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comments38.xml" ContentType="application/vnd.openxmlformats-officedocument.spreadsheetml.comments+xml"/>
  <Override PartName="/xl/drawings/drawing40.xml" ContentType="application/vnd.openxmlformats-officedocument.drawing+xml"/>
  <Override PartName="/xl/comments39.xml" ContentType="application/vnd.openxmlformats-officedocument.spreadsheetml.comments+xml"/>
  <Override PartName="/xl/drawings/drawing41.xml" ContentType="application/vnd.openxmlformats-officedocument.drawing+xml"/>
  <Override PartName="/xl/comments40.xml" ContentType="application/vnd.openxmlformats-officedocument.spreadsheetml.comments+xml"/>
  <Override PartName="/xl/drawings/drawing42.xml" ContentType="application/vnd.openxmlformats-officedocument.drawing+xml"/>
  <Override PartName="/xl/comments41.xml" ContentType="application/vnd.openxmlformats-officedocument.spreadsheetml.comments+xml"/>
  <Override PartName="/xl/drawings/drawing43.xml" ContentType="application/vnd.openxmlformats-officedocument.drawing+xml"/>
  <Override PartName="/xl/comments42.xml" ContentType="application/vnd.openxmlformats-officedocument.spreadsheetml.comments+xml"/>
  <Override PartName="/xl/drawings/drawing44.xml" ContentType="application/vnd.openxmlformats-officedocument.drawing+xml"/>
  <Override PartName="/xl/comments43.xml" ContentType="application/vnd.openxmlformats-officedocument.spreadsheetml.comments+xml"/>
  <Override PartName="/xl/drawings/drawing45.xml" ContentType="application/vnd.openxmlformats-officedocument.drawing+xml"/>
  <Override PartName="/xl/comments44.xml" ContentType="application/vnd.openxmlformats-officedocument.spreadsheetml.comments+xml"/>
  <Override PartName="/xl/drawings/drawing46.xml" ContentType="application/vnd.openxmlformats-officedocument.drawing+xml"/>
  <Override PartName="/xl/comments45.xml" ContentType="application/vnd.openxmlformats-officedocument.spreadsheetml.comments+xml"/>
  <Override PartName="/xl/drawings/drawing47.xml" ContentType="application/vnd.openxmlformats-officedocument.drawing+xml"/>
  <Override PartName="/xl/comments46.xml" ContentType="application/vnd.openxmlformats-officedocument.spreadsheetml.comments+xml"/>
  <Override PartName="/xl/drawings/drawing48.xml" ContentType="application/vnd.openxmlformats-officedocument.drawing+xml"/>
  <Override PartName="/xl/comments47.xml" ContentType="application/vnd.openxmlformats-officedocument.spreadsheetml.comments+xml"/>
  <Override PartName="/xl/drawings/drawing49.xml" ContentType="application/vnd.openxmlformats-officedocument.drawing+xml"/>
  <Override PartName="/xl/comments48.xml" ContentType="application/vnd.openxmlformats-officedocument.spreadsheetml.comments+xml"/>
  <Override PartName="/xl/drawings/drawing50.xml" ContentType="application/vnd.openxmlformats-officedocument.drawing+xml"/>
  <Override PartName="/xl/comments49.xml" ContentType="application/vnd.openxmlformats-officedocument.spreadsheetml.comments+xml"/>
  <Override PartName="/xl/drawings/drawing51.xml" ContentType="application/vnd.openxmlformats-officedocument.drawing+xml"/>
  <Override PartName="/xl/comments50.xml" ContentType="application/vnd.openxmlformats-officedocument.spreadsheetml.comments+xml"/>
  <Override PartName="/xl/drawings/drawing52.xml" ContentType="application/vnd.openxmlformats-officedocument.drawing+xml"/>
  <Override PartName="/xl/comments51.xml" ContentType="application/vnd.openxmlformats-officedocument.spreadsheetml.comments+xml"/>
  <Override PartName="/xl/drawings/drawing53.xml" ContentType="application/vnd.openxmlformats-officedocument.drawing+xml"/>
  <Override PartName="/xl/comments52.xml" ContentType="application/vnd.openxmlformats-officedocument.spreadsheetml.comments+xml"/>
  <Override PartName="/xl/drawings/drawing54.xml" ContentType="application/vnd.openxmlformats-officedocument.drawing+xml"/>
  <Override PartName="/xl/comments53.xml" ContentType="application/vnd.openxmlformats-officedocument.spreadsheetml.comments+xml"/>
  <Override PartName="/xl/drawings/drawing55.xml" ContentType="application/vnd.openxmlformats-officedocument.drawing+xml"/>
  <Override PartName="/xl/comments54.xml" ContentType="application/vnd.openxmlformats-officedocument.spreadsheetml.comments+xml"/>
  <Override PartName="/xl/drawings/drawing56.xml" ContentType="application/vnd.openxmlformats-officedocument.drawing+xml"/>
  <Override PartName="/xl/comments55.xml" ContentType="application/vnd.openxmlformats-officedocument.spreadsheetml.comments+xml"/>
  <Override PartName="/xl/drawings/drawing57.xml" ContentType="application/vnd.openxmlformats-officedocument.drawing+xml"/>
  <Override PartName="/xl/comments56.xml" ContentType="application/vnd.openxmlformats-officedocument.spreadsheetml.comments+xml"/>
  <Override PartName="/xl/drawings/drawing58.xml" ContentType="application/vnd.openxmlformats-officedocument.drawing+xml"/>
  <Override PartName="/xl/comments57.xml" ContentType="application/vnd.openxmlformats-officedocument.spreadsheetml.comments+xml"/>
  <Override PartName="/xl/drawings/drawing59.xml" ContentType="application/vnd.openxmlformats-officedocument.drawing+xml"/>
  <Override PartName="/xl/comments58.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6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6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6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6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6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6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6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7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23.xml" ContentType="application/vnd.openxmlformats-officedocument.spreadsheetml.pivotTable+xml"/>
  <Override PartName="/xl/drawings/drawing7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24.xml" ContentType="application/vnd.openxmlformats-officedocument.spreadsheetml.pivotTable+xml"/>
  <Override PartName="/xl/drawings/drawing7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25.xml" ContentType="application/vnd.openxmlformats-officedocument.spreadsheetml.pivotTable+xml"/>
  <Override PartName="/xl/drawings/drawing7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pivotTables/pivotTable26.xml" ContentType="application/vnd.openxmlformats-officedocument.spreadsheetml.pivotTable+xml"/>
  <Override PartName="/xl/drawings/drawing77.xml" ContentType="application/vnd.openxmlformats-officedocument.drawing+xml"/>
  <Override PartName="/xl/tables/table1.xml" ContentType="application/vnd.openxmlformats-officedocument.spreadsheetml.table+xml"/>
  <Override PartName="/xl/drawings/drawing7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hidePivotFieldList="1" defaultThemeVersion="166925"/>
  <mc:AlternateContent xmlns:mc="http://schemas.openxmlformats.org/markup-compatibility/2006">
    <mc:Choice Requires="x15">
      <x15ac:absPath xmlns:x15ac="http://schemas.microsoft.com/office/spreadsheetml/2010/11/ac" url="D:\Users\carlos andres lopez\Documents\Marisol\2024\Inventario Bogotá\"/>
    </mc:Choice>
  </mc:AlternateContent>
  <xr:revisionPtr revIDLastSave="0" documentId="13_ncr:1_{136F8999-BABC-4175-9F41-645B7E2FB62B}" xr6:coauthVersionLast="47" xr6:coauthVersionMax="47" xr10:uidLastSave="{00000000-0000-0000-0000-000000000000}"/>
  <workbookProtection workbookAlgorithmName="SHA-512" workbookHashValue="9AnAW8DseOGYBCM7n7IB2jTE6EHXTdyXs3L2mWgTFCHXI1Tc3G/bVRW+J6lMp3JsNznpJoQiTy0joXtI77Scyw==" workbookSaltValue="quUoaAp56TS919Xv9/mvvw==" workbookSpinCount="100000" lockStructure="1"/>
  <bookViews>
    <workbookView xWindow="-120" yWindow="-120" windowWidth="20730" windowHeight="11160" tabRatio="857" activeTab="117" xr2:uid="{00000000-000D-0000-FFFF-FFFF00000000}"/>
  </bookViews>
  <sheets>
    <sheet name="Tabla Contenido" sheetId="139" r:id="rId1"/>
    <sheet name="1001 AcueductoVer." sheetId="1" state="hidden" r:id="rId2"/>
    <sheet name="1001 Acueducto" sheetId="4" state="hidden" r:id="rId3"/>
    <sheet name="1002 AguasVer." sheetId="62" state="hidden" r:id="rId4"/>
    <sheet name="1002 Aguas" sheetId="63" state="hidden" r:id="rId5"/>
    <sheet name="1003 Sec.Gen.Ver." sheetId="64" state="hidden" r:id="rId6"/>
    <sheet name="1003 Sec.Gen." sheetId="65" state="hidden" r:id="rId7"/>
    <sheet name="1004 SDDE Ver." sheetId="11" state="hidden" r:id="rId8"/>
    <sheet name="1004 SDDE" sheetId="12" state="hidden" r:id="rId9"/>
    <sheet name="1005 DADEP Ver." sheetId="13" state="hidden" r:id="rId10"/>
    <sheet name="1005 DADEP" sheetId="14" state="hidden" r:id="rId11"/>
    <sheet name="1006 DASC Ver." sheetId="24" state="hidden" r:id="rId12"/>
    <sheet name="1006 DASC" sheetId="25" state="hidden" r:id="rId13"/>
    <sheet name="1007 EGAT Ver." sheetId="26" state="hidden" r:id="rId14"/>
    <sheet name="1007 EGAT" sheetId="27" state="hidden" r:id="rId15"/>
    <sheet name="1008 IDCBIS Ver." sheetId="29" state="hidden" r:id="rId16"/>
    <sheet name="1008 IDCBIS" sheetId="28" state="hidden" r:id="rId17"/>
    <sheet name="1009 SDCRD Ver." sheetId="30" state="hidden" r:id="rId18"/>
    <sheet name="1009 SDCRD" sheetId="31" state="hidden" r:id="rId19"/>
    <sheet name="1010 SGob Ver." sheetId="66" state="hidden" r:id="rId20"/>
    <sheet name="1010 Sec.Gob." sheetId="67" state="hidden" r:id="rId21"/>
    <sheet name="1011 SDMOV Ver." sheetId="68" state="hidden" r:id="rId22"/>
    <sheet name="1011 SDMOV" sheetId="69" state="hidden" r:id="rId23"/>
    <sheet name="1012 UAECOB Ver." sheetId="32" state="hidden" r:id="rId24"/>
    <sheet name="1012 UAECOB" sheetId="33" state="hidden" r:id="rId25"/>
    <sheet name="1013 Un.Dis. Ver." sheetId="70" state="hidden" r:id="rId26"/>
    <sheet name="1013 Un.Dis." sheetId="71" state="hidden" r:id="rId27"/>
    <sheet name="1014 ERU Ver." sheetId="34" state="hidden" r:id="rId28"/>
    <sheet name="1014 ERU" sheetId="35" state="hidden" r:id="rId29"/>
    <sheet name="1015 IDRD Ver." sheetId="36" state="hidden" r:id="rId30"/>
    <sheet name="1015 IDRD" sheetId="37" state="hidden" r:id="rId31"/>
    <sheet name="1016 IPES Ver." sheetId="72" state="hidden" r:id="rId32"/>
    <sheet name="1016 IPES" sheetId="73" state="hidden" r:id="rId33"/>
    <sheet name="1017 IDT Ver." sheetId="74" state="hidden" r:id="rId34"/>
    <sheet name="1017 IDT" sheetId="75" state="hidden" r:id="rId35"/>
    <sheet name="1018 FONCEP Ver." sheetId="38" state="hidden" r:id="rId36"/>
    <sheet name="1018 FONCEP" sheetId="39" state="hidden" r:id="rId37"/>
    <sheet name="1019 SED Ver." sheetId="40" state="hidden" r:id="rId38"/>
    <sheet name="1019 SED" sheetId="41" state="hidden" r:id="rId39"/>
    <sheet name="1020 IDARTES Ver." sheetId="76" state="hidden" r:id="rId40"/>
    <sheet name="1020 IDARTES" sheetId="77" state="hidden" r:id="rId41"/>
    <sheet name="1021 TRANSMI Ver." sheetId="42" state="hidden" r:id="rId42"/>
    <sheet name="1021 TRANSMI" sheetId="43" state="hidden" r:id="rId43"/>
    <sheet name="1022 VEED. Ver." sheetId="78" state="hidden" r:id="rId44"/>
    <sheet name="1022 VEED" sheetId="79" state="hidden" r:id="rId45"/>
    <sheet name="1023 PERS. Ver." sheetId="80" state="hidden" r:id="rId46"/>
    <sheet name="1023 PERS." sheetId="81" state="hidden" r:id="rId47"/>
    <sheet name="1024 FUGA Ver." sheetId="44" state="hidden" r:id="rId48"/>
    <sheet name="1024 FUGA" sheetId="45" state="hidden" r:id="rId49"/>
    <sheet name="1025 SDMU Ver." sheetId="82" state="hidden" r:id="rId50"/>
    <sheet name="1025 SDMU" sheetId="83" state="hidden" r:id="rId51"/>
    <sheet name="1026 CVP Ver." sheetId="84" state="hidden" r:id="rId52"/>
    <sheet name="1026 CVP" sheetId="85" state="hidden" r:id="rId53"/>
    <sheet name="1027 CA-CA Ver." sheetId="46" state="hidden" r:id="rId54"/>
    <sheet name="1027 CA-CA" sheetId="47" state="hidden" r:id="rId55"/>
    <sheet name="1028 Concejo Ver." sheetId="86" state="hidden" r:id="rId56"/>
    <sheet name="1028 CONCEJO" sheetId="87" state="hidden" r:id="rId57"/>
    <sheet name="1029 CONT. Ver." sheetId="88" state="hidden" r:id="rId58"/>
    <sheet name="1029 CONT" sheetId="89" state="hidden" r:id="rId59"/>
    <sheet name="1030 IDPAC Ver." sheetId="90" state="hidden" r:id="rId60"/>
    <sheet name="1030 IDPAC" sheetId="91" state="hidden" r:id="rId61"/>
    <sheet name="1031 METRO Ver." sheetId="94" state="hidden" r:id="rId62"/>
    <sheet name="1031 METRO" sheetId="95" state="hidden" r:id="rId63"/>
    <sheet name="1032 UAESP Ver." sheetId="49" state="hidden" r:id="rId64"/>
    <sheet name="1032 UAESP" sheetId="48" state="hidden" r:id="rId65"/>
    <sheet name="1033 IDEP Ver." sheetId="51" state="hidden" r:id="rId66"/>
    <sheet name="1033 IDEP" sheetId="50" state="hidden" r:id="rId67"/>
    <sheet name="1034 IDPC Ver." sheetId="96" state="hidden" r:id="rId68"/>
    <sheet name="1034 IDPC" sheetId="97" state="hidden" r:id="rId69"/>
    <sheet name="1035 CAPSALUD Ver." sheetId="52" state="hidden" r:id="rId70"/>
    <sheet name="1035 CAPSALUD" sheetId="53" state="hidden" r:id="rId71"/>
    <sheet name="1036 OFB Ver." sheetId="98" state="hidden" r:id="rId72"/>
    <sheet name="1036 OFB" sheetId="99" state="hidden" r:id="rId73"/>
    <sheet name="1037 INVEST Ver." sheetId="54" state="hidden" r:id="rId74"/>
    <sheet name="1037 INVEST" sheetId="55" state="hidden" r:id="rId75"/>
    <sheet name="1038 SDHAB Ver." sheetId="100" state="hidden" r:id="rId76"/>
    <sheet name="1038 SDHAB" sheetId="101" state="hidden" r:id="rId77"/>
    <sheet name="1039 IDIGER Ver." sheetId="102" state="hidden" r:id="rId78"/>
    <sheet name="1039 IDIGER" sheetId="103" state="hidden" r:id="rId79"/>
    <sheet name="1040 IDIPRON Ver." sheetId="104" state="hidden" r:id="rId80"/>
    <sheet name="1040 IDIPRON" sheetId="105" state="hidden" r:id="rId81"/>
    <sheet name="1041 SHD Ver." sheetId="56" state="hidden" r:id="rId82"/>
    <sheet name="1041 SHD" sheetId="57" state="hidden" r:id="rId83"/>
    <sheet name="1042 UAECD Ver." sheetId="106" state="hidden" r:id="rId84"/>
    <sheet name="1042 UAECD" sheetId="107" state="hidden" r:id="rId85"/>
    <sheet name="1043 JBB Ver." sheetId="108" state="hidden" r:id="rId86"/>
    <sheet name="1043 JBB" sheetId="109" state="hidden" r:id="rId87"/>
    <sheet name="1044 UAERMV Ver" sheetId="110" state="hidden" r:id="rId88"/>
    <sheet name="1044 UAERMV" sheetId="111" state="hidden" r:id="rId89"/>
    <sheet name="1045 SDP Ver." sheetId="112" state="hidden" r:id="rId90"/>
    <sheet name="1045 SDP" sheetId="113" state="hidden" r:id="rId91"/>
    <sheet name="1046 SDSCJ Ver." sheetId="58" state="hidden" r:id="rId92"/>
    <sheet name="1046 SDSCJ" sheetId="59" state="hidden" r:id="rId93"/>
    <sheet name="1047 SSALUD Ver." sheetId="114" state="hidden" r:id="rId94"/>
    <sheet name="1047 SSALUD" sheetId="115" state="hidden" r:id="rId95"/>
    <sheet name="1048 SRCENTROOR Ver" sheetId="116" state="hidden" r:id="rId96"/>
    <sheet name="1048 SRCENTROOR" sheetId="117" state="hidden" r:id="rId97"/>
    <sheet name="1049 SRNORTE Ver" sheetId="118" state="hidden" r:id="rId98"/>
    <sheet name="1049 SRNORTE" sheetId="119" state="hidden" r:id="rId99"/>
    <sheet name="1050 SRSUR Ver." sheetId="136" state="hidden" r:id="rId100"/>
    <sheet name="1050 SRSUR" sheetId="137" state="hidden" r:id="rId101"/>
    <sheet name="1051 TTRANS. Ver" sheetId="120" state="hidden" r:id="rId102"/>
    <sheet name="1051 TTRANS" sheetId="121" state="hidden" r:id="rId103"/>
    <sheet name="1052 SDIS Ver." sheetId="122" state="hidden" r:id="rId104"/>
    <sheet name="1052 SDIS" sheetId="123" state="hidden" r:id="rId105"/>
    <sheet name="1053 SJUR Ver" sheetId="124" state="hidden" r:id="rId106"/>
    <sheet name="1053 SJUR" sheetId="125" state="hidden" r:id="rId107"/>
    <sheet name="1054 SAMB Ver" sheetId="126" state="hidden" r:id="rId108"/>
    <sheet name="1054 SAMB" sheetId="127" state="hidden" r:id="rId109"/>
    <sheet name="1055 IDU Ver." sheetId="128" state="hidden" r:id="rId110"/>
    <sheet name="1055 IDU" sheetId="129" state="hidden" r:id="rId111"/>
    <sheet name="1056 LOTERIA Ver." sheetId="130" state="hidden" r:id="rId112"/>
    <sheet name="1056 LOTERIA" sheetId="131" state="hidden" r:id="rId113"/>
    <sheet name="1057 SRSOCCI Ver." sheetId="132" state="hidden" r:id="rId114"/>
    <sheet name="1057 SRSOCCI" sheetId="133" state="hidden" r:id="rId115"/>
    <sheet name="1058 IDPYBA Ver." sheetId="134" state="hidden" r:id="rId116"/>
    <sheet name="1058 IDPYBA" sheetId="135" state="hidden" r:id="rId117"/>
    <sheet name="A-1 CE-Aseg.Rec." sheetId="5" r:id="rId118"/>
    <sheet name="A-2 CE-PGD" sheetId="7" r:id="rId119"/>
    <sheet name="A-3 CE-PINAR" sheetId="8" r:id="rId120"/>
    <sheet name="A-4 CD-CCD" sheetId="9" r:id="rId121"/>
    <sheet name="A-5 CD-TRD" sheetId="10" r:id="rId122"/>
    <sheet name="A-6 CD-INV.DOC." sheetId="15" r:id="rId123"/>
    <sheet name="A-7 CD&amp;CT-BANTER" sheetId="16" r:id="rId124"/>
    <sheet name="A-8 CD&amp;CT-SIC" sheetId="17" r:id="rId125"/>
    <sheet name="A-9 CD&amp;CT-TCA" sheetId="19" r:id="rId126"/>
    <sheet name="A-10 CD-PROC.GES.DOC" sheetId="18" r:id="rId127"/>
    <sheet name="A-11 CT-MOREQ" sheetId="20" r:id="rId128"/>
    <sheet name="A-12 CC-POL.0PAPEL" sheetId="21" r:id="rId129"/>
    <sheet name="A-13 CC-GES.CON. " sheetId="23" r:id="rId130"/>
    <sheet name="A-14 CC-REND.C." sheetId="22" r:id="rId131"/>
    <sheet name="A-15 INDI-COMP-SUBCOM" sheetId="147" r:id="rId132"/>
    <sheet name="A-16 INDI-CRITERIOS" sheetId="144" r:id="rId133"/>
    <sheet name="A-17 RANKING ENTIDADES" sheetId="140" r:id="rId134"/>
    <sheet name="A-18 RANKING SECTORES" sheetId="145" r:id="rId135"/>
    <sheet name="A-19 INDICADOR POLÍTICA" sheetId="6" r:id="rId136"/>
  </sheets>
  <externalReferences>
    <externalReference r:id="rId137"/>
    <externalReference r:id="rId138"/>
    <externalReference r:id="rId139"/>
    <externalReference r:id="rId140"/>
  </externalReferences>
  <definedNames>
    <definedName name="_xlnm._FilterDatabase" localSheetId="1" hidden="1">'1001 AcueductoVer.'!$A$7:$O$265</definedName>
    <definedName name="_xlnm._FilterDatabase" localSheetId="3" hidden="1">'1002 AguasVer.'!$A$7:$O$265</definedName>
    <definedName name="_xlnm._FilterDatabase" localSheetId="5" hidden="1">'1003 Sec.Gen.Ver.'!$A$7:$O$265</definedName>
    <definedName name="_xlnm._FilterDatabase" localSheetId="11" hidden="1">'1006 DASC Ver.'!$A$7:$Q$265</definedName>
    <definedName name="_xlnm._FilterDatabase" localSheetId="15" hidden="1">'1008 IDCBIS Ver.'!$A$7:$O$264</definedName>
    <definedName name="_xlnm._FilterDatabase" localSheetId="19" hidden="1">'1010 SGob Ver.'!$A$7:$O$264</definedName>
    <definedName name="_xlnm._FilterDatabase" localSheetId="21" hidden="1">'1011 SDMOV Ver.'!$A$7:$O$264</definedName>
    <definedName name="_xlnm._FilterDatabase" localSheetId="23" hidden="1">'1012 UAECOB Ver.'!$A$7:$O$280</definedName>
    <definedName name="_xlnm._FilterDatabase" localSheetId="25" hidden="1">'1013 Un.Dis. Ver.'!$A$7:$O$264</definedName>
    <definedName name="_xlnm._FilterDatabase" localSheetId="29" hidden="1">'1015 IDRD Ver.'!$A$7:$P$264</definedName>
    <definedName name="_xlnm._FilterDatabase" localSheetId="31" hidden="1">'1016 IPES Ver.'!$A$7:$O$264</definedName>
    <definedName name="_xlnm._FilterDatabase" localSheetId="35" hidden="1">'1018 FONCEP Ver.'!$A$7:$O$264</definedName>
    <definedName name="_xlnm._FilterDatabase" localSheetId="41" hidden="1">'1021 TRANSMI Ver.'!$A$6:$O$265</definedName>
    <definedName name="_xlnm._FilterDatabase" localSheetId="43" hidden="1">'1022 VEED. Ver.'!$A$7:$O$264</definedName>
    <definedName name="_xlnm._FilterDatabase" localSheetId="55" hidden="1">'1028 Concejo Ver.'!$A$7:$O$264</definedName>
    <definedName name="_xlnm._FilterDatabase" localSheetId="57" hidden="1">'1029 CONT. Ver.'!$A$7:$O$264</definedName>
    <definedName name="_xlnm._FilterDatabase" localSheetId="59" hidden="1">'1030 IDPAC Ver.'!$A$7:$O$264</definedName>
    <definedName name="_xlnm._FilterDatabase" localSheetId="65" hidden="1">'1033 IDEP Ver.'!$A$7:$P$264</definedName>
    <definedName name="_xlnm._FilterDatabase" localSheetId="77" hidden="1">'1039 IDIGER Ver.'!$A$7:$O$263</definedName>
    <definedName name="_xlnm._FilterDatabase" localSheetId="79" hidden="1">'1040 IDIPRON Ver.'!$A$7:$O$264</definedName>
    <definedName name="_xlnm._FilterDatabase" localSheetId="83" hidden="1">'1042 UAECD Ver.'!$A$7:$O$263</definedName>
    <definedName name="_xlnm._FilterDatabase" localSheetId="85" hidden="1">'1043 JBB Ver.'!$A$7:$O$264</definedName>
    <definedName name="_xlnm._FilterDatabase" localSheetId="89" hidden="1">'1045 SDP Ver.'!$A$7:$O$264</definedName>
    <definedName name="_xlnm._FilterDatabase" localSheetId="91" hidden="1">'1046 SDSCJ Ver.'!$A$7:$O$264</definedName>
    <definedName name="_xlnm._FilterDatabase" localSheetId="93" hidden="1">'1047 SSALUD Ver.'!$A$7:$O$280</definedName>
    <definedName name="_xlnm._FilterDatabase" localSheetId="95" hidden="1">'1048 SRCENTROOR Ver'!$A$7:$O$264</definedName>
    <definedName name="_xlnm._FilterDatabase" localSheetId="97" hidden="1">'1049 SRNORTE Ver'!$A$7:$O$264</definedName>
    <definedName name="_xlnm._FilterDatabase" localSheetId="99" hidden="1">'1050 SRSUR Ver.'!$A$7:$O$264</definedName>
    <definedName name="_xlnm._FilterDatabase" localSheetId="101" hidden="1">'1051 TTRANS. Ver'!$A$7:$O$264</definedName>
    <definedName name="_xlnm._FilterDatabase" localSheetId="103" hidden="1">'1052 SDIS Ver.'!$A$7:$O$264</definedName>
    <definedName name="_xlnm._FilterDatabase" localSheetId="105" hidden="1">'1053 SJUR Ver'!$A$7:$O$264</definedName>
    <definedName name="_xlnm._FilterDatabase" localSheetId="107" hidden="1">'1054 SAMB Ver'!$A$7:$O$264</definedName>
    <definedName name="_xlnm._FilterDatabase" localSheetId="109" hidden="1">'1055 IDU Ver.'!$A$7:$O$264</definedName>
    <definedName name="_xlnm._FilterDatabase" localSheetId="111" hidden="1">'1056 LOTERIA Ver.'!$A$7:$O$264</definedName>
    <definedName name="_xlnm._FilterDatabase" localSheetId="113" hidden="1">'1057 SRSOCCI Ver.'!$A$7:$O$264</definedName>
    <definedName name="_xlnm._FilterDatabase" localSheetId="115" hidden="1">'1058 IDPYBA Ver.'!$A$7:$O$264</definedName>
    <definedName name="_xlnm._FilterDatabase" localSheetId="127" hidden="1">'A-11 CT-MOREQ'!$A$10:$V$68</definedName>
    <definedName name="_xlnm._FilterDatabase" localSheetId="131" hidden="1">'A-15 INDI-COMP-SUBCOM'!$A$6:$AB$66</definedName>
    <definedName name="_xlnm._FilterDatabase" localSheetId="132" hidden="1">'A-16 INDI-CRITERIOS'!$A$6:$DM$66</definedName>
    <definedName name="_xlnm._FilterDatabase" localSheetId="133" hidden="1">'A-17 RANKING ENTIDADES'!$A$6:$AC$65</definedName>
    <definedName name="_xlnm._FilterDatabase" localSheetId="135" hidden="1">'A-19 INDICADOR POLÍTICA'!$A$6:$Y$63</definedName>
    <definedName name="_xlnm._FilterDatabase" localSheetId="124" hidden="1">'A-8 CD&amp;CT-SIC'!$A$10:$K$68</definedName>
    <definedName name="_xlnm.Print_Area" localSheetId="1">'1001 AcueductoVer.'!$B$7:$O$261</definedName>
    <definedName name="_xlnm.Print_Area" localSheetId="3">'1002 AguasVer.'!$B$7:$O$265</definedName>
    <definedName name="_xlnm.Print_Area" localSheetId="5">'1003 Sec.Gen.Ver.'!$B$7:$O$265</definedName>
    <definedName name="_xlnm.Print_Area" localSheetId="7">'1004 SDDE Ver.'!$B$7:$O$265</definedName>
    <definedName name="_xlnm.Print_Area" localSheetId="9">'1005 DADEP Ver.'!$B$7:$O$265</definedName>
    <definedName name="_xlnm.Print_Area" localSheetId="11">'1006 DASC Ver.'!$B$7:$O$265</definedName>
    <definedName name="_xlnm.Print_Area" localSheetId="13">'1007 EGAT Ver.'!$B$7:$O$264</definedName>
    <definedName name="_xlnm.Print_Area" localSheetId="15">'1008 IDCBIS Ver.'!$B$7:$O$264</definedName>
    <definedName name="_xlnm.Print_Area" localSheetId="17">'1009 SDCRD Ver.'!$B$7:$O$264</definedName>
    <definedName name="_xlnm.Print_Area" localSheetId="19">'1010 SGob Ver.'!$B$7:$O$264</definedName>
    <definedName name="_xlnm.Print_Area" localSheetId="21">'1011 SDMOV Ver.'!$B$7:$O$264</definedName>
    <definedName name="_xlnm.Print_Area" localSheetId="23">'1012 UAECOB Ver.'!$B$7:$O$264</definedName>
    <definedName name="_xlnm.Print_Area" localSheetId="25">'1013 Un.Dis. Ver.'!$B$7:$O$264</definedName>
    <definedName name="_xlnm.Print_Area" localSheetId="27">'1014 ERU Ver.'!$B$7:$P$264</definedName>
    <definedName name="_xlnm.Print_Area" localSheetId="29">'1015 IDRD Ver.'!$B$7:$P$264</definedName>
    <definedName name="_xlnm.Print_Area" localSheetId="31">'1016 IPES Ver.'!$B$7:$O$264</definedName>
    <definedName name="_xlnm.Print_Area" localSheetId="33">'1017 IDT Ver.'!$B$7:$O$264</definedName>
    <definedName name="_xlnm.Print_Area" localSheetId="35">'1018 FONCEP Ver.'!$B$7:$O$264</definedName>
    <definedName name="_xlnm.Print_Area" localSheetId="37">'1019 SED Ver.'!$B$7:$O$264</definedName>
    <definedName name="_xlnm.Print_Area" localSheetId="39">'1020 IDARTES Ver.'!$B$7:$O$264</definedName>
    <definedName name="_xlnm.Print_Area" localSheetId="41">'1021 TRANSMI Ver.'!$B$7:$O$264</definedName>
    <definedName name="_xlnm.Print_Area" localSheetId="43">'1022 VEED. Ver.'!$B$7:$O$264</definedName>
    <definedName name="_xlnm.Print_Area" localSheetId="45">'1023 PERS. Ver.'!$B$7:$O$264</definedName>
    <definedName name="_xlnm.Print_Area" localSheetId="47">'1024 FUGA Ver.'!$B$7:$O$264</definedName>
    <definedName name="_xlnm.Print_Area" localSheetId="49">'1025 SDMU Ver.'!$B$7:$O$264</definedName>
    <definedName name="_xlnm.Print_Area" localSheetId="51">'1026 CVP Ver.'!$B$7:$O$264</definedName>
    <definedName name="_xlnm.Print_Area" localSheetId="53">'1027 CA-CA Ver.'!$B$7:$O$264</definedName>
    <definedName name="_xlnm.Print_Area" localSheetId="55">'1028 Concejo Ver.'!$B$7:$O$264</definedName>
    <definedName name="_xlnm.Print_Area" localSheetId="57">'1029 CONT. Ver.'!$B$7:$O$264</definedName>
    <definedName name="_xlnm.Print_Area" localSheetId="59">'1030 IDPAC Ver.'!$B$7:$O$264</definedName>
    <definedName name="_xlnm.Print_Area" localSheetId="61">'1031 METRO Ver.'!$B$7:$O$264</definedName>
    <definedName name="_xlnm.Print_Area" localSheetId="63">'1032 UAESP Ver.'!$B$7:$O$263</definedName>
    <definedName name="_xlnm.Print_Area" localSheetId="65">'1033 IDEP Ver.'!$B$7:$P$264</definedName>
    <definedName name="_xlnm.Print_Area" localSheetId="67">'1034 IDPC Ver.'!$B$7:$O$264</definedName>
    <definedName name="_xlnm.Print_Area" localSheetId="69">'1035 CAPSALUD Ver.'!$B$7:$O$264</definedName>
    <definedName name="_xlnm.Print_Area" localSheetId="71">'1036 OFB Ver.'!$B$7:$O$264</definedName>
    <definedName name="_xlnm.Print_Area" localSheetId="73">'1037 INVEST Ver.'!$B$7:$O$264</definedName>
    <definedName name="_xlnm.Print_Area" localSheetId="75">'1038 SDHAB Ver.'!$B$7:$O$263</definedName>
    <definedName name="_xlnm.Print_Area" localSheetId="77">'1039 IDIGER Ver.'!$B$7:$O$263</definedName>
    <definedName name="_xlnm.Print_Area" localSheetId="79">'1040 IDIPRON Ver.'!$B$7:$O$264</definedName>
    <definedName name="_xlnm.Print_Area" localSheetId="81">'1041 SHD Ver.'!$B$7:$O$264</definedName>
    <definedName name="_xlnm.Print_Area" localSheetId="83">'1042 UAECD Ver.'!$B$7:$O$263</definedName>
    <definedName name="_xlnm.Print_Area" localSheetId="85">'1043 JBB Ver.'!$B$7:$O$264</definedName>
    <definedName name="_xlnm.Print_Area" localSheetId="87">'1044 UAERMV Ver'!$B$7:$O$264</definedName>
    <definedName name="_xlnm.Print_Area" localSheetId="89">'1045 SDP Ver.'!$B$7:$O$264</definedName>
    <definedName name="_xlnm.Print_Area" localSheetId="91">'1046 SDSCJ Ver.'!$B$7:$O$264</definedName>
    <definedName name="_xlnm.Print_Area" localSheetId="93">'1047 SSALUD Ver.'!$B$7:$O$264</definedName>
    <definedName name="_xlnm.Print_Area" localSheetId="95">'1048 SRCENTROOR Ver'!$B$7:$O$264</definedName>
    <definedName name="_xlnm.Print_Area" localSheetId="97">'1049 SRNORTE Ver'!$B$7:$O$264</definedName>
    <definedName name="_xlnm.Print_Area" localSheetId="99">'1050 SRSUR Ver.'!$B$7:$O$264</definedName>
    <definedName name="_xlnm.Print_Area" localSheetId="101">'1051 TTRANS. Ver'!$B$7:$O$264</definedName>
    <definedName name="_xlnm.Print_Area" localSheetId="103">'1052 SDIS Ver.'!$B$7:$O$264</definedName>
    <definedName name="_xlnm.Print_Area" localSheetId="105">'1053 SJUR Ver'!$B$7:$O$264</definedName>
    <definedName name="_xlnm.Print_Area" localSheetId="107">'1054 SAMB Ver'!$B$7:$O$264</definedName>
    <definedName name="_xlnm.Print_Area" localSheetId="109">'1055 IDU Ver.'!$B$7:$O$264</definedName>
    <definedName name="_xlnm.Print_Area" localSheetId="111">'1056 LOTERIA Ver.'!$B$7:$O$264</definedName>
    <definedName name="_xlnm.Print_Area" localSheetId="113">'1057 SRSOCCI Ver.'!$B$7:$O$264</definedName>
    <definedName name="_xlnm.Print_Area" localSheetId="115">'1058 IDPYBA Ver.'!$B$7:$O$264</definedName>
    <definedName name="BASE" localSheetId="16">#REF!</definedName>
    <definedName name="BASE" localSheetId="15">#REF!</definedName>
    <definedName name="BASE" localSheetId="64">#REF!</definedName>
    <definedName name="BASE" localSheetId="63">#REF!</definedName>
    <definedName name="BASE" localSheetId="66">#REF!</definedName>
    <definedName name="BASE" localSheetId="65">#REF!</definedName>
    <definedName name="BASE" localSheetId="131">#REF!</definedName>
    <definedName name="BASE" localSheetId="132">#REF!</definedName>
    <definedName name="BASE" localSheetId="133">#REF!</definedName>
    <definedName name="BASE" localSheetId="135">#REF!</definedName>
    <definedName name="BASE">#REF!</definedName>
    <definedName name="BASE2" localSheetId="16">#REF!</definedName>
    <definedName name="BASE2" localSheetId="15">#REF!</definedName>
    <definedName name="BASE2" localSheetId="64">#REF!</definedName>
    <definedName name="BASE2" localSheetId="63">#REF!</definedName>
    <definedName name="BASE2" localSheetId="66">#REF!</definedName>
    <definedName name="BASE2" localSheetId="65">#REF!</definedName>
    <definedName name="BASE2" localSheetId="131">#REF!</definedName>
    <definedName name="BASE2" localSheetId="132">#REF!</definedName>
    <definedName name="BASE2" localSheetId="133">#REF!</definedName>
    <definedName name="BASE2" localSheetId="135">#REF!</definedName>
    <definedName name="BASE2">#REF!</definedName>
    <definedName name="BaseCriterios">#REF!</definedName>
    <definedName name="INFCTA" localSheetId="16">#REF!</definedName>
    <definedName name="INFCTA" localSheetId="15">#REF!</definedName>
    <definedName name="INFCTA" localSheetId="64">#REF!</definedName>
    <definedName name="INFCTA" localSheetId="63">#REF!</definedName>
    <definedName name="INFCTA" localSheetId="66">#REF!</definedName>
    <definedName name="INFCTA" localSheetId="65">#REF!</definedName>
    <definedName name="INFCTA" localSheetId="131">#REF!</definedName>
    <definedName name="INFCTA" localSheetId="132">#REF!</definedName>
    <definedName name="INFCTA" localSheetId="133">#REF!</definedName>
    <definedName name="INFCTA" localSheetId="135">#REF!</definedName>
    <definedName name="INFCTA">#REF!</definedName>
    <definedName name="SNA" localSheetId="16">#REF!</definedName>
    <definedName name="SNA" localSheetId="15">#REF!</definedName>
    <definedName name="SNA" localSheetId="64">#REF!</definedName>
    <definedName name="SNA" localSheetId="63">#REF!</definedName>
    <definedName name="SNA" localSheetId="66">#REF!</definedName>
    <definedName name="SNA" localSheetId="65">#REF!</definedName>
    <definedName name="SNA" localSheetId="131">#REF!</definedName>
    <definedName name="SNA" localSheetId="132">#REF!</definedName>
    <definedName name="SNA" localSheetId="133">#REF!</definedName>
    <definedName name="SNA" localSheetId="135">#REF!</definedName>
    <definedName name="SNA">#REF!</definedName>
    <definedName name="_xlnm.Print_Titles" localSheetId="1">'1001 AcueductoVer.'!#REF!</definedName>
    <definedName name="_xlnm.Print_Titles" localSheetId="3">'1002 AguasVer.'!#REF!</definedName>
    <definedName name="_xlnm.Print_Titles" localSheetId="5">'1003 Sec.Gen.Ver.'!#REF!</definedName>
    <definedName name="_xlnm.Print_Titles" localSheetId="7">'1004 SDDE Ver.'!#REF!</definedName>
    <definedName name="_xlnm.Print_Titles" localSheetId="9">'1005 DADEP Ver.'!#REF!</definedName>
    <definedName name="_xlnm.Print_Titles" localSheetId="11">'1006 DASC Ver.'!#REF!</definedName>
    <definedName name="_xlnm.Print_Titles" localSheetId="13">'1007 EGAT Ver.'!#REF!</definedName>
    <definedName name="_xlnm.Print_Titles" localSheetId="15">'1008 IDCBIS Ver.'!#REF!</definedName>
    <definedName name="_xlnm.Print_Titles" localSheetId="17">'1009 SDCRD Ver.'!#REF!</definedName>
    <definedName name="_xlnm.Print_Titles" localSheetId="19">'1010 SGob Ver.'!#REF!</definedName>
    <definedName name="_xlnm.Print_Titles" localSheetId="21">'1011 SDMOV Ver.'!#REF!</definedName>
    <definedName name="_xlnm.Print_Titles" localSheetId="23">'1012 UAECOB Ver.'!#REF!</definedName>
    <definedName name="_xlnm.Print_Titles" localSheetId="25">'1013 Un.Dis. Ver.'!#REF!</definedName>
    <definedName name="_xlnm.Print_Titles" localSheetId="27">'1014 ERU Ver.'!#REF!</definedName>
    <definedName name="_xlnm.Print_Titles" localSheetId="29">'1015 IDRD Ver.'!#REF!</definedName>
    <definedName name="_xlnm.Print_Titles" localSheetId="31">'1016 IPES Ver.'!#REF!</definedName>
    <definedName name="_xlnm.Print_Titles" localSheetId="33">'1017 IDT Ver.'!#REF!</definedName>
    <definedName name="_xlnm.Print_Titles" localSheetId="35">'1018 FONCEP Ver.'!#REF!</definedName>
    <definedName name="_xlnm.Print_Titles" localSheetId="37">'1019 SED Ver.'!#REF!</definedName>
    <definedName name="_xlnm.Print_Titles" localSheetId="39">'1020 IDARTES Ver.'!#REF!</definedName>
    <definedName name="_xlnm.Print_Titles" localSheetId="41">'1021 TRANSMI Ver.'!#REF!</definedName>
    <definedName name="_xlnm.Print_Titles" localSheetId="43">'1022 VEED. Ver.'!#REF!</definedName>
    <definedName name="_xlnm.Print_Titles" localSheetId="45">'1023 PERS. Ver.'!#REF!</definedName>
    <definedName name="_xlnm.Print_Titles" localSheetId="47">'1024 FUGA Ver.'!#REF!</definedName>
    <definedName name="_xlnm.Print_Titles" localSheetId="49">'1025 SDMU Ver.'!#REF!</definedName>
    <definedName name="_xlnm.Print_Titles" localSheetId="51">'1026 CVP Ver.'!#REF!</definedName>
    <definedName name="_xlnm.Print_Titles" localSheetId="53">'1027 CA-CA Ver.'!#REF!</definedName>
    <definedName name="_xlnm.Print_Titles" localSheetId="55">'1028 Concejo Ver.'!#REF!</definedName>
    <definedName name="_xlnm.Print_Titles" localSheetId="57">'1029 CONT. Ver.'!#REF!</definedName>
    <definedName name="_xlnm.Print_Titles" localSheetId="59">'1030 IDPAC Ver.'!#REF!</definedName>
    <definedName name="_xlnm.Print_Titles" localSheetId="61">'1031 METRO Ver.'!#REF!</definedName>
    <definedName name="_xlnm.Print_Titles" localSheetId="63">'1032 UAESP Ver.'!#REF!</definedName>
    <definedName name="_xlnm.Print_Titles" localSheetId="65">'1033 IDEP Ver.'!#REF!</definedName>
    <definedName name="_xlnm.Print_Titles" localSheetId="67">'1034 IDPC Ver.'!#REF!</definedName>
    <definedName name="_xlnm.Print_Titles" localSheetId="69">'1035 CAPSALUD Ver.'!#REF!</definedName>
    <definedName name="_xlnm.Print_Titles" localSheetId="71">'1036 OFB Ver.'!#REF!</definedName>
    <definedName name="_xlnm.Print_Titles" localSheetId="73">'1037 INVEST Ver.'!#REF!</definedName>
    <definedName name="_xlnm.Print_Titles" localSheetId="75">'1038 SDHAB Ver.'!#REF!</definedName>
    <definedName name="_xlnm.Print_Titles" localSheetId="77">'1039 IDIGER Ver.'!#REF!</definedName>
    <definedName name="_xlnm.Print_Titles" localSheetId="79">'1040 IDIPRON Ver.'!#REF!</definedName>
    <definedName name="_xlnm.Print_Titles" localSheetId="81">'1041 SHD Ver.'!#REF!</definedName>
    <definedName name="_xlnm.Print_Titles" localSheetId="83">'1042 UAECD Ver.'!#REF!</definedName>
    <definedName name="_xlnm.Print_Titles" localSheetId="85">'1043 JBB Ver.'!#REF!</definedName>
    <definedName name="_xlnm.Print_Titles" localSheetId="87">'1044 UAERMV Ver'!#REF!</definedName>
    <definedName name="_xlnm.Print_Titles" localSheetId="89">'1045 SDP Ver.'!#REF!</definedName>
    <definedName name="_xlnm.Print_Titles" localSheetId="91">'1046 SDSCJ Ver.'!#REF!</definedName>
    <definedName name="_xlnm.Print_Titles" localSheetId="93">'1047 SSALUD Ver.'!#REF!</definedName>
    <definedName name="_xlnm.Print_Titles" localSheetId="95">'1048 SRCENTROOR Ver'!#REF!</definedName>
    <definedName name="_xlnm.Print_Titles" localSheetId="97">'1049 SRNORTE Ver'!#REF!</definedName>
    <definedName name="_xlnm.Print_Titles" localSheetId="99">'1050 SRSUR Ver.'!#REF!</definedName>
    <definedName name="_xlnm.Print_Titles" localSheetId="101">'1051 TTRANS. Ver'!#REF!</definedName>
    <definedName name="_xlnm.Print_Titles" localSheetId="103">'1052 SDIS Ver.'!#REF!</definedName>
    <definedName name="_xlnm.Print_Titles" localSheetId="105">'1053 SJUR Ver'!#REF!</definedName>
    <definedName name="_xlnm.Print_Titles" localSheetId="107">'1054 SAMB Ver'!#REF!</definedName>
    <definedName name="_xlnm.Print_Titles" localSheetId="109">'1055 IDU Ver.'!#REF!</definedName>
    <definedName name="_xlnm.Print_Titles" localSheetId="111">'1056 LOTERIA Ver.'!#REF!</definedName>
    <definedName name="_xlnm.Print_Titles" localSheetId="113">'1057 SRSOCCI Ver.'!#REF!</definedName>
    <definedName name="_xlnm.Print_Titles" localSheetId="115">'1058 IDPYBA Ver.'!#REF!</definedName>
  </definedNames>
  <calcPr calcId="191028"/>
  <pivotCaches>
    <pivotCache cacheId="35" r:id="rId141"/>
    <pivotCache cacheId="36" r:id="rId142"/>
    <pivotCache cacheId="37" r:id="rId143"/>
    <pivotCache cacheId="38" r:id="rId144"/>
    <pivotCache cacheId="39" r:id="rId145"/>
    <pivotCache cacheId="40" r:id="rId146"/>
    <pivotCache cacheId="41" r:id="rId147"/>
    <pivotCache cacheId="42" r:id="rId148"/>
    <pivotCache cacheId="43" r:id="rId149"/>
    <pivotCache cacheId="44" r:id="rId150"/>
    <pivotCache cacheId="45" r:id="rId151"/>
    <pivotCache cacheId="46" r:id="rId152"/>
    <pivotCache cacheId="47" r:id="rId153"/>
    <pivotCache cacheId="48" r:id="rId154"/>
    <pivotCache cacheId="49" r:id="rId15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5" i="12" l="1"/>
  <c r="O87" i="12"/>
  <c r="O86" i="12"/>
  <c r="AA67" i="147"/>
  <c r="Z67" i="147"/>
  <c r="Y66" i="147"/>
  <c r="AB66" i="147" s="1"/>
  <c r="X66" i="147"/>
  <c r="W66" i="147"/>
  <c r="V66" i="147"/>
  <c r="U66" i="147"/>
  <c r="T66" i="147"/>
  <c r="S66" i="147"/>
  <c r="R66" i="147"/>
  <c r="Q66" i="147"/>
  <c r="P66" i="147"/>
  <c r="O66" i="147"/>
  <c r="N66" i="147"/>
  <c r="M66" i="147"/>
  <c r="L66" i="147"/>
  <c r="K66" i="147"/>
  <c r="J66" i="147"/>
  <c r="I66" i="147"/>
  <c r="H66" i="147"/>
  <c r="G66" i="147"/>
  <c r="F66" i="147"/>
  <c r="E66" i="147"/>
  <c r="D66" i="147"/>
  <c r="AB65" i="147"/>
  <c r="Y65" i="147"/>
  <c r="X65" i="147"/>
  <c r="W65" i="147"/>
  <c r="V65" i="147"/>
  <c r="U65" i="147"/>
  <c r="T65" i="147"/>
  <c r="S65" i="147"/>
  <c r="R65" i="147"/>
  <c r="Q65" i="147"/>
  <c r="P65" i="147"/>
  <c r="O65" i="147"/>
  <c r="N65" i="147"/>
  <c r="M65" i="147"/>
  <c r="L65" i="147"/>
  <c r="K65" i="147"/>
  <c r="J65" i="147"/>
  <c r="I65" i="147"/>
  <c r="H65" i="147"/>
  <c r="G65" i="147"/>
  <c r="F65" i="147"/>
  <c r="E65" i="147"/>
  <c r="D65" i="147"/>
  <c r="Y64" i="147"/>
  <c r="AB64" i="147" s="1"/>
  <c r="X64" i="147"/>
  <c r="W64" i="147"/>
  <c r="V64" i="147"/>
  <c r="U64" i="147"/>
  <c r="T64" i="147"/>
  <c r="S64" i="147"/>
  <c r="R64" i="147"/>
  <c r="Q64" i="147"/>
  <c r="P64" i="147"/>
  <c r="O64" i="147"/>
  <c r="N64" i="147"/>
  <c r="M64" i="147"/>
  <c r="L64" i="147"/>
  <c r="K64" i="147"/>
  <c r="J64" i="147"/>
  <c r="I64" i="147"/>
  <c r="H64" i="147"/>
  <c r="G64" i="147"/>
  <c r="F64" i="147"/>
  <c r="E64" i="147"/>
  <c r="D64" i="147"/>
  <c r="Y63" i="147"/>
  <c r="AB63" i="147" s="1"/>
  <c r="X63" i="147"/>
  <c r="W63" i="147"/>
  <c r="V63" i="147"/>
  <c r="U63" i="147"/>
  <c r="T63" i="147"/>
  <c r="S63" i="147"/>
  <c r="R63" i="147"/>
  <c r="Q63" i="147"/>
  <c r="P63" i="147"/>
  <c r="O63" i="147"/>
  <c r="N63" i="147"/>
  <c r="M63" i="147"/>
  <c r="L63" i="147"/>
  <c r="K63" i="147"/>
  <c r="J63" i="147"/>
  <c r="I63" i="147"/>
  <c r="H63" i="147"/>
  <c r="G63" i="147"/>
  <c r="F63" i="147"/>
  <c r="E63" i="147"/>
  <c r="D63" i="147"/>
  <c r="Y62" i="147"/>
  <c r="AB62" i="147" s="1"/>
  <c r="X62" i="147"/>
  <c r="W62" i="147"/>
  <c r="V62" i="147"/>
  <c r="U62" i="147"/>
  <c r="T62" i="147"/>
  <c r="S62" i="147"/>
  <c r="R62" i="147"/>
  <c r="Q62" i="147"/>
  <c r="P62" i="147"/>
  <c r="O62" i="147"/>
  <c r="N62" i="147"/>
  <c r="M62" i="147"/>
  <c r="L62" i="147"/>
  <c r="K62" i="147"/>
  <c r="J62" i="147"/>
  <c r="I62" i="147"/>
  <c r="H62" i="147"/>
  <c r="G62" i="147"/>
  <c r="F62" i="147"/>
  <c r="E62" i="147"/>
  <c r="D62" i="147"/>
  <c r="AB61" i="147"/>
  <c r="Y61" i="147"/>
  <c r="X61" i="147"/>
  <c r="W61" i="147"/>
  <c r="V61" i="147"/>
  <c r="U61" i="147"/>
  <c r="T61" i="147"/>
  <c r="S61" i="147"/>
  <c r="R61" i="147"/>
  <c r="Q61" i="147"/>
  <c r="P61" i="147"/>
  <c r="O61" i="147"/>
  <c r="N61" i="147"/>
  <c r="M61" i="147"/>
  <c r="L61" i="147"/>
  <c r="K61" i="147"/>
  <c r="J61" i="147"/>
  <c r="I61" i="147"/>
  <c r="H61" i="147"/>
  <c r="G61" i="147"/>
  <c r="F61" i="147"/>
  <c r="E61" i="147"/>
  <c r="D61" i="147"/>
  <c r="Y60" i="147"/>
  <c r="AB60" i="147" s="1"/>
  <c r="X60" i="147"/>
  <c r="W60" i="147"/>
  <c r="V60" i="147"/>
  <c r="U60" i="147"/>
  <c r="T60" i="147"/>
  <c r="S60" i="147"/>
  <c r="R60" i="147"/>
  <c r="Q60" i="147"/>
  <c r="P60" i="147"/>
  <c r="O60" i="147"/>
  <c r="N60" i="147"/>
  <c r="M60" i="147"/>
  <c r="L60" i="147"/>
  <c r="K60" i="147"/>
  <c r="J60" i="147"/>
  <c r="I60" i="147"/>
  <c r="H60" i="147"/>
  <c r="G60" i="147"/>
  <c r="F60" i="147"/>
  <c r="E60" i="147"/>
  <c r="D60" i="147"/>
  <c r="Y59" i="147"/>
  <c r="AB59" i="147" s="1"/>
  <c r="X59" i="147"/>
  <c r="W59" i="147"/>
  <c r="V59" i="147"/>
  <c r="U59" i="147"/>
  <c r="T59" i="147"/>
  <c r="S59" i="147"/>
  <c r="R59" i="147"/>
  <c r="Q59" i="147"/>
  <c r="P59" i="147"/>
  <c r="O59" i="147"/>
  <c r="N59" i="147"/>
  <c r="M59" i="147"/>
  <c r="L59" i="147"/>
  <c r="K59" i="147"/>
  <c r="J59" i="147"/>
  <c r="I59" i="147"/>
  <c r="H59" i="147"/>
  <c r="G59" i="147"/>
  <c r="F59" i="147"/>
  <c r="E59" i="147"/>
  <c r="D59" i="147"/>
  <c r="Y58" i="147"/>
  <c r="AB58" i="147" s="1"/>
  <c r="X58" i="147"/>
  <c r="W58" i="147"/>
  <c r="V58" i="147"/>
  <c r="U58" i="147"/>
  <c r="T58" i="147"/>
  <c r="S58" i="147"/>
  <c r="R58" i="147"/>
  <c r="Q58" i="147"/>
  <c r="P58" i="147"/>
  <c r="O58" i="147"/>
  <c r="N58" i="147"/>
  <c r="M58" i="147"/>
  <c r="L58" i="147"/>
  <c r="K58" i="147"/>
  <c r="J58" i="147"/>
  <c r="I58" i="147"/>
  <c r="H58" i="147"/>
  <c r="G58" i="147"/>
  <c r="F58" i="147"/>
  <c r="E58" i="147"/>
  <c r="D58" i="147"/>
  <c r="AB57" i="147"/>
  <c r="Y57" i="147"/>
  <c r="X57" i="147"/>
  <c r="W57" i="147"/>
  <c r="V57" i="147"/>
  <c r="U57" i="147"/>
  <c r="T57" i="147"/>
  <c r="S57" i="147"/>
  <c r="R57" i="147"/>
  <c r="Q57" i="147"/>
  <c r="P57" i="147"/>
  <c r="O57" i="147"/>
  <c r="N57" i="147"/>
  <c r="M57" i="147"/>
  <c r="L57" i="147"/>
  <c r="K57" i="147"/>
  <c r="J57" i="147"/>
  <c r="I57" i="147"/>
  <c r="H57" i="147"/>
  <c r="G57" i="147"/>
  <c r="F57" i="147"/>
  <c r="E57" i="147"/>
  <c r="D57" i="147"/>
  <c r="Y56" i="147"/>
  <c r="AB56" i="147" s="1"/>
  <c r="X56" i="147"/>
  <c r="W56" i="147"/>
  <c r="V56" i="147"/>
  <c r="U56" i="147"/>
  <c r="T56" i="147"/>
  <c r="S56" i="147"/>
  <c r="R56" i="147"/>
  <c r="Q56" i="147"/>
  <c r="P56" i="147"/>
  <c r="O56" i="147"/>
  <c r="N56" i="147"/>
  <c r="M56" i="147"/>
  <c r="L56" i="147"/>
  <c r="K56" i="147"/>
  <c r="J56" i="147"/>
  <c r="I56" i="147"/>
  <c r="H56" i="147"/>
  <c r="G56" i="147"/>
  <c r="F56" i="147"/>
  <c r="E56" i="147"/>
  <c r="D56" i="147"/>
  <c r="Y55" i="147"/>
  <c r="AB55" i="147" s="1"/>
  <c r="X55" i="147"/>
  <c r="W55" i="147"/>
  <c r="V55" i="147"/>
  <c r="U55" i="147"/>
  <c r="T55" i="147"/>
  <c r="S55" i="147"/>
  <c r="R55" i="147"/>
  <c r="Q55" i="147"/>
  <c r="P55" i="147"/>
  <c r="O55" i="147"/>
  <c r="N55" i="147"/>
  <c r="M55" i="147"/>
  <c r="L55" i="147"/>
  <c r="K55" i="147"/>
  <c r="J55" i="147"/>
  <c r="I55" i="147"/>
  <c r="H55" i="147"/>
  <c r="G55" i="147"/>
  <c r="F55" i="147"/>
  <c r="E55" i="147"/>
  <c r="D55" i="147"/>
  <c r="Y54" i="147"/>
  <c r="AB54" i="147" s="1"/>
  <c r="X54" i="147"/>
  <c r="W54" i="147"/>
  <c r="V54" i="147"/>
  <c r="U54" i="147"/>
  <c r="T54" i="147"/>
  <c r="S54" i="147"/>
  <c r="R54" i="147"/>
  <c r="Q54" i="147"/>
  <c r="P54" i="147"/>
  <c r="O54" i="147"/>
  <c r="N54" i="147"/>
  <c r="M54" i="147"/>
  <c r="L54" i="147"/>
  <c r="K54" i="147"/>
  <c r="J54" i="147"/>
  <c r="I54" i="147"/>
  <c r="H54" i="147"/>
  <c r="G54" i="147"/>
  <c r="F54" i="147"/>
  <c r="E54" i="147"/>
  <c r="D54" i="147"/>
  <c r="AB53" i="147"/>
  <c r="Y53" i="147"/>
  <c r="X53" i="147"/>
  <c r="W53" i="147"/>
  <c r="V53" i="147"/>
  <c r="U53" i="147"/>
  <c r="T53" i="147"/>
  <c r="S53" i="147"/>
  <c r="R53" i="147"/>
  <c r="Q53" i="147"/>
  <c r="P53" i="147"/>
  <c r="O53" i="147"/>
  <c r="N53" i="147"/>
  <c r="M53" i="147"/>
  <c r="L53" i="147"/>
  <c r="K53" i="147"/>
  <c r="J53" i="147"/>
  <c r="I53" i="147"/>
  <c r="H53" i="147"/>
  <c r="G53" i="147"/>
  <c r="F53" i="147"/>
  <c r="E53" i="147"/>
  <c r="D53" i="147"/>
  <c r="Y52" i="147"/>
  <c r="AB52" i="147" s="1"/>
  <c r="X52" i="147"/>
  <c r="W52" i="147"/>
  <c r="V52" i="147"/>
  <c r="U52" i="147"/>
  <c r="T52" i="147"/>
  <c r="S52" i="147"/>
  <c r="R52" i="147"/>
  <c r="Q52" i="147"/>
  <c r="P52" i="147"/>
  <c r="O52" i="147"/>
  <c r="N52" i="147"/>
  <c r="M52" i="147"/>
  <c r="L52" i="147"/>
  <c r="K52" i="147"/>
  <c r="J52" i="147"/>
  <c r="I52" i="147"/>
  <c r="H52" i="147"/>
  <c r="G52" i="147"/>
  <c r="F52" i="147"/>
  <c r="E52" i="147"/>
  <c r="D52" i="147"/>
  <c r="Y51" i="147"/>
  <c r="AB51" i="147" s="1"/>
  <c r="X51" i="147"/>
  <c r="W51" i="147"/>
  <c r="V51" i="147"/>
  <c r="U51" i="147"/>
  <c r="T51" i="147"/>
  <c r="S51" i="147"/>
  <c r="R51" i="147"/>
  <c r="Q51" i="147"/>
  <c r="P51" i="147"/>
  <c r="O51" i="147"/>
  <c r="N51" i="147"/>
  <c r="M51" i="147"/>
  <c r="L51" i="147"/>
  <c r="K51" i="147"/>
  <c r="J51" i="147"/>
  <c r="I51" i="147"/>
  <c r="H51" i="147"/>
  <c r="G51" i="147"/>
  <c r="F51" i="147"/>
  <c r="E51" i="147"/>
  <c r="D51" i="147"/>
  <c r="Y50" i="147"/>
  <c r="AB50" i="147" s="1"/>
  <c r="X50" i="147"/>
  <c r="W50" i="147"/>
  <c r="V50" i="147"/>
  <c r="U50" i="147"/>
  <c r="T50" i="147"/>
  <c r="S50" i="147"/>
  <c r="R50" i="147"/>
  <c r="Q50" i="147"/>
  <c r="P50" i="147"/>
  <c r="O50" i="147"/>
  <c r="N50" i="147"/>
  <c r="M50" i="147"/>
  <c r="L50" i="147"/>
  <c r="K50" i="147"/>
  <c r="J50" i="147"/>
  <c r="I50" i="147"/>
  <c r="H50" i="147"/>
  <c r="G50" i="147"/>
  <c r="F50" i="147"/>
  <c r="E50" i="147"/>
  <c r="D50" i="147"/>
  <c r="AB49" i="147"/>
  <c r="Y49" i="147"/>
  <c r="X49" i="147"/>
  <c r="W49" i="147"/>
  <c r="V49" i="147"/>
  <c r="U49" i="147"/>
  <c r="T49" i="147"/>
  <c r="S49" i="147"/>
  <c r="R49" i="147"/>
  <c r="Q49" i="147"/>
  <c r="P49" i="147"/>
  <c r="O49" i="147"/>
  <c r="N49" i="147"/>
  <c r="M49" i="147"/>
  <c r="L49" i="147"/>
  <c r="K49" i="147"/>
  <c r="J49" i="147"/>
  <c r="I49" i="147"/>
  <c r="H49" i="147"/>
  <c r="G49" i="147"/>
  <c r="F49" i="147"/>
  <c r="E49" i="147"/>
  <c r="D49" i="147"/>
  <c r="Y48" i="147"/>
  <c r="AB48" i="147" s="1"/>
  <c r="X48" i="147"/>
  <c r="W48" i="147"/>
  <c r="V48" i="147"/>
  <c r="U48" i="147"/>
  <c r="T48" i="147"/>
  <c r="S48" i="147"/>
  <c r="R48" i="147"/>
  <c r="Q48" i="147"/>
  <c r="P48" i="147"/>
  <c r="O48" i="147"/>
  <c r="N48" i="147"/>
  <c r="M48" i="147"/>
  <c r="L48" i="147"/>
  <c r="K48" i="147"/>
  <c r="J48" i="147"/>
  <c r="I48" i="147"/>
  <c r="H48" i="147"/>
  <c r="G48" i="147"/>
  <c r="F48" i="147"/>
  <c r="E48" i="147"/>
  <c r="D48" i="147"/>
  <c r="Y47" i="147"/>
  <c r="AB47" i="147" s="1"/>
  <c r="X47" i="147"/>
  <c r="W47" i="147"/>
  <c r="V47" i="147"/>
  <c r="U47" i="147"/>
  <c r="T47" i="147"/>
  <c r="S47" i="147"/>
  <c r="R47" i="147"/>
  <c r="Q47" i="147"/>
  <c r="P47" i="147"/>
  <c r="O47" i="147"/>
  <c r="N47" i="147"/>
  <c r="M47" i="147"/>
  <c r="L47" i="147"/>
  <c r="K47" i="147"/>
  <c r="J47" i="147"/>
  <c r="I47" i="147"/>
  <c r="H47" i="147"/>
  <c r="G47" i="147"/>
  <c r="F47" i="147"/>
  <c r="E47" i="147"/>
  <c r="D47" i="147"/>
  <c r="Y46" i="147"/>
  <c r="AB46" i="147" s="1"/>
  <c r="X46" i="147"/>
  <c r="W46" i="147"/>
  <c r="V46" i="147"/>
  <c r="U46" i="147"/>
  <c r="T46" i="147"/>
  <c r="S46" i="147"/>
  <c r="R46" i="147"/>
  <c r="Q46" i="147"/>
  <c r="P46" i="147"/>
  <c r="O46" i="147"/>
  <c r="N46" i="147"/>
  <c r="M46" i="147"/>
  <c r="L46" i="147"/>
  <c r="K46" i="147"/>
  <c r="J46" i="147"/>
  <c r="I46" i="147"/>
  <c r="H46" i="147"/>
  <c r="G46" i="147"/>
  <c r="F46" i="147"/>
  <c r="E46" i="147"/>
  <c r="D46" i="147"/>
  <c r="AB45" i="147"/>
  <c r="Y45" i="147"/>
  <c r="X45" i="147"/>
  <c r="W45" i="147"/>
  <c r="V45" i="147"/>
  <c r="U45" i="147"/>
  <c r="T45" i="147"/>
  <c r="S45" i="147"/>
  <c r="R45" i="147"/>
  <c r="Q45" i="147"/>
  <c r="P45" i="147"/>
  <c r="O45" i="147"/>
  <c r="N45" i="147"/>
  <c r="M45" i="147"/>
  <c r="L45" i="147"/>
  <c r="K45" i="147"/>
  <c r="J45" i="147"/>
  <c r="I45" i="147"/>
  <c r="H45" i="147"/>
  <c r="G45" i="147"/>
  <c r="F45" i="147"/>
  <c r="E45" i="147"/>
  <c r="D45" i="147"/>
  <c r="Y44" i="147"/>
  <c r="AB44" i="147" s="1"/>
  <c r="X44" i="147"/>
  <c r="W44" i="147"/>
  <c r="V44" i="147"/>
  <c r="U44" i="147"/>
  <c r="T44" i="147"/>
  <c r="S44" i="147"/>
  <c r="R44" i="147"/>
  <c r="Q44" i="147"/>
  <c r="P44" i="147"/>
  <c r="O44" i="147"/>
  <c r="N44" i="147"/>
  <c r="M44" i="147"/>
  <c r="L44" i="147"/>
  <c r="K44" i="147"/>
  <c r="J44" i="147"/>
  <c r="I44" i="147"/>
  <c r="H44" i="147"/>
  <c r="G44" i="147"/>
  <c r="F44" i="147"/>
  <c r="E44" i="147"/>
  <c r="D44" i="147"/>
  <c r="Y43" i="147"/>
  <c r="AB43" i="147" s="1"/>
  <c r="X43" i="147"/>
  <c r="W43" i="147"/>
  <c r="V43" i="147"/>
  <c r="U43" i="147"/>
  <c r="T43" i="147"/>
  <c r="S43" i="147"/>
  <c r="R43" i="147"/>
  <c r="Q43" i="147"/>
  <c r="P43" i="147"/>
  <c r="O43" i="147"/>
  <c r="N43" i="147"/>
  <c r="M43" i="147"/>
  <c r="L43" i="147"/>
  <c r="K43" i="147"/>
  <c r="J43" i="147"/>
  <c r="I43" i="147"/>
  <c r="H43" i="147"/>
  <c r="G43" i="147"/>
  <c r="F43" i="147"/>
  <c r="E43" i="147"/>
  <c r="D43" i="147"/>
  <c r="Y42" i="147"/>
  <c r="AB42" i="147" s="1"/>
  <c r="X42" i="147"/>
  <c r="W42" i="147"/>
  <c r="V42" i="147"/>
  <c r="U42" i="147"/>
  <c r="T42" i="147"/>
  <c r="S42" i="147"/>
  <c r="R42" i="147"/>
  <c r="Q42" i="147"/>
  <c r="P42" i="147"/>
  <c r="O42" i="147"/>
  <c r="N42" i="147"/>
  <c r="M42" i="147"/>
  <c r="L42" i="147"/>
  <c r="K42" i="147"/>
  <c r="J42" i="147"/>
  <c r="I42" i="147"/>
  <c r="H42" i="147"/>
  <c r="G42" i="147"/>
  <c r="F42" i="147"/>
  <c r="E42" i="147"/>
  <c r="D42" i="147"/>
  <c r="AB41" i="147"/>
  <c r="Y41" i="147"/>
  <c r="X41" i="147"/>
  <c r="W41" i="147"/>
  <c r="V41" i="147"/>
  <c r="U41" i="147"/>
  <c r="T41" i="147"/>
  <c r="S41" i="147"/>
  <c r="R41" i="147"/>
  <c r="Q41" i="147"/>
  <c r="P41" i="147"/>
  <c r="O41" i="147"/>
  <c r="N41" i="147"/>
  <c r="M41" i="147"/>
  <c r="L41" i="147"/>
  <c r="K41" i="147"/>
  <c r="J41" i="147"/>
  <c r="I41" i="147"/>
  <c r="H41" i="147"/>
  <c r="G41" i="147"/>
  <c r="F41" i="147"/>
  <c r="E41" i="147"/>
  <c r="D41" i="147"/>
  <c r="Y40" i="147"/>
  <c r="AB40" i="147" s="1"/>
  <c r="X40" i="147"/>
  <c r="W40" i="147"/>
  <c r="V40" i="147"/>
  <c r="U40" i="147"/>
  <c r="T40" i="147"/>
  <c r="S40" i="147"/>
  <c r="R40" i="147"/>
  <c r="Q40" i="147"/>
  <c r="P40" i="147"/>
  <c r="O40" i="147"/>
  <c r="N40" i="147"/>
  <c r="M40" i="147"/>
  <c r="L40" i="147"/>
  <c r="K40" i="147"/>
  <c r="J40" i="147"/>
  <c r="I40" i="147"/>
  <c r="H40" i="147"/>
  <c r="G40" i="147"/>
  <c r="F40" i="147"/>
  <c r="E40" i="147"/>
  <c r="D40" i="147"/>
  <c r="Y39" i="147"/>
  <c r="AB39" i="147" s="1"/>
  <c r="X39" i="147"/>
  <c r="W39" i="147"/>
  <c r="V39" i="147"/>
  <c r="U39" i="147"/>
  <c r="T39" i="147"/>
  <c r="S39" i="147"/>
  <c r="R39" i="147"/>
  <c r="Q39" i="147"/>
  <c r="P39" i="147"/>
  <c r="O39" i="147"/>
  <c r="N39" i="147"/>
  <c r="M39" i="147"/>
  <c r="L39" i="147"/>
  <c r="K39" i="147"/>
  <c r="J39" i="147"/>
  <c r="I39" i="147"/>
  <c r="H39" i="147"/>
  <c r="G39" i="147"/>
  <c r="F39" i="147"/>
  <c r="E39" i="147"/>
  <c r="D39" i="147"/>
  <c r="Y38" i="147"/>
  <c r="AB38" i="147" s="1"/>
  <c r="X38" i="147"/>
  <c r="W38" i="147"/>
  <c r="V38" i="147"/>
  <c r="U38" i="147"/>
  <c r="T38" i="147"/>
  <c r="S38" i="147"/>
  <c r="R38" i="147"/>
  <c r="Q38" i="147"/>
  <c r="P38" i="147"/>
  <c r="O38" i="147"/>
  <c r="N38" i="147"/>
  <c r="M38" i="147"/>
  <c r="L38" i="147"/>
  <c r="K38" i="147"/>
  <c r="J38" i="147"/>
  <c r="I38" i="147"/>
  <c r="H38" i="147"/>
  <c r="G38" i="147"/>
  <c r="F38" i="147"/>
  <c r="E38" i="147"/>
  <c r="D38" i="147"/>
  <c r="AB37" i="147"/>
  <c r="Y37" i="147"/>
  <c r="X37" i="147"/>
  <c r="W37" i="147"/>
  <c r="V37" i="147"/>
  <c r="U37" i="147"/>
  <c r="T37" i="147"/>
  <c r="S37" i="147"/>
  <c r="R37" i="147"/>
  <c r="Q37" i="147"/>
  <c r="P37" i="147"/>
  <c r="O37" i="147"/>
  <c r="N37" i="147"/>
  <c r="M37" i="147"/>
  <c r="L37" i="147"/>
  <c r="K37" i="147"/>
  <c r="J37" i="147"/>
  <c r="I37" i="147"/>
  <c r="H37" i="147"/>
  <c r="G37" i="147"/>
  <c r="F37" i="147"/>
  <c r="E37" i="147"/>
  <c r="D37" i="147"/>
  <c r="Y36" i="147"/>
  <c r="AB36" i="147" s="1"/>
  <c r="X36" i="147"/>
  <c r="W36" i="147"/>
  <c r="V36" i="147"/>
  <c r="U36" i="147"/>
  <c r="T36" i="147"/>
  <c r="S36" i="147"/>
  <c r="R36" i="147"/>
  <c r="Q36" i="147"/>
  <c r="P36" i="147"/>
  <c r="O36" i="147"/>
  <c r="N36" i="147"/>
  <c r="M36" i="147"/>
  <c r="L36" i="147"/>
  <c r="K36" i="147"/>
  <c r="J36" i="147"/>
  <c r="I36" i="147"/>
  <c r="H36" i="147"/>
  <c r="G36" i="147"/>
  <c r="F36" i="147"/>
  <c r="E36" i="147"/>
  <c r="D36" i="147"/>
  <c r="Y35" i="147"/>
  <c r="AB35" i="147" s="1"/>
  <c r="X35" i="147"/>
  <c r="W35" i="147"/>
  <c r="V35" i="147"/>
  <c r="U35" i="147"/>
  <c r="T35" i="147"/>
  <c r="S35" i="147"/>
  <c r="R35" i="147"/>
  <c r="Q35" i="147"/>
  <c r="P35" i="147"/>
  <c r="O35" i="147"/>
  <c r="N35" i="147"/>
  <c r="M35" i="147"/>
  <c r="L35" i="147"/>
  <c r="K35" i="147"/>
  <c r="J35" i="147"/>
  <c r="I35" i="147"/>
  <c r="H35" i="147"/>
  <c r="G35" i="147"/>
  <c r="F35" i="147"/>
  <c r="E35" i="147"/>
  <c r="D35" i="147"/>
  <c r="Y34" i="147"/>
  <c r="AB34" i="147" s="1"/>
  <c r="X34" i="147"/>
  <c r="W34" i="147"/>
  <c r="V34" i="147"/>
  <c r="U34" i="147"/>
  <c r="T34" i="147"/>
  <c r="S34" i="147"/>
  <c r="R34" i="147"/>
  <c r="Q34" i="147"/>
  <c r="P34" i="147"/>
  <c r="O34" i="147"/>
  <c r="N34" i="147"/>
  <c r="M34" i="147"/>
  <c r="L34" i="147"/>
  <c r="K34" i="147"/>
  <c r="J34" i="147"/>
  <c r="I34" i="147"/>
  <c r="H34" i="147"/>
  <c r="G34" i="147"/>
  <c r="F34" i="147"/>
  <c r="E34" i="147"/>
  <c r="D34" i="147"/>
  <c r="AB33" i="147"/>
  <c r="Y33" i="147"/>
  <c r="X33" i="147"/>
  <c r="W33" i="147"/>
  <c r="V33" i="147"/>
  <c r="U33" i="147"/>
  <c r="T33" i="147"/>
  <c r="S33" i="147"/>
  <c r="R33" i="147"/>
  <c r="Q33" i="147"/>
  <c r="P33" i="147"/>
  <c r="O33" i="147"/>
  <c r="N33" i="147"/>
  <c r="M33" i="147"/>
  <c r="L33" i="147"/>
  <c r="K33" i="147"/>
  <c r="J33" i="147"/>
  <c r="I33" i="147"/>
  <c r="H33" i="147"/>
  <c r="G33" i="147"/>
  <c r="F33" i="147"/>
  <c r="E33" i="147"/>
  <c r="D33" i="147"/>
  <c r="Y32" i="147"/>
  <c r="AB32" i="147" s="1"/>
  <c r="X32" i="147"/>
  <c r="W32" i="147"/>
  <c r="V32" i="147"/>
  <c r="U32" i="147"/>
  <c r="T32" i="147"/>
  <c r="S32" i="147"/>
  <c r="R32" i="147"/>
  <c r="Q32" i="147"/>
  <c r="P32" i="147"/>
  <c r="O32" i="147"/>
  <c r="N32" i="147"/>
  <c r="M32" i="147"/>
  <c r="L32" i="147"/>
  <c r="K32" i="147"/>
  <c r="J32" i="147"/>
  <c r="I32" i="147"/>
  <c r="H32" i="147"/>
  <c r="G32" i="147"/>
  <c r="F32" i="147"/>
  <c r="E32" i="147"/>
  <c r="D32" i="147"/>
  <c r="Y31" i="147"/>
  <c r="AB31" i="147" s="1"/>
  <c r="X31" i="147"/>
  <c r="W31" i="147"/>
  <c r="V31" i="147"/>
  <c r="U31" i="147"/>
  <c r="T31" i="147"/>
  <c r="S31" i="147"/>
  <c r="R31" i="147"/>
  <c r="Q31" i="147"/>
  <c r="P31" i="147"/>
  <c r="O31" i="147"/>
  <c r="N31" i="147"/>
  <c r="M31" i="147"/>
  <c r="L31" i="147"/>
  <c r="K31" i="147"/>
  <c r="J31" i="147"/>
  <c r="I31" i="147"/>
  <c r="H31" i="147"/>
  <c r="G31" i="147"/>
  <c r="F31" i="147"/>
  <c r="E31" i="147"/>
  <c r="D31" i="147"/>
  <c r="Y30" i="147"/>
  <c r="AB30" i="147" s="1"/>
  <c r="X30" i="147"/>
  <c r="W30" i="147"/>
  <c r="V30" i="147"/>
  <c r="U30" i="147"/>
  <c r="T30" i="147"/>
  <c r="S30" i="147"/>
  <c r="R30" i="147"/>
  <c r="Q30" i="147"/>
  <c r="P30" i="147"/>
  <c r="O30" i="147"/>
  <c r="N30" i="147"/>
  <c r="M30" i="147"/>
  <c r="L30" i="147"/>
  <c r="K30" i="147"/>
  <c r="J30" i="147"/>
  <c r="I30" i="147"/>
  <c r="H30" i="147"/>
  <c r="G30" i="147"/>
  <c r="F30" i="147"/>
  <c r="E30" i="147"/>
  <c r="D30" i="147"/>
  <c r="AB29" i="147"/>
  <c r="Y29" i="147"/>
  <c r="X29" i="147"/>
  <c r="W29" i="147"/>
  <c r="V29" i="147"/>
  <c r="U29" i="147"/>
  <c r="T29" i="147"/>
  <c r="S29" i="147"/>
  <c r="R29" i="147"/>
  <c r="Q29" i="147"/>
  <c r="P29" i="147"/>
  <c r="O29" i="147"/>
  <c r="N29" i="147"/>
  <c r="M29" i="147"/>
  <c r="L29" i="147"/>
  <c r="K29" i="147"/>
  <c r="J29" i="147"/>
  <c r="I29" i="147"/>
  <c r="H29" i="147"/>
  <c r="G29" i="147"/>
  <c r="F29" i="147"/>
  <c r="E29" i="147"/>
  <c r="D29" i="147"/>
  <c r="Y28" i="147"/>
  <c r="AB28" i="147" s="1"/>
  <c r="X28" i="147"/>
  <c r="W28" i="147"/>
  <c r="V28" i="147"/>
  <c r="U28" i="147"/>
  <c r="T28" i="147"/>
  <c r="S28" i="147"/>
  <c r="R28" i="147"/>
  <c r="Q28" i="147"/>
  <c r="P28" i="147"/>
  <c r="O28" i="147"/>
  <c r="N28" i="147"/>
  <c r="M28" i="147"/>
  <c r="L28" i="147"/>
  <c r="K28" i="147"/>
  <c r="J28" i="147"/>
  <c r="I28" i="147"/>
  <c r="H28" i="147"/>
  <c r="G28" i="147"/>
  <c r="F28" i="147"/>
  <c r="E28" i="147"/>
  <c r="D28" i="147"/>
  <c r="Y27" i="147"/>
  <c r="AB27" i="147" s="1"/>
  <c r="X27" i="147"/>
  <c r="W27" i="147"/>
  <c r="V27" i="147"/>
  <c r="U27" i="147"/>
  <c r="T27" i="147"/>
  <c r="S27" i="147"/>
  <c r="R27" i="147"/>
  <c r="Q27" i="147"/>
  <c r="P27" i="147"/>
  <c r="O27" i="147"/>
  <c r="N27" i="147"/>
  <c r="M27" i="147"/>
  <c r="L27" i="147"/>
  <c r="K27" i="147"/>
  <c r="J27" i="147"/>
  <c r="I27" i="147"/>
  <c r="H27" i="147"/>
  <c r="G27" i="147"/>
  <c r="F27" i="147"/>
  <c r="E27" i="147"/>
  <c r="D27" i="147"/>
  <c r="Y26" i="147"/>
  <c r="AB26" i="147" s="1"/>
  <c r="X26" i="147"/>
  <c r="W26" i="147"/>
  <c r="V26" i="147"/>
  <c r="U26" i="147"/>
  <c r="T26" i="147"/>
  <c r="S26" i="147"/>
  <c r="R26" i="147"/>
  <c r="Q26" i="147"/>
  <c r="P26" i="147"/>
  <c r="O26" i="147"/>
  <c r="N26" i="147"/>
  <c r="M26" i="147"/>
  <c r="L26" i="147"/>
  <c r="K26" i="147"/>
  <c r="J26" i="147"/>
  <c r="I26" i="147"/>
  <c r="H26" i="147"/>
  <c r="G26" i="147"/>
  <c r="F26" i="147"/>
  <c r="E26" i="147"/>
  <c r="D26" i="147"/>
  <c r="AB25" i="147"/>
  <c r="Y25" i="147"/>
  <c r="X25" i="147"/>
  <c r="W25" i="147"/>
  <c r="V25" i="147"/>
  <c r="U25" i="147"/>
  <c r="T25" i="147"/>
  <c r="S25" i="147"/>
  <c r="R25" i="147"/>
  <c r="Q25" i="147"/>
  <c r="P25" i="147"/>
  <c r="O25" i="147"/>
  <c r="N25" i="147"/>
  <c r="M25" i="147"/>
  <c r="L25" i="147"/>
  <c r="K25" i="147"/>
  <c r="J25" i="147"/>
  <c r="I25" i="147"/>
  <c r="H25" i="147"/>
  <c r="G25" i="147"/>
  <c r="F25" i="147"/>
  <c r="E25" i="147"/>
  <c r="D25" i="147"/>
  <c r="Y24" i="147"/>
  <c r="AB24" i="147" s="1"/>
  <c r="X24" i="147"/>
  <c r="W24" i="147"/>
  <c r="V24" i="147"/>
  <c r="U24" i="147"/>
  <c r="T24" i="147"/>
  <c r="S24" i="147"/>
  <c r="R24" i="147"/>
  <c r="Q24" i="147"/>
  <c r="P24" i="147"/>
  <c r="O24" i="147"/>
  <c r="N24" i="147"/>
  <c r="M24" i="147"/>
  <c r="L24" i="147"/>
  <c r="K24" i="147"/>
  <c r="J24" i="147"/>
  <c r="I24" i="147"/>
  <c r="H24" i="147"/>
  <c r="G24" i="147"/>
  <c r="F24" i="147"/>
  <c r="E24" i="147"/>
  <c r="D24" i="147"/>
  <c r="Y23" i="147"/>
  <c r="AB23" i="147" s="1"/>
  <c r="X23" i="147"/>
  <c r="W23" i="147"/>
  <c r="V23" i="147"/>
  <c r="U23" i="147"/>
  <c r="T23" i="147"/>
  <c r="S23" i="147"/>
  <c r="R23" i="147"/>
  <c r="Q23" i="147"/>
  <c r="P23" i="147"/>
  <c r="O23" i="147"/>
  <c r="N23" i="147"/>
  <c r="M23" i="147"/>
  <c r="L23" i="147"/>
  <c r="K23" i="147"/>
  <c r="J23" i="147"/>
  <c r="I23" i="147"/>
  <c r="H23" i="147"/>
  <c r="G23" i="147"/>
  <c r="F23" i="147"/>
  <c r="E23" i="147"/>
  <c r="D23" i="147"/>
  <c r="Y22" i="147"/>
  <c r="AB22" i="147" s="1"/>
  <c r="X22" i="147"/>
  <c r="W22" i="147"/>
  <c r="V22" i="147"/>
  <c r="U22" i="147"/>
  <c r="T22" i="147"/>
  <c r="S22" i="147"/>
  <c r="R22" i="147"/>
  <c r="Q22" i="147"/>
  <c r="P22" i="147"/>
  <c r="O22" i="147"/>
  <c r="N22" i="147"/>
  <c r="M22" i="147"/>
  <c r="L22" i="147"/>
  <c r="K22" i="147"/>
  <c r="J22" i="147"/>
  <c r="I22" i="147"/>
  <c r="H22" i="147"/>
  <c r="G22" i="147"/>
  <c r="F22" i="147"/>
  <c r="E22" i="147"/>
  <c r="D22" i="147"/>
  <c r="AB21" i="147"/>
  <c r="Y21" i="147"/>
  <c r="X21" i="147"/>
  <c r="W21" i="147"/>
  <c r="V21" i="147"/>
  <c r="U21" i="147"/>
  <c r="T21" i="147"/>
  <c r="S21" i="147"/>
  <c r="R21" i="147"/>
  <c r="Q21" i="147"/>
  <c r="P21" i="147"/>
  <c r="O21" i="147"/>
  <c r="N21" i="147"/>
  <c r="M21" i="147"/>
  <c r="L21" i="147"/>
  <c r="K21" i="147"/>
  <c r="J21" i="147"/>
  <c r="I21" i="147"/>
  <c r="H21" i="147"/>
  <c r="G21" i="147"/>
  <c r="F21" i="147"/>
  <c r="E21" i="147"/>
  <c r="D21" i="147"/>
  <c r="Y20" i="147"/>
  <c r="AB20" i="147" s="1"/>
  <c r="X20" i="147"/>
  <c r="W20" i="147"/>
  <c r="V20" i="147"/>
  <c r="U20" i="147"/>
  <c r="T20" i="147"/>
  <c r="S20" i="147"/>
  <c r="R20" i="147"/>
  <c r="Q20" i="147"/>
  <c r="P20" i="147"/>
  <c r="O20" i="147"/>
  <c r="N20" i="147"/>
  <c r="M20" i="147"/>
  <c r="L20" i="147"/>
  <c r="K20" i="147"/>
  <c r="J20" i="147"/>
  <c r="I20" i="147"/>
  <c r="H20" i="147"/>
  <c r="G20" i="147"/>
  <c r="F20" i="147"/>
  <c r="E20" i="147"/>
  <c r="D20" i="147"/>
  <c r="Y19" i="147"/>
  <c r="AB19" i="147" s="1"/>
  <c r="X19" i="147"/>
  <c r="W19" i="147"/>
  <c r="V19" i="147"/>
  <c r="U19" i="147"/>
  <c r="T19" i="147"/>
  <c r="S19" i="147"/>
  <c r="R19" i="147"/>
  <c r="Q19" i="147"/>
  <c r="P19" i="147"/>
  <c r="O19" i="147"/>
  <c r="N19" i="147"/>
  <c r="M19" i="147"/>
  <c r="L19" i="147"/>
  <c r="K19" i="147"/>
  <c r="J19" i="147"/>
  <c r="I19" i="147"/>
  <c r="H19" i="147"/>
  <c r="G19" i="147"/>
  <c r="F19" i="147"/>
  <c r="E19" i="147"/>
  <c r="D19" i="147"/>
  <c r="Y18" i="147"/>
  <c r="AB18" i="147" s="1"/>
  <c r="X18" i="147"/>
  <c r="W18" i="147"/>
  <c r="V18" i="147"/>
  <c r="U18" i="147"/>
  <c r="T18" i="147"/>
  <c r="S18" i="147"/>
  <c r="R18" i="147"/>
  <c r="Q18" i="147"/>
  <c r="P18" i="147"/>
  <c r="O18" i="147"/>
  <c r="N18" i="147"/>
  <c r="M18" i="147"/>
  <c r="L18" i="147"/>
  <c r="K18" i="147"/>
  <c r="J18" i="147"/>
  <c r="I18" i="147"/>
  <c r="H18" i="147"/>
  <c r="G18" i="147"/>
  <c r="F18" i="147"/>
  <c r="E18" i="147"/>
  <c r="D18" i="147"/>
  <c r="AB17" i="147"/>
  <c r="Y17" i="147"/>
  <c r="X17" i="147"/>
  <c r="W17" i="147"/>
  <c r="V17" i="147"/>
  <c r="U17" i="147"/>
  <c r="T17" i="147"/>
  <c r="S17" i="147"/>
  <c r="R17" i="147"/>
  <c r="Q17" i="147"/>
  <c r="P17" i="147"/>
  <c r="O17" i="147"/>
  <c r="N17" i="147"/>
  <c r="M17" i="147"/>
  <c r="L17" i="147"/>
  <c r="K17" i="147"/>
  <c r="J17" i="147"/>
  <c r="I17" i="147"/>
  <c r="H17" i="147"/>
  <c r="G17" i="147"/>
  <c r="F17" i="147"/>
  <c r="E17" i="147"/>
  <c r="D17" i="147"/>
  <c r="Y16" i="147"/>
  <c r="AB16" i="147" s="1"/>
  <c r="X16" i="147"/>
  <c r="W16" i="147"/>
  <c r="V16" i="147"/>
  <c r="U16" i="147"/>
  <c r="T16" i="147"/>
  <c r="S16" i="147"/>
  <c r="R16" i="147"/>
  <c r="Q16" i="147"/>
  <c r="P16" i="147"/>
  <c r="O16" i="147"/>
  <c r="N16" i="147"/>
  <c r="M16" i="147"/>
  <c r="L16" i="147"/>
  <c r="K16" i="147"/>
  <c r="J16" i="147"/>
  <c r="I16" i="147"/>
  <c r="H16" i="147"/>
  <c r="G16" i="147"/>
  <c r="F16" i="147"/>
  <c r="E16" i="147"/>
  <c r="D16" i="147"/>
  <c r="Y15" i="147"/>
  <c r="AB15" i="147" s="1"/>
  <c r="X15" i="147"/>
  <c r="W15" i="147"/>
  <c r="V15" i="147"/>
  <c r="U15" i="147"/>
  <c r="T15" i="147"/>
  <c r="S15" i="147"/>
  <c r="R15" i="147"/>
  <c r="Q15" i="147"/>
  <c r="P15" i="147"/>
  <c r="O15" i="147"/>
  <c r="N15" i="147"/>
  <c r="M15" i="147"/>
  <c r="L15" i="147"/>
  <c r="K15" i="147"/>
  <c r="J15" i="147"/>
  <c r="I15" i="147"/>
  <c r="H15" i="147"/>
  <c r="G15" i="147"/>
  <c r="F15" i="147"/>
  <c r="E15" i="147"/>
  <c r="D15" i="147"/>
  <c r="Y14" i="147"/>
  <c r="AB14" i="147" s="1"/>
  <c r="X14" i="147"/>
  <c r="W14" i="147"/>
  <c r="V14" i="147"/>
  <c r="U14" i="147"/>
  <c r="T14" i="147"/>
  <c r="S14" i="147"/>
  <c r="R14" i="147"/>
  <c r="Q14" i="147"/>
  <c r="P14" i="147"/>
  <c r="O14" i="147"/>
  <c r="N14" i="147"/>
  <c r="M14" i="147"/>
  <c r="L14" i="147"/>
  <c r="K14" i="147"/>
  <c r="J14" i="147"/>
  <c r="I14" i="147"/>
  <c r="H14" i="147"/>
  <c r="G14" i="147"/>
  <c r="F14" i="147"/>
  <c r="E14" i="147"/>
  <c r="D14" i="147"/>
  <c r="AB13" i="147"/>
  <c r="Y13" i="147"/>
  <c r="X13" i="147"/>
  <c r="W13" i="147"/>
  <c r="V13" i="147"/>
  <c r="U13" i="147"/>
  <c r="T13" i="147"/>
  <c r="S13" i="147"/>
  <c r="R13" i="147"/>
  <c r="Q13" i="147"/>
  <c r="P13" i="147"/>
  <c r="O13" i="147"/>
  <c r="N13" i="147"/>
  <c r="M13" i="147"/>
  <c r="L13" i="147"/>
  <c r="K13" i="147"/>
  <c r="J13" i="147"/>
  <c r="I13" i="147"/>
  <c r="H13" i="147"/>
  <c r="G13" i="147"/>
  <c r="F13" i="147"/>
  <c r="E13" i="147"/>
  <c r="D13" i="147"/>
  <c r="W12" i="147"/>
  <c r="V12" i="147"/>
  <c r="T12" i="147"/>
  <c r="S12" i="147"/>
  <c r="R12" i="147"/>
  <c r="Q12" i="147"/>
  <c r="P12" i="147"/>
  <c r="O12" i="147"/>
  <c r="N12" i="147"/>
  <c r="M12" i="147"/>
  <c r="L12" i="147"/>
  <c r="K12" i="147"/>
  <c r="J12" i="147"/>
  <c r="I12" i="147"/>
  <c r="H12" i="147"/>
  <c r="G12" i="147"/>
  <c r="F12" i="147"/>
  <c r="E12" i="147"/>
  <c r="D12" i="147"/>
  <c r="Y11" i="147"/>
  <c r="AB11" i="147" s="1"/>
  <c r="X11" i="147"/>
  <c r="W11" i="147"/>
  <c r="V11" i="147"/>
  <c r="U11" i="147"/>
  <c r="T11" i="147"/>
  <c r="S11" i="147"/>
  <c r="R11" i="147"/>
  <c r="Q11" i="147"/>
  <c r="P11" i="147"/>
  <c r="O11" i="147"/>
  <c r="N11" i="147"/>
  <c r="M11" i="147"/>
  <c r="L11" i="147"/>
  <c r="K11" i="147"/>
  <c r="J11" i="147"/>
  <c r="I11" i="147"/>
  <c r="H11" i="147"/>
  <c r="G11" i="147"/>
  <c r="F11" i="147"/>
  <c r="E11" i="147"/>
  <c r="D11" i="147"/>
  <c r="Y10" i="147"/>
  <c r="AB10" i="147" s="1"/>
  <c r="X10" i="147"/>
  <c r="W10" i="147"/>
  <c r="V10" i="147"/>
  <c r="U10" i="147"/>
  <c r="T10" i="147"/>
  <c r="S10" i="147"/>
  <c r="R10" i="147"/>
  <c r="Q10" i="147"/>
  <c r="P10" i="147"/>
  <c r="O10" i="147"/>
  <c r="N10" i="147"/>
  <c r="M10" i="147"/>
  <c r="L10" i="147"/>
  <c r="K10" i="147"/>
  <c r="J10" i="147"/>
  <c r="I10" i="147"/>
  <c r="H10" i="147"/>
  <c r="G10" i="147"/>
  <c r="F10" i="147"/>
  <c r="E10" i="147"/>
  <c r="D10" i="147"/>
  <c r="AB9" i="147"/>
  <c r="Y9" i="147"/>
  <c r="X9" i="147"/>
  <c r="W9" i="147"/>
  <c r="V9" i="147"/>
  <c r="U9" i="147"/>
  <c r="T9" i="147"/>
  <c r="S9" i="147"/>
  <c r="R9" i="147"/>
  <c r="Q9" i="147"/>
  <c r="P9" i="147"/>
  <c r="O9" i="147"/>
  <c r="N9" i="147"/>
  <c r="M9" i="147"/>
  <c r="L9" i="147"/>
  <c r="K9" i="147"/>
  <c r="J9" i="147"/>
  <c r="I9" i="147"/>
  <c r="H9" i="147"/>
  <c r="G9" i="147"/>
  <c r="F9" i="147"/>
  <c r="E9" i="147"/>
  <c r="D9" i="147"/>
  <c r="V12" i="20" l="1"/>
  <c r="V13" i="20"/>
  <c r="V14" i="20"/>
  <c r="V15" i="20"/>
  <c r="V16" i="20"/>
  <c r="V17" i="20"/>
  <c r="V18" i="20"/>
  <c r="V19" i="20"/>
  <c r="V20" i="20"/>
  <c r="V21" i="20"/>
  <c r="V22" i="20"/>
  <c r="V23" i="20"/>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11" i="20"/>
  <c r="L11" i="18"/>
  <c r="K11" i="19"/>
  <c r="K11" i="17"/>
  <c r="H17" i="5"/>
  <c r="H16" i="5"/>
  <c r="H15" i="5"/>
  <c r="H14" i="5"/>
  <c r="H13" i="5"/>
  <c r="H12" i="5"/>
  <c r="H11" i="5"/>
  <c r="V5" i="107"/>
  <c r="CG58" i="144" l="1"/>
  <c r="CG59" i="144"/>
  <c r="BG64" i="144"/>
  <c r="BG63" i="144"/>
  <c r="BG62" i="144"/>
  <c r="BG61" i="144"/>
  <c r="BG60" i="144"/>
  <c r="BH60" i="144"/>
  <c r="BI60" i="144"/>
  <c r="BJ60" i="144"/>
  <c r="BK60" i="144"/>
  <c r="BL60" i="144"/>
  <c r="BM60" i="144"/>
  <c r="BN60" i="144"/>
  <c r="BH61" i="144"/>
  <c r="BI61" i="144"/>
  <c r="BJ61" i="144"/>
  <c r="BK61" i="144"/>
  <c r="BL61" i="144"/>
  <c r="BM61" i="144"/>
  <c r="BN61" i="144"/>
  <c r="BH62" i="144"/>
  <c r="BI62" i="144"/>
  <c r="BJ62" i="144"/>
  <c r="BK62" i="144"/>
  <c r="BL62" i="144"/>
  <c r="BM62" i="144"/>
  <c r="BN62" i="144"/>
  <c r="BH63" i="144"/>
  <c r="BI63" i="144"/>
  <c r="BJ63" i="144"/>
  <c r="BK63" i="144"/>
  <c r="BL63" i="144"/>
  <c r="BM63" i="144"/>
  <c r="BN63" i="144"/>
  <c r="BH64" i="144"/>
  <c r="BI64" i="144"/>
  <c r="BJ64" i="144"/>
  <c r="BK64" i="144"/>
  <c r="BL64" i="144"/>
  <c r="BM64" i="144"/>
  <c r="BN64" i="144"/>
  <c r="BO60" i="144"/>
  <c r="BP60" i="144"/>
  <c r="BQ60" i="144"/>
  <c r="BR60" i="144"/>
  <c r="BS60" i="144"/>
  <c r="BT60" i="144"/>
  <c r="BU60" i="144"/>
  <c r="BV60" i="144"/>
  <c r="BW60" i="144"/>
  <c r="BX60" i="144"/>
  <c r="BY60" i="144"/>
  <c r="BZ60" i="144"/>
  <c r="CA60" i="144"/>
  <c r="CB60" i="144"/>
  <c r="CC60" i="144"/>
  <c r="CD60" i="144"/>
  <c r="CE60" i="144"/>
  <c r="CF60" i="144"/>
  <c r="CG60" i="144"/>
  <c r="CH60" i="144"/>
  <c r="CI60" i="144"/>
  <c r="CJ60" i="144"/>
  <c r="CK60" i="144"/>
  <c r="CL60" i="144"/>
  <c r="CM60" i="144"/>
  <c r="CN60" i="144"/>
  <c r="CO60" i="144"/>
  <c r="CP60" i="144"/>
  <c r="CQ60" i="144"/>
  <c r="CR60" i="144"/>
  <c r="CS60" i="144"/>
  <c r="CT60" i="144"/>
  <c r="CU60" i="144"/>
  <c r="CV60" i="144"/>
  <c r="CW60" i="144"/>
  <c r="CX60" i="144"/>
  <c r="CY60" i="144"/>
  <c r="CZ60" i="144"/>
  <c r="DA60" i="144"/>
  <c r="DB60" i="144"/>
  <c r="DC60" i="144"/>
  <c r="DD60" i="144"/>
  <c r="DE60" i="144"/>
  <c r="DF60" i="144"/>
  <c r="DG60" i="144"/>
  <c r="DH60" i="144"/>
  <c r="DI60" i="144"/>
  <c r="DJ60" i="144"/>
  <c r="DN60" i="144" s="1"/>
  <c r="DK60" i="144"/>
  <c r="BO61" i="144"/>
  <c r="BP61" i="144"/>
  <c r="BQ61" i="144"/>
  <c r="BR61" i="144"/>
  <c r="BS61" i="144"/>
  <c r="BT61" i="144"/>
  <c r="BU61" i="144"/>
  <c r="BV61" i="144"/>
  <c r="BW61" i="144"/>
  <c r="BX61" i="144"/>
  <c r="BY61" i="144"/>
  <c r="BZ61" i="144"/>
  <c r="CA61" i="144"/>
  <c r="CB61" i="144"/>
  <c r="CC61" i="144"/>
  <c r="CD61" i="144"/>
  <c r="CE61" i="144"/>
  <c r="CF61" i="144"/>
  <c r="CG61" i="144"/>
  <c r="CH61" i="144"/>
  <c r="CI61" i="144"/>
  <c r="CJ61" i="144"/>
  <c r="CK61" i="144"/>
  <c r="CL61" i="144"/>
  <c r="CM61" i="144"/>
  <c r="CN61" i="144"/>
  <c r="CO61" i="144"/>
  <c r="CP61" i="144"/>
  <c r="CQ61" i="144"/>
  <c r="CR61" i="144"/>
  <c r="CS61" i="144"/>
  <c r="CT61" i="144"/>
  <c r="CU61" i="144"/>
  <c r="CV61" i="144"/>
  <c r="CW61" i="144"/>
  <c r="CX61" i="144"/>
  <c r="CY61" i="144"/>
  <c r="CZ61" i="144"/>
  <c r="DA61" i="144"/>
  <c r="DB61" i="144"/>
  <c r="DC61" i="144"/>
  <c r="DD61" i="144"/>
  <c r="DE61" i="144"/>
  <c r="DF61" i="144"/>
  <c r="DG61" i="144"/>
  <c r="DH61" i="144"/>
  <c r="DI61" i="144"/>
  <c r="DJ61" i="144"/>
  <c r="DN61" i="144" s="1"/>
  <c r="DK61" i="144"/>
  <c r="BO62" i="144"/>
  <c r="BP62" i="144"/>
  <c r="BQ62" i="144"/>
  <c r="BR62" i="144"/>
  <c r="BS62" i="144"/>
  <c r="BT62" i="144"/>
  <c r="BU62" i="144"/>
  <c r="BV62" i="144"/>
  <c r="BW62" i="144"/>
  <c r="BX62" i="144"/>
  <c r="BY62" i="144"/>
  <c r="BZ62" i="144"/>
  <c r="CA62" i="144"/>
  <c r="CB62" i="144"/>
  <c r="CC62" i="144"/>
  <c r="CD62" i="144"/>
  <c r="CE62" i="144"/>
  <c r="CF62" i="144"/>
  <c r="CG62" i="144"/>
  <c r="CH62" i="144"/>
  <c r="CI62" i="144"/>
  <c r="CJ62" i="144"/>
  <c r="CK62" i="144"/>
  <c r="CL62" i="144"/>
  <c r="CM62" i="144"/>
  <c r="CN62" i="144"/>
  <c r="CO62" i="144"/>
  <c r="CP62" i="144"/>
  <c r="CQ62" i="144"/>
  <c r="CR62" i="144"/>
  <c r="CS62" i="144"/>
  <c r="CT62" i="144"/>
  <c r="CU62" i="144"/>
  <c r="CV62" i="144"/>
  <c r="CW62" i="144"/>
  <c r="CX62" i="144"/>
  <c r="CY62" i="144"/>
  <c r="CZ62" i="144"/>
  <c r="DA62" i="144"/>
  <c r="DB62" i="144"/>
  <c r="DC62" i="144"/>
  <c r="DD62" i="144"/>
  <c r="DE62" i="144"/>
  <c r="DF62" i="144"/>
  <c r="DG62" i="144"/>
  <c r="DH62" i="144"/>
  <c r="DI62" i="144"/>
  <c r="DJ62" i="144"/>
  <c r="DN62" i="144" s="1"/>
  <c r="DK62" i="144"/>
  <c r="BO63" i="144"/>
  <c r="BP63" i="144"/>
  <c r="BQ63" i="144"/>
  <c r="BR63" i="144"/>
  <c r="BS63" i="144"/>
  <c r="BT63" i="144"/>
  <c r="BU63" i="144"/>
  <c r="BV63" i="144"/>
  <c r="BW63" i="144"/>
  <c r="BX63" i="144"/>
  <c r="BY63" i="144"/>
  <c r="BZ63" i="144"/>
  <c r="CA63" i="144"/>
  <c r="CB63" i="144"/>
  <c r="CC63" i="144"/>
  <c r="CD63" i="144"/>
  <c r="CE63" i="144"/>
  <c r="CF63" i="144"/>
  <c r="CG63" i="144"/>
  <c r="CH63" i="144"/>
  <c r="CI63" i="144"/>
  <c r="CJ63" i="144"/>
  <c r="CK63" i="144"/>
  <c r="CL63" i="144"/>
  <c r="CM63" i="144"/>
  <c r="CN63" i="144"/>
  <c r="CO63" i="144"/>
  <c r="CP63" i="144"/>
  <c r="CQ63" i="144"/>
  <c r="CR63" i="144"/>
  <c r="CS63" i="144"/>
  <c r="CT63" i="144"/>
  <c r="CU63" i="144"/>
  <c r="CV63" i="144"/>
  <c r="CW63" i="144"/>
  <c r="CX63" i="144"/>
  <c r="CY63" i="144"/>
  <c r="CZ63" i="144"/>
  <c r="DA63" i="144"/>
  <c r="DB63" i="144"/>
  <c r="DC63" i="144"/>
  <c r="DD63" i="144"/>
  <c r="DE63" i="144"/>
  <c r="DF63" i="144"/>
  <c r="DG63" i="144"/>
  <c r="DH63" i="144"/>
  <c r="DI63" i="144"/>
  <c r="DJ63" i="144"/>
  <c r="DK63" i="144"/>
  <c r="DN63" i="144"/>
  <c r="BO64" i="144"/>
  <c r="BP64" i="144"/>
  <c r="BQ64" i="144"/>
  <c r="BR64" i="144"/>
  <c r="BS64" i="144"/>
  <c r="BT64" i="144"/>
  <c r="BU64" i="144"/>
  <c r="BV64" i="144"/>
  <c r="BW64" i="144"/>
  <c r="BX64" i="144"/>
  <c r="BY64" i="144"/>
  <c r="BZ64" i="144"/>
  <c r="CA64" i="144"/>
  <c r="CB64" i="144"/>
  <c r="CC64" i="144"/>
  <c r="CD64" i="144"/>
  <c r="CE64" i="144"/>
  <c r="CF64" i="144"/>
  <c r="CG64" i="144"/>
  <c r="CH64" i="144"/>
  <c r="CI64" i="144"/>
  <c r="CJ64" i="144"/>
  <c r="CK64" i="144"/>
  <c r="CL64" i="144"/>
  <c r="CM64" i="144"/>
  <c r="CN64" i="144"/>
  <c r="CO64" i="144"/>
  <c r="CP64" i="144"/>
  <c r="CQ64" i="144"/>
  <c r="CR64" i="144"/>
  <c r="CS64" i="144"/>
  <c r="CT64" i="144"/>
  <c r="CU64" i="144"/>
  <c r="CV64" i="144"/>
  <c r="CW64" i="144"/>
  <c r="CX64" i="144"/>
  <c r="CY64" i="144"/>
  <c r="CZ64" i="144"/>
  <c r="DA64" i="144"/>
  <c r="DB64" i="144"/>
  <c r="DC64" i="144"/>
  <c r="DD64" i="144"/>
  <c r="DE64" i="144"/>
  <c r="DF64" i="144"/>
  <c r="DG64" i="144"/>
  <c r="DH64" i="144"/>
  <c r="DI64" i="144"/>
  <c r="DJ64" i="144"/>
  <c r="DN64" i="144" s="1"/>
  <c r="DK64" i="144"/>
  <c r="AY64" i="144"/>
  <c r="AY63" i="144"/>
  <c r="AY62" i="144"/>
  <c r="AY61" i="144"/>
  <c r="AY60" i="144"/>
  <c r="AZ60" i="144"/>
  <c r="BA60" i="144"/>
  <c r="BB60" i="144"/>
  <c r="BC60" i="144"/>
  <c r="BD60" i="144"/>
  <c r="AZ61" i="144"/>
  <c r="BA61" i="144"/>
  <c r="BB61" i="144"/>
  <c r="BC61" i="144"/>
  <c r="BD61" i="144"/>
  <c r="AZ62" i="144"/>
  <c r="BA62" i="144"/>
  <c r="BB62" i="144"/>
  <c r="BC62" i="144"/>
  <c r="BD62" i="144"/>
  <c r="AZ63" i="144"/>
  <c r="BA63" i="144"/>
  <c r="BB63" i="144"/>
  <c r="BC63" i="144"/>
  <c r="BD63" i="144"/>
  <c r="AZ64" i="144"/>
  <c r="BA64" i="144"/>
  <c r="BB64" i="144"/>
  <c r="BC64" i="144"/>
  <c r="BD64" i="144"/>
  <c r="BE64" i="144"/>
  <c r="BE63" i="144"/>
  <c r="BE62" i="144"/>
  <c r="BE61" i="144"/>
  <c r="BE60" i="144"/>
  <c r="BF64" i="144"/>
  <c r="BF63" i="144"/>
  <c r="BF62" i="144"/>
  <c r="BF61" i="144"/>
  <c r="BF60" i="144"/>
  <c r="AX11" i="144"/>
  <c r="AW64" i="144"/>
  <c r="AW63" i="144"/>
  <c r="AW62" i="144"/>
  <c r="AW61" i="144"/>
  <c r="AW60" i="144"/>
  <c r="AW59" i="144"/>
  <c r="AW58" i="144"/>
  <c r="AW57" i="144"/>
  <c r="AW56" i="144"/>
  <c r="AW55" i="144"/>
  <c r="AW54" i="144"/>
  <c r="AW53" i="144"/>
  <c r="AW52" i="144"/>
  <c r="AW51" i="144"/>
  <c r="AW50" i="144"/>
  <c r="AW49" i="144"/>
  <c r="AW48" i="144"/>
  <c r="AW47" i="144"/>
  <c r="AW46" i="144"/>
  <c r="AW45" i="144"/>
  <c r="AW44" i="144"/>
  <c r="AW43" i="144"/>
  <c r="AW42" i="144"/>
  <c r="AW41" i="144"/>
  <c r="AW40" i="144"/>
  <c r="AW39" i="144"/>
  <c r="AW37" i="144"/>
  <c r="AW36" i="144"/>
  <c r="AW35" i="144"/>
  <c r="AW34" i="144"/>
  <c r="AW33" i="144"/>
  <c r="AW32" i="144"/>
  <c r="AW31" i="144"/>
  <c r="AW30" i="144"/>
  <c r="AW29" i="144"/>
  <c r="AW28" i="144"/>
  <c r="AW27" i="144"/>
  <c r="AW26" i="144"/>
  <c r="AW25" i="144"/>
  <c r="AW24" i="144"/>
  <c r="AW23" i="144"/>
  <c r="AW22" i="144"/>
  <c r="AW21" i="144"/>
  <c r="AW20" i="144"/>
  <c r="AW19" i="144"/>
  <c r="AW18" i="144"/>
  <c r="AW17" i="144"/>
  <c r="AW16" i="144"/>
  <c r="AW15" i="144"/>
  <c r="AW14" i="144"/>
  <c r="AW13" i="144"/>
  <c r="AW12" i="144"/>
  <c r="AW11" i="144"/>
  <c r="AW10" i="144"/>
  <c r="AW9" i="144"/>
  <c r="AW8" i="144"/>
  <c r="AW7" i="144"/>
  <c r="AO17" i="144"/>
  <c r="AN17" i="144"/>
  <c r="AN64" i="144"/>
  <c r="AN63" i="144"/>
  <c r="AN62" i="144"/>
  <c r="AN61" i="144"/>
  <c r="AN60" i="144"/>
  <c r="AN59" i="144"/>
  <c r="AN58" i="144"/>
  <c r="AN57" i="144"/>
  <c r="AN56" i="144"/>
  <c r="AN55" i="144"/>
  <c r="AN54" i="144"/>
  <c r="AN53" i="144"/>
  <c r="AN52" i="144"/>
  <c r="AN51" i="144"/>
  <c r="AN50" i="144"/>
  <c r="AN49" i="144"/>
  <c r="AN48" i="144"/>
  <c r="AN47" i="144"/>
  <c r="AN46" i="144"/>
  <c r="AN45" i="144"/>
  <c r="AN44" i="144"/>
  <c r="AN43" i="144"/>
  <c r="AN42" i="144"/>
  <c r="AN41" i="144"/>
  <c r="AN40" i="144"/>
  <c r="AN39" i="144"/>
  <c r="AN37" i="144"/>
  <c r="AN36" i="144"/>
  <c r="AN35" i="144"/>
  <c r="AN34" i="144"/>
  <c r="AN33" i="144"/>
  <c r="AN32" i="144"/>
  <c r="AN31" i="144"/>
  <c r="AN30" i="144"/>
  <c r="AN29" i="144"/>
  <c r="AN28" i="144"/>
  <c r="AN27" i="144"/>
  <c r="AN26" i="144"/>
  <c r="AN25" i="144"/>
  <c r="AN24" i="144"/>
  <c r="AN23" i="144"/>
  <c r="AN22" i="144"/>
  <c r="AN21" i="144"/>
  <c r="AN20" i="144"/>
  <c r="AN19" i="144"/>
  <c r="AN18" i="144"/>
  <c r="AN16" i="144"/>
  <c r="AN15" i="144"/>
  <c r="AN14" i="144"/>
  <c r="AN13" i="144"/>
  <c r="AN12" i="144"/>
  <c r="AN11" i="144"/>
  <c r="AN10" i="144"/>
  <c r="AN9" i="144"/>
  <c r="AN8" i="144"/>
  <c r="AN7" i="144"/>
  <c r="AX64" i="144" l="1"/>
  <c r="AX63" i="144"/>
  <c r="AX62" i="144"/>
  <c r="AX61" i="144"/>
  <c r="AX60" i="144"/>
  <c r="AX59" i="144"/>
  <c r="AX58" i="144"/>
  <c r="AX57" i="144"/>
  <c r="AX56" i="144"/>
  <c r="AX55" i="144"/>
  <c r="AX54" i="144"/>
  <c r="AX53" i="144"/>
  <c r="AX52" i="144"/>
  <c r="AX51" i="144"/>
  <c r="AX50" i="144"/>
  <c r="AX49" i="144"/>
  <c r="AX48" i="144"/>
  <c r="AX47" i="144"/>
  <c r="AX46" i="144"/>
  <c r="AX45" i="144"/>
  <c r="AX44" i="144"/>
  <c r="AX43" i="144"/>
  <c r="AX42" i="144"/>
  <c r="AX41" i="144"/>
  <c r="AX40" i="144"/>
  <c r="AX39" i="144"/>
  <c r="AX37" i="144"/>
  <c r="AX36" i="144"/>
  <c r="AX35" i="144"/>
  <c r="AX34" i="144"/>
  <c r="AX33" i="144"/>
  <c r="AX32" i="144"/>
  <c r="AX31" i="144"/>
  <c r="AX30" i="144"/>
  <c r="AX29" i="144"/>
  <c r="AX28" i="144"/>
  <c r="AX27" i="144"/>
  <c r="AX26" i="144"/>
  <c r="AX25" i="144"/>
  <c r="AX24" i="144"/>
  <c r="AX23" i="144"/>
  <c r="AX22" i="144"/>
  <c r="AX21" i="144"/>
  <c r="AX20" i="144"/>
  <c r="AX19" i="144"/>
  <c r="AX18" i="144"/>
  <c r="AX17" i="144"/>
  <c r="AX16" i="144"/>
  <c r="AX15" i="144"/>
  <c r="AX14" i="144"/>
  <c r="AX13" i="144"/>
  <c r="AX12" i="144"/>
  <c r="AX10" i="144"/>
  <c r="AX9" i="144"/>
  <c r="AX8" i="144"/>
  <c r="AX7" i="144"/>
  <c r="AO64" i="144"/>
  <c r="AO63" i="144"/>
  <c r="AO62" i="144"/>
  <c r="AO61" i="144"/>
  <c r="AO60" i="144"/>
  <c r="AO59" i="144"/>
  <c r="AO58" i="144"/>
  <c r="AO57" i="144"/>
  <c r="AO56" i="144"/>
  <c r="AO55" i="144"/>
  <c r="AO54" i="144"/>
  <c r="AO53" i="144"/>
  <c r="AO52" i="144"/>
  <c r="AO51" i="144"/>
  <c r="AO50" i="144"/>
  <c r="AO49" i="144"/>
  <c r="AO48" i="144"/>
  <c r="AO47" i="144"/>
  <c r="AO46" i="144"/>
  <c r="AO45" i="144"/>
  <c r="AO44" i="144"/>
  <c r="AO43" i="144"/>
  <c r="AO42" i="144"/>
  <c r="AO41" i="144"/>
  <c r="AO40" i="144"/>
  <c r="AO39" i="144"/>
  <c r="AO37" i="144"/>
  <c r="AO36" i="144"/>
  <c r="AO35" i="144"/>
  <c r="AO34" i="144"/>
  <c r="AO33" i="144"/>
  <c r="AO32" i="144"/>
  <c r="AO31" i="144"/>
  <c r="AO30" i="144"/>
  <c r="AO29" i="144"/>
  <c r="AO28" i="144"/>
  <c r="AO27" i="144"/>
  <c r="AO26" i="144"/>
  <c r="AO25" i="144"/>
  <c r="AO24" i="144"/>
  <c r="AO23" i="144"/>
  <c r="AO22" i="144"/>
  <c r="AO21" i="144"/>
  <c r="AO20" i="144"/>
  <c r="AO19" i="144"/>
  <c r="AO18" i="144"/>
  <c r="AO16" i="144"/>
  <c r="AO15" i="144"/>
  <c r="AO14" i="144"/>
  <c r="AO13" i="144"/>
  <c r="AO12" i="144"/>
  <c r="AO11" i="144"/>
  <c r="AO10" i="144"/>
  <c r="AO9" i="144"/>
  <c r="AO8" i="144"/>
  <c r="AO7" i="144"/>
  <c r="V5" i="99"/>
  <c r="V5" i="35"/>
  <c r="V5" i="71"/>
  <c r="V5" i="27"/>
  <c r="Z63" i="140" l="1"/>
  <c r="Z62" i="140"/>
  <c r="Z61" i="140"/>
  <c r="Z60" i="140"/>
  <c r="Z56" i="140"/>
  <c r="Z55" i="140"/>
  <c r="Z54" i="140"/>
  <c r="Z53" i="140"/>
  <c r="Z52" i="140"/>
  <c r="Z48" i="140"/>
  <c r="Z45" i="140"/>
  <c r="Z44" i="140"/>
  <c r="Z43" i="140"/>
  <c r="Z42" i="140"/>
  <c r="Z41" i="140"/>
  <c r="Z40" i="140"/>
  <c r="Z39" i="140"/>
  <c r="Z37" i="140"/>
  <c r="Z36" i="140"/>
  <c r="Z35" i="140"/>
  <c r="Z31" i="140"/>
  <c r="Z30" i="140"/>
  <c r="Z29" i="140"/>
  <c r="Z28" i="140"/>
  <c r="Z27" i="140"/>
  <c r="Z25" i="140"/>
  <c r="Z24" i="140"/>
  <c r="Z23" i="140"/>
  <c r="Z22" i="140"/>
  <c r="Z19" i="140"/>
  <c r="Z18" i="140"/>
  <c r="Z17" i="140"/>
  <c r="Z16" i="140"/>
  <c r="Z15" i="140"/>
  <c r="Z14" i="140"/>
  <c r="Z13" i="140"/>
  <c r="Z64" i="140"/>
  <c r="Z59" i="140"/>
  <c r="Z58" i="140"/>
  <c r="Z57" i="140"/>
  <c r="Z51" i="140"/>
  <c r="Z49" i="140"/>
  <c r="Z47" i="140"/>
  <c r="Z46" i="140"/>
  <c r="Z34" i="140"/>
  <c r="Z33" i="140"/>
  <c r="Z32" i="140"/>
  <c r="Z26" i="140"/>
  <c r="Z21" i="140"/>
  <c r="Z20" i="140"/>
  <c r="Z12" i="140"/>
  <c r="Z11" i="140"/>
  <c r="Z10" i="140"/>
  <c r="Z9" i="140"/>
  <c r="Z8" i="140"/>
  <c r="Z7" i="140"/>
  <c r="AA65" i="140"/>
  <c r="DK59" i="144"/>
  <c r="DK58" i="144"/>
  <c r="DK57" i="144"/>
  <c r="DK56" i="144"/>
  <c r="DK55" i="144"/>
  <c r="DK54" i="144"/>
  <c r="DK53" i="144"/>
  <c r="DK52" i="144"/>
  <c r="DK51" i="144"/>
  <c r="DK49" i="144"/>
  <c r="DK48" i="144"/>
  <c r="DK47" i="144"/>
  <c r="DK46" i="144"/>
  <c r="DK45" i="144"/>
  <c r="DK44" i="144"/>
  <c r="DK43" i="144"/>
  <c r="DK42" i="144"/>
  <c r="DK41" i="144"/>
  <c r="DK40" i="144"/>
  <c r="DK39" i="144"/>
  <c r="DK37" i="144"/>
  <c r="DK36" i="144"/>
  <c r="DK35" i="144"/>
  <c r="DK34" i="144"/>
  <c r="DK33" i="144"/>
  <c r="DK32" i="144"/>
  <c r="DK31" i="144"/>
  <c r="DK30" i="144"/>
  <c r="DK29" i="144"/>
  <c r="DK28" i="144"/>
  <c r="DK27" i="144"/>
  <c r="DK26" i="144"/>
  <c r="DK25" i="144"/>
  <c r="DK24" i="144"/>
  <c r="DK23" i="144"/>
  <c r="DK22" i="144"/>
  <c r="DK21" i="144"/>
  <c r="DK20" i="144"/>
  <c r="DK19" i="144"/>
  <c r="DK18" i="144"/>
  <c r="DK17" i="144"/>
  <c r="DK16" i="144"/>
  <c r="DK15" i="144"/>
  <c r="DK14" i="144"/>
  <c r="DK13" i="144"/>
  <c r="DK12" i="144"/>
  <c r="DK11" i="144"/>
  <c r="DK10" i="144"/>
  <c r="DK9" i="144"/>
  <c r="DK8" i="144"/>
  <c r="DK7" i="144"/>
  <c r="DC34" i="144"/>
  <c r="CZ13" i="144"/>
  <c r="CS48" i="144"/>
  <c r="CL31" i="144"/>
  <c r="CL27" i="144"/>
  <c r="AZ48" i="144"/>
  <c r="AV31" i="144"/>
  <c r="AV27" i="144"/>
  <c r="O15" i="144"/>
  <c r="O50" i="144"/>
  <c r="DI11" i="144" l="1"/>
  <c r="CZ11" i="144"/>
  <c r="CI11" i="144"/>
  <c r="BP11" i="144"/>
  <c r="BO11" i="144"/>
  <c r="BF11" i="144"/>
  <c r="AQ11" i="144"/>
  <c r="DJ11" i="144"/>
  <c r="AG11" i="144"/>
  <c r="AC11" i="144"/>
  <c r="W11" i="144"/>
  <c r="R11" i="144"/>
  <c r="O87" i="135" l="1"/>
  <c r="O43" i="135"/>
  <c r="O90" i="135"/>
  <c r="O89" i="135"/>
  <c r="O86" i="135"/>
  <c r="O85" i="135"/>
  <c r="O44" i="135"/>
  <c r="O42" i="135"/>
  <c r="O8" i="135"/>
  <c r="O90" i="133"/>
  <c r="O89" i="133"/>
  <c r="O87" i="133"/>
  <c r="O86" i="133"/>
  <c r="O85" i="133"/>
  <c r="O44" i="133"/>
  <c r="O43" i="133"/>
  <c r="O42" i="133"/>
  <c r="O82" i="133" s="1"/>
  <c r="O90" i="131"/>
  <c r="O89" i="131"/>
  <c r="O87" i="131"/>
  <c r="O86" i="131"/>
  <c r="O85" i="131"/>
  <c r="O88" i="131" s="1"/>
  <c r="O44" i="131"/>
  <c r="O43" i="131"/>
  <c r="O42" i="131"/>
  <c r="O82" i="131" s="1"/>
  <c r="O90" i="129"/>
  <c r="O89" i="129"/>
  <c r="O87" i="129"/>
  <c r="O86" i="129"/>
  <c r="O85" i="129"/>
  <c r="O88" i="129" s="1"/>
  <c r="O44" i="129"/>
  <c r="O82" i="129" s="1"/>
  <c r="O43" i="129"/>
  <c r="O42" i="129"/>
  <c r="O90" i="127"/>
  <c r="O89" i="127"/>
  <c r="O87" i="127"/>
  <c r="O86" i="127"/>
  <c r="O85" i="127"/>
  <c r="O44" i="127"/>
  <c r="O43" i="127"/>
  <c r="O42" i="127"/>
  <c r="O90" i="125"/>
  <c r="O89" i="125"/>
  <c r="O87" i="125"/>
  <c r="O86" i="125"/>
  <c r="O85" i="125"/>
  <c r="O44" i="125"/>
  <c r="O43" i="125"/>
  <c r="O42" i="125"/>
  <c r="O90" i="123"/>
  <c r="O89" i="123"/>
  <c r="O87" i="123"/>
  <c r="O86" i="123"/>
  <c r="O85" i="123"/>
  <c r="O44" i="123"/>
  <c r="O43" i="123"/>
  <c r="O42" i="123"/>
  <c r="O44" i="121"/>
  <c r="O43" i="121"/>
  <c r="O42" i="121"/>
  <c r="O90" i="121"/>
  <c r="O89" i="121"/>
  <c r="O87" i="121"/>
  <c r="O86" i="121"/>
  <c r="O85" i="121"/>
  <c r="O44" i="137"/>
  <c r="O43" i="137"/>
  <c r="O42" i="137"/>
  <c r="O90" i="137"/>
  <c r="O89" i="137"/>
  <c r="O87" i="137"/>
  <c r="O86" i="137"/>
  <c r="O85" i="137"/>
  <c r="O88" i="135" l="1"/>
  <c r="O82" i="135"/>
  <c r="O88" i="133"/>
  <c r="O88" i="127"/>
  <c r="O82" i="127"/>
  <c r="O88" i="125"/>
  <c r="O82" i="125"/>
  <c r="O88" i="123"/>
  <c r="O82" i="123"/>
  <c r="O82" i="121"/>
  <c r="O88" i="121"/>
  <c r="O82" i="137"/>
  <c r="O88" i="137"/>
  <c r="O44" i="119" l="1"/>
  <c r="O43" i="119"/>
  <c r="O42" i="119"/>
  <c r="O90" i="119"/>
  <c r="O89" i="119"/>
  <c r="O87" i="119"/>
  <c r="O86" i="119"/>
  <c r="O85" i="119"/>
  <c r="O82" i="119" l="1"/>
  <c r="O88" i="119"/>
  <c r="O44" i="117"/>
  <c r="O43" i="117"/>
  <c r="O42" i="117"/>
  <c r="O90" i="117"/>
  <c r="O89" i="117"/>
  <c r="O87" i="117"/>
  <c r="O86" i="117"/>
  <c r="O85" i="117"/>
  <c r="O82" i="115"/>
  <c r="O90" i="115"/>
  <c r="O89" i="115"/>
  <c r="O87" i="115"/>
  <c r="O86" i="115"/>
  <c r="O85" i="115"/>
  <c r="O88" i="115" s="1"/>
  <c r="O44" i="115"/>
  <c r="O43" i="115"/>
  <c r="O42" i="115"/>
  <c r="O87" i="59"/>
  <c r="O86" i="59"/>
  <c r="O85" i="59"/>
  <c r="O90" i="59"/>
  <c r="O89" i="59"/>
  <c r="O44" i="59"/>
  <c r="O43" i="59"/>
  <c r="O42" i="59"/>
  <c r="O82" i="59" s="1"/>
  <c r="O90" i="113"/>
  <c r="O89" i="113"/>
  <c r="O87" i="113"/>
  <c r="O86" i="113"/>
  <c r="O85" i="113"/>
  <c r="O44" i="113"/>
  <c r="O43" i="113"/>
  <c r="O42" i="113"/>
  <c r="O82" i="113" s="1"/>
  <c r="O79" i="111"/>
  <c r="O78" i="111"/>
  <c r="O2" i="111"/>
  <c r="O3" i="111"/>
  <c r="O4" i="111"/>
  <c r="O5" i="111"/>
  <c r="O44" i="111"/>
  <c r="O43" i="111"/>
  <c r="O42" i="111"/>
  <c r="O82" i="111" s="1"/>
  <c r="O90" i="111"/>
  <c r="O89" i="111"/>
  <c r="O87" i="111"/>
  <c r="O86" i="111"/>
  <c r="O85" i="111"/>
  <c r="O88" i="111" s="1"/>
  <c r="O82" i="117" l="1"/>
  <c r="O88" i="117"/>
  <c r="O88" i="59"/>
  <c r="O88" i="113"/>
  <c r="O6" i="111"/>
  <c r="O44" i="109"/>
  <c r="O43" i="109"/>
  <c r="O42" i="109"/>
  <c r="O90" i="109"/>
  <c r="O89" i="109"/>
  <c r="O87" i="109"/>
  <c r="O86" i="109"/>
  <c r="O85" i="109"/>
  <c r="O80" i="107"/>
  <c r="O79" i="107"/>
  <c r="O78" i="107"/>
  <c r="O65" i="107"/>
  <c r="O66" i="107"/>
  <c r="O67" i="107"/>
  <c r="O68" i="107"/>
  <c r="O69" i="107"/>
  <c r="O70" i="107"/>
  <c r="O71" i="107"/>
  <c r="O72" i="107"/>
  <c r="O73" i="107"/>
  <c r="O74" i="107"/>
  <c r="O75" i="107"/>
  <c r="O76" i="107"/>
  <c r="O77" i="107"/>
  <c r="O64" i="107"/>
  <c r="O63" i="107"/>
  <c r="O81" i="107" s="1"/>
  <c r="O55" i="107"/>
  <c r="O56" i="107"/>
  <c r="O57" i="107"/>
  <c r="O58" i="107"/>
  <c r="O59" i="107"/>
  <c r="O60" i="107"/>
  <c r="O61" i="107"/>
  <c r="O54" i="107"/>
  <c r="O62" i="107" s="1"/>
  <c r="O52" i="107"/>
  <c r="O51" i="107"/>
  <c r="O50" i="107"/>
  <c r="O49" i="107"/>
  <c r="O48" i="107"/>
  <c r="O47" i="107"/>
  <c r="O46" i="107"/>
  <c r="O53" i="107" s="1"/>
  <c r="O84" i="107" s="1"/>
  <c r="O42" i="107"/>
  <c r="O82" i="107" s="1"/>
  <c r="O41" i="107"/>
  <c r="O40" i="107"/>
  <c r="O39" i="107"/>
  <c r="O38" i="107"/>
  <c r="O45" i="107" s="1"/>
  <c r="O36" i="107"/>
  <c r="O35" i="107"/>
  <c r="O34" i="107"/>
  <c r="O83" i="107" s="1"/>
  <c r="O33" i="107"/>
  <c r="O37" i="107" s="1"/>
  <c r="O32" i="107"/>
  <c r="O31" i="107"/>
  <c r="O29" i="107"/>
  <c r="O28" i="107"/>
  <c r="O27" i="107"/>
  <c r="O30" i="107" s="1"/>
  <c r="O24" i="107"/>
  <c r="O23" i="107"/>
  <c r="O22" i="107"/>
  <c r="O21" i="107"/>
  <c r="O26" i="107" s="1"/>
  <c r="O19" i="107"/>
  <c r="O18" i="107"/>
  <c r="O17" i="107"/>
  <c r="O20" i="107" s="1"/>
  <c r="O15" i="107"/>
  <c r="O14" i="107"/>
  <c r="O13" i="107"/>
  <c r="O12" i="107"/>
  <c r="O16" i="107" s="1"/>
  <c r="O10" i="107"/>
  <c r="O9" i="107"/>
  <c r="O8" i="107"/>
  <c r="O7" i="107"/>
  <c r="O11" i="107" s="1"/>
  <c r="O5" i="107"/>
  <c r="O4" i="107"/>
  <c r="O3" i="107"/>
  <c r="O90" i="107"/>
  <c r="O89" i="107"/>
  <c r="O87" i="107"/>
  <c r="O86" i="107"/>
  <c r="O85" i="107"/>
  <c r="O88" i="107" s="1"/>
  <c r="O44" i="107"/>
  <c r="O43" i="107"/>
  <c r="O82" i="109" l="1"/>
  <c r="O88" i="109"/>
  <c r="O44" i="57" l="1"/>
  <c r="O43" i="57"/>
  <c r="O42" i="57"/>
  <c r="O90" i="57"/>
  <c r="O89" i="57"/>
  <c r="O87" i="57"/>
  <c r="O86" i="57"/>
  <c r="O85" i="57"/>
  <c r="O44" i="105"/>
  <c r="O43" i="105"/>
  <c r="O42" i="105"/>
  <c r="O90" i="105"/>
  <c r="O89" i="105"/>
  <c r="O87" i="105"/>
  <c r="O86" i="105"/>
  <c r="O85" i="105"/>
  <c r="O90" i="103"/>
  <c r="O89" i="103"/>
  <c r="O87" i="103"/>
  <c r="O86" i="103"/>
  <c r="O85" i="103"/>
  <c r="O88" i="103" s="1"/>
  <c r="O80" i="103"/>
  <c r="O79" i="103"/>
  <c r="O78" i="103"/>
  <c r="O65" i="103"/>
  <c r="O66" i="103"/>
  <c r="O67" i="103"/>
  <c r="O68" i="103"/>
  <c r="O69" i="103"/>
  <c r="O70" i="103"/>
  <c r="O71" i="103"/>
  <c r="O72" i="103"/>
  <c r="O73" i="103"/>
  <c r="O74" i="103"/>
  <c r="O75" i="103"/>
  <c r="O76" i="103"/>
  <c r="O77" i="103"/>
  <c r="O64" i="103"/>
  <c r="O63" i="103"/>
  <c r="O81" i="103" s="1"/>
  <c r="O55" i="103"/>
  <c r="O56" i="103"/>
  <c r="O57" i="103"/>
  <c r="O58" i="103"/>
  <c r="O59" i="103"/>
  <c r="O60" i="103"/>
  <c r="O61" i="103"/>
  <c r="O54" i="103"/>
  <c r="O62" i="103" s="1"/>
  <c r="O52" i="103"/>
  <c r="O51" i="103"/>
  <c r="O50" i="103"/>
  <c r="O49" i="103"/>
  <c r="O48" i="103"/>
  <c r="O47" i="103"/>
  <c r="O46" i="103"/>
  <c r="O53" i="103" s="1"/>
  <c r="O84" i="103" s="1"/>
  <c r="O42" i="103"/>
  <c r="O82" i="103" s="1"/>
  <c r="O41" i="103"/>
  <c r="O40" i="103"/>
  <c r="O39" i="103"/>
  <c r="O38" i="103"/>
  <c r="O45" i="103" s="1"/>
  <c r="O36" i="103"/>
  <c r="O35" i="103"/>
  <c r="O34" i="103"/>
  <c r="O83" i="103" s="1"/>
  <c r="O33" i="103"/>
  <c r="O32" i="103"/>
  <c r="O31" i="103"/>
  <c r="O37" i="103" s="1"/>
  <c r="O29" i="103"/>
  <c r="O28" i="103"/>
  <c r="O27" i="103"/>
  <c r="O30" i="103" s="1"/>
  <c r="O24" i="103"/>
  <c r="O23" i="103"/>
  <c r="O22" i="103"/>
  <c r="O21" i="103"/>
  <c r="O26" i="103" s="1"/>
  <c r="O19" i="103"/>
  <c r="O18" i="103"/>
  <c r="O17" i="103"/>
  <c r="O20" i="103" s="1"/>
  <c r="O15" i="103"/>
  <c r="O14" i="103"/>
  <c r="O13" i="103"/>
  <c r="O12" i="103"/>
  <c r="O16" i="103" s="1"/>
  <c r="O10" i="103"/>
  <c r="O9" i="103"/>
  <c r="O8" i="103"/>
  <c r="O7" i="103"/>
  <c r="O11" i="103" s="1"/>
  <c r="O5" i="103"/>
  <c r="O4" i="103"/>
  <c r="O3" i="103"/>
  <c r="O44" i="103"/>
  <c r="O43" i="103"/>
  <c r="O90" i="101"/>
  <c r="O89" i="101"/>
  <c r="O87" i="101"/>
  <c r="O86" i="101"/>
  <c r="O85" i="101"/>
  <c r="O80" i="101"/>
  <c r="O79" i="101"/>
  <c r="O78" i="101"/>
  <c r="O77" i="101"/>
  <c r="O65" i="101"/>
  <c r="O66" i="101"/>
  <c r="O67" i="101"/>
  <c r="O68" i="101"/>
  <c r="O69" i="101"/>
  <c r="O70" i="101"/>
  <c r="O71" i="101"/>
  <c r="O72" i="101"/>
  <c r="O73" i="101"/>
  <c r="O74" i="101"/>
  <c r="O75" i="101"/>
  <c r="O76" i="101"/>
  <c r="O64" i="101"/>
  <c r="O63" i="101"/>
  <c r="O55" i="101"/>
  <c r="O56" i="101"/>
  <c r="O57" i="101"/>
  <c r="O58" i="101"/>
  <c r="O59" i="101"/>
  <c r="O60" i="101"/>
  <c r="O61" i="101"/>
  <c r="O54" i="101"/>
  <c r="O62" i="101" s="1"/>
  <c r="O52" i="101"/>
  <c r="O51" i="101"/>
  <c r="O50" i="101"/>
  <c r="O49" i="101"/>
  <c r="O48" i="101"/>
  <c r="O47" i="101"/>
  <c r="O46" i="101"/>
  <c r="O53" i="101" s="1"/>
  <c r="O84" i="101" s="1"/>
  <c r="O44" i="101"/>
  <c r="O43" i="101"/>
  <c r="O42" i="101"/>
  <c r="O82" i="101" s="1"/>
  <c r="O41" i="101"/>
  <c r="O40" i="101"/>
  <c r="O45" i="101" s="1"/>
  <c r="O39" i="101"/>
  <c r="O38" i="101"/>
  <c r="O36" i="101"/>
  <c r="O83" i="101" s="1"/>
  <c r="O35" i="101"/>
  <c r="O34" i="101"/>
  <c r="O33" i="101"/>
  <c r="O32" i="101"/>
  <c r="O31" i="101"/>
  <c r="O37" i="101" s="1"/>
  <c r="O6" i="101"/>
  <c r="O29" i="101"/>
  <c r="O28" i="101"/>
  <c r="O27" i="101"/>
  <c r="O30" i="101" s="1"/>
  <c r="O24" i="101"/>
  <c r="O23" i="101"/>
  <c r="O22" i="101"/>
  <c r="O21" i="101"/>
  <c r="O26" i="101" s="1"/>
  <c r="O19" i="101"/>
  <c r="O18" i="101"/>
  <c r="O20" i="101" s="1"/>
  <c r="O17" i="101"/>
  <c r="O15" i="101"/>
  <c r="O14" i="101"/>
  <c r="O13" i="101"/>
  <c r="O12" i="101"/>
  <c r="O16" i="101" s="1"/>
  <c r="O10" i="101"/>
  <c r="O11" i="101" s="1"/>
  <c r="O9" i="101"/>
  <c r="O8" i="101"/>
  <c r="O7" i="101"/>
  <c r="O5" i="101"/>
  <c r="O4" i="101"/>
  <c r="O3" i="101"/>
  <c r="Q100" i="100"/>
  <c r="O90" i="55"/>
  <c r="O89" i="55"/>
  <c r="O87" i="55"/>
  <c r="O86" i="55"/>
  <c r="O85" i="55"/>
  <c r="O88" i="55" s="1"/>
  <c r="O44" i="55"/>
  <c r="O43" i="55"/>
  <c r="O42" i="55"/>
  <c r="O82" i="55" s="1"/>
  <c r="O82" i="99"/>
  <c r="O90" i="99"/>
  <c r="O89" i="99"/>
  <c r="O87" i="99"/>
  <c r="O86" i="99"/>
  <c r="O85" i="99"/>
  <c r="O88" i="99" s="1"/>
  <c r="O44" i="99"/>
  <c r="O43" i="99"/>
  <c r="O42" i="99"/>
  <c r="O90" i="53"/>
  <c r="O89" i="53"/>
  <c r="O87" i="53"/>
  <c r="O86" i="53"/>
  <c r="O85" i="53"/>
  <c r="O88" i="53" s="1"/>
  <c r="O44" i="53"/>
  <c r="O43" i="53"/>
  <c r="O42" i="53"/>
  <c r="O82" i="53" s="1"/>
  <c r="O90" i="97"/>
  <c r="O89" i="97"/>
  <c r="O87" i="97"/>
  <c r="O86" i="97"/>
  <c r="O85" i="97"/>
  <c r="O88" i="97" s="1"/>
  <c r="O44" i="97"/>
  <c r="O43" i="97"/>
  <c r="O42" i="97"/>
  <c r="O82" i="97" s="1"/>
  <c r="O44" i="50"/>
  <c r="O43" i="50"/>
  <c r="O42" i="50"/>
  <c r="O82" i="50" s="1"/>
  <c r="O87" i="50"/>
  <c r="O86" i="50"/>
  <c r="O85" i="50"/>
  <c r="O88" i="50" s="1"/>
  <c r="O90" i="50"/>
  <c r="O89" i="50"/>
  <c r="O80" i="50"/>
  <c r="O79" i="50"/>
  <c r="O78" i="50"/>
  <c r="O77" i="50"/>
  <c r="O76" i="50"/>
  <c r="O75" i="50"/>
  <c r="O74" i="50"/>
  <c r="O73" i="50"/>
  <c r="O72" i="50"/>
  <c r="O71" i="50"/>
  <c r="O70" i="50"/>
  <c r="O69" i="50"/>
  <c r="O68" i="50"/>
  <c r="O67" i="50"/>
  <c r="O66" i="50"/>
  <c r="O65" i="50"/>
  <c r="O64" i="50"/>
  <c r="O63" i="50"/>
  <c r="O81" i="50" s="1"/>
  <c r="O61" i="50"/>
  <c r="O60" i="50"/>
  <c r="O59" i="50"/>
  <c r="O58" i="50"/>
  <c r="O57" i="50"/>
  <c r="O56" i="50"/>
  <c r="O55" i="50"/>
  <c r="O54" i="50"/>
  <c r="O62" i="50" s="1"/>
  <c r="O52" i="50"/>
  <c r="O51" i="50"/>
  <c r="O50" i="50"/>
  <c r="O49" i="50"/>
  <c r="O48" i="50"/>
  <c r="O47" i="50"/>
  <c r="O46" i="50"/>
  <c r="O53" i="50" s="1"/>
  <c r="O84" i="50" s="1"/>
  <c r="O41" i="50"/>
  <c r="O40" i="50"/>
  <c r="O39" i="50"/>
  <c r="O38" i="50"/>
  <c r="O45" i="50" s="1"/>
  <c r="O36" i="50"/>
  <c r="O35" i="50"/>
  <c r="O34" i="50"/>
  <c r="O83" i="50" s="1"/>
  <c r="O33" i="50"/>
  <c r="O32" i="50"/>
  <c r="O31" i="50"/>
  <c r="O37" i="50" s="1"/>
  <c r="O29" i="50"/>
  <c r="O28" i="50"/>
  <c r="O27" i="50"/>
  <c r="O30" i="50" s="1"/>
  <c r="O24" i="50"/>
  <c r="O23" i="50"/>
  <c r="O22" i="50"/>
  <c r="O21" i="50"/>
  <c r="O26" i="50" s="1"/>
  <c r="O19" i="50"/>
  <c r="O18" i="50"/>
  <c r="O17" i="50"/>
  <c r="O20" i="50" s="1"/>
  <c r="O15" i="50"/>
  <c r="O14" i="50"/>
  <c r="O13" i="50"/>
  <c r="O12" i="50"/>
  <c r="O16" i="50" s="1"/>
  <c r="O10" i="50"/>
  <c r="O9" i="50"/>
  <c r="O8" i="50"/>
  <c r="O7" i="50"/>
  <c r="O11" i="50" s="1"/>
  <c r="O5" i="50"/>
  <c r="O4" i="50"/>
  <c r="O3" i="50"/>
  <c r="O2" i="50"/>
  <c r="O6" i="50" s="1"/>
  <c r="O61" i="48"/>
  <c r="O52" i="48"/>
  <c r="O51" i="48"/>
  <c r="O50" i="48"/>
  <c r="O49" i="48"/>
  <c r="O48" i="48"/>
  <c r="O47" i="48"/>
  <c r="O46" i="48"/>
  <c r="O44" i="48"/>
  <c r="O43" i="48"/>
  <c r="O42" i="48"/>
  <c r="O41" i="48"/>
  <c r="O40" i="48"/>
  <c r="O39" i="48"/>
  <c r="O38" i="48"/>
  <c r="O36" i="48"/>
  <c r="O35" i="48"/>
  <c r="O34" i="48"/>
  <c r="O33" i="48"/>
  <c r="O32" i="48"/>
  <c r="O31" i="48"/>
  <c r="O37" i="48" s="1"/>
  <c r="O29" i="48"/>
  <c r="O28" i="48"/>
  <c r="O27" i="48"/>
  <c r="O24" i="48"/>
  <c r="O23" i="48"/>
  <c r="O22" i="48"/>
  <c r="O21" i="48"/>
  <c r="O60" i="48"/>
  <c r="O59" i="48"/>
  <c r="O58" i="48"/>
  <c r="O57" i="48"/>
  <c r="O56" i="48"/>
  <c r="O55" i="48"/>
  <c r="O54" i="48"/>
  <c r="O65" i="48"/>
  <c r="O66" i="48"/>
  <c r="O67" i="48"/>
  <c r="O68" i="48"/>
  <c r="O69" i="48"/>
  <c r="O70" i="48"/>
  <c r="O71" i="48"/>
  <c r="O72" i="48"/>
  <c r="O73" i="48"/>
  <c r="O74" i="48"/>
  <c r="O75" i="48"/>
  <c r="O76" i="48"/>
  <c r="O77" i="48"/>
  <c r="O64" i="48"/>
  <c r="O63" i="48"/>
  <c r="O78" i="48"/>
  <c r="O79" i="48"/>
  <c r="O80" i="48"/>
  <c r="O90" i="48"/>
  <c r="O89" i="48"/>
  <c r="O87" i="48"/>
  <c r="O86" i="48"/>
  <c r="O85" i="48"/>
  <c r="O19" i="48"/>
  <c r="O18" i="48"/>
  <c r="O17" i="48"/>
  <c r="O20" i="48" s="1"/>
  <c r="O15" i="48"/>
  <c r="O14" i="48"/>
  <c r="O13" i="48"/>
  <c r="O12" i="48"/>
  <c r="O16" i="48" s="1"/>
  <c r="O10" i="48"/>
  <c r="O9" i="48"/>
  <c r="O8" i="48"/>
  <c r="O7" i="48"/>
  <c r="O11" i="48" s="1"/>
  <c r="O5" i="48"/>
  <c r="O4" i="48"/>
  <c r="O3" i="48"/>
  <c r="O44" i="95"/>
  <c r="O43" i="95"/>
  <c r="O42" i="95"/>
  <c r="O90" i="95"/>
  <c r="O89" i="95"/>
  <c r="O87" i="95"/>
  <c r="O86" i="95"/>
  <c r="O85" i="95"/>
  <c r="O90" i="91"/>
  <c r="O89" i="91"/>
  <c r="O87" i="91"/>
  <c r="O86" i="91"/>
  <c r="O85" i="91"/>
  <c r="O88" i="91" s="1"/>
  <c r="O44" i="91"/>
  <c r="O43" i="91"/>
  <c r="O42" i="91"/>
  <c r="O82" i="91" s="1"/>
  <c r="P61" i="90"/>
  <c r="I90" i="89"/>
  <c r="J90" i="89" s="1"/>
  <c r="H90" i="89"/>
  <c r="H89" i="89"/>
  <c r="H85" i="89"/>
  <c r="H84" i="89"/>
  <c r="H83" i="89"/>
  <c r="H82" i="89"/>
  <c r="H63" i="89"/>
  <c r="H54" i="89"/>
  <c r="H46" i="89"/>
  <c r="H38" i="89"/>
  <c r="H31" i="89"/>
  <c r="H27" i="89"/>
  <c r="H21" i="89"/>
  <c r="H17" i="89"/>
  <c r="H12" i="89"/>
  <c r="H7" i="89"/>
  <c r="H2" i="89"/>
  <c r="O90" i="89"/>
  <c r="O89" i="89"/>
  <c r="I89" i="89" s="1"/>
  <c r="J89" i="89" s="1"/>
  <c r="O88" i="89"/>
  <c r="I85" i="89" s="1"/>
  <c r="J85" i="89" s="1"/>
  <c r="O87" i="89"/>
  <c r="O86" i="89"/>
  <c r="O85" i="89"/>
  <c r="O44" i="89"/>
  <c r="O43" i="89"/>
  <c r="O42" i="89"/>
  <c r="O82" i="89" s="1"/>
  <c r="I82" i="89" s="1"/>
  <c r="J82" i="89" s="1"/>
  <c r="O80" i="89"/>
  <c r="O79" i="89"/>
  <c r="O78" i="89"/>
  <c r="O77" i="89"/>
  <c r="O76" i="89"/>
  <c r="O75" i="89"/>
  <c r="O74" i="89"/>
  <c r="O73" i="89"/>
  <c r="O72" i="89"/>
  <c r="O71" i="89"/>
  <c r="O70" i="89"/>
  <c r="O69" i="89"/>
  <c r="O68" i="89"/>
  <c r="O67" i="89"/>
  <c r="O66" i="89"/>
  <c r="O65" i="89"/>
  <c r="O64" i="89"/>
  <c r="O63" i="89"/>
  <c r="O81" i="89" s="1"/>
  <c r="I63" i="89" s="1"/>
  <c r="J63" i="89" s="1"/>
  <c r="O61" i="89"/>
  <c r="O60" i="89"/>
  <c r="O59" i="89"/>
  <c r="O58" i="89"/>
  <c r="O57" i="89"/>
  <c r="O56" i="89"/>
  <c r="O55" i="89"/>
  <c r="O62" i="89" s="1"/>
  <c r="I54" i="89" s="1"/>
  <c r="J54" i="89" s="1"/>
  <c r="O54" i="89"/>
  <c r="O52" i="89"/>
  <c r="O51" i="89"/>
  <c r="O50" i="89"/>
  <c r="O49" i="89"/>
  <c r="O48" i="89"/>
  <c r="O47" i="89"/>
  <c r="O46" i="89"/>
  <c r="O53" i="89" s="1"/>
  <c r="O84" i="89" s="1"/>
  <c r="I84" i="89" s="1"/>
  <c r="J84" i="89" s="1"/>
  <c r="O41" i="89"/>
  <c r="O40" i="89"/>
  <c r="O39" i="89"/>
  <c r="O38" i="89"/>
  <c r="I38" i="89" s="1"/>
  <c r="J38" i="89" s="1"/>
  <c r="O36" i="89"/>
  <c r="O35" i="89"/>
  <c r="O34" i="89"/>
  <c r="O83" i="89" s="1"/>
  <c r="I83" i="89" s="1"/>
  <c r="J83" i="89" s="1"/>
  <c r="O33" i="89"/>
  <c r="O32" i="89"/>
  <c r="O31" i="89"/>
  <c r="O37" i="89" s="1"/>
  <c r="O29" i="89"/>
  <c r="O28" i="89"/>
  <c r="O27" i="89"/>
  <c r="O30" i="89" s="1"/>
  <c r="I27" i="89" s="1"/>
  <c r="J27" i="89" s="1"/>
  <c r="O24" i="89"/>
  <c r="O23" i="89"/>
  <c r="O22" i="89"/>
  <c r="O21" i="89"/>
  <c r="O26" i="89" s="1"/>
  <c r="I21" i="89" s="1"/>
  <c r="J21" i="89" s="1"/>
  <c r="O19" i="89"/>
  <c r="O18" i="89"/>
  <c r="O17" i="89"/>
  <c r="O20" i="89" s="1"/>
  <c r="I17" i="89" s="1"/>
  <c r="J17" i="89" s="1"/>
  <c r="O15" i="89"/>
  <c r="O14" i="89"/>
  <c r="O13" i="89"/>
  <c r="O12" i="89"/>
  <c r="O16" i="89" s="1"/>
  <c r="I12" i="89" s="1"/>
  <c r="J12" i="89" s="1"/>
  <c r="O10" i="89"/>
  <c r="O9" i="89"/>
  <c r="O8" i="89"/>
  <c r="O7" i="89"/>
  <c r="O11" i="89" s="1"/>
  <c r="I7" i="89" s="1"/>
  <c r="J7" i="89" s="1"/>
  <c r="O5" i="89"/>
  <c r="O4" i="89"/>
  <c r="O3" i="89"/>
  <c r="O2" i="89"/>
  <c r="O6" i="89" s="1"/>
  <c r="I2" i="89" s="1"/>
  <c r="J2" i="89" s="1"/>
  <c r="I31" i="89" l="1"/>
  <c r="J31" i="89" s="1"/>
  <c r="I46" i="89"/>
  <c r="J46" i="89" s="1"/>
  <c r="O45" i="89"/>
  <c r="O82" i="57"/>
  <c r="O88" i="57"/>
  <c r="O82" i="105"/>
  <c r="O88" i="105"/>
  <c r="O88" i="101"/>
  <c r="O81" i="101"/>
  <c r="O53" i="48"/>
  <c r="O84" i="48" s="1"/>
  <c r="O82" i="48"/>
  <c r="O45" i="48"/>
  <c r="O83" i="48"/>
  <c r="O30" i="48"/>
  <c r="O26" i="48"/>
  <c r="O62" i="48"/>
  <c r="O81" i="48"/>
  <c r="O88" i="48"/>
  <c r="O82" i="95"/>
  <c r="O88" i="95"/>
  <c r="O90" i="87"/>
  <c r="O89" i="87"/>
  <c r="O87" i="87"/>
  <c r="O86" i="87"/>
  <c r="O85" i="87"/>
  <c r="O44" i="87"/>
  <c r="O43" i="87"/>
  <c r="O42" i="87"/>
  <c r="O82" i="87" s="1"/>
  <c r="O88" i="47"/>
  <c r="O82" i="47"/>
  <c r="O90" i="47"/>
  <c r="O89" i="47"/>
  <c r="O87" i="47"/>
  <c r="O86" i="47"/>
  <c r="O85" i="47"/>
  <c r="O90" i="85"/>
  <c r="O89" i="85"/>
  <c r="O87" i="85"/>
  <c r="O86" i="85"/>
  <c r="O85" i="85"/>
  <c r="O44" i="85"/>
  <c r="O43" i="85"/>
  <c r="O42" i="85"/>
  <c r="R100" i="84"/>
  <c r="O90" i="83"/>
  <c r="O89" i="83"/>
  <c r="O87" i="83"/>
  <c r="O86" i="83"/>
  <c r="O85" i="83"/>
  <c r="O88" i="83" s="1"/>
  <c r="O44" i="83"/>
  <c r="O43" i="83"/>
  <c r="O42" i="83"/>
  <c r="O82" i="83" s="1"/>
  <c r="Q100" i="82"/>
  <c r="O44" i="45"/>
  <c r="O43" i="45"/>
  <c r="O42" i="45"/>
  <c r="O90" i="45"/>
  <c r="O89" i="45"/>
  <c r="O87" i="45"/>
  <c r="O86" i="45"/>
  <c r="O85" i="45"/>
  <c r="O82" i="81"/>
  <c r="O90" i="81"/>
  <c r="O89" i="81"/>
  <c r="O87" i="81"/>
  <c r="O86" i="81"/>
  <c r="O85" i="81"/>
  <c r="O88" i="81" s="1"/>
  <c r="O44" i="81"/>
  <c r="O43" i="81"/>
  <c r="O42" i="81"/>
  <c r="O90" i="79"/>
  <c r="O89" i="79"/>
  <c r="O87" i="79"/>
  <c r="O86" i="79"/>
  <c r="O85" i="79"/>
  <c r="O88" i="79" s="1"/>
  <c r="O44" i="79"/>
  <c r="O43" i="79"/>
  <c r="O82" i="79" s="1"/>
  <c r="O42" i="79"/>
  <c r="O87" i="43"/>
  <c r="O86" i="43"/>
  <c r="O85" i="43"/>
  <c r="O88" i="43" s="1"/>
  <c r="O90" i="43"/>
  <c r="O89" i="43"/>
  <c r="O44" i="43"/>
  <c r="O43" i="43"/>
  <c r="O42" i="43"/>
  <c r="O82" i="43" s="1"/>
  <c r="O90" i="77"/>
  <c r="O89" i="77"/>
  <c r="O87" i="77"/>
  <c r="O86" i="77"/>
  <c r="O85" i="77"/>
  <c r="O88" i="77" s="1"/>
  <c r="O44" i="77"/>
  <c r="O43" i="77"/>
  <c r="O42" i="77"/>
  <c r="O82" i="77" s="1"/>
  <c r="Q100" i="76"/>
  <c r="R100" i="76" s="1"/>
  <c r="O90" i="41"/>
  <c r="O89" i="41"/>
  <c r="O87" i="41"/>
  <c r="O86" i="41"/>
  <c r="O85" i="41"/>
  <c r="O44" i="41"/>
  <c r="O82" i="41" s="1"/>
  <c r="O43" i="41"/>
  <c r="O42" i="41"/>
  <c r="O90" i="39"/>
  <c r="O89" i="39"/>
  <c r="O87" i="39"/>
  <c r="O86" i="39"/>
  <c r="O85" i="39"/>
  <c r="O88" i="39" s="1"/>
  <c r="O62" i="39"/>
  <c r="O44" i="39"/>
  <c r="O43" i="39"/>
  <c r="O42" i="39"/>
  <c r="O82" i="39" s="1"/>
  <c r="H90" i="135"/>
  <c r="H89" i="135"/>
  <c r="H85" i="135"/>
  <c r="H84" i="135"/>
  <c r="H83" i="135"/>
  <c r="H82" i="135"/>
  <c r="H63" i="135"/>
  <c r="H54" i="135"/>
  <c r="H46" i="135"/>
  <c r="H38" i="135"/>
  <c r="H31" i="135"/>
  <c r="H27" i="135"/>
  <c r="H21" i="135"/>
  <c r="H17" i="135"/>
  <c r="H12" i="135"/>
  <c r="H7" i="135"/>
  <c r="H2" i="135"/>
  <c r="H90" i="133"/>
  <c r="H89" i="133"/>
  <c r="H85" i="133"/>
  <c r="H84" i="133"/>
  <c r="H83" i="133"/>
  <c r="H82" i="133"/>
  <c r="H63" i="133"/>
  <c r="H54" i="133"/>
  <c r="H46" i="133"/>
  <c r="H38" i="133"/>
  <c r="H31" i="133"/>
  <c r="H27" i="133"/>
  <c r="H21" i="133"/>
  <c r="H17" i="133"/>
  <c r="H12" i="133"/>
  <c r="H7" i="133"/>
  <c r="H2" i="133"/>
  <c r="H90" i="131"/>
  <c r="H89" i="131"/>
  <c r="H85" i="131"/>
  <c r="H84" i="131"/>
  <c r="H83" i="131"/>
  <c r="H82" i="131"/>
  <c r="H63" i="131"/>
  <c r="H54" i="131"/>
  <c r="H46" i="131"/>
  <c r="H38" i="131"/>
  <c r="H31" i="131"/>
  <c r="H27" i="131"/>
  <c r="H21" i="131"/>
  <c r="H17" i="131"/>
  <c r="H12" i="131"/>
  <c r="H7" i="131"/>
  <c r="H2" i="131"/>
  <c r="H90" i="129"/>
  <c r="H89" i="129"/>
  <c r="H85" i="129"/>
  <c r="H84" i="129"/>
  <c r="H83" i="129"/>
  <c r="H82" i="129"/>
  <c r="H63" i="129"/>
  <c r="H54" i="129"/>
  <c r="H46" i="129"/>
  <c r="H38" i="129"/>
  <c r="H31" i="129"/>
  <c r="H27" i="129"/>
  <c r="H21" i="129"/>
  <c r="H17" i="129"/>
  <c r="H12" i="129"/>
  <c r="H7" i="129"/>
  <c r="H2" i="129"/>
  <c r="H90" i="127"/>
  <c r="H89" i="127"/>
  <c r="H85" i="127"/>
  <c r="H84" i="127"/>
  <c r="H83" i="127"/>
  <c r="H82" i="127"/>
  <c r="H63" i="127"/>
  <c r="H54" i="127"/>
  <c r="H46" i="127"/>
  <c r="H38" i="127"/>
  <c r="H31" i="127"/>
  <c r="H27" i="127"/>
  <c r="H21" i="127"/>
  <c r="H17" i="127"/>
  <c r="H12" i="127"/>
  <c r="H7" i="127"/>
  <c r="H2" i="127"/>
  <c r="H90" i="125"/>
  <c r="I89" i="125"/>
  <c r="J89" i="125" s="1"/>
  <c r="H89" i="125"/>
  <c r="H85" i="125"/>
  <c r="H84" i="125"/>
  <c r="H83" i="125"/>
  <c r="H82" i="125"/>
  <c r="H63" i="125"/>
  <c r="H54" i="125"/>
  <c r="H46" i="125"/>
  <c r="H38" i="125"/>
  <c r="H31" i="125"/>
  <c r="H27" i="125"/>
  <c r="H21" i="125"/>
  <c r="H17" i="125"/>
  <c r="H12" i="125"/>
  <c r="H7" i="125"/>
  <c r="H2" i="125"/>
  <c r="H90" i="123"/>
  <c r="H89" i="123"/>
  <c r="H85" i="123"/>
  <c r="H84" i="123"/>
  <c r="H83" i="123"/>
  <c r="H82" i="123"/>
  <c r="H63" i="123"/>
  <c r="H54" i="123"/>
  <c r="H46" i="123"/>
  <c r="H38" i="123"/>
  <c r="H31" i="123"/>
  <c r="H27" i="123"/>
  <c r="H21" i="123"/>
  <c r="H17" i="123"/>
  <c r="H12" i="123"/>
  <c r="H7" i="123"/>
  <c r="H2" i="123"/>
  <c r="H90" i="121"/>
  <c r="H89" i="121"/>
  <c r="H85" i="121"/>
  <c r="H84" i="121"/>
  <c r="H83" i="121"/>
  <c r="H82" i="121"/>
  <c r="H63" i="121"/>
  <c r="H54" i="121"/>
  <c r="H46" i="121"/>
  <c r="H38" i="121"/>
  <c r="H31" i="121"/>
  <c r="H27" i="121"/>
  <c r="H21" i="121"/>
  <c r="H17" i="121"/>
  <c r="H12" i="121"/>
  <c r="H7" i="121"/>
  <c r="H2" i="121"/>
  <c r="H90" i="137"/>
  <c r="H89" i="137"/>
  <c r="H85" i="137"/>
  <c r="H84" i="137"/>
  <c r="H83" i="137"/>
  <c r="H82" i="137"/>
  <c r="H63" i="137"/>
  <c r="H54" i="137"/>
  <c r="H46" i="137"/>
  <c r="H38" i="137"/>
  <c r="H31" i="137"/>
  <c r="H27" i="137"/>
  <c r="H21" i="137"/>
  <c r="H17" i="137"/>
  <c r="H12" i="137"/>
  <c r="H7" i="137"/>
  <c r="H2" i="137"/>
  <c r="H90" i="119"/>
  <c r="H89" i="119"/>
  <c r="H85" i="119"/>
  <c r="H84" i="119"/>
  <c r="H83" i="119"/>
  <c r="H82" i="119"/>
  <c r="H63" i="119"/>
  <c r="H54" i="119"/>
  <c r="H46" i="119"/>
  <c r="H38" i="119"/>
  <c r="H31" i="119"/>
  <c r="H27" i="119"/>
  <c r="H21" i="119"/>
  <c r="H17" i="119"/>
  <c r="H12" i="119"/>
  <c r="H7" i="119"/>
  <c r="H2" i="119"/>
  <c r="H90" i="117"/>
  <c r="H89" i="117"/>
  <c r="H85" i="117"/>
  <c r="H84" i="117"/>
  <c r="H83" i="117"/>
  <c r="H82" i="117"/>
  <c r="H63" i="117"/>
  <c r="H54" i="117"/>
  <c r="H46" i="117"/>
  <c r="H38" i="117"/>
  <c r="H31" i="117"/>
  <c r="H27" i="117"/>
  <c r="H21" i="117"/>
  <c r="H17" i="117"/>
  <c r="H12" i="117"/>
  <c r="H7" i="117"/>
  <c r="H2" i="117"/>
  <c r="H90" i="115"/>
  <c r="H89" i="115"/>
  <c r="H85" i="115"/>
  <c r="H84" i="115"/>
  <c r="H83" i="115"/>
  <c r="H82" i="115"/>
  <c r="H63" i="115"/>
  <c r="H54" i="115"/>
  <c r="H46" i="115"/>
  <c r="H38" i="115"/>
  <c r="H31" i="115"/>
  <c r="H27" i="115"/>
  <c r="H21" i="115"/>
  <c r="H17" i="115"/>
  <c r="H12" i="115"/>
  <c r="H7" i="115"/>
  <c r="H2" i="115"/>
  <c r="H90" i="59"/>
  <c r="H89" i="59"/>
  <c r="H85" i="59"/>
  <c r="H84" i="59"/>
  <c r="H83" i="59"/>
  <c r="H82" i="59"/>
  <c r="H63" i="59"/>
  <c r="H54" i="59"/>
  <c r="H46" i="59"/>
  <c r="H38" i="59"/>
  <c r="H31" i="59"/>
  <c r="H27" i="59"/>
  <c r="H21" i="59"/>
  <c r="H17" i="59"/>
  <c r="H12" i="59"/>
  <c r="H7" i="59"/>
  <c r="H2" i="59"/>
  <c r="H90" i="113"/>
  <c r="H89" i="113"/>
  <c r="H85" i="113"/>
  <c r="H84" i="113"/>
  <c r="H83" i="113"/>
  <c r="H82" i="113"/>
  <c r="H63" i="113"/>
  <c r="H54" i="113"/>
  <c r="H46" i="113"/>
  <c r="H38" i="113"/>
  <c r="H31" i="113"/>
  <c r="H27" i="113"/>
  <c r="H21" i="113"/>
  <c r="H17" i="113"/>
  <c r="H12" i="113"/>
  <c r="H7" i="113"/>
  <c r="H2" i="113"/>
  <c r="H90" i="111"/>
  <c r="H89" i="111"/>
  <c r="H85" i="111"/>
  <c r="H84" i="111"/>
  <c r="H83" i="111"/>
  <c r="H82" i="111"/>
  <c r="H63" i="111"/>
  <c r="H54" i="111"/>
  <c r="H46" i="111"/>
  <c r="H38" i="111"/>
  <c r="H31" i="111"/>
  <c r="H27" i="111"/>
  <c r="H21" i="111"/>
  <c r="H17" i="111"/>
  <c r="H12" i="111"/>
  <c r="H7" i="111"/>
  <c r="H2" i="111"/>
  <c r="H90" i="109"/>
  <c r="H89" i="109"/>
  <c r="H85" i="109"/>
  <c r="H84" i="109"/>
  <c r="H83" i="109"/>
  <c r="H82" i="109"/>
  <c r="H63" i="109"/>
  <c r="H54" i="109"/>
  <c r="H46" i="109"/>
  <c r="H38" i="109"/>
  <c r="H31" i="109"/>
  <c r="H27" i="109"/>
  <c r="H21" i="109"/>
  <c r="H17" i="109"/>
  <c r="H12" i="109"/>
  <c r="H7" i="109"/>
  <c r="H2" i="109"/>
  <c r="H90" i="107"/>
  <c r="H89" i="107"/>
  <c r="H85" i="107"/>
  <c r="H84" i="107"/>
  <c r="H83" i="107"/>
  <c r="H82" i="107"/>
  <c r="H63" i="107"/>
  <c r="H54" i="107"/>
  <c r="H46" i="107"/>
  <c r="H38" i="107"/>
  <c r="H31" i="107"/>
  <c r="H27" i="107"/>
  <c r="H21" i="107"/>
  <c r="H17" i="107"/>
  <c r="H12" i="107"/>
  <c r="H7" i="107"/>
  <c r="H2" i="107"/>
  <c r="O2" i="107"/>
  <c r="O6" i="107" s="1"/>
  <c r="H90" i="57"/>
  <c r="H89" i="57"/>
  <c r="H85" i="57"/>
  <c r="H84" i="57"/>
  <c r="H83" i="57"/>
  <c r="H82" i="57"/>
  <c r="H63" i="57"/>
  <c r="H54" i="57"/>
  <c r="H46" i="57"/>
  <c r="H38" i="57"/>
  <c r="H31" i="57"/>
  <c r="H27" i="57"/>
  <c r="H21" i="57"/>
  <c r="H17" i="57"/>
  <c r="H12" i="57"/>
  <c r="H7" i="57"/>
  <c r="H2" i="57"/>
  <c r="H90" i="105"/>
  <c r="H89" i="105"/>
  <c r="H85" i="105"/>
  <c r="H84" i="105"/>
  <c r="H83" i="105"/>
  <c r="H82" i="105"/>
  <c r="H63" i="105"/>
  <c r="H54" i="105"/>
  <c r="H46" i="105"/>
  <c r="H38" i="105"/>
  <c r="H31" i="105"/>
  <c r="H27" i="105"/>
  <c r="H21" i="105"/>
  <c r="H17" i="105"/>
  <c r="H12" i="105"/>
  <c r="H7" i="105"/>
  <c r="H2" i="105"/>
  <c r="O2" i="103"/>
  <c r="O6" i="103" s="1"/>
  <c r="H90" i="103"/>
  <c r="H89" i="103"/>
  <c r="H85" i="103"/>
  <c r="H84" i="103"/>
  <c r="H83" i="103"/>
  <c r="H82" i="103"/>
  <c r="H63" i="103"/>
  <c r="H54" i="103"/>
  <c r="H46" i="103"/>
  <c r="H38" i="103"/>
  <c r="H31" i="103"/>
  <c r="H27" i="103"/>
  <c r="H21" i="103"/>
  <c r="H17" i="103"/>
  <c r="H12" i="103"/>
  <c r="H7" i="103"/>
  <c r="H2" i="103"/>
  <c r="O2" i="101"/>
  <c r="H90" i="101"/>
  <c r="H89" i="101"/>
  <c r="H85" i="101"/>
  <c r="H84" i="101"/>
  <c r="H83" i="101"/>
  <c r="H82" i="101"/>
  <c r="H63" i="101"/>
  <c r="H54" i="101"/>
  <c r="H46" i="101"/>
  <c r="H38" i="101"/>
  <c r="H31" i="101"/>
  <c r="H27" i="101"/>
  <c r="H21" i="101"/>
  <c r="H17" i="101"/>
  <c r="H12" i="101"/>
  <c r="H7" i="101"/>
  <c r="H2" i="101"/>
  <c r="H90" i="55"/>
  <c r="H89" i="55"/>
  <c r="H85" i="55"/>
  <c r="H84" i="55"/>
  <c r="H83" i="55"/>
  <c r="H82" i="55"/>
  <c r="H63" i="55"/>
  <c r="H54" i="55"/>
  <c r="H46" i="55"/>
  <c r="H38" i="55"/>
  <c r="H31" i="55"/>
  <c r="H27" i="55"/>
  <c r="H21" i="55"/>
  <c r="H17" i="55"/>
  <c r="H12" i="55"/>
  <c r="H7" i="55"/>
  <c r="H2" i="55"/>
  <c r="H90" i="99"/>
  <c r="H89" i="99"/>
  <c r="H85" i="99"/>
  <c r="H84" i="99"/>
  <c r="H83" i="99"/>
  <c r="H82" i="99"/>
  <c r="H63" i="99"/>
  <c r="H54" i="99"/>
  <c r="H46" i="99"/>
  <c r="H38" i="99"/>
  <c r="H31" i="99"/>
  <c r="H27" i="99"/>
  <c r="H21" i="99"/>
  <c r="H17" i="99"/>
  <c r="H12" i="99"/>
  <c r="H7" i="99"/>
  <c r="H2" i="99"/>
  <c r="H90" i="53"/>
  <c r="H89" i="53"/>
  <c r="H85" i="53"/>
  <c r="H84" i="53"/>
  <c r="H83" i="53"/>
  <c r="H82" i="53"/>
  <c r="H63" i="53"/>
  <c r="H54" i="53"/>
  <c r="H46" i="53"/>
  <c r="H38" i="53"/>
  <c r="H31" i="53"/>
  <c r="H27" i="53"/>
  <c r="H21" i="53"/>
  <c r="H17" i="53"/>
  <c r="H12" i="53"/>
  <c r="H7" i="53"/>
  <c r="H2" i="53"/>
  <c r="H90" i="97"/>
  <c r="H89" i="97"/>
  <c r="H85" i="97"/>
  <c r="H84" i="97"/>
  <c r="H83" i="97"/>
  <c r="H82" i="97"/>
  <c r="H63" i="97"/>
  <c r="H54" i="97"/>
  <c r="H46" i="97"/>
  <c r="H38" i="97"/>
  <c r="H31" i="97"/>
  <c r="H27" i="97"/>
  <c r="H21" i="97"/>
  <c r="H17" i="97"/>
  <c r="H12" i="97"/>
  <c r="H7" i="97"/>
  <c r="H2" i="97"/>
  <c r="H90" i="50"/>
  <c r="H89" i="50"/>
  <c r="H85" i="50"/>
  <c r="H84" i="50"/>
  <c r="H83" i="50"/>
  <c r="H82" i="50"/>
  <c r="H63" i="50"/>
  <c r="H54" i="50"/>
  <c r="H46" i="50"/>
  <c r="H38" i="50"/>
  <c r="H31" i="50"/>
  <c r="H27" i="50"/>
  <c r="H21" i="50"/>
  <c r="H17" i="50"/>
  <c r="H12" i="50"/>
  <c r="H7" i="50"/>
  <c r="H2" i="50"/>
  <c r="H90" i="48"/>
  <c r="H89" i="48"/>
  <c r="H85" i="48"/>
  <c r="H84" i="48"/>
  <c r="H83" i="48"/>
  <c r="H82" i="48"/>
  <c r="H63" i="48"/>
  <c r="H54" i="48"/>
  <c r="H46" i="48"/>
  <c r="H38" i="48"/>
  <c r="H31" i="48"/>
  <c r="H27" i="48"/>
  <c r="H21" i="48"/>
  <c r="H17" i="48"/>
  <c r="H12" i="48"/>
  <c r="H7" i="48"/>
  <c r="H2" i="48"/>
  <c r="O2" i="48"/>
  <c r="O6" i="48" s="1"/>
  <c r="H90" i="95"/>
  <c r="H89" i="95"/>
  <c r="H85" i="95"/>
  <c r="H84" i="95"/>
  <c r="H83" i="95"/>
  <c r="H82" i="95"/>
  <c r="H63" i="95"/>
  <c r="H54" i="95"/>
  <c r="H46" i="95"/>
  <c r="H38" i="95"/>
  <c r="H31" i="95"/>
  <c r="H27" i="95"/>
  <c r="H21" i="95"/>
  <c r="H17" i="95"/>
  <c r="H12" i="95"/>
  <c r="H7" i="95"/>
  <c r="H2" i="95"/>
  <c r="H90" i="91"/>
  <c r="H89" i="91"/>
  <c r="H85" i="91"/>
  <c r="H84" i="91"/>
  <c r="H83" i="91"/>
  <c r="H82" i="91"/>
  <c r="H63" i="91"/>
  <c r="H54" i="91"/>
  <c r="H46" i="91"/>
  <c r="H38" i="91"/>
  <c r="H31" i="91"/>
  <c r="H27" i="91"/>
  <c r="H21" i="91"/>
  <c r="H17" i="91"/>
  <c r="H12" i="91"/>
  <c r="H7" i="91"/>
  <c r="H2" i="91"/>
  <c r="H90" i="87"/>
  <c r="H89" i="87"/>
  <c r="H85" i="87"/>
  <c r="H84" i="87"/>
  <c r="H83" i="87"/>
  <c r="H82" i="87"/>
  <c r="H63" i="87"/>
  <c r="H54" i="87"/>
  <c r="H46" i="87"/>
  <c r="H38" i="87"/>
  <c r="H31" i="87"/>
  <c r="H27" i="87"/>
  <c r="H21" i="87"/>
  <c r="H17" i="87"/>
  <c r="H12" i="87"/>
  <c r="H7" i="87"/>
  <c r="H2" i="87"/>
  <c r="H90" i="47"/>
  <c r="H89" i="47"/>
  <c r="H85" i="47"/>
  <c r="H84" i="47"/>
  <c r="H83" i="47"/>
  <c r="H82" i="47"/>
  <c r="H63" i="47"/>
  <c r="H54" i="47"/>
  <c r="H46" i="47"/>
  <c r="H38" i="47"/>
  <c r="H31" i="47"/>
  <c r="H27" i="47"/>
  <c r="H21" i="47"/>
  <c r="H17" i="47"/>
  <c r="H12" i="47"/>
  <c r="H7" i="47"/>
  <c r="H2" i="47"/>
  <c r="H90" i="83"/>
  <c r="H89" i="83"/>
  <c r="H85" i="83"/>
  <c r="H84" i="83"/>
  <c r="H83" i="83"/>
  <c r="H82" i="83"/>
  <c r="H63" i="83"/>
  <c r="H54" i="83"/>
  <c r="H46" i="83"/>
  <c r="H38" i="83"/>
  <c r="H31" i="83"/>
  <c r="H27" i="83"/>
  <c r="H21" i="83"/>
  <c r="H17" i="83"/>
  <c r="H12" i="83"/>
  <c r="H7" i="83"/>
  <c r="H2" i="83"/>
  <c r="H90" i="85"/>
  <c r="H89" i="85"/>
  <c r="H85" i="85"/>
  <c r="H84" i="85"/>
  <c r="H83" i="85"/>
  <c r="H82" i="85"/>
  <c r="H63" i="85"/>
  <c r="H54" i="85"/>
  <c r="H46" i="85"/>
  <c r="H38" i="85"/>
  <c r="H31" i="85"/>
  <c r="H27" i="85"/>
  <c r="H21" i="85"/>
  <c r="H17" i="85"/>
  <c r="H12" i="85"/>
  <c r="H7" i="85"/>
  <c r="H2" i="85"/>
  <c r="H90" i="45"/>
  <c r="H89" i="45"/>
  <c r="H85" i="45"/>
  <c r="H84" i="45"/>
  <c r="H83" i="45"/>
  <c r="H82" i="45"/>
  <c r="H63" i="45"/>
  <c r="H54" i="45"/>
  <c r="H46" i="45"/>
  <c r="H38" i="45"/>
  <c r="H31" i="45"/>
  <c r="H27" i="45"/>
  <c r="H21" i="45"/>
  <c r="H17" i="45"/>
  <c r="H12" i="45"/>
  <c r="H7" i="45"/>
  <c r="H2" i="45"/>
  <c r="H90" i="81"/>
  <c r="H89" i="81"/>
  <c r="H85" i="81"/>
  <c r="H84" i="81"/>
  <c r="H83" i="81"/>
  <c r="H82" i="81"/>
  <c r="H63" i="81"/>
  <c r="H54" i="81"/>
  <c r="H46" i="81"/>
  <c r="H38" i="81"/>
  <c r="H31" i="81"/>
  <c r="H27" i="81"/>
  <c r="H21" i="81"/>
  <c r="H17" i="81"/>
  <c r="H12" i="81"/>
  <c r="H7" i="81"/>
  <c r="H2" i="81"/>
  <c r="H90" i="79"/>
  <c r="H89" i="79"/>
  <c r="H85" i="79"/>
  <c r="H84" i="79"/>
  <c r="H83" i="79"/>
  <c r="H82" i="79"/>
  <c r="H63" i="79"/>
  <c r="H54" i="79"/>
  <c r="H46" i="79"/>
  <c r="H38" i="79"/>
  <c r="H31" i="79"/>
  <c r="H27" i="79"/>
  <c r="H21" i="79"/>
  <c r="H17" i="79"/>
  <c r="H12" i="79"/>
  <c r="H7" i="79"/>
  <c r="H2" i="79"/>
  <c r="H90" i="43"/>
  <c r="H89" i="43"/>
  <c r="H85" i="43"/>
  <c r="H84" i="43"/>
  <c r="H83" i="43"/>
  <c r="H82" i="43"/>
  <c r="H63" i="43"/>
  <c r="H54" i="43"/>
  <c r="H46" i="43"/>
  <c r="H38" i="43"/>
  <c r="H31" i="43"/>
  <c r="H27" i="43"/>
  <c r="H21" i="43"/>
  <c r="H17" i="43"/>
  <c r="H12" i="43"/>
  <c r="H7" i="43"/>
  <c r="H2" i="43"/>
  <c r="H90" i="77"/>
  <c r="H89" i="77"/>
  <c r="H85" i="77"/>
  <c r="H84" i="77"/>
  <c r="H83" i="77"/>
  <c r="H82" i="77"/>
  <c r="H63" i="77"/>
  <c r="H54" i="77"/>
  <c r="H46" i="77"/>
  <c r="H38" i="77"/>
  <c r="H31" i="77"/>
  <c r="H27" i="77"/>
  <c r="H21" i="77"/>
  <c r="H17" i="77"/>
  <c r="H12" i="77"/>
  <c r="H7" i="77"/>
  <c r="H2" i="77"/>
  <c r="H90" i="41"/>
  <c r="H89" i="41"/>
  <c r="H85" i="41"/>
  <c r="H84" i="41"/>
  <c r="H83" i="41"/>
  <c r="H82" i="41"/>
  <c r="H63" i="41"/>
  <c r="H54" i="41"/>
  <c r="H46" i="41"/>
  <c r="H38" i="41"/>
  <c r="H31" i="41"/>
  <c r="H27" i="41"/>
  <c r="H21" i="41"/>
  <c r="H17" i="41"/>
  <c r="H12" i="41"/>
  <c r="H7" i="41"/>
  <c r="H2" i="41"/>
  <c r="H90" i="39"/>
  <c r="H89" i="39"/>
  <c r="H85" i="39"/>
  <c r="H84" i="39"/>
  <c r="H83" i="39"/>
  <c r="H82" i="39"/>
  <c r="H63" i="39"/>
  <c r="H54" i="39"/>
  <c r="H46" i="39"/>
  <c r="H38" i="39"/>
  <c r="H31" i="39"/>
  <c r="H27" i="39"/>
  <c r="H21" i="39"/>
  <c r="H17" i="39"/>
  <c r="H12" i="39"/>
  <c r="H7" i="39"/>
  <c r="H2" i="39"/>
  <c r="M82" i="75"/>
  <c r="H83" i="75"/>
  <c r="H82" i="75"/>
  <c r="O90" i="75"/>
  <c r="O89" i="75"/>
  <c r="O87" i="75"/>
  <c r="O86" i="75"/>
  <c r="O85" i="75"/>
  <c r="O88" i="75" s="1"/>
  <c r="O44" i="75"/>
  <c r="O43" i="75"/>
  <c r="O82" i="75" s="1"/>
  <c r="O42" i="75"/>
  <c r="H90" i="75"/>
  <c r="H89" i="75"/>
  <c r="H54" i="75"/>
  <c r="H46" i="75"/>
  <c r="H38" i="75"/>
  <c r="H31" i="75"/>
  <c r="O90" i="73"/>
  <c r="O89" i="73"/>
  <c r="I89" i="73" s="1"/>
  <c r="O87" i="73"/>
  <c r="O86" i="73"/>
  <c r="O88" i="73" s="1"/>
  <c r="O85" i="73"/>
  <c r="I90" i="73"/>
  <c r="J90" i="73" s="1"/>
  <c r="H90" i="73"/>
  <c r="H89" i="73"/>
  <c r="H83" i="73"/>
  <c r="H82" i="73"/>
  <c r="H54" i="73"/>
  <c r="H46" i="73"/>
  <c r="H38" i="73"/>
  <c r="H31" i="73"/>
  <c r="O44" i="37"/>
  <c r="O43" i="37"/>
  <c r="O82" i="37" s="1"/>
  <c r="O42" i="37"/>
  <c r="O90" i="37"/>
  <c r="I90" i="37" s="1"/>
  <c r="O89" i="37"/>
  <c r="I89" i="37" s="1"/>
  <c r="O87" i="37"/>
  <c r="O86" i="37"/>
  <c r="O85" i="37"/>
  <c r="H90" i="37"/>
  <c r="H89" i="37"/>
  <c r="H83" i="37"/>
  <c r="H82" i="37"/>
  <c r="H54" i="37"/>
  <c r="H46" i="37"/>
  <c r="H38" i="37"/>
  <c r="H31" i="37"/>
  <c r="O2" i="37"/>
  <c r="O80" i="37"/>
  <c r="O79" i="37"/>
  <c r="O78" i="37"/>
  <c r="O77" i="37"/>
  <c r="O76" i="37"/>
  <c r="O75" i="37"/>
  <c r="O74" i="37"/>
  <c r="O73" i="37"/>
  <c r="O72" i="37"/>
  <c r="O71" i="37"/>
  <c r="O70" i="37"/>
  <c r="O69" i="37"/>
  <c r="O68" i="37"/>
  <c r="O67" i="37"/>
  <c r="O66" i="37"/>
  <c r="O65" i="37"/>
  <c r="O64" i="37"/>
  <c r="O63" i="37"/>
  <c r="O61" i="37"/>
  <c r="O60" i="37"/>
  <c r="O59" i="37"/>
  <c r="O58" i="37"/>
  <c r="O57" i="37"/>
  <c r="O56" i="37"/>
  <c r="O55" i="37"/>
  <c r="O54" i="37"/>
  <c r="O62" i="37" s="1"/>
  <c r="O52" i="37"/>
  <c r="O51" i="37"/>
  <c r="O50" i="37"/>
  <c r="O49" i="37"/>
  <c r="O48" i="37"/>
  <c r="O47" i="37"/>
  <c r="O53" i="37" s="1"/>
  <c r="O84" i="37" s="1"/>
  <c r="O46" i="37"/>
  <c r="O41" i="37"/>
  <c r="O40" i="37"/>
  <c r="O39" i="37"/>
  <c r="O38" i="37"/>
  <c r="O36" i="37"/>
  <c r="O35" i="37"/>
  <c r="O34" i="37"/>
  <c r="O83" i="37" s="1"/>
  <c r="O33" i="37"/>
  <c r="O32" i="37"/>
  <c r="O31" i="37"/>
  <c r="O29" i="37"/>
  <c r="O28" i="37"/>
  <c r="O27" i="37"/>
  <c r="O30" i="37" s="1"/>
  <c r="O24" i="37"/>
  <c r="O23" i="37"/>
  <c r="O22" i="37"/>
  <c r="O21" i="37"/>
  <c r="O19" i="37"/>
  <c r="O18" i="37"/>
  <c r="O17" i="37"/>
  <c r="O15" i="37"/>
  <c r="O14" i="37"/>
  <c r="O13" i="37"/>
  <c r="O12" i="37"/>
  <c r="O10" i="37"/>
  <c r="O9" i="37"/>
  <c r="O8" i="37"/>
  <c r="O7" i="37"/>
  <c r="O5" i="37"/>
  <c r="O4" i="37"/>
  <c r="O3" i="37"/>
  <c r="H90" i="35"/>
  <c r="H89" i="35"/>
  <c r="H85" i="35"/>
  <c r="H84" i="35"/>
  <c r="H83" i="35"/>
  <c r="H82" i="35"/>
  <c r="H63" i="35"/>
  <c r="H54" i="35"/>
  <c r="H46" i="35"/>
  <c r="H38" i="35"/>
  <c r="H31" i="35"/>
  <c r="H27" i="35"/>
  <c r="H21" i="35"/>
  <c r="H17" i="35"/>
  <c r="H12" i="35"/>
  <c r="H7" i="35"/>
  <c r="H2" i="35"/>
  <c r="O85" i="35"/>
  <c r="O88" i="35" s="1"/>
  <c r="I85" i="35" s="1"/>
  <c r="J85" i="35" s="1"/>
  <c r="O44" i="35"/>
  <c r="O43" i="35"/>
  <c r="O42" i="35"/>
  <c r="O82" i="35" s="1"/>
  <c r="I82" i="35" s="1"/>
  <c r="J82" i="35" s="1"/>
  <c r="O90" i="35"/>
  <c r="I90" i="35" s="1"/>
  <c r="J90" i="35" s="1"/>
  <c r="O89" i="35"/>
  <c r="I89" i="35" s="1"/>
  <c r="J89" i="35" s="1"/>
  <c r="O87" i="35"/>
  <c r="O86" i="35"/>
  <c r="O80" i="35"/>
  <c r="O79" i="35"/>
  <c r="O78" i="35"/>
  <c r="O65" i="35"/>
  <c r="O66" i="35"/>
  <c r="O67" i="35"/>
  <c r="O68" i="35"/>
  <c r="O69" i="35"/>
  <c r="O70" i="35"/>
  <c r="O71" i="35"/>
  <c r="O72" i="35"/>
  <c r="O73" i="35"/>
  <c r="O74" i="35"/>
  <c r="O75" i="35"/>
  <c r="O76" i="35"/>
  <c r="O77" i="35"/>
  <c r="O64" i="35"/>
  <c r="O63" i="35"/>
  <c r="O81" i="35" s="1"/>
  <c r="I63" i="35" s="1"/>
  <c r="J63" i="35" s="1"/>
  <c r="O60" i="35"/>
  <c r="O61" i="35"/>
  <c r="O55" i="35"/>
  <c r="O56" i="35"/>
  <c r="O57" i="35"/>
  <c r="O58" i="35"/>
  <c r="O59" i="35"/>
  <c r="O54" i="35"/>
  <c r="O62" i="35" s="1"/>
  <c r="I54" i="35" s="1"/>
  <c r="J54" i="35" s="1"/>
  <c r="O52" i="35"/>
  <c r="O51" i="35"/>
  <c r="O50" i="35"/>
  <c r="O49" i="35"/>
  <c r="O48" i="35"/>
  <c r="O47" i="35"/>
  <c r="O46" i="35"/>
  <c r="O53" i="35" s="1"/>
  <c r="O84" i="35" s="1"/>
  <c r="I84" i="35" s="1"/>
  <c r="J84" i="35" s="1"/>
  <c r="O41" i="35"/>
  <c r="O40" i="35"/>
  <c r="O39" i="35"/>
  <c r="O38" i="35"/>
  <c r="I38" i="35" s="1"/>
  <c r="J38" i="35" s="1"/>
  <c r="O36" i="35"/>
  <c r="O35" i="35"/>
  <c r="O34" i="35"/>
  <c r="O83" i="35" s="1"/>
  <c r="I83" i="35" s="1"/>
  <c r="J83" i="35" s="1"/>
  <c r="O33" i="35"/>
  <c r="O32" i="35"/>
  <c r="O31" i="35"/>
  <c r="O37" i="35" s="1"/>
  <c r="O29" i="35"/>
  <c r="O28" i="35"/>
  <c r="O27" i="35"/>
  <c r="O30" i="35" s="1"/>
  <c r="I27" i="35" s="1"/>
  <c r="O25" i="35"/>
  <c r="O24" i="35"/>
  <c r="O23" i="35"/>
  <c r="O22" i="35"/>
  <c r="O21" i="35"/>
  <c r="O26" i="35" s="1"/>
  <c r="I21" i="35" s="1"/>
  <c r="J21" i="35" s="1"/>
  <c r="O19" i="35"/>
  <c r="O18" i="35"/>
  <c r="O17" i="35"/>
  <c r="O20" i="35" s="1"/>
  <c r="I17" i="35" s="1"/>
  <c r="J17" i="35" s="1"/>
  <c r="O15" i="35"/>
  <c r="O14" i="35"/>
  <c r="O13" i="35"/>
  <c r="O12" i="35"/>
  <c r="O16" i="35" s="1"/>
  <c r="I12" i="35" s="1"/>
  <c r="J12" i="35" s="1"/>
  <c r="O2" i="35"/>
  <c r="O6" i="35" s="1"/>
  <c r="I2" i="35" s="1"/>
  <c r="J2" i="35" s="1"/>
  <c r="O3" i="35"/>
  <c r="O4" i="35"/>
  <c r="O5" i="35"/>
  <c r="O7" i="35"/>
  <c r="O11" i="35" s="1"/>
  <c r="I7" i="35" s="1"/>
  <c r="O8" i="35"/>
  <c r="O9" i="35"/>
  <c r="O10" i="35"/>
  <c r="O36" i="71"/>
  <c r="O90" i="71"/>
  <c r="I90" i="71" s="1"/>
  <c r="J90" i="71" s="1"/>
  <c r="O89" i="71"/>
  <c r="I89" i="71" s="1"/>
  <c r="J89" i="71" s="1"/>
  <c r="O87" i="71"/>
  <c r="O86" i="71"/>
  <c r="O85" i="71"/>
  <c r="O82" i="71"/>
  <c r="M82" i="71"/>
  <c r="H83" i="71"/>
  <c r="H82" i="71"/>
  <c r="H90" i="71"/>
  <c r="H89" i="71"/>
  <c r="H85" i="71"/>
  <c r="H84" i="71"/>
  <c r="I82" i="71"/>
  <c r="H63" i="71"/>
  <c r="H54" i="71"/>
  <c r="H46" i="71"/>
  <c r="H38" i="71"/>
  <c r="H31" i="71"/>
  <c r="H27" i="71"/>
  <c r="H21" i="71"/>
  <c r="H17" i="71"/>
  <c r="H12" i="71"/>
  <c r="H7" i="71"/>
  <c r="H2" i="71"/>
  <c r="H90" i="33"/>
  <c r="H89" i="33"/>
  <c r="H85" i="33"/>
  <c r="H84" i="33"/>
  <c r="H83" i="33"/>
  <c r="J82" i="33"/>
  <c r="I82" i="33"/>
  <c r="H82" i="33"/>
  <c r="H63" i="33"/>
  <c r="H54" i="33"/>
  <c r="H46" i="33"/>
  <c r="H38" i="33"/>
  <c r="H31" i="33"/>
  <c r="H27" i="33"/>
  <c r="H21" i="33"/>
  <c r="H17" i="33"/>
  <c r="H12" i="33"/>
  <c r="H7" i="33"/>
  <c r="H2" i="33"/>
  <c r="M82" i="33"/>
  <c r="O87" i="33"/>
  <c r="O86" i="33"/>
  <c r="O85" i="33"/>
  <c r="O90" i="33"/>
  <c r="I90" i="33" s="1"/>
  <c r="J90" i="33" s="1"/>
  <c r="O89" i="33"/>
  <c r="I89" i="33" s="1"/>
  <c r="J89" i="33" s="1"/>
  <c r="O44" i="69"/>
  <c r="O43" i="69"/>
  <c r="O42" i="69"/>
  <c r="O88" i="69"/>
  <c r="I85" i="69" s="1"/>
  <c r="J85" i="69" s="1"/>
  <c r="O62" i="69"/>
  <c r="I90" i="69"/>
  <c r="J90" i="69" s="1"/>
  <c r="H90" i="69"/>
  <c r="I89" i="69"/>
  <c r="J89" i="69" s="1"/>
  <c r="H89" i="69"/>
  <c r="H85" i="69"/>
  <c r="H84" i="69"/>
  <c r="H83" i="69"/>
  <c r="H82" i="69"/>
  <c r="H63" i="69"/>
  <c r="I54" i="69"/>
  <c r="J54" i="69" s="1"/>
  <c r="H54" i="69"/>
  <c r="H46" i="69"/>
  <c r="H38" i="69"/>
  <c r="H31" i="69"/>
  <c r="H27" i="69"/>
  <c r="H21" i="69"/>
  <c r="H17" i="69"/>
  <c r="H12" i="69"/>
  <c r="H7" i="69"/>
  <c r="H2" i="69"/>
  <c r="O90" i="69"/>
  <c r="O89" i="69"/>
  <c r="O87" i="69"/>
  <c r="O86" i="69"/>
  <c r="O85" i="69"/>
  <c r="O80" i="69"/>
  <c r="O79" i="69"/>
  <c r="O78" i="69"/>
  <c r="O67" i="69"/>
  <c r="O68" i="69"/>
  <c r="O69" i="69"/>
  <c r="O70" i="69"/>
  <c r="O71" i="69"/>
  <c r="O72" i="69"/>
  <c r="O73" i="69"/>
  <c r="O74" i="69"/>
  <c r="O75" i="69"/>
  <c r="O76" i="69"/>
  <c r="O77" i="69"/>
  <c r="O66" i="69"/>
  <c r="O65" i="69"/>
  <c r="O64" i="69"/>
  <c r="O63" i="69"/>
  <c r="O81" i="69" s="1"/>
  <c r="I63" i="69" s="1"/>
  <c r="J63" i="69" s="1"/>
  <c r="O61" i="69"/>
  <c r="O60" i="69"/>
  <c r="O59" i="69"/>
  <c r="O58" i="69"/>
  <c r="O57" i="69"/>
  <c r="O56" i="69"/>
  <c r="O55" i="69"/>
  <c r="O54" i="69"/>
  <c r="O52" i="69"/>
  <c r="O51" i="69"/>
  <c r="O50" i="69"/>
  <c r="O49" i="69"/>
  <c r="O48" i="69"/>
  <c r="O47" i="69"/>
  <c r="O46" i="69"/>
  <c r="O53" i="69" s="1"/>
  <c r="O84" i="69" s="1"/>
  <c r="O41" i="69"/>
  <c r="O40" i="69"/>
  <c r="O39" i="69"/>
  <c r="O38" i="69"/>
  <c r="I38" i="69" s="1"/>
  <c r="J38" i="69" s="1"/>
  <c r="O36" i="69"/>
  <c r="O35" i="69"/>
  <c r="O83" i="69" s="1"/>
  <c r="I83" i="69" s="1"/>
  <c r="J83" i="69" s="1"/>
  <c r="O34" i="69"/>
  <c r="O33" i="69"/>
  <c r="O32" i="69"/>
  <c r="O31" i="69"/>
  <c r="O37" i="69" s="1"/>
  <c r="O29" i="69"/>
  <c r="O28" i="69"/>
  <c r="O27" i="69"/>
  <c r="O30" i="69" s="1"/>
  <c r="I27" i="69" s="1"/>
  <c r="J27" i="69" s="1"/>
  <c r="O24" i="69"/>
  <c r="O23" i="69"/>
  <c r="O22" i="69"/>
  <c r="O21" i="69"/>
  <c r="O26" i="69" s="1"/>
  <c r="I21" i="69" s="1"/>
  <c r="J21" i="69" s="1"/>
  <c r="O19" i="69"/>
  <c r="O18" i="69"/>
  <c r="O17" i="69"/>
  <c r="O20" i="69" s="1"/>
  <c r="I17" i="69" s="1"/>
  <c r="J17" i="69" s="1"/>
  <c r="O15" i="69"/>
  <c r="O14" i="69"/>
  <c r="O13" i="69"/>
  <c r="O12" i="69"/>
  <c r="O16" i="69" s="1"/>
  <c r="I12" i="69" s="1"/>
  <c r="J12" i="69" s="1"/>
  <c r="O10" i="69"/>
  <c r="O9" i="69"/>
  <c r="O8" i="69"/>
  <c r="O7" i="69"/>
  <c r="O11" i="69" s="1"/>
  <c r="I7" i="69" s="1"/>
  <c r="J7" i="69" s="1"/>
  <c r="O5" i="69"/>
  <c r="O4" i="69"/>
  <c r="O3" i="69"/>
  <c r="O2" i="69"/>
  <c r="O6" i="69" s="1"/>
  <c r="I2" i="69" s="1"/>
  <c r="J2" i="69" s="1"/>
  <c r="M82" i="67"/>
  <c r="H83" i="67"/>
  <c r="H82" i="67"/>
  <c r="O82" i="85" l="1"/>
  <c r="O88" i="85"/>
  <c r="O6" i="37"/>
  <c r="O37" i="37"/>
  <c r="O81" i="37"/>
  <c r="O11" i="37"/>
  <c r="O16" i="37"/>
  <c r="O20" i="37"/>
  <c r="O26" i="37"/>
  <c r="I46" i="37"/>
  <c r="J46" i="37" s="1"/>
  <c r="J7" i="35"/>
  <c r="I31" i="35"/>
  <c r="J31" i="35" s="1"/>
  <c r="J27" i="35"/>
  <c r="I46" i="35"/>
  <c r="J46" i="35" s="1"/>
  <c r="I46" i="69"/>
  <c r="J46" i="69" s="1"/>
  <c r="I31" i="69"/>
  <c r="J31" i="69" s="1"/>
  <c r="O88" i="87"/>
  <c r="O82" i="45"/>
  <c r="O88" i="45"/>
  <c r="O88" i="41"/>
  <c r="J89" i="73"/>
  <c r="O45" i="37"/>
  <c r="I38" i="37"/>
  <c r="J38" i="37" s="1"/>
  <c r="I31" i="37"/>
  <c r="J31" i="37" s="1"/>
  <c r="J89" i="37"/>
  <c r="J90" i="37"/>
  <c r="O88" i="37"/>
  <c r="I85" i="37" s="1"/>
  <c r="J85" i="37" s="1"/>
  <c r="O45" i="35"/>
  <c r="O88" i="71"/>
  <c r="I85" i="71" s="1"/>
  <c r="J85" i="71" s="1"/>
  <c r="J82" i="71"/>
  <c r="O88" i="33"/>
  <c r="I85" i="33" s="1"/>
  <c r="J85" i="33" s="1"/>
  <c r="O82" i="69"/>
  <c r="I82" i="69" s="1"/>
  <c r="J82" i="69" s="1"/>
  <c r="O45" i="69"/>
  <c r="O44" i="67"/>
  <c r="O43" i="67"/>
  <c r="O42" i="67"/>
  <c r="O90" i="67"/>
  <c r="I90" i="67" s="1"/>
  <c r="O89" i="67"/>
  <c r="I89" i="67" s="1"/>
  <c r="J89" i="67" s="1"/>
  <c r="O87" i="67"/>
  <c r="O86" i="67"/>
  <c r="O85" i="67"/>
  <c r="O88" i="67" s="1"/>
  <c r="H90" i="67"/>
  <c r="H89" i="67"/>
  <c r="H54" i="67"/>
  <c r="H46" i="67"/>
  <c r="H38" i="67"/>
  <c r="H31" i="67"/>
  <c r="M82" i="31"/>
  <c r="H83" i="31"/>
  <c r="H82" i="31"/>
  <c r="O87" i="31"/>
  <c r="O86" i="31"/>
  <c r="O85" i="31"/>
  <c r="I90" i="31"/>
  <c r="J90" i="31" s="1"/>
  <c r="H90" i="31"/>
  <c r="H89" i="31"/>
  <c r="H85" i="31"/>
  <c r="H84" i="31"/>
  <c r="H63" i="31"/>
  <c r="H54" i="31"/>
  <c r="H46" i="31"/>
  <c r="H38" i="31"/>
  <c r="H31" i="31"/>
  <c r="H27" i="31"/>
  <c r="H21" i="31"/>
  <c r="H17" i="31"/>
  <c r="H12" i="31"/>
  <c r="H7" i="31"/>
  <c r="H2" i="31"/>
  <c r="O90" i="31"/>
  <c r="O89" i="31"/>
  <c r="I89" i="31" s="1"/>
  <c r="J89" i="31" s="1"/>
  <c r="O44" i="31"/>
  <c r="O43" i="31"/>
  <c r="O42" i="31"/>
  <c r="O82" i="31" s="1"/>
  <c r="I82" i="31" s="1"/>
  <c r="J82" i="31" s="1"/>
  <c r="O90" i="28"/>
  <c r="O89" i="28"/>
  <c r="O87" i="28"/>
  <c r="O86" i="28"/>
  <c r="O85" i="28"/>
  <c r="O82" i="28"/>
  <c r="H90" i="28"/>
  <c r="H89" i="28"/>
  <c r="H83" i="28"/>
  <c r="H82" i="28"/>
  <c r="H54" i="28"/>
  <c r="H46" i="28"/>
  <c r="H38" i="28"/>
  <c r="H31" i="28"/>
  <c r="O90" i="27"/>
  <c r="I90" i="27" s="1"/>
  <c r="J90" i="27" s="1"/>
  <c r="O89" i="27"/>
  <c r="I89" i="27" s="1"/>
  <c r="J89" i="27" s="1"/>
  <c r="O87" i="27"/>
  <c r="O86" i="27"/>
  <c r="O85" i="27"/>
  <c r="H90" i="27"/>
  <c r="H89" i="27"/>
  <c r="H85" i="27"/>
  <c r="H84" i="27"/>
  <c r="H83" i="27"/>
  <c r="J82" i="27"/>
  <c r="I82" i="27"/>
  <c r="H82" i="27"/>
  <c r="H63" i="27"/>
  <c r="H54" i="27"/>
  <c r="H46" i="27"/>
  <c r="H38" i="27"/>
  <c r="H31" i="27"/>
  <c r="H27" i="27"/>
  <c r="H21" i="27"/>
  <c r="H17" i="27"/>
  <c r="H12" i="27"/>
  <c r="H7" i="27"/>
  <c r="H2" i="27"/>
  <c r="O82" i="27"/>
  <c r="H90" i="25"/>
  <c r="H89" i="25"/>
  <c r="H83" i="25"/>
  <c r="H82" i="25"/>
  <c r="H54" i="25"/>
  <c r="H46" i="25"/>
  <c r="H38" i="25"/>
  <c r="H31" i="25"/>
  <c r="O82" i="67" l="1"/>
  <c r="J90" i="67"/>
  <c r="O88" i="31"/>
  <c r="I85" i="31" s="1"/>
  <c r="J85" i="31" s="1"/>
  <c r="O88" i="28"/>
  <c r="O88" i="27"/>
  <c r="I85" i="27" s="1"/>
  <c r="J85" i="27" s="1"/>
  <c r="AB43" i="144" l="1"/>
  <c r="AB28" i="144"/>
  <c r="AB37" i="144"/>
  <c r="AB30" i="144"/>
  <c r="AB27" i="144"/>
  <c r="DE22" i="144"/>
  <c r="AB22" i="144"/>
  <c r="AB42" i="144"/>
  <c r="AB31" i="144"/>
  <c r="AB18" i="144"/>
  <c r="AB40" i="144"/>
  <c r="AB36" i="144"/>
  <c r="AB12" i="144"/>
  <c r="AB45" i="144"/>
  <c r="AB54" i="144"/>
  <c r="AB52" i="144"/>
  <c r="AB57" i="144"/>
  <c r="AB7" i="144"/>
  <c r="AB49" i="144"/>
  <c r="AB13" i="144"/>
  <c r="AB46" i="144"/>
  <c r="AB61" i="144"/>
  <c r="AB53" i="144"/>
  <c r="DN11" i="144"/>
  <c r="AB11" i="144"/>
  <c r="AB9" i="144"/>
  <c r="AB63" i="144"/>
  <c r="P47" i="144"/>
  <c r="AB17" i="144"/>
  <c r="AB58" i="144"/>
  <c r="AB56" i="144"/>
  <c r="AB23" i="144"/>
  <c r="AB10" i="144"/>
  <c r="AB25" i="144"/>
  <c r="AB20" i="144"/>
  <c r="AB32" i="144"/>
  <c r="P32" i="144"/>
  <c r="AB55" i="144"/>
  <c r="AB21" i="144"/>
  <c r="AM62" i="144"/>
  <c r="AB62" i="144"/>
  <c r="AB51" i="144"/>
  <c r="AB16" i="144"/>
  <c r="AB64" i="144"/>
  <c r="AB59" i="144"/>
  <c r="AB8" i="144"/>
  <c r="DC33" i="144"/>
  <c r="CH33" i="144"/>
  <c r="AF33" i="144"/>
  <c r="AE33" i="144"/>
  <c r="AB33" i="144"/>
  <c r="AA33" i="144"/>
  <c r="V33" i="144"/>
  <c r="AF50" i="144"/>
  <c r="AE50" i="144"/>
  <c r="AB50" i="144"/>
  <c r="AA50" i="144"/>
  <c r="V50" i="144"/>
  <c r="DC15" i="144"/>
  <c r="AF15" i="144"/>
  <c r="AE15" i="144"/>
  <c r="AB15" i="144"/>
  <c r="AA15" i="144"/>
  <c r="V15" i="144"/>
  <c r="AB60" i="144"/>
  <c r="BJ38" i="144"/>
  <c r="AF38" i="144"/>
  <c r="AB38" i="144"/>
  <c r="V38" i="144"/>
  <c r="W46" i="140"/>
  <c r="V46" i="140"/>
  <c r="U46" i="140"/>
  <c r="S46" i="140"/>
  <c r="R46" i="140"/>
  <c r="Q46" i="140"/>
  <c r="P46" i="140"/>
  <c r="N46" i="140"/>
  <c r="D46" i="140"/>
  <c r="W61" i="140"/>
  <c r="V61" i="140"/>
  <c r="U61" i="140"/>
  <c r="S61" i="140"/>
  <c r="R61" i="140"/>
  <c r="Q61" i="140"/>
  <c r="P61" i="140"/>
  <c r="N61" i="140"/>
  <c r="W40" i="6"/>
  <c r="V40" i="6"/>
  <c r="U40" i="6"/>
  <c r="S40" i="6"/>
  <c r="R40" i="6"/>
  <c r="Q40" i="6"/>
  <c r="P40" i="6"/>
  <c r="N40" i="6"/>
  <c r="D40" i="6"/>
  <c r="W39" i="6"/>
  <c r="V39" i="6"/>
  <c r="U39" i="6"/>
  <c r="S39" i="6"/>
  <c r="R39" i="6"/>
  <c r="Q39" i="6"/>
  <c r="P39" i="6"/>
  <c r="N39" i="6"/>
  <c r="D63" i="23"/>
  <c r="E63" i="23" s="1"/>
  <c r="F15" i="21"/>
  <c r="F13" i="21"/>
  <c r="U15" i="20"/>
  <c r="I23" i="16"/>
  <c r="F15" i="15"/>
  <c r="E15" i="15"/>
  <c r="F14" i="15"/>
  <c r="E14" i="15"/>
  <c r="F13" i="15"/>
  <c r="E13" i="15"/>
  <c r="H68" i="10"/>
  <c r="H67" i="10"/>
  <c r="H66" i="10"/>
  <c r="H65" i="10"/>
  <c r="H64" i="10"/>
  <c r="H63" i="10"/>
  <c r="H61" i="10"/>
  <c r="H60" i="10"/>
  <c r="H59" i="10"/>
  <c r="H58" i="10"/>
  <c r="H53" i="10"/>
  <c r="H51" i="10"/>
  <c r="H50" i="10"/>
  <c r="H49" i="10"/>
  <c r="H48" i="10"/>
  <c r="H47" i="10"/>
  <c r="H46" i="10"/>
  <c r="H45" i="10"/>
  <c r="H44" i="10"/>
  <c r="H43" i="10"/>
  <c r="H42" i="10"/>
  <c r="H41" i="10"/>
  <c r="H40" i="10"/>
  <c r="H39" i="10"/>
  <c r="H38" i="10"/>
  <c r="H36" i="10"/>
  <c r="H34" i="10"/>
  <c r="H33" i="10"/>
  <c r="H32" i="10"/>
  <c r="H31" i="10"/>
  <c r="H30" i="10"/>
  <c r="H29" i="10"/>
  <c r="H28" i="10"/>
  <c r="H26" i="10"/>
  <c r="H25" i="10"/>
  <c r="H23" i="10"/>
  <c r="H22" i="10"/>
  <c r="H19" i="10"/>
  <c r="H18" i="10"/>
  <c r="H17" i="10"/>
  <c r="H16" i="10"/>
  <c r="H15" i="10"/>
  <c r="G15" i="10"/>
  <c r="H14" i="10"/>
  <c r="G14" i="10"/>
  <c r="H13" i="10"/>
  <c r="G13" i="10"/>
  <c r="H12" i="10"/>
  <c r="H11" i="10"/>
  <c r="F16" i="9"/>
  <c r="F15" i="9"/>
  <c r="F14" i="9"/>
  <c r="F37" i="8"/>
  <c r="F28" i="8"/>
  <c r="N90" i="135"/>
  <c r="I89" i="135"/>
  <c r="J89" i="135" s="1"/>
  <c r="N89" i="135"/>
  <c r="M88" i="135"/>
  <c r="N88" i="135" s="1"/>
  <c r="DC43" i="144"/>
  <c r="N87" i="135"/>
  <c r="DB43" i="144"/>
  <c r="N86" i="135"/>
  <c r="N85" i="135"/>
  <c r="N84" i="135"/>
  <c r="M84" i="135"/>
  <c r="M83" i="135"/>
  <c r="M82" i="135"/>
  <c r="O80" i="135"/>
  <c r="CH43" i="144" s="1"/>
  <c r="N80" i="135"/>
  <c r="O79" i="135"/>
  <c r="T68" i="20" s="1"/>
  <c r="N79" i="135"/>
  <c r="O78" i="135"/>
  <c r="CF43" i="144" s="1"/>
  <c r="N78" i="135"/>
  <c r="O77" i="135"/>
  <c r="R68" i="20" s="1"/>
  <c r="M77" i="135"/>
  <c r="N77" i="135" s="1"/>
  <c r="O76" i="135"/>
  <c r="CD43" i="144" s="1"/>
  <c r="N76" i="135"/>
  <c r="M76" i="135"/>
  <c r="O75" i="135"/>
  <c r="P68" i="20" s="1"/>
  <c r="M75" i="135"/>
  <c r="N75" i="135" s="1"/>
  <c r="O74" i="135"/>
  <c r="CB43" i="144" s="1"/>
  <c r="N74" i="135"/>
  <c r="M74" i="135"/>
  <c r="O73" i="135"/>
  <c r="N68" i="20" s="1"/>
  <c r="M73" i="135"/>
  <c r="N73" i="135" s="1"/>
  <c r="O72" i="135"/>
  <c r="BZ43" i="144" s="1"/>
  <c r="N72" i="135"/>
  <c r="M72" i="135"/>
  <c r="O71" i="135"/>
  <c r="L68" i="20" s="1"/>
  <c r="M71" i="135"/>
  <c r="N71" i="135" s="1"/>
  <c r="O70" i="135"/>
  <c r="BX43" i="144" s="1"/>
  <c r="N70" i="135"/>
  <c r="M70" i="135"/>
  <c r="O69" i="135"/>
  <c r="J68" i="20" s="1"/>
  <c r="M69" i="135"/>
  <c r="N69" i="135" s="1"/>
  <c r="O68" i="135"/>
  <c r="BV43" i="144" s="1"/>
  <c r="N68" i="135"/>
  <c r="M68" i="135"/>
  <c r="O67" i="135"/>
  <c r="H68" i="20" s="1"/>
  <c r="M67" i="135"/>
  <c r="N67" i="135" s="1"/>
  <c r="O66" i="135"/>
  <c r="BT43" i="144" s="1"/>
  <c r="N66" i="135"/>
  <c r="M66" i="135"/>
  <c r="O65" i="135"/>
  <c r="F68" i="20" s="1"/>
  <c r="M65" i="135"/>
  <c r="N65" i="135" s="1"/>
  <c r="O64" i="135"/>
  <c r="BR43" i="144" s="1"/>
  <c r="N64" i="135"/>
  <c r="M64" i="135"/>
  <c r="M81" i="135" s="1"/>
  <c r="O63" i="135"/>
  <c r="N63" i="135"/>
  <c r="M62" i="135"/>
  <c r="O61" i="135"/>
  <c r="N61" i="135"/>
  <c r="O60" i="135"/>
  <c r="BM43" i="144" s="1"/>
  <c r="N60" i="135"/>
  <c r="O59" i="135"/>
  <c r="N59" i="135"/>
  <c r="O58" i="135"/>
  <c r="BK43" i="144" s="1"/>
  <c r="N58" i="135"/>
  <c r="O57" i="135"/>
  <c r="N57" i="135"/>
  <c r="O56" i="135"/>
  <c r="BI43" i="144" s="1"/>
  <c r="N56" i="135"/>
  <c r="O55" i="135"/>
  <c r="N55" i="135"/>
  <c r="O54" i="135"/>
  <c r="N54" i="135"/>
  <c r="M53" i="135"/>
  <c r="O52" i="135"/>
  <c r="CX43" i="144" s="1"/>
  <c r="O51" i="135"/>
  <c r="BD43" i="144" s="1"/>
  <c r="O50" i="135"/>
  <c r="CV43" i="144" s="1"/>
  <c r="O49" i="135"/>
  <c r="BB43" i="144" s="1"/>
  <c r="O48" i="135"/>
  <c r="CT43" i="144" s="1"/>
  <c r="O47" i="135"/>
  <c r="AZ43" i="144" s="1"/>
  <c r="O46" i="135"/>
  <c r="N52" i="135"/>
  <c r="M45" i="135"/>
  <c r="N44" i="135"/>
  <c r="AU43" i="144"/>
  <c r="N43" i="135"/>
  <c r="N42" i="135"/>
  <c r="O41" i="135"/>
  <c r="AS43" i="144" s="1"/>
  <c r="O40" i="135"/>
  <c r="F68" i="17" s="1"/>
  <c r="O39" i="135"/>
  <c r="AQ43" i="144" s="1"/>
  <c r="O38" i="135"/>
  <c r="N41" i="135"/>
  <c r="M37" i="135"/>
  <c r="O36" i="135"/>
  <c r="CP43" i="144" s="1"/>
  <c r="O35" i="135"/>
  <c r="AL43" i="144" s="1"/>
  <c r="O34" i="135"/>
  <c r="O33" i="135"/>
  <c r="AJ43" i="144" s="1"/>
  <c r="O32" i="135"/>
  <c r="O31" i="135"/>
  <c r="N33" i="135"/>
  <c r="M30" i="135"/>
  <c r="O29" i="135"/>
  <c r="N29" i="135"/>
  <c r="N28" i="135"/>
  <c r="O27" i="135"/>
  <c r="N27" i="135"/>
  <c r="M26" i="135"/>
  <c r="N25" i="135"/>
  <c r="O24" i="135"/>
  <c r="G68" i="10" s="1"/>
  <c r="N24" i="135"/>
  <c r="O23" i="135"/>
  <c r="N23" i="135"/>
  <c r="O22" i="135"/>
  <c r="Y43" i="144" s="1"/>
  <c r="N22" i="135"/>
  <c r="O21" i="135"/>
  <c r="N21" i="135"/>
  <c r="M20" i="135"/>
  <c r="N19" i="135"/>
  <c r="O18" i="135"/>
  <c r="E69" i="9" s="1"/>
  <c r="N18" i="135"/>
  <c r="O17" i="135"/>
  <c r="N17" i="135"/>
  <c r="M16" i="135"/>
  <c r="O15" i="135"/>
  <c r="G68" i="8" s="1"/>
  <c r="N15" i="135"/>
  <c r="O14" i="135"/>
  <c r="P43" i="144" s="1"/>
  <c r="N14" i="135"/>
  <c r="O13" i="135"/>
  <c r="E68" i="8" s="1"/>
  <c r="N13" i="135"/>
  <c r="O12" i="135"/>
  <c r="N12" i="135"/>
  <c r="N16" i="135" s="1"/>
  <c r="M11" i="135"/>
  <c r="O10" i="135"/>
  <c r="L43" i="144" s="1"/>
  <c r="N10" i="135"/>
  <c r="O9" i="135"/>
  <c r="F69" i="7" s="1"/>
  <c r="N9" i="135"/>
  <c r="J43" i="144"/>
  <c r="N8" i="135"/>
  <c r="O7" i="135"/>
  <c r="N7" i="135"/>
  <c r="N11" i="135" s="1"/>
  <c r="M6" i="135"/>
  <c r="O5" i="135"/>
  <c r="G68" i="5" s="1"/>
  <c r="N5" i="135"/>
  <c r="O4" i="135"/>
  <c r="N4" i="135"/>
  <c r="O3" i="135"/>
  <c r="E68" i="5" s="1"/>
  <c r="N3" i="135"/>
  <c r="O2" i="135"/>
  <c r="O6" i="135" s="1"/>
  <c r="N2" i="135"/>
  <c r="O28" i="135"/>
  <c r="O19" i="135"/>
  <c r="I90" i="133"/>
  <c r="J90" i="133" s="1"/>
  <c r="N90" i="133"/>
  <c r="N89" i="133"/>
  <c r="M88" i="133"/>
  <c r="N88" i="133" s="1"/>
  <c r="DC28" i="144"/>
  <c r="N87" i="133"/>
  <c r="DB28" i="144"/>
  <c r="N86" i="133"/>
  <c r="D67" i="21"/>
  <c r="N85" i="133"/>
  <c r="N84" i="133"/>
  <c r="M84" i="133"/>
  <c r="M83" i="133"/>
  <c r="M82" i="133"/>
  <c r="N43" i="133"/>
  <c r="O80" i="133"/>
  <c r="U67" i="20" s="1"/>
  <c r="N80" i="133"/>
  <c r="O79" i="133"/>
  <c r="T67" i="20" s="1"/>
  <c r="N79" i="133"/>
  <c r="O78" i="133"/>
  <c r="CF28" i="144" s="1"/>
  <c r="N78" i="133"/>
  <c r="O77" i="133"/>
  <c r="R67" i="20" s="1"/>
  <c r="M77" i="133"/>
  <c r="N77" i="133" s="1"/>
  <c r="O76" i="133"/>
  <c r="Q67" i="20" s="1"/>
  <c r="M76" i="133"/>
  <c r="N76" i="133" s="1"/>
  <c r="O75" i="133"/>
  <c r="P67" i="20" s="1"/>
  <c r="M75" i="133"/>
  <c r="N75" i="133" s="1"/>
  <c r="O74" i="133"/>
  <c r="CB28" i="144" s="1"/>
  <c r="M74" i="133"/>
  <c r="N74" i="133" s="1"/>
  <c r="O73" i="133"/>
  <c r="N67" i="20" s="1"/>
  <c r="M73" i="133"/>
  <c r="N73" i="133" s="1"/>
  <c r="O72" i="133"/>
  <c r="M67" i="20" s="1"/>
  <c r="M72" i="133"/>
  <c r="N72" i="133" s="1"/>
  <c r="O71" i="133"/>
  <c r="L67" i="20" s="1"/>
  <c r="M71" i="133"/>
  <c r="N71" i="133" s="1"/>
  <c r="O70" i="133"/>
  <c r="BX28" i="144" s="1"/>
  <c r="M70" i="133"/>
  <c r="N70" i="133" s="1"/>
  <c r="O69" i="133"/>
  <c r="J67" i="20" s="1"/>
  <c r="M69" i="133"/>
  <c r="N69" i="133" s="1"/>
  <c r="O68" i="133"/>
  <c r="I67" i="20" s="1"/>
  <c r="M68" i="133"/>
  <c r="N68" i="133" s="1"/>
  <c r="O67" i="133"/>
  <c r="H67" i="20" s="1"/>
  <c r="M67" i="133"/>
  <c r="N67" i="133" s="1"/>
  <c r="O66" i="133"/>
  <c r="BT28" i="144" s="1"/>
  <c r="M66" i="133"/>
  <c r="N66" i="133" s="1"/>
  <c r="O65" i="133"/>
  <c r="F67" i="20" s="1"/>
  <c r="M65" i="133"/>
  <c r="N65" i="133" s="1"/>
  <c r="O64" i="133"/>
  <c r="E67" i="20" s="1"/>
  <c r="N64" i="133"/>
  <c r="M64" i="133"/>
  <c r="M81" i="133" s="1"/>
  <c r="O63" i="133"/>
  <c r="N63" i="133"/>
  <c r="M62" i="133"/>
  <c r="O61" i="133"/>
  <c r="BN28" i="144" s="1"/>
  <c r="N61" i="133"/>
  <c r="O60" i="133"/>
  <c r="J67" i="18" s="1"/>
  <c r="N60" i="133"/>
  <c r="O59" i="133"/>
  <c r="BL28" i="144" s="1"/>
  <c r="N59" i="133"/>
  <c r="O58" i="133"/>
  <c r="BK28" i="144" s="1"/>
  <c r="N58" i="133"/>
  <c r="O57" i="133"/>
  <c r="BJ28" i="144" s="1"/>
  <c r="N57" i="133"/>
  <c r="O56" i="133"/>
  <c r="F67" i="18" s="1"/>
  <c r="N56" i="133"/>
  <c r="O55" i="133"/>
  <c r="BH28" i="144" s="1"/>
  <c r="N55" i="133"/>
  <c r="O54" i="133"/>
  <c r="N54" i="133"/>
  <c r="M53" i="133"/>
  <c r="O52" i="133"/>
  <c r="CX28" i="144" s="1"/>
  <c r="O51" i="133"/>
  <c r="BD28" i="144" s="1"/>
  <c r="O50" i="133"/>
  <c r="O49" i="133"/>
  <c r="CU28" i="144" s="1"/>
  <c r="O48" i="133"/>
  <c r="CT28" i="144" s="1"/>
  <c r="O47" i="133"/>
  <c r="AZ28" i="144" s="1"/>
  <c r="O46" i="133"/>
  <c r="N52" i="133"/>
  <c r="M45" i="133"/>
  <c r="CL28" i="144"/>
  <c r="AU28" i="144"/>
  <c r="CJ28" i="144"/>
  <c r="O41" i="133"/>
  <c r="AS28" i="144" s="1"/>
  <c r="O40" i="133"/>
  <c r="AR28" i="144" s="1"/>
  <c r="O39" i="133"/>
  <c r="AQ28" i="144" s="1"/>
  <c r="O38" i="133"/>
  <c r="N41" i="133"/>
  <c r="M37" i="133"/>
  <c r="O36" i="133"/>
  <c r="CP28" i="144" s="1"/>
  <c r="N36" i="133"/>
  <c r="O35" i="133"/>
  <c r="AL28" i="144" s="1"/>
  <c r="N35" i="133"/>
  <c r="O34" i="133"/>
  <c r="N34" i="133"/>
  <c r="N83" i="133" s="1"/>
  <c r="O33" i="133"/>
  <c r="F67" i="16" s="1"/>
  <c r="O32" i="133"/>
  <c r="E67" i="16" s="1"/>
  <c r="O31" i="133"/>
  <c r="N32" i="133"/>
  <c r="M30" i="133"/>
  <c r="O29" i="133"/>
  <c r="AF28" i="144" s="1"/>
  <c r="N29" i="133"/>
  <c r="N28" i="133"/>
  <c r="O27" i="133"/>
  <c r="N27" i="133"/>
  <c r="M26" i="133"/>
  <c r="N25" i="133"/>
  <c r="O24" i="133"/>
  <c r="G67" i="10" s="1"/>
  <c r="N24" i="133"/>
  <c r="O23" i="133"/>
  <c r="Z28" i="144" s="1"/>
  <c r="N23" i="133"/>
  <c r="O22" i="133"/>
  <c r="Y28" i="144" s="1"/>
  <c r="N22" i="133"/>
  <c r="O21" i="133"/>
  <c r="N21" i="133"/>
  <c r="N26" i="133" s="1"/>
  <c r="M20" i="133"/>
  <c r="N19" i="133"/>
  <c r="O18" i="133"/>
  <c r="N18" i="133"/>
  <c r="O17" i="133"/>
  <c r="O20" i="133" s="1"/>
  <c r="N17" i="133"/>
  <c r="M16" i="133"/>
  <c r="O15" i="133"/>
  <c r="N15" i="133"/>
  <c r="O14" i="133"/>
  <c r="P28" i="144" s="1"/>
  <c r="N14" i="133"/>
  <c r="O13" i="133"/>
  <c r="E67" i="8" s="1"/>
  <c r="N13" i="133"/>
  <c r="O12" i="133"/>
  <c r="N12" i="133"/>
  <c r="N16" i="133" s="1"/>
  <c r="M11" i="133"/>
  <c r="O10" i="133"/>
  <c r="N10" i="133"/>
  <c r="O9" i="133"/>
  <c r="F68" i="7" s="1"/>
  <c r="N9" i="133"/>
  <c r="O8" i="133"/>
  <c r="J28" i="144" s="1"/>
  <c r="N8" i="133"/>
  <c r="O7" i="133"/>
  <c r="O11" i="133" s="1"/>
  <c r="N7" i="133"/>
  <c r="M6" i="133"/>
  <c r="O5" i="133"/>
  <c r="G67" i="5" s="1"/>
  <c r="N5" i="133"/>
  <c r="O4" i="133"/>
  <c r="N4" i="133"/>
  <c r="O3" i="133"/>
  <c r="E28" i="144" s="1"/>
  <c r="N3" i="133"/>
  <c r="O2" i="133"/>
  <c r="N2" i="133"/>
  <c r="N6" i="133" s="1"/>
  <c r="O28" i="133"/>
  <c r="E67" i="15" s="1"/>
  <c r="O19" i="133"/>
  <c r="I90" i="131"/>
  <c r="J90" i="131" s="1"/>
  <c r="N90" i="131"/>
  <c r="I89" i="131"/>
  <c r="J89" i="131" s="1"/>
  <c r="N89" i="131"/>
  <c r="M88" i="131"/>
  <c r="N88" i="131" s="1"/>
  <c r="F66" i="21"/>
  <c r="N87" i="131"/>
  <c r="DB37" i="144"/>
  <c r="N86" i="131"/>
  <c r="N85" i="131"/>
  <c r="N84" i="131"/>
  <c r="M84" i="131"/>
  <c r="M83" i="131"/>
  <c r="M82" i="131"/>
  <c r="O80" i="131"/>
  <c r="N80" i="131"/>
  <c r="O79" i="131"/>
  <c r="CG37" i="144" s="1"/>
  <c r="N79" i="131"/>
  <c r="O78" i="131"/>
  <c r="N78" i="131"/>
  <c r="O77" i="131"/>
  <c r="R66" i="20" s="1"/>
  <c r="M77" i="131"/>
  <c r="N77" i="131" s="1"/>
  <c r="O76" i="131"/>
  <c r="CD37" i="144" s="1"/>
  <c r="N76" i="131"/>
  <c r="M76" i="131"/>
  <c r="O75" i="131"/>
  <c r="CC37" i="144" s="1"/>
  <c r="M75" i="131"/>
  <c r="N75" i="131" s="1"/>
  <c r="O74" i="131"/>
  <c r="CB37" i="144" s="1"/>
  <c r="M74" i="131"/>
  <c r="N74" i="131" s="1"/>
  <c r="O73" i="131"/>
  <c r="N66" i="20" s="1"/>
  <c r="N73" i="131"/>
  <c r="M73" i="131"/>
  <c r="O72" i="131"/>
  <c r="BZ37" i="144" s="1"/>
  <c r="N72" i="131"/>
  <c r="M72" i="131"/>
  <c r="O71" i="131"/>
  <c r="BY37" i="144" s="1"/>
  <c r="M71" i="131"/>
  <c r="N71" i="131" s="1"/>
  <c r="O70" i="131"/>
  <c r="BX37" i="144" s="1"/>
  <c r="M70" i="131"/>
  <c r="N70" i="131" s="1"/>
  <c r="O69" i="131"/>
  <c r="J66" i="20" s="1"/>
  <c r="N69" i="131"/>
  <c r="M69" i="131"/>
  <c r="O68" i="131"/>
  <c r="BV37" i="144" s="1"/>
  <c r="N68" i="131"/>
  <c r="M68" i="131"/>
  <c r="O67" i="131"/>
  <c r="BU37" i="144" s="1"/>
  <c r="M67" i="131"/>
  <c r="N67" i="131" s="1"/>
  <c r="O66" i="131"/>
  <c r="BT37" i="144" s="1"/>
  <c r="M66" i="131"/>
  <c r="N66" i="131" s="1"/>
  <c r="O65" i="131"/>
  <c r="F66" i="20" s="1"/>
  <c r="N65" i="131"/>
  <c r="M65" i="131"/>
  <c r="O64" i="131"/>
  <c r="BR37" i="144" s="1"/>
  <c r="N64" i="131"/>
  <c r="M64" i="131"/>
  <c r="M81" i="131" s="1"/>
  <c r="O63" i="131"/>
  <c r="N63" i="131"/>
  <c r="M62" i="131"/>
  <c r="O61" i="131"/>
  <c r="BN37" i="144" s="1"/>
  <c r="N61" i="131"/>
  <c r="O60" i="131"/>
  <c r="N60" i="131"/>
  <c r="O59" i="131"/>
  <c r="BL37" i="144" s="1"/>
  <c r="N59" i="131"/>
  <c r="O58" i="131"/>
  <c r="H66" i="18" s="1"/>
  <c r="N58" i="131"/>
  <c r="O57" i="131"/>
  <c r="BJ37" i="144" s="1"/>
  <c r="N57" i="131"/>
  <c r="O56" i="131"/>
  <c r="N56" i="131"/>
  <c r="O55" i="131"/>
  <c r="BH37" i="144" s="1"/>
  <c r="N55" i="131"/>
  <c r="O54" i="131"/>
  <c r="O62" i="131" s="1"/>
  <c r="N54" i="131"/>
  <c r="M53" i="131"/>
  <c r="O52" i="131"/>
  <c r="CX37" i="144" s="1"/>
  <c r="O51" i="131"/>
  <c r="CW37" i="144" s="1"/>
  <c r="O50" i="131"/>
  <c r="CV37" i="144" s="1"/>
  <c r="O49" i="131"/>
  <c r="BB37" i="144" s="1"/>
  <c r="O48" i="131"/>
  <c r="CT37" i="144" s="1"/>
  <c r="O47" i="131"/>
  <c r="CS37" i="144" s="1"/>
  <c r="O46" i="131"/>
  <c r="N52" i="131"/>
  <c r="M45" i="131"/>
  <c r="CL37" i="144"/>
  <c r="N44" i="131"/>
  <c r="N43" i="131"/>
  <c r="CJ37" i="144"/>
  <c r="N42" i="131"/>
  <c r="O41" i="131"/>
  <c r="N41" i="131"/>
  <c r="O40" i="131"/>
  <c r="AR37" i="144" s="1"/>
  <c r="N40" i="131"/>
  <c r="O39" i="131"/>
  <c r="N39" i="131"/>
  <c r="O38" i="131"/>
  <c r="N38" i="131"/>
  <c r="M37" i="131"/>
  <c r="O36" i="131"/>
  <c r="CP37" i="144" s="1"/>
  <c r="N36" i="131"/>
  <c r="O35" i="131"/>
  <c r="H66" i="16" s="1"/>
  <c r="N35" i="131"/>
  <c r="O34" i="131"/>
  <c r="N34" i="131"/>
  <c r="O33" i="131"/>
  <c r="AJ37" i="144" s="1"/>
  <c r="O32" i="131"/>
  <c r="AI37" i="144" s="1"/>
  <c r="O31" i="131"/>
  <c r="N33" i="131"/>
  <c r="M30" i="131"/>
  <c r="O29" i="131"/>
  <c r="AF37" i="144" s="1"/>
  <c r="N29" i="131"/>
  <c r="N28" i="131"/>
  <c r="O27" i="131"/>
  <c r="N27" i="131"/>
  <c r="M26" i="131"/>
  <c r="N25" i="131"/>
  <c r="O24" i="131"/>
  <c r="N24" i="131"/>
  <c r="O23" i="131"/>
  <c r="F66" i="10" s="1"/>
  <c r="N23" i="131"/>
  <c r="O22" i="131"/>
  <c r="Y37" i="144" s="1"/>
  <c r="N22" i="131"/>
  <c r="O21" i="131"/>
  <c r="N21" i="131"/>
  <c r="M20" i="131"/>
  <c r="N19" i="131"/>
  <c r="O18" i="131"/>
  <c r="E67" i="9" s="1"/>
  <c r="N18" i="131"/>
  <c r="O17" i="131"/>
  <c r="N17" i="131"/>
  <c r="M16" i="131"/>
  <c r="O15" i="131"/>
  <c r="G66" i="8" s="1"/>
  <c r="N15" i="131"/>
  <c r="O14" i="131"/>
  <c r="P37" i="144" s="1"/>
  <c r="N14" i="131"/>
  <c r="O13" i="131"/>
  <c r="E66" i="8" s="1"/>
  <c r="N13" i="131"/>
  <c r="O12" i="131"/>
  <c r="N12" i="131"/>
  <c r="N16" i="131" s="1"/>
  <c r="M11" i="131"/>
  <c r="O10" i="131"/>
  <c r="N10" i="131"/>
  <c r="O9" i="131"/>
  <c r="K37" i="144" s="1"/>
  <c r="N9" i="131"/>
  <c r="O8" i="131"/>
  <c r="N8" i="131"/>
  <c r="O7" i="131"/>
  <c r="N7" i="131"/>
  <c r="M6" i="131"/>
  <c r="O5" i="131"/>
  <c r="G37" i="144" s="1"/>
  <c r="N5" i="131"/>
  <c r="O4" i="131"/>
  <c r="F37" i="144" s="1"/>
  <c r="N4" i="131"/>
  <c r="O3" i="131"/>
  <c r="E66" i="5" s="1"/>
  <c r="N3" i="131"/>
  <c r="O2" i="131"/>
  <c r="N2" i="131"/>
  <c r="O28" i="131"/>
  <c r="O19" i="131"/>
  <c r="V37" i="144" s="1"/>
  <c r="N90" i="129"/>
  <c r="N89" i="129"/>
  <c r="M88" i="129"/>
  <c r="N88" i="129" s="1"/>
  <c r="DC30" i="144"/>
  <c r="N87" i="129"/>
  <c r="E65" i="21"/>
  <c r="N86" i="129"/>
  <c r="D65" i="21"/>
  <c r="N85" i="129"/>
  <c r="N84" i="129"/>
  <c r="M84" i="129"/>
  <c r="M83" i="129"/>
  <c r="M82" i="129"/>
  <c r="O80" i="129"/>
  <c r="U65" i="20" s="1"/>
  <c r="N80" i="129"/>
  <c r="O79" i="129"/>
  <c r="T65" i="20" s="1"/>
  <c r="N79" i="129"/>
  <c r="O78" i="129"/>
  <c r="CF30" i="144" s="1"/>
  <c r="N78" i="129"/>
  <c r="O77" i="129"/>
  <c r="CE30" i="144" s="1"/>
  <c r="M77" i="129"/>
  <c r="N77" i="129" s="1"/>
  <c r="O76" i="129"/>
  <c r="Q65" i="20" s="1"/>
  <c r="M76" i="129"/>
  <c r="N76" i="129" s="1"/>
  <c r="O75" i="129"/>
  <c r="P65" i="20" s="1"/>
  <c r="M75" i="129"/>
  <c r="N75" i="129" s="1"/>
  <c r="O74" i="129"/>
  <c r="CB30" i="144" s="1"/>
  <c r="M74" i="129"/>
  <c r="N74" i="129" s="1"/>
  <c r="O73" i="129"/>
  <c r="CA30" i="144" s="1"/>
  <c r="M73" i="129"/>
  <c r="N73" i="129" s="1"/>
  <c r="O72" i="129"/>
  <c r="M65" i="20" s="1"/>
  <c r="M72" i="129"/>
  <c r="N72" i="129" s="1"/>
  <c r="O71" i="129"/>
  <c r="L65" i="20" s="1"/>
  <c r="N71" i="129"/>
  <c r="M71" i="129"/>
  <c r="O70" i="129"/>
  <c r="BX30" i="144" s="1"/>
  <c r="M70" i="129"/>
  <c r="N70" i="129" s="1"/>
  <c r="O69" i="129"/>
  <c r="BW30" i="144" s="1"/>
  <c r="M69" i="129"/>
  <c r="N69" i="129" s="1"/>
  <c r="O68" i="129"/>
  <c r="I65" i="20" s="1"/>
  <c r="M68" i="129"/>
  <c r="N68" i="129" s="1"/>
  <c r="O67" i="129"/>
  <c r="H65" i="20" s="1"/>
  <c r="N67" i="129"/>
  <c r="M67" i="129"/>
  <c r="O66" i="129"/>
  <c r="BT30" i="144" s="1"/>
  <c r="M66" i="129"/>
  <c r="N66" i="129" s="1"/>
  <c r="O65" i="129"/>
  <c r="BS30" i="144" s="1"/>
  <c r="M65" i="129"/>
  <c r="N65" i="129" s="1"/>
  <c r="O64" i="129"/>
  <c r="E65" i="20" s="1"/>
  <c r="M64" i="129"/>
  <c r="M81" i="129" s="1"/>
  <c r="O63" i="129"/>
  <c r="N63" i="129"/>
  <c r="M62" i="129"/>
  <c r="O61" i="129"/>
  <c r="N61" i="129"/>
  <c r="O60" i="129"/>
  <c r="J65" i="18" s="1"/>
  <c r="N60" i="129"/>
  <c r="O59" i="129"/>
  <c r="N59" i="129"/>
  <c r="O58" i="129"/>
  <c r="BK30" i="144" s="1"/>
  <c r="N58" i="129"/>
  <c r="O57" i="129"/>
  <c r="N57" i="129"/>
  <c r="O56" i="129"/>
  <c r="F65" i="18" s="1"/>
  <c r="N56" i="129"/>
  <c r="O55" i="129"/>
  <c r="N55" i="129"/>
  <c r="O54" i="129"/>
  <c r="N54" i="129"/>
  <c r="N62" i="129" s="1"/>
  <c r="M53" i="129"/>
  <c r="O52" i="129"/>
  <c r="J65" i="19" s="1"/>
  <c r="O51" i="129"/>
  <c r="BD30" i="144" s="1"/>
  <c r="O50" i="129"/>
  <c r="CV30" i="144" s="1"/>
  <c r="O49" i="129"/>
  <c r="CU30" i="144" s="1"/>
  <c r="O48" i="129"/>
  <c r="F65" i="19" s="1"/>
  <c r="O47" i="129"/>
  <c r="AZ30" i="144" s="1"/>
  <c r="O46" i="129"/>
  <c r="O53" i="129" s="1"/>
  <c r="O84" i="129" s="1"/>
  <c r="N51" i="129"/>
  <c r="M45" i="129"/>
  <c r="J65" i="17"/>
  <c r="N44" i="129"/>
  <c r="CK30" i="144"/>
  <c r="N43" i="129"/>
  <c r="CJ30" i="144"/>
  <c r="N42" i="129"/>
  <c r="O41" i="129"/>
  <c r="AS30" i="144" s="1"/>
  <c r="O40" i="129"/>
  <c r="F65" i="17" s="1"/>
  <c r="O39" i="129"/>
  <c r="O38" i="129"/>
  <c r="O45" i="129" s="1"/>
  <c r="N40" i="129"/>
  <c r="M37" i="129"/>
  <c r="O36" i="129"/>
  <c r="I65" i="16" s="1"/>
  <c r="N36" i="129"/>
  <c r="O35" i="129"/>
  <c r="AL30" i="144" s="1"/>
  <c r="N35" i="129"/>
  <c r="O34" i="129"/>
  <c r="N34" i="129"/>
  <c r="O33" i="129"/>
  <c r="F65" i="16" s="1"/>
  <c r="O32" i="129"/>
  <c r="E65" i="16" s="1"/>
  <c r="O31" i="129"/>
  <c r="N32" i="129"/>
  <c r="M30" i="129"/>
  <c r="O29" i="129"/>
  <c r="F65" i="15" s="1"/>
  <c r="N29" i="129"/>
  <c r="N28" i="129"/>
  <c r="O27" i="129"/>
  <c r="N27" i="129"/>
  <c r="M26" i="129"/>
  <c r="N25" i="129"/>
  <c r="O24" i="129"/>
  <c r="G65" i="10" s="1"/>
  <c r="N24" i="129"/>
  <c r="O23" i="129"/>
  <c r="N23" i="129"/>
  <c r="O22" i="129"/>
  <c r="N22" i="129"/>
  <c r="O21" i="129"/>
  <c r="O26" i="129" s="1"/>
  <c r="N21" i="129"/>
  <c r="N26" i="129" s="1"/>
  <c r="M20" i="129"/>
  <c r="N19" i="129"/>
  <c r="O18" i="129"/>
  <c r="U30" i="144" s="1"/>
  <c r="N18" i="129"/>
  <c r="O17" i="129"/>
  <c r="N17" i="129"/>
  <c r="M16" i="129"/>
  <c r="O15" i="129"/>
  <c r="Q30" i="144" s="1"/>
  <c r="N15" i="129"/>
  <c r="O14" i="129"/>
  <c r="P30" i="144" s="1"/>
  <c r="N14" i="129"/>
  <c r="O13" i="129"/>
  <c r="O30" i="144" s="1"/>
  <c r="N13" i="129"/>
  <c r="O12" i="129"/>
  <c r="O16" i="129" s="1"/>
  <c r="N12" i="129"/>
  <c r="N16" i="129" s="1"/>
  <c r="M11" i="129"/>
  <c r="O10" i="129"/>
  <c r="N10" i="129"/>
  <c r="O9" i="129"/>
  <c r="F66" i="7" s="1"/>
  <c r="N9" i="129"/>
  <c r="O8" i="129"/>
  <c r="J30" i="144" s="1"/>
  <c r="N8" i="129"/>
  <c r="O7" i="129"/>
  <c r="O11" i="129" s="1"/>
  <c r="N7" i="129"/>
  <c r="N11" i="129" s="1"/>
  <c r="M6" i="129"/>
  <c r="O5" i="129"/>
  <c r="G65" i="5" s="1"/>
  <c r="N5" i="129"/>
  <c r="O4" i="129"/>
  <c r="N4" i="129"/>
  <c r="O3" i="129"/>
  <c r="N3" i="129"/>
  <c r="O2" i="129"/>
  <c r="N2" i="129"/>
  <c r="O28" i="129"/>
  <c r="O19" i="129"/>
  <c r="N90" i="127"/>
  <c r="I89" i="127"/>
  <c r="J89" i="127" s="1"/>
  <c r="N89" i="127"/>
  <c r="M88" i="127"/>
  <c r="N88" i="127" s="1"/>
  <c r="F64" i="21"/>
  <c r="N87" i="127"/>
  <c r="DB27" i="144"/>
  <c r="N86" i="127"/>
  <c r="D64" i="21"/>
  <c r="N85" i="127"/>
  <c r="N84" i="127"/>
  <c r="M84" i="127"/>
  <c r="M83" i="127"/>
  <c r="M82" i="127"/>
  <c r="N44" i="127"/>
  <c r="O80" i="127"/>
  <c r="N80" i="127"/>
  <c r="O79" i="127"/>
  <c r="CG27" i="144" s="1"/>
  <c r="N79" i="127"/>
  <c r="O78" i="127"/>
  <c r="N78" i="127"/>
  <c r="O77" i="127"/>
  <c r="R64" i="20" s="1"/>
  <c r="M77" i="127"/>
  <c r="N77" i="127" s="1"/>
  <c r="O76" i="127"/>
  <c r="CD27" i="144" s="1"/>
  <c r="M76" i="127"/>
  <c r="N76" i="127" s="1"/>
  <c r="O75" i="127"/>
  <c r="CC27" i="144" s="1"/>
  <c r="N75" i="127"/>
  <c r="M75" i="127"/>
  <c r="O74" i="127"/>
  <c r="O64" i="20" s="1"/>
  <c r="M74" i="127"/>
  <c r="N74" i="127" s="1"/>
  <c r="O73" i="127"/>
  <c r="N64" i="20" s="1"/>
  <c r="M73" i="127"/>
  <c r="N73" i="127" s="1"/>
  <c r="O72" i="127"/>
  <c r="BZ27" i="144" s="1"/>
  <c r="M72" i="127"/>
  <c r="N72" i="127" s="1"/>
  <c r="O71" i="127"/>
  <c r="BY27" i="144" s="1"/>
  <c r="N71" i="127"/>
  <c r="M71" i="127"/>
  <c r="O70" i="127"/>
  <c r="K64" i="20" s="1"/>
  <c r="M70" i="127"/>
  <c r="N70" i="127" s="1"/>
  <c r="O69" i="127"/>
  <c r="J64" i="20" s="1"/>
  <c r="M69" i="127"/>
  <c r="N69" i="127" s="1"/>
  <c r="O68" i="127"/>
  <c r="BV27" i="144" s="1"/>
  <c r="M68" i="127"/>
  <c r="N68" i="127" s="1"/>
  <c r="O67" i="127"/>
  <c r="BU27" i="144" s="1"/>
  <c r="N67" i="127"/>
  <c r="M67" i="127"/>
  <c r="O66" i="127"/>
  <c r="G64" i="20" s="1"/>
  <c r="M66" i="127"/>
  <c r="N66" i="127" s="1"/>
  <c r="O65" i="127"/>
  <c r="F64" i="20" s="1"/>
  <c r="M65" i="127"/>
  <c r="N65" i="127" s="1"/>
  <c r="O64" i="127"/>
  <c r="BR27" i="144" s="1"/>
  <c r="M64" i="127"/>
  <c r="N64" i="127" s="1"/>
  <c r="O63" i="127"/>
  <c r="N63" i="127"/>
  <c r="M62" i="127"/>
  <c r="O61" i="127"/>
  <c r="BN27" i="144" s="1"/>
  <c r="N61" i="127"/>
  <c r="O60" i="127"/>
  <c r="N60" i="127"/>
  <c r="O59" i="127"/>
  <c r="N59" i="127"/>
  <c r="O58" i="127"/>
  <c r="H64" i="18" s="1"/>
  <c r="N58" i="127"/>
  <c r="O57" i="127"/>
  <c r="BJ27" i="144" s="1"/>
  <c r="N57" i="127"/>
  <c r="O56" i="127"/>
  <c r="N56" i="127"/>
  <c r="O55" i="127"/>
  <c r="N55" i="127"/>
  <c r="O54" i="127"/>
  <c r="N54" i="127"/>
  <c r="M53" i="127"/>
  <c r="O52" i="127"/>
  <c r="CX27" i="144" s="1"/>
  <c r="N52" i="127"/>
  <c r="O51" i="127"/>
  <c r="I64" i="19" s="1"/>
  <c r="N51" i="127"/>
  <c r="O50" i="127"/>
  <c r="CV27" i="144" s="1"/>
  <c r="N50" i="127"/>
  <c r="O49" i="127"/>
  <c r="BB27" i="144" s="1"/>
  <c r="N49" i="127"/>
  <c r="O48" i="127"/>
  <c r="CT27" i="144" s="1"/>
  <c r="N48" i="127"/>
  <c r="O47" i="127"/>
  <c r="E64" i="19" s="1"/>
  <c r="N47" i="127"/>
  <c r="O46" i="127"/>
  <c r="N46" i="127"/>
  <c r="N53" i="127" s="1"/>
  <c r="M45" i="127"/>
  <c r="J64" i="17"/>
  <c r="H64" i="17"/>
  <c r="O41" i="127"/>
  <c r="O40" i="127"/>
  <c r="AR27" i="144" s="1"/>
  <c r="O39" i="127"/>
  <c r="O38" i="127"/>
  <c r="N40" i="127"/>
  <c r="M37" i="127"/>
  <c r="O36" i="127"/>
  <c r="CP27" i="144" s="1"/>
  <c r="O35" i="127"/>
  <c r="H64" i="16" s="1"/>
  <c r="O34" i="127"/>
  <c r="O33" i="127"/>
  <c r="AJ27" i="144" s="1"/>
  <c r="O32" i="127"/>
  <c r="AI27" i="144" s="1"/>
  <c r="O31" i="127"/>
  <c r="O37" i="127" s="1"/>
  <c r="N32" i="127"/>
  <c r="M30" i="127"/>
  <c r="O29" i="127"/>
  <c r="AF27" i="144" s="1"/>
  <c r="N29" i="127"/>
  <c r="N28" i="127"/>
  <c r="O27" i="127"/>
  <c r="N27" i="127"/>
  <c r="M26" i="127"/>
  <c r="N25" i="127"/>
  <c r="O24" i="127"/>
  <c r="N24" i="127"/>
  <c r="O23" i="127"/>
  <c r="Z27" i="144" s="1"/>
  <c r="N23" i="127"/>
  <c r="O22" i="127"/>
  <c r="E64" i="10" s="1"/>
  <c r="N22" i="127"/>
  <c r="O21" i="127"/>
  <c r="N21" i="127"/>
  <c r="M20" i="127"/>
  <c r="N19" i="127"/>
  <c r="O18" i="127"/>
  <c r="E65" i="9" s="1"/>
  <c r="N18" i="127"/>
  <c r="O17" i="127"/>
  <c r="N17" i="127"/>
  <c r="N20" i="127" s="1"/>
  <c r="M16" i="127"/>
  <c r="O15" i="127"/>
  <c r="G64" i="8" s="1"/>
  <c r="N15" i="127"/>
  <c r="O14" i="127"/>
  <c r="P27" i="144" s="1"/>
  <c r="N14" i="127"/>
  <c r="O13" i="127"/>
  <c r="O27" i="144" s="1"/>
  <c r="N13" i="127"/>
  <c r="O12" i="127"/>
  <c r="O16" i="127" s="1"/>
  <c r="N12" i="127"/>
  <c r="N16" i="127" s="1"/>
  <c r="M11" i="127"/>
  <c r="O10" i="127"/>
  <c r="N10" i="127"/>
  <c r="O9" i="127"/>
  <c r="K27" i="144" s="1"/>
  <c r="N9" i="127"/>
  <c r="O8" i="127"/>
  <c r="N8" i="127"/>
  <c r="O7" i="127"/>
  <c r="N7" i="127"/>
  <c r="N6" i="127"/>
  <c r="M6" i="127"/>
  <c r="O5" i="127"/>
  <c r="N5" i="127"/>
  <c r="O4" i="127"/>
  <c r="F64" i="5" s="1"/>
  <c r="N4" i="127"/>
  <c r="O3" i="127"/>
  <c r="E64" i="5" s="1"/>
  <c r="N3" i="127"/>
  <c r="O2" i="127"/>
  <c r="N2" i="127"/>
  <c r="O28" i="127"/>
  <c r="O19" i="127"/>
  <c r="V27" i="144" s="1"/>
  <c r="N90" i="125"/>
  <c r="N89" i="125"/>
  <c r="M88" i="125"/>
  <c r="N88" i="125" s="1"/>
  <c r="N87" i="125"/>
  <c r="DB22" i="144"/>
  <c r="N86" i="125"/>
  <c r="D63" i="21"/>
  <c r="N85" i="125"/>
  <c r="N84" i="125"/>
  <c r="M84" i="125"/>
  <c r="M83" i="125"/>
  <c r="M82" i="125"/>
  <c r="O80" i="125"/>
  <c r="U63" i="20" s="1"/>
  <c r="N80" i="125"/>
  <c r="O79" i="125"/>
  <c r="T63" i="20" s="1"/>
  <c r="N79" i="125"/>
  <c r="O78" i="125"/>
  <c r="CF22" i="144" s="1"/>
  <c r="N78" i="125"/>
  <c r="O77" i="125"/>
  <c r="R63" i="20" s="1"/>
  <c r="M77" i="125"/>
  <c r="N77" i="125" s="1"/>
  <c r="O76" i="125"/>
  <c r="M76" i="125"/>
  <c r="N76" i="125" s="1"/>
  <c r="O75" i="125"/>
  <c r="P63" i="20" s="1"/>
  <c r="M75" i="125"/>
  <c r="N75" i="125" s="1"/>
  <c r="O74" i="125"/>
  <c r="CB22" i="144" s="1"/>
  <c r="M74" i="125"/>
  <c r="N74" i="125" s="1"/>
  <c r="O73" i="125"/>
  <c r="N63" i="20" s="1"/>
  <c r="M73" i="125"/>
  <c r="N73" i="125" s="1"/>
  <c r="O72" i="125"/>
  <c r="M72" i="125"/>
  <c r="N72" i="125" s="1"/>
  <c r="O71" i="125"/>
  <c r="L63" i="20" s="1"/>
  <c r="M71" i="125"/>
  <c r="N71" i="125" s="1"/>
  <c r="O70" i="125"/>
  <c r="BX22" i="144" s="1"/>
  <c r="M70" i="125"/>
  <c r="N70" i="125" s="1"/>
  <c r="O69" i="125"/>
  <c r="J63" i="20" s="1"/>
  <c r="M69" i="125"/>
  <c r="N69" i="125" s="1"/>
  <c r="O68" i="125"/>
  <c r="M68" i="125"/>
  <c r="N68" i="125" s="1"/>
  <c r="O67" i="125"/>
  <c r="H63" i="20" s="1"/>
  <c r="M67" i="125"/>
  <c r="N67" i="125" s="1"/>
  <c r="O66" i="125"/>
  <c r="BT22" i="144" s="1"/>
  <c r="M66" i="125"/>
  <c r="N66" i="125" s="1"/>
  <c r="O65" i="125"/>
  <c r="F63" i="20" s="1"/>
  <c r="M65" i="125"/>
  <c r="N65" i="125" s="1"/>
  <c r="O64" i="125"/>
  <c r="M64" i="125"/>
  <c r="N64" i="125" s="1"/>
  <c r="O63" i="125"/>
  <c r="N63" i="125"/>
  <c r="M62" i="125"/>
  <c r="O61" i="125"/>
  <c r="BN22" i="144" s="1"/>
  <c r="N61" i="125"/>
  <c r="O60" i="125"/>
  <c r="J63" i="18" s="1"/>
  <c r="N60" i="125"/>
  <c r="O59" i="125"/>
  <c r="BL22" i="144" s="1"/>
  <c r="N59" i="125"/>
  <c r="O58" i="125"/>
  <c r="BK22" i="144" s="1"/>
  <c r="N58" i="125"/>
  <c r="O57" i="125"/>
  <c r="BJ22" i="144" s="1"/>
  <c r="N57" i="125"/>
  <c r="O56" i="125"/>
  <c r="F63" i="18" s="1"/>
  <c r="N56" i="125"/>
  <c r="O55" i="125"/>
  <c r="BH22" i="144" s="1"/>
  <c r="N55" i="125"/>
  <c r="O54" i="125"/>
  <c r="O62" i="125" s="1"/>
  <c r="N54" i="125"/>
  <c r="M53" i="125"/>
  <c r="O52" i="125"/>
  <c r="CX22" i="144" s="1"/>
  <c r="O51" i="125"/>
  <c r="CW22" i="144" s="1"/>
  <c r="O50" i="125"/>
  <c r="CV22" i="144" s="1"/>
  <c r="O49" i="125"/>
  <c r="O48" i="125"/>
  <c r="CT22" i="144" s="1"/>
  <c r="O47" i="125"/>
  <c r="CS22" i="144" s="1"/>
  <c r="O46" i="125"/>
  <c r="N52" i="125"/>
  <c r="M45" i="125"/>
  <c r="CL22" i="144"/>
  <c r="N44" i="125"/>
  <c r="AU22" i="144"/>
  <c r="N43" i="125"/>
  <c r="CJ22" i="144"/>
  <c r="N42" i="125"/>
  <c r="O41" i="125"/>
  <c r="AS22" i="144" s="1"/>
  <c r="O40" i="125"/>
  <c r="AR22" i="144" s="1"/>
  <c r="O39" i="125"/>
  <c r="AQ22" i="144" s="1"/>
  <c r="O38" i="125"/>
  <c r="N40" i="125"/>
  <c r="M37" i="125"/>
  <c r="O36" i="125"/>
  <c r="N36" i="125"/>
  <c r="O35" i="125"/>
  <c r="AL22" i="144" s="1"/>
  <c r="N35" i="125"/>
  <c r="O34" i="125"/>
  <c r="O83" i="125" s="1"/>
  <c r="N34" i="125"/>
  <c r="O33" i="125"/>
  <c r="O32" i="125"/>
  <c r="E63" i="16" s="1"/>
  <c r="O31" i="125"/>
  <c r="N33" i="125"/>
  <c r="M30" i="125"/>
  <c r="O29" i="125"/>
  <c r="AF22" i="144" s="1"/>
  <c r="N29" i="125"/>
  <c r="N28" i="125"/>
  <c r="O27" i="125"/>
  <c r="N27" i="125"/>
  <c r="M26" i="125"/>
  <c r="N25" i="125"/>
  <c r="O24" i="125"/>
  <c r="G63" i="10" s="1"/>
  <c r="N24" i="125"/>
  <c r="O23" i="125"/>
  <c r="Z22" i="144" s="1"/>
  <c r="N23" i="125"/>
  <c r="O22" i="125"/>
  <c r="Y22" i="144" s="1"/>
  <c r="N22" i="125"/>
  <c r="N26" i="125" s="1"/>
  <c r="O21" i="125"/>
  <c r="N21" i="125"/>
  <c r="M20" i="125"/>
  <c r="N19" i="125"/>
  <c r="O18" i="125"/>
  <c r="U22" i="144" s="1"/>
  <c r="N18" i="125"/>
  <c r="O17" i="125"/>
  <c r="N17" i="125"/>
  <c r="M16" i="125"/>
  <c r="O15" i="125"/>
  <c r="Q22" i="144" s="1"/>
  <c r="N15" i="125"/>
  <c r="O14" i="125"/>
  <c r="P22" i="144" s="1"/>
  <c r="N14" i="125"/>
  <c r="O13" i="125"/>
  <c r="E63" i="8" s="1"/>
  <c r="N13" i="125"/>
  <c r="O12" i="125"/>
  <c r="N12" i="125"/>
  <c r="M11" i="125"/>
  <c r="O10" i="125"/>
  <c r="N10" i="125"/>
  <c r="O9" i="125"/>
  <c r="F64" i="7" s="1"/>
  <c r="N9" i="125"/>
  <c r="O8" i="125"/>
  <c r="J22" i="144" s="1"/>
  <c r="N8" i="125"/>
  <c r="O7" i="125"/>
  <c r="N7" i="125"/>
  <c r="M6" i="125"/>
  <c r="O5" i="125"/>
  <c r="G63" i="5" s="1"/>
  <c r="N5" i="125"/>
  <c r="O4" i="125"/>
  <c r="N4" i="125"/>
  <c r="O3" i="125"/>
  <c r="E22" i="144" s="1"/>
  <c r="N3" i="125"/>
  <c r="O2" i="125"/>
  <c r="N2" i="125"/>
  <c r="O28" i="125"/>
  <c r="E63" i="15" s="1"/>
  <c r="O19" i="125"/>
  <c r="I90" i="123"/>
  <c r="J90" i="123" s="1"/>
  <c r="N90" i="123"/>
  <c r="N89" i="123"/>
  <c r="M88" i="123"/>
  <c r="N88" i="123" s="1"/>
  <c r="F62" i="21"/>
  <c r="N87" i="123"/>
  <c r="DB39" i="144"/>
  <c r="N86" i="123"/>
  <c r="N85" i="123"/>
  <c r="N84" i="123"/>
  <c r="M84" i="123"/>
  <c r="N36" i="123"/>
  <c r="M82" i="123"/>
  <c r="O80" i="123"/>
  <c r="CH39" i="144" s="1"/>
  <c r="N80" i="123"/>
  <c r="O79" i="123"/>
  <c r="CG39" i="144" s="1"/>
  <c r="N79" i="123"/>
  <c r="O78" i="123"/>
  <c r="CF39" i="144" s="1"/>
  <c r="N78" i="123"/>
  <c r="O77" i="123"/>
  <c r="CE39" i="144" s="1"/>
  <c r="M77" i="123"/>
  <c r="N77" i="123" s="1"/>
  <c r="O76" i="123"/>
  <c r="M76" i="123"/>
  <c r="N76" i="123" s="1"/>
  <c r="O75" i="123"/>
  <c r="CC39" i="144" s="1"/>
  <c r="M75" i="123"/>
  <c r="N75" i="123" s="1"/>
  <c r="O74" i="123"/>
  <c r="CB39" i="144" s="1"/>
  <c r="N74" i="123"/>
  <c r="M74" i="123"/>
  <c r="O73" i="123"/>
  <c r="CA39" i="144" s="1"/>
  <c r="M73" i="123"/>
  <c r="N73" i="123" s="1"/>
  <c r="O72" i="123"/>
  <c r="M72" i="123"/>
  <c r="N72" i="123" s="1"/>
  <c r="O71" i="123"/>
  <c r="BY39" i="144" s="1"/>
  <c r="M71" i="123"/>
  <c r="N71" i="123" s="1"/>
  <c r="O70" i="123"/>
  <c r="BX39" i="144" s="1"/>
  <c r="M70" i="123"/>
  <c r="N70" i="123" s="1"/>
  <c r="O69" i="123"/>
  <c r="J62" i="20" s="1"/>
  <c r="M69" i="123"/>
  <c r="N69" i="123" s="1"/>
  <c r="O68" i="123"/>
  <c r="M68" i="123"/>
  <c r="N68" i="123" s="1"/>
  <c r="O67" i="123"/>
  <c r="BU39" i="144" s="1"/>
  <c r="M67" i="123"/>
  <c r="N67" i="123" s="1"/>
  <c r="O66" i="123"/>
  <c r="BT39" i="144" s="1"/>
  <c r="N66" i="123"/>
  <c r="M66" i="123"/>
  <c r="O65" i="123"/>
  <c r="F62" i="20" s="1"/>
  <c r="M65" i="123"/>
  <c r="N65" i="123" s="1"/>
  <c r="O64" i="123"/>
  <c r="M64" i="123"/>
  <c r="M81" i="123" s="1"/>
  <c r="O63" i="123"/>
  <c r="N63" i="123"/>
  <c r="M62" i="123"/>
  <c r="O61" i="123"/>
  <c r="BN39" i="144" s="1"/>
  <c r="N61" i="123"/>
  <c r="O60" i="123"/>
  <c r="J62" i="18" s="1"/>
  <c r="N60" i="123"/>
  <c r="O59" i="123"/>
  <c r="I62" i="18" s="1"/>
  <c r="N59" i="123"/>
  <c r="O58" i="123"/>
  <c r="H62" i="18" s="1"/>
  <c r="N58" i="123"/>
  <c r="O57" i="123"/>
  <c r="BJ39" i="144" s="1"/>
  <c r="N57" i="123"/>
  <c r="O56" i="123"/>
  <c r="F62" i="18" s="1"/>
  <c r="N56" i="123"/>
  <c r="O55" i="123"/>
  <c r="E62" i="18" s="1"/>
  <c r="N55" i="123"/>
  <c r="O54" i="123"/>
  <c r="N54" i="123"/>
  <c r="M53" i="123"/>
  <c r="O52" i="123"/>
  <c r="J62" i="19" s="1"/>
  <c r="O51" i="123"/>
  <c r="O50" i="123"/>
  <c r="H62" i="19" s="1"/>
  <c r="O49" i="123"/>
  <c r="O48" i="123"/>
  <c r="CT39" i="144" s="1"/>
  <c r="O47" i="123"/>
  <c r="O46" i="123"/>
  <c r="N51" i="123"/>
  <c r="M45" i="123"/>
  <c r="CL39" i="144"/>
  <c r="N44" i="123"/>
  <c r="I62" i="17"/>
  <c r="N43" i="123"/>
  <c r="H62" i="17"/>
  <c r="N42" i="123"/>
  <c r="O41" i="123"/>
  <c r="AS39" i="144" s="1"/>
  <c r="O40" i="123"/>
  <c r="AR39" i="144" s="1"/>
  <c r="O39" i="123"/>
  <c r="E62" i="17" s="1"/>
  <c r="O38" i="123"/>
  <c r="N41" i="123"/>
  <c r="M37" i="123"/>
  <c r="O36" i="123"/>
  <c r="O35" i="123"/>
  <c r="O34" i="123"/>
  <c r="O83" i="123" s="1"/>
  <c r="O33" i="123"/>
  <c r="O32" i="123"/>
  <c r="AI39" i="144" s="1"/>
  <c r="O31" i="123"/>
  <c r="N32" i="123"/>
  <c r="M30" i="123"/>
  <c r="O29" i="123"/>
  <c r="AF39" i="144" s="1"/>
  <c r="N29" i="123"/>
  <c r="N28" i="123"/>
  <c r="O27" i="123"/>
  <c r="N27" i="123"/>
  <c r="M26" i="123"/>
  <c r="O25" i="123"/>
  <c r="N25" i="123"/>
  <c r="O24" i="123"/>
  <c r="AA39" i="144" s="1"/>
  <c r="N24" i="123"/>
  <c r="O23" i="123"/>
  <c r="Z39" i="144" s="1"/>
  <c r="N23" i="123"/>
  <c r="O22" i="123"/>
  <c r="E62" i="10" s="1"/>
  <c r="N22" i="123"/>
  <c r="O21" i="123"/>
  <c r="O26" i="123" s="1"/>
  <c r="N21" i="123"/>
  <c r="N26" i="123" s="1"/>
  <c r="M20" i="123"/>
  <c r="N19" i="123"/>
  <c r="O18" i="123"/>
  <c r="U39" i="144" s="1"/>
  <c r="N18" i="123"/>
  <c r="O17" i="123"/>
  <c r="N17" i="123"/>
  <c r="M16" i="123"/>
  <c r="O15" i="123"/>
  <c r="G62" i="8" s="1"/>
  <c r="N15" i="123"/>
  <c r="O14" i="123"/>
  <c r="N14" i="123"/>
  <c r="O13" i="123"/>
  <c r="N13" i="123"/>
  <c r="O12" i="123"/>
  <c r="N12" i="123"/>
  <c r="N16" i="123" s="1"/>
  <c r="M11" i="123"/>
  <c r="O10" i="123"/>
  <c r="L39" i="144" s="1"/>
  <c r="N10" i="123"/>
  <c r="O9" i="123"/>
  <c r="N9" i="123"/>
  <c r="O8" i="123"/>
  <c r="N8" i="123"/>
  <c r="O7" i="123"/>
  <c r="N7" i="123"/>
  <c r="M6" i="123"/>
  <c r="O5" i="123"/>
  <c r="N5" i="123"/>
  <c r="O4" i="123"/>
  <c r="N4" i="123"/>
  <c r="O3" i="123"/>
  <c r="E39" i="144" s="1"/>
  <c r="N3" i="123"/>
  <c r="O2" i="123"/>
  <c r="O6" i="123" s="1"/>
  <c r="N2" i="123"/>
  <c r="O28" i="123"/>
  <c r="O19" i="123"/>
  <c r="I90" i="121"/>
  <c r="J90" i="121" s="1"/>
  <c r="N90" i="121"/>
  <c r="N89" i="121"/>
  <c r="M88" i="121"/>
  <c r="N88" i="121" s="1"/>
  <c r="N87" i="121"/>
  <c r="DB42" i="144"/>
  <c r="N86" i="121"/>
  <c r="N85" i="121"/>
  <c r="N84" i="121"/>
  <c r="M84" i="121"/>
  <c r="M83" i="121"/>
  <c r="M82" i="121"/>
  <c r="N44" i="121"/>
  <c r="O80" i="121"/>
  <c r="CH42" i="144" s="1"/>
  <c r="N80" i="121"/>
  <c r="O79" i="121"/>
  <c r="CG42" i="144" s="1"/>
  <c r="N79" i="121"/>
  <c r="O78" i="121"/>
  <c r="CF42" i="144" s="1"/>
  <c r="N78" i="121"/>
  <c r="O77" i="121"/>
  <c r="CE42" i="144" s="1"/>
  <c r="M77" i="121"/>
  <c r="N77" i="121" s="1"/>
  <c r="O76" i="121"/>
  <c r="M76" i="121"/>
  <c r="N76" i="121" s="1"/>
  <c r="O75" i="121"/>
  <c r="CC42" i="144" s="1"/>
  <c r="N75" i="121"/>
  <c r="M75" i="121"/>
  <c r="O74" i="121"/>
  <c r="CB42" i="144" s="1"/>
  <c r="M74" i="121"/>
  <c r="N74" i="121" s="1"/>
  <c r="O73" i="121"/>
  <c r="CA42" i="144" s="1"/>
  <c r="M73" i="121"/>
  <c r="N73" i="121" s="1"/>
  <c r="O72" i="121"/>
  <c r="M72" i="121"/>
  <c r="N72" i="121" s="1"/>
  <c r="O71" i="121"/>
  <c r="L61" i="20" s="1"/>
  <c r="N71" i="121"/>
  <c r="M71" i="121"/>
  <c r="O70" i="121"/>
  <c r="BX42" i="144" s="1"/>
  <c r="M70" i="121"/>
  <c r="N70" i="121" s="1"/>
  <c r="O69" i="121"/>
  <c r="BW42" i="144" s="1"/>
  <c r="M69" i="121"/>
  <c r="N69" i="121" s="1"/>
  <c r="O68" i="121"/>
  <c r="M68" i="121"/>
  <c r="N68" i="121" s="1"/>
  <c r="O67" i="121"/>
  <c r="H61" i="20" s="1"/>
  <c r="N67" i="121"/>
  <c r="M67" i="121"/>
  <c r="O66" i="121"/>
  <c r="BT42" i="144" s="1"/>
  <c r="M66" i="121"/>
  <c r="N66" i="121" s="1"/>
  <c r="O65" i="121"/>
  <c r="BS42" i="144" s="1"/>
  <c r="M65" i="121"/>
  <c r="N65" i="121" s="1"/>
  <c r="O64" i="121"/>
  <c r="M64" i="121"/>
  <c r="M81" i="121" s="1"/>
  <c r="O63" i="121"/>
  <c r="N63" i="121"/>
  <c r="M62" i="121"/>
  <c r="O61" i="121"/>
  <c r="BN42" i="144" s="1"/>
  <c r="N61" i="121"/>
  <c r="O60" i="121"/>
  <c r="BM42" i="144" s="1"/>
  <c r="N60" i="121"/>
  <c r="O59" i="121"/>
  <c r="BL42" i="144" s="1"/>
  <c r="N59" i="121"/>
  <c r="O58" i="121"/>
  <c r="BK42" i="144" s="1"/>
  <c r="N58" i="121"/>
  <c r="O57" i="121"/>
  <c r="BJ42" i="144" s="1"/>
  <c r="N57" i="121"/>
  <c r="O56" i="121"/>
  <c r="BI42" i="144" s="1"/>
  <c r="N56" i="121"/>
  <c r="O55" i="121"/>
  <c r="BH42" i="144" s="1"/>
  <c r="N55" i="121"/>
  <c r="O54" i="121"/>
  <c r="N54" i="121"/>
  <c r="N62" i="121" s="1"/>
  <c r="M53" i="121"/>
  <c r="O52" i="121"/>
  <c r="BE42" i="144" s="1"/>
  <c r="O51" i="121"/>
  <c r="BD42" i="144" s="1"/>
  <c r="O50" i="121"/>
  <c r="CV42" i="144" s="1"/>
  <c r="O49" i="121"/>
  <c r="O48" i="121"/>
  <c r="CT42" i="144" s="1"/>
  <c r="O47" i="121"/>
  <c r="CS42" i="144" s="1"/>
  <c r="O46" i="121"/>
  <c r="N51" i="121"/>
  <c r="M45" i="121"/>
  <c r="CL42" i="144"/>
  <c r="AU42" i="144"/>
  <c r="CJ42" i="144"/>
  <c r="O41" i="121"/>
  <c r="G61" i="17" s="1"/>
  <c r="O40" i="121"/>
  <c r="F61" i="17" s="1"/>
  <c r="O39" i="121"/>
  <c r="AQ42" i="144" s="1"/>
  <c r="O38" i="121"/>
  <c r="N40" i="121"/>
  <c r="M37" i="121"/>
  <c r="O36" i="121"/>
  <c r="CP42" i="144" s="1"/>
  <c r="N36" i="121"/>
  <c r="O35" i="121"/>
  <c r="CO42" i="144" s="1"/>
  <c r="N35" i="121"/>
  <c r="O34" i="121"/>
  <c r="O83" i="121" s="1"/>
  <c r="N34" i="121"/>
  <c r="O33" i="121"/>
  <c r="O32" i="121"/>
  <c r="E61" i="16" s="1"/>
  <c r="O31" i="121"/>
  <c r="O37" i="121" s="1"/>
  <c r="N31" i="121"/>
  <c r="N32" i="121"/>
  <c r="M30" i="121"/>
  <c r="O29" i="121"/>
  <c r="AF42" i="144" s="1"/>
  <c r="N29" i="121"/>
  <c r="N28" i="121"/>
  <c r="O27" i="121"/>
  <c r="N27" i="121"/>
  <c r="M26" i="121"/>
  <c r="N25" i="121"/>
  <c r="O24" i="121"/>
  <c r="G61" i="10" s="1"/>
  <c r="N24" i="121"/>
  <c r="O23" i="121"/>
  <c r="Z42" i="144" s="1"/>
  <c r="N23" i="121"/>
  <c r="O22" i="121"/>
  <c r="N22" i="121"/>
  <c r="O21" i="121"/>
  <c r="N21" i="121"/>
  <c r="N26" i="121" s="1"/>
  <c r="M20" i="121"/>
  <c r="N19" i="121"/>
  <c r="O18" i="121"/>
  <c r="U42" i="144" s="1"/>
  <c r="N18" i="121"/>
  <c r="O17" i="121"/>
  <c r="N17" i="121"/>
  <c r="M16" i="121"/>
  <c r="O15" i="121"/>
  <c r="G61" i="8" s="1"/>
  <c r="N15" i="121"/>
  <c r="O14" i="121"/>
  <c r="N14" i="121"/>
  <c r="O13" i="121"/>
  <c r="E61" i="8" s="1"/>
  <c r="N13" i="121"/>
  <c r="O12" i="121"/>
  <c r="N12" i="121"/>
  <c r="M11" i="121"/>
  <c r="O10" i="121"/>
  <c r="N10" i="121"/>
  <c r="O9" i="121"/>
  <c r="F62" i="7" s="1"/>
  <c r="N9" i="121"/>
  <c r="O8" i="121"/>
  <c r="N8" i="121"/>
  <c r="O7" i="121"/>
  <c r="N7" i="121"/>
  <c r="N6" i="121"/>
  <c r="M6" i="121"/>
  <c r="O5" i="121"/>
  <c r="G42" i="144" s="1"/>
  <c r="N5" i="121"/>
  <c r="O4" i="121"/>
  <c r="N4" i="121"/>
  <c r="O3" i="121"/>
  <c r="N3" i="121"/>
  <c r="O2" i="121"/>
  <c r="N2" i="121"/>
  <c r="O28" i="121"/>
  <c r="E61" i="15" s="1"/>
  <c r="O19" i="121"/>
  <c r="I90" i="137"/>
  <c r="J90" i="137" s="1"/>
  <c r="N90" i="137"/>
  <c r="N89" i="137"/>
  <c r="M88" i="137"/>
  <c r="N88" i="137" s="1"/>
  <c r="DC31" i="144"/>
  <c r="N87" i="137"/>
  <c r="DB31" i="144"/>
  <c r="N86" i="137"/>
  <c r="N85" i="137"/>
  <c r="M84" i="137"/>
  <c r="N36" i="137"/>
  <c r="M82" i="137"/>
  <c r="N44" i="137"/>
  <c r="O80" i="137"/>
  <c r="CH31" i="144" s="1"/>
  <c r="N80" i="137"/>
  <c r="O79" i="137"/>
  <c r="T60" i="20" s="1"/>
  <c r="N79" i="137"/>
  <c r="O78" i="137"/>
  <c r="S60" i="20" s="1"/>
  <c r="N78" i="137"/>
  <c r="O77" i="137"/>
  <c r="R60" i="20" s="1"/>
  <c r="M77" i="137"/>
  <c r="N77" i="137" s="1"/>
  <c r="O76" i="137"/>
  <c r="CD31" i="144" s="1"/>
  <c r="N76" i="137"/>
  <c r="M76" i="137"/>
  <c r="O75" i="137"/>
  <c r="P60" i="20" s="1"/>
  <c r="M75" i="137"/>
  <c r="N75" i="137" s="1"/>
  <c r="O74" i="137"/>
  <c r="O60" i="20" s="1"/>
  <c r="M74" i="137"/>
  <c r="N74" i="137" s="1"/>
  <c r="O73" i="137"/>
  <c r="N60" i="20" s="1"/>
  <c r="M73" i="137"/>
  <c r="N73" i="137" s="1"/>
  <c r="O72" i="137"/>
  <c r="BZ31" i="144" s="1"/>
  <c r="N72" i="137"/>
  <c r="M72" i="137"/>
  <c r="O71" i="137"/>
  <c r="L60" i="20" s="1"/>
  <c r="M71" i="137"/>
  <c r="N71" i="137" s="1"/>
  <c r="O70" i="137"/>
  <c r="K60" i="20" s="1"/>
  <c r="M70" i="137"/>
  <c r="N70" i="137" s="1"/>
  <c r="O69" i="137"/>
  <c r="J60" i="20" s="1"/>
  <c r="M69" i="137"/>
  <c r="N69" i="137" s="1"/>
  <c r="O68" i="137"/>
  <c r="BV31" i="144" s="1"/>
  <c r="N68" i="137"/>
  <c r="M68" i="137"/>
  <c r="O67" i="137"/>
  <c r="H60" i="20" s="1"/>
  <c r="M67" i="137"/>
  <c r="N67" i="137" s="1"/>
  <c r="O66" i="137"/>
  <c r="G60" i="20" s="1"/>
  <c r="M66" i="137"/>
  <c r="N66" i="137" s="1"/>
  <c r="O65" i="137"/>
  <c r="F60" i="20" s="1"/>
  <c r="M65" i="137"/>
  <c r="N65" i="137" s="1"/>
  <c r="O64" i="137"/>
  <c r="BR31" i="144" s="1"/>
  <c r="N64" i="137"/>
  <c r="M64" i="137"/>
  <c r="O63" i="137"/>
  <c r="N63" i="137"/>
  <c r="M62" i="137"/>
  <c r="O61" i="137"/>
  <c r="BN31" i="144" s="1"/>
  <c r="N61" i="137"/>
  <c r="O60" i="137"/>
  <c r="BM31" i="144" s="1"/>
  <c r="N60" i="137"/>
  <c r="O59" i="137"/>
  <c r="BL31" i="144" s="1"/>
  <c r="N59" i="137"/>
  <c r="O58" i="137"/>
  <c r="H60" i="18" s="1"/>
  <c r="N58" i="137"/>
  <c r="O57" i="137"/>
  <c r="BJ31" i="144" s="1"/>
  <c r="N57" i="137"/>
  <c r="O56" i="137"/>
  <c r="BI31" i="144" s="1"/>
  <c r="N56" i="137"/>
  <c r="O55" i="137"/>
  <c r="BH31" i="144" s="1"/>
  <c r="N55" i="137"/>
  <c r="O54" i="137"/>
  <c r="O62" i="137" s="1"/>
  <c r="N54" i="137"/>
  <c r="N62" i="137" s="1"/>
  <c r="M53" i="137"/>
  <c r="O52" i="137"/>
  <c r="O51" i="137"/>
  <c r="O50" i="137"/>
  <c r="CV31" i="144" s="1"/>
  <c r="O49" i="137"/>
  <c r="BB31" i="144" s="1"/>
  <c r="O48" i="137"/>
  <c r="CT31" i="144" s="1"/>
  <c r="O47" i="137"/>
  <c r="O46" i="137"/>
  <c r="N51" i="137"/>
  <c r="M45" i="137"/>
  <c r="J60" i="17"/>
  <c r="CK31" i="144"/>
  <c r="CJ31" i="144"/>
  <c r="O41" i="137"/>
  <c r="AS31" i="144" s="1"/>
  <c r="O40" i="137"/>
  <c r="F60" i="17" s="1"/>
  <c r="O39" i="137"/>
  <c r="E60" i="17" s="1"/>
  <c r="O38" i="137"/>
  <c r="N40" i="137"/>
  <c r="M37" i="137"/>
  <c r="O36" i="137"/>
  <c r="O35" i="137"/>
  <c r="O34" i="137"/>
  <c r="O33" i="137"/>
  <c r="O32" i="137"/>
  <c r="E60" i="16" s="1"/>
  <c r="O31" i="137"/>
  <c r="N32" i="137"/>
  <c r="M30" i="137"/>
  <c r="O29" i="137"/>
  <c r="AF31" i="144" s="1"/>
  <c r="N29" i="137"/>
  <c r="N28" i="137"/>
  <c r="O27" i="137"/>
  <c r="O30" i="137" s="1"/>
  <c r="N27" i="137"/>
  <c r="M26" i="137"/>
  <c r="N25" i="137"/>
  <c r="O24" i="137"/>
  <c r="AA31" i="144" s="1"/>
  <c r="N24" i="137"/>
  <c r="O23" i="137"/>
  <c r="N23" i="137"/>
  <c r="O22" i="137"/>
  <c r="E60" i="10" s="1"/>
  <c r="N22" i="137"/>
  <c r="O21" i="137"/>
  <c r="N21" i="137"/>
  <c r="N26" i="137" s="1"/>
  <c r="M20" i="137"/>
  <c r="N19" i="137"/>
  <c r="O18" i="137"/>
  <c r="E61" i="9" s="1"/>
  <c r="N18" i="137"/>
  <c r="O17" i="137"/>
  <c r="O20" i="137" s="1"/>
  <c r="N17" i="137"/>
  <c r="M16" i="137"/>
  <c r="O15" i="137"/>
  <c r="Q31" i="144" s="1"/>
  <c r="N15" i="137"/>
  <c r="O14" i="137"/>
  <c r="N14" i="137"/>
  <c r="O13" i="137"/>
  <c r="O31" i="144" s="1"/>
  <c r="N13" i="137"/>
  <c r="O12" i="137"/>
  <c r="N12" i="137"/>
  <c r="M11" i="137"/>
  <c r="O10" i="137"/>
  <c r="L31" i="144" s="1"/>
  <c r="N10" i="137"/>
  <c r="O9" i="137"/>
  <c r="N9" i="137"/>
  <c r="O8" i="137"/>
  <c r="N8" i="137"/>
  <c r="O7" i="137"/>
  <c r="N7" i="137"/>
  <c r="M6" i="137"/>
  <c r="O5" i="137"/>
  <c r="N5" i="137"/>
  <c r="O4" i="137"/>
  <c r="N4" i="137"/>
  <c r="O3" i="137"/>
  <c r="E60" i="5" s="1"/>
  <c r="N3" i="137"/>
  <c r="O2" i="137"/>
  <c r="N2" i="137"/>
  <c r="N6" i="137" s="1"/>
  <c r="O28" i="137"/>
  <c r="O19" i="137"/>
  <c r="I90" i="119"/>
  <c r="J90" i="119" s="1"/>
  <c r="N90" i="119"/>
  <c r="I89" i="119"/>
  <c r="J89" i="119" s="1"/>
  <c r="N89" i="119"/>
  <c r="M88" i="119"/>
  <c r="N88" i="119" s="1"/>
  <c r="DC18" i="144"/>
  <c r="N87" i="119"/>
  <c r="DB18" i="144"/>
  <c r="N86" i="119"/>
  <c r="D59" i="21"/>
  <c r="N85" i="119"/>
  <c r="N84" i="119"/>
  <c r="M84" i="119"/>
  <c r="M83" i="119"/>
  <c r="M82" i="119"/>
  <c r="N44" i="119"/>
  <c r="O80" i="119"/>
  <c r="N80" i="119"/>
  <c r="O79" i="119"/>
  <c r="T59" i="20" s="1"/>
  <c r="N79" i="119"/>
  <c r="O78" i="119"/>
  <c r="CF18" i="144" s="1"/>
  <c r="N78" i="119"/>
  <c r="O77" i="119"/>
  <c r="R59" i="20" s="1"/>
  <c r="N77" i="119"/>
  <c r="M77" i="119"/>
  <c r="O76" i="119"/>
  <c r="Q59" i="20" s="1"/>
  <c r="M76" i="119"/>
  <c r="N76" i="119" s="1"/>
  <c r="O75" i="119"/>
  <c r="P59" i="20" s="1"/>
  <c r="N75" i="119"/>
  <c r="M75" i="119"/>
  <c r="O74" i="119"/>
  <c r="CB18" i="144" s="1"/>
  <c r="M74" i="119"/>
  <c r="N74" i="119" s="1"/>
  <c r="O73" i="119"/>
  <c r="N59" i="20" s="1"/>
  <c r="N73" i="119"/>
  <c r="M73" i="119"/>
  <c r="O72" i="119"/>
  <c r="M59" i="20" s="1"/>
  <c r="M72" i="119"/>
  <c r="N72" i="119" s="1"/>
  <c r="O71" i="119"/>
  <c r="BY18" i="144" s="1"/>
  <c r="N71" i="119"/>
  <c r="M71" i="119"/>
  <c r="O70" i="119"/>
  <c r="BX18" i="144" s="1"/>
  <c r="M70" i="119"/>
  <c r="N70" i="119" s="1"/>
  <c r="O69" i="119"/>
  <c r="J59" i="20" s="1"/>
  <c r="N69" i="119"/>
  <c r="M69" i="119"/>
  <c r="O68" i="119"/>
  <c r="I59" i="20" s="1"/>
  <c r="M68" i="119"/>
  <c r="N68" i="119" s="1"/>
  <c r="O67" i="119"/>
  <c r="H59" i="20" s="1"/>
  <c r="N67" i="119"/>
  <c r="M67" i="119"/>
  <c r="O66" i="119"/>
  <c r="BT18" i="144" s="1"/>
  <c r="M66" i="119"/>
  <c r="N66" i="119" s="1"/>
  <c r="O65" i="119"/>
  <c r="F59" i="20" s="1"/>
  <c r="N65" i="119"/>
  <c r="M65" i="119"/>
  <c r="O64" i="119"/>
  <c r="E59" i="20" s="1"/>
  <c r="M64" i="119"/>
  <c r="N64" i="119" s="1"/>
  <c r="O63" i="119"/>
  <c r="N63" i="119"/>
  <c r="M62" i="119"/>
  <c r="O61" i="119"/>
  <c r="K59" i="18" s="1"/>
  <c r="N61" i="119"/>
  <c r="O60" i="119"/>
  <c r="J59" i="18" s="1"/>
  <c r="N60" i="119"/>
  <c r="O59" i="119"/>
  <c r="BL18" i="144" s="1"/>
  <c r="N59" i="119"/>
  <c r="O58" i="119"/>
  <c r="BK18" i="144" s="1"/>
  <c r="N58" i="119"/>
  <c r="O57" i="119"/>
  <c r="BJ18" i="144" s="1"/>
  <c r="N57" i="119"/>
  <c r="O56" i="119"/>
  <c r="F59" i="18" s="1"/>
  <c r="N56" i="119"/>
  <c r="O55" i="119"/>
  <c r="BH18" i="144" s="1"/>
  <c r="N55" i="119"/>
  <c r="O54" i="119"/>
  <c r="N54" i="119"/>
  <c r="M53" i="119"/>
  <c r="O52" i="119"/>
  <c r="CX18" i="144" s="1"/>
  <c r="N52" i="119"/>
  <c r="O51" i="119"/>
  <c r="BD18" i="144" s="1"/>
  <c r="O50" i="119"/>
  <c r="N50" i="119"/>
  <c r="O49" i="119"/>
  <c r="CU18" i="144" s="1"/>
  <c r="O48" i="119"/>
  <c r="CT18" i="144" s="1"/>
  <c r="N48" i="119"/>
  <c r="O47" i="119"/>
  <c r="AZ18" i="144" s="1"/>
  <c r="N47" i="119"/>
  <c r="O46" i="119"/>
  <c r="N46" i="119"/>
  <c r="N51" i="119"/>
  <c r="M45" i="119"/>
  <c r="CL18" i="144"/>
  <c r="AU18" i="144"/>
  <c r="O41" i="119"/>
  <c r="G59" i="17" s="1"/>
  <c r="O40" i="119"/>
  <c r="AR18" i="144" s="1"/>
  <c r="O39" i="119"/>
  <c r="AQ18" i="144" s="1"/>
  <c r="O38" i="119"/>
  <c r="N40" i="119"/>
  <c r="M37" i="119"/>
  <c r="O36" i="119"/>
  <c r="CP18" i="144" s="1"/>
  <c r="N36" i="119"/>
  <c r="O35" i="119"/>
  <c r="AL18" i="144" s="1"/>
  <c r="N35" i="119"/>
  <c r="O34" i="119"/>
  <c r="N34" i="119"/>
  <c r="O33" i="119"/>
  <c r="F59" i="16" s="1"/>
  <c r="O32" i="119"/>
  <c r="E59" i="16" s="1"/>
  <c r="O31" i="119"/>
  <c r="O37" i="119" s="1"/>
  <c r="N32" i="119"/>
  <c r="M30" i="119"/>
  <c r="O29" i="119"/>
  <c r="AF18" i="144" s="1"/>
  <c r="N29" i="119"/>
  <c r="N28" i="119"/>
  <c r="O27" i="119"/>
  <c r="O30" i="119" s="1"/>
  <c r="N27" i="119"/>
  <c r="M26" i="119"/>
  <c r="N25" i="119"/>
  <c r="O24" i="119"/>
  <c r="G59" i="10" s="1"/>
  <c r="N24" i="119"/>
  <c r="O23" i="119"/>
  <c r="Z18" i="144" s="1"/>
  <c r="N23" i="119"/>
  <c r="O22" i="119"/>
  <c r="Y18" i="144" s="1"/>
  <c r="N22" i="119"/>
  <c r="O21" i="119"/>
  <c r="O26" i="119" s="1"/>
  <c r="N21" i="119"/>
  <c r="N26" i="119" s="1"/>
  <c r="M20" i="119"/>
  <c r="N19" i="119"/>
  <c r="O18" i="119"/>
  <c r="U18" i="144" s="1"/>
  <c r="N18" i="119"/>
  <c r="O17" i="119"/>
  <c r="N17" i="119"/>
  <c r="N16" i="119"/>
  <c r="M16" i="119"/>
  <c r="O15" i="119"/>
  <c r="Q18" i="144" s="1"/>
  <c r="N15" i="119"/>
  <c r="O14" i="119"/>
  <c r="F59" i="8" s="1"/>
  <c r="N14" i="119"/>
  <c r="O13" i="119"/>
  <c r="E59" i="8" s="1"/>
  <c r="N13" i="119"/>
  <c r="O12" i="119"/>
  <c r="N12" i="119"/>
  <c r="M11" i="119"/>
  <c r="O10" i="119"/>
  <c r="G60" i="7" s="1"/>
  <c r="N10" i="119"/>
  <c r="O9" i="119"/>
  <c r="K18" i="144" s="1"/>
  <c r="N9" i="119"/>
  <c r="O8" i="119"/>
  <c r="J18" i="144" s="1"/>
  <c r="N8" i="119"/>
  <c r="O7" i="119"/>
  <c r="N7" i="119"/>
  <c r="M6" i="119"/>
  <c r="O5" i="119"/>
  <c r="G18" i="144" s="1"/>
  <c r="N5" i="119"/>
  <c r="O4" i="119"/>
  <c r="F18" i="144" s="1"/>
  <c r="N4" i="119"/>
  <c r="O3" i="119"/>
  <c r="N3" i="119"/>
  <c r="O2" i="119"/>
  <c r="N2" i="119"/>
  <c r="N6" i="119" s="1"/>
  <c r="O28" i="119"/>
  <c r="AE18" i="144" s="1"/>
  <c r="O19" i="119"/>
  <c r="V18" i="144" s="1"/>
  <c r="I90" i="117"/>
  <c r="J90" i="117" s="1"/>
  <c r="N90" i="117"/>
  <c r="N89" i="117"/>
  <c r="M88" i="117"/>
  <c r="N88" i="117" s="1"/>
  <c r="F58" i="21"/>
  <c r="N87" i="117"/>
  <c r="DB40" i="144"/>
  <c r="N86" i="117"/>
  <c r="DA40" i="144"/>
  <c r="N85" i="117"/>
  <c r="N84" i="117"/>
  <c r="M84" i="117"/>
  <c r="N35" i="117"/>
  <c r="M82" i="117"/>
  <c r="N44" i="117"/>
  <c r="O80" i="117"/>
  <c r="CH40" i="144" s="1"/>
  <c r="N80" i="117"/>
  <c r="O79" i="117"/>
  <c r="T58" i="20" s="1"/>
  <c r="N79" i="117"/>
  <c r="O78" i="117"/>
  <c r="S58" i="20" s="1"/>
  <c r="N78" i="117"/>
  <c r="O77" i="117"/>
  <c r="R58" i="20" s="1"/>
  <c r="N77" i="117"/>
  <c r="M77" i="117"/>
  <c r="O76" i="117"/>
  <c r="CD40" i="144" s="1"/>
  <c r="M76" i="117"/>
  <c r="N76" i="117" s="1"/>
  <c r="O75" i="117"/>
  <c r="P58" i="20" s="1"/>
  <c r="N75" i="117"/>
  <c r="M75" i="117"/>
  <c r="O74" i="117"/>
  <c r="O58" i="20" s="1"/>
  <c r="M74" i="117"/>
  <c r="N74" i="117" s="1"/>
  <c r="O73" i="117"/>
  <c r="N58" i="20" s="1"/>
  <c r="M73" i="117"/>
  <c r="N73" i="117" s="1"/>
  <c r="O72" i="117"/>
  <c r="BZ40" i="144" s="1"/>
  <c r="M72" i="117"/>
  <c r="N72" i="117" s="1"/>
  <c r="O71" i="117"/>
  <c r="L58" i="20" s="1"/>
  <c r="N71" i="117"/>
  <c r="M71" i="117"/>
  <c r="O70" i="117"/>
  <c r="K58" i="20" s="1"/>
  <c r="M70" i="117"/>
  <c r="N70" i="117" s="1"/>
  <c r="O69" i="117"/>
  <c r="J58" i="20" s="1"/>
  <c r="M69" i="117"/>
  <c r="N69" i="117" s="1"/>
  <c r="O68" i="117"/>
  <c r="BV40" i="144" s="1"/>
  <c r="M68" i="117"/>
  <c r="N68" i="117" s="1"/>
  <c r="O67" i="117"/>
  <c r="H58" i="20" s="1"/>
  <c r="N67" i="117"/>
  <c r="M67" i="117"/>
  <c r="O66" i="117"/>
  <c r="G58" i="20" s="1"/>
  <c r="M66" i="117"/>
  <c r="N66" i="117" s="1"/>
  <c r="O65" i="117"/>
  <c r="F58" i="20" s="1"/>
  <c r="M65" i="117"/>
  <c r="N65" i="117" s="1"/>
  <c r="O64" i="117"/>
  <c r="BR40" i="144" s="1"/>
  <c r="M64" i="117"/>
  <c r="N64" i="117" s="1"/>
  <c r="O63" i="117"/>
  <c r="N63" i="117"/>
  <c r="M62" i="117"/>
  <c r="O61" i="117"/>
  <c r="BN40" i="144" s="1"/>
  <c r="N61" i="117"/>
  <c r="O60" i="117"/>
  <c r="BM40" i="144" s="1"/>
  <c r="N60" i="117"/>
  <c r="O59" i="117"/>
  <c r="I58" i="18" s="1"/>
  <c r="N59" i="117"/>
  <c r="O58" i="117"/>
  <c r="H58" i="18" s="1"/>
  <c r="N58" i="117"/>
  <c r="O57" i="117"/>
  <c r="BJ40" i="144" s="1"/>
  <c r="N57" i="117"/>
  <c r="O56" i="117"/>
  <c r="BI40" i="144" s="1"/>
  <c r="N56" i="117"/>
  <c r="O55" i="117"/>
  <c r="E58" i="18" s="1"/>
  <c r="N55" i="117"/>
  <c r="O54" i="117"/>
  <c r="N54" i="117"/>
  <c r="M53" i="117"/>
  <c r="O52" i="117"/>
  <c r="O51" i="117"/>
  <c r="I58" i="19" s="1"/>
  <c r="O50" i="117"/>
  <c r="H58" i="19" s="1"/>
  <c r="O49" i="117"/>
  <c r="CU40" i="144" s="1"/>
  <c r="O48" i="117"/>
  <c r="CT40" i="144" s="1"/>
  <c r="O47" i="117"/>
  <c r="E58" i="19" s="1"/>
  <c r="O46" i="117"/>
  <c r="N51" i="117"/>
  <c r="M45" i="117"/>
  <c r="CL40" i="144"/>
  <c r="CK40" i="144"/>
  <c r="H58" i="17"/>
  <c r="O41" i="117"/>
  <c r="AS40" i="144" s="1"/>
  <c r="O40" i="117"/>
  <c r="AR40" i="144" s="1"/>
  <c r="O39" i="117"/>
  <c r="AQ40" i="144" s="1"/>
  <c r="O38" i="117"/>
  <c r="N40" i="117"/>
  <c r="M37" i="117"/>
  <c r="O36" i="117"/>
  <c r="N36" i="117"/>
  <c r="O35" i="117"/>
  <c r="O34" i="117"/>
  <c r="N34" i="117"/>
  <c r="O33" i="117"/>
  <c r="AJ40" i="144" s="1"/>
  <c r="N33" i="117"/>
  <c r="O32" i="117"/>
  <c r="E58" i="16" s="1"/>
  <c r="O31" i="117"/>
  <c r="N31" i="117"/>
  <c r="N32" i="117"/>
  <c r="M30" i="117"/>
  <c r="O29" i="117"/>
  <c r="AF40" i="144" s="1"/>
  <c r="N29" i="117"/>
  <c r="N28" i="117"/>
  <c r="O27" i="117"/>
  <c r="N27" i="117"/>
  <c r="M26" i="117"/>
  <c r="N25" i="117"/>
  <c r="O24" i="117"/>
  <c r="AA40" i="144" s="1"/>
  <c r="N24" i="117"/>
  <c r="O23" i="117"/>
  <c r="Z40" i="144" s="1"/>
  <c r="N23" i="117"/>
  <c r="O22" i="117"/>
  <c r="E58" i="10" s="1"/>
  <c r="N22" i="117"/>
  <c r="O21" i="117"/>
  <c r="N21" i="117"/>
  <c r="M20" i="117"/>
  <c r="N19" i="117"/>
  <c r="O18" i="117"/>
  <c r="E59" i="9" s="1"/>
  <c r="N18" i="117"/>
  <c r="O17" i="117"/>
  <c r="N17" i="117"/>
  <c r="M16" i="117"/>
  <c r="O15" i="117"/>
  <c r="Q40" i="144" s="1"/>
  <c r="N15" i="117"/>
  <c r="O14" i="117"/>
  <c r="N14" i="117"/>
  <c r="O13" i="117"/>
  <c r="N13" i="117"/>
  <c r="O12" i="117"/>
  <c r="N12" i="117"/>
  <c r="M11" i="117"/>
  <c r="O10" i="117"/>
  <c r="N10" i="117"/>
  <c r="O9" i="117"/>
  <c r="K40" i="144" s="1"/>
  <c r="N9" i="117"/>
  <c r="O8" i="117"/>
  <c r="N8" i="117"/>
  <c r="O7" i="117"/>
  <c r="N7" i="117"/>
  <c r="N11" i="117" s="1"/>
  <c r="M6" i="117"/>
  <c r="O5" i="117"/>
  <c r="N5" i="117"/>
  <c r="O4" i="117"/>
  <c r="N4" i="117"/>
  <c r="O3" i="117"/>
  <c r="E58" i="5" s="1"/>
  <c r="N3" i="117"/>
  <c r="O2" i="117"/>
  <c r="N2" i="117"/>
  <c r="N6" i="117" s="1"/>
  <c r="O28" i="117"/>
  <c r="O19" i="117"/>
  <c r="N90" i="115"/>
  <c r="N89" i="115"/>
  <c r="M88" i="115"/>
  <c r="N88" i="115" s="1"/>
  <c r="DC41" i="144"/>
  <c r="N87" i="115"/>
  <c r="DB41" i="144"/>
  <c r="N86" i="115"/>
  <c r="DA41" i="144"/>
  <c r="N85" i="115"/>
  <c r="N84" i="115"/>
  <c r="M84" i="115"/>
  <c r="M83" i="115"/>
  <c r="M82" i="115"/>
  <c r="N44" i="115"/>
  <c r="O80" i="115"/>
  <c r="CH41" i="144" s="1"/>
  <c r="N80" i="115"/>
  <c r="O79" i="115"/>
  <c r="N79" i="115"/>
  <c r="O78" i="115"/>
  <c r="CF41" i="144" s="1"/>
  <c r="N78" i="115"/>
  <c r="O77" i="115"/>
  <c r="M77" i="115"/>
  <c r="N77" i="115" s="1"/>
  <c r="O76" i="115"/>
  <c r="CD41" i="144" s="1"/>
  <c r="M76" i="115"/>
  <c r="N76" i="115" s="1"/>
  <c r="O75" i="115"/>
  <c r="CC41" i="144" s="1"/>
  <c r="N75" i="115"/>
  <c r="M75" i="115"/>
  <c r="O74" i="115"/>
  <c r="CB41" i="144" s="1"/>
  <c r="M74" i="115"/>
  <c r="N74" i="115" s="1"/>
  <c r="O73" i="115"/>
  <c r="M73" i="115"/>
  <c r="N73" i="115" s="1"/>
  <c r="O72" i="115"/>
  <c r="BZ41" i="144" s="1"/>
  <c r="M72" i="115"/>
  <c r="N72" i="115" s="1"/>
  <c r="O71" i="115"/>
  <c r="BY41" i="144" s="1"/>
  <c r="N71" i="115"/>
  <c r="M71" i="115"/>
  <c r="O70" i="115"/>
  <c r="BX41" i="144" s="1"/>
  <c r="M70" i="115"/>
  <c r="N70" i="115" s="1"/>
  <c r="O69" i="115"/>
  <c r="M69" i="115"/>
  <c r="N69" i="115" s="1"/>
  <c r="O68" i="115"/>
  <c r="BV41" i="144" s="1"/>
  <c r="M68" i="115"/>
  <c r="N68" i="115" s="1"/>
  <c r="O67" i="115"/>
  <c r="BU41" i="144" s="1"/>
  <c r="N67" i="115"/>
  <c r="M67" i="115"/>
  <c r="O66" i="115"/>
  <c r="BT41" i="144" s="1"/>
  <c r="M66" i="115"/>
  <c r="N66" i="115" s="1"/>
  <c r="O65" i="115"/>
  <c r="M65" i="115"/>
  <c r="N65" i="115" s="1"/>
  <c r="O64" i="115"/>
  <c r="BR41" i="144" s="1"/>
  <c r="M64" i="115"/>
  <c r="N64" i="115" s="1"/>
  <c r="O63" i="115"/>
  <c r="N63" i="115"/>
  <c r="M62" i="115"/>
  <c r="O61" i="115"/>
  <c r="N61" i="115"/>
  <c r="O60" i="115"/>
  <c r="J57" i="18" s="1"/>
  <c r="N60" i="115"/>
  <c r="O59" i="115"/>
  <c r="I57" i="18" s="1"/>
  <c r="N59" i="115"/>
  <c r="O58" i="115"/>
  <c r="BK41" i="144" s="1"/>
  <c r="N58" i="115"/>
  <c r="O57" i="115"/>
  <c r="N57" i="115"/>
  <c r="O56" i="115"/>
  <c r="F57" i="18" s="1"/>
  <c r="N56" i="115"/>
  <c r="O55" i="115"/>
  <c r="E57" i="18" s="1"/>
  <c r="N55" i="115"/>
  <c r="O54" i="115"/>
  <c r="N54" i="115"/>
  <c r="N62" i="115" s="1"/>
  <c r="M53" i="115"/>
  <c r="O52" i="115"/>
  <c r="J57" i="19" s="1"/>
  <c r="O51" i="115"/>
  <c r="I57" i="19" s="1"/>
  <c r="O50" i="115"/>
  <c r="BC41" i="144" s="1"/>
  <c r="O49" i="115"/>
  <c r="CU41" i="144" s="1"/>
  <c r="O48" i="115"/>
  <c r="F57" i="19" s="1"/>
  <c r="O47" i="115"/>
  <c r="E57" i="19" s="1"/>
  <c r="O46" i="115"/>
  <c r="N51" i="115"/>
  <c r="M45" i="115"/>
  <c r="J57" i="17"/>
  <c r="AT41" i="144"/>
  <c r="O41" i="115"/>
  <c r="AS41" i="144" s="1"/>
  <c r="O40" i="115"/>
  <c r="F57" i="17" s="1"/>
  <c r="O39" i="115"/>
  <c r="E57" i="17" s="1"/>
  <c r="O38" i="115"/>
  <c r="N38" i="115"/>
  <c r="N41" i="115"/>
  <c r="M37" i="115"/>
  <c r="O36" i="115"/>
  <c r="CP41" i="144" s="1"/>
  <c r="N36" i="115"/>
  <c r="O35" i="115"/>
  <c r="CO41" i="144" s="1"/>
  <c r="N35" i="115"/>
  <c r="O34" i="115"/>
  <c r="N34" i="115"/>
  <c r="O33" i="115"/>
  <c r="F57" i="16" s="1"/>
  <c r="O32" i="115"/>
  <c r="O31" i="115"/>
  <c r="N32" i="115"/>
  <c r="M30" i="115"/>
  <c r="O29" i="115"/>
  <c r="AF41" i="144" s="1"/>
  <c r="N29" i="115"/>
  <c r="N28" i="115"/>
  <c r="O27" i="115"/>
  <c r="N27" i="115"/>
  <c r="M26" i="115"/>
  <c r="O25" i="115"/>
  <c r="AB41" i="144" s="1"/>
  <c r="N25" i="115"/>
  <c r="O24" i="115"/>
  <c r="G57" i="10" s="1"/>
  <c r="N24" i="115"/>
  <c r="O23" i="115"/>
  <c r="F57" i="10" s="1"/>
  <c r="N23" i="115"/>
  <c r="O22" i="115"/>
  <c r="Y41" i="144" s="1"/>
  <c r="N22" i="115"/>
  <c r="O21" i="115"/>
  <c r="N21" i="115"/>
  <c r="M20" i="115"/>
  <c r="N19" i="115"/>
  <c r="O18" i="115"/>
  <c r="U41" i="144" s="1"/>
  <c r="N18" i="115"/>
  <c r="O17" i="115"/>
  <c r="N17" i="115"/>
  <c r="N20" i="115" s="1"/>
  <c r="M16" i="115"/>
  <c r="O15" i="115"/>
  <c r="Q41" i="144" s="1"/>
  <c r="N15" i="115"/>
  <c r="O14" i="115"/>
  <c r="N14" i="115"/>
  <c r="O13" i="115"/>
  <c r="E57" i="8" s="1"/>
  <c r="N13" i="115"/>
  <c r="O12" i="115"/>
  <c r="N12" i="115"/>
  <c r="M11" i="115"/>
  <c r="O10" i="115"/>
  <c r="L41" i="144" s="1"/>
  <c r="N10" i="115"/>
  <c r="O9" i="115"/>
  <c r="F58" i="7" s="1"/>
  <c r="N9" i="115"/>
  <c r="O8" i="115"/>
  <c r="N8" i="115"/>
  <c r="O7" i="115"/>
  <c r="N7" i="115"/>
  <c r="M6" i="115"/>
  <c r="O5" i="115"/>
  <c r="N5" i="115"/>
  <c r="O4" i="115"/>
  <c r="F41" i="144" s="1"/>
  <c r="N4" i="115"/>
  <c r="O3" i="115"/>
  <c r="N3" i="115"/>
  <c r="O2" i="115"/>
  <c r="O6" i="115" s="1"/>
  <c r="N2" i="115"/>
  <c r="O28" i="115"/>
  <c r="O19" i="115"/>
  <c r="N90" i="59"/>
  <c r="N89" i="59"/>
  <c r="M88" i="59"/>
  <c r="N88" i="59" s="1"/>
  <c r="F56" i="21"/>
  <c r="N87" i="59"/>
  <c r="E56" i="21"/>
  <c r="N86" i="59"/>
  <c r="N85" i="59"/>
  <c r="N84" i="59"/>
  <c r="M84" i="59"/>
  <c r="M83" i="59"/>
  <c r="M82" i="59"/>
  <c r="N44" i="59"/>
  <c r="O80" i="59"/>
  <c r="U56" i="20" s="1"/>
  <c r="N80" i="59"/>
  <c r="O79" i="59"/>
  <c r="CG34" i="144" s="1"/>
  <c r="N79" i="59"/>
  <c r="O78" i="59"/>
  <c r="CF34" i="144" s="1"/>
  <c r="N78" i="59"/>
  <c r="O77" i="59"/>
  <c r="CE34" i="144" s="1"/>
  <c r="M77" i="59"/>
  <c r="N77" i="59" s="1"/>
  <c r="O76" i="59"/>
  <c r="Q56" i="20" s="1"/>
  <c r="M76" i="59"/>
  <c r="N76" i="59" s="1"/>
  <c r="O75" i="59"/>
  <c r="CC34" i="144" s="1"/>
  <c r="M75" i="59"/>
  <c r="N75" i="59" s="1"/>
  <c r="O74" i="59"/>
  <c r="CB34" i="144" s="1"/>
  <c r="M74" i="59"/>
  <c r="N74" i="59" s="1"/>
  <c r="O73" i="59"/>
  <c r="CA34" i="144" s="1"/>
  <c r="M73" i="59"/>
  <c r="N73" i="59" s="1"/>
  <c r="O72" i="59"/>
  <c r="M56" i="20" s="1"/>
  <c r="N72" i="59"/>
  <c r="M72" i="59"/>
  <c r="O71" i="59"/>
  <c r="BY34" i="144" s="1"/>
  <c r="M71" i="59"/>
  <c r="N71" i="59" s="1"/>
  <c r="O70" i="59"/>
  <c r="BX34" i="144" s="1"/>
  <c r="M70" i="59"/>
  <c r="N70" i="59" s="1"/>
  <c r="O69" i="59"/>
  <c r="BW34" i="144" s="1"/>
  <c r="M69" i="59"/>
  <c r="N69" i="59" s="1"/>
  <c r="O68" i="59"/>
  <c r="I56" i="20" s="1"/>
  <c r="N68" i="59"/>
  <c r="M68" i="59"/>
  <c r="O67" i="59"/>
  <c r="BU34" i="144" s="1"/>
  <c r="M67" i="59"/>
  <c r="N67" i="59" s="1"/>
  <c r="O66" i="59"/>
  <c r="BT34" i="144" s="1"/>
  <c r="M66" i="59"/>
  <c r="N66" i="59" s="1"/>
  <c r="O65" i="59"/>
  <c r="BS34" i="144" s="1"/>
  <c r="M65" i="59"/>
  <c r="N65" i="59" s="1"/>
  <c r="O64" i="59"/>
  <c r="E56" i="20" s="1"/>
  <c r="N64" i="59"/>
  <c r="M64" i="59"/>
  <c r="O63" i="59"/>
  <c r="N63" i="59"/>
  <c r="M62" i="59"/>
  <c r="O61" i="59"/>
  <c r="K56" i="18" s="1"/>
  <c r="N61" i="59"/>
  <c r="O60" i="59"/>
  <c r="BM34" i="144" s="1"/>
  <c r="N60" i="59"/>
  <c r="O59" i="59"/>
  <c r="BL34" i="144" s="1"/>
  <c r="N59" i="59"/>
  <c r="O58" i="59"/>
  <c r="BK34" i="144" s="1"/>
  <c r="N58" i="59"/>
  <c r="O57" i="59"/>
  <c r="G56" i="18" s="1"/>
  <c r="N57" i="59"/>
  <c r="O56" i="59"/>
  <c r="BI34" i="144" s="1"/>
  <c r="N56" i="59"/>
  <c r="O55" i="59"/>
  <c r="BH34" i="144" s="1"/>
  <c r="N55" i="59"/>
  <c r="O54" i="59"/>
  <c r="O62" i="59" s="1"/>
  <c r="N54" i="59"/>
  <c r="M53" i="59"/>
  <c r="O52" i="59"/>
  <c r="O51" i="59"/>
  <c r="O50" i="59"/>
  <c r="CV34" i="144" s="1"/>
  <c r="O49" i="59"/>
  <c r="CU34" i="144" s="1"/>
  <c r="O48" i="59"/>
  <c r="BA34" i="144" s="1"/>
  <c r="O47" i="59"/>
  <c r="O46" i="59"/>
  <c r="N52" i="59"/>
  <c r="M45" i="59"/>
  <c r="AV34" i="144"/>
  <c r="CK34" i="144"/>
  <c r="CJ34" i="144"/>
  <c r="O41" i="59"/>
  <c r="G56" i="17" s="1"/>
  <c r="O40" i="59"/>
  <c r="AR34" i="144" s="1"/>
  <c r="O39" i="59"/>
  <c r="AQ34" i="144" s="1"/>
  <c r="O38" i="59"/>
  <c r="N40" i="59"/>
  <c r="M37" i="59"/>
  <c r="O36" i="59"/>
  <c r="CP34" i="144" s="1"/>
  <c r="O35" i="59"/>
  <c r="O34" i="59"/>
  <c r="O33" i="59"/>
  <c r="O32" i="59"/>
  <c r="AI34" i="144" s="1"/>
  <c r="O31" i="59"/>
  <c r="N33" i="59"/>
  <c r="M30" i="59"/>
  <c r="O29" i="59"/>
  <c r="F56" i="15" s="1"/>
  <c r="N29" i="59"/>
  <c r="N28" i="59"/>
  <c r="O27" i="59"/>
  <c r="N27" i="59"/>
  <c r="M26" i="59"/>
  <c r="H56" i="10"/>
  <c r="N25" i="59"/>
  <c r="O24" i="59"/>
  <c r="AA34" i="144" s="1"/>
  <c r="N24" i="59"/>
  <c r="O23" i="59"/>
  <c r="N23" i="59"/>
  <c r="O22" i="59"/>
  <c r="Y34" i="144" s="1"/>
  <c r="N22" i="59"/>
  <c r="O21" i="59"/>
  <c r="N21" i="59"/>
  <c r="M20" i="59"/>
  <c r="N19" i="59"/>
  <c r="O18" i="59"/>
  <c r="U34" i="144" s="1"/>
  <c r="N18" i="59"/>
  <c r="O17" i="59"/>
  <c r="N17" i="59"/>
  <c r="N16" i="59"/>
  <c r="M16" i="59"/>
  <c r="O15" i="59"/>
  <c r="G56" i="8" s="1"/>
  <c r="N15" i="59"/>
  <c r="O14" i="59"/>
  <c r="F56" i="8" s="1"/>
  <c r="N14" i="59"/>
  <c r="O13" i="59"/>
  <c r="O34" i="144" s="1"/>
  <c r="N13" i="59"/>
  <c r="O12" i="59"/>
  <c r="N12" i="59"/>
  <c r="M11" i="59"/>
  <c r="O10" i="59"/>
  <c r="G57" i="7" s="1"/>
  <c r="N10" i="59"/>
  <c r="O9" i="59"/>
  <c r="K34" i="144" s="1"/>
  <c r="N9" i="59"/>
  <c r="O8" i="59"/>
  <c r="N8" i="59"/>
  <c r="O7" i="59"/>
  <c r="N7" i="59"/>
  <c r="M6" i="59"/>
  <c r="O5" i="59"/>
  <c r="N5" i="59"/>
  <c r="O4" i="59"/>
  <c r="F34" i="144" s="1"/>
  <c r="N4" i="59"/>
  <c r="O3" i="59"/>
  <c r="N3" i="59"/>
  <c r="O2" i="59"/>
  <c r="N2" i="59"/>
  <c r="N6" i="59" s="1"/>
  <c r="O28" i="59"/>
  <c r="O19" i="59"/>
  <c r="I90" i="113"/>
  <c r="J90" i="113" s="1"/>
  <c r="N90" i="113"/>
  <c r="N89" i="113"/>
  <c r="M88" i="113"/>
  <c r="N88" i="113" s="1"/>
  <c r="DC14" i="144"/>
  <c r="N87" i="113"/>
  <c r="N86" i="113"/>
  <c r="N85" i="113"/>
  <c r="N84" i="113"/>
  <c r="M84" i="113"/>
  <c r="M83" i="113"/>
  <c r="M82" i="113"/>
  <c r="N43" i="113"/>
  <c r="O80" i="113"/>
  <c r="CH14" i="144" s="1"/>
  <c r="N80" i="113"/>
  <c r="O79" i="113"/>
  <c r="T55" i="20" s="1"/>
  <c r="N79" i="113"/>
  <c r="O78" i="113"/>
  <c r="S55" i="20" s="1"/>
  <c r="N78" i="113"/>
  <c r="O77" i="113"/>
  <c r="CE14" i="144" s="1"/>
  <c r="M77" i="113"/>
  <c r="N77" i="113" s="1"/>
  <c r="O76" i="113"/>
  <c r="CD14" i="144" s="1"/>
  <c r="M76" i="113"/>
  <c r="N76" i="113" s="1"/>
  <c r="O75" i="113"/>
  <c r="P55" i="20" s="1"/>
  <c r="M75" i="113"/>
  <c r="N75" i="113" s="1"/>
  <c r="O74" i="113"/>
  <c r="O55" i="20" s="1"/>
  <c r="M74" i="113"/>
  <c r="N74" i="113" s="1"/>
  <c r="O73" i="113"/>
  <c r="CA14" i="144" s="1"/>
  <c r="M73" i="113"/>
  <c r="N73" i="113" s="1"/>
  <c r="O72" i="113"/>
  <c r="BZ14" i="144" s="1"/>
  <c r="N72" i="113"/>
  <c r="M72" i="113"/>
  <c r="O71" i="113"/>
  <c r="L55" i="20" s="1"/>
  <c r="M71" i="113"/>
  <c r="N71" i="113" s="1"/>
  <c r="O70" i="113"/>
  <c r="K55" i="20" s="1"/>
  <c r="M70" i="113"/>
  <c r="N70" i="113" s="1"/>
  <c r="O69" i="113"/>
  <c r="BW14" i="144" s="1"/>
  <c r="M69" i="113"/>
  <c r="N69" i="113" s="1"/>
  <c r="O68" i="113"/>
  <c r="BV14" i="144" s="1"/>
  <c r="N68" i="113"/>
  <c r="M68" i="113"/>
  <c r="O67" i="113"/>
  <c r="H55" i="20" s="1"/>
  <c r="M67" i="113"/>
  <c r="N67" i="113" s="1"/>
  <c r="O66" i="113"/>
  <c r="G55" i="20" s="1"/>
  <c r="M66" i="113"/>
  <c r="N66" i="113" s="1"/>
  <c r="O65" i="113"/>
  <c r="BS14" i="144" s="1"/>
  <c r="M65" i="113"/>
  <c r="N65" i="113" s="1"/>
  <c r="O64" i="113"/>
  <c r="BR14" i="144" s="1"/>
  <c r="N64" i="113"/>
  <c r="M64" i="113"/>
  <c r="O63" i="113"/>
  <c r="N63" i="113"/>
  <c r="M62" i="113"/>
  <c r="O61" i="113"/>
  <c r="K55" i="18" s="1"/>
  <c r="N61" i="113"/>
  <c r="O60" i="113"/>
  <c r="J55" i="18" s="1"/>
  <c r="N60" i="113"/>
  <c r="O59" i="113"/>
  <c r="I55" i="18" s="1"/>
  <c r="N59" i="113"/>
  <c r="O58" i="113"/>
  <c r="BK14" i="144" s="1"/>
  <c r="N58" i="113"/>
  <c r="O57" i="113"/>
  <c r="G55" i="18" s="1"/>
  <c r="N57" i="113"/>
  <c r="O56" i="113"/>
  <c r="F55" i="18" s="1"/>
  <c r="N56" i="113"/>
  <c r="O55" i="113"/>
  <c r="E55" i="18" s="1"/>
  <c r="N55" i="113"/>
  <c r="O54" i="113"/>
  <c r="N54" i="113"/>
  <c r="N62" i="113" s="1"/>
  <c r="M53" i="113"/>
  <c r="O52" i="113"/>
  <c r="J55" i="19" s="1"/>
  <c r="O51" i="113"/>
  <c r="I55" i="19" s="1"/>
  <c r="O50" i="113"/>
  <c r="CV14" i="144" s="1"/>
  <c r="O49" i="113"/>
  <c r="CU14" i="144" s="1"/>
  <c r="O48" i="113"/>
  <c r="O47" i="113"/>
  <c r="E55" i="19" s="1"/>
  <c r="O46" i="113"/>
  <c r="N46" i="113"/>
  <c r="N52" i="113"/>
  <c r="M45" i="113"/>
  <c r="J55" i="17"/>
  <c r="N44" i="113"/>
  <c r="I55" i="17"/>
  <c r="AT14" i="144"/>
  <c r="N42" i="113"/>
  <c r="O41" i="113"/>
  <c r="AS14" i="144" s="1"/>
  <c r="O40" i="113"/>
  <c r="F55" i="17" s="1"/>
  <c r="O39" i="113"/>
  <c r="E55" i="17" s="1"/>
  <c r="O38" i="113"/>
  <c r="N41" i="113"/>
  <c r="M37" i="113"/>
  <c r="O36" i="113"/>
  <c r="CP14" i="144" s="1"/>
  <c r="N36" i="113"/>
  <c r="O35" i="113"/>
  <c r="H55" i="16" s="1"/>
  <c r="N35" i="113"/>
  <c r="O34" i="113"/>
  <c r="N34" i="113"/>
  <c r="N83" i="113" s="1"/>
  <c r="O33" i="113"/>
  <c r="AJ14" i="144" s="1"/>
  <c r="O32" i="113"/>
  <c r="AI14" i="144" s="1"/>
  <c r="O31" i="113"/>
  <c r="O37" i="113" s="1"/>
  <c r="N32" i="113"/>
  <c r="M30" i="113"/>
  <c r="O29" i="113"/>
  <c r="AF14" i="144" s="1"/>
  <c r="N29" i="113"/>
  <c r="N28" i="113"/>
  <c r="O27" i="113"/>
  <c r="N27" i="113"/>
  <c r="M26" i="113"/>
  <c r="O25" i="113"/>
  <c r="AB14" i="144" s="1"/>
  <c r="N25" i="113"/>
  <c r="O24" i="113"/>
  <c r="N24" i="113"/>
  <c r="O23" i="113"/>
  <c r="F55" i="10" s="1"/>
  <c r="N23" i="113"/>
  <c r="O22" i="113"/>
  <c r="N22" i="113"/>
  <c r="O21" i="113"/>
  <c r="N21" i="113"/>
  <c r="N26" i="113" s="1"/>
  <c r="M20" i="113"/>
  <c r="N19" i="113"/>
  <c r="O18" i="113"/>
  <c r="U14" i="144" s="1"/>
  <c r="N18" i="113"/>
  <c r="O17" i="113"/>
  <c r="N17" i="113"/>
  <c r="M16" i="113"/>
  <c r="O15" i="113"/>
  <c r="Q14" i="144" s="1"/>
  <c r="N15" i="113"/>
  <c r="O14" i="113"/>
  <c r="F55" i="8" s="1"/>
  <c r="N14" i="113"/>
  <c r="O13" i="113"/>
  <c r="E55" i="8" s="1"/>
  <c r="N13" i="113"/>
  <c r="O12" i="113"/>
  <c r="O16" i="113" s="1"/>
  <c r="N12" i="113"/>
  <c r="N16" i="113" s="1"/>
  <c r="M11" i="113"/>
  <c r="O10" i="113"/>
  <c r="N10" i="113"/>
  <c r="O9" i="113"/>
  <c r="N9" i="113"/>
  <c r="O8" i="113"/>
  <c r="E56" i="7" s="1"/>
  <c r="N8" i="113"/>
  <c r="O7" i="113"/>
  <c r="O11" i="113" s="1"/>
  <c r="N7" i="113"/>
  <c r="M6" i="113"/>
  <c r="O5" i="113"/>
  <c r="N5" i="113"/>
  <c r="O4" i="113"/>
  <c r="F55" i="5" s="1"/>
  <c r="N4" i="113"/>
  <c r="O3" i="113"/>
  <c r="N3" i="113"/>
  <c r="O2" i="113"/>
  <c r="N2" i="113"/>
  <c r="O28" i="113"/>
  <c r="O19" i="113"/>
  <c r="F56" i="9" s="1"/>
  <c r="N90" i="111"/>
  <c r="N89" i="111"/>
  <c r="M88" i="111"/>
  <c r="N88" i="111" s="1"/>
  <c r="F54" i="21"/>
  <c r="N87" i="111"/>
  <c r="E54" i="21"/>
  <c r="N86" i="111"/>
  <c r="DA19" i="144"/>
  <c r="N85" i="111"/>
  <c r="N84" i="111"/>
  <c r="M84" i="111"/>
  <c r="N36" i="111"/>
  <c r="M82" i="111"/>
  <c r="O80" i="111"/>
  <c r="CH19" i="144" s="1"/>
  <c r="N80" i="111"/>
  <c r="CG19" i="144"/>
  <c r="N79" i="111"/>
  <c r="S54" i="20"/>
  <c r="N78" i="111"/>
  <c r="O77" i="111"/>
  <c r="R54" i="20" s="1"/>
  <c r="M77" i="111"/>
  <c r="N77" i="111" s="1"/>
  <c r="O76" i="111"/>
  <c r="CD19" i="144" s="1"/>
  <c r="N76" i="111"/>
  <c r="M76" i="111"/>
  <c r="O75" i="111"/>
  <c r="CC19" i="144" s="1"/>
  <c r="M75" i="111"/>
  <c r="N75" i="111" s="1"/>
  <c r="O74" i="111"/>
  <c r="M74" i="111"/>
  <c r="N74" i="111" s="1"/>
  <c r="O73" i="111"/>
  <c r="N54" i="20" s="1"/>
  <c r="M73" i="111"/>
  <c r="N73" i="111" s="1"/>
  <c r="O72" i="111"/>
  <c r="BZ19" i="144" s="1"/>
  <c r="N72" i="111"/>
  <c r="M72" i="111"/>
  <c r="O71" i="111"/>
  <c r="BY19" i="144" s="1"/>
  <c r="M71" i="111"/>
  <c r="N71" i="111" s="1"/>
  <c r="O70" i="111"/>
  <c r="M70" i="111"/>
  <c r="N70" i="111" s="1"/>
  <c r="O69" i="111"/>
  <c r="J54" i="20" s="1"/>
  <c r="M69" i="111"/>
  <c r="N69" i="111" s="1"/>
  <c r="O68" i="111"/>
  <c r="I54" i="20" s="1"/>
  <c r="N68" i="111"/>
  <c r="M68" i="111"/>
  <c r="O67" i="111"/>
  <c r="BU19" i="144" s="1"/>
  <c r="M67" i="111"/>
  <c r="N67" i="111" s="1"/>
  <c r="O66" i="111"/>
  <c r="M66" i="111"/>
  <c r="N66" i="111" s="1"/>
  <c r="O65" i="111"/>
  <c r="F54" i="20" s="1"/>
  <c r="M65" i="111"/>
  <c r="N65" i="111" s="1"/>
  <c r="O64" i="111"/>
  <c r="BR19" i="144" s="1"/>
  <c r="N64" i="111"/>
  <c r="M64" i="111"/>
  <c r="O63" i="111"/>
  <c r="N63" i="111"/>
  <c r="M62" i="111"/>
  <c r="O61" i="111"/>
  <c r="K54" i="18" s="1"/>
  <c r="N61" i="111"/>
  <c r="O60" i="111"/>
  <c r="BM19" i="144" s="1"/>
  <c r="N60" i="111"/>
  <c r="O59" i="111"/>
  <c r="BL19" i="144" s="1"/>
  <c r="N59" i="111"/>
  <c r="O58" i="111"/>
  <c r="BK19" i="144" s="1"/>
  <c r="N58" i="111"/>
  <c r="O57" i="111"/>
  <c r="G54" i="18" s="1"/>
  <c r="N57" i="111"/>
  <c r="O56" i="111"/>
  <c r="BI19" i="144" s="1"/>
  <c r="N56" i="111"/>
  <c r="O55" i="111"/>
  <c r="BH19" i="144" s="1"/>
  <c r="N55" i="111"/>
  <c r="O54" i="111"/>
  <c r="N54" i="111"/>
  <c r="M53" i="111"/>
  <c r="O52" i="111"/>
  <c r="O51" i="111"/>
  <c r="O50" i="111"/>
  <c r="CV19" i="144" s="1"/>
  <c r="O49" i="111"/>
  <c r="G54" i="19" s="1"/>
  <c r="O48" i="111"/>
  <c r="CT19" i="144" s="1"/>
  <c r="O47" i="111"/>
  <c r="O46" i="111"/>
  <c r="N51" i="111"/>
  <c r="M45" i="111"/>
  <c r="AV19" i="144"/>
  <c r="N44" i="111"/>
  <c r="N43" i="111"/>
  <c r="CJ19" i="144"/>
  <c r="N42" i="111"/>
  <c r="N82" i="111" s="1"/>
  <c r="O41" i="111"/>
  <c r="G54" i="17" s="1"/>
  <c r="O40" i="111"/>
  <c r="AR19" i="144" s="1"/>
  <c r="O39" i="111"/>
  <c r="O38" i="111"/>
  <c r="N41" i="111"/>
  <c r="M37" i="111"/>
  <c r="O36" i="111"/>
  <c r="AM19" i="144" s="1"/>
  <c r="O35" i="111"/>
  <c r="H54" i="16" s="1"/>
  <c r="O34" i="111"/>
  <c r="O33" i="111"/>
  <c r="F54" i="16" s="1"/>
  <c r="O32" i="111"/>
  <c r="AI19" i="144" s="1"/>
  <c r="O31" i="111"/>
  <c r="O37" i="111" s="1"/>
  <c r="N32" i="111"/>
  <c r="M30" i="111"/>
  <c r="O29" i="111"/>
  <c r="F54" i="15" s="1"/>
  <c r="N29" i="111"/>
  <c r="N28" i="111"/>
  <c r="O27" i="111"/>
  <c r="N27" i="111"/>
  <c r="M26" i="111"/>
  <c r="O25" i="111"/>
  <c r="AB19" i="144" s="1"/>
  <c r="N25" i="111"/>
  <c r="O24" i="111"/>
  <c r="AA19" i="144" s="1"/>
  <c r="N24" i="111"/>
  <c r="O23" i="111"/>
  <c r="N23" i="111"/>
  <c r="O22" i="111"/>
  <c r="E54" i="10" s="1"/>
  <c r="N22" i="111"/>
  <c r="O21" i="111"/>
  <c r="N21" i="111"/>
  <c r="M20" i="111"/>
  <c r="N19" i="111"/>
  <c r="O18" i="111"/>
  <c r="E55" i="9" s="1"/>
  <c r="N18" i="111"/>
  <c r="O17" i="111"/>
  <c r="N17" i="111"/>
  <c r="N20" i="111" s="1"/>
  <c r="M16" i="111"/>
  <c r="O15" i="111"/>
  <c r="G54" i="8" s="1"/>
  <c r="N15" i="111"/>
  <c r="O14" i="111"/>
  <c r="F54" i="8" s="1"/>
  <c r="N14" i="111"/>
  <c r="O13" i="111"/>
  <c r="O19" i="144" s="1"/>
  <c r="N13" i="111"/>
  <c r="O12" i="111"/>
  <c r="O16" i="111" s="1"/>
  <c r="N12" i="111"/>
  <c r="M11" i="111"/>
  <c r="O10" i="111"/>
  <c r="G55" i="7" s="1"/>
  <c r="N10" i="111"/>
  <c r="O9" i="111"/>
  <c r="N9" i="111"/>
  <c r="O8" i="111"/>
  <c r="J19" i="144" s="1"/>
  <c r="N8" i="111"/>
  <c r="O7" i="111"/>
  <c r="N7" i="111"/>
  <c r="N11" i="111" s="1"/>
  <c r="M6" i="111"/>
  <c r="G19" i="144"/>
  <c r="N5" i="111"/>
  <c r="F19" i="144"/>
  <c r="N4" i="111"/>
  <c r="E54" i="5"/>
  <c r="N3" i="111"/>
  <c r="D19" i="144"/>
  <c r="N2" i="111"/>
  <c r="O28" i="111"/>
  <c r="O19" i="111"/>
  <c r="N90" i="109"/>
  <c r="N89" i="109"/>
  <c r="M88" i="109"/>
  <c r="N88" i="109" s="1"/>
  <c r="DC36" i="144"/>
  <c r="N87" i="109"/>
  <c r="E53" i="21"/>
  <c r="N86" i="109"/>
  <c r="N85" i="109"/>
  <c r="N84" i="109"/>
  <c r="M84" i="109"/>
  <c r="M83" i="109"/>
  <c r="M82" i="109"/>
  <c r="N44" i="109"/>
  <c r="O80" i="109"/>
  <c r="U53" i="20" s="1"/>
  <c r="N80" i="109"/>
  <c r="O79" i="109"/>
  <c r="N79" i="109"/>
  <c r="O78" i="109"/>
  <c r="S53" i="20" s="1"/>
  <c r="N78" i="109"/>
  <c r="O77" i="109"/>
  <c r="CE36" i="144" s="1"/>
  <c r="M77" i="109"/>
  <c r="N77" i="109" s="1"/>
  <c r="O76" i="109"/>
  <c r="M76" i="109"/>
  <c r="N76" i="109" s="1"/>
  <c r="O75" i="109"/>
  <c r="P53" i="20" s="1"/>
  <c r="N75" i="109"/>
  <c r="M75" i="109"/>
  <c r="O74" i="109"/>
  <c r="O53" i="20" s="1"/>
  <c r="M74" i="109"/>
  <c r="N74" i="109" s="1"/>
  <c r="O73" i="109"/>
  <c r="CA36" i="144" s="1"/>
  <c r="M73" i="109"/>
  <c r="N73" i="109" s="1"/>
  <c r="O72" i="109"/>
  <c r="M72" i="109"/>
  <c r="N72" i="109" s="1"/>
  <c r="O71" i="109"/>
  <c r="L53" i="20" s="1"/>
  <c r="M71" i="109"/>
  <c r="N71" i="109" s="1"/>
  <c r="O70" i="109"/>
  <c r="K53" i="20" s="1"/>
  <c r="M70" i="109"/>
  <c r="N70" i="109" s="1"/>
  <c r="O69" i="109"/>
  <c r="BW36" i="144" s="1"/>
  <c r="M69" i="109"/>
  <c r="N69" i="109" s="1"/>
  <c r="O68" i="109"/>
  <c r="M68" i="109"/>
  <c r="N68" i="109" s="1"/>
  <c r="O67" i="109"/>
  <c r="H53" i="20" s="1"/>
  <c r="N67" i="109"/>
  <c r="M67" i="109"/>
  <c r="O66" i="109"/>
  <c r="G53" i="20" s="1"/>
  <c r="M66" i="109"/>
  <c r="N66" i="109" s="1"/>
  <c r="O65" i="109"/>
  <c r="BS36" i="144" s="1"/>
  <c r="M65" i="109"/>
  <c r="N65" i="109" s="1"/>
  <c r="O64" i="109"/>
  <c r="M64" i="109"/>
  <c r="N64" i="109" s="1"/>
  <c r="O63" i="109"/>
  <c r="N63" i="109"/>
  <c r="M62" i="109"/>
  <c r="O61" i="109"/>
  <c r="BN36" i="144" s="1"/>
  <c r="N61" i="109"/>
  <c r="O60" i="109"/>
  <c r="J53" i="18" s="1"/>
  <c r="N60" i="109"/>
  <c r="O59" i="109"/>
  <c r="I53" i="18" s="1"/>
  <c r="N59" i="109"/>
  <c r="O58" i="109"/>
  <c r="BK36" i="144" s="1"/>
  <c r="N58" i="109"/>
  <c r="O57" i="109"/>
  <c r="BJ36" i="144" s="1"/>
  <c r="N57" i="109"/>
  <c r="O56" i="109"/>
  <c r="F53" i="18" s="1"/>
  <c r="N56" i="109"/>
  <c r="O55" i="109"/>
  <c r="E53" i="18" s="1"/>
  <c r="N55" i="109"/>
  <c r="O54" i="109"/>
  <c r="N54" i="109"/>
  <c r="N62" i="109" s="1"/>
  <c r="M53" i="109"/>
  <c r="O52" i="109"/>
  <c r="J53" i="19" s="1"/>
  <c r="O51" i="109"/>
  <c r="O50" i="109"/>
  <c r="BC36" i="144" s="1"/>
  <c r="O49" i="109"/>
  <c r="O48" i="109"/>
  <c r="CT36" i="144" s="1"/>
  <c r="O47" i="109"/>
  <c r="O46" i="109"/>
  <c r="N51" i="109"/>
  <c r="M45" i="109"/>
  <c r="CL36" i="144"/>
  <c r="AT36" i="144"/>
  <c r="O41" i="109"/>
  <c r="O40" i="109"/>
  <c r="AR36" i="144" s="1"/>
  <c r="O39" i="109"/>
  <c r="O38" i="109"/>
  <c r="N40" i="109"/>
  <c r="M37" i="109"/>
  <c r="O36" i="109"/>
  <c r="N36" i="109"/>
  <c r="O35" i="109"/>
  <c r="N35" i="109"/>
  <c r="O34" i="109"/>
  <c r="N34" i="109"/>
  <c r="O33" i="109"/>
  <c r="AJ36" i="144" s="1"/>
  <c r="O32" i="109"/>
  <c r="O31" i="109"/>
  <c r="N32" i="109"/>
  <c r="M30" i="109"/>
  <c r="O29" i="109"/>
  <c r="F53" i="15" s="1"/>
  <c r="N29" i="109"/>
  <c r="N28" i="109"/>
  <c r="O27" i="109"/>
  <c r="N27" i="109"/>
  <c r="M26" i="109"/>
  <c r="N25" i="109"/>
  <c r="O24" i="109"/>
  <c r="AA36" i="144" s="1"/>
  <c r="N24" i="109"/>
  <c r="O23" i="109"/>
  <c r="F53" i="10" s="1"/>
  <c r="N23" i="109"/>
  <c r="O22" i="109"/>
  <c r="N22" i="109"/>
  <c r="O21" i="109"/>
  <c r="N21" i="109"/>
  <c r="M20" i="109"/>
  <c r="N19" i="109"/>
  <c r="O18" i="109"/>
  <c r="U36" i="144" s="1"/>
  <c r="N18" i="109"/>
  <c r="O17" i="109"/>
  <c r="O20" i="109" s="1"/>
  <c r="N17" i="109"/>
  <c r="M16" i="109"/>
  <c r="O15" i="109"/>
  <c r="Q36" i="144" s="1"/>
  <c r="N15" i="109"/>
  <c r="O14" i="109"/>
  <c r="N14" i="109"/>
  <c r="O13" i="109"/>
  <c r="E53" i="8" s="1"/>
  <c r="N13" i="109"/>
  <c r="O12" i="109"/>
  <c r="N12" i="109"/>
  <c r="N16" i="109" s="1"/>
  <c r="M11" i="109"/>
  <c r="O10" i="109"/>
  <c r="N10" i="109"/>
  <c r="O9" i="109"/>
  <c r="N9" i="109"/>
  <c r="O8" i="109"/>
  <c r="J36" i="144" s="1"/>
  <c r="N8" i="109"/>
  <c r="O7" i="109"/>
  <c r="N7" i="109"/>
  <c r="M6" i="109"/>
  <c r="O5" i="109"/>
  <c r="G53" i="5" s="1"/>
  <c r="N5" i="109"/>
  <c r="O4" i="109"/>
  <c r="F53" i="5" s="1"/>
  <c r="N4" i="109"/>
  <c r="O3" i="109"/>
  <c r="E36" i="144" s="1"/>
  <c r="N3" i="109"/>
  <c r="O2" i="109"/>
  <c r="N2" i="109"/>
  <c r="N6" i="109" s="1"/>
  <c r="O28" i="109"/>
  <c r="O19" i="109"/>
  <c r="F54" i="9" s="1"/>
  <c r="N90" i="107"/>
  <c r="N89" i="107"/>
  <c r="M88" i="107"/>
  <c r="N88" i="107" s="1"/>
  <c r="DC44" i="144"/>
  <c r="N87" i="107"/>
  <c r="E52" i="21"/>
  <c r="N86" i="107"/>
  <c r="DA44" i="144"/>
  <c r="N85" i="107"/>
  <c r="N84" i="107"/>
  <c r="M84" i="107"/>
  <c r="M83" i="107"/>
  <c r="M82" i="107"/>
  <c r="U52" i="20"/>
  <c r="N80" i="107"/>
  <c r="N79" i="107"/>
  <c r="CF44" i="144"/>
  <c r="N78" i="107"/>
  <c r="M77" i="107"/>
  <c r="N77" i="107" s="1"/>
  <c r="CD44" i="144"/>
  <c r="N76" i="107"/>
  <c r="M76" i="107"/>
  <c r="CC44" i="144"/>
  <c r="M75" i="107"/>
  <c r="N75" i="107" s="1"/>
  <c r="CB44" i="144"/>
  <c r="M74" i="107"/>
  <c r="N74" i="107" s="1"/>
  <c r="M73" i="107"/>
  <c r="N73" i="107" s="1"/>
  <c r="BZ44" i="144"/>
  <c r="M72" i="107"/>
  <c r="N72" i="107" s="1"/>
  <c r="BY44" i="144"/>
  <c r="M71" i="107"/>
  <c r="N71" i="107" s="1"/>
  <c r="BX44" i="144"/>
  <c r="M70" i="107"/>
  <c r="N70" i="107" s="1"/>
  <c r="M69" i="107"/>
  <c r="N69" i="107" s="1"/>
  <c r="I52" i="20"/>
  <c r="M68" i="107"/>
  <c r="N68" i="107" s="1"/>
  <c r="BU44" i="144"/>
  <c r="M67" i="107"/>
  <c r="N67" i="107" s="1"/>
  <c r="BT44" i="144"/>
  <c r="M66" i="107"/>
  <c r="N66" i="107" s="1"/>
  <c r="M65" i="107"/>
  <c r="N65" i="107" s="1"/>
  <c r="E52" i="20"/>
  <c r="M64" i="107"/>
  <c r="N64" i="107" s="1"/>
  <c r="BQ44" i="144"/>
  <c r="N63" i="107"/>
  <c r="M62" i="107"/>
  <c r="BN44" i="144"/>
  <c r="N61" i="107"/>
  <c r="BM44" i="144"/>
  <c r="N60" i="107"/>
  <c r="N59" i="107"/>
  <c r="BK44" i="144"/>
  <c r="N58" i="107"/>
  <c r="G52" i="18"/>
  <c r="N57" i="107"/>
  <c r="BI44" i="144"/>
  <c r="N56" i="107"/>
  <c r="N55" i="107"/>
  <c r="BG44" i="144"/>
  <c r="N54" i="107"/>
  <c r="M53" i="107"/>
  <c r="BE44" i="144"/>
  <c r="CW44" i="144"/>
  <c r="CV44" i="144"/>
  <c r="CU44" i="144"/>
  <c r="BA44" i="144"/>
  <c r="CS44" i="144"/>
  <c r="N51" i="107"/>
  <c r="M45" i="107"/>
  <c r="AV44" i="144"/>
  <c r="N44" i="107"/>
  <c r="N43" i="107"/>
  <c r="CJ44" i="144"/>
  <c r="N42" i="107"/>
  <c r="G52" i="17"/>
  <c r="AR44" i="144"/>
  <c r="N40" i="107"/>
  <c r="M37" i="107"/>
  <c r="AM44" i="144"/>
  <c r="N36" i="107"/>
  <c r="CO44" i="144"/>
  <c r="N35" i="107"/>
  <c r="CN44" i="144"/>
  <c r="N34" i="107"/>
  <c r="F52" i="16"/>
  <c r="AI44" i="144"/>
  <c r="N32" i="107"/>
  <c r="M30" i="107"/>
  <c r="AF44" i="144"/>
  <c r="N29" i="107"/>
  <c r="N28" i="107"/>
  <c r="AD44" i="144"/>
  <c r="N27" i="107"/>
  <c r="M26" i="107"/>
  <c r="AB44" i="144"/>
  <c r="N25" i="107"/>
  <c r="AA44" i="144"/>
  <c r="N24" i="107"/>
  <c r="Z44" i="144"/>
  <c r="N23" i="107"/>
  <c r="Y44" i="144"/>
  <c r="N22" i="107"/>
  <c r="X44" i="144"/>
  <c r="N21" i="107"/>
  <c r="M20" i="107"/>
  <c r="N19" i="107"/>
  <c r="E53" i="9"/>
  <c r="N18" i="107"/>
  <c r="D53" i="9"/>
  <c r="N17" i="107"/>
  <c r="M16" i="107"/>
  <c r="Q44" i="144"/>
  <c r="N15" i="107"/>
  <c r="F52" i="8"/>
  <c r="N14" i="107"/>
  <c r="N13" i="107"/>
  <c r="N44" i="144"/>
  <c r="N12" i="107"/>
  <c r="M11" i="107"/>
  <c r="G53" i="7"/>
  <c r="N10" i="107"/>
  <c r="K44" i="144"/>
  <c r="N9" i="107"/>
  <c r="J44" i="144"/>
  <c r="N8" i="107"/>
  <c r="I44" i="144"/>
  <c r="N7" i="107"/>
  <c r="M6" i="107"/>
  <c r="G44" i="144"/>
  <c r="N5" i="107"/>
  <c r="F44" i="144"/>
  <c r="N4" i="107"/>
  <c r="E44" i="144"/>
  <c r="N3" i="107"/>
  <c r="D44" i="144"/>
  <c r="N2" i="107"/>
  <c r="N90" i="57"/>
  <c r="I89" i="57"/>
  <c r="J89" i="57" s="1"/>
  <c r="N89" i="57"/>
  <c r="M88" i="57"/>
  <c r="N88" i="57" s="1"/>
  <c r="DC12" i="144"/>
  <c r="N87" i="57"/>
  <c r="DB12" i="144"/>
  <c r="N86" i="57"/>
  <c r="D51" i="21"/>
  <c r="N85" i="57"/>
  <c r="M84" i="57"/>
  <c r="M83" i="57"/>
  <c r="M82" i="57"/>
  <c r="N44" i="57"/>
  <c r="O80" i="57"/>
  <c r="CH12" i="144" s="1"/>
  <c r="N80" i="57"/>
  <c r="O79" i="57"/>
  <c r="CG12" i="144" s="1"/>
  <c r="N79" i="57"/>
  <c r="O78" i="57"/>
  <c r="S51" i="20" s="1"/>
  <c r="N78" i="57"/>
  <c r="O77" i="57"/>
  <c r="CE12" i="144" s="1"/>
  <c r="M77" i="57"/>
  <c r="N77" i="57" s="1"/>
  <c r="O76" i="57"/>
  <c r="CD12" i="144" s="1"/>
  <c r="N76" i="57"/>
  <c r="M76" i="57"/>
  <c r="O75" i="57"/>
  <c r="CC12" i="144" s="1"/>
  <c r="M75" i="57"/>
  <c r="N75" i="57" s="1"/>
  <c r="O74" i="57"/>
  <c r="CB12" i="144" s="1"/>
  <c r="M74" i="57"/>
  <c r="N74" i="57" s="1"/>
  <c r="O73" i="57"/>
  <c r="CA12" i="144" s="1"/>
  <c r="M73" i="57"/>
  <c r="N73" i="57" s="1"/>
  <c r="O72" i="57"/>
  <c r="BZ12" i="144" s="1"/>
  <c r="N72" i="57"/>
  <c r="M72" i="57"/>
  <c r="O71" i="57"/>
  <c r="BY12" i="144" s="1"/>
  <c r="M71" i="57"/>
  <c r="N71" i="57" s="1"/>
  <c r="O70" i="57"/>
  <c r="BX12" i="144" s="1"/>
  <c r="M70" i="57"/>
  <c r="N70" i="57" s="1"/>
  <c r="O69" i="57"/>
  <c r="BW12" i="144" s="1"/>
  <c r="M69" i="57"/>
  <c r="N69" i="57" s="1"/>
  <c r="O68" i="57"/>
  <c r="BV12" i="144" s="1"/>
  <c r="N68" i="57"/>
  <c r="M68" i="57"/>
  <c r="O67" i="57"/>
  <c r="BU12" i="144" s="1"/>
  <c r="M67" i="57"/>
  <c r="N67" i="57" s="1"/>
  <c r="O66" i="57"/>
  <c r="G51" i="20" s="1"/>
  <c r="M66" i="57"/>
  <c r="N66" i="57" s="1"/>
  <c r="O65" i="57"/>
  <c r="BS12" i="144" s="1"/>
  <c r="M65" i="57"/>
  <c r="N65" i="57" s="1"/>
  <c r="O64" i="57"/>
  <c r="BR12" i="144" s="1"/>
  <c r="N64" i="57"/>
  <c r="M64" i="57"/>
  <c r="O63" i="57"/>
  <c r="O81" i="57" s="1"/>
  <c r="N63" i="57"/>
  <c r="M62" i="57"/>
  <c r="O61" i="57"/>
  <c r="BN12" i="144" s="1"/>
  <c r="N61" i="57"/>
  <c r="O60" i="57"/>
  <c r="BM12" i="144" s="1"/>
  <c r="N60" i="57"/>
  <c r="O59" i="57"/>
  <c r="I51" i="18" s="1"/>
  <c r="N59" i="57"/>
  <c r="O58" i="57"/>
  <c r="BK12" i="144" s="1"/>
  <c r="N58" i="57"/>
  <c r="O57" i="57"/>
  <c r="BJ12" i="144" s="1"/>
  <c r="N57" i="57"/>
  <c r="O56" i="57"/>
  <c r="BI12" i="144" s="1"/>
  <c r="N56" i="57"/>
  <c r="O55" i="57"/>
  <c r="E51" i="18" s="1"/>
  <c r="N55" i="57"/>
  <c r="O54" i="57"/>
  <c r="N54" i="57"/>
  <c r="N62" i="57" s="1"/>
  <c r="M53" i="57"/>
  <c r="O52" i="57"/>
  <c r="CX12" i="144" s="1"/>
  <c r="O51" i="57"/>
  <c r="CW12" i="144" s="1"/>
  <c r="O50" i="57"/>
  <c r="CV12" i="144" s="1"/>
  <c r="O49" i="57"/>
  <c r="CU12" i="144" s="1"/>
  <c r="O48" i="57"/>
  <c r="O47" i="57"/>
  <c r="CS12" i="144" s="1"/>
  <c r="O46" i="57"/>
  <c r="N51" i="57"/>
  <c r="M45" i="57"/>
  <c r="CL12" i="144"/>
  <c r="CK12" i="144"/>
  <c r="AT12" i="144"/>
  <c r="O41" i="57"/>
  <c r="AS12" i="144" s="1"/>
  <c r="N41" i="57"/>
  <c r="O40" i="57"/>
  <c r="AR12" i="144" s="1"/>
  <c r="N40" i="57"/>
  <c r="O39" i="57"/>
  <c r="E51" i="17" s="1"/>
  <c r="N39" i="57"/>
  <c r="O38" i="57"/>
  <c r="O45" i="57" s="1"/>
  <c r="N38" i="57"/>
  <c r="M37" i="57"/>
  <c r="O36" i="57"/>
  <c r="CP12" i="144" s="1"/>
  <c r="O35" i="57"/>
  <c r="CO12" i="144" s="1"/>
  <c r="N35" i="57"/>
  <c r="O34" i="57"/>
  <c r="O33" i="57"/>
  <c r="F51" i="16" s="1"/>
  <c r="O32" i="57"/>
  <c r="E51" i="16" s="1"/>
  <c r="O31" i="57"/>
  <c r="N32" i="57"/>
  <c r="M30" i="57"/>
  <c r="O29" i="57"/>
  <c r="AF12" i="144" s="1"/>
  <c r="N29" i="57"/>
  <c r="N28" i="57"/>
  <c r="O27" i="57"/>
  <c r="N27" i="57"/>
  <c r="M26" i="57"/>
  <c r="N25" i="57"/>
  <c r="O24" i="57"/>
  <c r="G51" i="10" s="1"/>
  <c r="N24" i="57"/>
  <c r="O23" i="57"/>
  <c r="F51" i="10" s="1"/>
  <c r="N23" i="57"/>
  <c r="O22" i="57"/>
  <c r="Y12" i="144" s="1"/>
  <c r="N22" i="57"/>
  <c r="O21" i="57"/>
  <c r="N21" i="57"/>
  <c r="M20" i="57"/>
  <c r="N19" i="57"/>
  <c r="O18" i="57"/>
  <c r="U12" i="144" s="1"/>
  <c r="N18" i="57"/>
  <c r="O17" i="57"/>
  <c r="O20" i="57" s="1"/>
  <c r="N17" i="57"/>
  <c r="M16" i="57"/>
  <c r="O15" i="57"/>
  <c r="Q12" i="144" s="1"/>
  <c r="N15" i="57"/>
  <c r="O14" i="57"/>
  <c r="N14" i="57"/>
  <c r="O13" i="57"/>
  <c r="N13" i="57"/>
  <c r="O12" i="57"/>
  <c r="N12" i="57"/>
  <c r="M11" i="57"/>
  <c r="O10" i="57"/>
  <c r="N10" i="57"/>
  <c r="O9" i="57"/>
  <c r="K12" i="144" s="1"/>
  <c r="N9" i="57"/>
  <c r="O8" i="57"/>
  <c r="J12" i="144" s="1"/>
  <c r="N8" i="57"/>
  <c r="O7" i="57"/>
  <c r="N7" i="57"/>
  <c r="M6" i="57"/>
  <c r="O5" i="57"/>
  <c r="G12" i="144" s="1"/>
  <c r="N5" i="57"/>
  <c r="O4" i="57"/>
  <c r="F51" i="5" s="1"/>
  <c r="N4" i="57"/>
  <c r="O3" i="57"/>
  <c r="E12" i="144" s="1"/>
  <c r="N3" i="57"/>
  <c r="O2" i="57"/>
  <c r="N2" i="57"/>
  <c r="N6" i="57" s="1"/>
  <c r="O28" i="57"/>
  <c r="O19" i="57"/>
  <c r="F52" i="9" s="1"/>
  <c r="N90" i="105"/>
  <c r="N89" i="105"/>
  <c r="M88" i="105"/>
  <c r="N88" i="105" s="1"/>
  <c r="N87" i="105"/>
  <c r="E50" i="21"/>
  <c r="N86" i="105"/>
  <c r="DA45" i="144"/>
  <c r="N85" i="105"/>
  <c r="N84" i="105"/>
  <c r="M84" i="105"/>
  <c r="M83" i="105"/>
  <c r="M82" i="105"/>
  <c r="N44" i="105"/>
  <c r="O80" i="105"/>
  <c r="CH45" i="144" s="1"/>
  <c r="N80" i="105"/>
  <c r="O79" i="105"/>
  <c r="CG45" i="144" s="1"/>
  <c r="N79" i="105"/>
  <c r="O78" i="105"/>
  <c r="CF45" i="144" s="1"/>
  <c r="N78" i="105"/>
  <c r="O77" i="105"/>
  <c r="CE45" i="144" s="1"/>
  <c r="M77" i="105"/>
  <c r="N77" i="105" s="1"/>
  <c r="O76" i="105"/>
  <c r="Q50" i="20" s="1"/>
  <c r="M76" i="105"/>
  <c r="N76" i="105" s="1"/>
  <c r="O75" i="105"/>
  <c r="CC45" i="144" s="1"/>
  <c r="M75" i="105"/>
  <c r="N75" i="105" s="1"/>
  <c r="O74" i="105"/>
  <c r="CB45" i="144" s="1"/>
  <c r="M74" i="105"/>
  <c r="N74" i="105" s="1"/>
  <c r="O73" i="105"/>
  <c r="CA45" i="144" s="1"/>
  <c r="M73" i="105"/>
  <c r="N73" i="105" s="1"/>
  <c r="O72" i="105"/>
  <c r="M50" i="20" s="1"/>
  <c r="M72" i="105"/>
  <c r="N72" i="105" s="1"/>
  <c r="O71" i="105"/>
  <c r="BY45" i="144" s="1"/>
  <c r="M71" i="105"/>
  <c r="N71" i="105" s="1"/>
  <c r="O70" i="105"/>
  <c r="BX45" i="144" s="1"/>
  <c r="M70" i="105"/>
  <c r="N70" i="105" s="1"/>
  <c r="O69" i="105"/>
  <c r="BW45" i="144" s="1"/>
  <c r="M69" i="105"/>
  <c r="N69" i="105" s="1"/>
  <c r="O68" i="105"/>
  <c r="BV45" i="144" s="1"/>
  <c r="M68" i="105"/>
  <c r="N68" i="105" s="1"/>
  <c r="O67" i="105"/>
  <c r="BU45" i="144" s="1"/>
  <c r="M67" i="105"/>
  <c r="N67" i="105" s="1"/>
  <c r="O66" i="105"/>
  <c r="BT45" i="144" s="1"/>
  <c r="M66" i="105"/>
  <c r="N66" i="105" s="1"/>
  <c r="O65" i="105"/>
  <c r="BS45" i="144" s="1"/>
  <c r="M65" i="105"/>
  <c r="N65" i="105" s="1"/>
  <c r="O64" i="105"/>
  <c r="BR45" i="144" s="1"/>
  <c r="M64" i="105"/>
  <c r="N64" i="105" s="1"/>
  <c r="O63" i="105"/>
  <c r="N63" i="105"/>
  <c r="M62" i="105"/>
  <c r="O61" i="105"/>
  <c r="K50" i="18" s="1"/>
  <c r="N61" i="105"/>
  <c r="O60" i="105"/>
  <c r="BM45" i="144" s="1"/>
  <c r="N60" i="105"/>
  <c r="O59" i="105"/>
  <c r="BL45" i="144" s="1"/>
  <c r="N59" i="105"/>
  <c r="O58" i="105"/>
  <c r="H50" i="18" s="1"/>
  <c r="N58" i="105"/>
  <c r="O57" i="105"/>
  <c r="G50" i="18" s="1"/>
  <c r="N57" i="105"/>
  <c r="O56" i="105"/>
  <c r="BI45" i="144" s="1"/>
  <c r="N56" i="105"/>
  <c r="O55" i="105"/>
  <c r="N55" i="105"/>
  <c r="O54" i="105"/>
  <c r="N54" i="105"/>
  <c r="M53" i="105"/>
  <c r="O52" i="105"/>
  <c r="O51" i="105"/>
  <c r="O50" i="105"/>
  <c r="CV45" i="144" s="1"/>
  <c r="O49" i="105"/>
  <c r="O48" i="105"/>
  <c r="BA45" i="144" s="1"/>
  <c r="O47" i="105"/>
  <c r="O46" i="105"/>
  <c r="O53" i="105" s="1"/>
  <c r="O84" i="105" s="1"/>
  <c r="N51" i="105"/>
  <c r="M45" i="105"/>
  <c r="AV45" i="144"/>
  <c r="CK45" i="144"/>
  <c r="CJ45" i="144"/>
  <c r="O41" i="105"/>
  <c r="G50" i="17" s="1"/>
  <c r="O40" i="105"/>
  <c r="AR45" i="144" s="1"/>
  <c r="O39" i="105"/>
  <c r="AQ45" i="144" s="1"/>
  <c r="O38" i="105"/>
  <c r="N40" i="105"/>
  <c r="M37" i="105"/>
  <c r="O36" i="105"/>
  <c r="AM45" i="144" s="1"/>
  <c r="N36" i="105"/>
  <c r="O35" i="105"/>
  <c r="N35" i="105"/>
  <c r="O34" i="105"/>
  <c r="O83" i="105" s="1"/>
  <c r="N34" i="105"/>
  <c r="O33" i="105"/>
  <c r="AJ45" i="144" s="1"/>
  <c r="O32" i="105"/>
  <c r="AI45" i="144" s="1"/>
  <c r="O31" i="105"/>
  <c r="O37" i="105" s="1"/>
  <c r="N32" i="105"/>
  <c r="M30" i="105"/>
  <c r="O29" i="105"/>
  <c r="AF45" i="144" s="1"/>
  <c r="N29" i="105"/>
  <c r="N28" i="105"/>
  <c r="O27" i="105"/>
  <c r="N27" i="105"/>
  <c r="M26" i="105"/>
  <c r="N25" i="105"/>
  <c r="O24" i="105"/>
  <c r="AA45" i="144" s="1"/>
  <c r="N24" i="105"/>
  <c r="O23" i="105"/>
  <c r="Z45" i="144" s="1"/>
  <c r="N23" i="105"/>
  <c r="O22" i="105"/>
  <c r="N22" i="105"/>
  <c r="O21" i="105"/>
  <c r="N21" i="105"/>
  <c r="M20" i="105"/>
  <c r="N19" i="105"/>
  <c r="O18" i="105"/>
  <c r="U45" i="144" s="1"/>
  <c r="N18" i="105"/>
  <c r="O17" i="105"/>
  <c r="N17" i="105"/>
  <c r="N20" i="105" s="1"/>
  <c r="M16" i="105"/>
  <c r="O15" i="105"/>
  <c r="Q45" i="144" s="1"/>
  <c r="N15" i="105"/>
  <c r="O14" i="105"/>
  <c r="F50" i="8" s="1"/>
  <c r="N14" i="105"/>
  <c r="O13" i="105"/>
  <c r="O45" i="144" s="1"/>
  <c r="N13" i="105"/>
  <c r="O12" i="105"/>
  <c r="N12" i="105"/>
  <c r="M11" i="105"/>
  <c r="O10" i="105"/>
  <c r="G51" i="7" s="1"/>
  <c r="N10" i="105"/>
  <c r="O9" i="105"/>
  <c r="K45" i="144" s="1"/>
  <c r="N9" i="105"/>
  <c r="O8" i="105"/>
  <c r="E51" i="7" s="1"/>
  <c r="N8" i="105"/>
  <c r="O7" i="105"/>
  <c r="O11" i="105" s="1"/>
  <c r="N7" i="105"/>
  <c r="M6" i="105"/>
  <c r="O5" i="105"/>
  <c r="G45" i="144" s="1"/>
  <c r="N5" i="105"/>
  <c r="O4" i="105"/>
  <c r="N4" i="105"/>
  <c r="O3" i="105"/>
  <c r="N3" i="105"/>
  <c r="O2" i="105"/>
  <c r="N2" i="105"/>
  <c r="O28" i="105"/>
  <c r="O19" i="105"/>
  <c r="I90" i="103"/>
  <c r="J90" i="103" s="1"/>
  <c r="N90" i="103"/>
  <c r="N89" i="103"/>
  <c r="M88" i="103"/>
  <c r="N88" i="103" s="1"/>
  <c r="DC54" i="144"/>
  <c r="N87" i="103"/>
  <c r="N86" i="103"/>
  <c r="N85" i="103"/>
  <c r="N84" i="103"/>
  <c r="M84" i="103"/>
  <c r="N35" i="103"/>
  <c r="M82" i="103"/>
  <c r="CH54" i="144"/>
  <c r="N80" i="103"/>
  <c r="CG54" i="144"/>
  <c r="N79" i="103"/>
  <c r="S49" i="20"/>
  <c r="N78" i="103"/>
  <c r="CE54" i="144"/>
  <c r="M77" i="103"/>
  <c r="N77" i="103" s="1"/>
  <c r="CD54" i="144"/>
  <c r="M76" i="103"/>
  <c r="N76" i="103" s="1"/>
  <c r="CC54" i="144"/>
  <c r="M75" i="103"/>
  <c r="N75" i="103" s="1"/>
  <c r="CB54" i="144"/>
  <c r="M74" i="103"/>
  <c r="N74" i="103" s="1"/>
  <c r="CA54" i="144"/>
  <c r="M73" i="103"/>
  <c r="N73" i="103" s="1"/>
  <c r="BZ54" i="144"/>
  <c r="M72" i="103"/>
  <c r="N72" i="103" s="1"/>
  <c r="BY54" i="144"/>
  <c r="M71" i="103"/>
  <c r="N71" i="103" s="1"/>
  <c r="K49" i="20"/>
  <c r="M70" i="103"/>
  <c r="N70" i="103" s="1"/>
  <c r="BW54" i="144"/>
  <c r="M69" i="103"/>
  <c r="N69" i="103" s="1"/>
  <c r="BV54" i="144"/>
  <c r="M68" i="103"/>
  <c r="N68" i="103" s="1"/>
  <c r="BU54" i="144"/>
  <c r="M67" i="103"/>
  <c r="N67" i="103" s="1"/>
  <c r="G49" i="20"/>
  <c r="M66" i="103"/>
  <c r="N66" i="103" s="1"/>
  <c r="BS54" i="144"/>
  <c r="N65" i="103"/>
  <c r="M65" i="103"/>
  <c r="BR54" i="144"/>
  <c r="M64" i="103"/>
  <c r="N64" i="103" s="1"/>
  <c r="N63" i="103"/>
  <c r="M62" i="103"/>
  <c r="K49" i="18"/>
  <c r="N61" i="103"/>
  <c r="J49" i="18"/>
  <c r="N60" i="103"/>
  <c r="I49" i="18"/>
  <c r="N59" i="103"/>
  <c r="BK54" i="144"/>
  <c r="N58" i="103"/>
  <c r="G49" i="18"/>
  <c r="N57" i="103"/>
  <c r="F49" i="18"/>
  <c r="N56" i="103"/>
  <c r="E49" i="18"/>
  <c r="N55" i="103"/>
  <c r="BG54" i="144"/>
  <c r="N54" i="103"/>
  <c r="N62" i="103" s="1"/>
  <c r="M53" i="103"/>
  <c r="J49" i="19"/>
  <c r="I49" i="19"/>
  <c r="CV54" i="144"/>
  <c r="CU54" i="144"/>
  <c r="E49" i="19"/>
  <c r="N51" i="103"/>
  <c r="M45" i="103"/>
  <c r="J49" i="17"/>
  <c r="N44" i="103"/>
  <c r="I49" i="17"/>
  <c r="N43" i="103"/>
  <c r="AT54" i="144"/>
  <c r="N42" i="103"/>
  <c r="N82" i="103" s="1"/>
  <c r="AS54" i="144"/>
  <c r="F49" i="17"/>
  <c r="E49" i="17"/>
  <c r="N40" i="103"/>
  <c r="M37" i="103"/>
  <c r="CP54" i="144"/>
  <c r="CO54" i="144"/>
  <c r="AK54" i="144"/>
  <c r="F49" i="16"/>
  <c r="E49" i="16"/>
  <c r="N33" i="103"/>
  <c r="M30" i="103"/>
  <c r="AF54" i="144"/>
  <c r="N29" i="103"/>
  <c r="N28" i="103"/>
  <c r="AD54" i="144"/>
  <c r="N27" i="103"/>
  <c r="M26" i="103"/>
  <c r="N25" i="103"/>
  <c r="G49" i="10"/>
  <c r="N24" i="103"/>
  <c r="F49" i="10"/>
  <c r="N23" i="103"/>
  <c r="Y54" i="144"/>
  <c r="N22" i="103"/>
  <c r="X54" i="144"/>
  <c r="N21" i="103"/>
  <c r="M20" i="103"/>
  <c r="N19" i="103"/>
  <c r="N18" i="103"/>
  <c r="N17" i="103"/>
  <c r="M16" i="103"/>
  <c r="Q54" i="144"/>
  <c r="N15" i="103"/>
  <c r="N14" i="103"/>
  <c r="N13" i="103"/>
  <c r="D49" i="8"/>
  <c r="N12" i="103"/>
  <c r="M11" i="103"/>
  <c r="L54" i="144"/>
  <c r="N10" i="103"/>
  <c r="N9" i="103"/>
  <c r="E50" i="7"/>
  <c r="N8" i="103"/>
  <c r="N7" i="103"/>
  <c r="M6" i="103"/>
  <c r="N5" i="103"/>
  <c r="F49" i="5"/>
  <c r="N4" i="103"/>
  <c r="I2" i="103"/>
  <c r="J2" i="103" s="1"/>
  <c r="N3" i="103"/>
  <c r="N2" i="103"/>
  <c r="N90" i="101"/>
  <c r="I89" i="101"/>
  <c r="J89" i="101" s="1"/>
  <c r="N89" i="101"/>
  <c r="M88" i="101"/>
  <c r="N88" i="101" s="1"/>
  <c r="N87" i="101"/>
  <c r="DB52" i="144"/>
  <c r="N86" i="101"/>
  <c r="D48" i="21"/>
  <c r="N85" i="101"/>
  <c r="N84" i="101"/>
  <c r="M84" i="101"/>
  <c r="N36" i="101"/>
  <c r="M82" i="101"/>
  <c r="N44" i="101"/>
  <c r="CH52" i="144"/>
  <c r="N80" i="101"/>
  <c r="T48" i="20"/>
  <c r="N79" i="101"/>
  <c r="CF52" i="144"/>
  <c r="N78" i="101"/>
  <c r="CE52" i="144"/>
  <c r="N77" i="101"/>
  <c r="M77" i="101"/>
  <c r="M76" i="101"/>
  <c r="N76" i="101" s="1"/>
  <c r="CC52" i="144"/>
  <c r="N75" i="101"/>
  <c r="M75" i="101"/>
  <c r="CB52" i="144"/>
  <c r="M74" i="101"/>
  <c r="N74" i="101" s="1"/>
  <c r="CA52" i="144"/>
  <c r="M73" i="101"/>
  <c r="N73" i="101" s="1"/>
  <c r="N72" i="101"/>
  <c r="M72" i="101"/>
  <c r="L48" i="20"/>
  <c r="M71" i="101"/>
  <c r="N71" i="101" s="1"/>
  <c r="BX52" i="144"/>
  <c r="M70" i="101"/>
  <c r="N70" i="101" s="1"/>
  <c r="BW52" i="144"/>
  <c r="N69" i="101"/>
  <c r="M69" i="101"/>
  <c r="M68" i="101"/>
  <c r="N68" i="101" s="1"/>
  <c r="BU52" i="144"/>
  <c r="N67" i="101"/>
  <c r="M67" i="101"/>
  <c r="BT52" i="144"/>
  <c r="M66" i="101"/>
  <c r="N66" i="101" s="1"/>
  <c r="BS52" i="144"/>
  <c r="M65" i="101"/>
  <c r="N65" i="101" s="1"/>
  <c r="N64" i="101"/>
  <c r="M64" i="101"/>
  <c r="N63" i="101"/>
  <c r="M62" i="101"/>
  <c r="BN52" i="144"/>
  <c r="N61" i="101"/>
  <c r="J48" i="18"/>
  <c r="N60" i="101"/>
  <c r="BL52" i="144"/>
  <c r="N59" i="101"/>
  <c r="N58" i="101"/>
  <c r="BJ52" i="144"/>
  <c r="N57" i="101"/>
  <c r="F48" i="18"/>
  <c r="N56" i="101"/>
  <c r="BH52" i="144"/>
  <c r="N55" i="101"/>
  <c r="N62" i="101" s="1"/>
  <c r="N54" i="101"/>
  <c r="M53" i="101"/>
  <c r="BD52" i="144"/>
  <c r="CV52" i="144"/>
  <c r="CT52" i="144"/>
  <c r="AZ52" i="144"/>
  <c r="N51" i="101"/>
  <c r="M45" i="101"/>
  <c r="AV52" i="144"/>
  <c r="AU52" i="144"/>
  <c r="F48" i="17"/>
  <c r="AQ52" i="144"/>
  <c r="N38" i="101"/>
  <c r="N41" i="101"/>
  <c r="M37" i="101"/>
  <c r="AL52" i="144"/>
  <c r="E48" i="16"/>
  <c r="N32" i="101"/>
  <c r="M30" i="101"/>
  <c r="N29" i="101"/>
  <c r="N28" i="101"/>
  <c r="N27" i="101"/>
  <c r="M26" i="101"/>
  <c r="N25" i="101"/>
  <c r="AA52" i="144"/>
  <c r="N24" i="101"/>
  <c r="N23" i="101"/>
  <c r="N22" i="101"/>
  <c r="N21" i="101"/>
  <c r="M20" i="101"/>
  <c r="N19" i="101"/>
  <c r="U52" i="144"/>
  <c r="N18" i="101"/>
  <c r="N17" i="101"/>
  <c r="M16" i="101"/>
  <c r="N15" i="101"/>
  <c r="P52" i="144"/>
  <c r="N14" i="101"/>
  <c r="E48" i="8"/>
  <c r="N13" i="101"/>
  <c r="N12" i="101"/>
  <c r="M11" i="101"/>
  <c r="L52" i="144"/>
  <c r="N10" i="101"/>
  <c r="F49" i="7"/>
  <c r="N9" i="101"/>
  <c r="N8" i="101"/>
  <c r="N7" i="101"/>
  <c r="M6" i="101"/>
  <c r="G52" i="144"/>
  <c r="N5" i="101"/>
  <c r="N4" i="101"/>
  <c r="N3" i="101"/>
  <c r="N2" i="101"/>
  <c r="N6" i="101" s="1"/>
  <c r="N90" i="55"/>
  <c r="N89" i="55"/>
  <c r="M88" i="55"/>
  <c r="N88" i="55" s="1"/>
  <c r="N87" i="55"/>
  <c r="DB57" i="144"/>
  <c r="N86" i="55"/>
  <c r="N85" i="55"/>
  <c r="M84" i="55"/>
  <c r="N36" i="55"/>
  <c r="M82" i="55"/>
  <c r="N43" i="55"/>
  <c r="O80" i="55"/>
  <c r="CH57" i="144" s="1"/>
  <c r="N80" i="55"/>
  <c r="O79" i="55"/>
  <c r="N79" i="55"/>
  <c r="O78" i="55"/>
  <c r="CF57" i="144" s="1"/>
  <c r="N78" i="55"/>
  <c r="O77" i="55"/>
  <c r="M77" i="55"/>
  <c r="N77" i="55" s="1"/>
  <c r="O76" i="55"/>
  <c r="CD57" i="144" s="1"/>
  <c r="N76" i="55"/>
  <c r="M76" i="55"/>
  <c r="O75" i="55"/>
  <c r="CC57" i="144" s="1"/>
  <c r="M75" i="55"/>
  <c r="N75" i="55" s="1"/>
  <c r="O74" i="55"/>
  <c r="O47" i="20" s="1"/>
  <c r="M74" i="55"/>
  <c r="N74" i="55" s="1"/>
  <c r="O73" i="55"/>
  <c r="M73" i="55"/>
  <c r="N73" i="55" s="1"/>
  <c r="O72" i="55"/>
  <c r="BZ57" i="144" s="1"/>
  <c r="N72" i="55"/>
  <c r="M72" i="55"/>
  <c r="O71" i="55"/>
  <c r="BY57" i="144" s="1"/>
  <c r="M71" i="55"/>
  <c r="N71" i="55" s="1"/>
  <c r="O70" i="55"/>
  <c r="BX57" i="144" s="1"/>
  <c r="M70" i="55"/>
  <c r="N70" i="55" s="1"/>
  <c r="O69" i="55"/>
  <c r="M69" i="55"/>
  <c r="N69" i="55" s="1"/>
  <c r="O68" i="55"/>
  <c r="BV57" i="144" s="1"/>
  <c r="N68" i="55"/>
  <c r="M68" i="55"/>
  <c r="O67" i="55"/>
  <c r="BU57" i="144" s="1"/>
  <c r="M67" i="55"/>
  <c r="N67" i="55" s="1"/>
  <c r="O66" i="55"/>
  <c r="BT57" i="144" s="1"/>
  <c r="M66" i="55"/>
  <c r="N66" i="55" s="1"/>
  <c r="O65" i="55"/>
  <c r="M65" i="55"/>
  <c r="N65" i="55" s="1"/>
  <c r="O64" i="55"/>
  <c r="BR57" i="144" s="1"/>
  <c r="N64" i="55"/>
  <c r="M64" i="55"/>
  <c r="O63" i="55"/>
  <c r="N63" i="55"/>
  <c r="M62" i="55"/>
  <c r="O61" i="55"/>
  <c r="N61" i="55"/>
  <c r="O60" i="55"/>
  <c r="BM57" i="144" s="1"/>
  <c r="N60" i="55"/>
  <c r="O59" i="55"/>
  <c r="I47" i="18" s="1"/>
  <c r="N59" i="55"/>
  <c r="O58" i="55"/>
  <c r="BK57" i="144" s="1"/>
  <c r="N58" i="55"/>
  <c r="O57" i="55"/>
  <c r="N57" i="55"/>
  <c r="O56" i="55"/>
  <c r="BI57" i="144" s="1"/>
  <c r="N56" i="55"/>
  <c r="O55" i="55"/>
  <c r="E47" i="18" s="1"/>
  <c r="N55" i="55"/>
  <c r="O54" i="55"/>
  <c r="N54" i="55"/>
  <c r="N62" i="55" s="1"/>
  <c r="M53" i="55"/>
  <c r="O52" i="55"/>
  <c r="CX57" i="144" s="1"/>
  <c r="O51" i="55"/>
  <c r="CW57" i="144" s="1"/>
  <c r="O50" i="55"/>
  <c r="BC57" i="144" s="1"/>
  <c r="O49" i="55"/>
  <c r="CU57" i="144" s="1"/>
  <c r="O48" i="55"/>
  <c r="CT57" i="144" s="1"/>
  <c r="O47" i="55"/>
  <c r="CS57" i="144" s="1"/>
  <c r="O46" i="55"/>
  <c r="N51" i="55"/>
  <c r="M45" i="55"/>
  <c r="CL57" i="144"/>
  <c r="CK57" i="144"/>
  <c r="AT57" i="144"/>
  <c r="N42" i="55"/>
  <c r="O41" i="55"/>
  <c r="O40" i="55"/>
  <c r="O39" i="55"/>
  <c r="AQ57" i="144" s="1"/>
  <c r="O38" i="55"/>
  <c r="N41" i="55"/>
  <c r="M37" i="55"/>
  <c r="O36" i="55"/>
  <c r="CP57" i="144" s="1"/>
  <c r="O35" i="55"/>
  <c r="CO57" i="144" s="1"/>
  <c r="O34" i="55"/>
  <c r="O33" i="55"/>
  <c r="O32" i="55"/>
  <c r="O31" i="55"/>
  <c r="N32" i="55"/>
  <c r="M30" i="55"/>
  <c r="O29" i="55"/>
  <c r="N29" i="55"/>
  <c r="N28" i="55"/>
  <c r="O27" i="55"/>
  <c r="N27" i="55"/>
  <c r="M26" i="55"/>
  <c r="N25" i="55"/>
  <c r="O24" i="55"/>
  <c r="N24" i="55"/>
  <c r="O23" i="55"/>
  <c r="F47" i="10" s="1"/>
  <c r="N23" i="55"/>
  <c r="O22" i="55"/>
  <c r="N22" i="55"/>
  <c r="O21" i="55"/>
  <c r="N21" i="55"/>
  <c r="N26" i="55" s="1"/>
  <c r="M20" i="55"/>
  <c r="N19" i="55"/>
  <c r="O18" i="55"/>
  <c r="U57" i="144" s="1"/>
  <c r="N18" i="55"/>
  <c r="O17" i="55"/>
  <c r="N17" i="55"/>
  <c r="M16" i="55"/>
  <c r="O15" i="55"/>
  <c r="Q57" i="144" s="1"/>
  <c r="N15" i="55"/>
  <c r="O14" i="55"/>
  <c r="N14" i="55"/>
  <c r="O13" i="55"/>
  <c r="N13" i="55"/>
  <c r="O12" i="55"/>
  <c r="O16" i="55" s="1"/>
  <c r="N12" i="55"/>
  <c r="M11" i="55"/>
  <c r="O10" i="55"/>
  <c r="N10" i="55"/>
  <c r="O9" i="55"/>
  <c r="N9" i="55"/>
  <c r="O8" i="55"/>
  <c r="J57" i="144" s="1"/>
  <c r="N8" i="55"/>
  <c r="O7" i="55"/>
  <c r="O11" i="55" s="1"/>
  <c r="N7" i="55"/>
  <c r="M6" i="55"/>
  <c r="O5" i="55"/>
  <c r="N5" i="55"/>
  <c r="O4" i="55"/>
  <c r="F47" i="5" s="1"/>
  <c r="N4" i="55"/>
  <c r="O3" i="55"/>
  <c r="N3" i="55"/>
  <c r="O2" i="55"/>
  <c r="O6" i="55" s="1"/>
  <c r="N2" i="55"/>
  <c r="O28" i="55"/>
  <c r="O19" i="55"/>
  <c r="I90" i="99"/>
  <c r="J90" i="99" s="1"/>
  <c r="N90" i="99"/>
  <c r="I89" i="99"/>
  <c r="J89" i="99" s="1"/>
  <c r="N89" i="99"/>
  <c r="M88" i="99"/>
  <c r="N88" i="99" s="1"/>
  <c r="N87" i="99"/>
  <c r="E46" i="21"/>
  <c r="N86" i="99"/>
  <c r="DA7" i="144"/>
  <c r="N85" i="99"/>
  <c r="N84" i="99"/>
  <c r="M84" i="99"/>
  <c r="N36" i="99"/>
  <c r="M82" i="99"/>
  <c r="N43" i="99"/>
  <c r="O80" i="99"/>
  <c r="CH7" i="144" s="1"/>
  <c r="N80" i="99"/>
  <c r="O79" i="99"/>
  <c r="CG7" i="144" s="1"/>
  <c r="N79" i="99"/>
  <c r="O78" i="99"/>
  <c r="N78" i="99"/>
  <c r="O77" i="99"/>
  <c r="CE7" i="144" s="1"/>
  <c r="M77" i="99"/>
  <c r="N77" i="99" s="1"/>
  <c r="O76" i="99"/>
  <c r="Q46" i="20" s="1"/>
  <c r="N76" i="99"/>
  <c r="M76" i="99"/>
  <c r="O75" i="99"/>
  <c r="M75" i="99"/>
  <c r="N75" i="99" s="1"/>
  <c r="O74" i="99"/>
  <c r="M74" i="99"/>
  <c r="N74" i="99" s="1"/>
  <c r="O73" i="99"/>
  <c r="CA7" i="144" s="1"/>
  <c r="M73" i="99"/>
  <c r="N73" i="99" s="1"/>
  <c r="O72" i="99"/>
  <c r="M46" i="20" s="1"/>
  <c r="N72" i="99"/>
  <c r="M72" i="99"/>
  <c r="O71" i="99"/>
  <c r="M71" i="99"/>
  <c r="N71" i="99" s="1"/>
  <c r="O70" i="99"/>
  <c r="M70" i="99"/>
  <c r="N70" i="99" s="1"/>
  <c r="O69" i="99"/>
  <c r="BW7" i="144" s="1"/>
  <c r="M69" i="99"/>
  <c r="N69" i="99" s="1"/>
  <c r="O68" i="99"/>
  <c r="BV7" i="144" s="1"/>
  <c r="N68" i="99"/>
  <c r="M68" i="99"/>
  <c r="O67" i="99"/>
  <c r="M67" i="99"/>
  <c r="N67" i="99" s="1"/>
  <c r="O66" i="99"/>
  <c r="M66" i="99"/>
  <c r="N66" i="99" s="1"/>
  <c r="O65" i="99"/>
  <c r="BS7" i="144" s="1"/>
  <c r="M65" i="99"/>
  <c r="N65" i="99" s="1"/>
  <c r="O64" i="99"/>
  <c r="BR7" i="144" s="1"/>
  <c r="N64" i="99"/>
  <c r="M64" i="99"/>
  <c r="O63" i="99"/>
  <c r="N63" i="99"/>
  <c r="M62" i="99"/>
  <c r="O61" i="99"/>
  <c r="K46" i="18" s="1"/>
  <c r="N61" i="99"/>
  <c r="O60" i="99"/>
  <c r="N60" i="99"/>
  <c r="O59" i="99"/>
  <c r="BL7" i="144" s="1"/>
  <c r="N59" i="99"/>
  <c r="O58" i="99"/>
  <c r="N58" i="99"/>
  <c r="O57" i="99"/>
  <c r="G46" i="18" s="1"/>
  <c r="N57" i="99"/>
  <c r="O56" i="99"/>
  <c r="N56" i="99"/>
  <c r="O55" i="99"/>
  <c r="BH7" i="144" s="1"/>
  <c r="N55" i="99"/>
  <c r="O54" i="99"/>
  <c r="N54" i="99"/>
  <c r="M53" i="99"/>
  <c r="O52" i="99"/>
  <c r="O51" i="99"/>
  <c r="O50" i="99"/>
  <c r="O49" i="99"/>
  <c r="O48" i="99"/>
  <c r="O47" i="99"/>
  <c r="O46" i="99"/>
  <c r="O53" i="99" s="1"/>
  <c r="O84" i="99" s="1"/>
  <c r="N51" i="99"/>
  <c r="M45" i="99"/>
  <c r="CK7" i="144"/>
  <c r="O41" i="99"/>
  <c r="G46" i="17" s="1"/>
  <c r="O40" i="99"/>
  <c r="O39" i="99"/>
  <c r="AQ7" i="144" s="1"/>
  <c r="O38" i="99"/>
  <c r="N41" i="99"/>
  <c r="M37" i="99"/>
  <c r="O36" i="99"/>
  <c r="AM7" i="144" s="1"/>
  <c r="O35" i="99"/>
  <c r="O34" i="99"/>
  <c r="O83" i="99" s="1"/>
  <c r="O33" i="99"/>
  <c r="F46" i="16" s="1"/>
  <c r="O32" i="99"/>
  <c r="AI7" i="144" s="1"/>
  <c r="O31" i="99"/>
  <c r="N32" i="99"/>
  <c r="M30" i="99"/>
  <c r="O29" i="99"/>
  <c r="F46" i="15" s="1"/>
  <c r="N29" i="99"/>
  <c r="N28" i="99"/>
  <c r="O27" i="99"/>
  <c r="O30" i="99" s="1"/>
  <c r="N27" i="99"/>
  <c r="M26" i="99"/>
  <c r="N25" i="99"/>
  <c r="O24" i="99"/>
  <c r="AA7" i="144" s="1"/>
  <c r="N24" i="99"/>
  <c r="O23" i="99"/>
  <c r="N23" i="99"/>
  <c r="O22" i="99"/>
  <c r="Y7" i="144" s="1"/>
  <c r="N22" i="99"/>
  <c r="O21" i="99"/>
  <c r="N21" i="99"/>
  <c r="M20" i="99"/>
  <c r="N19" i="99"/>
  <c r="O18" i="99"/>
  <c r="N18" i="99"/>
  <c r="O17" i="99"/>
  <c r="N17" i="99"/>
  <c r="M16" i="99"/>
  <c r="O15" i="99"/>
  <c r="Q7" i="144" s="1"/>
  <c r="N15" i="99"/>
  <c r="O14" i="99"/>
  <c r="F46" i="8" s="1"/>
  <c r="N14" i="99"/>
  <c r="O13" i="99"/>
  <c r="N13" i="99"/>
  <c r="O12" i="99"/>
  <c r="N12" i="99"/>
  <c r="M11" i="99"/>
  <c r="O10" i="99"/>
  <c r="G47" i="7" s="1"/>
  <c r="N10" i="99"/>
  <c r="O9" i="99"/>
  <c r="K7" i="144" s="1"/>
  <c r="N9" i="99"/>
  <c r="O8" i="99"/>
  <c r="J7" i="144" s="1"/>
  <c r="N8" i="99"/>
  <c r="O7" i="99"/>
  <c r="N7" i="99"/>
  <c r="N11" i="99" s="1"/>
  <c r="M6" i="99"/>
  <c r="O5" i="99"/>
  <c r="G7" i="144" s="1"/>
  <c r="N5" i="99"/>
  <c r="O4" i="99"/>
  <c r="F7" i="144" s="1"/>
  <c r="N4" i="99"/>
  <c r="O3" i="99"/>
  <c r="N3" i="99"/>
  <c r="O2" i="99"/>
  <c r="N2" i="99"/>
  <c r="N6" i="99" s="1"/>
  <c r="O28" i="99"/>
  <c r="O19" i="99"/>
  <c r="N90" i="53"/>
  <c r="N89" i="53"/>
  <c r="M88" i="53"/>
  <c r="N88" i="53" s="1"/>
  <c r="DC49" i="144"/>
  <c r="N87" i="53"/>
  <c r="DB49" i="144"/>
  <c r="N86" i="53"/>
  <c r="DA49" i="144"/>
  <c r="N85" i="53"/>
  <c r="M84" i="53"/>
  <c r="M83" i="53"/>
  <c r="M82" i="53"/>
  <c r="N44" i="53"/>
  <c r="O80" i="53"/>
  <c r="CH49" i="144" s="1"/>
  <c r="N80" i="53"/>
  <c r="O79" i="53"/>
  <c r="CG49" i="144" s="1"/>
  <c r="N79" i="53"/>
  <c r="O78" i="53"/>
  <c r="S45" i="20" s="1"/>
  <c r="N78" i="53"/>
  <c r="O77" i="53"/>
  <c r="CE49" i="144" s="1"/>
  <c r="N77" i="53"/>
  <c r="M77" i="53"/>
  <c r="O76" i="53"/>
  <c r="CD49" i="144" s="1"/>
  <c r="M76" i="53"/>
  <c r="N76" i="53" s="1"/>
  <c r="O75" i="53"/>
  <c r="N75" i="53"/>
  <c r="M75" i="53"/>
  <c r="O74" i="53"/>
  <c r="CB49" i="144" s="1"/>
  <c r="M74" i="53"/>
  <c r="N74" i="53" s="1"/>
  <c r="O73" i="53"/>
  <c r="CA49" i="144" s="1"/>
  <c r="M73" i="53"/>
  <c r="N73" i="53" s="1"/>
  <c r="O72" i="53"/>
  <c r="BZ49" i="144" s="1"/>
  <c r="M72" i="53"/>
  <c r="N72" i="53" s="1"/>
  <c r="O71" i="53"/>
  <c r="M71" i="53"/>
  <c r="N71" i="53" s="1"/>
  <c r="O70" i="53"/>
  <c r="K45" i="20" s="1"/>
  <c r="M70" i="53"/>
  <c r="N70" i="53" s="1"/>
  <c r="O69" i="53"/>
  <c r="BW49" i="144" s="1"/>
  <c r="N69" i="53"/>
  <c r="M69" i="53"/>
  <c r="O68" i="53"/>
  <c r="BV49" i="144" s="1"/>
  <c r="M68" i="53"/>
  <c r="N68" i="53" s="1"/>
  <c r="O67" i="53"/>
  <c r="N67" i="53"/>
  <c r="M67" i="53"/>
  <c r="O66" i="53"/>
  <c r="G45" i="20" s="1"/>
  <c r="M66" i="53"/>
  <c r="N66" i="53" s="1"/>
  <c r="O65" i="53"/>
  <c r="BS49" i="144" s="1"/>
  <c r="M65" i="53"/>
  <c r="N65" i="53" s="1"/>
  <c r="O64" i="53"/>
  <c r="BR49" i="144" s="1"/>
  <c r="M64" i="53"/>
  <c r="N64" i="53" s="1"/>
  <c r="O63" i="53"/>
  <c r="O81" i="53" s="1"/>
  <c r="N63" i="53"/>
  <c r="M62" i="53"/>
  <c r="O61" i="53"/>
  <c r="K45" i="18" s="1"/>
  <c r="N61" i="53"/>
  <c r="O60" i="53"/>
  <c r="N60" i="53"/>
  <c r="O59" i="53"/>
  <c r="I45" i="18" s="1"/>
  <c r="N59" i="53"/>
  <c r="O58" i="53"/>
  <c r="BK49" i="144" s="1"/>
  <c r="N58" i="53"/>
  <c r="O57" i="53"/>
  <c r="G45" i="18" s="1"/>
  <c r="N57" i="53"/>
  <c r="O56" i="53"/>
  <c r="N56" i="53"/>
  <c r="O55" i="53"/>
  <c r="E45" i="18" s="1"/>
  <c r="N55" i="53"/>
  <c r="O54" i="53"/>
  <c r="N54" i="53"/>
  <c r="N62" i="53" s="1"/>
  <c r="M53" i="53"/>
  <c r="O52" i="53"/>
  <c r="J45" i="19" s="1"/>
  <c r="O51" i="53"/>
  <c r="I45" i="19" s="1"/>
  <c r="O50" i="53"/>
  <c r="CV49" i="144" s="1"/>
  <c r="O49" i="53"/>
  <c r="CU49" i="144" s="1"/>
  <c r="O48" i="53"/>
  <c r="O47" i="53"/>
  <c r="E45" i="19" s="1"/>
  <c r="O46" i="53"/>
  <c r="N52" i="53"/>
  <c r="M45" i="53"/>
  <c r="I45" i="17"/>
  <c r="CJ49" i="144"/>
  <c r="O41" i="53"/>
  <c r="AS49" i="144" s="1"/>
  <c r="O40" i="53"/>
  <c r="O39" i="53"/>
  <c r="E45" i="17" s="1"/>
  <c r="O38" i="53"/>
  <c r="O45" i="53" s="1"/>
  <c r="N41" i="53"/>
  <c r="M37" i="53"/>
  <c r="O36" i="53"/>
  <c r="CP49" i="144" s="1"/>
  <c r="N36" i="53"/>
  <c r="O35" i="53"/>
  <c r="CO49" i="144" s="1"/>
  <c r="N35" i="53"/>
  <c r="O34" i="53"/>
  <c r="N34" i="53"/>
  <c r="N83" i="53" s="1"/>
  <c r="O33" i="53"/>
  <c r="F45" i="16" s="1"/>
  <c r="O32" i="53"/>
  <c r="E45" i="16" s="1"/>
  <c r="O31" i="53"/>
  <c r="N32" i="53"/>
  <c r="M30" i="53"/>
  <c r="O29" i="53"/>
  <c r="N29" i="53"/>
  <c r="N28" i="53"/>
  <c r="N30" i="53" s="1"/>
  <c r="O27" i="53"/>
  <c r="N27" i="53"/>
  <c r="M26" i="53"/>
  <c r="N25" i="53"/>
  <c r="O24" i="53"/>
  <c r="G45" i="10" s="1"/>
  <c r="N24" i="53"/>
  <c r="O23" i="53"/>
  <c r="F45" i="10" s="1"/>
  <c r="N23" i="53"/>
  <c r="O22" i="53"/>
  <c r="Y49" i="144" s="1"/>
  <c r="N22" i="53"/>
  <c r="O21" i="53"/>
  <c r="N21" i="53"/>
  <c r="M20" i="53"/>
  <c r="N19" i="53"/>
  <c r="O18" i="53"/>
  <c r="N18" i="53"/>
  <c r="O17" i="53"/>
  <c r="N17" i="53"/>
  <c r="M16" i="53"/>
  <c r="O15" i="53"/>
  <c r="Q49" i="144" s="1"/>
  <c r="N15" i="53"/>
  <c r="O14" i="53"/>
  <c r="F45" i="8" s="1"/>
  <c r="N14" i="53"/>
  <c r="O13" i="53"/>
  <c r="N13" i="53"/>
  <c r="O12" i="53"/>
  <c r="N12" i="53"/>
  <c r="N16" i="53" s="1"/>
  <c r="M11" i="53"/>
  <c r="O10" i="53"/>
  <c r="L49" i="144" s="1"/>
  <c r="N10" i="53"/>
  <c r="O9" i="53"/>
  <c r="N9" i="53"/>
  <c r="O8" i="53"/>
  <c r="E46" i="7" s="1"/>
  <c r="N8" i="53"/>
  <c r="O7" i="53"/>
  <c r="N7" i="53"/>
  <c r="N11" i="53" s="1"/>
  <c r="M6" i="53"/>
  <c r="O5" i="53"/>
  <c r="N5" i="53"/>
  <c r="O4" i="53"/>
  <c r="F45" i="5" s="1"/>
  <c r="N4" i="53"/>
  <c r="O3" i="53"/>
  <c r="N3" i="53"/>
  <c r="O2" i="53"/>
  <c r="O6" i="53" s="1"/>
  <c r="N2" i="53"/>
  <c r="N6" i="53" s="1"/>
  <c r="O28" i="53"/>
  <c r="O19" i="53"/>
  <c r="F46" i="9" s="1"/>
  <c r="N90" i="97"/>
  <c r="N89" i="97"/>
  <c r="N88" i="97"/>
  <c r="M88" i="97"/>
  <c r="DC13" i="144"/>
  <c r="N87" i="97"/>
  <c r="E44" i="21"/>
  <c r="N86" i="97"/>
  <c r="DA13" i="144"/>
  <c r="N85" i="97"/>
  <c r="N84" i="97"/>
  <c r="M84" i="97"/>
  <c r="M83" i="97"/>
  <c r="M82" i="97"/>
  <c r="N44" i="97"/>
  <c r="O80" i="97"/>
  <c r="U44" i="20" s="1"/>
  <c r="N80" i="97"/>
  <c r="O79" i="97"/>
  <c r="CG13" i="144" s="1"/>
  <c r="N79" i="97"/>
  <c r="O78" i="97"/>
  <c r="N78" i="97"/>
  <c r="O77" i="97"/>
  <c r="N77" i="97"/>
  <c r="M77" i="97"/>
  <c r="O76" i="97"/>
  <c r="Q44" i="20" s="1"/>
  <c r="M76" i="97"/>
  <c r="N76" i="97" s="1"/>
  <c r="O75" i="97"/>
  <c r="CC13" i="144" s="1"/>
  <c r="M75" i="97"/>
  <c r="N75" i="97" s="1"/>
  <c r="O74" i="97"/>
  <c r="O44" i="20" s="1"/>
  <c r="N74" i="97"/>
  <c r="M74" i="97"/>
  <c r="O73" i="97"/>
  <c r="M73" i="97"/>
  <c r="N73" i="97" s="1"/>
  <c r="O72" i="97"/>
  <c r="M44" i="20" s="1"/>
  <c r="M72" i="97"/>
  <c r="N72" i="97" s="1"/>
  <c r="O71" i="97"/>
  <c r="BY13" i="144" s="1"/>
  <c r="N71" i="97"/>
  <c r="M71" i="97"/>
  <c r="O70" i="97"/>
  <c r="K44" i="20" s="1"/>
  <c r="M70" i="97"/>
  <c r="N70" i="97" s="1"/>
  <c r="O69" i="97"/>
  <c r="N69" i="97"/>
  <c r="M69" i="97"/>
  <c r="O68" i="97"/>
  <c r="I44" i="20" s="1"/>
  <c r="M68" i="97"/>
  <c r="N68" i="97" s="1"/>
  <c r="O67" i="97"/>
  <c r="BU13" i="144" s="1"/>
  <c r="M67" i="97"/>
  <c r="N67" i="97" s="1"/>
  <c r="O66" i="97"/>
  <c r="G44" i="20" s="1"/>
  <c r="N66" i="97"/>
  <c r="M66" i="97"/>
  <c r="O65" i="97"/>
  <c r="M65" i="97"/>
  <c r="N65" i="97" s="1"/>
  <c r="O64" i="97"/>
  <c r="E44" i="20" s="1"/>
  <c r="M64" i="97"/>
  <c r="N64" i="97" s="1"/>
  <c r="O63" i="97"/>
  <c r="N63" i="97"/>
  <c r="M62" i="97"/>
  <c r="O61" i="97"/>
  <c r="K44" i="18" s="1"/>
  <c r="N61" i="97"/>
  <c r="O60" i="97"/>
  <c r="BM13" i="144" s="1"/>
  <c r="N60" i="97"/>
  <c r="O59" i="97"/>
  <c r="N59" i="97"/>
  <c r="O58" i="97"/>
  <c r="N58" i="97"/>
  <c r="O57" i="97"/>
  <c r="G44" i="18" s="1"/>
  <c r="N57" i="97"/>
  <c r="O56" i="97"/>
  <c r="BI13" i="144" s="1"/>
  <c r="N56" i="97"/>
  <c r="O55" i="97"/>
  <c r="N55" i="97"/>
  <c r="O54" i="97"/>
  <c r="O62" i="97" s="1"/>
  <c r="N54" i="97"/>
  <c r="N62" i="97" s="1"/>
  <c r="M53" i="97"/>
  <c r="O52" i="97"/>
  <c r="BE13" i="144" s="1"/>
  <c r="O51" i="97"/>
  <c r="CW13" i="144" s="1"/>
  <c r="O50" i="97"/>
  <c r="H44" i="19" s="1"/>
  <c r="O49" i="97"/>
  <c r="G44" i="19" s="1"/>
  <c r="O48" i="97"/>
  <c r="BA13" i="144" s="1"/>
  <c r="O47" i="97"/>
  <c r="CS13" i="144" s="1"/>
  <c r="O46" i="97"/>
  <c r="O53" i="97" s="1"/>
  <c r="O84" i="97" s="1"/>
  <c r="N52" i="97"/>
  <c r="M45" i="97"/>
  <c r="N43" i="97"/>
  <c r="O41" i="97"/>
  <c r="G44" i="17" s="1"/>
  <c r="O40" i="97"/>
  <c r="O39" i="97"/>
  <c r="AQ13" i="144" s="1"/>
  <c r="O38" i="97"/>
  <c r="N41" i="97"/>
  <c r="M37" i="97"/>
  <c r="O36" i="97"/>
  <c r="AM13" i="144" s="1"/>
  <c r="O35" i="97"/>
  <c r="CO13" i="144" s="1"/>
  <c r="O34" i="97"/>
  <c r="O33" i="97"/>
  <c r="F44" i="16" s="1"/>
  <c r="O32" i="97"/>
  <c r="O31" i="97"/>
  <c r="N33" i="97"/>
  <c r="M30" i="97"/>
  <c r="O29" i="97"/>
  <c r="F44" i="15" s="1"/>
  <c r="N29" i="97"/>
  <c r="N28" i="97"/>
  <c r="O27" i="97"/>
  <c r="O30" i="97" s="1"/>
  <c r="N27" i="97"/>
  <c r="M26" i="97"/>
  <c r="N25" i="97"/>
  <c r="O24" i="97"/>
  <c r="AA13" i="144" s="1"/>
  <c r="N24" i="97"/>
  <c r="O23" i="97"/>
  <c r="N23" i="97"/>
  <c r="O22" i="97"/>
  <c r="N22" i="97"/>
  <c r="O21" i="97"/>
  <c r="O26" i="97" s="1"/>
  <c r="N21" i="97"/>
  <c r="M20" i="97"/>
  <c r="N19" i="97"/>
  <c r="O18" i="97"/>
  <c r="U13" i="144" s="1"/>
  <c r="N18" i="97"/>
  <c r="O17" i="97"/>
  <c r="N17" i="97"/>
  <c r="M16" i="97"/>
  <c r="O15" i="97"/>
  <c r="Q13" i="144" s="1"/>
  <c r="N15" i="97"/>
  <c r="O14" i="97"/>
  <c r="F44" i="8" s="1"/>
  <c r="N14" i="97"/>
  <c r="O13" i="97"/>
  <c r="O13" i="144" s="1"/>
  <c r="N13" i="97"/>
  <c r="O12" i="97"/>
  <c r="N12" i="97"/>
  <c r="N16" i="97" s="1"/>
  <c r="M11" i="97"/>
  <c r="O10" i="97"/>
  <c r="G45" i="7" s="1"/>
  <c r="N10" i="97"/>
  <c r="O9" i="97"/>
  <c r="N9" i="97"/>
  <c r="O8" i="97"/>
  <c r="N8" i="97"/>
  <c r="O7" i="97"/>
  <c r="O11" i="97" s="1"/>
  <c r="N7" i="97"/>
  <c r="N11" i="97" s="1"/>
  <c r="M6" i="97"/>
  <c r="O5" i="97"/>
  <c r="G13" i="144" s="1"/>
  <c r="N5" i="97"/>
  <c r="O4" i="97"/>
  <c r="N4" i="97"/>
  <c r="O3" i="97"/>
  <c r="N3" i="97"/>
  <c r="O2" i="97"/>
  <c r="N2" i="97"/>
  <c r="N6" i="97" s="1"/>
  <c r="O28" i="97"/>
  <c r="O19" i="97"/>
  <c r="I90" i="50"/>
  <c r="J90" i="50" s="1"/>
  <c r="N90" i="50"/>
  <c r="N89" i="50"/>
  <c r="M88" i="50"/>
  <c r="N88" i="50" s="1"/>
  <c r="DC46" i="144"/>
  <c r="N87" i="50"/>
  <c r="N86" i="50"/>
  <c r="D43" i="21"/>
  <c r="N85" i="50"/>
  <c r="N84" i="50"/>
  <c r="M84" i="50"/>
  <c r="M83" i="50"/>
  <c r="M82" i="50"/>
  <c r="CH46" i="144"/>
  <c r="N80" i="50"/>
  <c r="CG46" i="144"/>
  <c r="N79" i="50"/>
  <c r="S43" i="20"/>
  <c r="N78" i="50"/>
  <c r="CE46" i="144"/>
  <c r="M77" i="50"/>
  <c r="N77" i="50" s="1"/>
  <c r="CD46" i="144"/>
  <c r="M76" i="50"/>
  <c r="N76" i="50" s="1"/>
  <c r="CC46" i="144"/>
  <c r="M75" i="50"/>
  <c r="N75" i="50" s="1"/>
  <c r="O43" i="20"/>
  <c r="M74" i="50"/>
  <c r="N74" i="50" s="1"/>
  <c r="CA46" i="144"/>
  <c r="M73" i="50"/>
  <c r="N73" i="50" s="1"/>
  <c r="BZ46" i="144"/>
  <c r="M72" i="50"/>
  <c r="N72" i="50" s="1"/>
  <c r="BY46" i="144"/>
  <c r="M71" i="50"/>
  <c r="N71" i="50" s="1"/>
  <c r="K43" i="20"/>
  <c r="M70" i="50"/>
  <c r="N70" i="50" s="1"/>
  <c r="BW46" i="144"/>
  <c r="M69" i="50"/>
  <c r="N69" i="50" s="1"/>
  <c r="BV46" i="144"/>
  <c r="M68" i="50"/>
  <c r="N68" i="50" s="1"/>
  <c r="BU46" i="144"/>
  <c r="M67" i="50"/>
  <c r="N67" i="50" s="1"/>
  <c r="G43" i="20"/>
  <c r="M66" i="50"/>
  <c r="N66" i="50" s="1"/>
  <c r="BS46" i="144"/>
  <c r="M65" i="50"/>
  <c r="N65" i="50" s="1"/>
  <c r="BR46" i="144"/>
  <c r="N64" i="50"/>
  <c r="M64" i="50"/>
  <c r="M81" i="50" s="1"/>
  <c r="D43" i="20"/>
  <c r="N63" i="50"/>
  <c r="M62" i="50"/>
  <c r="BN46" i="144"/>
  <c r="N61" i="50"/>
  <c r="J43" i="18"/>
  <c r="N60" i="50"/>
  <c r="I43" i="18"/>
  <c r="N59" i="50"/>
  <c r="BK46" i="144"/>
  <c r="N58" i="50"/>
  <c r="BJ46" i="144"/>
  <c r="N57" i="50"/>
  <c r="F43" i="18"/>
  <c r="N56" i="50"/>
  <c r="N55" i="50"/>
  <c r="BG46" i="144"/>
  <c r="N54" i="50"/>
  <c r="N62" i="50" s="1"/>
  <c r="M53" i="50"/>
  <c r="CX46" i="144"/>
  <c r="I43" i="19"/>
  <c r="CV46" i="144"/>
  <c r="CU46" i="144"/>
  <c r="F43" i="19"/>
  <c r="E43" i="19"/>
  <c r="N51" i="50"/>
  <c r="M45" i="50"/>
  <c r="CL46" i="144"/>
  <c r="N44" i="50"/>
  <c r="I43" i="17"/>
  <c r="N43" i="50"/>
  <c r="AT46" i="144"/>
  <c r="N42" i="50"/>
  <c r="AR46" i="144"/>
  <c r="E43" i="17"/>
  <c r="N40" i="50"/>
  <c r="M37" i="50"/>
  <c r="CP46" i="144"/>
  <c r="N36" i="50"/>
  <c r="CO46" i="144"/>
  <c r="N35" i="50"/>
  <c r="AK46" i="144"/>
  <c r="N34" i="50"/>
  <c r="AJ46" i="144"/>
  <c r="I31" i="50"/>
  <c r="J31" i="50" s="1"/>
  <c r="N32" i="50"/>
  <c r="M30" i="50"/>
  <c r="AF46" i="144"/>
  <c r="N29" i="50"/>
  <c r="N28" i="50"/>
  <c r="D43" i="15"/>
  <c r="N27" i="50"/>
  <c r="M26" i="50"/>
  <c r="N25" i="50"/>
  <c r="N24" i="50"/>
  <c r="F43" i="10"/>
  <c r="N23" i="50"/>
  <c r="Y46" i="144"/>
  <c r="N22" i="50"/>
  <c r="D43" i="10"/>
  <c r="N21" i="50"/>
  <c r="M20" i="50"/>
  <c r="N19" i="50"/>
  <c r="N18" i="50"/>
  <c r="T46" i="144"/>
  <c r="N17" i="50"/>
  <c r="M16" i="50"/>
  <c r="N15" i="50"/>
  <c r="P46" i="144"/>
  <c r="N14" i="50"/>
  <c r="N13" i="50"/>
  <c r="D43" i="8"/>
  <c r="N12" i="50"/>
  <c r="N16" i="50" s="1"/>
  <c r="M11" i="50"/>
  <c r="N10" i="50"/>
  <c r="K46" i="144"/>
  <c r="N9" i="50"/>
  <c r="E44" i="7"/>
  <c r="N8" i="50"/>
  <c r="N7" i="50"/>
  <c r="M6" i="50"/>
  <c r="G46" i="144"/>
  <c r="N5" i="50"/>
  <c r="F43" i="5"/>
  <c r="N4" i="50"/>
  <c r="E46" i="144"/>
  <c r="N3" i="50"/>
  <c r="N2" i="50"/>
  <c r="AE46" i="144"/>
  <c r="F44" i="9"/>
  <c r="N90" i="48"/>
  <c r="I89" i="48"/>
  <c r="J89" i="48" s="1"/>
  <c r="N89" i="48"/>
  <c r="M88" i="48"/>
  <c r="N88" i="48" s="1"/>
  <c r="N87" i="48"/>
  <c r="N86" i="48"/>
  <c r="N85" i="48"/>
  <c r="N84" i="48"/>
  <c r="M84" i="48"/>
  <c r="N35" i="48"/>
  <c r="M82" i="48"/>
  <c r="N43" i="48"/>
  <c r="N80" i="48"/>
  <c r="N79" i="48"/>
  <c r="N78" i="48"/>
  <c r="N77" i="48"/>
  <c r="M77" i="48"/>
  <c r="Q42" i="20"/>
  <c r="M76" i="48"/>
  <c r="N76" i="48" s="1"/>
  <c r="N75" i="48"/>
  <c r="M75" i="48"/>
  <c r="M74" i="48"/>
  <c r="N74" i="48" s="1"/>
  <c r="M73" i="48"/>
  <c r="N73" i="48" s="1"/>
  <c r="M42" i="20"/>
  <c r="N72" i="48"/>
  <c r="M72" i="48"/>
  <c r="M71" i="48"/>
  <c r="N71" i="48" s="1"/>
  <c r="M70" i="48"/>
  <c r="N70" i="48" s="1"/>
  <c r="M69" i="48"/>
  <c r="N69" i="48" s="1"/>
  <c r="I42" i="20"/>
  <c r="N68" i="48"/>
  <c r="M68" i="48"/>
  <c r="M67" i="48"/>
  <c r="N67" i="48" s="1"/>
  <c r="M66" i="48"/>
  <c r="N66" i="48" s="1"/>
  <c r="M65" i="48"/>
  <c r="N65" i="48" s="1"/>
  <c r="E42" i="20"/>
  <c r="N64" i="48"/>
  <c r="M64" i="48"/>
  <c r="N63" i="48"/>
  <c r="M62" i="48"/>
  <c r="K42" i="18"/>
  <c r="N61" i="48"/>
  <c r="N60" i="48"/>
  <c r="I42" i="18"/>
  <c r="N59" i="48"/>
  <c r="N58" i="48"/>
  <c r="G42" i="18"/>
  <c r="N57" i="48"/>
  <c r="N56" i="48"/>
  <c r="E42" i="18"/>
  <c r="N55" i="48"/>
  <c r="N54" i="48"/>
  <c r="N62" i="48" s="1"/>
  <c r="M53" i="48"/>
  <c r="H42" i="19"/>
  <c r="G42" i="19"/>
  <c r="N51" i="48"/>
  <c r="M45" i="48"/>
  <c r="N44" i="48"/>
  <c r="N42" i="48"/>
  <c r="G42" i="17"/>
  <c r="AQ61" i="144"/>
  <c r="N41" i="48"/>
  <c r="M37" i="48"/>
  <c r="AM61" i="144"/>
  <c r="AJ61" i="144"/>
  <c r="AI61" i="144"/>
  <c r="N32" i="48"/>
  <c r="M30" i="48"/>
  <c r="F42" i="15"/>
  <c r="N29" i="48"/>
  <c r="N28" i="48"/>
  <c r="N27" i="48"/>
  <c r="M26" i="48"/>
  <c r="N25" i="48"/>
  <c r="AA61" i="144"/>
  <c r="N24" i="48"/>
  <c r="N23" i="48"/>
  <c r="Y61" i="144"/>
  <c r="N22" i="48"/>
  <c r="N21" i="48"/>
  <c r="M20" i="48"/>
  <c r="V61" i="144"/>
  <c r="N19" i="48"/>
  <c r="U61" i="144"/>
  <c r="N18" i="48"/>
  <c r="D43" i="9"/>
  <c r="N17" i="48"/>
  <c r="G42" i="8"/>
  <c r="F42" i="8"/>
  <c r="O61" i="144"/>
  <c r="N61" i="144"/>
  <c r="G43" i="7"/>
  <c r="K61" i="144"/>
  <c r="J61" i="144"/>
  <c r="I61" i="144"/>
  <c r="M6" i="48"/>
  <c r="N5" i="48"/>
  <c r="F61" i="144"/>
  <c r="N4" i="48"/>
  <c r="E61" i="144"/>
  <c r="N3" i="48"/>
  <c r="D42" i="5"/>
  <c r="N2" i="48"/>
  <c r="N90" i="95"/>
  <c r="I89" i="95"/>
  <c r="J89" i="95" s="1"/>
  <c r="N89" i="95"/>
  <c r="M88" i="95"/>
  <c r="N88" i="95" s="1"/>
  <c r="DC53" i="144"/>
  <c r="N87" i="95"/>
  <c r="DB53" i="144"/>
  <c r="N86" i="95"/>
  <c r="DA53" i="144"/>
  <c r="N85" i="95"/>
  <c r="M84" i="95"/>
  <c r="N36" i="95"/>
  <c r="M82" i="95"/>
  <c r="O80" i="95"/>
  <c r="CH53" i="144" s="1"/>
  <c r="N80" i="95"/>
  <c r="O79" i="95"/>
  <c r="CG53" i="144" s="1"/>
  <c r="N79" i="95"/>
  <c r="O78" i="95"/>
  <c r="S41" i="20" s="1"/>
  <c r="N78" i="95"/>
  <c r="O77" i="95"/>
  <c r="CE53" i="144" s="1"/>
  <c r="M77" i="95"/>
  <c r="N77" i="95" s="1"/>
  <c r="O76" i="95"/>
  <c r="CD53" i="144" s="1"/>
  <c r="M76" i="95"/>
  <c r="N76" i="95" s="1"/>
  <c r="O75" i="95"/>
  <c r="CC53" i="144" s="1"/>
  <c r="M75" i="95"/>
  <c r="N75" i="95" s="1"/>
  <c r="O74" i="95"/>
  <c r="O41" i="20" s="1"/>
  <c r="N74" i="95"/>
  <c r="M74" i="95"/>
  <c r="O73" i="95"/>
  <c r="CA53" i="144" s="1"/>
  <c r="M73" i="95"/>
  <c r="N73" i="95" s="1"/>
  <c r="O72" i="95"/>
  <c r="BZ53" i="144" s="1"/>
  <c r="M72" i="95"/>
  <c r="N72" i="95" s="1"/>
  <c r="O71" i="95"/>
  <c r="BY53" i="144" s="1"/>
  <c r="M71" i="95"/>
  <c r="N71" i="95" s="1"/>
  <c r="O70" i="95"/>
  <c r="K41" i="20" s="1"/>
  <c r="M70" i="95"/>
  <c r="N70" i="95" s="1"/>
  <c r="O69" i="95"/>
  <c r="BW53" i="144" s="1"/>
  <c r="M69" i="95"/>
  <c r="N69" i="95" s="1"/>
  <c r="O68" i="95"/>
  <c r="BV53" i="144" s="1"/>
  <c r="M68" i="95"/>
  <c r="N68" i="95" s="1"/>
  <c r="O67" i="95"/>
  <c r="BU53" i="144" s="1"/>
  <c r="M67" i="95"/>
  <c r="N67" i="95" s="1"/>
  <c r="O66" i="95"/>
  <c r="G41" i="20" s="1"/>
  <c r="N66" i="95"/>
  <c r="M66" i="95"/>
  <c r="O65" i="95"/>
  <c r="BS53" i="144" s="1"/>
  <c r="M65" i="95"/>
  <c r="N65" i="95" s="1"/>
  <c r="O64" i="95"/>
  <c r="BR53" i="144" s="1"/>
  <c r="M64" i="95"/>
  <c r="M81" i="95" s="1"/>
  <c r="O63" i="95"/>
  <c r="N63" i="95"/>
  <c r="M62" i="95"/>
  <c r="O61" i="95"/>
  <c r="BN53" i="144" s="1"/>
  <c r="N61" i="95"/>
  <c r="O60" i="95"/>
  <c r="BM53" i="144" s="1"/>
  <c r="N60" i="95"/>
  <c r="O59" i="95"/>
  <c r="BL53" i="144" s="1"/>
  <c r="N59" i="95"/>
  <c r="O58" i="95"/>
  <c r="BK53" i="144" s="1"/>
  <c r="N58" i="95"/>
  <c r="O57" i="95"/>
  <c r="BJ53" i="144" s="1"/>
  <c r="N57" i="95"/>
  <c r="O56" i="95"/>
  <c r="BI53" i="144" s="1"/>
  <c r="N56" i="95"/>
  <c r="O55" i="95"/>
  <c r="BH53" i="144" s="1"/>
  <c r="N55" i="95"/>
  <c r="O54" i="95"/>
  <c r="N54" i="95"/>
  <c r="M53" i="95"/>
  <c r="O52" i="95"/>
  <c r="CX53" i="144" s="1"/>
  <c r="O51" i="95"/>
  <c r="CW53" i="144" s="1"/>
  <c r="O50" i="95"/>
  <c r="BC53" i="144" s="1"/>
  <c r="O49" i="95"/>
  <c r="CU53" i="144" s="1"/>
  <c r="O48" i="95"/>
  <c r="O47" i="95"/>
  <c r="CS53" i="144" s="1"/>
  <c r="O46" i="95"/>
  <c r="N51" i="95"/>
  <c r="M45" i="95"/>
  <c r="CL53" i="144"/>
  <c r="N44" i="95"/>
  <c r="CK53" i="144"/>
  <c r="N43" i="95"/>
  <c r="AT53" i="144"/>
  <c r="N42" i="95"/>
  <c r="N82" i="95" s="1"/>
  <c r="O41" i="95"/>
  <c r="G41" i="17" s="1"/>
  <c r="O40" i="95"/>
  <c r="F41" i="17" s="1"/>
  <c r="O39" i="95"/>
  <c r="E41" i="17" s="1"/>
  <c r="O38" i="95"/>
  <c r="N41" i="95"/>
  <c r="M37" i="95"/>
  <c r="O36" i="95"/>
  <c r="CP53" i="144" s="1"/>
  <c r="O35" i="95"/>
  <c r="CO53" i="144" s="1"/>
  <c r="N35" i="95"/>
  <c r="O34" i="95"/>
  <c r="O33" i="95"/>
  <c r="AJ53" i="144" s="1"/>
  <c r="O32" i="95"/>
  <c r="AI53" i="144" s="1"/>
  <c r="O31" i="95"/>
  <c r="N32" i="95"/>
  <c r="M30" i="95"/>
  <c r="O29" i="95"/>
  <c r="AF53" i="144" s="1"/>
  <c r="N29" i="95"/>
  <c r="N28" i="95"/>
  <c r="O27" i="95"/>
  <c r="N27" i="95"/>
  <c r="M26" i="95"/>
  <c r="N25" i="95"/>
  <c r="O24" i="95"/>
  <c r="G41" i="10" s="1"/>
  <c r="N24" i="95"/>
  <c r="O23" i="95"/>
  <c r="F41" i="10" s="1"/>
  <c r="N23" i="95"/>
  <c r="O22" i="95"/>
  <c r="Y53" i="144" s="1"/>
  <c r="N22" i="95"/>
  <c r="O21" i="95"/>
  <c r="N21" i="95"/>
  <c r="M20" i="95"/>
  <c r="N19" i="95"/>
  <c r="O18" i="95"/>
  <c r="N18" i="95"/>
  <c r="O17" i="95"/>
  <c r="N17" i="95"/>
  <c r="M16" i="95"/>
  <c r="O15" i="95"/>
  <c r="N15" i="95"/>
  <c r="O14" i="95"/>
  <c r="N14" i="95"/>
  <c r="O13" i="95"/>
  <c r="N13" i="95"/>
  <c r="O12" i="95"/>
  <c r="N12" i="95"/>
  <c r="N16" i="95" s="1"/>
  <c r="M11" i="95"/>
  <c r="O10" i="95"/>
  <c r="N10" i="95"/>
  <c r="O9" i="95"/>
  <c r="F42" i="7" s="1"/>
  <c r="N9" i="95"/>
  <c r="O8" i="95"/>
  <c r="E42" i="7" s="1"/>
  <c r="N8" i="95"/>
  <c r="O7" i="95"/>
  <c r="N7" i="95"/>
  <c r="M6" i="95"/>
  <c r="O5" i="95"/>
  <c r="G53" i="144" s="1"/>
  <c r="N5" i="95"/>
  <c r="O4" i="95"/>
  <c r="F41" i="5" s="1"/>
  <c r="N4" i="95"/>
  <c r="O3" i="95"/>
  <c r="N3" i="95"/>
  <c r="O2" i="95"/>
  <c r="N2" i="95"/>
  <c r="O28" i="95"/>
  <c r="AE53" i="144" s="1"/>
  <c r="O19" i="95"/>
  <c r="F42" i="9" s="1"/>
  <c r="I90" i="91"/>
  <c r="J90" i="91" s="1"/>
  <c r="N90" i="91"/>
  <c r="N89" i="91"/>
  <c r="M88" i="91"/>
  <c r="N88" i="91" s="1"/>
  <c r="DC11" i="144"/>
  <c r="N87" i="91"/>
  <c r="DB11" i="144"/>
  <c r="N86" i="91"/>
  <c r="DA11" i="144"/>
  <c r="N85" i="91"/>
  <c r="N84" i="91"/>
  <c r="M84" i="91"/>
  <c r="M83" i="91"/>
  <c r="M82" i="91"/>
  <c r="O80" i="91"/>
  <c r="U40" i="20" s="1"/>
  <c r="N80" i="91"/>
  <c r="O79" i="91"/>
  <c r="CG11" i="144" s="1"/>
  <c r="N79" i="91"/>
  <c r="O78" i="91"/>
  <c r="S40" i="20" s="1"/>
  <c r="N78" i="91"/>
  <c r="O77" i="91"/>
  <c r="R40" i="20" s="1"/>
  <c r="M77" i="91"/>
  <c r="N77" i="91" s="1"/>
  <c r="O76" i="91"/>
  <c r="Q40" i="20" s="1"/>
  <c r="M76" i="91"/>
  <c r="N76" i="91" s="1"/>
  <c r="O75" i="91"/>
  <c r="CC11" i="144" s="1"/>
  <c r="M75" i="91"/>
  <c r="N75" i="91" s="1"/>
  <c r="O74" i="91"/>
  <c r="M74" i="91"/>
  <c r="N74" i="91" s="1"/>
  <c r="O73" i="91"/>
  <c r="N40" i="20" s="1"/>
  <c r="M73" i="91"/>
  <c r="N73" i="91" s="1"/>
  <c r="O72" i="91"/>
  <c r="M40" i="20" s="1"/>
  <c r="M72" i="91"/>
  <c r="N72" i="91" s="1"/>
  <c r="O71" i="91"/>
  <c r="BY11" i="144" s="1"/>
  <c r="M71" i="91"/>
  <c r="N71" i="91" s="1"/>
  <c r="O70" i="91"/>
  <c r="N70" i="91"/>
  <c r="M70" i="91"/>
  <c r="O69" i="91"/>
  <c r="J40" i="20" s="1"/>
  <c r="M69" i="91"/>
  <c r="N69" i="91" s="1"/>
  <c r="O68" i="91"/>
  <c r="I40" i="20" s="1"/>
  <c r="N68" i="91"/>
  <c r="M68" i="91"/>
  <c r="O67" i="91"/>
  <c r="BU11" i="144" s="1"/>
  <c r="M67" i="91"/>
  <c r="N67" i="91" s="1"/>
  <c r="O66" i="91"/>
  <c r="M66" i="91"/>
  <c r="N66" i="91" s="1"/>
  <c r="O65" i="91"/>
  <c r="F40" i="20" s="1"/>
  <c r="M65" i="91"/>
  <c r="N65" i="91" s="1"/>
  <c r="O64" i="91"/>
  <c r="E40" i="20" s="1"/>
  <c r="M64" i="91"/>
  <c r="M81" i="91" s="1"/>
  <c r="O63" i="91"/>
  <c r="N63" i="91"/>
  <c r="M62" i="91"/>
  <c r="O61" i="91"/>
  <c r="K40" i="18" s="1"/>
  <c r="N61" i="91"/>
  <c r="O60" i="91"/>
  <c r="BM11" i="144" s="1"/>
  <c r="N60" i="91"/>
  <c r="O59" i="91"/>
  <c r="I40" i="18" s="1"/>
  <c r="N59" i="91"/>
  <c r="O58" i="91"/>
  <c r="H40" i="18" s="1"/>
  <c r="N58" i="91"/>
  <c r="O57" i="91"/>
  <c r="G40" i="18" s="1"/>
  <c r="N57" i="91"/>
  <c r="O56" i="91"/>
  <c r="BI11" i="144" s="1"/>
  <c r="N56" i="91"/>
  <c r="O55" i="91"/>
  <c r="E40" i="18" s="1"/>
  <c r="N55" i="91"/>
  <c r="O54" i="91"/>
  <c r="N54" i="91"/>
  <c r="N62" i="91" s="1"/>
  <c r="M53" i="91"/>
  <c r="O52" i="91"/>
  <c r="BE11" i="144" s="1"/>
  <c r="O51" i="91"/>
  <c r="CW11" i="144" s="1"/>
  <c r="O50" i="91"/>
  <c r="O49" i="91"/>
  <c r="G40" i="19" s="1"/>
  <c r="O48" i="91"/>
  <c r="O47" i="91"/>
  <c r="CS11" i="144" s="1"/>
  <c r="O46" i="91"/>
  <c r="O53" i="91" s="1"/>
  <c r="O84" i="91" s="1"/>
  <c r="N52" i="91"/>
  <c r="M45" i="91"/>
  <c r="CL11" i="144"/>
  <c r="N44" i="91"/>
  <c r="CK11" i="144"/>
  <c r="N43" i="91"/>
  <c r="N42" i="91"/>
  <c r="O41" i="91"/>
  <c r="G40" i="17" s="1"/>
  <c r="O40" i="91"/>
  <c r="O39" i="91"/>
  <c r="E40" i="17" s="1"/>
  <c r="O38" i="91"/>
  <c r="N38" i="91"/>
  <c r="N41" i="91"/>
  <c r="M37" i="91"/>
  <c r="O36" i="91"/>
  <c r="AM11" i="144" s="1"/>
  <c r="O35" i="91"/>
  <c r="CO11" i="144" s="1"/>
  <c r="O34" i="91"/>
  <c r="O33" i="91"/>
  <c r="F40" i="16" s="1"/>
  <c r="O32" i="91"/>
  <c r="AI11" i="144" s="1"/>
  <c r="O31" i="91"/>
  <c r="O37" i="91" s="1"/>
  <c r="N33" i="91"/>
  <c r="M30" i="91"/>
  <c r="O29" i="91"/>
  <c r="F40" i="15" s="1"/>
  <c r="N29" i="91"/>
  <c r="N28" i="91"/>
  <c r="O27" i="91"/>
  <c r="O30" i="91" s="1"/>
  <c r="N27" i="91"/>
  <c r="M26" i="91"/>
  <c r="N25" i="91"/>
  <c r="O24" i="91"/>
  <c r="AA11" i="144" s="1"/>
  <c r="N24" i="91"/>
  <c r="O23" i="91"/>
  <c r="N23" i="91"/>
  <c r="O22" i="91"/>
  <c r="E40" i="10" s="1"/>
  <c r="N22" i="91"/>
  <c r="O21" i="91"/>
  <c r="O26" i="91" s="1"/>
  <c r="N21" i="91"/>
  <c r="N26" i="91" s="1"/>
  <c r="M20" i="91"/>
  <c r="N19" i="91"/>
  <c r="O18" i="91"/>
  <c r="U11" i="144" s="1"/>
  <c r="N18" i="91"/>
  <c r="O17" i="91"/>
  <c r="N17" i="91"/>
  <c r="M16" i="91"/>
  <c r="O15" i="91"/>
  <c r="N15" i="91"/>
  <c r="O14" i="91"/>
  <c r="P11" i="144" s="1"/>
  <c r="N14" i="91"/>
  <c r="O13" i="91"/>
  <c r="N13" i="91"/>
  <c r="O12" i="91"/>
  <c r="N12" i="91"/>
  <c r="N16" i="91" s="1"/>
  <c r="M11" i="91"/>
  <c r="O10" i="91"/>
  <c r="L11" i="144" s="1"/>
  <c r="N10" i="91"/>
  <c r="O9" i="91"/>
  <c r="K11" i="144" s="1"/>
  <c r="N9" i="91"/>
  <c r="O8" i="91"/>
  <c r="N8" i="91"/>
  <c r="O7" i="91"/>
  <c r="N7" i="91"/>
  <c r="N11" i="91" s="1"/>
  <c r="M6" i="91"/>
  <c r="O5" i="91"/>
  <c r="G11" i="144" s="1"/>
  <c r="N5" i="91"/>
  <c r="O4" i="91"/>
  <c r="F40" i="5" s="1"/>
  <c r="N4" i="91"/>
  <c r="O3" i="91"/>
  <c r="N3" i="91"/>
  <c r="O2" i="91"/>
  <c r="N2" i="91"/>
  <c r="O28" i="91"/>
  <c r="AE11" i="144" s="1"/>
  <c r="O19" i="91"/>
  <c r="N90" i="89"/>
  <c r="N89" i="89"/>
  <c r="M88" i="89"/>
  <c r="N88" i="89" s="1"/>
  <c r="N87" i="89"/>
  <c r="DB9" i="144"/>
  <c r="N86" i="89"/>
  <c r="D39" i="21"/>
  <c r="N85" i="89"/>
  <c r="N84" i="89"/>
  <c r="M84" i="89"/>
  <c r="M83" i="89"/>
  <c r="M82" i="89"/>
  <c r="N80" i="89"/>
  <c r="T39" i="20"/>
  <c r="N79" i="89"/>
  <c r="CF9" i="144"/>
  <c r="N78" i="89"/>
  <c r="R39" i="20"/>
  <c r="M77" i="89"/>
  <c r="N77" i="89" s="1"/>
  <c r="M76" i="89"/>
  <c r="N76" i="89" s="1"/>
  <c r="P39" i="20"/>
  <c r="M75" i="89"/>
  <c r="N75" i="89" s="1"/>
  <c r="CB9" i="144"/>
  <c r="M74" i="89"/>
  <c r="N74" i="89" s="1"/>
  <c r="N39" i="20"/>
  <c r="M73" i="89"/>
  <c r="N73" i="89" s="1"/>
  <c r="M72" i="89"/>
  <c r="N72" i="89" s="1"/>
  <c r="L39" i="20"/>
  <c r="M71" i="89"/>
  <c r="N71" i="89" s="1"/>
  <c r="BX9" i="144"/>
  <c r="M70" i="89"/>
  <c r="N70" i="89" s="1"/>
  <c r="J39" i="20"/>
  <c r="M69" i="89"/>
  <c r="N69" i="89" s="1"/>
  <c r="M68" i="89"/>
  <c r="N68" i="89" s="1"/>
  <c r="H39" i="20"/>
  <c r="M67" i="89"/>
  <c r="N67" i="89" s="1"/>
  <c r="BT9" i="144"/>
  <c r="M66" i="89"/>
  <c r="N66" i="89" s="1"/>
  <c r="F39" i="20"/>
  <c r="M65" i="89"/>
  <c r="N65" i="89" s="1"/>
  <c r="M64" i="89"/>
  <c r="M81" i="89" s="1"/>
  <c r="D39" i="20"/>
  <c r="N63" i="89"/>
  <c r="M62" i="89"/>
  <c r="BN9" i="144"/>
  <c r="N61" i="89"/>
  <c r="BM9" i="144"/>
  <c r="N60" i="89"/>
  <c r="BL9" i="144"/>
  <c r="N59" i="89"/>
  <c r="N58" i="89"/>
  <c r="BJ9" i="144"/>
  <c r="N57" i="89"/>
  <c r="F39" i="18"/>
  <c r="N56" i="89"/>
  <c r="BH9" i="144"/>
  <c r="N55" i="89"/>
  <c r="N54" i="89"/>
  <c r="M53" i="89"/>
  <c r="BE9" i="144"/>
  <c r="BD9" i="144"/>
  <c r="CV9" i="144"/>
  <c r="CT9" i="144"/>
  <c r="AZ9" i="144"/>
  <c r="N52" i="89"/>
  <c r="M45" i="89"/>
  <c r="N44" i="89"/>
  <c r="AU9" i="144"/>
  <c r="N43" i="89"/>
  <c r="N42" i="89"/>
  <c r="G39" i="17"/>
  <c r="F39" i="17"/>
  <c r="AQ9" i="144"/>
  <c r="N41" i="89"/>
  <c r="M37" i="89"/>
  <c r="AM9" i="144"/>
  <c r="G39" i="16"/>
  <c r="E39" i="16"/>
  <c r="N33" i="89"/>
  <c r="M30" i="89"/>
  <c r="N29" i="89"/>
  <c r="N28" i="89"/>
  <c r="AD9" i="144"/>
  <c r="N27" i="89"/>
  <c r="M26" i="89"/>
  <c r="N25" i="89"/>
  <c r="G39" i="10"/>
  <c r="N24" i="89"/>
  <c r="N23" i="89"/>
  <c r="Y9" i="144"/>
  <c r="N22" i="89"/>
  <c r="X9" i="144"/>
  <c r="N21" i="89"/>
  <c r="M20" i="89"/>
  <c r="N19" i="89"/>
  <c r="U9" i="144"/>
  <c r="N18" i="89"/>
  <c r="N17" i="89"/>
  <c r="M16" i="89"/>
  <c r="Q9" i="144"/>
  <c r="N15" i="89"/>
  <c r="N14" i="89"/>
  <c r="E39" i="8"/>
  <c r="N13" i="89"/>
  <c r="N12" i="89"/>
  <c r="M11" i="89"/>
  <c r="N10" i="89"/>
  <c r="F40" i="7"/>
  <c r="N9" i="89"/>
  <c r="J9" i="144"/>
  <c r="N8" i="89"/>
  <c r="N7" i="89"/>
  <c r="M6" i="89"/>
  <c r="G39" i="5"/>
  <c r="N5" i="89"/>
  <c r="F9" i="144"/>
  <c r="N4" i="89"/>
  <c r="N3" i="89"/>
  <c r="N2" i="89"/>
  <c r="E39" i="15"/>
  <c r="N90" i="87"/>
  <c r="N89" i="87"/>
  <c r="M88" i="87"/>
  <c r="N88" i="87" s="1"/>
  <c r="F38" i="21"/>
  <c r="N87" i="87"/>
  <c r="N86" i="87"/>
  <c r="N85" i="87"/>
  <c r="N84" i="87"/>
  <c r="M84" i="87"/>
  <c r="M83" i="87"/>
  <c r="M82" i="87"/>
  <c r="N43" i="87"/>
  <c r="O80" i="87"/>
  <c r="N80" i="87"/>
  <c r="O79" i="87"/>
  <c r="N79" i="87"/>
  <c r="O78" i="87"/>
  <c r="S38" i="20" s="1"/>
  <c r="N78" i="87"/>
  <c r="O77" i="87"/>
  <c r="R38" i="20" s="1"/>
  <c r="M77" i="87"/>
  <c r="N77" i="87" s="1"/>
  <c r="O76" i="87"/>
  <c r="N76" i="87"/>
  <c r="M76" i="87"/>
  <c r="O75" i="87"/>
  <c r="M75" i="87"/>
  <c r="N75" i="87" s="1"/>
  <c r="O74" i="87"/>
  <c r="M74" i="87"/>
  <c r="N74" i="87" s="1"/>
  <c r="O73" i="87"/>
  <c r="N38" i="20" s="1"/>
  <c r="M73" i="87"/>
  <c r="N73" i="87" s="1"/>
  <c r="O72" i="87"/>
  <c r="N72" i="87"/>
  <c r="M72" i="87"/>
  <c r="O71" i="87"/>
  <c r="M71" i="87"/>
  <c r="N71" i="87" s="1"/>
  <c r="O70" i="87"/>
  <c r="N70" i="87"/>
  <c r="M70" i="87"/>
  <c r="O69" i="87"/>
  <c r="J38" i="20" s="1"/>
  <c r="M69" i="87"/>
  <c r="N69" i="87" s="1"/>
  <c r="O68" i="87"/>
  <c r="N68" i="87"/>
  <c r="M68" i="87"/>
  <c r="O67" i="87"/>
  <c r="M67" i="87"/>
  <c r="N67" i="87" s="1"/>
  <c r="O66" i="87"/>
  <c r="M66" i="87"/>
  <c r="N66" i="87" s="1"/>
  <c r="O65" i="87"/>
  <c r="F38" i="20" s="1"/>
  <c r="M65" i="87"/>
  <c r="N65" i="87" s="1"/>
  <c r="O64" i="87"/>
  <c r="N64" i="87"/>
  <c r="M64" i="87"/>
  <c r="O63" i="87"/>
  <c r="N63" i="87"/>
  <c r="M62" i="87"/>
  <c r="O61" i="87"/>
  <c r="N61" i="87"/>
  <c r="O60" i="87"/>
  <c r="N60" i="87"/>
  <c r="O59" i="87"/>
  <c r="N59" i="87"/>
  <c r="O58" i="87"/>
  <c r="N58" i="87"/>
  <c r="O57" i="87"/>
  <c r="N57" i="87"/>
  <c r="O56" i="87"/>
  <c r="N56" i="87"/>
  <c r="O55" i="87"/>
  <c r="N55" i="87"/>
  <c r="O54" i="87"/>
  <c r="N54" i="87"/>
  <c r="M53" i="87"/>
  <c r="O52" i="87"/>
  <c r="O51" i="87"/>
  <c r="O50" i="87"/>
  <c r="O49" i="87"/>
  <c r="O48" i="87"/>
  <c r="O47" i="87"/>
  <c r="O46" i="87"/>
  <c r="N52" i="87"/>
  <c r="M45" i="87"/>
  <c r="AT63" i="144"/>
  <c r="O41" i="87"/>
  <c r="AS63" i="144" s="1"/>
  <c r="O40" i="87"/>
  <c r="F38" i="17" s="1"/>
  <c r="O39" i="87"/>
  <c r="O38" i="87"/>
  <c r="N40" i="87"/>
  <c r="M37" i="87"/>
  <c r="O36" i="87"/>
  <c r="N36" i="87"/>
  <c r="O35" i="87"/>
  <c r="N35" i="87"/>
  <c r="O34" i="87"/>
  <c r="N34" i="87"/>
  <c r="O33" i="87"/>
  <c r="AJ63" i="144" s="1"/>
  <c r="O32" i="87"/>
  <c r="O31" i="87"/>
  <c r="O37" i="87" s="1"/>
  <c r="N31" i="87"/>
  <c r="M30" i="87"/>
  <c r="O29" i="87"/>
  <c r="AF63" i="144" s="1"/>
  <c r="N29" i="87"/>
  <c r="N28" i="87"/>
  <c r="O27" i="87"/>
  <c r="N27" i="87"/>
  <c r="M26" i="87"/>
  <c r="N25" i="87"/>
  <c r="O24" i="87"/>
  <c r="AA63" i="144" s="1"/>
  <c r="N24" i="87"/>
  <c r="O23" i="87"/>
  <c r="F38" i="10" s="1"/>
  <c r="N23" i="87"/>
  <c r="O22" i="87"/>
  <c r="E38" i="10" s="1"/>
  <c r="N22" i="87"/>
  <c r="O21" i="87"/>
  <c r="N21" i="87"/>
  <c r="N26" i="87" s="1"/>
  <c r="M20" i="87"/>
  <c r="N19" i="87"/>
  <c r="O18" i="87"/>
  <c r="E39" i="9" s="1"/>
  <c r="N18" i="87"/>
  <c r="O17" i="87"/>
  <c r="N17" i="87"/>
  <c r="M16" i="87"/>
  <c r="O15" i="87"/>
  <c r="G38" i="8" s="1"/>
  <c r="N15" i="87"/>
  <c r="O14" i="87"/>
  <c r="P63" i="144" s="1"/>
  <c r="N14" i="87"/>
  <c r="O13" i="87"/>
  <c r="N13" i="87"/>
  <c r="O12" i="87"/>
  <c r="N12" i="87"/>
  <c r="M11" i="87"/>
  <c r="O10" i="87"/>
  <c r="N10" i="87"/>
  <c r="O9" i="87"/>
  <c r="N9" i="87"/>
  <c r="O8" i="87"/>
  <c r="J63" i="144" s="1"/>
  <c r="N8" i="87"/>
  <c r="O7" i="87"/>
  <c r="O11" i="87" s="1"/>
  <c r="N7" i="87"/>
  <c r="M6" i="87"/>
  <c r="O5" i="87"/>
  <c r="G63" i="144" s="1"/>
  <c r="N5" i="87"/>
  <c r="O4" i="87"/>
  <c r="N4" i="87"/>
  <c r="O3" i="87"/>
  <c r="E38" i="5" s="1"/>
  <c r="N3" i="87"/>
  <c r="O2" i="87"/>
  <c r="O6" i="87" s="1"/>
  <c r="N2" i="87"/>
  <c r="N6" i="87" s="1"/>
  <c r="O28" i="87"/>
  <c r="AE63" i="144" s="1"/>
  <c r="O19" i="87"/>
  <c r="N90" i="47"/>
  <c r="N89" i="47"/>
  <c r="M88" i="47"/>
  <c r="N88" i="47" s="1"/>
  <c r="DC47" i="144"/>
  <c r="N87" i="47"/>
  <c r="E37" i="21"/>
  <c r="N86" i="47"/>
  <c r="D37" i="21"/>
  <c r="N85" i="47"/>
  <c r="N84" i="47"/>
  <c r="M84" i="47"/>
  <c r="M83" i="47"/>
  <c r="M82" i="47"/>
  <c r="N44" i="47"/>
  <c r="O80" i="47"/>
  <c r="U37" i="20" s="1"/>
  <c r="N80" i="47"/>
  <c r="O79" i="47"/>
  <c r="T37" i="20" s="1"/>
  <c r="N79" i="47"/>
  <c r="O78" i="47"/>
  <c r="CF47" i="144" s="1"/>
  <c r="N78" i="47"/>
  <c r="O77" i="47"/>
  <c r="CE47" i="144" s="1"/>
  <c r="M77" i="47"/>
  <c r="N77" i="47" s="1"/>
  <c r="O76" i="47"/>
  <c r="Q37" i="20" s="1"/>
  <c r="M76" i="47"/>
  <c r="N76" i="47" s="1"/>
  <c r="O75" i="47"/>
  <c r="P37" i="20" s="1"/>
  <c r="N75" i="47"/>
  <c r="M75" i="47"/>
  <c r="O74" i="47"/>
  <c r="M74" i="47"/>
  <c r="N74" i="47" s="1"/>
  <c r="O73" i="47"/>
  <c r="CA47" i="144" s="1"/>
  <c r="M73" i="47"/>
  <c r="N73" i="47" s="1"/>
  <c r="O72" i="47"/>
  <c r="M37" i="20" s="1"/>
  <c r="M72" i="47"/>
  <c r="N72" i="47" s="1"/>
  <c r="O71" i="47"/>
  <c r="L37" i="20" s="1"/>
  <c r="M71" i="47"/>
  <c r="N71" i="47" s="1"/>
  <c r="O70" i="47"/>
  <c r="M70" i="47"/>
  <c r="N70" i="47" s="1"/>
  <c r="O69" i="47"/>
  <c r="BW47" i="144" s="1"/>
  <c r="M69" i="47"/>
  <c r="N69" i="47" s="1"/>
  <c r="O68" i="47"/>
  <c r="I37" i="20" s="1"/>
  <c r="M68" i="47"/>
  <c r="N68" i="47" s="1"/>
  <c r="O67" i="47"/>
  <c r="H37" i="20" s="1"/>
  <c r="M67" i="47"/>
  <c r="N67" i="47" s="1"/>
  <c r="O66" i="47"/>
  <c r="M66" i="47"/>
  <c r="N66" i="47" s="1"/>
  <c r="O65" i="47"/>
  <c r="BS47" i="144" s="1"/>
  <c r="M65" i="47"/>
  <c r="N65" i="47" s="1"/>
  <c r="O64" i="47"/>
  <c r="E37" i="20" s="1"/>
  <c r="M64" i="47"/>
  <c r="N64" i="47" s="1"/>
  <c r="O63" i="47"/>
  <c r="N63" i="47"/>
  <c r="M62" i="47"/>
  <c r="O61" i="47"/>
  <c r="BN47" i="144" s="1"/>
  <c r="N61" i="47"/>
  <c r="O60" i="47"/>
  <c r="J37" i="18" s="1"/>
  <c r="N60" i="47"/>
  <c r="O59" i="47"/>
  <c r="N59" i="47"/>
  <c r="O58" i="47"/>
  <c r="BK47" i="144" s="1"/>
  <c r="N58" i="47"/>
  <c r="O57" i="47"/>
  <c r="BJ47" i="144" s="1"/>
  <c r="N57" i="47"/>
  <c r="O56" i="47"/>
  <c r="F37" i="18" s="1"/>
  <c r="N56" i="47"/>
  <c r="O55" i="47"/>
  <c r="N55" i="47"/>
  <c r="O54" i="47"/>
  <c r="N54" i="47"/>
  <c r="M53" i="47"/>
  <c r="O52" i="47"/>
  <c r="CX47" i="144" s="1"/>
  <c r="O51" i="47"/>
  <c r="BD47" i="144" s="1"/>
  <c r="O50" i="47"/>
  <c r="O49" i="47"/>
  <c r="CU47" i="144" s="1"/>
  <c r="O48" i="47"/>
  <c r="CT47" i="144" s="1"/>
  <c r="O47" i="47"/>
  <c r="AZ47" i="144" s="1"/>
  <c r="O46" i="47"/>
  <c r="N51" i="47"/>
  <c r="M45" i="47"/>
  <c r="O44" i="47"/>
  <c r="CL47" i="144" s="1"/>
  <c r="O43" i="47"/>
  <c r="CK47" i="144" s="1"/>
  <c r="O42" i="47"/>
  <c r="CJ47" i="144" s="1"/>
  <c r="O41" i="47"/>
  <c r="O40" i="47"/>
  <c r="AR47" i="144" s="1"/>
  <c r="O39" i="47"/>
  <c r="O38" i="47"/>
  <c r="N40" i="47"/>
  <c r="M37" i="47"/>
  <c r="O36" i="47"/>
  <c r="I37" i="16" s="1"/>
  <c r="N36" i="47"/>
  <c r="O35" i="47"/>
  <c r="AL47" i="144" s="1"/>
  <c r="N35" i="47"/>
  <c r="O34" i="47"/>
  <c r="N34" i="47"/>
  <c r="O33" i="47"/>
  <c r="AJ47" i="144" s="1"/>
  <c r="O32" i="47"/>
  <c r="E37" i="16" s="1"/>
  <c r="O31" i="47"/>
  <c r="N32" i="47"/>
  <c r="M30" i="47"/>
  <c r="O29" i="47"/>
  <c r="F37" i="15" s="1"/>
  <c r="N29" i="47"/>
  <c r="N28" i="47"/>
  <c r="O27" i="47"/>
  <c r="N27" i="47"/>
  <c r="M26" i="47"/>
  <c r="O25" i="47"/>
  <c r="AB47" i="144" s="1"/>
  <c r="N25" i="47"/>
  <c r="O24" i="47"/>
  <c r="AA47" i="144" s="1"/>
  <c r="N24" i="47"/>
  <c r="O23" i="47"/>
  <c r="Z47" i="144" s="1"/>
  <c r="N23" i="47"/>
  <c r="O22" i="47"/>
  <c r="N22" i="47"/>
  <c r="O21" i="47"/>
  <c r="N21" i="47"/>
  <c r="M20" i="47"/>
  <c r="N19" i="47"/>
  <c r="O18" i="47"/>
  <c r="U47" i="144" s="1"/>
  <c r="N18" i="47"/>
  <c r="O17" i="47"/>
  <c r="O20" i="47" s="1"/>
  <c r="N17" i="47"/>
  <c r="O15" i="47"/>
  <c r="Q47" i="144" s="1"/>
  <c r="O13" i="47"/>
  <c r="E37" i="8" s="1"/>
  <c r="O12" i="47"/>
  <c r="O16" i="47" s="1"/>
  <c r="O10" i="47"/>
  <c r="O9" i="47"/>
  <c r="K47" i="144" s="1"/>
  <c r="O8" i="47"/>
  <c r="O7" i="47"/>
  <c r="O11" i="47" s="1"/>
  <c r="M6" i="47"/>
  <c r="O5" i="47"/>
  <c r="G37" i="5" s="1"/>
  <c r="N5" i="47"/>
  <c r="O4" i="47"/>
  <c r="N4" i="47"/>
  <c r="O3" i="47"/>
  <c r="E47" i="144" s="1"/>
  <c r="N3" i="47"/>
  <c r="O2" i="47"/>
  <c r="O6" i="47" s="1"/>
  <c r="N2" i="47"/>
  <c r="O28" i="47"/>
  <c r="O19" i="47"/>
  <c r="N90" i="85"/>
  <c r="I89" i="85"/>
  <c r="J89" i="85" s="1"/>
  <c r="N89" i="85"/>
  <c r="M88" i="85"/>
  <c r="N88" i="85" s="1"/>
  <c r="F36" i="21"/>
  <c r="N87" i="85"/>
  <c r="DB17" i="144"/>
  <c r="N86" i="85"/>
  <c r="N85" i="85"/>
  <c r="N84" i="85"/>
  <c r="M84" i="85"/>
  <c r="N35" i="85"/>
  <c r="M82" i="85"/>
  <c r="N43" i="85"/>
  <c r="O80" i="85"/>
  <c r="N80" i="85"/>
  <c r="O79" i="85"/>
  <c r="N79" i="85"/>
  <c r="O78" i="85"/>
  <c r="CF17" i="144" s="1"/>
  <c r="N78" i="85"/>
  <c r="O77" i="85"/>
  <c r="R36" i="20" s="1"/>
  <c r="M77" i="85"/>
  <c r="N77" i="85" s="1"/>
  <c r="O76" i="85"/>
  <c r="CD17" i="144" s="1"/>
  <c r="N76" i="85"/>
  <c r="M76" i="85"/>
  <c r="O75" i="85"/>
  <c r="M75" i="85"/>
  <c r="N75" i="85" s="1"/>
  <c r="O74" i="85"/>
  <c r="CB17" i="144" s="1"/>
  <c r="M74" i="85"/>
  <c r="N74" i="85" s="1"/>
  <c r="O73" i="85"/>
  <c r="N36" i="20" s="1"/>
  <c r="N73" i="85"/>
  <c r="M73" i="85"/>
  <c r="O72" i="85"/>
  <c r="BZ17" i="144" s="1"/>
  <c r="M72" i="85"/>
  <c r="N72" i="85" s="1"/>
  <c r="O71" i="85"/>
  <c r="M71" i="85"/>
  <c r="N71" i="85" s="1"/>
  <c r="O70" i="85"/>
  <c r="BX17" i="144" s="1"/>
  <c r="M70" i="85"/>
  <c r="N70" i="85" s="1"/>
  <c r="O69" i="85"/>
  <c r="J36" i="20" s="1"/>
  <c r="M69" i="85"/>
  <c r="N69" i="85" s="1"/>
  <c r="O68" i="85"/>
  <c r="BV17" i="144" s="1"/>
  <c r="M68" i="85"/>
  <c r="N68" i="85" s="1"/>
  <c r="O67" i="85"/>
  <c r="M67" i="85"/>
  <c r="N67" i="85" s="1"/>
  <c r="O66" i="85"/>
  <c r="BT17" i="144" s="1"/>
  <c r="M66" i="85"/>
  <c r="N66" i="85" s="1"/>
  <c r="O65" i="85"/>
  <c r="F36" i="20" s="1"/>
  <c r="M65" i="85"/>
  <c r="N65" i="85" s="1"/>
  <c r="O64" i="85"/>
  <c r="BR17" i="144" s="1"/>
  <c r="M64" i="85"/>
  <c r="O63" i="85"/>
  <c r="N63" i="85"/>
  <c r="M62" i="85"/>
  <c r="O61" i="85"/>
  <c r="N61" i="85"/>
  <c r="O60" i="85"/>
  <c r="N60" i="85"/>
  <c r="O59" i="85"/>
  <c r="BL17" i="144" s="1"/>
  <c r="N59" i="85"/>
  <c r="O58" i="85"/>
  <c r="H36" i="18" s="1"/>
  <c r="N58" i="85"/>
  <c r="O57" i="85"/>
  <c r="N57" i="85"/>
  <c r="O56" i="85"/>
  <c r="N56" i="85"/>
  <c r="O55" i="85"/>
  <c r="BH17" i="144" s="1"/>
  <c r="N55" i="85"/>
  <c r="O54" i="85"/>
  <c r="N54" i="85"/>
  <c r="M53" i="85"/>
  <c r="O52" i="85"/>
  <c r="CX17" i="144" s="1"/>
  <c r="O51" i="85"/>
  <c r="CW17" i="144" s="1"/>
  <c r="O50" i="85"/>
  <c r="CV17" i="144" s="1"/>
  <c r="O49" i="85"/>
  <c r="BB17" i="144" s="1"/>
  <c r="O48" i="85"/>
  <c r="CT17" i="144" s="1"/>
  <c r="O47" i="85"/>
  <c r="CS17" i="144" s="1"/>
  <c r="O46" i="85"/>
  <c r="O53" i="85" s="1"/>
  <c r="O84" i="85" s="1"/>
  <c r="N51" i="85"/>
  <c r="M45" i="85"/>
  <c r="N44" i="85"/>
  <c r="O41" i="85"/>
  <c r="O40" i="85"/>
  <c r="O39" i="85"/>
  <c r="O38" i="85"/>
  <c r="N41" i="85"/>
  <c r="M37" i="85"/>
  <c r="O36" i="85"/>
  <c r="CP17" i="144" s="1"/>
  <c r="O35" i="85"/>
  <c r="CO17" i="144" s="1"/>
  <c r="O34" i="85"/>
  <c r="O33" i="85"/>
  <c r="AJ17" i="144" s="1"/>
  <c r="O32" i="85"/>
  <c r="O31" i="85"/>
  <c r="N32" i="85"/>
  <c r="M30" i="85"/>
  <c r="O29" i="85"/>
  <c r="N29" i="85"/>
  <c r="N28" i="85"/>
  <c r="O27" i="85"/>
  <c r="N27" i="85"/>
  <c r="M26" i="85"/>
  <c r="N25" i="85"/>
  <c r="O24" i="85"/>
  <c r="N24" i="85"/>
  <c r="O23" i="85"/>
  <c r="Z17" i="144" s="1"/>
  <c r="N23" i="85"/>
  <c r="O22" i="85"/>
  <c r="E36" i="10" s="1"/>
  <c r="N22" i="85"/>
  <c r="O21" i="85"/>
  <c r="O26" i="85" s="1"/>
  <c r="N21" i="85"/>
  <c r="M20" i="85"/>
  <c r="N19" i="85"/>
  <c r="O18" i="85"/>
  <c r="U17" i="144" s="1"/>
  <c r="N18" i="85"/>
  <c r="O17" i="85"/>
  <c r="N17" i="85"/>
  <c r="N20" i="85" s="1"/>
  <c r="M16" i="85"/>
  <c r="O15" i="85"/>
  <c r="G36" i="8" s="1"/>
  <c r="N15" i="85"/>
  <c r="O14" i="85"/>
  <c r="P17" i="144" s="1"/>
  <c r="N14" i="85"/>
  <c r="O13" i="85"/>
  <c r="E36" i="8" s="1"/>
  <c r="N13" i="85"/>
  <c r="O12" i="85"/>
  <c r="N12" i="85"/>
  <c r="M11" i="85"/>
  <c r="O10" i="85"/>
  <c r="N10" i="85"/>
  <c r="O9" i="85"/>
  <c r="K17" i="144" s="1"/>
  <c r="N9" i="85"/>
  <c r="O8" i="85"/>
  <c r="N8" i="85"/>
  <c r="O7" i="85"/>
  <c r="N7" i="85"/>
  <c r="M6" i="85"/>
  <c r="O5" i="85"/>
  <c r="N5" i="85"/>
  <c r="O4" i="85"/>
  <c r="F17" i="144" s="1"/>
  <c r="N4" i="85"/>
  <c r="O3" i="85"/>
  <c r="E36" i="5" s="1"/>
  <c r="N3" i="85"/>
  <c r="O2" i="85"/>
  <c r="O6" i="85" s="1"/>
  <c r="N2" i="85"/>
  <c r="O28" i="85"/>
  <c r="O19" i="85"/>
  <c r="I90" i="83"/>
  <c r="J90" i="83" s="1"/>
  <c r="N90" i="83"/>
  <c r="N89" i="83"/>
  <c r="M88" i="83"/>
  <c r="N88" i="83" s="1"/>
  <c r="DC24" i="144"/>
  <c r="N87" i="83"/>
  <c r="N86" i="83"/>
  <c r="DA24" i="144"/>
  <c r="N85" i="83"/>
  <c r="N84" i="83"/>
  <c r="M84" i="83"/>
  <c r="M83" i="83"/>
  <c r="M82" i="83"/>
  <c r="N44" i="83"/>
  <c r="O80" i="83"/>
  <c r="N80" i="83"/>
  <c r="O79" i="83"/>
  <c r="T35" i="20" s="1"/>
  <c r="N79" i="83"/>
  <c r="O78" i="83"/>
  <c r="N78" i="83"/>
  <c r="O77" i="83"/>
  <c r="CE24" i="144" s="1"/>
  <c r="M77" i="83"/>
  <c r="N77" i="83" s="1"/>
  <c r="O76" i="83"/>
  <c r="Q35" i="20" s="1"/>
  <c r="M76" i="83"/>
  <c r="N76" i="83" s="1"/>
  <c r="O75" i="83"/>
  <c r="P35" i="20" s="1"/>
  <c r="N75" i="83"/>
  <c r="M75" i="83"/>
  <c r="O74" i="83"/>
  <c r="M74" i="83"/>
  <c r="N74" i="83" s="1"/>
  <c r="O73" i="83"/>
  <c r="CA24" i="144" s="1"/>
  <c r="M73" i="83"/>
  <c r="N73" i="83" s="1"/>
  <c r="O72" i="83"/>
  <c r="M35" i="20" s="1"/>
  <c r="M72" i="83"/>
  <c r="N72" i="83" s="1"/>
  <c r="O71" i="83"/>
  <c r="L35" i="20" s="1"/>
  <c r="N71" i="83"/>
  <c r="M71" i="83"/>
  <c r="O70" i="83"/>
  <c r="M70" i="83"/>
  <c r="N70" i="83" s="1"/>
  <c r="O69" i="83"/>
  <c r="BW24" i="144" s="1"/>
  <c r="M69" i="83"/>
  <c r="N69" i="83" s="1"/>
  <c r="O68" i="83"/>
  <c r="I35" i="20" s="1"/>
  <c r="M68" i="83"/>
  <c r="N68" i="83" s="1"/>
  <c r="O67" i="83"/>
  <c r="H35" i="20" s="1"/>
  <c r="N67" i="83"/>
  <c r="M67" i="83"/>
  <c r="O66" i="83"/>
  <c r="M66" i="83"/>
  <c r="N66" i="83" s="1"/>
  <c r="O65" i="83"/>
  <c r="BS24" i="144" s="1"/>
  <c r="M65" i="83"/>
  <c r="N65" i="83" s="1"/>
  <c r="O64" i="83"/>
  <c r="M64" i="83"/>
  <c r="N64" i="83" s="1"/>
  <c r="O63" i="83"/>
  <c r="D35" i="20" s="1"/>
  <c r="N63" i="83"/>
  <c r="M62" i="83"/>
  <c r="O61" i="83"/>
  <c r="K35" i="18" s="1"/>
  <c r="N61" i="83"/>
  <c r="O60" i="83"/>
  <c r="J35" i="18" s="1"/>
  <c r="N60" i="83"/>
  <c r="O59" i="83"/>
  <c r="BL24" i="144" s="1"/>
  <c r="N59" i="83"/>
  <c r="O58" i="83"/>
  <c r="N58" i="83"/>
  <c r="O57" i="83"/>
  <c r="N57" i="83"/>
  <c r="O56" i="83"/>
  <c r="F35" i="18" s="1"/>
  <c r="N56" i="83"/>
  <c r="O55" i="83"/>
  <c r="BH24" i="144" s="1"/>
  <c r="N55" i="83"/>
  <c r="O54" i="83"/>
  <c r="O62" i="83" s="1"/>
  <c r="N54" i="83"/>
  <c r="N62" i="83" s="1"/>
  <c r="M53" i="83"/>
  <c r="O52" i="83"/>
  <c r="J35" i="19" s="1"/>
  <c r="N52" i="83"/>
  <c r="O51" i="83"/>
  <c r="BD24" i="144" s="1"/>
  <c r="N51" i="83"/>
  <c r="O50" i="83"/>
  <c r="H35" i="19" s="1"/>
  <c r="N50" i="83"/>
  <c r="O49" i="83"/>
  <c r="G35" i="19" s="1"/>
  <c r="N49" i="83"/>
  <c r="O48" i="83"/>
  <c r="N48" i="83"/>
  <c r="O47" i="83"/>
  <c r="AZ24" i="144" s="1"/>
  <c r="N47" i="83"/>
  <c r="O46" i="83"/>
  <c r="N46" i="83"/>
  <c r="N53" i="83" s="1"/>
  <c r="M45" i="83"/>
  <c r="CK24" i="144"/>
  <c r="O41" i="83"/>
  <c r="O40" i="83"/>
  <c r="F35" i="17" s="1"/>
  <c r="O39" i="83"/>
  <c r="O38" i="83"/>
  <c r="N40" i="83"/>
  <c r="M37" i="83"/>
  <c r="O36" i="83"/>
  <c r="I35" i="16" s="1"/>
  <c r="N36" i="83"/>
  <c r="O35" i="83"/>
  <c r="AL24" i="144" s="1"/>
  <c r="N35" i="83"/>
  <c r="O34" i="83"/>
  <c r="N34" i="83"/>
  <c r="O33" i="83"/>
  <c r="AJ24" i="144" s="1"/>
  <c r="O32" i="83"/>
  <c r="E35" i="16" s="1"/>
  <c r="O31" i="83"/>
  <c r="N32" i="83"/>
  <c r="M30" i="83"/>
  <c r="O29" i="83"/>
  <c r="N29" i="83"/>
  <c r="N28" i="83"/>
  <c r="O27" i="83"/>
  <c r="O30" i="83" s="1"/>
  <c r="N27" i="83"/>
  <c r="M26" i="83"/>
  <c r="O25" i="83"/>
  <c r="AB24" i="144" s="1"/>
  <c r="N25" i="83"/>
  <c r="O24" i="83"/>
  <c r="G35" i="10" s="1"/>
  <c r="N24" i="83"/>
  <c r="O23" i="83"/>
  <c r="Z24" i="144" s="1"/>
  <c r="N23" i="83"/>
  <c r="O22" i="83"/>
  <c r="N22" i="83"/>
  <c r="O21" i="83"/>
  <c r="O26" i="83" s="1"/>
  <c r="N21" i="83"/>
  <c r="N26" i="83" s="1"/>
  <c r="M20" i="83"/>
  <c r="N19" i="83"/>
  <c r="O18" i="83"/>
  <c r="N18" i="83"/>
  <c r="O17" i="83"/>
  <c r="N17" i="83"/>
  <c r="M16" i="83"/>
  <c r="O15" i="83"/>
  <c r="N15" i="83"/>
  <c r="O14" i="83"/>
  <c r="N14" i="83"/>
  <c r="O13" i="83"/>
  <c r="E35" i="8" s="1"/>
  <c r="N13" i="83"/>
  <c r="O12" i="83"/>
  <c r="N12" i="83"/>
  <c r="N16" i="83" s="1"/>
  <c r="M11" i="83"/>
  <c r="O10" i="83"/>
  <c r="N10" i="83"/>
  <c r="O9" i="83"/>
  <c r="F36" i="7" s="1"/>
  <c r="N9" i="83"/>
  <c r="O8" i="83"/>
  <c r="J24" i="144" s="1"/>
  <c r="N8" i="83"/>
  <c r="O7" i="83"/>
  <c r="O11" i="83" s="1"/>
  <c r="N7" i="83"/>
  <c r="N11" i="83" s="1"/>
  <c r="M6" i="83"/>
  <c r="O5" i="83"/>
  <c r="G35" i="5" s="1"/>
  <c r="N5" i="83"/>
  <c r="O4" i="83"/>
  <c r="F24" i="144" s="1"/>
  <c r="N4" i="83"/>
  <c r="O3" i="83"/>
  <c r="E35" i="5" s="1"/>
  <c r="N3" i="83"/>
  <c r="O2" i="83"/>
  <c r="O6" i="83" s="1"/>
  <c r="N2" i="83"/>
  <c r="O28" i="83"/>
  <c r="O19" i="83"/>
  <c r="I90" i="45"/>
  <c r="J90" i="45" s="1"/>
  <c r="N90" i="45"/>
  <c r="N89" i="45"/>
  <c r="M88" i="45"/>
  <c r="N88" i="45" s="1"/>
  <c r="F34" i="21"/>
  <c r="N87" i="45"/>
  <c r="N86" i="45"/>
  <c r="DA58" i="144"/>
  <c r="N85" i="45"/>
  <c r="N84" i="45"/>
  <c r="M84" i="45"/>
  <c r="M83" i="45"/>
  <c r="M82" i="45"/>
  <c r="N44" i="45"/>
  <c r="O80" i="45"/>
  <c r="CH58" i="144" s="1"/>
  <c r="N80" i="45"/>
  <c r="O79" i="45"/>
  <c r="T34" i="20" s="1"/>
  <c r="N79" i="45"/>
  <c r="O78" i="45"/>
  <c r="S34" i="20" s="1"/>
  <c r="N78" i="45"/>
  <c r="O77" i="45"/>
  <c r="R34" i="20" s="1"/>
  <c r="M77" i="45"/>
  <c r="N77" i="45" s="1"/>
  <c r="O76" i="45"/>
  <c r="CD58" i="144" s="1"/>
  <c r="N76" i="45"/>
  <c r="M76" i="45"/>
  <c r="O75" i="45"/>
  <c r="CC58" i="144" s="1"/>
  <c r="M75" i="45"/>
  <c r="N75" i="45" s="1"/>
  <c r="O74" i="45"/>
  <c r="M74" i="45"/>
  <c r="N74" i="45" s="1"/>
  <c r="O73" i="45"/>
  <c r="N34" i="20" s="1"/>
  <c r="M73" i="45"/>
  <c r="N73" i="45" s="1"/>
  <c r="O72" i="45"/>
  <c r="BZ58" i="144" s="1"/>
  <c r="N72" i="45"/>
  <c r="M72" i="45"/>
  <c r="O71" i="45"/>
  <c r="BY58" i="144" s="1"/>
  <c r="M71" i="45"/>
  <c r="N71" i="45" s="1"/>
  <c r="O70" i="45"/>
  <c r="M70" i="45"/>
  <c r="N70" i="45" s="1"/>
  <c r="O69" i="45"/>
  <c r="J34" i="20" s="1"/>
  <c r="M69" i="45"/>
  <c r="N69" i="45" s="1"/>
  <c r="O68" i="45"/>
  <c r="BV58" i="144" s="1"/>
  <c r="N68" i="45"/>
  <c r="M68" i="45"/>
  <c r="O67" i="45"/>
  <c r="BU58" i="144" s="1"/>
  <c r="M67" i="45"/>
  <c r="N67" i="45" s="1"/>
  <c r="O66" i="45"/>
  <c r="M66" i="45"/>
  <c r="N66" i="45" s="1"/>
  <c r="O65" i="45"/>
  <c r="F34" i="20" s="1"/>
  <c r="M65" i="45"/>
  <c r="N65" i="45" s="1"/>
  <c r="O64" i="45"/>
  <c r="BR58" i="144" s="1"/>
  <c r="N64" i="45"/>
  <c r="M64" i="45"/>
  <c r="O63" i="45"/>
  <c r="N63" i="45"/>
  <c r="M62" i="45"/>
  <c r="O61" i="45"/>
  <c r="BN58" i="144" s="1"/>
  <c r="N61" i="45"/>
  <c r="O60" i="45"/>
  <c r="BM58" i="144" s="1"/>
  <c r="N60" i="45"/>
  <c r="O59" i="45"/>
  <c r="BL58" i="144" s="1"/>
  <c r="N59" i="45"/>
  <c r="O58" i="45"/>
  <c r="BK58" i="144" s="1"/>
  <c r="N58" i="45"/>
  <c r="O57" i="45"/>
  <c r="BJ58" i="144" s="1"/>
  <c r="N57" i="45"/>
  <c r="O56" i="45"/>
  <c r="BI58" i="144" s="1"/>
  <c r="N56" i="45"/>
  <c r="O55" i="45"/>
  <c r="BH58" i="144" s="1"/>
  <c r="N55" i="45"/>
  <c r="O54" i="45"/>
  <c r="N54" i="45"/>
  <c r="M53" i="45"/>
  <c r="O52" i="45"/>
  <c r="CX58" i="144" s="1"/>
  <c r="O51" i="45"/>
  <c r="CW58" i="144" s="1"/>
  <c r="O50" i="45"/>
  <c r="BC58" i="144" s="1"/>
  <c r="O49" i="45"/>
  <c r="BB58" i="144" s="1"/>
  <c r="O48" i="45"/>
  <c r="O47" i="45"/>
  <c r="CS58" i="144" s="1"/>
  <c r="O46" i="45"/>
  <c r="N52" i="45"/>
  <c r="M45" i="45"/>
  <c r="CL58" i="144"/>
  <c r="CK58" i="144"/>
  <c r="AT58" i="144"/>
  <c r="O41" i="45"/>
  <c r="AS58" i="144" s="1"/>
  <c r="O40" i="45"/>
  <c r="F34" i="17" s="1"/>
  <c r="O39" i="45"/>
  <c r="E34" i="17" s="1"/>
  <c r="O38" i="45"/>
  <c r="O45" i="45" s="1"/>
  <c r="N40" i="45"/>
  <c r="M37" i="45"/>
  <c r="O36" i="45"/>
  <c r="CP58" i="144" s="1"/>
  <c r="O35" i="45"/>
  <c r="CO58" i="144" s="1"/>
  <c r="O34" i="45"/>
  <c r="O33" i="45"/>
  <c r="AJ58" i="144" s="1"/>
  <c r="O32" i="45"/>
  <c r="AI58" i="144" s="1"/>
  <c r="O31" i="45"/>
  <c r="O37" i="45" s="1"/>
  <c r="N33" i="45"/>
  <c r="M30" i="45"/>
  <c r="O29" i="45"/>
  <c r="N29" i="45"/>
  <c r="N28" i="45"/>
  <c r="O27" i="45"/>
  <c r="O30" i="45" s="1"/>
  <c r="N27" i="45"/>
  <c r="M26" i="45"/>
  <c r="N25" i="45"/>
  <c r="O24" i="45"/>
  <c r="AA58" i="144" s="1"/>
  <c r="N24" i="45"/>
  <c r="O23" i="45"/>
  <c r="N23" i="45"/>
  <c r="O22" i="45"/>
  <c r="E34" i="10" s="1"/>
  <c r="N22" i="45"/>
  <c r="O21" i="45"/>
  <c r="O26" i="45" s="1"/>
  <c r="N21" i="45"/>
  <c r="M20" i="45"/>
  <c r="N19" i="45"/>
  <c r="O18" i="45"/>
  <c r="E35" i="9" s="1"/>
  <c r="N18" i="45"/>
  <c r="O17" i="45"/>
  <c r="N17" i="45"/>
  <c r="N20" i="45" s="1"/>
  <c r="M16" i="45"/>
  <c r="O15" i="45"/>
  <c r="G34" i="8" s="1"/>
  <c r="N15" i="45"/>
  <c r="O14" i="45"/>
  <c r="P58" i="144" s="1"/>
  <c r="N14" i="45"/>
  <c r="O13" i="45"/>
  <c r="N13" i="45"/>
  <c r="O12" i="45"/>
  <c r="N12" i="45"/>
  <c r="N16" i="45" s="1"/>
  <c r="M11" i="45"/>
  <c r="O10" i="45"/>
  <c r="N10" i="45"/>
  <c r="O9" i="45"/>
  <c r="N9" i="45"/>
  <c r="O8" i="45"/>
  <c r="N8" i="45"/>
  <c r="O7" i="45"/>
  <c r="N7" i="45"/>
  <c r="M6" i="45"/>
  <c r="O5" i="45"/>
  <c r="N5" i="45"/>
  <c r="O4" i="45"/>
  <c r="F34" i="5" s="1"/>
  <c r="N4" i="45"/>
  <c r="O3" i="45"/>
  <c r="E34" i="5" s="1"/>
  <c r="N3" i="45"/>
  <c r="O2" i="45"/>
  <c r="N2" i="45"/>
  <c r="O28" i="45"/>
  <c r="AE58" i="144" s="1"/>
  <c r="O19" i="45"/>
  <c r="I90" i="81"/>
  <c r="J90" i="81" s="1"/>
  <c r="N90" i="81"/>
  <c r="N89" i="81"/>
  <c r="M88" i="81"/>
  <c r="N88" i="81" s="1"/>
  <c r="DC56" i="144"/>
  <c r="N87" i="81"/>
  <c r="E33" i="21"/>
  <c r="N86" i="81"/>
  <c r="DA56" i="144"/>
  <c r="N85" i="81"/>
  <c r="N84" i="81"/>
  <c r="M84" i="81"/>
  <c r="M83" i="81"/>
  <c r="M82" i="81"/>
  <c r="N44" i="81"/>
  <c r="O80" i="81"/>
  <c r="U33" i="20" s="1"/>
  <c r="N80" i="81"/>
  <c r="O79" i="81"/>
  <c r="T33" i="20" s="1"/>
  <c r="N79" i="81"/>
  <c r="O78" i="81"/>
  <c r="CF56" i="144" s="1"/>
  <c r="N78" i="81"/>
  <c r="O77" i="81"/>
  <c r="CE56" i="144" s="1"/>
  <c r="M77" i="81"/>
  <c r="N77" i="81" s="1"/>
  <c r="O76" i="81"/>
  <c r="Q33" i="20" s="1"/>
  <c r="N76" i="81"/>
  <c r="M76" i="81"/>
  <c r="O75" i="81"/>
  <c r="P33" i="20" s="1"/>
  <c r="M75" i="81"/>
  <c r="N75" i="81" s="1"/>
  <c r="O74" i="81"/>
  <c r="CB56" i="144" s="1"/>
  <c r="M74" i="81"/>
  <c r="N74" i="81" s="1"/>
  <c r="O73" i="81"/>
  <c r="CA56" i="144" s="1"/>
  <c r="M73" i="81"/>
  <c r="N73" i="81" s="1"/>
  <c r="O72" i="81"/>
  <c r="M33" i="20" s="1"/>
  <c r="N72" i="81"/>
  <c r="M72" i="81"/>
  <c r="O71" i="81"/>
  <c r="L33" i="20" s="1"/>
  <c r="M71" i="81"/>
  <c r="N71" i="81" s="1"/>
  <c r="O70" i="81"/>
  <c r="BX56" i="144" s="1"/>
  <c r="M70" i="81"/>
  <c r="N70" i="81" s="1"/>
  <c r="O69" i="81"/>
  <c r="BW56" i="144" s="1"/>
  <c r="M69" i="81"/>
  <c r="N69" i="81" s="1"/>
  <c r="O68" i="81"/>
  <c r="I33" i="20" s="1"/>
  <c r="N68" i="81"/>
  <c r="M68" i="81"/>
  <c r="O67" i="81"/>
  <c r="H33" i="20" s="1"/>
  <c r="M67" i="81"/>
  <c r="N67" i="81" s="1"/>
  <c r="O66" i="81"/>
  <c r="BT56" i="144" s="1"/>
  <c r="M66" i="81"/>
  <c r="N66" i="81" s="1"/>
  <c r="O65" i="81"/>
  <c r="BS56" i="144" s="1"/>
  <c r="M65" i="81"/>
  <c r="N65" i="81" s="1"/>
  <c r="O64" i="81"/>
  <c r="E33" i="20" s="1"/>
  <c r="N64" i="81"/>
  <c r="M64" i="81"/>
  <c r="O63" i="81"/>
  <c r="N63" i="81"/>
  <c r="M62" i="81"/>
  <c r="O61" i="81"/>
  <c r="K33" i="18" s="1"/>
  <c r="N61" i="81"/>
  <c r="O60" i="81"/>
  <c r="J33" i="18" s="1"/>
  <c r="N60" i="81"/>
  <c r="O59" i="81"/>
  <c r="BL56" i="144" s="1"/>
  <c r="N59" i="81"/>
  <c r="O58" i="81"/>
  <c r="BK56" i="144" s="1"/>
  <c r="N58" i="81"/>
  <c r="O57" i="81"/>
  <c r="G33" i="18" s="1"/>
  <c r="N57" i="81"/>
  <c r="O56" i="81"/>
  <c r="F33" i="18" s="1"/>
  <c r="N56" i="81"/>
  <c r="O55" i="81"/>
  <c r="BH56" i="144" s="1"/>
  <c r="N55" i="81"/>
  <c r="O54" i="81"/>
  <c r="N54" i="81"/>
  <c r="N62" i="81" s="1"/>
  <c r="M53" i="81"/>
  <c r="O52" i="81"/>
  <c r="BE56" i="144" s="1"/>
  <c r="O51" i="81"/>
  <c r="BD56" i="144" s="1"/>
  <c r="O50" i="81"/>
  <c r="O49" i="81"/>
  <c r="CU56" i="144" s="1"/>
  <c r="O48" i="81"/>
  <c r="BA56" i="144" s="1"/>
  <c r="O47" i="81"/>
  <c r="AZ56" i="144" s="1"/>
  <c r="O46" i="81"/>
  <c r="N52" i="81"/>
  <c r="M45" i="81"/>
  <c r="CL56" i="144"/>
  <c r="AU56" i="144"/>
  <c r="O41" i="81"/>
  <c r="AS56" i="144" s="1"/>
  <c r="O40" i="81"/>
  <c r="AR56" i="144" s="1"/>
  <c r="O39" i="81"/>
  <c r="AQ56" i="144" s="1"/>
  <c r="O38" i="81"/>
  <c r="N40" i="81"/>
  <c r="M37" i="81"/>
  <c r="O36" i="81"/>
  <c r="I33" i="16" s="1"/>
  <c r="O35" i="81"/>
  <c r="AL56" i="144" s="1"/>
  <c r="O34" i="81"/>
  <c r="O33" i="81"/>
  <c r="AJ56" i="144" s="1"/>
  <c r="O32" i="81"/>
  <c r="E33" i="16" s="1"/>
  <c r="O31" i="81"/>
  <c r="N33" i="81"/>
  <c r="M30" i="81"/>
  <c r="O29" i="81"/>
  <c r="F33" i="15" s="1"/>
  <c r="N29" i="81"/>
  <c r="N28" i="81"/>
  <c r="O27" i="81"/>
  <c r="N27" i="81"/>
  <c r="M26" i="81"/>
  <c r="N25" i="81"/>
  <c r="O24" i="81"/>
  <c r="AA56" i="144" s="1"/>
  <c r="N24" i="81"/>
  <c r="O23" i="81"/>
  <c r="N23" i="81"/>
  <c r="O22" i="81"/>
  <c r="Y56" i="144" s="1"/>
  <c r="N22" i="81"/>
  <c r="O21" i="81"/>
  <c r="N21" i="81"/>
  <c r="M20" i="81"/>
  <c r="N19" i="81"/>
  <c r="O18" i="81"/>
  <c r="U56" i="144" s="1"/>
  <c r="N18" i="81"/>
  <c r="O17" i="81"/>
  <c r="O20" i="81" s="1"/>
  <c r="N17" i="81"/>
  <c r="M16" i="81"/>
  <c r="O15" i="81"/>
  <c r="N15" i="81"/>
  <c r="O14" i="81"/>
  <c r="F33" i="8" s="1"/>
  <c r="N14" i="81"/>
  <c r="O13" i="81"/>
  <c r="E33" i="8" s="1"/>
  <c r="N13" i="81"/>
  <c r="O12" i="81"/>
  <c r="N12" i="81"/>
  <c r="N16" i="81" s="1"/>
  <c r="M11" i="81"/>
  <c r="O10" i="81"/>
  <c r="G34" i="7" s="1"/>
  <c r="N10" i="81"/>
  <c r="O9" i="81"/>
  <c r="F34" i="7" s="1"/>
  <c r="N9" i="81"/>
  <c r="O8" i="81"/>
  <c r="N8" i="81"/>
  <c r="N11" i="81" s="1"/>
  <c r="O7" i="81"/>
  <c r="N7" i="81"/>
  <c r="M6" i="81"/>
  <c r="O5" i="81"/>
  <c r="G56" i="144" s="1"/>
  <c r="N5" i="81"/>
  <c r="O4" i="81"/>
  <c r="F56" i="144" s="1"/>
  <c r="N4" i="81"/>
  <c r="O3" i="81"/>
  <c r="N3" i="81"/>
  <c r="O2" i="81"/>
  <c r="N2" i="81"/>
  <c r="N6" i="81" s="1"/>
  <c r="O28" i="81"/>
  <c r="E33" i="15" s="1"/>
  <c r="O19" i="81"/>
  <c r="I90" i="79"/>
  <c r="J90" i="79" s="1"/>
  <c r="N90" i="79"/>
  <c r="N89" i="79"/>
  <c r="M88" i="79"/>
  <c r="N88" i="79" s="1"/>
  <c r="F32" i="21"/>
  <c r="N87" i="79"/>
  <c r="DB23" i="144"/>
  <c r="N86" i="79"/>
  <c r="D32" i="21"/>
  <c r="N85" i="79"/>
  <c r="N84" i="79"/>
  <c r="M84" i="79"/>
  <c r="M83" i="79"/>
  <c r="M82" i="79"/>
  <c r="N43" i="79"/>
  <c r="O80" i="79"/>
  <c r="CH23" i="144" s="1"/>
  <c r="N80" i="79"/>
  <c r="O79" i="79"/>
  <c r="CG23" i="144" s="1"/>
  <c r="N79" i="79"/>
  <c r="O78" i="79"/>
  <c r="S32" i="20" s="1"/>
  <c r="N78" i="79"/>
  <c r="O77" i="79"/>
  <c r="R32" i="20" s="1"/>
  <c r="N77" i="79"/>
  <c r="M77" i="79"/>
  <c r="O76" i="79"/>
  <c r="CD23" i="144" s="1"/>
  <c r="M76" i="79"/>
  <c r="N76" i="79" s="1"/>
  <c r="O75" i="79"/>
  <c r="CC23" i="144" s="1"/>
  <c r="M75" i="79"/>
  <c r="N75" i="79" s="1"/>
  <c r="O74" i="79"/>
  <c r="O32" i="20" s="1"/>
  <c r="M74" i="79"/>
  <c r="N74" i="79" s="1"/>
  <c r="O73" i="79"/>
  <c r="N32" i="20" s="1"/>
  <c r="N73" i="79"/>
  <c r="M73" i="79"/>
  <c r="O72" i="79"/>
  <c r="BZ23" i="144" s="1"/>
  <c r="M72" i="79"/>
  <c r="N72" i="79" s="1"/>
  <c r="O71" i="79"/>
  <c r="BY23" i="144" s="1"/>
  <c r="M71" i="79"/>
  <c r="N71" i="79" s="1"/>
  <c r="O70" i="79"/>
  <c r="K32" i="20" s="1"/>
  <c r="M70" i="79"/>
  <c r="N70" i="79" s="1"/>
  <c r="O69" i="79"/>
  <c r="J32" i="20" s="1"/>
  <c r="N69" i="79"/>
  <c r="M69" i="79"/>
  <c r="O68" i="79"/>
  <c r="BV23" i="144" s="1"/>
  <c r="M68" i="79"/>
  <c r="N68" i="79" s="1"/>
  <c r="O67" i="79"/>
  <c r="BU23" i="144" s="1"/>
  <c r="M67" i="79"/>
  <c r="N67" i="79" s="1"/>
  <c r="O66" i="79"/>
  <c r="G32" i="20" s="1"/>
  <c r="M66" i="79"/>
  <c r="N66" i="79" s="1"/>
  <c r="O65" i="79"/>
  <c r="F32" i="20" s="1"/>
  <c r="N65" i="79"/>
  <c r="M65" i="79"/>
  <c r="O64" i="79"/>
  <c r="BR23" i="144" s="1"/>
  <c r="M64" i="79"/>
  <c r="N64" i="79" s="1"/>
  <c r="O63" i="79"/>
  <c r="N63" i="79"/>
  <c r="M62" i="79"/>
  <c r="O61" i="79"/>
  <c r="BN23" i="144" s="1"/>
  <c r="N61" i="79"/>
  <c r="O60" i="79"/>
  <c r="BM23" i="144" s="1"/>
  <c r="N60" i="79"/>
  <c r="O59" i="79"/>
  <c r="I32" i="18" s="1"/>
  <c r="N59" i="79"/>
  <c r="O58" i="79"/>
  <c r="H32" i="18" s="1"/>
  <c r="N58" i="79"/>
  <c r="O57" i="79"/>
  <c r="BJ23" i="144" s="1"/>
  <c r="N57" i="79"/>
  <c r="O56" i="79"/>
  <c r="BI23" i="144" s="1"/>
  <c r="N56" i="79"/>
  <c r="O55" i="79"/>
  <c r="E32" i="18" s="1"/>
  <c r="N55" i="79"/>
  <c r="O54" i="79"/>
  <c r="N54" i="79"/>
  <c r="N62" i="79" s="1"/>
  <c r="M53" i="79"/>
  <c r="O52" i="79"/>
  <c r="CX23" i="144" s="1"/>
  <c r="O51" i="79"/>
  <c r="CW23" i="144" s="1"/>
  <c r="O50" i="79"/>
  <c r="H32" i="19" s="1"/>
  <c r="O49" i="79"/>
  <c r="BB23" i="144" s="1"/>
  <c r="O48" i="79"/>
  <c r="CT23" i="144" s="1"/>
  <c r="O47" i="79"/>
  <c r="CS23" i="144" s="1"/>
  <c r="O46" i="79"/>
  <c r="N50" i="79"/>
  <c r="M45" i="79"/>
  <c r="CL23" i="144"/>
  <c r="CK23" i="144"/>
  <c r="H32" i="17"/>
  <c r="O41" i="79"/>
  <c r="AS23" i="144" s="1"/>
  <c r="O40" i="79"/>
  <c r="AR23" i="144" s="1"/>
  <c r="O39" i="79"/>
  <c r="AQ23" i="144" s="1"/>
  <c r="O38" i="79"/>
  <c r="O45" i="79" s="1"/>
  <c r="N41" i="79"/>
  <c r="M37" i="79"/>
  <c r="O36" i="79"/>
  <c r="CP23" i="144" s="1"/>
  <c r="O35" i="79"/>
  <c r="CO23" i="144" s="1"/>
  <c r="N35" i="79"/>
  <c r="O34" i="79"/>
  <c r="O33" i="79"/>
  <c r="AJ23" i="144" s="1"/>
  <c r="O32" i="79"/>
  <c r="AI23" i="144" s="1"/>
  <c r="O31" i="79"/>
  <c r="N33" i="79"/>
  <c r="M30" i="79"/>
  <c r="O29" i="79"/>
  <c r="AF23" i="144" s="1"/>
  <c r="N29" i="79"/>
  <c r="N28" i="79"/>
  <c r="O27" i="79"/>
  <c r="N27" i="79"/>
  <c r="M26" i="79"/>
  <c r="N25" i="79"/>
  <c r="O24" i="79"/>
  <c r="AA23" i="144" s="1"/>
  <c r="N24" i="79"/>
  <c r="O23" i="79"/>
  <c r="F32" i="10" s="1"/>
  <c r="N23" i="79"/>
  <c r="O22" i="79"/>
  <c r="E32" i="10" s="1"/>
  <c r="N22" i="79"/>
  <c r="O21" i="79"/>
  <c r="N21" i="79"/>
  <c r="N26" i="79" s="1"/>
  <c r="M20" i="79"/>
  <c r="N19" i="79"/>
  <c r="O18" i="79"/>
  <c r="E33" i="9" s="1"/>
  <c r="N18" i="79"/>
  <c r="O17" i="79"/>
  <c r="N17" i="79"/>
  <c r="M16" i="79"/>
  <c r="O15" i="79"/>
  <c r="G32" i="8" s="1"/>
  <c r="N15" i="79"/>
  <c r="O14" i="79"/>
  <c r="P23" i="144" s="1"/>
  <c r="N14" i="79"/>
  <c r="O13" i="79"/>
  <c r="O23" i="144" s="1"/>
  <c r="N13" i="79"/>
  <c r="O12" i="79"/>
  <c r="N12" i="79"/>
  <c r="M11" i="79"/>
  <c r="O10" i="79"/>
  <c r="N10" i="79"/>
  <c r="O9" i="79"/>
  <c r="K23" i="144" s="1"/>
  <c r="N9" i="79"/>
  <c r="O8" i="79"/>
  <c r="J23" i="144" s="1"/>
  <c r="N8" i="79"/>
  <c r="O7" i="79"/>
  <c r="O11" i="79" s="1"/>
  <c r="N7" i="79"/>
  <c r="N11" i="79" s="1"/>
  <c r="M6" i="79"/>
  <c r="O5" i="79"/>
  <c r="G32" i="5" s="1"/>
  <c r="N5" i="79"/>
  <c r="O4" i="79"/>
  <c r="F32" i="5" s="1"/>
  <c r="N4" i="79"/>
  <c r="O3" i="79"/>
  <c r="E32" i="5" s="1"/>
  <c r="N3" i="79"/>
  <c r="O2" i="79"/>
  <c r="N2" i="79"/>
  <c r="N6" i="79" s="1"/>
  <c r="O28" i="79"/>
  <c r="AE23" i="144" s="1"/>
  <c r="O19" i="79"/>
  <c r="N90" i="43"/>
  <c r="N89" i="43"/>
  <c r="M88" i="43"/>
  <c r="N88" i="43" s="1"/>
  <c r="DC10" i="144"/>
  <c r="N87" i="43"/>
  <c r="N86" i="43"/>
  <c r="N85" i="43"/>
  <c r="N84" i="43"/>
  <c r="M84" i="43"/>
  <c r="N36" i="43"/>
  <c r="M82" i="43"/>
  <c r="N43" i="43"/>
  <c r="O80" i="43"/>
  <c r="N80" i="43"/>
  <c r="O79" i="43"/>
  <c r="T31" i="20" s="1"/>
  <c r="N79" i="43"/>
  <c r="O78" i="43"/>
  <c r="N78" i="43"/>
  <c r="O77" i="43"/>
  <c r="CE10" i="144" s="1"/>
  <c r="M77" i="43"/>
  <c r="N77" i="43" s="1"/>
  <c r="O76" i="43"/>
  <c r="Q31" i="20" s="1"/>
  <c r="M76" i="43"/>
  <c r="N76" i="43" s="1"/>
  <c r="O75" i="43"/>
  <c r="P31" i="20" s="1"/>
  <c r="M75" i="43"/>
  <c r="N75" i="43" s="1"/>
  <c r="O74" i="43"/>
  <c r="M74" i="43"/>
  <c r="N74" i="43" s="1"/>
  <c r="O73" i="43"/>
  <c r="CA10" i="144" s="1"/>
  <c r="M73" i="43"/>
  <c r="N73" i="43" s="1"/>
  <c r="O72" i="43"/>
  <c r="M31" i="20" s="1"/>
  <c r="M72" i="43"/>
  <c r="N72" i="43" s="1"/>
  <c r="O71" i="43"/>
  <c r="L31" i="20" s="1"/>
  <c r="M71" i="43"/>
  <c r="N71" i="43" s="1"/>
  <c r="O70" i="43"/>
  <c r="M70" i="43"/>
  <c r="N70" i="43" s="1"/>
  <c r="O69" i="43"/>
  <c r="BW10" i="144" s="1"/>
  <c r="M69" i="43"/>
  <c r="N69" i="43" s="1"/>
  <c r="O68" i="43"/>
  <c r="I31" i="20" s="1"/>
  <c r="N68" i="43"/>
  <c r="M68" i="43"/>
  <c r="O67" i="43"/>
  <c r="H31" i="20" s="1"/>
  <c r="M67" i="43"/>
  <c r="N67" i="43" s="1"/>
  <c r="O66" i="43"/>
  <c r="M66" i="43"/>
  <c r="N66" i="43" s="1"/>
  <c r="O65" i="43"/>
  <c r="BS10" i="144" s="1"/>
  <c r="M65" i="43"/>
  <c r="N65" i="43" s="1"/>
  <c r="O64" i="43"/>
  <c r="E31" i="20" s="1"/>
  <c r="M64" i="43"/>
  <c r="N64" i="43" s="1"/>
  <c r="O63" i="43"/>
  <c r="N63" i="43"/>
  <c r="M62" i="43"/>
  <c r="O61" i="43"/>
  <c r="K31" i="18" s="1"/>
  <c r="N61" i="43"/>
  <c r="O60" i="43"/>
  <c r="J31" i="18" s="1"/>
  <c r="N60" i="43"/>
  <c r="O59" i="43"/>
  <c r="BL10" i="144" s="1"/>
  <c r="N59" i="43"/>
  <c r="O58" i="43"/>
  <c r="N58" i="43"/>
  <c r="O57" i="43"/>
  <c r="G31" i="18" s="1"/>
  <c r="N57" i="43"/>
  <c r="O56" i="43"/>
  <c r="F31" i="18" s="1"/>
  <c r="N56" i="43"/>
  <c r="O55" i="43"/>
  <c r="BH10" i="144" s="1"/>
  <c r="N55" i="43"/>
  <c r="O54" i="43"/>
  <c r="N54" i="43"/>
  <c r="M53" i="43"/>
  <c r="O52" i="43"/>
  <c r="J31" i="19" s="1"/>
  <c r="O51" i="43"/>
  <c r="BD10" i="144" s="1"/>
  <c r="O50" i="43"/>
  <c r="O49" i="43"/>
  <c r="G31" i="19" s="1"/>
  <c r="O48" i="43"/>
  <c r="O47" i="43"/>
  <c r="AZ10" i="144" s="1"/>
  <c r="O46" i="43"/>
  <c r="N51" i="43"/>
  <c r="M45" i="43"/>
  <c r="AV10" i="144"/>
  <c r="CK10" i="144"/>
  <c r="H31" i="17"/>
  <c r="O41" i="43"/>
  <c r="O40" i="43"/>
  <c r="F31" i="17" s="1"/>
  <c r="O39" i="43"/>
  <c r="O38" i="43"/>
  <c r="O45" i="43" s="1"/>
  <c r="N41" i="43"/>
  <c r="M37" i="43"/>
  <c r="O36" i="43"/>
  <c r="I31" i="16" s="1"/>
  <c r="O35" i="43"/>
  <c r="AL10" i="144" s="1"/>
  <c r="O34" i="43"/>
  <c r="O33" i="43"/>
  <c r="AJ10" i="144" s="1"/>
  <c r="O32" i="43"/>
  <c r="E31" i="16" s="1"/>
  <c r="O31" i="43"/>
  <c r="N32" i="43"/>
  <c r="M30" i="43"/>
  <c r="O29" i="43"/>
  <c r="N29" i="43"/>
  <c r="N28" i="43"/>
  <c r="O27" i="43"/>
  <c r="O30" i="43" s="1"/>
  <c r="N27" i="43"/>
  <c r="M26" i="43"/>
  <c r="N25" i="43"/>
  <c r="O24" i="43"/>
  <c r="G31" i="10" s="1"/>
  <c r="N24" i="43"/>
  <c r="O23" i="43"/>
  <c r="N23" i="43"/>
  <c r="O22" i="43"/>
  <c r="N22" i="43"/>
  <c r="O21" i="43"/>
  <c r="O26" i="43" s="1"/>
  <c r="N21" i="43"/>
  <c r="M20" i="43"/>
  <c r="N19" i="43"/>
  <c r="O18" i="43"/>
  <c r="N18" i="43"/>
  <c r="O17" i="43"/>
  <c r="N17" i="43"/>
  <c r="N20" i="43" s="1"/>
  <c r="M16" i="43"/>
  <c r="O15" i="43"/>
  <c r="N15" i="43"/>
  <c r="O14" i="43"/>
  <c r="F31" i="8" s="1"/>
  <c r="N14" i="43"/>
  <c r="O13" i="43"/>
  <c r="E31" i="8" s="1"/>
  <c r="N13" i="43"/>
  <c r="O12" i="43"/>
  <c r="N12" i="43"/>
  <c r="M11" i="43"/>
  <c r="O10" i="43"/>
  <c r="N10" i="43"/>
  <c r="O9" i="43"/>
  <c r="F32" i="7" s="1"/>
  <c r="N9" i="43"/>
  <c r="O8" i="43"/>
  <c r="J10" i="144" s="1"/>
  <c r="N8" i="43"/>
  <c r="N11" i="43" s="1"/>
  <c r="O7" i="43"/>
  <c r="O11" i="43" s="1"/>
  <c r="N7" i="43"/>
  <c r="M6" i="43"/>
  <c r="O5" i="43"/>
  <c r="G31" i="5" s="1"/>
  <c r="N5" i="43"/>
  <c r="O4" i="43"/>
  <c r="F10" i="144" s="1"/>
  <c r="N4" i="43"/>
  <c r="O3" i="43"/>
  <c r="N3" i="43"/>
  <c r="O2" i="43"/>
  <c r="N2" i="43"/>
  <c r="N6" i="43" s="1"/>
  <c r="O28" i="43"/>
  <c r="O19" i="43"/>
  <c r="V10" i="144" s="1"/>
  <c r="I90" i="77"/>
  <c r="J90" i="77" s="1"/>
  <c r="N90" i="77"/>
  <c r="N89" i="77"/>
  <c r="M88" i="77"/>
  <c r="N88" i="77" s="1"/>
  <c r="DC25" i="144"/>
  <c r="N87" i="77"/>
  <c r="E30" i="21"/>
  <c r="N86" i="77"/>
  <c r="N85" i="77"/>
  <c r="N84" i="77"/>
  <c r="M84" i="77"/>
  <c r="N36" i="77"/>
  <c r="M82" i="77"/>
  <c r="N43" i="77"/>
  <c r="O80" i="77"/>
  <c r="U30" i="20" s="1"/>
  <c r="N80" i="77"/>
  <c r="O79" i="77"/>
  <c r="CG25" i="144" s="1"/>
  <c r="N79" i="77"/>
  <c r="O78" i="77"/>
  <c r="CF25" i="144" s="1"/>
  <c r="N78" i="77"/>
  <c r="O77" i="77"/>
  <c r="R30" i="20" s="1"/>
  <c r="M77" i="77"/>
  <c r="N77" i="77" s="1"/>
  <c r="O76" i="77"/>
  <c r="Q30" i="20" s="1"/>
  <c r="N76" i="77"/>
  <c r="M76" i="77"/>
  <c r="O75" i="77"/>
  <c r="CC25" i="144" s="1"/>
  <c r="M75" i="77"/>
  <c r="N75" i="77" s="1"/>
  <c r="O74" i="77"/>
  <c r="CB25" i="144" s="1"/>
  <c r="M74" i="77"/>
  <c r="N74" i="77" s="1"/>
  <c r="O73" i="77"/>
  <c r="N30" i="20" s="1"/>
  <c r="M73" i="77"/>
  <c r="N73" i="77" s="1"/>
  <c r="O72" i="77"/>
  <c r="M30" i="20" s="1"/>
  <c r="N72" i="77"/>
  <c r="M72" i="77"/>
  <c r="O71" i="77"/>
  <c r="BY25" i="144" s="1"/>
  <c r="M71" i="77"/>
  <c r="N71" i="77" s="1"/>
  <c r="O70" i="77"/>
  <c r="BX25" i="144" s="1"/>
  <c r="M70" i="77"/>
  <c r="N70" i="77" s="1"/>
  <c r="O69" i="77"/>
  <c r="J30" i="20" s="1"/>
  <c r="M69" i="77"/>
  <c r="N69" i="77" s="1"/>
  <c r="O68" i="77"/>
  <c r="I30" i="20" s="1"/>
  <c r="N68" i="77"/>
  <c r="M68" i="77"/>
  <c r="O67" i="77"/>
  <c r="BU25" i="144" s="1"/>
  <c r="M67" i="77"/>
  <c r="N67" i="77" s="1"/>
  <c r="O66" i="77"/>
  <c r="BT25" i="144" s="1"/>
  <c r="M66" i="77"/>
  <c r="N66" i="77" s="1"/>
  <c r="O65" i="77"/>
  <c r="F30" i="20" s="1"/>
  <c r="M65" i="77"/>
  <c r="N65" i="77" s="1"/>
  <c r="O64" i="77"/>
  <c r="E30" i="20" s="1"/>
  <c r="N64" i="77"/>
  <c r="M64" i="77"/>
  <c r="O63" i="77"/>
  <c r="N63" i="77"/>
  <c r="M62" i="77"/>
  <c r="O61" i="77"/>
  <c r="BN25" i="144" s="1"/>
  <c r="N61" i="77"/>
  <c r="O60" i="77"/>
  <c r="BM25" i="144" s="1"/>
  <c r="N60" i="77"/>
  <c r="O59" i="77"/>
  <c r="BL25" i="144" s="1"/>
  <c r="N59" i="77"/>
  <c r="O58" i="77"/>
  <c r="BK25" i="144" s="1"/>
  <c r="N58" i="77"/>
  <c r="O57" i="77"/>
  <c r="BJ25" i="144" s="1"/>
  <c r="N57" i="77"/>
  <c r="O56" i="77"/>
  <c r="BI25" i="144" s="1"/>
  <c r="N56" i="77"/>
  <c r="O55" i="77"/>
  <c r="BH25" i="144" s="1"/>
  <c r="N55" i="77"/>
  <c r="O54" i="77"/>
  <c r="O62" i="77" s="1"/>
  <c r="N54" i="77"/>
  <c r="M53" i="77"/>
  <c r="O52" i="77"/>
  <c r="BE25" i="144" s="1"/>
  <c r="O51" i="77"/>
  <c r="O50" i="77"/>
  <c r="CV25" i="144" s="1"/>
  <c r="O49" i="77"/>
  <c r="BB25" i="144" s="1"/>
  <c r="O48" i="77"/>
  <c r="BA25" i="144" s="1"/>
  <c r="O47" i="77"/>
  <c r="O46" i="77"/>
  <c r="N51" i="77"/>
  <c r="M45" i="77"/>
  <c r="AV25" i="144"/>
  <c r="CK25" i="144"/>
  <c r="CJ25" i="144"/>
  <c r="O41" i="77"/>
  <c r="G30" i="17" s="1"/>
  <c r="O40" i="77"/>
  <c r="AR25" i="144" s="1"/>
  <c r="O39" i="77"/>
  <c r="E30" i="17" s="1"/>
  <c r="O38" i="77"/>
  <c r="N41" i="77"/>
  <c r="M37" i="77"/>
  <c r="O36" i="77"/>
  <c r="O35" i="77"/>
  <c r="O34" i="77"/>
  <c r="O33" i="77"/>
  <c r="O32" i="77"/>
  <c r="AI25" i="144" s="1"/>
  <c r="O31" i="77"/>
  <c r="O37" i="77" s="1"/>
  <c r="N32" i="77"/>
  <c r="M30" i="77"/>
  <c r="O29" i="77"/>
  <c r="F30" i="15" s="1"/>
  <c r="N29" i="77"/>
  <c r="N28" i="77"/>
  <c r="O27" i="77"/>
  <c r="O30" i="77" s="1"/>
  <c r="N27" i="77"/>
  <c r="M26" i="77"/>
  <c r="N25" i="77"/>
  <c r="O24" i="77"/>
  <c r="N24" i="77"/>
  <c r="O23" i="77"/>
  <c r="Z25" i="144" s="1"/>
  <c r="N23" i="77"/>
  <c r="O22" i="77"/>
  <c r="N22" i="77"/>
  <c r="O21" i="77"/>
  <c r="N21" i="77"/>
  <c r="M20" i="77"/>
  <c r="N19" i="77"/>
  <c r="O18" i="77"/>
  <c r="U25" i="144" s="1"/>
  <c r="N18" i="77"/>
  <c r="O17" i="77"/>
  <c r="N17" i="77"/>
  <c r="M16" i="77"/>
  <c r="O15" i="77"/>
  <c r="Q25" i="144" s="1"/>
  <c r="N15" i="77"/>
  <c r="O14" i="77"/>
  <c r="F30" i="8" s="1"/>
  <c r="N14" i="77"/>
  <c r="O13" i="77"/>
  <c r="N13" i="77"/>
  <c r="O12" i="77"/>
  <c r="O16" i="77" s="1"/>
  <c r="N12" i="77"/>
  <c r="N16" i="77" s="1"/>
  <c r="M11" i="77"/>
  <c r="O10" i="77"/>
  <c r="G31" i="7" s="1"/>
  <c r="N10" i="77"/>
  <c r="O9" i="77"/>
  <c r="N9" i="77"/>
  <c r="O8" i="77"/>
  <c r="J25" i="144" s="1"/>
  <c r="N8" i="77"/>
  <c r="N11" i="77" s="1"/>
  <c r="O7" i="77"/>
  <c r="O11" i="77" s="1"/>
  <c r="N7" i="77"/>
  <c r="M6" i="77"/>
  <c r="O5" i="77"/>
  <c r="G25" i="144" s="1"/>
  <c r="N5" i="77"/>
  <c r="O4" i="77"/>
  <c r="N4" i="77"/>
  <c r="O3" i="77"/>
  <c r="N3" i="77"/>
  <c r="O2" i="77"/>
  <c r="N2" i="77"/>
  <c r="O28" i="77"/>
  <c r="O19" i="77"/>
  <c r="N90" i="41"/>
  <c r="I89" i="41"/>
  <c r="J89" i="41" s="1"/>
  <c r="N89" i="41"/>
  <c r="M88" i="41"/>
  <c r="N88" i="41" s="1"/>
  <c r="N87" i="41"/>
  <c r="DB20" i="144"/>
  <c r="N86" i="41"/>
  <c r="N85" i="41"/>
  <c r="N84" i="41"/>
  <c r="M84" i="41"/>
  <c r="M83" i="41"/>
  <c r="M82" i="41"/>
  <c r="O80" i="41"/>
  <c r="N80" i="41"/>
  <c r="O79" i="41"/>
  <c r="CG20" i="144" s="1"/>
  <c r="N79" i="41"/>
  <c r="O78" i="41"/>
  <c r="N78" i="41"/>
  <c r="O77" i="41"/>
  <c r="CE20" i="144" s="1"/>
  <c r="M77" i="41"/>
  <c r="N77" i="41" s="1"/>
  <c r="O76" i="41"/>
  <c r="N76" i="41"/>
  <c r="M76" i="41"/>
  <c r="O75" i="41"/>
  <c r="M75" i="41"/>
  <c r="N75" i="41" s="1"/>
  <c r="O74" i="41"/>
  <c r="CB20" i="144" s="1"/>
  <c r="M74" i="41"/>
  <c r="N74" i="41" s="1"/>
  <c r="O73" i="41"/>
  <c r="CA20" i="144" s="1"/>
  <c r="M73" i="41"/>
  <c r="N73" i="41" s="1"/>
  <c r="O72" i="41"/>
  <c r="M72" i="41"/>
  <c r="N72" i="41" s="1"/>
  <c r="O71" i="41"/>
  <c r="M71" i="41"/>
  <c r="N71" i="41" s="1"/>
  <c r="O70" i="41"/>
  <c r="BX20" i="144" s="1"/>
  <c r="M70" i="41"/>
  <c r="N70" i="41" s="1"/>
  <c r="O69" i="41"/>
  <c r="BW20" i="144" s="1"/>
  <c r="M69" i="41"/>
  <c r="N69" i="41" s="1"/>
  <c r="O68" i="41"/>
  <c r="N68" i="41"/>
  <c r="M68" i="41"/>
  <c r="O67" i="41"/>
  <c r="M67" i="41"/>
  <c r="N67" i="41" s="1"/>
  <c r="O66" i="41"/>
  <c r="BT20" i="144" s="1"/>
  <c r="M66" i="41"/>
  <c r="N66" i="41" s="1"/>
  <c r="O65" i="41"/>
  <c r="BS20" i="144" s="1"/>
  <c r="M65" i="41"/>
  <c r="N65" i="41" s="1"/>
  <c r="O64" i="41"/>
  <c r="M64" i="41"/>
  <c r="O63" i="41"/>
  <c r="O81" i="41" s="1"/>
  <c r="N63" i="41"/>
  <c r="M62" i="41"/>
  <c r="O61" i="41"/>
  <c r="K29" i="18" s="1"/>
  <c r="N61" i="41"/>
  <c r="O60" i="41"/>
  <c r="N60" i="41"/>
  <c r="O59" i="41"/>
  <c r="I29" i="18" s="1"/>
  <c r="N59" i="41"/>
  <c r="O58" i="41"/>
  <c r="N58" i="41"/>
  <c r="O57" i="41"/>
  <c r="G29" i="18" s="1"/>
  <c r="N57" i="41"/>
  <c r="O56" i="41"/>
  <c r="N56" i="41"/>
  <c r="O55" i="41"/>
  <c r="E29" i="18" s="1"/>
  <c r="N55" i="41"/>
  <c r="O54" i="41"/>
  <c r="N54" i="41"/>
  <c r="M53" i="41"/>
  <c r="O52" i="41"/>
  <c r="O51" i="41"/>
  <c r="O50" i="41"/>
  <c r="BC20" i="144" s="1"/>
  <c r="O49" i="41"/>
  <c r="O48" i="41"/>
  <c r="CT20" i="144" s="1"/>
  <c r="O47" i="41"/>
  <c r="O46" i="41"/>
  <c r="N52" i="41"/>
  <c r="M45" i="41"/>
  <c r="N44" i="41"/>
  <c r="I29" i="17"/>
  <c r="N43" i="41"/>
  <c r="N42" i="41"/>
  <c r="N82" i="41" s="1"/>
  <c r="O41" i="41"/>
  <c r="AS20" i="144" s="1"/>
  <c r="O40" i="41"/>
  <c r="O39" i="41"/>
  <c r="E29" i="17" s="1"/>
  <c r="O38" i="41"/>
  <c r="O45" i="41" s="1"/>
  <c r="N41" i="41"/>
  <c r="M37" i="41"/>
  <c r="O36" i="41"/>
  <c r="N36" i="41"/>
  <c r="O35" i="41"/>
  <c r="N35" i="41"/>
  <c r="O34" i="41"/>
  <c r="O83" i="41" s="1"/>
  <c r="N34" i="41"/>
  <c r="N83" i="41" s="1"/>
  <c r="O33" i="41"/>
  <c r="O32" i="41"/>
  <c r="E29" i="16" s="1"/>
  <c r="O31" i="41"/>
  <c r="N33" i="41"/>
  <c r="M30" i="41"/>
  <c r="O29" i="41"/>
  <c r="N29" i="41"/>
  <c r="N28" i="41"/>
  <c r="O27" i="41"/>
  <c r="O30" i="41" s="1"/>
  <c r="N27" i="41"/>
  <c r="M26" i="41"/>
  <c r="N25" i="41"/>
  <c r="O24" i="41"/>
  <c r="G29" i="10" s="1"/>
  <c r="N24" i="41"/>
  <c r="O23" i="41"/>
  <c r="N23" i="41"/>
  <c r="O22" i="41"/>
  <c r="Y20" i="144" s="1"/>
  <c r="N22" i="41"/>
  <c r="O21" i="41"/>
  <c r="O26" i="41" s="1"/>
  <c r="N21" i="41"/>
  <c r="M20" i="41"/>
  <c r="N19" i="41"/>
  <c r="O18" i="41"/>
  <c r="U20" i="144" s="1"/>
  <c r="N18" i="41"/>
  <c r="O17" i="41"/>
  <c r="N17" i="41"/>
  <c r="N20" i="41" s="1"/>
  <c r="M16" i="41"/>
  <c r="O15" i="41"/>
  <c r="Q20" i="144" s="1"/>
  <c r="N15" i="41"/>
  <c r="O14" i="41"/>
  <c r="N14" i="41"/>
  <c r="O13" i="41"/>
  <c r="O20" i="144" s="1"/>
  <c r="N13" i="41"/>
  <c r="O12" i="41"/>
  <c r="N12" i="41"/>
  <c r="M11" i="41"/>
  <c r="O10" i="41"/>
  <c r="N10" i="41"/>
  <c r="O9" i="41"/>
  <c r="N9" i="41"/>
  <c r="O8" i="41"/>
  <c r="N8" i="41"/>
  <c r="O7" i="41"/>
  <c r="O11" i="41" s="1"/>
  <c r="N7" i="41"/>
  <c r="M6" i="41"/>
  <c r="O5" i="41"/>
  <c r="N5" i="41"/>
  <c r="O4" i="41"/>
  <c r="N4" i="41"/>
  <c r="O3" i="41"/>
  <c r="N3" i="41"/>
  <c r="O2" i="41"/>
  <c r="O6" i="41" s="1"/>
  <c r="N2" i="41"/>
  <c r="O28" i="41"/>
  <c r="O19" i="41"/>
  <c r="N90" i="39"/>
  <c r="I89" i="39"/>
  <c r="J89" i="39" s="1"/>
  <c r="N89" i="39"/>
  <c r="M88" i="39"/>
  <c r="N88" i="39" s="1"/>
  <c r="F28" i="21"/>
  <c r="N87" i="39"/>
  <c r="E28" i="21"/>
  <c r="N86" i="39"/>
  <c r="DA32" i="144"/>
  <c r="N85" i="39"/>
  <c r="N84" i="39"/>
  <c r="M84" i="39"/>
  <c r="M83" i="39"/>
  <c r="M82" i="39"/>
  <c r="O80" i="39"/>
  <c r="U28" i="20" s="1"/>
  <c r="N80" i="39"/>
  <c r="O79" i="39"/>
  <c r="N79" i="39"/>
  <c r="O78" i="39"/>
  <c r="N78" i="39"/>
  <c r="O77" i="39"/>
  <c r="CE32" i="144" s="1"/>
  <c r="M77" i="39"/>
  <c r="N77" i="39" s="1"/>
  <c r="O76" i="39"/>
  <c r="Q28" i="20" s="1"/>
  <c r="N76" i="39"/>
  <c r="M76" i="39"/>
  <c r="O75" i="39"/>
  <c r="M75" i="39"/>
  <c r="N75" i="39" s="1"/>
  <c r="O74" i="39"/>
  <c r="CB32" i="144" s="1"/>
  <c r="M74" i="39"/>
  <c r="N74" i="39" s="1"/>
  <c r="O73" i="39"/>
  <c r="CA32" i="144" s="1"/>
  <c r="M73" i="39"/>
  <c r="N73" i="39" s="1"/>
  <c r="O72" i="39"/>
  <c r="M28" i="20" s="1"/>
  <c r="M72" i="39"/>
  <c r="N72" i="39" s="1"/>
  <c r="O71" i="39"/>
  <c r="M71" i="39"/>
  <c r="N71" i="39" s="1"/>
  <c r="O70" i="39"/>
  <c r="BX32" i="144" s="1"/>
  <c r="N70" i="39"/>
  <c r="M70" i="39"/>
  <c r="O69" i="39"/>
  <c r="BW32" i="144" s="1"/>
  <c r="M69" i="39"/>
  <c r="N69" i="39" s="1"/>
  <c r="O68" i="39"/>
  <c r="I28" i="20" s="1"/>
  <c r="N68" i="39"/>
  <c r="M68" i="39"/>
  <c r="O67" i="39"/>
  <c r="M67" i="39"/>
  <c r="N67" i="39" s="1"/>
  <c r="O66" i="39"/>
  <c r="BT32" i="144" s="1"/>
  <c r="N66" i="39"/>
  <c r="M66" i="39"/>
  <c r="O65" i="39"/>
  <c r="BS32" i="144" s="1"/>
  <c r="M65" i="39"/>
  <c r="N65" i="39" s="1"/>
  <c r="O64" i="39"/>
  <c r="E28" i="20" s="1"/>
  <c r="M64" i="39"/>
  <c r="N64" i="39" s="1"/>
  <c r="O63" i="39"/>
  <c r="O81" i="39" s="1"/>
  <c r="N63" i="39"/>
  <c r="M62" i="39"/>
  <c r="O61" i="39"/>
  <c r="BN32" i="144" s="1"/>
  <c r="N61" i="39"/>
  <c r="O60" i="39"/>
  <c r="N60" i="39"/>
  <c r="O59" i="39"/>
  <c r="N59" i="39"/>
  <c r="O58" i="39"/>
  <c r="N58" i="39"/>
  <c r="O57" i="39"/>
  <c r="G28" i="18" s="1"/>
  <c r="N57" i="39"/>
  <c r="O56" i="39"/>
  <c r="N56" i="39"/>
  <c r="O55" i="39"/>
  <c r="N55" i="39"/>
  <c r="O54" i="39"/>
  <c r="N54" i="39"/>
  <c r="M53" i="39"/>
  <c r="O52" i="39"/>
  <c r="BE32" i="144" s="1"/>
  <c r="O51" i="39"/>
  <c r="CW32" i="144" s="1"/>
  <c r="O50" i="39"/>
  <c r="CV32" i="144" s="1"/>
  <c r="O49" i="39"/>
  <c r="G28" i="19" s="1"/>
  <c r="O48" i="39"/>
  <c r="BA32" i="144" s="1"/>
  <c r="O47" i="39"/>
  <c r="CS32" i="144" s="1"/>
  <c r="O46" i="39"/>
  <c r="N52" i="39"/>
  <c r="M45" i="39"/>
  <c r="N44" i="39"/>
  <c r="N43" i="39"/>
  <c r="N42" i="39"/>
  <c r="O41" i="39"/>
  <c r="G28" i="17" s="1"/>
  <c r="O40" i="39"/>
  <c r="O39" i="39"/>
  <c r="O38" i="39"/>
  <c r="M37" i="39"/>
  <c r="O36" i="39"/>
  <c r="AM32" i="144" s="1"/>
  <c r="O35" i="39"/>
  <c r="CO32" i="144" s="1"/>
  <c r="O34" i="39"/>
  <c r="O33" i="39"/>
  <c r="F28" i="16" s="1"/>
  <c r="O32" i="39"/>
  <c r="AI32" i="144" s="1"/>
  <c r="O31" i="39"/>
  <c r="N32" i="39"/>
  <c r="M30" i="39"/>
  <c r="O29" i="39"/>
  <c r="AF32" i="144" s="1"/>
  <c r="N29" i="39"/>
  <c r="N28" i="39"/>
  <c r="O27" i="39"/>
  <c r="O30" i="39" s="1"/>
  <c r="N27" i="39"/>
  <c r="M26" i="39"/>
  <c r="N25" i="39"/>
  <c r="O24" i="39"/>
  <c r="N24" i="39"/>
  <c r="O23" i="39"/>
  <c r="N23" i="39"/>
  <c r="O22" i="39"/>
  <c r="Y32" i="144" s="1"/>
  <c r="N22" i="39"/>
  <c r="O21" i="39"/>
  <c r="N21" i="39"/>
  <c r="M20" i="39"/>
  <c r="N19" i="39"/>
  <c r="O18" i="39"/>
  <c r="E29" i="9" s="1"/>
  <c r="N18" i="39"/>
  <c r="O17" i="39"/>
  <c r="O20" i="39" s="1"/>
  <c r="N17" i="39"/>
  <c r="O15" i="39"/>
  <c r="O13" i="39"/>
  <c r="O12" i="39"/>
  <c r="O16" i="39" s="1"/>
  <c r="O10" i="39"/>
  <c r="G29" i="7" s="1"/>
  <c r="O9" i="39"/>
  <c r="O8" i="39"/>
  <c r="J32" i="144" s="1"/>
  <c r="O7" i="39"/>
  <c r="O11" i="39" s="1"/>
  <c r="M6" i="39"/>
  <c r="O5" i="39"/>
  <c r="N5" i="39"/>
  <c r="O4" i="39"/>
  <c r="N4" i="39"/>
  <c r="O3" i="39"/>
  <c r="N3" i="39"/>
  <c r="O2" i="39"/>
  <c r="N2" i="39"/>
  <c r="O28" i="39"/>
  <c r="O19" i="39"/>
  <c r="N90" i="75"/>
  <c r="N89" i="75"/>
  <c r="M88" i="75"/>
  <c r="DC29" i="144"/>
  <c r="N87" i="75"/>
  <c r="DB29" i="144"/>
  <c r="N86" i="75"/>
  <c r="DA29" i="144"/>
  <c r="N85" i="75"/>
  <c r="M84" i="75"/>
  <c r="H84" i="75" s="1"/>
  <c r="M83" i="75"/>
  <c r="O80" i="75"/>
  <c r="U27" i="20" s="1"/>
  <c r="N80" i="75"/>
  <c r="O79" i="75"/>
  <c r="T27" i="20" s="1"/>
  <c r="N79" i="75"/>
  <c r="O78" i="75"/>
  <c r="S27" i="20" s="1"/>
  <c r="N78" i="75"/>
  <c r="O77" i="75"/>
  <c r="CE29" i="144" s="1"/>
  <c r="M77" i="75"/>
  <c r="N77" i="75" s="1"/>
  <c r="O76" i="75"/>
  <c r="CD29" i="144" s="1"/>
  <c r="M76" i="75"/>
  <c r="N76" i="75" s="1"/>
  <c r="O75" i="75"/>
  <c r="P27" i="20" s="1"/>
  <c r="M75" i="75"/>
  <c r="N75" i="75" s="1"/>
  <c r="O74" i="75"/>
  <c r="O27" i="20" s="1"/>
  <c r="M74" i="75"/>
  <c r="N74" i="75" s="1"/>
  <c r="O73" i="75"/>
  <c r="CA29" i="144" s="1"/>
  <c r="M73" i="75"/>
  <c r="N73" i="75" s="1"/>
  <c r="O72" i="75"/>
  <c r="BZ29" i="144" s="1"/>
  <c r="M72" i="75"/>
  <c r="N72" i="75" s="1"/>
  <c r="O71" i="75"/>
  <c r="L27" i="20" s="1"/>
  <c r="M71" i="75"/>
  <c r="N71" i="75" s="1"/>
  <c r="O70" i="75"/>
  <c r="K27" i="20" s="1"/>
  <c r="N70" i="75"/>
  <c r="M70" i="75"/>
  <c r="O69" i="75"/>
  <c r="BW29" i="144" s="1"/>
  <c r="M69" i="75"/>
  <c r="N69" i="75" s="1"/>
  <c r="O68" i="75"/>
  <c r="BV29" i="144" s="1"/>
  <c r="M68" i="75"/>
  <c r="N68" i="75" s="1"/>
  <c r="O67" i="75"/>
  <c r="H27" i="20" s="1"/>
  <c r="M67" i="75"/>
  <c r="N67" i="75" s="1"/>
  <c r="O66" i="75"/>
  <c r="G27" i="20" s="1"/>
  <c r="M66" i="75"/>
  <c r="N66" i="75" s="1"/>
  <c r="O65" i="75"/>
  <c r="BS29" i="144" s="1"/>
  <c r="M65" i="75"/>
  <c r="N65" i="75" s="1"/>
  <c r="O64" i="75"/>
  <c r="BR29" i="144" s="1"/>
  <c r="M64" i="75"/>
  <c r="N64" i="75" s="1"/>
  <c r="O63" i="75"/>
  <c r="N63" i="75"/>
  <c r="M62" i="75"/>
  <c r="O61" i="75"/>
  <c r="BN29" i="144" s="1"/>
  <c r="N61" i="75"/>
  <c r="O60" i="75"/>
  <c r="J27" i="18" s="1"/>
  <c r="N60" i="75"/>
  <c r="O59" i="75"/>
  <c r="I27" i="18" s="1"/>
  <c r="N59" i="75"/>
  <c r="O58" i="75"/>
  <c r="BK29" i="144" s="1"/>
  <c r="N58" i="75"/>
  <c r="O57" i="75"/>
  <c r="BJ29" i="144" s="1"/>
  <c r="N57" i="75"/>
  <c r="O56" i="75"/>
  <c r="F27" i="18" s="1"/>
  <c r="N56" i="75"/>
  <c r="O55" i="75"/>
  <c r="E27" i="18" s="1"/>
  <c r="N55" i="75"/>
  <c r="O54" i="75"/>
  <c r="N54" i="75"/>
  <c r="M53" i="75"/>
  <c r="O52" i="75"/>
  <c r="CX29" i="144" s="1"/>
  <c r="O51" i="75"/>
  <c r="CW29" i="144" s="1"/>
  <c r="O50" i="75"/>
  <c r="BC29" i="144" s="1"/>
  <c r="O49" i="75"/>
  <c r="CU29" i="144" s="1"/>
  <c r="O48" i="75"/>
  <c r="CT29" i="144" s="1"/>
  <c r="O47" i="75"/>
  <c r="CS29" i="144" s="1"/>
  <c r="O46" i="75"/>
  <c r="O53" i="75" s="1"/>
  <c r="O84" i="75" s="1"/>
  <c r="N52" i="75"/>
  <c r="M45" i="75"/>
  <c r="CL29" i="144"/>
  <c r="N44" i="75"/>
  <c r="CK29" i="144"/>
  <c r="N43" i="75"/>
  <c r="AT29" i="144"/>
  <c r="N42" i="75"/>
  <c r="O41" i="75"/>
  <c r="G27" i="17" s="1"/>
  <c r="O40" i="75"/>
  <c r="F27" i="17" s="1"/>
  <c r="O39" i="75"/>
  <c r="E27" i="17" s="1"/>
  <c r="O38" i="75"/>
  <c r="O45" i="75" s="1"/>
  <c r="N41" i="75"/>
  <c r="M37" i="75"/>
  <c r="O36" i="75"/>
  <c r="CP29" i="144" s="1"/>
  <c r="N36" i="75"/>
  <c r="O35" i="75"/>
  <c r="H27" i="16" s="1"/>
  <c r="O34" i="75"/>
  <c r="N34" i="75"/>
  <c r="O33" i="75"/>
  <c r="AJ29" i="144" s="1"/>
  <c r="O32" i="75"/>
  <c r="O31" i="75"/>
  <c r="N33" i="75"/>
  <c r="M30" i="75"/>
  <c r="H27" i="75" s="1"/>
  <c r="O29" i="75"/>
  <c r="N29" i="75"/>
  <c r="O28" i="75"/>
  <c r="N28" i="75"/>
  <c r="O27" i="75"/>
  <c r="O30" i="75" s="1"/>
  <c r="N27" i="75"/>
  <c r="M26" i="75"/>
  <c r="H21" i="75" s="1"/>
  <c r="O25" i="75"/>
  <c r="AB29" i="144" s="1"/>
  <c r="N25" i="75"/>
  <c r="O24" i="75"/>
  <c r="AA29" i="144" s="1"/>
  <c r="N24" i="75"/>
  <c r="O23" i="75"/>
  <c r="Z29" i="144" s="1"/>
  <c r="N23" i="75"/>
  <c r="O22" i="75"/>
  <c r="Y29" i="144" s="1"/>
  <c r="N22" i="75"/>
  <c r="O21" i="75"/>
  <c r="N21" i="75"/>
  <c r="M20" i="75"/>
  <c r="H17" i="75" s="1"/>
  <c r="N19" i="75"/>
  <c r="O18" i="75"/>
  <c r="N18" i="75"/>
  <c r="O17" i="75"/>
  <c r="N17" i="75"/>
  <c r="M16" i="75"/>
  <c r="H12" i="75" s="1"/>
  <c r="O15" i="75"/>
  <c r="N15" i="75"/>
  <c r="O14" i="75"/>
  <c r="N14" i="75"/>
  <c r="O13" i="75"/>
  <c r="N13" i="75"/>
  <c r="O12" i="75"/>
  <c r="N12" i="75"/>
  <c r="M11" i="75"/>
  <c r="H7" i="75" s="1"/>
  <c r="O10" i="75"/>
  <c r="N10" i="75"/>
  <c r="O9" i="75"/>
  <c r="F28" i="7" s="1"/>
  <c r="N9" i="75"/>
  <c r="O8" i="75"/>
  <c r="N8" i="75"/>
  <c r="O7" i="75"/>
  <c r="O11" i="75" s="1"/>
  <c r="N7" i="75"/>
  <c r="M6" i="75"/>
  <c r="H2" i="75" s="1"/>
  <c r="O5" i="75"/>
  <c r="N5" i="75"/>
  <c r="O4" i="75"/>
  <c r="N4" i="75"/>
  <c r="O3" i="75"/>
  <c r="N3" i="75"/>
  <c r="O2" i="75"/>
  <c r="N2" i="75"/>
  <c r="O19" i="75"/>
  <c r="DG55" i="144"/>
  <c r="N90" i="73"/>
  <c r="N89" i="73"/>
  <c r="M88" i="73"/>
  <c r="H85" i="73" s="1"/>
  <c r="DC55" i="144"/>
  <c r="N87" i="73"/>
  <c r="E26" i="21"/>
  <c r="N86" i="73"/>
  <c r="DA55" i="144"/>
  <c r="N85" i="73"/>
  <c r="N84" i="73"/>
  <c r="M84" i="73"/>
  <c r="H84" i="73" s="1"/>
  <c r="M83" i="73"/>
  <c r="M82" i="73"/>
  <c r="O80" i="73"/>
  <c r="N80" i="73"/>
  <c r="O79" i="73"/>
  <c r="N79" i="73"/>
  <c r="O78" i="73"/>
  <c r="N78" i="73"/>
  <c r="O77" i="73"/>
  <c r="M77" i="73"/>
  <c r="N77" i="73" s="1"/>
  <c r="O76" i="73"/>
  <c r="Q26" i="20" s="1"/>
  <c r="M76" i="73"/>
  <c r="N76" i="73" s="1"/>
  <c r="O75" i="73"/>
  <c r="M75" i="73"/>
  <c r="N75" i="73" s="1"/>
  <c r="O74" i="73"/>
  <c r="CB55" i="144" s="1"/>
  <c r="M74" i="73"/>
  <c r="N74" i="73" s="1"/>
  <c r="O73" i="73"/>
  <c r="N73" i="73"/>
  <c r="M73" i="73"/>
  <c r="O72" i="73"/>
  <c r="M26" i="20" s="1"/>
  <c r="M72" i="73"/>
  <c r="N72" i="73" s="1"/>
  <c r="O71" i="73"/>
  <c r="M71" i="73"/>
  <c r="N71" i="73" s="1"/>
  <c r="O70" i="73"/>
  <c r="BX55" i="144" s="1"/>
  <c r="N70" i="73"/>
  <c r="M70" i="73"/>
  <c r="O69" i="73"/>
  <c r="N69" i="73"/>
  <c r="M69" i="73"/>
  <c r="O68" i="73"/>
  <c r="I26" i="20" s="1"/>
  <c r="M68" i="73"/>
  <c r="N68" i="73" s="1"/>
  <c r="O67" i="73"/>
  <c r="N67" i="73"/>
  <c r="M67" i="73"/>
  <c r="O66" i="73"/>
  <c r="BT55" i="144" s="1"/>
  <c r="N66" i="73"/>
  <c r="M66" i="73"/>
  <c r="O65" i="73"/>
  <c r="M65" i="73"/>
  <c r="N65" i="73" s="1"/>
  <c r="O64" i="73"/>
  <c r="E26" i="20" s="1"/>
  <c r="M64" i="73"/>
  <c r="O63" i="73"/>
  <c r="N63" i="73"/>
  <c r="M62" i="73"/>
  <c r="O61" i="73"/>
  <c r="N61" i="73"/>
  <c r="O60" i="73"/>
  <c r="N60" i="73"/>
  <c r="O59" i="73"/>
  <c r="N59" i="73"/>
  <c r="O58" i="73"/>
  <c r="N58" i="73"/>
  <c r="O57" i="73"/>
  <c r="N57" i="73"/>
  <c r="O56" i="73"/>
  <c r="N56" i="73"/>
  <c r="O55" i="73"/>
  <c r="N55" i="73"/>
  <c r="O54" i="73"/>
  <c r="N54" i="73"/>
  <c r="N62" i="73" s="1"/>
  <c r="M53" i="73"/>
  <c r="O52" i="73"/>
  <c r="BE55" i="144" s="1"/>
  <c r="O51" i="73"/>
  <c r="CW55" i="144" s="1"/>
  <c r="O50" i="73"/>
  <c r="CV55" i="144" s="1"/>
  <c r="O49" i="73"/>
  <c r="CU55" i="144" s="1"/>
  <c r="O48" i="73"/>
  <c r="BA55" i="144" s="1"/>
  <c r="O47" i="73"/>
  <c r="CS55" i="144" s="1"/>
  <c r="O46" i="73"/>
  <c r="N47" i="73"/>
  <c r="M45" i="73"/>
  <c r="O44" i="73"/>
  <c r="N44" i="73"/>
  <c r="O43" i="73"/>
  <c r="N43" i="73"/>
  <c r="O42" i="73"/>
  <c r="N42" i="73"/>
  <c r="O41" i="73"/>
  <c r="O40" i="73"/>
  <c r="O39" i="73"/>
  <c r="O38" i="73"/>
  <c r="N38" i="73"/>
  <c r="N41" i="73"/>
  <c r="M37" i="73"/>
  <c r="O36" i="73"/>
  <c r="AM55" i="144" s="1"/>
  <c r="N36" i="73"/>
  <c r="O35" i="73"/>
  <c r="CO55" i="144" s="1"/>
  <c r="N35" i="73"/>
  <c r="O34" i="73"/>
  <c r="N34" i="73"/>
  <c r="N83" i="73" s="1"/>
  <c r="O33" i="73"/>
  <c r="F26" i="16" s="1"/>
  <c r="O32" i="73"/>
  <c r="O31" i="73"/>
  <c r="N32" i="73"/>
  <c r="M30" i="73"/>
  <c r="H27" i="73" s="1"/>
  <c r="O29" i="73"/>
  <c r="N29" i="73"/>
  <c r="N28" i="73"/>
  <c r="O27" i="73"/>
  <c r="O30" i="73" s="1"/>
  <c r="I27" i="73" s="1"/>
  <c r="J27" i="73" s="1"/>
  <c r="N27" i="73"/>
  <c r="M26" i="73"/>
  <c r="H21" i="73" s="1"/>
  <c r="N25" i="73"/>
  <c r="O24" i="73"/>
  <c r="N24" i="73"/>
  <c r="O23" i="73"/>
  <c r="N23" i="73"/>
  <c r="O22" i="73"/>
  <c r="N22" i="73"/>
  <c r="O21" i="73"/>
  <c r="N21" i="73"/>
  <c r="M20" i="73"/>
  <c r="H17" i="73" s="1"/>
  <c r="N19" i="73"/>
  <c r="O18" i="73"/>
  <c r="E27" i="9" s="1"/>
  <c r="N18" i="73"/>
  <c r="O17" i="73"/>
  <c r="O20" i="73" s="1"/>
  <c r="I17" i="73" s="1"/>
  <c r="J17" i="73" s="1"/>
  <c r="N17" i="73"/>
  <c r="M16" i="73"/>
  <c r="H12" i="73" s="1"/>
  <c r="O15" i="73"/>
  <c r="G26" i="8" s="1"/>
  <c r="N15" i="73"/>
  <c r="O14" i="73"/>
  <c r="F26" i="8" s="1"/>
  <c r="N14" i="73"/>
  <c r="O13" i="73"/>
  <c r="O55" i="144" s="1"/>
  <c r="N13" i="73"/>
  <c r="O12" i="73"/>
  <c r="N12" i="73"/>
  <c r="M11" i="73"/>
  <c r="H7" i="73" s="1"/>
  <c r="O10" i="73"/>
  <c r="N10" i="73"/>
  <c r="O9" i="73"/>
  <c r="N9" i="73"/>
  <c r="O8" i="73"/>
  <c r="N8" i="73"/>
  <c r="O7" i="73"/>
  <c r="N7" i="73"/>
  <c r="N11" i="73" s="1"/>
  <c r="M6" i="73"/>
  <c r="H2" i="73" s="1"/>
  <c r="O5" i="73"/>
  <c r="N5" i="73"/>
  <c r="O4" i="73"/>
  <c r="N4" i="73"/>
  <c r="O3" i="73"/>
  <c r="N3" i="73"/>
  <c r="O2" i="73"/>
  <c r="N2" i="73"/>
  <c r="O28" i="73"/>
  <c r="O19" i="73"/>
  <c r="DG21" i="144"/>
  <c r="N90" i="37"/>
  <c r="DE21" i="144"/>
  <c r="N89" i="37"/>
  <c r="M88" i="37"/>
  <c r="DC21" i="144"/>
  <c r="N87" i="37"/>
  <c r="DB21" i="144"/>
  <c r="N86" i="37"/>
  <c r="D25" i="21"/>
  <c r="N85" i="37"/>
  <c r="M84" i="37"/>
  <c r="H84" i="37" s="1"/>
  <c r="M83" i="37"/>
  <c r="M82" i="37"/>
  <c r="CH21" i="144"/>
  <c r="N80" i="37"/>
  <c r="T25" i="20"/>
  <c r="N79" i="37"/>
  <c r="S25" i="20"/>
  <c r="N78" i="37"/>
  <c r="CE21" i="144"/>
  <c r="M77" i="37"/>
  <c r="N77" i="37" s="1"/>
  <c r="CD21" i="144"/>
  <c r="M76" i="37"/>
  <c r="N76" i="37" s="1"/>
  <c r="P25" i="20"/>
  <c r="N75" i="37"/>
  <c r="M75" i="37"/>
  <c r="O25" i="20"/>
  <c r="M74" i="37"/>
  <c r="N74" i="37" s="1"/>
  <c r="CA21" i="144"/>
  <c r="M73" i="37"/>
  <c r="N73" i="37" s="1"/>
  <c r="BZ21" i="144"/>
  <c r="M72" i="37"/>
  <c r="N72" i="37" s="1"/>
  <c r="L25" i="20"/>
  <c r="M71" i="37"/>
  <c r="N71" i="37" s="1"/>
  <c r="K25" i="20"/>
  <c r="N70" i="37"/>
  <c r="M70" i="37"/>
  <c r="BW21" i="144"/>
  <c r="M69" i="37"/>
  <c r="N69" i="37" s="1"/>
  <c r="BV21" i="144"/>
  <c r="M68" i="37"/>
  <c r="N68" i="37" s="1"/>
  <c r="H25" i="20"/>
  <c r="N67" i="37"/>
  <c r="M67" i="37"/>
  <c r="G25" i="20"/>
  <c r="M66" i="37"/>
  <c r="N66" i="37" s="1"/>
  <c r="BS21" i="144"/>
  <c r="M65" i="37"/>
  <c r="N65" i="37" s="1"/>
  <c r="BR21" i="144"/>
  <c r="M64" i="37"/>
  <c r="N64" i="37" s="1"/>
  <c r="D25" i="20"/>
  <c r="N63" i="37"/>
  <c r="M62" i="37"/>
  <c r="BN21" i="144"/>
  <c r="N61" i="37"/>
  <c r="BM21" i="144"/>
  <c r="N60" i="37"/>
  <c r="BL21" i="144"/>
  <c r="N59" i="37"/>
  <c r="BK21" i="144"/>
  <c r="N58" i="37"/>
  <c r="BJ21" i="144"/>
  <c r="N57" i="37"/>
  <c r="BI21" i="144"/>
  <c r="N56" i="37"/>
  <c r="BH21" i="144"/>
  <c r="N55" i="37"/>
  <c r="BG21" i="144"/>
  <c r="N54" i="37"/>
  <c r="M53" i="37"/>
  <c r="CX21" i="144"/>
  <c r="I25" i="19"/>
  <c r="BC21" i="144"/>
  <c r="CU21" i="144"/>
  <c r="CT21" i="144"/>
  <c r="E25" i="19"/>
  <c r="AY21" i="144"/>
  <c r="N52" i="37"/>
  <c r="M45" i="37"/>
  <c r="CL21" i="144"/>
  <c r="N44" i="37"/>
  <c r="I25" i="17"/>
  <c r="N43" i="37"/>
  <c r="AT21" i="144"/>
  <c r="N42" i="37"/>
  <c r="AS21" i="144"/>
  <c r="AR21" i="144"/>
  <c r="E25" i="17"/>
  <c r="AP21" i="144"/>
  <c r="N41" i="37"/>
  <c r="M37" i="37"/>
  <c r="CP21" i="144"/>
  <c r="N36" i="37"/>
  <c r="H25" i="16"/>
  <c r="N35" i="37"/>
  <c r="AK21" i="144"/>
  <c r="N34" i="37"/>
  <c r="AJ21" i="144"/>
  <c r="AI21" i="144"/>
  <c r="D25" i="16"/>
  <c r="N32" i="37"/>
  <c r="M30" i="37"/>
  <c r="H27" i="37" s="1"/>
  <c r="N29" i="37"/>
  <c r="N28" i="37"/>
  <c r="N27" i="37"/>
  <c r="M26" i="37"/>
  <c r="H21" i="37" s="1"/>
  <c r="N25" i="37"/>
  <c r="N24" i="37"/>
  <c r="N23" i="37"/>
  <c r="N22" i="37"/>
  <c r="N21" i="37"/>
  <c r="M20" i="37"/>
  <c r="H17" i="37" s="1"/>
  <c r="N19" i="37"/>
  <c r="U21" i="144"/>
  <c r="N18" i="37"/>
  <c r="T21" i="144"/>
  <c r="N17" i="37"/>
  <c r="M16" i="37"/>
  <c r="H12" i="37" s="1"/>
  <c r="Q21" i="144"/>
  <c r="N15" i="37"/>
  <c r="P21" i="144"/>
  <c r="N14" i="37"/>
  <c r="O21" i="144"/>
  <c r="N13" i="37"/>
  <c r="N12" i="37"/>
  <c r="M11" i="37"/>
  <c r="H7" i="37" s="1"/>
  <c r="N10" i="37"/>
  <c r="N9" i="37"/>
  <c r="N8" i="37"/>
  <c r="N7" i="37"/>
  <c r="M6" i="37"/>
  <c r="H2" i="37" s="1"/>
  <c r="N5" i="37"/>
  <c r="N4" i="37"/>
  <c r="N3" i="37"/>
  <c r="N2" i="37"/>
  <c r="DG26" i="144"/>
  <c r="N90" i="35"/>
  <c r="DE26" i="144"/>
  <c r="N89" i="35"/>
  <c r="M88" i="35"/>
  <c r="N88" i="35" s="1"/>
  <c r="DC26" i="144"/>
  <c r="N87" i="35"/>
  <c r="E24" i="21"/>
  <c r="N86" i="35"/>
  <c r="DA26" i="144"/>
  <c r="N85" i="35"/>
  <c r="N84" i="35"/>
  <c r="M84" i="35"/>
  <c r="N36" i="35"/>
  <c r="M82" i="35"/>
  <c r="N43" i="35"/>
  <c r="U24" i="20"/>
  <c r="N80" i="35"/>
  <c r="CG26" i="144"/>
  <c r="N79" i="35"/>
  <c r="S24" i="20"/>
  <c r="N78" i="35"/>
  <c r="M77" i="35"/>
  <c r="N77" i="35" s="1"/>
  <c r="Q24" i="20"/>
  <c r="N76" i="35"/>
  <c r="M76" i="35"/>
  <c r="CC26" i="144"/>
  <c r="M75" i="35"/>
  <c r="N75" i="35" s="1"/>
  <c r="O24" i="20"/>
  <c r="M74" i="35"/>
  <c r="N74" i="35" s="1"/>
  <c r="M73" i="35"/>
  <c r="N73" i="35" s="1"/>
  <c r="M24" i="20"/>
  <c r="N72" i="35"/>
  <c r="M72" i="35"/>
  <c r="BY26" i="144"/>
  <c r="M71" i="35"/>
  <c r="N71" i="35" s="1"/>
  <c r="K24" i="20"/>
  <c r="M70" i="35"/>
  <c r="N70" i="35" s="1"/>
  <c r="M69" i="35"/>
  <c r="N69" i="35" s="1"/>
  <c r="I24" i="20"/>
  <c r="N68" i="35"/>
  <c r="M68" i="35"/>
  <c r="BU26" i="144"/>
  <c r="M67" i="35"/>
  <c r="N67" i="35" s="1"/>
  <c r="G24" i="20"/>
  <c r="M66" i="35"/>
  <c r="N66" i="35" s="1"/>
  <c r="M65" i="35"/>
  <c r="N65" i="35" s="1"/>
  <c r="E24" i="20"/>
  <c r="N64" i="35"/>
  <c r="M64" i="35"/>
  <c r="BQ26" i="144"/>
  <c r="N63" i="35"/>
  <c r="M62" i="35"/>
  <c r="K24" i="18"/>
  <c r="N61" i="35"/>
  <c r="BM26" i="144"/>
  <c r="N60" i="35"/>
  <c r="BL26" i="144"/>
  <c r="N59" i="35"/>
  <c r="H24" i="18"/>
  <c r="N58" i="35"/>
  <c r="G24" i="18"/>
  <c r="N57" i="35"/>
  <c r="BI26" i="144"/>
  <c r="N56" i="35"/>
  <c r="BH26" i="144"/>
  <c r="N55" i="35"/>
  <c r="D24" i="18"/>
  <c r="N54" i="35"/>
  <c r="M53" i="35"/>
  <c r="BE26" i="144"/>
  <c r="CW26" i="144"/>
  <c r="CV26" i="144"/>
  <c r="CU26" i="144"/>
  <c r="BA26" i="144"/>
  <c r="CS26" i="144"/>
  <c r="N51" i="35"/>
  <c r="M45" i="35"/>
  <c r="AV26" i="144"/>
  <c r="CJ26" i="144"/>
  <c r="G24" i="17"/>
  <c r="AR26" i="144"/>
  <c r="D24" i="17"/>
  <c r="N41" i="35"/>
  <c r="M37" i="35"/>
  <c r="AM26" i="144"/>
  <c r="CO26" i="144"/>
  <c r="G24" i="16"/>
  <c r="F24" i="16"/>
  <c r="AH26" i="144"/>
  <c r="N32" i="35"/>
  <c r="M30" i="35"/>
  <c r="F24" i="15"/>
  <c r="N29" i="35"/>
  <c r="N28" i="35"/>
  <c r="AD26" i="144"/>
  <c r="N27" i="35"/>
  <c r="M26" i="35"/>
  <c r="H24" i="10"/>
  <c r="N25" i="35"/>
  <c r="AA26" i="144"/>
  <c r="N24" i="35"/>
  <c r="F24" i="10"/>
  <c r="N23" i="35"/>
  <c r="E24" i="10"/>
  <c r="N22" i="35"/>
  <c r="D24" i="10"/>
  <c r="N21" i="35"/>
  <c r="M20" i="35"/>
  <c r="N19" i="35"/>
  <c r="E25" i="9"/>
  <c r="N18" i="35"/>
  <c r="D25" i="9"/>
  <c r="N17" i="35"/>
  <c r="N20" i="35" s="1"/>
  <c r="P26" i="144"/>
  <c r="O26" i="144"/>
  <c r="N26" i="144"/>
  <c r="G25" i="7"/>
  <c r="D25" i="7"/>
  <c r="M6" i="35"/>
  <c r="N5" i="35"/>
  <c r="F26" i="144"/>
  <c r="N4" i="35"/>
  <c r="N3" i="35"/>
  <c r="N2" i="35"/>
  <c r="N90" i="71"/>
  <c r="N89" i="71"/>
  <c r="M88" i="71"/>
  <c r="N88" i="71" s="1"/>
  <c r="N87" i="71"/>
  <c r="E23" i="21"/>
  <c r="N86" i="71"/>
  <c r="N85" i="71"/>
  <c r="N84" i="71"/>
  <c r="M84" i="71"/>
  <c r="M83" i="71"/>
  <c r="N44" i="71"/>
  <c r="O80" i="71"/>
  <c r="N80" i="71"/>
  <c r="O79" i="71"/>
  <c r="N79" i="71"/>
  <c r="O78" i="71"/>
  <c r="N78" i="71"/>
  <c r="O77" i="71"/>
  <c r="M77" i="71"/>
  <c r="N77" i="71" s="1"/>
  <c r="O76" i="71"/>
  <c r="N76" i="71"/>
  <c r="M76" i="71"/>
  <c r="O75" i="71"/>
  <c r="M75" i="71"/>
  <c r="N75" i="71" s="1"/>
  <c r="O74" i="71"/>
  <c r="M74" i="71"/>
  <c r="N74" i="71" s="1"/>
  <c r="O73" i="71"/>
  <c r="M73" i="71"/>
  <c r="N73" i="71" s="1"/>
  <c r="O72" i="71"/>
  <c r="N72" i="71"/>
  <c r="M72" i="71"/>
  <c r="O71" i="71"/>
  <c r="M71" i="71"/>
  <c r="N71" i="71" s="1"/>
  <c r="O70" i="71"/>
  <c r="M70" i="71"/>
  <c r="N70" i="71" s="1"/>
  <c r="O69" i="71"/>
  <c r="M69" i="71"/>
  <c r="N69" i="71" s="1"/>
  <c r="O68" i="71"/>
  <c r="N68" i="71"/>
  <c r="M68" i="71"/>
  <c r="O67" i="71"/>
  <c r="M67" i="71"/>
  <c r="N67" i="71" s="1"/>
  <c r="O66" i="71"/>
  <c r="M66" i="71"/>
  <c r="N66" i="71" s="1"/>
  <c r="O65" i="71"/>
  <c r="M65" i="71"/>
  <c r="N65" i="71" s="1"/>
  <c r="O64" i="71"/>
  <c r="M64" i="71"/>
  <c r="N64" i="71" s="1"/>
  <c r="O63" i="71"/>
  <c r="N63" i="71"/>
  <c r="M62" i="71"/>
  <c r="O61" i="71"/>
  <c r="N61" i="71"/>
  <c r="O60" i="71"/>
  <c r="N60" i="71"/>
  <c r="O59" i="71"/>
  <c r="N59" i="71"/>
  <c r="O58" i="71"/>
  <c r="N58" i="71"/>
  <c r="O57" i="71"/>
  <c r="N57" i="71"/>
  <c r="O56" i="71"/>
  <c r="N56" i="71"/>
  <c r="O55" i="71"/>
  <c r="N55" i="71"/>
  <c r="O54" i="71"/>
  <c r="N54" i="71"/>
  <c r="N62" i="71" s="1"/>
  <c r="M53" i="71"/>
  <c r="O52" i="71"/>
  <c r="O51" i="71"/>
  <c r="O50" i="71"/>
  <c r="O49" i="71"/>
  <c r="G23" i="19" s="1"/>
  <c r="O48" i="71"/>
  <c r="O47" i="71"/>
  <c r="O46" i="71"/>
  <c r="N50" i="71"/>
  <c r="M45" i="71"/>
  <c r="O44" i="71"/>
  <c r="O43" i="71"/>
  <c r="N43" i="71"/>
  <c r="O42" i="71"/>
  <c r="O41" i="71"/>
  <c r="G23" i="17" s="1"/>
  <c r="O40" i="71"/>
  <c r="O39" i="71"/>
  <c r="AQ62" i="144" s="1"/>
  <c r="O38" i="71"/>
  <c r="N41" i="71"/>
  <c r="M37" i="71"/>
  <c r="N36" i="71"/>
  <c r="O35" i="71"/>
  <c r="N35" i="71"/>
  <c r="O34" i="71"/>
  <c r="O83" i="71" s="1"/>
  <c r="I83" i="71" s="1"/>
  <c r="J83" i="71" s="1"/>
  <c r="N34" i="71"/>
  <c r="O33" i="71"/>
  <c r="F23" i="16" s="1"/>
  <c r="O32" i="71"/>
  <c r="AI62" i="144" s="1"/>
  <c r="O31" i="71"/>
  <c r="N33" i="71"/>
  <c r="M30" i="71"/>
  <c r="O29" i="71"/>
  <c r="N29" i="71"/>
  <c r="N28" i="71"/>
  <c r="O27" i="71"/>
  <c r="O30" i="71" s="1"/>
  <c r="I27" i="71" s="1"/>
  <c r="J27" i="71" s="1"/>
  <c r="N27" i="71"/>
  <c r="M26" i="71"/>
  <c r="N25" i="71"/>
  <c r="O24" i="71"/>
  <c r="AA62" i="144" s="1"/>
  <c r="N24" i="71"/>
  <c r="O23" i="71"/>
  <c r="N23" i="71"/>
  <c r="O22" i="71"/>
  <c r="E23" i="10" s="1"/>
  <c r="N22" i="71"/>
  <c r="O21" i="71"/>
  <c r="N21" i="71"/>
  <c r="M20" i="71"/>
  <c r="N19" i="71"/>
  <c r="O18" i="71"/>
  <c r="E24" i="9" s="1"/>
  <c r="N18" i="71"/>
  <c r="O17" i="71"/>
  <c r="O20" i="71" s="1"/>
  <c r="I17" i="71" s="1"/>
  <c r="J17" i="71" s="1"/>
  <c r="N17" i="71"/>
  <c r="M16" i="71"/>
  <c r="O15" i="71"/>
  <c r="Q62" i="144" s="1"/>
  <c r="N15" i="71"/>
  <c r="O14" i="71"/>
  <c r="N14" i="71"/>
  <c r="O13" i="71"/>
  <c r="O62" i="144" s="1"/>
  <c r="N13" i="71"/>
  <c r="O12" i="71"/>
  <c r="O16" i="71" s="1"/>
  <c r="I12" i="71" s="1"/>
  <c r="J12" i="71" s="1"/>
  <c r="N12" i="71"/>
  <c r="M11" i="71"/>
  <c r="O10" i="71"/>
  <c r="N10" i="71"/>
  <c r="O9" i="71"/>
  <c r="N9" i="71"/>
  <c r="O8" i="71"/>
  <c r="N8" i="71"/>
  <c r="O7" i="71"/>
  <c r="N7" i="71"/>
  <c r="M6" i="71"/>
  <c r="O5" i="71"/>
  <c r="N5" i="71"/>
  <c r="O4" i="71"/>
  <c r="N4" i="71"/>
  <c r="O3" i="71"/>
  <c r="N3" i="71"/>
  <c r="O2" i="71"/>
  <c r="N2" i="71"/>
  <c r="O28" i="71"/>
  <c r="AE62" i="144" s="1"/>
  <c r="O19" i="71"/>
  <c r="N90" i="33"/>
  <c r="N89" i="33"/>
  <c r="N88" i="33"/>
  <c r="M88" i="33"/>
  <c r="N87" i="33"/>
  <c r="DB51" i="144"/>
  <c r="N86" i="33"/>
  <c r="N85" i="33"/>
  <c r="N84" i="33"/>
  <c r="M84" i="33"/>
  <c r="N36" i="33"/>
  <c r="O80" i="33"/>
  <c r="N80" i="33"/>
  <c r="O79" i="33"/>
  <c r="CG51" i="144" s="1"/>
  <c r="N79" i="33"/>
  <c r="O78" i="33"/>
  <c r="N78" i="33"/>
  <c r="O77" i="33"/>
  <c r="CE51" i="144" s="1"/>
  <c r="M77" i="33"/>
  <c r="N77" i="33" s="1"/>
  <c r="O76" i="33"/>
  <c r="M76" i="33"/>
  <c r="N76" i="33" s="1"/>
  <c r="O75" i="33"/>
  <c r="M75" i="33"/>
  <c r="N75" i="33" s="1"/>
  <c r="O74" i="33"/>
  <c r="CB51" i="144" s="1"/>
  <c r="N74" i="33"/>
  <c r="M74" i="33"/>
  <c r="O73" i="33"/>
  <c r="CA51" i="144" s="1"/>
  <c r="M73" i="33"/>
  <c r="N73" i="33" s="1"/>
  <c r="O72" i="33"/>
  <c r="M72" i="33"/>
  <c r="N72" i="33" s="1"/>
  <c r="O71" i="33"/>
  <c r="M71" i="33"/>
  <c r="N71" i="33" s="1"/>
  <c r="O70" i="33"/>
  <c r="BX51" i="144" s="1"/>
  <c r="N70" i="33"/>
  <c r="M70" i="33"/>
  <c r="O69" i="33"/>
  <c r="BW51" i="144" s="1"/>
  <c r="M69" i="33"/>
  <c r="N69" i="33" s="1"/>
  <c r="O68" i="33"/>
  <c r="M68" i="33"/>
  <c r="N68" i="33" s="1"/>
  <c r="O67" i="33"/>
  <c r="M67" i="33"/>
  <c r="N67" i="33" s="1"/>
  <c r="O66" i="33"/>
  <c r="BT51" i="144" s="1"/>
  <c r="N66" i="33"/>
  <c r="M66" i="33"/>
  <c r="O65" i="33"/>
  <c r="BS51" i="144" s="1"/>
  <c r="M65" i="33"/>
  <c r="N65" i="33" s="1"/>
  <c r="O64" i="33"/>
  <c r="M64" i="33"/>
  <c r="N64" i="33" s="1"/>
  <c r="O63" i="33"/>
  <c r="N63" i="33"/>
  <c r="M62" i="33"/>
  <c r="O61" i="33"/>
  <c r="BN51" i="144" s="1"/>
  <c r="N61" i="33"/>
  <c r="O60" i="33"/>
  <c r="N60" i="33"/>
  <c r="O59" i="33"/>
  <c r="BL51" i="144" s="1"/>
  <c r="N59" i="33"/>
  <c r="O58" i="33"/>
  <c r="N58" i="33"/>
  <c r="O57" i="33"/>
  <c r="BJ51" i="144" s="1"/>
  <c r="N57" i="33"/>
  <c r="O56" i="33"/>
  <c r="N56" i="33"/>
  <c r="O55" i="33"/>
  <c r="BH51" i="144" s="1"/>
  <c r="N55" i="33"/>
  <c r="O54" i="33"/>
  <c r="N54" i="33"/>
  <c r="N62" i="33" s="1"/>
  <c r="M53" i="33"/>
  <c r="O52" i="33"/>
  <c r="O51" i="33"/>
  <c r="CW51" i="144" s="1"/>
  <c r="O50" i="33"/>
  <c r="O49" i="33"/>
  <c r="BB51" i="144" s="1"/>
  <c r="O48" i="33"/>
  <c r="O47" i="33"/>
  <c r="CS51" i="144" s="1"/>
  <c r="O46" i="33"/>
  <c r="N51" i="33"/>
  <c r="M45" i="33"/>
  <c r="O44" i="33"/>
  <c r="CL51" i="144" s="1"/>
  <c r="N44" i="33"/>
  <c r="O43" i="33"/>
  <c r="N43" i="33"/>
  <c r="O42" i="33"/>
  <c r="N42" i="33"/>
  <c r="N82" i="33" s="1"/>
  <c r="O41" i="33"/>
  <c r="N41" i="33"/>
  <c r="O40" i="33"/>
  <c r="AR51" i="144" s="1"/>
  <c r="N40" i="33"/>
  <c r="O39" i="33"/>
  <c r="N39" i="33"/>
  <c r="O38" i="33"/>
  <c r="I38" i="33" s="1"/>
  <c r="J38" i="33" s="1"/>
  <c r="N38" i="33"/>
  <c r="N45" i="33" s="1"/>
  <c r="M37" i="33"/>
  <c r="O36" i="33"/>
  <c r="CP51" i="144" s="1"/>
  <c r="O35" i="33"/>
  <c r="O34" i="33"/>
  <c r="O33" i="33"/>
  <c r="O32" i="33"/>
  <c r="AI51" i="144" s="1"/>
  <c r="O31" i="33"/>
  <c r="N32" i="33"/>
  <c r="M30" i="33"/>
  <c r="O29" i="33"/>
  <c r="AF51" i="144" s="1"/>
  <c r="N29" i="33"/>
  <c r="N28" i="33"/>
  <c r="O27" i="33"/>
  <c r="N27" i="33"/>
  <c r="M26" i="33"/>
  <c r="N25" i="33"/>
  <c r="O24" i="33"/>
  <c r="N24" i="33"/>
  <c r="O23" i="33"/>
  <c r="F22" i="10" s="1"/>
  <c r="N23" i="33"/>
  <c r="O22" i="33"/>
  <c r="N22" i="33"/>
  <c r="O21" i="33"/>
  <c r="N21" i="33"/>
  <c r="M20" i="33"/>
  <c r="N19" i="33"/>
  <c r="O18" i="33"/>
  <c r="N18" i="33"/>
  <c r="O17" i="33"/>
  <c r="N17" i="33"/>
  <c r="M16" i="33"/>
  <c r="O15" i="33"/>
  <c r="N15" i="33"/>
  <c r="O14" i="33"/>
  <c r="P51" i="144" s="1"/>
  <c r="N14" i="33"/>
  <c r="O13" i="33"/>
  <c r="N13" i="33"/>
  <c r="O12" i="33"/>
  <c r="N12" i="33"/>
  <c r="N16" i="33" s="1"/>
  <c r="M11" i="33"/>
  <c r="O10" i="33"/>
  <c r="N10" i="33"/>
  <c r="O9" i="33"/>
  <c r="K51" i="144" s="1"/>
  <c r="N9" i="33"/>
  <c r="O8" i="33"/>
  <c r="N8" i="33"/>
  <c r="O7" i="33"/>
  <c r="N7" i="33"/>
  <c r="N11" i="33" s="1"/>
  <c r="M6" i="33"/>
  <c r="O5" i="33"/>
  <c r="G51" i="144" s="1"/>
  <c r="N5" i="33"/>
  <c r="O4" i="33"/>
  <c r="N4" i="33"/>
  <c r="O3" i="33"/>
  <c r="E22" i="5" s="1"/>
  <c r="N3" i="33"/>
  <c r="O2" i="33"/>
  <c r="N2" i="33"/>
  <c r="O28" i="33"/>
  <c r="O19" i="33"/>
  <c r="N90" i="69"/>
  <c r="V35" i="140"/>
  <c r="N89" i="69"/>
  <c r="M88" i="69"/>
  <c r="N88" i="69" s="1"/>
  <c r="N87" i="69"/>
  <c r="E21" i="21"/>
  <c r="N86" i="69"/>
  <c r="N85" i="69"/>
  <c r="N84" i="69"/>
  <c r="M84" i="69"/>
  <c r="M83" i="69"/>
  <c r="M82" i="69"/>
  <c r="U21" i="20"/>
  <c r="N80" i="69"/>
  <c r="CG35" i="144"/>
  <c r="N79" i="69"/>
  <c r="CF35" i="144"/>
  <c r="N78" i="69"/>
  <c r="R21" i="20"/>
  <c r="M77" i="69"/>
  <c r="N77" i="69" s="1"/>
  <c r="Q21" i="20"/>
  <c r="M76" i="69"/>
  <c r="N76" i="69" s="1"/>
  <c r="M75" i="69"/>
  <c r="N75" i="69" s="1"/>
  <c r="CB35" i="144"/>
  <c r="M74" i="69"/>
  <c r="N74" i="69" s="1"/>
  <c r="N21" i="20"/>
  <c r="M73" i="69"/>
  <c r="N73" i="69" s="1"/>
  <c r="M21" i="20"/>
  <c r="M72" i="69"/>
  <c r="N72" i="69" s="1"/>
  <c r="N71" i="69"/>
  <c r="M71" i="69"/>
  <c r="BX35" i="144"/>
  <c r="M70" i="69"/>
  <c r="N70" i="69" s="1"/>
  <c r="J21" i="20"/>
  <c r="M69" i="69"/>
  <c r="N69" i="69" s="1"/>
  <c r="I21" i="20"/>
  <c r="M68" i="69"/>
  <c r="N68" i="69" s="1"/>
  <c r="N67" i="69"/>
  <c r="M67" i="69"/>
  <c r="BT35" i="144"/>
  <c r="M66" i="69"/>
  <c r="N66" i="69" s="1"/>
  <c r="F21" i="20"/>
  <c r="M65" i="69"/>
  <c r="N65" i="69" s="1"/>
  <c r="E21" i="20"/>
  <c r="M64" i="69"/>
  <c r="N63" i="69"/>
  <c r="M62" i="69"/>
  <c r="BN35" i="144"/>
  <c r="N61" i="69"/>
  <c r="N60" i="69"/>
  <c r="BL35" i="144"/>
  <c r="N59" i="69"/>
  <c r="N58" i="69"/>
  <c r="BJ35" i="144"/>
  <c r="N57" i="69"/>
  <c r="N56" i="69"/>
  <c r="BH35" i="144"/>
  <c r="N55" i="69"/>
  <c r="N54" i="69"/>
  <c r="M53" i="69"/>
  <c r="N51" i="69"/>
  <c r="CT35" i="144"/>
  <c r="N49" i="69"/>
  <c r="M45" i="69"/>
  <c r="N44" i="69"/>
  <c r="N43" i="69"/>
  <c r="H21" i="17"/>
  <c r="N42" i="69"/>
  <c r="G21" i="17"/>
  <c r="D21" i="17"/>
  <c r="N38" i="69"/>
  <c r="N41" i="69"/>
  <c r="M37" i="69"/>
  <c r="CP35" i="144"/>
  <c r="N36" i="69"/>
  <c r="N34" i="69"/>
  <c r="F21" i="16"/>
  <c r="N33" i="69"/>
  <c r="M30" i="69"/>
  <c r="F21" i="15"/>
  <c r="N29" i="69"/>
  <c r="N28" i="69"/>
  <c r="N27" i="69"/>
  <c r="M26" i="69"/>
  <c r="H21" i="10"/>
  <c r="N25" i="69"/>
  <c r="AA35" i="144"/>
  <c r="N24" i="69"/>
  <c r="N23" i="69"/>
  <c r="N22" i="69"/>
  <c r="D21" i="10"/>
  <c r="N21" i="69"/>
  <c r="M20" i="69"/>
  <c r="N19" i="69"/>
  <c r="U35" i="144"/>
  <c r="N18" i="69"/>
  <c r="D22" i="9"/>
  <c r="N17" i="69"/>
  <c r="M16" i="69"/>
  <c r="Q35" i="144"/>
  <c r="N15" i="69"/>
  <c r="P35" i="144"/>
  <c r="N14" i="69"/>
  <c r="N13" i="69"/>
  <c r="N12" i="69"/>
  <c r="M11" i="69"/>
  <c r="G22" i="7"/>
  <c r="N10" i="69"/>
  <c r="N9" i="69"/>
  <c r="J35" i="144"/>
  <c r="N8" i="69"/>
  <c r="I35" i="144"/>
  <c r="N7" i="69"/>
  <c r="M6" i="69"/>
  <c r="G35" i="144"/>
  <c r="N5" i="69"/>
  <c r="F35" i="144"/>
  <c r="N4" i="69"/>
  <c r="N3" i="69"/>
  <c r="D21" i="5"/>
  <c r="N2" i="69"/>
  <c r="DG48" i="144"/>
  <c r="N90" i="67"/>
  <c r="D20" i="23"/>
  <c r="E20" i="23" s="1"/>
  <c r="N89" i="67"/>
  <c r="M88" i="67"/>
  <c r="N87" i="67"/>
  <c r="DB48" i="144"/>
  <c r="N86" i="67"/>
  <c r="N85" i="67"/>
  <c r="N84" i="67"/>
  <c r="M84" i="67"/>
  <c r="H84" i="67" s="1"/>
  <c r="M83" i="67"/>
  <c r="O80" i="67"/>
  <c r="U20" i="20" s="1"/>
  <c r="N80" i="67"/>
  <c r="O79" i="67"/>
  <c r="N79" i="67"/>
  <c r="O78" i="67"/>
  <c r="S20" i="20" s="1"/>
  <c r="N78" i="67"/>
  <c r="O77" i="67"/>
  <c r="M77" i="67"/>
  <c r="N77" i="67" s="1"/>
  <c r="O76" i="67"/>
  <c r="M76" i="67"/>
  <c r="N76" i="67" s="1"/>
  <c r="O75" i="67"/>
  <c r="P20" i="20" s="1"/>
  <c r="M75" i="67"/>
  <c r="N75" i="67" s="1"/>
  <c r="O74" i="67"/>
  <c r="O20" i="20" s="1"/>
  <c r="M74" i="67"/>
  <c r="N74" i="67" s="1"/>
  <c r="O73" i="67"/>
  <c r="M73" i="67"/>
  <c r="N73" i="67" s="1"/>
  <c r="O72" i="67"/>
  <c r="M72" i="67"/>
  <c r="N72" i="67" s="1"/>
  <c r="O71" i="67"/>
  <c r="L20" i="20" s="1"/>
  <c r="M71" i="67"/>
  <c r="N71" i="67" s="1"/>
  <c r="O70" i="67"/>
  <c r="K20" i="20" s="1"/>
  <c r="M70" i="67"/>
  <c r="N70" i="67" s="1"/>
  <c r="O69" i="67"/>
  <c r="M69" i="67"/>
  <c r="N69" i="67" s="1"/>
  <c r="O68" i="67"/>
  <c r="N68" i="67"/>
  <c r="M68" i="67"/>
  <c r="O67" i="67"/>
  <c r="H20" i="20" s="1"/>
  <c r="M67" i="67"/>
  <c r="N67" i="67" s="1"/>
  <c r="O66" i="67"/>
  <c r="G20" i="20" s="1"/>
  <c r="M66" i="67"/>
  <c r="N66" i="67" s="1"/>
  <c r="O65" i="67"/>
  <c r="M65" i="67"/>
  <c r="N65" i="67" s="1"/>
  <c r="O64" i="67"/>
  <c r="M64" i="67"/>
  <c r="N64" i="67" s="1"/>
  <c r="O63" i="67"/>
  <c r="N63" i="67"/>
  <c r="M62" i="67"/>
  <c r="O61" i="67"/>
  <c r="N61" i="67"/>
  <c r="O60" i="67"/>
  <c r="J20" i="18" s="1"/>
  <c r="N60" i="67"/>
  <c r="O59" i="67"/>
  <c r="N59" i="67"/>
  <c r="O58" i="67"/>
  <c r="BK48" i="144" s="1"/>
  <c r="N58" i="67"/>
  <c r="O57" i="67"/>
  <c r="N57" i="67"/>
  <c r="O56" i="67"/>
  <c r="F20" i="18" s="1"/>
  <c r="N56" i="67"/>
  <c r="O55" i="67"/>
  <c r="N55" i="67"/>
  <c r="O54" i="67"/>
  <c r="N54" i="67"/>
  <c r="M53" i="67"/>
  <c r="O52" i="67"/>
  <c r="O51" i="67"/>
  <c r="CW48" i="144" s="1"/>
  <c r="O50" i="67"/>
  <c r="N50" i="67"/>
  <c r="O49" i="67"/>
  <c r="CU48" i="144" s="1"/>
  <c r="O48" i="67"/>
  <c r="O47" i="67"/>
  <c r="E20" i="19" s="1"/>
  <c r="O46" i="67"/>
  <c r="N52" i="67"/>
  <c r="M45" i="67"/>
  <c r="N44" i="67"/>
  <c r="CK48" i="144"/>
  <c r="N43" i="67"/>
  <c r="N42" i="67"/>
  <c r="O41" i="67"/>
  <c r="G20" i="17" s="1"/>
  <c r="O40" i="67"/>
  <c r="O39" i="67"/>
  <c r="E20" i="17" s="1"/>
  <c r="O38" i="67"/>
  <c r="O45" i="67" s="1"/>
  <c r="N39" i="67"/>
  <c r="M37" i="67"/>
  <c r="O36" i="67"/>
  <c r="I20" i="16" s="1"/>
  <c r="N36" i="67"/>
  <c r="O35" i="67"/>
  <c r="N35" i="67"/>
  <c r="O34" i="67"/>
  <c r="N34" i="67"/>
  <c r="O33" i="67"/>
  <c r="O32" i="67"/>
  <c r="E20" i="16" s="1"/>
  <c r="O31" i="67"/>
  <c r="N32" i="67"/>
  <c r="M30" i="67"/>
  <c r="H27" i="67" s="1"/>
  <c r="O29" i="67"/>
  <c r="N29" i="67"/>
  <c r="N28" i="67"/>
  <c r="O27" i="67"/>
  <c r="O30" i="67" s="1"/>
  <c r="N27" i="67"/>
  <c r="M26" i="67"/>
  <c r="H21" i="67" s="1"/>
  <c r="O25" i="67"/>
  <c r="N25" i="67"/>
  <c r="O24" i="67"/>
  <c r="N24" i="67"/>
  <c r="O23" i="67"/>
  <c r="N23" i="67"/>
  <c r="O22" i="67"/>
  <c r="N22" i="67"/>
  <c r="O21" i="67"/>
  <c r="O26" i="67" s="1"/>
  <c r="N21" i="67"/>
  <c r="M20" i="67"/>
  <c r="H17" i="67" s="1"/>
  <c r="N19" i="67"/>
  <c r="O18" i="67"/>
  <c r="N18" i="67"/>
  <c r="O17" i="67"/>
  <c r="N17" i="67"/>
  <c r="M16" i="67"/>
  <c r="H12" i="67" s="1"/>
  <c r="O15" i="67"/>
  <c r="N15" i="67"/>
  <c r="O14" i="67"/>
  <c r="N14" i="67"/>
  <c r="O13" i="67"/>
  <c r="N13" i="67"/>
  <c r="O12" i="67"/>
  <c r="O16" i="67" s="1"/>
  <c r="N12" i="67"/>
  <c r="M11" i="67"/>
  <c r="H7" i="67" s="1"/>
  <c r="O10" i="67"/>
  <c r="N10" i="67"/>
  <c r="O9" i="67"/>
  <c r="N9" i="67"/>
  <c r="O8" i="67"/>
  <c r="N8" i="67"/>
  <c r="O7" i="67"/>
  <c r="O11" i="67" s="1"/>
  <c r="N7" i="67"/>
  <c r="M6" i="67"/>
  <c r="H2" i="67" s="1"/>
  <c r="O5" i="67"/>
  <c r="N5" i="67"/>
  <c r="O4" i="67"/>
  <c r="N4" i="67"/>
  <c r="O3" i="67"/>
  <c r="N3" i="67"/>
  <c r="O2" i="67"/>
  <c r="N2" i="67"/>
  <c r="O28" i="67"/>
  <c r="AE48" i="144" s="1"/>
  <c r="O19" i="67"/>
  <c r="N90" i="31"/>
  <c r="DE16" i="144"/>
  <c r="N89" i="31"/>
  <c r="M88" i="31"/>
  <c r="N88" i="31" s="1"/>
  <c r="N87" i="31"/>
  <c r="N86" i="31"/>
  <c r="N85" i="31"/>
  <c r="N84" i="31"/>
  <c r="M84" i="31"/>
  <c r="M83" i="31"/>
  <c r="N44" i="31"/>
  <c r="O80" i="31"/>
  <c r="U19" i="20" s="1"/>
  <c r="N80" i="31"/>
  <c r="O79" i="31"/>
  <c r="CG16" i="144" s="1"/>
  <c r="N79" i="31"/>
  <c r="O78" i="31"/>
  <c r="S19" i="20" s="1"/>
  <c r="N78" i="31"/>
  <c r="O77" i="31"/>
  <c r="R19" i="20" s="1"/>
  <c r="M77" i="31"/>
  <c r="N77" i="31" s="1"/>
  <c r="O76" i="31"/>
  <c r="M76" i="31"/>
  <c r="N76" i="31" s="1"/>
  <c r="O75" i="31"/>
  <c r="CC16" i="144" s="1"/>
  <c r="N75" i="31"/>
  <c r="M75" i="31"/>
  <c r="O74" i="31"/>
  <c r="M74" i="31"/>
  <c r="N74" i="31" s="1"/>
  <c r="O73" i="31"/>
  <c r="N19" i="20" s="1"/>
  <c r="M73" i="31"/>
  <c r="N73" i="31" s="1"/>
  <c r="O72" i="31"/>
  <c r="M72" i="31"/>
  <c r="N72" i="31" s="1"/>
  <c r="O71" i="31"/>
  <c r="BY16" i="144" s="1"/>
  <c r="M71" i="31"/>
  <c r="N71" i="31" s="1"/>
  <c r="O70" i="31"/>
  <c r="M70" i="31"/>
  <c r="N70" i="31" s="1"/>
  <c r="O69" i="31"/>
  <c r="J19" i="20" s="1"/>
  <c r="N69" i="31"/>
  <c r="M69" i="31"/>
  <c r="O68" i="31"/>
  <c r="M68" i="31"/>
  <c r="N68" i="31" s="1"/>
  <c r="O67" i="31"/>
  <c r="BU16" i="144" s="1"/>
  <c r="N67" i="31"/>
  <c r="M67" i="31"/>
  <c r="O66" i="31"/>
  <c r="M66" i="31"/>
  <c r="N66" i="31" s="1"/>
  <c r="O65" i="31"/>
  <c r="F19" i="20" s="1"/>
  <c r="M65" i="31"/>
  <c r="N65" i="31" s="1"/>
  <c r="O64" i="31"/>
  <c r="M64" i="31"/>
  <c r="O63" i="31"/>
  <c r="N63" i="31"/>
  <c r="M62" i="31"/>
  <c r="O61" i="31"/>
  <c r="K19" i="18" s="1"/>
  <c r="N61" i="31"/>
  <c r="O60" i="31"/>
  <c r="BM16" i="144" s="1"/>
  <c r="N60" i="31"/>
  <c r="O59" i="31"/>
  <c r="I19" i="18" s="1"/>
  <c r="N59" i="31"/>
  <c r="O58" i="31"/>
  <c r="H19" i="18" s="1"/>
  <c r="N58" i="31"/>
  <c r="O57" i="31"/>
  <c r="G19" i="18" s="1"/>
  <c r="N57" i="31"/>
  <c r="O56" i="31"/>
  <c r="BI16" i="144" s="1"/>
  <c r="N56" i="31"/>
  <c r="O55" i="31"/>
  <c r="E19" i="18" s="1"/>
  <c r="N55" i="31"/>
  <c r="O54" i="31"/>
  <c r="N54" i="31"/>
  <c r="N62" i="31" s="1"/>
  <c r="M53" i="31"/>
  <c r="O52" i="31"/>
  <c r="O51" i="31"/>
  <c r="O50" i="31"/>
  <c r="O49" i="31"/>
  <c r="O48" i="31"/>
  <c r="O47" i="31"/>
  <c r="O46" i="31"/>
  <c r="M45" i="31"/>
  <c r="O41" i="31"/>
  <c r="O40" i="31"/>
  <c r="O39" i="31"/>
  <c r="O38" i="31"/>
  <c r="N40" i="31"/>
  <c r="M37" i="31"/>
  <c r="O36" i="31"/>
  <c r="N36" i="31"/>
  <c r="O35" i="31"/>
  <c r="N35" i="31"/>
  <c r="O34" i="31"/>
  <c r="O83" i="31" s="1"/>
  <c r="I83" i="31" s="1"/>
  <c r="J83" i="31" s="1"/>
  <c r="N34" i="31"/>
  <c r="O33" i="31"/>
  <c r="O32" i="31"/>
  <c r="O31" i="31"/>
  <c r="N32" i="31"/>
  <c r="M30" i="31"/>
  <c r="O29" i="31"/>
  <c r="N29" i="31"/>
  <c r="N28" i="31"/>
  <c r="O27" i="31"/>
  <c r="O30" i="31" s="1"/>
  <c r="I27" i="31" s="1"/>
  <c r="J27" i="31" s="1"/>
  <c r="N27" i="31"/>
  <c r="M26" i="31"/>
  <c r="N25" i="31"/>
  <c r="O24" i="31"/>
  <c r="N24" i="31"/>
  <c r="O23" i="31"/>
  <c r="N23" i="31"/>
  <c r="O22" i="31"/>
  <c r="N22" i="31"/>
  <c r="O21" i="31"/>
  <c r="O26" i="31" s="1"/>
  <c r="I21" i="31" s="1"/>
  <c r="J21" i="31" s="1"/>
  <c r="N21" i="31"/>
  <c r="M20" i="31"/>
  <c r="N19" i="31"/>
  <c r="O18" i="31"/>
  <c r="N18" i="31"/>
  <c r="O17" i="31"/>
  <c r="N17" i="31"/>
  <c r="M16" i="31"/>
  <c r="O15" i="31"/>
  <c r="N15" i="31"/>
  <c r="O14" i="31"/>
  <c r="N14" i="31"/>
  <c r="O13" i="31"/>
  <c r="N13" i="31"/>
  <c r="O12" i="31"/>
  <c r="O16" i="31" s="1"/>
  <c r="I12" i="31" s="1"/>
  <c r="J12" i="31" s="1"/>
  <c r="N12" i="31"/>
  <c r="N16" i="31" s="1"/>
  <c r="M11" i="31"/>
  <c r="O10" i="31"/>
  <c r="N10" i="31"/>
  <c r="O9" i="31"/>
  <c r="N9" i="31"/>
  <c r="O8" i="31"/>
  <c r="N8" i="31"/>
  <c r="O7" i="31"/>
  <c r="O11" i="31" s="1"/>
  <c r="I7" i="31" s="1"/>
  <c r="J7" i="31" s="1"/>
  <c r="N7" i="31"/>
  <c r="M6" i="31"/>
  <c r="O5" i="31"/>
  <c r="N5" i="31"/>
  <c r="O4" i="31"/>
  <c r="N4" i="31"/>
  <c r="O3" i="31"/>
  <c r="N3" i="31"/>
  <c r="O2" i="31"/>
  <c r="N2" i="31"/>
  <c r="O28" i="31"/>
  <c r="O19" i="31"/>
  <c r="N90" i="28"/>
  <c r="N89" i="28"/>
  <c r="M88" i="28"/>
  <c r="N87" i="28"/>
  <c r="N86" i="28"/>
  <c r="D18" i="21"/>
  <c r="N85" i="28"/>
  <c r="N84" i="28"/>
  <c r="M84" i="28"/>
  <c r="H84" i="28" s="1"/>
  <c r="M83" i="28"/>
  <c r="M82" i="28"/>
  <c r="O80" i="28"/>
  <c r="U18" i="20" s="1"/>
  <c r="N80" i="28"/>
  <c r="O79" i="28"/>
  <c r="T18" i="20" s="1"/>
  <c r="N79" i="28"/>
  <c r="O78" i="28"/>
  <c r="S18" i="20" s="1"/>
  <c r="N78" i="28"/>
  <c r="O77" i="28"/>
  <c r="M77" i="28"/>
  <c r="N77" i="28" s="1"/>
  <c r="O76" i="28"/>
  <c r="Q18" i="20" s="1"/>
  <c r="M76" i="28"/>
  <c r="N76" i="28" s="1"/>
  <c r="O75" i="28"/>
  <c r="P18" i="20" s="1"/>
  <c r="N75" i="28"/>
  <c r="M75" i="28"/>
  <c r="O74" i="28"/>
  <c r="O18" i="20" s="1"/>
  <c r="M74" i="28"/>
  <c r="N74" i="28" s="1"/>
  <c r="O73" i="28"/>
  <c r="M73" i="28"/>
  <c r="N73" i="28" s="1"/>
  <c r="O72" i="28"/>
  <c r="M18" i="20" s="1"/>
  <c r="M72" i="28"/>
  <c r="N72" i="28" s="1"/>
  <c r="O71" i="28"/>
  <c r="L18" i="20" s="1"/>
  <c r="N71" i="28"/>
  <c r="M71" i="28"/>
  <c r="O70" i="28"/>
  <c r="K18" i="20" s="1"/>
  <c r="M70" i="28"/>
  <c r="N70" i="28" s="1"/>
  <c r="O69" i="28"/>
  <c r="M69" i="28"/>
  <c r="N69" i="28" s="1"/>
  <c r="O68" i="28"/>
  <c r="I18" i="20" s="1"/>
  <c r="M68" i="28"/>
  <c r="N68" i="28" s="1"/>
  <c r="O67" i="28"/>
  <c r="H18" i="20" s="1"/>
  <c r="N67" i="28"/>
  <c r="M67" i="28"/>
  <c r="O66" i="28"/>
  <c r="G18" i="20" s="1"/>
  <c r="M66" i="28"/>
  <c r="N66" i="28" s="1"/>
  <c r="O65" i="28"/>
  <c r="M65" i="28"/>
  <c r="N65" i="28" s="1"/>
  <c r="O64" i="28"/>
  <c r="E18" i="20" s="1"/>
  <c r="M64" i="28"/>
  <c r="M81" i="28" s="1"/>
  <c r="H63" i="28" s="1"/>
  <c r="O63" i="28"/>
  <c r="N63" i="28"/>
  <c r="M62" i="28"/>
  <c r="O61" i="28"/>
  <c r="N61" i="28"/>
  <c r="O60" i="28"/>
  <c r="N60" i="28"/>
  <c r="O59" i="28"/>
  <c r="N59" i="28"/>
  <c r="O58" i="28"/>
  <c r="N58" i="28"/>
  <c r="O57" i="28"/>
  <c r="N57" i="28"/>
  <c r="O56" i="28"/>
  <c r="N56" i="28"/>
  <c r="O55" i="28"/>
  <c r="N55" i="28"/>
  <c r="O54" i="28"/>
  <c r="N54" i="28"/>
  <c r="M53" i="28"/>
  <c r="O52" i="28"/>
  <c r="O51" i="28"/>
  <c r="O50" i="28"/>
  <c r="O49" i="28"/>
  <c r="O48" i="28"/>
  <c r="O47" i="28"/>
  <c r="O46" i="28"/>
  <c r="M45" i="28"/>
  <c r="O44" i="28"/>
  <c r="N44" i="28"/>
  <c r="O43" i="28"/>
  <c r="N43" i="28"/>
  <c r="O42" i="28"/>
  <c r="N42" i="28"/>
  <c r="O41" i="28"/>
  <c r="O40" i="28"/>
  <c r="O39" i="28"/>
  <c r="O38" i="28"/>
  <c r="N41" i="28"/>
  <c r="M37" i="28"/>
  <c r="O36" i="28"/>
  <c r="O35" i="28"/>
  <c r="O34" i="28"/>
  <c r="O33" i="28"/>
  <c r="O32" i="28"/>
  <c r="O31" i="28"/>
  <c r="N32" i="28"/>
  <c r="M30" i="28"/>
  <c r="H27" i="28" s="1"/>
  <c r="O29" i="28"/>
  <c r="N29" i="28"/>
  <c r="O28" i="28"/>
  <c r="N28" i="28"/>
  <c r="O27" i="28"/>
  <c r="O30" i="28" s="1"/>
  <c r="N27" i="28"/>
  <c r="M26" i="28"/>
  <c r="H21" i="28" s="1"/>
  <c r="N25" i="28"/>
  <c r="O24" i="28"/>
  <c r="N24" i="28"/>
  <c r="O23" i="28"/>
  <c r="N23" i="28"/>
  <c r="O22" i="28"/>
  <c r="N22" i="28"/>
  <c r="O21" i="28"/>
  <c r="N21" i="28"/>
  <c r="M20" i="28"/>
  <c r="H17" i="28" s="1"/>
  <c r="O19" i="28"/>
  <c r="N19" i="28"/>
  <c r="O18" i="28"/>
  <c r="N18" i="28"/>
  <c r="O17" i="28"/>
  <c r="O20" i="28" s="1"/>
  <c r="N17" i="28"/>
  <c r="M16" i="28"/>
  <c r="H12" i="28" s="1"/>
  <c r="O15" i="28"/>
  <c r="N15" i="28"/>
  <c r="O14" i="28"/>
  <c r="N14" i="28"/>
  <c r="O13" i="28"/>
  <c r="N13" i="28"/>
  <c r="O12" i="28"/>
  <c r="O16" i="28" s="1"/>
  <c r="N12" i="28"/>
  <c r="M11" i="28"/>
  <c r="H7" i="28" s="1"/>
  <c r="O10" i="28"/>
  <c r="N10" i="28"/>
  <c r="O9" i="28"/>
  <c r="N9" i="28"/>
  <c r="O8" i="28"/>
  <c r="N8" i="28"/>
  <c r="O7" i="28"/>
  <c r="N7" i="28"/>
  <c r="N11" i="28" s="1"/>
  <c r="M6" i="28"/>
  <c r="H2" i="28" s="1"/>
  <c r="O5" i="28"/>
  <c r="N5" i="28"/>
  <c r="O4" i="28"/>
  <c r="N4" i="28"/>
  <c r="O3" i="28"/>
  <c r="N3" i="28"/>
  <c r="O2" i="28"/>
  <c r="O6" i="28" s="1"/>
  <c r="N2" i="28"/>
  <c r="N90" i="27"/>
  <c r="DE59" i="144"/>
  <c r="N89" i="27"/>
  <c r="M88" i="27"/>
  <c r="N88" i="27" s="1"/>
  <c r="N87" i="27"/>
  <c r="E17" i="21"/>
  <c r="N86" i="27"/>
  <c r="DA59" i="144"/>
  <c r="N85" i="27"/>
  <c r="N84" i="27"/>
  <c r="M84" i="27"/>
  <c r="M83" i="27"/>
  <c r="M82" i="27"/>
  <c r="O80" i="27"/>
  <c r="U17" i="20" s="1"/>
  <c r="N80" i="27"/>
  <c r="O79" i="27"/>
  <c r="T17" i="20" s="1"/>
  <c r="N79" i="27"/>
  <c r="O78" i="27"/>
  <c r="S17" i="20" s="1"/>
  <c r="N78" i="27"/>
  <c r="O77" i="27"/>
  <c r="R17" i="20" s="1"/>
  <c r="M77" i="27"/>
  <c r="N77" i="27" s="1"/>
  <c r="O76" i="27"/>
  <c r="Q17" i="20" s="1"/>
  <c r="M76" i="27"/>
  <c r="N76" i="27" s="1"/>
  <c r="O75" i="27"/>
  <c r="CC59" i="144" s="1"/>
  <c r="M75" i="27"/>
  <c r="N75" i="27" s="1"/>
  <c r="O74" i="27"/>
  <c r="O17" i="20" s="1"/>
  <c r="N74" i="27"/>
  <c r="M74" i="27"/>
  <c r="O73" i="27"/>
  <c r="N17" i="20" s="1"/>
  <c r="M73" i="27"/>
  <c r="N73" i="27" s="1"/>
  <c r="O72" i="27"/>
  <c r="M17" i="20" s="1"/>
  <c r="M72" i="27"/>
  <c r="N72" i="27" s="1"/>
  <c r="O71" i="27"/>
  <c r="BY59" i="144" s="1"/>
  <c r="M71" i="27"/>
  <c r="N71" i="27" s="1"/>
  <c r="O70" i="27"/>
  <c r="K17" i="20" s="1"/>
  <c r="N70" i="27"/>
  <c r="M70" i="27"/>
  <c r="O69" i="27"/>
  <c r="J17" i="20" s="1"/>
  <c r="M69" i="27"/>
  <c r="N69" i="27" s="1"/>
  <c r="O68" i="27"/>
  <c r="I17" i="20" s="1"/>
  <c r="M68" i="27"/>
  <c r="N68" i="27" s="1"/>
  <c r="O67" i="27"/>
  <c r="BU59" i="144" s="1"/>
  <c r="M67" i="27"/>
  <c r="N67" i="27" s="1"/>
  <c r="O66" i="27"/>
  <c r="G17" i="20" s="1"/>
  <c r="N66" i="27"/>
  <c r="M66" i="27"/>
  <c r="O65" i="27"/>
  <c r="F17" i="20" s="1"/>
  <c r="M65" i="27"/>
  <c r="N65" i="27" s="1"/>
  <c r="O64" i="27"/>
  <c r="E17" i="20" s="1"/>
  <c r="M64" i="27"/>
  <c r="N64" i="27" s="1"/>
  <c r="O63" i="27"/>
  <c r="N63" i="27"/>
  <c r="M62" i="27"/>
  <c r="O61" i="27"/>
  <c r="K17" i="18" s="1"/>
  <c r="N61" i="27"/>
  <c r="O60" i="27"/>
  <c r="BM59" i="144" s="1"/>
  <c r="N60" i="27"/>
  <c r="O59" i="27"/>
  <c r="BL59" i="144" s="1"/>
  <c r="N59" i="27"/>
  <c r="O58" i="27"/>
  <c r="BK59" i="144" s="1"/>
  <c r="N58" i="27"/>
  <c r="O57" i="27"/>
  <c r="G17" i="18" s="1"/>
  <c r="N57" i="27"/>
  <c r="O56" i="27"/>
  <c r="BI59" i="144" s="1"/>
  <c r="N56" i="27"/>
  <c r="O55" i="27"/>
  <c r="BH59" i="144" s="1"/>
  <c r="N55" i="27"/>
  <c r="O54" i="27"/>
  <c r="O62" i="27" s="1"/>
  <c r="I54" i="27" s="1"/>
  <c r="J54" i="27" s="1"/>
  <c r="N54" i="27"/>
  <c r="M53" i="27"/>
  <c r="O52" i="27"/>
  <c r="O51" i="27"/>
  <c r="O50" i="27"/>
  <c r="H17" i="19" s="1"/>
  <c r="O49" i="27"/>
  <c r="O48" i="27"/>
  <c r="BA59" i="144" s="1"/>
  <c r="O47" i="27"/>
  <c r="E17" i="19" s="1"/>
  <c r="O46" i="27"/>
  <c r="N52" i="27"/>
  <c r="M45" i="27"/>
  <c r="O44" i="27"/>
  <c r="AV59" i="144" s="1"/>
  <c r="N44" i="27"/>
  <c r="O43" i="27"/>
  <c r="CK59" i="144" s="1"/>
  <c r="N43" i="27"/>
  <c r="O42" i="27"/>
  <c r="H17" i="17" s="1"/>
  <c r="N42" i="27"/>
  <c r="O41" i="27"/>
  <c r="G17" i="17" s="1"/>
  <c r="O40" i="27"/>
  <c r="AR59" i="144" s="1"/>
  <c r="O39" i="27"/>
  <c r="AQ59" i="144" s="1"/>
  <c r="O38" i="27"/>
  <c r="N41" i="27"/>
  <c r="M37" i="27"/>
  <c r="O36" i="27"/>
  <c r="CP59" i="144" s="1"/>
  <c r="N36" i="27"/>
  <c r="O35" i="27"/>
  <c r="H17" i="16" s="1"/>
  <c r="O34" i="27"/>
  <c r="O83" i="27" s="1"/>
  <c r="I83" i="27" s="1"/>
  <c r="J83" i="27" s="1"/>
  <c r="N34" i="27"/>
  <c r="O33" i="27"/>
  <c r="O32" i="27"/>
  <c r="AI59" i="144" s="1"/>
  <c r="O31" i="27"/>
  <c r="N33" i="27"/>
  <c r="M30" i="27"/>
  <c r="O29" i="27"/>
  <c r="F17" i="15" s="1"/>
  <c r="N29" i="27"/>
  <c r="O28" i="27"/>
  <c r="AE59" i="144" s="1"/>
  <c r="N28" i="27"/>
  <c r="O27" i="27"/>
  <c r="N27" i="27"/>
  <c r="M26" i="27"/>
  <c r="N25" i="27"/>
  <c r="O24" i="27"/>
  <c r="AA59" i="144" s="1"/>
  <c r="N24" i="27"/>
  <c r="O23" i="27"/>
  <c r="Z59" i="144" s="1"/>
  <c r="N23" i="27"/>
  <c r="O22" i="27"/>
  <c r="Y59" i="144" s="1"/>
  <c r="N22" i="27"/>
  <c r="O21" i="27"/>
  <c r="N21" i="27"/>
  <c r="M20" i="27"/>
  <c r="O19" i="27"/>
  <c r="N19" i="27"/>
  <c r="O18" i="27"/>
  <c r="E18" i="9" s="1"/>
  <c r="N18" i="27"/>
  <c r="O17" i="27"/>
  <c r="N17" i="27"/>
  <c r="N20" i="27" s="1"/>
  <c r="M16" i="27"/>
  <c r="O15" i="27"/>
  <c r="G17" i="8" s="1"/>
  <c r="N15" i="27"/>
  <c r="O14" i="27"/>
  <c r="F17" i="8" s="1"/>
  <c r="N14" i="27"/>
  <c r="O13" i="27"/>
  <c r="O59" i="144" s="1"/>
  <c r="N13" i="27"/>
  <c r="O12" i="27"/>
  <c r="N12" i="27"/>
  <c r="M11" i="27"/>
  <c r="O10" i="27"/>
  <c r="G18" i="7" s="1"/>
  <c r="N10" i="27"/>
  <c r="O9" i="27"/>
  <c r="N9" i="27"/>
  <c r="O8" i="27"/>
  <c r="J59" i="144" s="1"/>
  <c r="N8" i="27"/>
  <c r="O7" i="27"/>
  <c r="N7" i="27"/>
  <c r="M6" i="27"/>
  <c r="O5" i="27"/>
  <c r="G59" i="144" s="1"/>
  <c r="N5" i="27"/>
  <c r="O4" i="27"/>
  <c r="N4" i="27"/>
  <c r="O3" i="27"/>
  <c r="E59" i="144" s="1"/>
  <c r="N3" i="27"/>
  <c r="O2" i="27"/>
  <c r="N2" i="27"/>
  <c r="O90" i="25"/>
  <c r="N90" i="25"/>
  <c r="O89" i="25"/>
  <c r="N89" i="25"/>
  <c r="M88" i="25"/>
  <c r="O87" i="25"/>
  <c r="DC8" i="144" s="1"/>
  <c r="N87" i="25"/>
  <c r="O86" i="25"/>
  <c r="DB8" i="144" s="1"/>
  <c r="N86" i="25"/>
  <c r="O85" i="25"/>
  <c r="O88" i="25" s="1"/>
  <c r="I85" i="25" s="1"/>
  <c r="J85" i="25" s="1"/>
  <c r="N85" i="25"/>
  <c r="N84" i="25"/>
  <c r="M84" i="25"/>
  <c r="H84" i="25" s="1"/>
  <c r="N34" i="25"/>
  <c r="M82" i="25"/>
  <c r="O80" i="25"/>
  <c r="U16" i="20" s="1"/>
  <c r="N80" i="25"/>
  <c r="O79" i="25"/>
  <c r="T16" i="20" s="1"/>
  <c r="N79" i="25"/>
  <c r="O78" i="25"/>
  <c r="S16" i="20" s="1"/>
  <c r="N78" i="25"/>
  <c r="O77" i="25"/>
  <c r="CE8" i="144" s="1"/>
  <c r="M77" i="25"/>
  <c r="N77" i="25" s="1"/>
  <c r="O76" i="25"/>
  <c r="Q16" i="20" s="1"/>
  <c r="M76" i="25"/>
  <c r="N76" i="25" s="1"/>
  <c r="O75" i="25"/>
  <c r="P16" i="20" s="1"/>
  <c r="M75" i="25"/>
  <c r="N75" i="25" s="1"/>
  <c r="O74" i="25"/>
  <c r="O16" i="20" s="1"/>
  <c r="M74" i="25"/>
  <c r="N74" i="25" s="1"/>
  <c r="O73" i="25"/>
  <c r="CA8" i="144" s="1"/>
  <c r="M73" i="25"/>
  <c r="N73" i="25" s="1"/>
  <c r="O72" i="25"/>
  <c r="M16" i="20" s="1"/>
  <c r="M72" i="25"/>
  <c r="N72" i="25" s="1"/>
  <c r="O71" i="25"/>
  <c r="L16" i="20" s="1"/>
  <c r="N71" i="25"/>
  <c r="M71" i="25"/>
  <c r="O70" i="25"/>
  <c r="K16" i="20" s="1"/>
  <c r="M70" i="25"/>
  <c r="N70" i="25" s="1"/>
  <c r="O69" i="25"/>
  <c r="BW8" i="144" s="1"/>
  <c r="N69" i="25"/>
  <c r="M69" i="25"/>
  <c r="O68" i="25"/>
  <c r="I16" i="20" s="1"/>
  <c r="M68" i="25"/>
  <c r="N68" i="25" s="1"/>
  <c r="O67" i="25"/>
  <c r="H16" i="20" s="1"/>
  <c r="M67" i="25"/>
  <c r="N67" i="25" s="1"/>
  <c r="O66" i="25"/>
  <c r="G16" i="20" s="1"/>
  <c r="M66" i="25"/>
  <c r="N66" i="25" s="1"/>
  <c r="O65" i="25"/>
  <c r="BS8" i="144" s="1"/>
  <c r="M65" i="25"/>
  <c r="N65" i="25" s="1"/>
  <c r="O64" i="25"/>
  <c r="E16" i="20" s="1"/>
  <c r="M64" i="25"/>
  <c r="N64" i="25" s="1"/>
  <c r="O63" i="25"/>
  <c r="N63" i="25"/>
  <c r="M62" i="25"/>
  <c r="O61" i="25"/>
  <c r="BN8" i="144" s="1"/>
  <c r="N61" i="25"/>
  <c r="O60" i="25"/>
  <c r="J16" i="18" s="1"/>
  <c r="N60" i="25"/>
  <c r="O59" i="25"/>
  <c r="I16" i="18" s="1"/>
  <c r="N59" i="25"/>
  <c r="O58" i="25"/>
  <c r="BK8" i="144" s="1"/>
  <c r="N58" i="25"/>
  <c r="O57" i="25"/>
  <c r="BJ8" i="144" s="1"/>
  <c r="N57" i="25"/>
  <c r="O56" i="25"/>
  <c r="F16" i="18" s="1"/>
  <c r="N56" i="25"/>
  <c r="O55" i="25"/>
  <c r="E16" i="18" s="1"/>
  <c r="N55" i="25"/>
  <c r="O54" i="25"/>
  <c r="N54" i="25"/>
  <c r="M53" i="25"/>
  <c r="O52" i="25"/>
  <c r="CX8" i="144" s="1"/>
  <c r="O51" i="25"/>
  <c r="CW8" i="144" s="1"/>
  <c r="O50" i="25"/>
  <c r="BC8" i="144" s="1"/>
  <c r="O49" i="25"/>
  <c r="CU8" i="144" s="1"/>
  <c r="O48" i="25"/>
  <c r="CT8" i="144" s="1"/>
  <c r="O47" i="25"/>
  <c r="CS8" i="144" s="1"/>
  <c r="O46" i="25"/>
  <c r="N50" i="25"/>
  <c r="M45" i="25"/>
  <c r="O44" i="25"/>
  <c r="CL8" i="144" s="1"/>
  <c r="N44" i="25"/>
  <c r="O43" i="25"/>
  <c r="CK8" i="144" s="1"/>
  <c r="N43" i="25"/>
  <c r="O42" i="25"/>
  <c r="N42" i="25"/>
  <c r="O41" i="25"/>
  <c r="G16" i="17" s="1"/>
  <c r="O40" i="25"/>
  <c r="F16" i="17" s="1"/>
  <c r="O39" i="25"/>
  <c r="E16" i="17" s="1"/>
  <c r="O38" i="25"/>
  <c r="N41" i="25"/>
  <c r="M37" i="25"/>
  <c r="O36" i="25"/>
  <c r="I16" i="16" s="1"/>
  <c r="N36" i="25"/>
  <c r="O35" i="25"/>
  <c r="H16" i="16" s="1"/>
  <c r="O34" i="25"/>
  <c r="O33" i="25"/>
  <c r="AJ8" i="144" s="1"/>
  <c r="O32" i="25"/>
  <c r="E16" i="16" s="1"/>
  <c r="O31" i="25"/>
  <c r="N33" i="25"/>
  <c r="M30" i="25"/>
  <c r="H27" i="25" s="1"/>
  <c r="O29" i="25"/>
  <c r="AF8" i="144" s="1"/>
  <c r="N29" i="25"/>
  <c r="N28" i="25"/>
  <c r="O27" i="25"/>
  <c r="N27" i="25"/>
  <c r="M26" i="25"/>
  <c r="H21" i="25" s="1"/>
  <c r="N25" i="25"/>
  <c r="O24" i="25"/>
  <c r="G16" i="10" s="1"/>
  <c r="N24" i="25"/>
  <c r="O23" i="25"/>
  <c r="F16" i="10" s="1"/>
  <c r="N23" i="25"/>
  <c r="O22" i="25"/>
  <c r="Y8" i="144" s="1"/>
  <c r="N22" i="25"/>
  <c r="O21" i="25"/>
  <c r="N21" i="25"/>
  <c r="M20" i="25"/>
  <c r="H17" i="25" s="1"/>
  <c r="O19" i="25"/>
  <c r="N19" i="25"/>
  <c r="O18" i="25"/>
  <c r="U8" i="144" s="1"/>
  <c r="N18" i="25"/>
  <c r="O17" i="25"/>
  <c r="O20" i="25" s="1"/>
  <c r="I17" i="25" s="1"/>
  <c r="N17" i="25"/>
  <c r="M16" i="25"/>
  <c r="H12" i="25" s="1"/>
  <c r="O15" i="25"/>
  <c r="N15" i="25"/>
  <c r="O14" i="25"/>
  <c r="N14" i="25"/>
  <c r="O13" i="25"/>
  <c r="N13" i="25"/>
  <c r="O12" i="25"/>
  <c r="N12" i="25"/>
  <c r="M11" i="25"/>
  <c r="H7" i="25" s="1"/>
  <c r="O10" i="25"/>
  <c r="N10" i="25"/>
  <c r="O9" i="25"/>
  <c r="N9" i="25"/>
  <c r="O8" i="25"/>
  <c r="N8" i="25"/>
  <c r="O7" i="25"/>
  <c r="N7" i="25"/>
  <c r="M6" i="25"/>
  <c r="H2" i="25" s="1"/>
  <c r="O5" i="25"/>
  <c r="N5" i="25"/>
  <c r="O4" i="25"/>
  <c r="N4" i="25"/>
  <c r="O3" i="25"/>
  <c r="N3" i="25"/>
  <c r="O2" i="25"/>
  <c r="O6" i="25" s="1"/>
  <c r="I2" i="25" s="1"/>
  <c r="J2" i="25" s="1"/>
  <c r="N2" i="25"/>
  <c r="N6" i="25" s="1"/>
  <c r="O28" i="25"/>
  <c r="N91" i="14"/>
  <c r="O90" i="14"/>
  <c r="D15" i="22" s="1"/>
  <c r="E15" i="22" s="1"/>
  <c r="N90" i="14"/>
  <c r="H90" i="14"/>
  <c r="O89" i="14"/>
  <c r="DE33" i="144" s="1"/>
  <c r="N89" i="14"/>
  <c r="I89" i="14"/>
  <c r="J89" i="14" s="1"/>
  <c r="H89" i="14"/>
  <c r="N88" i="14"/>
  <c r="M88" i="14"/>
  <c r="O87" i="14"/>
  <c r="N87" i="14"/>
  <c r="O86" i="14"/>
  <c r="DB33" i="144" s="1"/>
  <c r="N86" i="14"/>
  <c r="O85" i="14"/>
  <c r="DA33" i="144" s="1"/>
  <c r="N85" i="14"/>
  <c r="H85" i="14"/>
  <c r="N84" i="14"/>
  <c r="M84" i="14"/>
  <c r="H84" i="14"/>
  <c r="N83" i="14"/>
  <c r="M83" i="14"/>
  <c r="H83" i="14"/>
  <c r="N82" i="14"/>
  <c r="M82" i="14"/>
  <c r="H82" i="14"/>
  <c r="N81" i="14"/>
  <c r="M81" i="14"/>
  <c r="O80" i="14"/>
  <c r="N80" i="14"/>
  <c r="O79" i="14"/>
  <c r="T15" i="20" s="1"/>
  <c r="N79" i="14"/>
  <c r="O78" i="14"/>
  <c r="S15" i="20" s="1"/>
  <c r="N78" i="14"/>
  <c r="O77" i="14"/>
  <c r="R15" i="20" s="1"/>
  <c r="N77" i="14"/>
  <c r="M77" i="14"/>
  <c r="O76" i="14"/>
  <c r="CD33" i="144" s="1"/>
  <c r="N76" i="14"/>
  <c r="M76" i="14"/>
  <c r="O75" i="14"/>
  <c r="P15" i="20" s="1"/>
  <c r="N75" i="14"/>
  <c r="M75" i="14"/>
  <c r="O74" i="14"/>
  <c r="O15" i="20" s="1"/>
  <c r="N74" i="14"/>
  <c r="M74" i="14"/>
  <c r="O73" i="14"/>
  <c r="N15" i="20" s="1"/>
  <c r="N73" i="14"/>
  <c r="M73" i="14"/>
  <c r="O72" i="14"/>
  <c r="BZ33" i="144" s="1"/>
  <c r="N72" i="14"/>
  <c r="M72" i="14"/>
  <c r="O71" i="14"/>
  <c r="L15" i="20" s="1"/>
  <c r="N71" i="14"/>
  <c r="M71" i="14"/>
  <c r="O70" i="14"/>
  <c r="K15" i="20" s="1"/>
  <c r="N70" i="14"/>
  <c r="M70" i="14"/>
  <c r="O69" i="14"/>
  <c r="J15" i="20" s="1"/>
  <c r="N69" i="14"/>
  <c r="M69" i="14"/>
  <c r="O68" i="14"/>
  <c r="BV33" i="144" s="1"/>
  <c r="N68" i="14"/>
  <c r="M68" i="14"/>
  <c r="O67" i="14"/>
  <c r="H15" i="20" s="1"/>
  <c r="N67" i="14"/>
  <c r="M67" i="14"/>
  <c r="O66" i="14"/>
  <c r="G15" i="20" s="1"/>
  <c r="N66" i="14"/>
  <c r="M66" i="14"/>
  <c r="O65" i="14"/>
  <c r="F15" i="20" s="1"/>
  <c r="N65" i="14"/>
  <c r="M65" i="14"/>
  <c r="O64" i="14"/>
  <c r="BR33" i="144" s="1"/>
  <c r="N64" i="14"/>
  <c r="M64" i="14"/>
  <c r="O63" i="14"/>
  <c r="D15" i="20" s="1"/>
  <c r="N63" i="14"/>
  <c r="H63" i="14"/>
  <c r="N62" i="14"/>
  <c r="M62" i="14"/>
  <c r="O61" i="14"/>
  <c r="BN33" i="144" s="1"/>
  <c r="N61" i="14"/>
  <c r="O60" i="14"/>
  <c r="BM33" i="144" s="1"/>
  <c r="N60" i="14"/>
  <c r="O59" i="14"/>
  <c r="BL33" i="144" s="1"/>
  <c r="N59" i="14"/>
  <c r="O58" i="14"/>
  <c r="H15" i="18" s="1"/>
  <c r="N58" i="14"/>
  <c r="O57" i="14"/>
  <c r="BJ33" i="144" s="1"/>
  <c r="N57" i="14"/>
  <c r="O56" i="14"/>
  <c r="BI33" i="144" s="1"/>
  <c r="N56" i="14"/>
  <c r="O55" i="14"/>
  <c r="BH33" i="144" s="1"/>
  <c r="N55" i="14"/>
  <c r="O54" i="14"/>
  <c r="D15" i="18" s="1"/>
  <c r="N54" i="14"/>
  <c r="H54" i="14"/>
  <c r="N53" i="14"/>
  <c r="M53" i="14"/>
  <c r="O52" i="14"/>
  <c r="CX33" i="144" s="1"/>
  <c r="N52" i="14"/>
  <c r="O51" i="14"/>
  <c r="CW33" i="144" s="1"/>
  <c r="N51" i="14"/>
  <c r="O50" i="14"/>
  <c r="CV33" i="144" s="1"/>
  <c r="N50" i="14"/>
  <c r="O49" i="14"/>
  <c r="BB33" i="144" s="1"/>
  <c r="N49" i="14"/>
  <c r="O48" i="14"/>
  <c r="CT33" i="144" s="1"/>
  <c r="N48" i="14"/>
  <c r="O47" i="14"/>
  <c r="CS33" i="144" s="1"/>
  <c r="N47" i="14"/>
  <c r="O46" i="14"/>
  <c r="CR33" i="144" s="1"/>
  <c r="N46" i="14"/>
  <c r="H46" i="14"/>
  <c r="N45" i="14"/>
  <c r="M45" i="14"/>
  <c r="O44" i="14"/>
  <c r="CL33" i="144" s="1"/>
  <c r="N44" i="14"/>
  <c r="O43" i="14"/>
  <c r="CK33" i="144" s="1"/>
  <c r="N43" i="14"/>
  <c r="O42" i="14"/>
  <c r="CJ33" i="144" s="1"/>
  <c r="N42" i="14"/>
  <c r="O41" i="14"/>
  <c r="AS33" i="144" s="1"/>
  <c r="N41" i="14"/>
  <c r="O40" i="14"/>
  <c r="F15" i="17" s="1"/>
  <c r="N40" i="14"/>
  <c r="O39" i="14"/>
  <c r="E15" i="17" s="1"/>
  <c r="N39" i="14"/>
  <c r="O38" i="14"/>
  <c r="O45" i="14" s="1"/>
  <c r="L45" i="14" s="1"/>
  <c r="N38" i="14"/>
  <c r="H38" i="14"/>
  <c r="N37" i="14"/>
  <c r="M37" i="14"/>
  <c r="O36" i="14"/>
  <c r="CP33" i="144" s="1"/>
  <c r="N36" i="14"/>
  <c r="O35" i="14"/>
  <c r="CO33" i="144" s="1"/>
  <c r="N35" i="14"/>
  <c r="O34" i="14"/>
  <c r="O83" i="14" s="1"/>
  <c r="N34" i="14"/>
  <c r="O33" i="14"/>
  <c r="AJ33" i="144" s="1"/>
  <c r="N33" i="14"/>
  <c r="O32" i="14"/>
  <c r="E15" i="16" s="1"/>
  <c r="N32" i="14"/>
  <c r="O31" i="14"/>
  <c r="D15" i="16" s="1"/>
  <c r="N31" i="14"/>
  <c r="H31" i="14"/>
  <c r="N30" i="14"/>
  <c r="M30" i="14"/>
  <c r="O29" i="14"/>
  <c r="N29" i="14"/>
  <c r="O28" i="14"/>
  <c r="N28" i="14"/>
  <c r="O27" i="14"/>
  <c r="O30" i="14" s="1"/>
  <c r="N27" i="14"/>
  <c r="H27" i="14"/>
  <c r="N26" i="14"/>
  <c r="M26" i="14"/>
  <c r="N25" i="14"/>
  <c r="O24" i="14"/>
  <c r="N24" i="14"/>
  <c r="O23" i="14"/>
  <c r="F15" i="10" s="1"/>
  <c r="N23" i="14"/>
  <c r="O22" i="14"/>
  <c r="E15" i="10" s="1"/>
  <c r="N22" i="14"/>
  <c r="O21" i="14"/>
  <c r="X33" i="144" s="1"/>
  <c r="N21" i="14"/>
  <c r="H21" i="14"/>
  <c r="N20" i="14"/>
  <c r="M20" i="14"/>
  <c r="O19" i="14"/>
  <c r="N19" i="14"/>
  <c r="O18" i="14"/>
  <c r="E16" i="9" s="1"/>
  <c r="N18" i="14"/>
  <c r="O17" i="14"/>
  <c r="T33" i="144" s="1"/>
  <c r="N17" i="14"/>
  <c r="H17" i="14"/>
  <c r="O15" i="14"/>
  <c r="G15" i="8" s="1"/>
  <c r="O14" i="14"/>
  <c r="P33" i="144" s="1"/>
  <c r="O13" i="14"/>
  <c r="O33" i="144" s="1"/>
  <c r="O12" i="14"/>
  <c r="N33" i="144" s="1"/>
  <c r="H12" i="14"/>
  <c r="O10" i="14"/>
  <c r="L33" i="144" s="1"/>
  <c r="O9" i="14"/>
  <c r="K33" i="144" s="1"/>
  <c r="O8" i="14"/>
  <c r="J33" i="144" s="1"/>
  <c r="O7" i="14"/>
  <c r="D16" i="7" s="1"/>
  <c r="H7" i="14"/>
  <c r="N6" i="14"/>
  <c r="M6" i="14"/>
  <c r="O5" i="14"/>
  <c r="G33" i="144" s="1"/>
  <c r="N5" i="14"/>
  <c r="O4" i="14"/>
  <c r="F33" i="144" s="1"/>
  <c r="N4" i="14"/>
  <c r="O3" i="14"/>
  <c r="E33" i="144" s="1"/>
  <c r="N3" i="14"/>
  <c r="O2" i="14"/>
  <c r="D33" i="144" s="1"/>
  <c r="N2" i="14"/>
  <c r="H2" i="14"/>
  <c r="N91" i="12"/>
  <c r="O90" i="12"/>
  <c r="D14" i="22" s="1"/>
  <c r="E14" i="22" s="1"/>
  <c r="N90" i="12"/>
  <c r="H90" i="12"/>
  <c r="O89" i="12"/>
  <c r="D14" i="23" s="1"/>
  <c r="E14" i="23" s="1"/>
  <c r="N89" i="12"/>
  <c r="I89" i="12"/>
  <c r="J89" i="12" s="1"/>
  <c r="H89" i="12"/>
  <c r="N88" i="12"/>
  <c r="M88" i="12"/>
  <c r="DC50" i="144"/>
  <c r="N87" i="12"/>
  <c r="E14" i="21"/>
  <c r="N86" i="12"/>
  <c r="D14" i="21"/>
  <c r="N85" i="12"/>
  <c r="H85" i="12"/>
  <c r="N84" i="12"/>
  <c r="M84" i="12"/>
  <c r="H84" i="12"/>
  <c r="N83" i="12"/>
  <c r="M83" i="12"/>
  <c r="H83" i="12"/>
  <c r="N82" i="12"/>
  <c r="M82" i="12"/>
  <c r="H82" i="12"/>
  <c r="N81" i="12"/>
  <c r="M81" i="12"/>
  <c r="O80" i="12"/>
  <c r="U14" i="20" s="1"/>
  <c r="N80" i="12"/>
  <c r="O79" i="12"/>
  <c r="T14" i="20" s="1"/>
  <c r="N79" i="12"/>
  <c r="O78" i="12"/>
  <c r="CF50" i="144" s="1"/>
  <c r="N78" i="12"/>
  <c r="O77" i="12"/>
  <c r="CE50" i="144" s="1"/>
  <c r="N77" i="12"/>
  <c r="M77" i="12"/>
  <c r="O76" i="12"/>
  <c r="Q14" i="20" s="1"/>
  <c r="N76" i="12"/>
  <c r="M76" i="12"/>
  <c r="O75" i="12"/>
  <c r="P14" i="20" s="1"/>
  <c r="N75" i="12"/>
  <c r="M75" i="12"/>
  <c r="O74" i="12"/>
  <c r="CB50" i="144" s="1"/>
  <c r="N74" i="12"/>
  <c r="M74" i="12"/>
  <c r="O73" i="12"/>
  <c r="CA50" i="144" s="1"/>
  <c r="N73" i="12"/>
  <c r="M73" i="12"/>
  <c r="O72" i="12"/>
  <c r="M14" i="20" s="1"/>
  <c r="N72" i="12"/>
  <c r="M72" i="12"/>
  <c r="O71" i="12"/>
  <c r="L14" i="20" s="1"/>
  <c r="N71" i="12"/>
  <c r="M71" i="12"/>
  <c r="O70" i="12"/>
  <c r="BX50" i="144" s="1"/>
  <c r="N70" i="12"/>
  <c r="M70" i="12"/>
  <c r="O69" i="12"/>
  <c r="BW50" i="144" s="1"/>
  <c r="N69" i="12"/>
  <c r="M69" i="12"/>
  <c r="O68" i="12"/>
  <c r="I14" i="20" s="1"/>
  <c r="N68" i="12"/>
  <c r="M68" i="12"/>
  <c r="O67" i="12"/>
  <c r="H14" i="20" s="1"/>
  <c r="N67" i="12"/>
  <c r="M67" i="12"/>
  <c r="O66" i="12"/>
  <c r="BT50" i="144" s="1"/>
  <c r="N66" i="12"/>
  <c r="M66" i="12"/>
  <c r="O65" i="12"/>
  <c r="BS50" i="144" s="1"/>
  <c r="N65" i="12"/>
  <c r="M65" i="12"/>
  <c r="O64" i="12"/>
  <c r="E14" i="20" s="1"/>
  <c r="N64" i="12"/>
  <c r="M64" i="12"/>
  <c r="O63" i="12"/>
  <c r="D14" i="20" s="1"/>
  <c r="N63" i="12"/>
  <c r="H63" i="12"/>
  <c r="N62" i="12"/>
  <c r="M62" i="12"/>
  <c r="O61" i="12"/>
  <c r="BN50" i="144" s="1"/>
  <c r="N61" i="12"/>
  <c r="O60" i="12"/>
  <c r="J14" i="18" s="1"/>
  <c r="N60" i="12"/>
  <c r="O59" i="12"/>
  <c r="BL50" i="144" s="1"/>
  <c r="N59" i="12"/>
  <c r="O58" i="12"/>
  <c r="BK50" i="144" s="1"/>
  <c r="N58" i="12"/>
  <c r="O57" i="12"/>
  <c r="BJ50" i="144" s="1"/>
  <c r="N57" i="12"/>
  <c r="O56" i="12"/>
  <c r="F14" i="18" s="1"/>
  <c r="N56" i="12"/>
  <c r="O55" i="12"/>
  <c r="BH50" i="144" s="1"/>
  <c r="N55" i="12"/>
  <c r="O54" i="12"/>
  <c r="BG50" i="144" s="1"/>
  <c r="N54" i="12"/>
  <c r="H54" i="12"/>
  <c r="N53" i="12"/>
  <c r="M53" i="12"/>
  <c r="O52" i="12"/>
  <c r="CX50" i="144" s="1"/>
  <c r="N52" i="12"/>
  <c r="O51" i="12"/>
  <c r="BD50" i="144" s="1"/>
  <c r="N51" i="12"/>
  <c r="O50" i="12"/>
  <c r="CV50" i="144" s="1"/>
  <c r="N50" i="12"/>
  <c r="O49" i="12"/>
  <c r="CU50" i="144" s="1"/>
  <c r="N49" i="12"/>
  <c r="O48" i="12"/>
  <c r="CT50" i="144" s="1"/>
  <c r="N48" i="12"/>
  <c r="O47" i="12"/>
  <c r="AZ50" i="144" s="1"/>
  <c r="N47" i="12"/>
  <c r="O46" i="12"/>
  <c r="CR50" i="144" s="1"/>
  <c r="N46" i="12"/>
  <c r="I46" i="12"/>
  <c r="J46" i="12" s="1"/>
  <c r="H46" i="12"/>
  <c r="N45" i="12"/>
  <c r="M45" i="12"/>
  <c r="O44" i="12"/>
  <c r="CL50" i="144" s="1"/>
  <c r="N44" i="12"/>
  <c r="O43" i="12"/>
  <c r="AU50" i="144" s="1"/>
  <c r="N43" i="12"/>
  <c r="O42" i="12"/>
  <c r="CJ50" i="144" s="1"/>
  <c r="N42" i="12"/>
  <c r="O41" i="12"/>
  <c r="G14" i="17" s="1"/>
  <c r="N41" i="12"/>
  <c r="O40" i="12"/>
  <c r="F14" i="17" s="1"/>
  <c r="N40" i="12"/>
  <c r="O39" i="12"/>
  <c r="AQ50" i="144" s="1"/>
  <c r="N39" i="12"/>
  <c r="O38" i="12"/>
  <c r="D14" i="17" s="1"/>
  <c r="N38" i="12"/>
  <c r="H38" i="12"/>
  <c r="N37" i="12"/>
  <c r="M37" i="12"/>
  <c r="O36" i="12"/>
  <c r="I14" i="16" s="1"/>
  <c r="N36" i="12"/>
  <c r="O35" i="12"/>
  <c r="AL50" i="144" s="1"/>
  <c r="N35" i="12"/>
  <c r="O34" i="12"/>
  <c r="CN50" i="144" s="1"/>
  <c r="N34" i="12"/>
  <c r="O33" i="12"/>
  <c r="F14" i="16" s="1"/>
  <c r="N33" i="12"/>
  <c r="O32" i="12"/>
  <c r="E14" i="16" s="1"/>
  <c r="N32" i="12"/>
  <c r="O31" i="12"/>
  <c r="AH50" i="144" s="1"/>
  <c r="N31" i="12"/>
  <c r="I31" i="12"/>
  <c r="J31" i="12" s="1"/>
  <c r="H31" i="12"/>
  <c r="N30" i="12"/>
  <c r="M30" i="12"/>
  <c r="O29" i="12"/>
  <c r="N29" i="12"/>
  <c r="O28" i="12"/>
  <c r="N28" i="12"/>
  <c r="O27" i="12"/>
  <c r="AD50" i="144" s="1"/>
  <c r="N27" i="12"/>
  <c r="H27" i="12"/>
  <c r="N26" i="12"/>
  <c r="M26" i="12"/>
  <c r="N25" i="12"/>
  <c r="O24" i="12"/>
  <c r="N24" i="12"/>
  <c r="O23" i="12"/>
  <c r="Z50" i="144" s="1"/>
  <c r="N23" i="12"/>
  <c r="O22" i="12"/>
  <c r="Y50" i="144" s="1"/>
  <c r="N22" i="12"/>
  <c r="O21" i="12"/>
  <c r="O26" i="12" s="1"/>
  <c r="N21" i="12"/>
  <c r="H21" i="12"/>
  <c r="N20" i="12"/>
  <c r="M20" i="12"/>
  <c r="O19" i="12"/>
  <c r="N19" i="12"/>
  <c r="O18" i="12"/>
  <c r="U50" i="144" s="1"/>
  <c r="N18" i="12"/>
  <c r="O17" i="12"/>
  <c r="D15" i="9" s="1"/>
  <c r="N17" i="12"/>
  <c r="H17" i="12"/>
  <c r="N16" i="12"/>
  <c r="M16" i="12"/>
  <c r="O15" i="12"/>
  <c r="Q50" i="144" s="1"/>
  <c r="N15" i="12"/>
  <c r="O14" i="12"/>
  <c r="F14" i="8" s="1"/>
  <c r="N14" i="12"/>
  <c r="O13" i="12"/>
  <c r="E14" i="8" s="1"/>
  <c r="N13" i="12"/>
  <c r="O12" i="12"/>
  <c r="D14" i="8" s="1"/>
  <c r="N12" i="12"/>
  <c r="H12" i="12"/>
  <c r="N11" i="12"/>
  <c r="M11" i="12"/>
  <c r="O10" i="12"/>
  <c r="L50" i="144" s="1"/>
  <c r="N10" i="12"/>
  <c r="O9" i="12"/>
  <c r="K50" i="144" s="1"/>
  <c r="N9" i="12"/>
  <c r="O8" i="12"/>
  <c r="J50" i="144" s="1"/>
  <c r="N8" i="12"/>
  <c r="O7" i="12"/>
  <c r="I50" i="144" s="1"/>
  <c r="N7" i="12"/>
  <c r="H7" i="12"/>
  <c r="N6" i="12"/>
  <c r="M6" i="12"/>
  <c r="O5" i="12"/>
  <c r="G14" i="5" s="1"/>
  <c r="N5" i="12"/>
  <c r="O4" i="12"/>
  <c r="F14" i="5" s="1"/>
  <c r="N4" i="12"/>
  <c r="O3" i="12"/>
  <c r="E50" i="144" s="1"/>
  <c r="N3" i="12"/>
  <c r="O2" i="12"/>
  <c r="D14" i="5" s="1"/>
  <c r="N2" i="12"/>
  <c r="H2" i="12"/>
  <c r="P61" i="11"/>
  <c r="N91" i="65"/>
  <c r="O90" i="65"/>
  <c r="D13" i="22" s="1"/>
  <c r="E13" i="22" s="1"/>
  <c r="N90" i="65"/>
  <c r="H90" i="65"/>
  <c r="O89" i="65"/>
  <c r="DE15" i="144" s="1"/>
  <c r="N89" i="65"/>
  <c r="I89" i="65"/>
  <c r="J89" i="65" s="1"/>
  <c r="H89" i="65"/>
  <c r="N88" i="65"/>
  <c r="M88" i="65"/>
  <c r="O87" i="65"/>
  <c r="N87" i="65"/>
  <c r="O86" i="65"/>
  <c r="E13" i="21" s="1"/>
  <c r="N86" i="65"/>
  <c r="O85" i="65"/>
  <c r="DA15" i="144" s="1"/>
  <c r="N85" i="65"/>
  <c r="H85" i="65"/>
  <c r="N84" i="65"/>
  <c r="M84" i="65"/>
  <c r="H84" i="65"/>
  <c r="N83" i="65"/>
  <c r="M83" i="65"/>
  <c r="H83" i="65"/>
  <c r="N82" i="65"/>
  <c r="M82" i="65"/>
  <c r="H82" i="65"/>
  <c r="N81" i="65"/>
  <c r="M81" i="65"/>
  <c r="O80" i="65"/>
  <c r="U13" i="20" s="1"/>
  <c r="N80" i="65"/>
  <c r="O79" i="65"/>
  <c r="CG15" i="144" s="1"/>
  <c r="N79" i="65"/>
  <c r="O78" i="65"/>
  <c r="CF15" i="144" s="1"/>
  <c r="N78" i="65"/>
  <c r="O77" i="65"/>
  <c r="CE15" i="144" s="1"/>
  <c r="N77" i="65"/>
  <c r="M77" i="65"/>
  <c r="O76" i="65"/>
  <c r="Q13" i="20" s="1"/>
  <c r="N76" i="65"/>
  <c r="M76" i="65"/>
  <c r="O75" i="65"/>
  <c r="CC15" i="144" s="1"/>
  <c r="N75" i="65"/>
  <c r="M75" i="65"/>
  <c r="O74" i="65"/>
  <c r="CB15" i="144" s="1"/>
  <c r="N74" i="65"/>
  <c r="M74" i="65"/>
  <c r="O73" i="65"/>
  <c r="CA15" i="144" s="1"/>
  <c r="N73" i="65"/>
  <c r="M73" i="65"/>
  <c r="O72" i="65"/>
  <c r="M13" i="20" s="1"/>
  <c r="N72" i="65"/>
  <c r="M72" i="65"/>
  <c r="O71" i="65"/>
  <c r="BY15" i="144" s="1"/>
  <c r="N71" i="65"/>
  <c r="M71" i="65"/>
  <c r="O70" i="65"/>
  <c r="BX15" i="144" s="1"/>
  <c r="N70" i="65"/>
  <c r="M70" i="65"/>
  <c r="O69" i="65"/>
  <c r="BW15" i="144" s="1"/>
  <c r="N69" i="65"/>
  <c r="M69" i="65"/>
  <c r="O68" i="65"/>
  <c r="I13" i="20" s="1"/>
  <c r="N68" i="65"/>
  <c r="M68" i="65"/>
  <c r="O67" i="65"/>
  <c r="BU15" i="144" s="1"/>
  <c r="N67" i="65"/>
  <c r="M67" i="65"/>
  <c r="O66" i="65"/>
  <c r="BT15" i="144" s="1"/>
  <c r="N66" i="65"/>
  <c r="M66" i="65"/>
  <c r="O65" i="65"/>
  <c r="BS15" i="144" s="1"/>
  <c r="N65" i="65"/>
  <c r="M65" i="65"/>
  <c r="O64" i="65"/>
  <c r="E13" i="20" s="1"/>
  <c r="N64" i="65"/>
  <c r="M64" i="65"/>
  <c r="O63" i="65"/>
  <c r="BQ15" i="144" s="1"/>
  <c r="N63" i="65"/>
  <c r="H63" i="65"/>
  <c r="N62" i="65"/>
  <c r="M62" i="65"/>
  <c r="O61" i="65"/>
  <c r="K13" i="18" s="1"/>
  <c r="N61" i="65"/>
  <c r="O60" i="65"/>
  <c r="BM15" i="144" s="1"/>
  <c r="N60" i="65"/>
  <c r="O59" i="65"/>
  <c r="BL15" i="144" s="1"/>
  <c r="N59" i="65"/>
  <c r="O58" i="65"/>
  <c r="BK15" i="144" s="1"/>
  <c r="N58" i="65"/>
  <c r="O57" i="65"/>
  <c r="G13" i="18" s="1"/>
  <c r="N57" i="65"/>
  <c r="O56" i="65"/>
  <c r="BI15" i="144" s="1"/>
  <c r="N56" i="65"/>
  <c r="O55" i="65"/>
  <c r="BH15" i="144" s="1"/>
  <c r="N55" i="65"/>
  <c r="O54" i="65"/>
  <c r="BG15" i="144" s="1"/>
  <c r="N54" i="65"/>
  <c r="H54" i="65"/>
  <c r="N53" i="65"/>
  <c r="M53" i="65"/>
  <c r="O52" i="65"/>
  <c r="BE15" i="144" s="1"/>
  <c r="N52" i="65"/>
  <c r="O51" i="65"/>
  <c r="CW15" i="144" s="1"/>
  <c r="N51" i="65"/>
  <c r="O50" i="65"/>
  <c r="CV15" i="144" s="1"/>
  <c r="N50" i="65"/>
  <c r="O49" i="65"/>
  <c r="CU15" i="144" s="1"/>
  <c r="N49" i="65"/>
  <c r="O48" i="65"/>
  <c r="BA15" i="144" s="1"/>
  <c r="N48" i="65"/>
  <c r="O47" i="65"/>
  <c r="CS15" i="144" s="1"/>
  <c r="N47" i="65"/>
  <c r="O46" i="65"/>
  <c r="CR15" i="144" s="1"/>
  <c r="N46" i="65"/>
  <c r="I46" i="65"/>
  <c r="J46" i="65" s="1"/>
  <c r="H46" i="65"/>
  <c r="N45" i="65"/>
  <c r="M45" i="65"/>
  <c r="O44" i="65"/>
  <c r="AV15" i="144" s="1"/>
  <c r="N44" i="65"/>
  <c r="O43" i="65"/>
  <c r="CK15" i="144" s="1"/>
  <c r="N43" i="65"/>
  <c r="O42" i="65"/>
  <c r="CJ15" i="144" s="1"/>
  <c r="N42" i="65"/>
  <c r="O41" i="65"/>
  <c r="G13" i="17" s="1"/>
  <c r="N41" i="65"/>
  <c r="O40" i="65"/>
  <c r="AR15" i="144" s="1"/>
  <c r="N40" i="65"/>
  <c r="O39" i="65"/>
  <c r="E13" i="17" s="1"/>
  <c r="N39" i="65"/>
  <c r="O38" i="65"/>
  <c r="D13" i="17" s="1"/>
  <c r="N38" i="65"/>
  <c r="H38" i="65"/>
  <c r="N37" i="65"/>
  <c r="M37" i="65"/>
  <c r="O36" i="65"/>
  <c r="AM15" i="144" s="1"/>
  <c r="N36" i="65"/>
  <c r="O35" i="65"/>
  <c r="CO15" i="144" s="1"/>
  <c r="N35" i="65"/>
  <c r="O34" i="65"/>
  <c r="CN15" i="144" s="1"/>
  <c r="N34" i="65"/>
  <c r="O33" i="65"/>
  <c r="F13" i="16" s="1"/>
  <c r="N33" i="65"/>
  <c r="O32" i="65"/>
  <c r="AI15" i="144" s="1"/>
  <c r="N32" i="65"/>
  <c r="O31" i="65"/>
  <c r="AH15" i="144" s="1"/>
  <c r="N31" i="65"/>
  <c r="I31" i="65"/>
  <c r="J31" i="65" s="1"/>
  <c r="H31" i="65"/>
  <c r="N30" i="65"/>
  <c r="M30" i="65"/>
  <c r="O29" i="65"/>
  <c r="N29" i="65"/>
  <c r="O28" i="65"/>
  <c r="N28" i="65"/>
  <c r="O27" i="65"/>
  <c r="AD15" i="144" s="1"/>
  <c r="N27" i="65"/>
  <c r="H27" i="65"/>
  <c r="N26" i="65"/>
  <c r="M26" i="65"/>
  <c r="N25" i="65"/>
  <c r="O24" i="65"/>
  <c r="N24" i="65"/>
  <c r="O23" i="65"/>
  <c r="Z15" i="144" s="1"/>
  <c r="N23" i="65"/>
  <c r="O22" i="65"/>
  <c r="Y15" i="144" s="1"/>
  <c r="N22" i="65"/>
  <c r="O21" i="65"/>
  <c r="X15" i="144" s="1"/>
  <c r="N21" i="65"/>
  <c r="H21" i="65"/>
  <c r="N20" i="65"/>
  <c r="M20" i="65"/>
  <c r="O19" i="65"/>
  <c r="N19" i="65"/>
  <c r="O18" i="65"/>
  <c r="E14" i="9" s="1"/>
  <c r="N18" i="65"/>
  <c r="O17" i="65"/>
  <c r="D14" i="9" s="1"/>
  <c r="N17" i="65"/>
  <c r="H17" i="65"/>
  <c r="N16" i="65"/>
  <c r="M16" i="65"/>
  <c r="O15" i="65"/>
  <c r="G13" i="8" s="1"/>
  <c r="N15" i="65"/>
  <c r="O14" i="65"/>
  <c r="F13" i="8" s="1"/>
  <c r="N14" i="65"/>
  <c r="O13" i="65"/>
  <c r="E13" i="8" s="1"/>
  <c r="N13" i="65"/>
  <c r="O12" i="65"/>
  <c r="D13" i="8" s="1"/>
  <c r="N12" i="65"/>
  <c r="H12" i="65"/>
  <c r="N11" i="65"/>
  <c r="M11" i="65"/>
  <c r="O10" i="65"/>
  <c r="N10" i="65"/>
  <c r="O9" i="65"/>
  <c r="K15" i="144" s="1"/>
  <c r="N9" i="65"/>
  <c r="O8" i="65"/>
  <c r="O11" i="65" s="1"/>
  <c r="N8" i="65"/>
  <c r="O7" i="65"/>
  <c r="I15" i="144" s="1"/>
  <c r="N7" i="65"/>
  <c r="H7" i="65"/>
  <c r="N6" i="65"/>
  <c r="M6" i="65"/>
  <c r="O5" i="65"/>
  <c r="G15" i="144" s="1"/>
  <c r="N5" i="65"/>
  <c r="O4" i="65"/>
  <c r="F15" i="144" s="1"/>
  <c r="N4" i="65"/>
  <c r="O3" i="65"/>
  <c r="E15" i="144" s="1"/>
  <c r="N3" i="65"/>
  <c r="O2" i="65"/>
  <c r="D15" i="144" s="1"/>
  <c r="N2" i="65"/>
  <c r="H2" i="65"/>
  <c r="N91" i="63"/>
  <c r="O90" i="63"/>
  <c r="D12" i="22" s="1"/>
  <c r="E12" i="22" s="1"/>
  <c r="N90" i="63"/>
  <c r="H90" i="63"/>
  <c r="O89" i="63"/>
  <c r="N89" i="63"/>
  <c r="H89" i="63"/>
  <c r="N88" i="63"/>
  <c r="M88" i="63"/>
  <c r="O87" i="63"/>
  <c r="N87" i="63"/>
  <c r="O86" i="63"/>
  <c r="E12" i="21" s="1"/>
  <c r="N86" i="63"/>
  <c r="O85" i="63"/>
  <c r="N85" i="63"/>
  <c r="H85" i="63"/>
  <c r="N84" i="63"/>
  <c r="M84" i="63"/>
  <c r="H84" i="63"/>
  <c r="N83" i="63"/>
  <c r="M83" i="63"/>
  <c r="H83" i="63"/>
  <c r="N82" i="63"/>
  <c r="M82" i="63"/>
  <c r="H82" i="63"/>
  <c r="N81" i="63"/>
  <c r="M81" i="63"/>
  <c r="O80" i="63"/>
  <c r="U12" i="20" s="1"/>
  <c r="N80" i="63"/>
  <c r="O79" i="63"/>
  <c r="N79" i="63"/>
  <c r="O78" i="63"/>
  <c r="N78" i="63"/>
  <c r="O77" i="63"/>
  <c r="R12" i="20" s="1"/>
  <c r="N77" i="63"/>
  <c r="M77" i="63"/>
  <c r="O76" i="63"/>
  <c r="Q12" i="20" s="1"/>
  <c r="N76" i="63"/>
  <c r="M76" i="63"/>
  <c r="O75" i="63"/>
  <c r="N75" i="63"/>
  <c r="M75" i="63"/>
  <c r="O74" i="63"/>
  <c r="N74" i="63"/>
  <c r="M74" i="63"/>
  <c r="O73" i="63"/>
  <c r="N12" i="20" s="1"/>
  <c r="N73" i="63"/>
  <c r="M73" i="63"/>
  <c r="O72" i="63"/>
  <c r="M12" i="20" s="1"/>
  <c r="N72" i="63"/>
  <c r="M72" i="63"/>
  <c r="O71" i="63"/>
  <c r="N71" i="63"/>
  <c r="M71" i="63"/>
  <c r="O70" i="63"/>
  <c r="N70" i="63"/>
  <c r="M70" i="63"/>
  <c r="O69" i="63"/>
  <c r="J12" i="20" s="1"/>
  <c r="N69" i="63"/>
  <c r="M69" i="63"/>
  <c r="O68" i="63"/>
  <c r="I12" i="20" s="1"/>
  <c r="N68" i="63"/>
  <c r="M68" i="63"/>
  <c r="O67" i="63"/>
  <c r="N67" i="63"/>
  <c r="M67" i="63"/>
  <c r="O66" i="63"/>
  <c r="N66" i="63"/>
  <c r="M66" i="63"/>
  <c r="O65" i="63"/>
  <c r="F12" i="20" s="1"/>
  <c r="N65" i="63"/>
  <c r="M65" i="63"/>
  <c r="O64" i="63"/>
  <c r="E12" i="20" s="1"/>
  <c r="N64" i="63"/>
  <c r="M64" i="63"/>
  <c r="O63" i="63"/>
  <c r="N63" i="63"/>
  <c r="H63" i="63"/>
  <c r="N62" i="63"/>
  <c r="M62" i="63"/>
  <c r="O61" i="63"/>
  <c r="K12" i="18" s="1"/>
  <c r="N61" i="63"/>
  <c r="O60" i="63"/>
  <c r="N60" i="63"/>
  <c r="O59" i="63"/>
  <c r="I12" i="18" s="1"/>
  <c r="N59" i="63"/>
  <c r="O58" i="63"/>
  <c r="H12" i="18" s="1"/>
  <c r="N58" i="63"/>
  <c r="O57" i="63"/>
  <c r="G12" i="18" s="1"/>
  <c r="N57" i="63"/>
  <c r="O56" i="63"/>
  <c r="N56" i="63"/>
  <c r="O55" i="63"/>
  <c r="E12" i="18" s="1"/>
  <c r="N55" i="63"/>
  <c r="O54" i="63"/>
  <c r="D12" i="18" s="1"/>
  <c r="N54" i="63"/>
  <c r="H54" i="63"/>
  <c r="N53" i="63"/>
  <c r="M53" i="63"/>
  <c r="O52" i="63"/>
  <c r="N52" i="63"/>
  <c r="O51" i="63"/>
  <c r="N51" i="63"/>
  <c r="O50" i="63"/>
  <c r="N50" i="63"/>
  <c r="O49" i="63"/>
  <c r="G12" i="19" s="1"/>
  <c r="N49" i="63"/>
  <c r="O48" i="63"/>
  <c r="N48" i="63"/>
  <c r="O47" i="63"/>
  <c r="N47" i="63"/>
  <c r="O46" i="63"/>
  <c r="N46" i="63"/>
  <c r="H46" i="63"/>
  <c r="N45" i="63"/>
  <c r="M45" i="63"/>
  <c r="O44" i="63"/>
  <c r="AV60" i="144" s="1"/>
  <c r="N44" i="63"/>
  <c r="O43" i="63"/>
  <c r="N43" i="63"/>
  <c r="O42" i="63"/>
  <c r="N42" i="63"/>
  <c r="O41" i="63"/>
  <c r="G12" i="17" s="1"/>
  <c r="N41" i="63"/>
  <c r="O40" i="63"/>
  <c r="AR60" i="144" s="1"/>
  <c r="N40" i="63"/>
  <c r="O39" i="63"/>
  <c r="AQ60" i="144" s="1"/>
  <c r="N39" i="63"/>
  <c r="O38" i="63"/>
  <c r="AP60" i="144" s="1"/>
  <c r="N38" i="63"/>
  <c r="H38" i="63"/>
  <c r="N37" i="63"/>
  <c r="M37" i="63"/>
  <c r="O36" i="63"/>
  <c r="AM60" i="144" s="1"/>
  <c r="N36" i="63"/>
  <c r="O35" i="63"/>
  <c r="N35" i="63"/>
  <c r="O34" i="63"/>
  <c r="G12" i="16" s="1"/>
  <c r="N34" i="63"/>
  <c r="O33" i="63"/>
  <c r="F12" i="16" s="1"/>
  <c r="N33" i="63"/>
  <c r="O32" i="63"/>
  <c r="AI60" i="144" s="1"/>
  <c r="N32" i="63"/>
  <c r="O31" i="63"/>
  <c r="N31" i="63"/>
  <c r="H31" i="63"/>
  <c r="N30" i="63"/>
  <c r="M30" i="63"/>
  <c r="O29" i="63"/>
  <c r="F12" i="15" s="1"/>
  <c r="N29" i="63"/>
  <c r="O28" i="63"/>
  <c r="AE60" i="144" s="1"/>
  <c r="N28" i="63"/>
  <c r="O27" i="63"/>
  <c r="AD60" i="144" s="1"/>
  <c r="N27" i="63"/>
  <c r="H27" i="63"/>
  <c r="N26" i="63"/>
  <c r="M26" i="63"/>
  <c r="N25" i="63"/>
  <c r="O24" i="63"/>
  <c r="AA60" i="144" s="1"/>
  <c r="N24" i="63"/>
  <c r="O23" i="63"/>
  <c r="F12" i="10" s="1"/>
  <c r="N23" i="63"/>
  <c r="O22" i="63"/>
  <c r="E12" i="10" s="1"/>
  <c r="N22" i="63"/>
  <c r="O21" i="63"/>
  <c r="D12" i="10" s="1"/>
  <c r="N21" i="63"/>
  <c r="H21" i="63"/>
  <c r="N20" i="63"/>
  <c r="M20" i="63"/>
  <c r="O19" i="63"/>
  <c r="V60" i="144" s="1"/>
  <c r="N19" i="63"/>
  <c r="O18" i="63"/>
  <c r="U60" i="144" s="1"/>
  <c r="N18" i="63"/>
  <c r="O17" i="63"/>
  <c r="D13" i="9" s="1"/>
  <c r="N17" i="63"/>
  <c r="H17" i="63"/>
  <c r="N16" i="63"/>
  <c r="M16" i="63"/>
  <c r="O15" i="63"/>
  <c r="G12" i="8" s="1"/>
  <c r="N15" i="63"/>
  <c r="O14" i="63"/>
  <c r="F12" i="8" s="1"/>
  <c r="N14" i="63"/>
  <c r="O13" i="63"/>
  <c r="N13" i="63"/>
  <c r="O12" i="63"/>
  <c r="N60" i="144" s="1"/>
  <c r="N12" i="63"/>
  <c r="H12" i="63"/>
  <c r="N11" i="63"/>
  <c r="M11" i="63"/>
  <c r="O10" i="63"/>
  <c r="G13" i="7" s="1"/>
  <c r="N10" i="63"/>
  <c r="O9" i="63"/>
  <c r="F13" i="7" s="1"/>
  <c r="N9" i="63"/>
  <c r="O8" i="63"/>
  <c r="J60" i="144" s="1"/>
  <c r="N8" i="63"/>
  <c r="O7" i="63"/>
  <c r="I60" i="144" s="1"/>
  <c r="N7" i="63"/>
  <c r="H7" i="63"/>
  <c r="N6" i="63"/>
  <c r="M6" i="63"/>
  <c r="O5" i="63"/>
  <c r="G12" i="5" s="1"/>
  <c r="N5" i="63"/>
  <c r="O4" i="63"/>
  <c r="F12" i="5" s="1"/>
  <c r="N4" i="63"/>
  <c r="O3" i="63"/>
  <c r="E60" i="144" s="1"/>
  <c r="N3" i="63"/>
  <c r="O2" i="63"/>
  <c r="D12" i="5" s="1"/>
  <c r="N2" i="63"/>
  <c r="H2" i="63"/>
  <c r="O90" i="4"/>
  <c r="D11" i="22" s="1"/>
  <c r="E11" i="22" s="1"/>
  <c r="N90" i="4"/>
  <c r="I90" i="4"/>
  <c r="J90" i="4" s="1"/>
  <c r="H90" i="4"/>
  <c r="O89" i="4"/>
  <c r="I89" i="4" s="1"/>
  <c r="N89" i="4"/>
  <c r="H89" i="4"/>
  <c r="N88" i="4"/>
  <c r="M88" i="4"/>
  <c r="O87" i="4"/>
  <c r="F11" i="21" s="1"/>
  <c r="N87" i="4"/>
  <c r="O86" i="4"/>
  <c r="E11" i="21" s="1"/>
  <c r="N86" i="4"/>
  <c r="O85" i="4"/>
  <c r="O88" i="4" s="1"/>
  <c r="N85" i="4"/>
  <c r="H85" i="4"/>
  <c r="N84" i="4"/>
  <c r="M84" i="4"/>
  <c r="H84" i="4"/>
  <c r="H83" i="4"/>
  <c r="M83" i="4" s="1"/>
  <c r="M82" i="4"/>
  <c r="H82" i="4"/>
  <c r="O80" i="4"/>
  <c r="U57" i="20" s="1"/>
  <c r="N80" i="4"/>
  <c r="O79" i="4"/>
  <c r="CG38" i="144" s="1"/>
  <c r="N79" i="4"/>
  <c r="O78" i="4"/>
  <c r="S11" i="20" s="1"/>
  <c r="N78" i="4"/>
  <c r="O77" i="4"/>
  <c r="CE38" i="144" s="1"/>
  <c r="N77" i="4"/>
  <c r="M77" i="4"/>
  <c r="O76" i="4"/>
  <c r="CD38" i="144" s="1"/>
  <c r="M76" i="4"/>
  <c r="N76" i="4" s="1"/>
  <c r="O75" i="4"/>
  <c r="CC38" i="144" s="1"/>
  <c r="M75" i="4"/>
  <c r="N75" i="4" s="1"/>
  <c r="O74" i="4"/>
  <c r="CB38" i="144" s="1"/>
  <c r="N74" i="4"/>
  <c r="M74" i="4"/>
  <c r="O73" i="4"/>
  <c r="CA38" i="144" s="1"/>
  <c r="N73" i="4"/>
  <c r="M73" i="4"/>
  <c r="O72" i="4"/>
  <c r="M11" i="20" s="1"/>
  <c r="M72" i="4"/>
  <c r="N72" i="4" s="1"/>
  <c r="O71" i="4"/>
  <c r="BY38" i="144" s="1"/>
  <c r="M71" i="4"/>
  <c r="N71" i="4" s="1"/>
  <c r="O70" i="4"/>
  <c r="K11" i="20" s="1"/>
  <c r="N70" i="4"/>
  <c r="M70" i="4"/>
  <c r="O69" i="4"/>
  <c r="J11" i="20" s="1"/>
  <c r="N69" i="4"/>
  <c r="M69" i="4"/>
  <c r="O68" i="4"/>
  <c r="I11" i="20" s="1"/>
  <c r="M68" i="4"/>
  <c r="N68" i="4" s="1"/>
  <c r="O67" i="4"/>
  <c r="BU38" i="144" s="1"/>
  <c r="M67" i="4"/>
  <c r="N67" i="4" s="1"/>
  <c r="O66" i="4"/>
  <c r="BT38" i="144" s="1"/>
  <c r="N66" i="4"/>
  <c r="M66" i="4"/>
  <c r="O65" i="4"/>
  <c r="BS38" i="144" s="1"/>
  <c r="N65" i="4"/>
  <c r="M65" i="4"/>
  <c r="O64" i="4"/>
  <c r="BR38" i="144" s="1"/>
  <c r="M64" i="4"/>
  <c r="N64" i="4" s="1"/>
  <c r="O63" i="4"/>
  <c r="D11" i="20" s="1"/>
  <c r="N63" i="4"/>
  <c r="N62" i="4"/>
  <c r="M62" i="4"/>
  <c r="O61" i="4"/>
  <c r="K11" i="18" s="1"/>
  <c r="N61" i="4"/>
  <c r="O60" i="4"/>
  <c r="BM38" i="144" s="1"/>
  <c r="N60" i="4"/>
  <c r="O59" i="4"/>
  <c r="I11" i="18" s="1"/>
  <c r="N59" i="4"/>
  <c r="O58" i="4"/>
  <c r="H11" i="18" s="1"/>
  <c r="N58" i="4"/>
  <c r="O57" i="4"/>
  <c r="G11" i="18" s="1"/>
  <c r="N57" i="4"/>
  <c r="O56" i="4"/>
  <c r="BI38" i="144" s="1"/>
  <c r="N56" i="4"/>
  <c r="O55" i="4"/>
  <c r="E11" i="18" s="1"/>
  <c r="N55" i="4"/>
  <c r="O54" i="4"/>
  <c r="N54" i="4"/>
  <c r="H54" i="4"/>
  <c r="M53" i="4"/>
  <c r="O52" i="4"/>
  <c r="BE38" i="144" s="1"/>
  <c r="O51" i="4"/>
  <c r="CW38" i="144" s="1"/>
  <c r="N51" i="4"/>
  <c r="O50" i="4"/>
  <c r="H11" i="19" s="1"/>
  <c r="O49" i="4"/>
  <c r="G11" i="19" s="1"/>
  <c r="N49" i="4"/>
  <c r="O48" i="4"/>
  <c r="BA38" i="144" s="1"/>
  <c r="O47" i="4"/>
  <c r="CS38" i="144" s="1"/>
  <c r="N47" i="4"/>
  <c r="O46" i="4"/>
  <c r="H46" i="4"/>
  <c r="N52" i="4" s="1"/>
  <c r="M45" i="4"/>
  <c r="O44" i="4"/>
  <c r="CL38" i="144" s="1"/>
  <c r="N44" i="4"/>
  <c r="O43" i="4"/>
  <c r="CK38" i="144" s="1"/>
  <c r="N43" i="4"/>
  <c r="O42" i="4"/>
  <c r="CJ38" i="144" s="1"/>
  <c r="N42" i="4"/>
  <c r="N82" i="4" s="1"/>
  <c r="O41" i="4"/>
  <c r="AS38" i="144" s="1"/>
  <c r="O40" i="4"/>
  <c r="F11" i="17" s="1"/>
  <c r="O39" i="4"/>
  <c r="AQ38" i="144" s="1"/>
  <c r="O38" i="4"/>
  <c r="D11" i="17" s="1"/>
  <c r="H38" i="4"/>
  <c r="N41" i="4" s="1"/>
  <c r="M37" i="4"/>
  <c r="O36" i="4"/>
  <c r="AM38" i="144" s="1"/>
  <c r="N36" i="4"/>
  <c r="O35" i="4"/>
  <c r="H11" i="16" s="1"/>
  <c r="O34" i="4"/>
  <c r="G11" i="16" s="1"/>
  <c r="N34" i="4"/>
  <c r="O33" i="4"/>
  <c r="F11" i="16" s="1"/>
  <c r="O32" i="4"/>
  <c r="AI38" i="144" s="1"/>
  <c r="N32" i="4"/>
  <c r="O31" i="4"/>
  <c r="H31" i="4"/>
  <c r="N33" i="4" s="1"/>
  <c r="N30" i="4"/>
  <c r="M30" i="4"/>
  <c r="O29" i="4"/>
  <c r="F11" i="15" s="1"/>
  <c r="N29" i="4"/>
  <c r="O28" i="4"/>
  <c r="AE38" i="144" s="1"/>
  <c r="N28" i="4"/>
  <c r="O27" i="4"/>
  <c r="N27" i="4"/>
  <c r="H27" i="4"/>
  <c r="M26" i="4"/>
  <c r="N25" i="4"/>
  <c r="O24" i="4"/>
  <c r="G11" i="10" s="1"/>
  <c r="N24" i="4"/>
  <c r="O23" i="4"/>
  <c r="Z38" i="144" s="1"/>
  <c r="N23" i="4"/>
  <c r="O22" i="4"/>
  <c r="E11" i="10" s="1"/>
  <c r="N22" i="4"/>
  <c r="O21" i="4"/>
  <c r="X38" i="144" s="1"/>
  <c r="N21" i="4"/>
  <c r="N26" i="4" s="1"/>
  <c r="H21" i="4"/>
  <c r="M20" i="4"/>
  <c r="O19" i="4"/>
  <c r="F12" i="9" s="1"/>
  <c r="N19" i="4"/>
  <c r="O18" i="4"/>
  <c r="U38" i="144" s="1"/>
  <c r="N18" i="4"/>
  <c r="O17" i="4"/>
  <c r="T38" i="144" s="1"/>
  <c r="N17" i="4"/>
  <c r="N20" i="4" s="1"/>
  <c r="H17" i="4"/>
  <c r="M16" i="4"/>
  <c r="O15" i="4"/>
  <c r="Q38" i="144" s="1"/>
  <c r="N15" i="4"/>
  <c r="O14" i="4"/>
  <c r="F11" i="8" s="1"/>
  <c r="N14" i="4"/>
  <c r="O13" i="4"/>
  <c r="O38" i="144" s="1"/>
  <c r="N13" i="4"/>
  <c r="O12" i="4"/>
  <c r="N12" i="4"/>
  <c r="N16" i="4" s="1"/>
  <c r="H12" i="4"/>
  <c r="M11" i="4"/>
  <c r="O10" i="4"/>
  <c r="G12" i="7" s="1"/>
  <c r="N10" i="4"/>
  <c r="O9" i="4"/>
  <c r="K38" i="144" s="1"/>
  <c r="N9" i="4"/>
  <c r="O8" i="4"/>
  <c r="J38" i="144" s="1"/>
  <c r="N8" i="4"/>
  <c r="N11" i="4" s="1"/>
  <c r="O7" i="4"/>
  <c r="D12" i="7" s="1"/>
  <c r="N7" i="4"/>
  <c r="H7" i="4"/>
  <c r="N6" i="4"/>
  <c r="M6" i="4"/>
  <c r="H2" i="4" s="1"/>
  <c r="O5" i="4"/>
  <c r="G11" i="5" s="1"/>
  <c r="N5" i="4"/>
  <c r="O4" i="4"/>
  <c r="F11" i="5" s="1"/>
  <c r="N4" i="4"/>
  <c r="O3" i="4"/>
  <c r="E11" i="5" s="1"/>
  <c r="N3" i="4"/>
  <c r="O2" i="4"/>
  <c r="D11" i="5" s="1"/>
  <c r="N2" i="4"/>
  <c r="R100" i="1"/>
  <c r="Q100" i="1"/>
  <c r="N81" i="4" l="1"/>
  <c r="G11" i="20"/>
  <c r="N38" i="4"/>
  <c r="H11" i="17"/>
  <c r="J11" i="18"/>
  <c r="AA38" i="144"/>
  <c r="AT38" i="144"/>
  <c r="BN38" i="144"/>
  <c r="DC38" i="144"/>
  <c r="O62" i="4"/>
  <c r="M81" i="4"/>
  <c r="H63" i="4" s="1"/>
  <c r="O82" i="4"/>
  <c r="E11" i="15"/>
  <c r="N40" i="4"/>
  <c r="O30" i="4"/>
  <c r="N31" i="4"/>
  <c r="N37" i="4" s="1"/>
  <c r="N35" i="4"/>
  <c r="N83" i="4" s="1"/>
  <c r="N46" i="4"/>
  <c r="N53" i="4" s="1"/>
  <c r="N48" i="4"/>
  <c r="N50" i="4"/>
  <c r="J89" i="4"/>
  <c r="DF38" i="144" s="1"/>
  <c r="I11" i="17"/>
  <c r="E11" i="20"/>
  <c r="AU38" i="144"/>
  <c r="DG38" i="144"/>
  <c r="F11" i="18"/>
  <c r="N39" i="4"/>
  <c r="J11" i="17"/>
  <c r="F11" i="20"/>
  <c r="L38" i="144"/>
  <c r="AV38" i="144"/>
  <c r="G14" i="9"/>
  <c r="CN43" i="144"/>
  <c r="O83" i="135"/>
  <c r="BG43" i="144"/>
  <c r="O62" i="135"/>
  <c r="D69" i="7"/>
  <c r="O11" i="135"/>
  <c r="O26" i="135"/>
  <c r="O37" i="135"/>
  <c r="O45" i="135"/>
  <c r="D68" i="20"/>
  <c r="O81" i="135"/>
  <c r="O16" i="135"/>
  <c r="O20" i="135"/>
  <c r="O30" i="135"/>
  <c r="O53" i="135"/>
  <c r="O84" i="135" s="1"/>
  <c r="D67" i="10"/>
  <c r="O26" i="133"/>
  <c r="O37" i="133"/>
  <c r="CN28" i="144"/>
  <c r="O83" i="133"/>
  <c r="O53" i="133"/>
  <c r="O84" i="133" s="1"/>
  <c r="N28" i="144"/>
  <c r="O16" i="133"/>
  <c r="BG28" i="144"/>
  <c r="O62" i="133"/>
  <c r="AD28" i="144"/>
  <c r="O30" i="133"/>
  <c r="BQ28" i="144"/>
  <c r="O81" i="133"/>
  <c r="O6" i="133"/>
  <c r="O45" i="133"/>
  <c r="D37" i="144"/>
  <c r="O6" i="131"/>
  <c r="I38" i="131"/>
  <c r="J38" i="131" s="1"/>
  <c r="O45" i="131"/>
  <c r="BQ37" i="144"/>
  <c r="O81" i="131"/>
  <c r="D67" i="7"/>
  <c r="O11" i="131"/>
  <c r="X37" i="144"/>
  <c r="O26" i="131"/>
  <c r="O37" i="131"/>
  <c r="G66" i="16"/>
  <c r="O83" i="131"/>
  <c r="N37" i="144"/>
  <c r="O16" i="131"/>
  <c r="O53" i="131"/>
  <c r="O84" i="131" s="1"/>
  <c r="T37" i="144"/>
  <c r="O20" i="131"/>
  <c r="D66" i="15"/>
  <c r="O30" i="131"/>
  <c r="D66" i="9"/>
  <c r="O20" i="129"/>
  <c r="AD30" i="144"/>
  <c r="O30" i="129"/>
  <c r="D30" i="144"/>
  <c r="O6" i="129"/>
  <c r="O37" i="129"/>
  <c r="CN30" i="144"/>
  <c r="O83" i="129"/>
  <c r="BG30" i="144"/>
  <c r="O62" i="129"/>
  <c r="D65" i="20"/>
  <c r="O81" i="129"/>
  <c r="CN27" i="144"/>
  <c r="O83" i="127"/>
  <c r="D64" i="18"/>
  <c r="O62" i="127"/>
  <c r="D65" i="7"/>
  <c r="O11" i="127"/>
  <c r="D64" i="10"/>
  <c r="O26" i="127"/>
  <c r="O45" i="127"/>
  <c r="O53" i="127"/>
  <c r="O84" i="127" s="1"/>
  <c r="BQ27" i="144"/>
  <c r="O81" i="127"/>
  <c r="D27" i="144"/>
  <c r="O6" i="127"/>
  <c r="T27" i="144"/>
  <c r="O20" i="127"/>
  <c r="AD27" i="144"/>
  <c r="O30" i="127"/>
  <c r="I22" i="144"/>
  <c r="O11" i="125"/>
  <c r="D63" i="10"/>
  <c r="O26" i="125"/>
  <c r="O37" i="125"/>
  <c r="N22" i="144"/>
  <c r="O16" i="125"/>
  <c r="D63" i="20"/>
  <c r="O81" i="125"/>
  <c r="T22" i="144"/>
  <c r="O20" i="125"/>
  <c r="AD22" i="144"/>
  <c r="O30" i="125"/>
  <c r="O6" i="125"/>
  <c r="O45" i="125"/>
  <c r="O53" i="125"/>
  <c r="O84" i="125" s="1"/>
  <c r="D62" i="8"/>
  <c r="O16" i="123"/>
  <c r="O37" i="123"/>
  <c r="O45" i="123"/>
  <c r="O53" i="123"/>
  <c r="O84" i="123" s="1"/>
  <c r="T39" i="144"/>
  <c r="O20" i="123"/>
  <c r="O62" i="123"/>
  <c r="AD39" i="144"/>
  <c r="O30" i="123"/>
  <c r="BQ39" i="144"/>
  <c r="O81" i="123"/>
  <c r="D63" i="7"/>
  <c r="O11" i="123"/>
  <c r="O81" i="121"/>
  <c r="D62" i="7"/>
  <c r="O11" i="121"/>
  <c r="D61" i="10"/>
  <c r="O26" i="121"/>
  <c r="O45" i="121"/>
  <c r="N42" i="144"/>
  <c r="O16" i="121"/>
  <c r="O53" i="121"/>
  <c r="O84" i="121" s="1"/>
  <c r="O6" i="121"/>
  <c r="T42" i="144"/>
  <c r="O20" i="121"/>
  <c r="AD42" i="144"/>
  <c r="O30" i="121"/>
  <c r="O62" i="121"/>
  <c r="D60" i="5"/>
  <c r="O6" i="137"/>
  <c r="AK31" i="144"/>
  <c r="O83" i="137"/>
  <c r="I83" i="137" s="1"/>
  <c r="J83" i="137" s="1"/>
  <c r="D60" i="20"/>
  <c r="O81" i="137"/>
  <c r="I31" i="144"/>
  <c r="O11" i="137"/>
  <c r="I7" i="137" s="1"/>
  <c r="J7" i="137" s="1"/>
  <c r="O26" i="137"/>
  <c r="O37" i="137"/>
  <c r="O45" i="137"/>
  <c r="O16" i="137"/>
  <c r="I12" i="137" s="1"/>
  <c r="J12" i="137" s="1"/>
  <c r="O53" i="137"/>
  <c r="O84" i="137" s="1"/>
  <c r="O11" i="119"/>
  <c r="O45" i="119"/>
  <c r="N18" i="144"/>
  <c r="O16" i="119"/>
  <c r="CN18" i="144"/>
  <c r="O83" i="119"/>
  <c r="O53" i="119"/>
  <c r="O84" i="119" s="1"/>
  <c r="D59" i="18"/>
  <c r="O62" i="119"/>
  <c r="D59" i="5"/>
  <c r="O6" i="119"/>
  <c r="D60" i="9"/>
  <c r="O20" i="119"/>
  <c r="BQ18" i="144"/>
  <c r="O81" i="119"/>
  <c r="N40" i="144"/>
  <c r="O16" i="117"/>
  <c r="O37" i="117"/>
  <c r="O53" i="117"/>
  <c r="O84" i="117" s="1"/>
  <c r="T40" i="144"/>
  <c r="O20" i="117"/>
  <c r="AD40" i="144"/>
  <c r="O30" i="117"/>
  <c r="AK40" i="144"/>
  <c r="O83" i="117"/>
  <c r="BG40" i="144"/>
  <c r="O62" i="117"/>
  <c r="D40" i="144"/>
  <c r="O6" i="117"/>
  <c r="D58" i="20"/>
  <c r="O81" i="117"/>
  <c r="I40" i="144"/>
  <c r="O11" i="117"/>
  <c r="X40" i="144"/>
  <c r="O26" i="117"/>
  <c r="O45" i="117"/>
  <c r="I41" i="144"/>
  <c r="O11" i="115"/>
  <c r="X41" i="144"/>
  <c r="O26" i="115"/>
  <c r="N41" i="144"/>
  <c r="O16" i="115"/>
  <c r="O37" i="115"/>
  <c r="AK41" i="144"/>
  <c r="O83" i="115"/>
  <c r="O45" i="115"/>
  <c r="O53" i="115"/>
  <c r="O84" i="115" s="1"/>
  <c r="O20" i="115"/>
  <c r="BG41" i="144"/>
  <c r="O62" i="115"/>
  <c r="AD41" i="144"/>
  <c r="O30" i="115"/>
  <c r="O81" i="115"/>
  <c r="AD34" i="144"/>
  <c r="O30" i="59"/>
  <c r="O16" i="59"/>
  <c r="D56" i="10"/>
  <c r="O26" i="59"/>
  <c r="O83" i="59"/>
  <c r="BQ34" i="144"/>
  <c r="O81" i="59"/>
  <c r="I63" i="59" s="1"/>
  <c r="J63" i="59" s="1"/>
  <c r="O37" i="59"/>
  <c r="O45" i="59"/>
  <c r="D57" i="7"/>
  <c r="O11" i="59"/>
  <c r="D56" i="5"/>
  <c r="O6" i="59"/>
  <c r="D57" i="9"/>
  <c r="O20" i="59"/>
  <c r="I17" i="59" s="1"/>
  <c r="J17" i="59" s="1"/>
  <c r="O53" i="59"/>
  <c r="O84" i="59" s="1"/>
  <c r="D56" i="9"/>
  <c r="O20" i="113"/>
  <c r="D55" i="20"/>
  <c r="O81" i="113"/>
  <c r="AK14" i="144"/>
  <c r="O83" i="113"/>
  <c r="O6" i="113"/>
  <c r="AD14" i="144"/>
  <c r="O30" i="113"/>
  <c r="BG14" i="144"/>
  <c r="O62" i="113"/>
  <c r="X14" i="144"/>
  <c r="O26" i="113"/>
  <c r="O45" i="113"/>
  <c r="O53" i="113"/>
  <c r="O84" i="113" s="1"/>
  <c r="D54" i="15"/>
  <c r="O30" i="111"/>
  <c r="I19" i="144"/>
  <c r="O11" i="111"/>
  <c r="D54" i="10"/>
  <c r="O26" i="111"/>
  <c r="O83" i="111"/>
  <c r="O53" i="111"/>
  <c r="O84" i="111" s="1"/>
  <c r="O45" i="111"/>
  <c r="D54" i="18"/>
  <c r="O62" i="111"/>
  <c r="D55" i="9"/>
  <c r="O20" i="111"/>
  <c r="BQ19" i="144"/>
  <c r="O81" i="111"/>
  <c r="AD36" i="144"/>
  <c r="O30" i="109"/>
  <c r="D36" i="144"/>
  <c r="O6" i="109"/>
  <c r="O45" i="109"/>
  <c r="O53" i="109"/>
  <c r="O84" i="109" s="1"/>
  <c r="O11" i="109"/>
  <c r="X36" i="144"/>
  <c r="O26" i="109"/>
  <c r="O37" i="109"/>
  <c r="O83" i="109"/>
  <c r="BG36" i="144"/>
  <c r="O62" i="109"/>
  <c r="D53" i="8"/>
  <c r="O16" i="109"/>
  <c r="D53" i="20"/>
  <c r="O81" i="109"/>
  <c r="AD12" i="144"/>
  <c r="O30" i="57"/>
  <c r="BG12" i="144"/>
  <c r="O62" i="57"/>
  <c r="O6" i="57"/>
  <c r="I2" i="57" s="1"/>
  <c r="J2" i="57" s="1"/>
  <c r="AK12" i="144"/>
  <c r="O83" i="57"/>
  <c r="I12" i="144"/>
  <c r="O11" i="57"/>
  <c r="X12" i="144"/>
  <c r="O26" i="57"/>
  <c r="O37" i="57"/>
  <c r="D51" i="8"/>
  <c r="O16" i="57"/>
  <c r="O53" i="57"/>
  <c r="O84" i="57" s="1"/>
  <c r="X45" i="144"/>
  <c r="O26" i="105"/>
  <c r="N45" i="144"/>
  <c r="O16" i="105"/>
  <c r="D50" i="18"/>
  <c r="O62" i="105"/>
  <c r="D51" i="9"/>
  <c r="O20" i="105"/>
  <c r="AD45" i="144"/>
  <c r="O30" i="105"/>
  <c r="BQ45" i="144"/>
  <c r="O81" i="105"/>
  <c r="O6" i="105"/>
  <c r="O45" i="105"/>
  <c r="X57" i="144"/>
  <c r="O26" i="55"/>
  <c r="O37" i="55"/>
  <c r="O45" i="55"/>
  <c r="O81" i="55"/>
  <c r="O20" i="55"/>
  <c r="AD57" i="144"/>
  <c r="O30" i="55"/>
  <c r="O53" i="55"/>
  <c r="O84" i="55" s="1"/>
  <c r="AK57" i="144"/>
  <c r="O83" i="55"/>
  <c r="BG57" i="144"/>
  <c r="O62" i="55"/>
  <c r="D47" i="7"/>
  <c r="O11" i="99"/>
  <c r="X7" i="144"/>
  <c r="O26" i="99"/>
  <c r="L26" i="99" s="1"/>
  <c r="O37" i="99"/>
  <c r="O45" i="99"/>
  <c r="O62" i="99"/>
  <c r="O16" i="99"/>
  <c r="I12" i="99" s="1"/>
  <c r="J12" i="99" s="1"/>
  <c r="O81" i="99"/>
  <c r="D7" i="144"/>
  <c r="O6" i="99"/>
  <c r="D47" i="9"/>
  <c r="O20" i="99"/>
  <c r="O11" i="53"/>
  <c r="D45" i="10"/>
  <c r="O26" i="53"/>
  <c r="O37" i="53"/>
  <c r="AK49" i="144"/>
  <c r="O83" i="53"/>
  <c r="O62" i="53"/>
  <c r="D45" i="8"/>
  <c r="O16" i="53"/>
  <c r="T49" i="144"/>
  <c r="O20" i="53"/>
  <c r="AD49" i="144"/>
  <c r="O30" i="53"/>
  <c r="O53" i="53"/>
  <c r="O84" i="53" s="1"/>
  <c r="O37" i="97"/>
  <c r="O45" i="97"/>
  <c r="O16" i="97"/>
  <c r="BQ13" i="144"/>
  <c r="O81" i="97"/>
  <c r="D45" i="9"/>
  <c r="O20" i="97"/>
  <c r="D13" i="144"/>
  <c r="O6" i="97"/>
  <c r="G44" i="16"/>
  <c r="O83" i="97"/>
  <c r="D41" i="15"/>
  <c r="O30" i="95"/>
  <c r="D53" i="144"/>
  <c r="O6" i="95"/>
  <c r="I2" i="95" s="1"/>
  <c r="J2" i="95" s="1"/>
  <c r="AK53" i="144"/>
  <c r="O83" i="95"/>
  <c r="D41" i="20"/>
  <c r="O81" i="95"/>
  <c r="I63" i="95" s="1"/>
  <c r="J63" i="95" s="1"/>
  <c r="T53" i="144"/>
  <c r="O20" i="95"/>
  <c r="I53" i="144"/>
  <c r="O11" i="95"/>
  <c r="O26" i="95"/>
  <c r="O37" i="95"/>
  <c r="BG53" i="144"/>
  <c r="O62" i="95"/>
  <c r="I54" i="95" s="1"/>
  <c r="J54" i="95" s="1"/>
  <c r="N53" i="144"/>
  <c r="O16" i="95"/>
  <c r="O45" i="95"/>
  <c r="O53" i="95"/>
  <c r="O84" i="95" s="1"/>
  <c r="D40" i="5"/>
  <c r="O6" i="91"/>
  <c r="G40" i="16"/>
  <c r="O83" i="91"/>
  <c r="I11" i="144"/>
  <c r="O11" i="91"/>
  <c r="O16" i="91"/>
  <c r="O45" i="91"/>
  <c r="O62" i="91"/>
  <c r="D41" i="9"/>
  <c r="O20" i="91"/>
  <c r="BQ11" i="144"/>
  <c r="O81" i="91"/>
  <c r="D38" i="8"/>
  <c r="O16" i="87"/>
  <c r="D38" i="20"/>
  <c r="O81" i="87"/>
  <c r="T63" i="144"/>
  <c r="O20" i="87"/>
  <c r="D38" i="15"/>
  <c r="O30" i="87"/>
  <c r="O45" i="87"/>
  <c r="O53" i="87"/>
  <c r="O84" i="87" s="1"/>
  <c r="X63" i="144"/>
  <c r="O26" i="87"/>
  <c r="G38" i="16"/>
  <c r="O83" i="87"/>
  <c r="O62" i="87"/>
  <c r="BG47" i="144"/>
  <c r="O62" i="47"/>
  <c r="AD47" i="144"/>
  <c r="O30" i="47"/>
  <c r="D37" i="20"/>
  <c r="O81" i="47"/>
  <c r="X47" i="144"/>
  <c r="O26" i="47"/>
  <c r="O45" i="47"/>
  <c r="I31" i="47"/>
  <c r="J31" i="47" s="1"/>
  <c r="O37" i="47"/>
  <c r="CN47" i="144"/>
  <c r="O83" i="47"/>
  <c r="O53" i="47"/>
  <c r="O84" i="47" s="1"/>
  <c r="CN17" i="144"/>
  <c r="O83" i="85"/>
  <c r="D37" i="7"/>
  <c r="O11" i="85"/>
  <c r="O37" i="85"/>
  <c r="O45" i="85"/>
  <c r="D36" i="18"/>
  <c r="O62" i="85"/>
  <c r="O16" i="85"/>
  <c r="O81" i="85"/>
  <c r="T17" i="144"/>
  <c r="O20" i="85"/>
  <c r="AD17" i="144"/>
  <c r="O30" i="85"/>
  <c r="O20" i="83"/>
  <c r="I46" i="83"/>
  <c r="J46" i="83" s="1"/>
  <c r="O53" i="83"/>
  <c r="O84" i="83" s="1"/>
  <c r="O45" i="83"/>
  <c r="N24" i="144"/>
  <c r="O16" i="83"/>
  <c r="I31" i="83"/>
  <c r="J31" i="83" s="1"/>
  <c r="O37" i="83"/>
  <c r="CN24" i="144"/>
  <c r="O83" i="83"/>
  <c r="E35" i="20"/>
  <c r="O81" i="83"/>
  <c r="T58" i="144"/>
  <c r="O20" i="45"/>
  <c r="O62" i="45"/>
  <c r="D58" i="144"/>
  <c r="O6" i="45"/>
  <c r="G34" i="16"/>
  <c r="O83" i="45"/>
  <c r="D34" i="20"/>
  <c r="O81" i="45"/>
  <c r="D35" i="7"/>
  <c r="O11" i="45"/>
  <c r="N58" i="144"/>
  <c r="O16" i="45"/>
  <c r="O53" i="45"/>
  <c r="O84" i="45" s="1"/>
  <c r="D33" i="5"/>
  <c r="O6" i="81"/>
  <c r="CN56" i="144"/>
  <c r="O83" i="81"/>
  <c r="AD56" i="144"/>
  <c r="O30" i="81"/>
  <c r="I56" i="144"/>
  <c r="O11" i="81"/>
  <c r="O26" i="81"/>
  <c r="I31" i="81"/>
  <c r="J31" i="81" s="1"/>
  <c r="O37" i="81"/>
  <c r="O45" i="81"/>
  <c r="O53" i="81"/>
  <c r="O84" i="81" s="1"/>
  <c r="D33" i="20"/>
  <c r="O81" i="81"/>
  <c r="N56" i="144"/>
  <c r="O16" i="81"/>
  <c r="D33" i="18"/>
  <c r="O62" i="81"/>
  <c r="X23" i="144"/>
  <c r="O26" i="79"/>
  <c r="O37" i="79"/>
  <c r="BQ23" i="144"/>
  <c r="O81" i="79"/>
  <c r="N23" i="144"/>
  <c r="O16" i="79"/>
  <c r="T23" i="144"/>
  <c r="O20" i="79"/>
  <c r="D32" i="15"/>
  <c r="O30" i="79"/>
  <c r="O53" i="79"/>
  <c r="O84" i="79" s="1"/>
  <c r="D23" i="144"/>
  <c r="O6" i="79"/>
  <c r="G32" i="16"/>
  <c r="O83" i="79"/>
  <c r="D32" i="18"/>
  <c r="O62" i="79"/>
  <c r="O6" i="43"/>
  <c r="CN10" i="144"/>
  <c r="O83" i="43"/>
  <c r="D31" i="20"/>
  <c r="O81" i="43"/>
  <c r="N10" i="144"/>
  <c r="O16" i="43"/>
  <c r="O53" i="43"/>
  <c r="O84" i="43" s="1"/>
  <c r="D32" i="9"/>
  <c r="O20" i="43"/>
  <c r="O37" i="43"/>
  <c r="O62" i="43"/>
  <c r="D30" i="5"/>
  <c r="O6" i="77"/>
  <c r="O83" i="77"/>
  <c r="BQ25" i="144"/>
  <c r="O81" i="77"/>
  <c r="D30" i="10"/>
  <c r="O26" i="77"/>
  <c r="O45" i="77"/>
  <c r="O53" i="77"/>
  <c r="O84" i="77" s="1"/>
  <c r="O20" i="77"/>
  <c r="O37" i="41"/>
  <c r="O16" i="41"/>
  <c r="O53" i="41"/>
  <c r="O84" i="41" s="1"/>
  <c r="O20" i="41"/>
  <c r="O62" i="41"/>
  <c r="D28" i="5"/>
  <c r="O6" i="39"/>
  <c r="CN32" i="144"/>
  <c r="O83" i="39"/>
  <c r="O45" i="39"/>
  <c r="O26" i="39"/>
  <c r="O37" i="39"/>
  <c r="O53" i="39"/>
  <c r="O84" i="39" s="1"/>
  <c r="X29" i="144"/>
  <c r="O26" i="75"/>
  <c r="O16" i="75"/>
  <c r="BG29" i="144"/>
  <c r="O62" i="75"/>
  <c r="O20" i="75"/>
  <c r="O37" i="75"/>
  <c r="AK29" i="144"/>
  <c r="O83" i="75"/>
  <c r="D27" i="20"/>
  <c r="O81" i="75"/>
  <c r="I2" i="75"/>
  <c r="J2" i="75" s="1"/>
  <c r="O6" i="75"/>
  <c r="O6" i="73"/>
  <c r="I2" i="73" s="1"/>
  <c r="O62" i="71"/>
  <c r="I54" i="71" s="1"/>
  <c r="J54" i="71" s="1"/>
  <c r="O45" i="71"/>
  <c r="I38" i="71"/>
  <c r="J38" i="71" s="1"/>
  <c r="O81" i="71"/>
  <c r="I63" i="71" s="1"/>
  <c r="J63" i="71" s="1"/>
  <c r="O6" i="71"/>
  <c r="I2" i="71" s="1"/>
  <c r="J2" i="71" s="1"/>
  <c r="O11" i="71"/>
  <c r="I7" i="71" s="1"/>
  <c r="J7" i="71" s="1"/>
  <c r="O26" i="71"/>
  <c r="I21" i="71" s="1"/>
  <c r="J21" i="71" s="1"/>
  <c r="I31" i="71"/>
  <c r="J31" i="71" s="1"/>
  <c r="O37" i="71"/>
  <c r="I46" i="71"/>
  <c r="J46" i="71" s="1"/>
  <c r="O53" i="71"/>
  <c r="O84" i="71" s="1"/>
  <c r="O53" i="33"/>
  <c r="O84" i="33" s="1"/>
  <c r="I84" i="33" s="1"/>
  <c r="J84" i="33" s="1"/>
  <c r="I46" i="33"/>
  <c r="J46" i="33" s="1"/>
  <c r="O37" i="33"/>
  <c r="I31" i="33"/>
  <c r="J31" i="33" s="1"/>
  <c r="O81" i="33"/>
  <c r="I63" i="33" s="1"/>
  <c r="J63" i="33" s="1"/>
  <c r="O37" i="67"/>
  <c r="AK48" i="144"/>
  <c r="O83" i="67"/>
  <c r="D20" i="20"/>
  <c r="O81" i="67"/>
  <c r="O20" i="67"/>
  <c r="O53" i="67"/>
  <c r="O84" i="67" s="1"/>
  <c r="O6" i="67"/>
  <c r="BG48" i="144"/>
  <c r="O62" i="67"/>
  <c r="I31" i="31"/>
  <c r="J31" i="31" s="1"/>
  <c r="O37" i="31"/>
  <c r="O53" i="31"/>
  <c r="O84" i="31" s="1"/>
  <c r="I84" i="31" s="1"/>
  <c r="J84" i="31" s="1"/>
  <c r="I46" i="31"/>
  <c r="J46" i="31" s="1"/>
  <c r="D19" i="18"/>
  <c r="O62" i="31"/>
  <c r="I54" i="31" s="1"/>
  <c r="J54" i="31" s="1"/>
  <c r="O20" i="31"/>
  <c r="I17" i="31" s="1"/>
  <c r="J17" i="31" s="1"/>
  <c r="BQ16" i="144"/>
  <c r="O81" i="31"/>
  <c r="I63" i="31" s="1"/>
  <c r="J63" i="31" s="1"/>
  <c r="O6" i="31"/>
  <c r="I2" i="31" s="1"/>
  <c r="J2" i="31" s="1"/>
  <c r="I38" i="31"/>
  <c r="J38" i="31" s="1"/>
  <c r="O45" i="31"/>
  <c r="D18" i="20"/>
  <c r="O81" i="28"/>
  <c r="I31" i="28"/>
  <c r="J31" i="28" s="1"/>
  <c r="O37" i="28"/>
  <c r="L37" i="28" s="1"/>
  <c r="O11" i="28"/>
  <c r="I38" i="28"/>
  <c r="J38" i="28" s="1"/>
  <c r="O45" i="28"/>
  <c r="O62" i="28"/>
  <c r="O26" i="28"/>
  <c r="I21" i="28" s="1"/>
  <c r="J21" i="28" s="1"/>
  <c r="AC64" i="144" s="1"/>
  <c r="O83" i="28"/>
  <c r="O53" i="28"/>
  <c r="O84" i="28" s="1"/>
  <c r="BQ59" i="144"/>
  <c r="O81" i="27"/>
  <c r="I63" i="27" s="1"/>
  <c r="J63" i="27" s="1"/>
  <c r="D17" i="8"/>
  <c r="O16" i="27"/>
  <c r="I12" i="27" s="1"/>
  <c r="J12" i="27" s="1"/>
  <c r="X59" i="144"/>
  <c r="O26" i="27"/>
  <c r="I21" i="27" s="1"/>
  <c r="J21" i="27" s="1"/>
  <c r="D18" i="9"/>
  <c r="O20" i="27"/>
  <c r="I17" i="27" s="1"/>
  <c r="J17" i="27" s="1"/>
  <c r="O6" i="27"/>
  <c r="I2" i="27" s="1"/>
  <c r="J2" i="27" s="1"/>
  <c r="AD59" i="144"/>
  <c r="O30" i="27"/>
  <c r="I27" i="27" s="1"/>
  <c r="J27" i="27" s="1"/>
  <c r="AH59" i="144"/>
  <c r="I31" i="27"/>
  <c r="J31" i="27" s="1"/>
  <c r="O37" i="27"/>
  <c r="O11" i="27"/>
  <c r="I7" i="27" s="1"/>
  <c r="J7" i="27" s="1"/>
  <c r="D17" i="17"/>
  <c r="O45" i="27"/>
  <c r="I38" i="27"/>
  <c r="J38" i="27" s="1"/>
  <c r="D17" i="19"/>
  <c r="I46" i="27"/>
  <c r="J46" i="27" s="1"/>
  <c r="O53" i="27"/>
  <c r="O84" i="27" s="1"/>
  <c r="I84" i="27" s="1"/>
  <c r="J84" i="27" s="1"/>
  <c r="L30" i="14"/>
  <c r="I27" i="14"/>
  <c r="J27" i="14" s="1"/>
  <c r="I83" i="14"/>
  <c r="J83" i="14" s="1"/>
  <c r="L83" i="14"/>
  <c r="DF33" i="144"/>
  <c r="V33" i="140"/>
  <c r="V12" i="6"/>
  <c r="O16" i="14"/>
  <c r="I38" i="14"/>
  <c r="J38" i="14" s="1"/>
  <c r="O53" i="14"/>
  <c r="O82" i="14"/>
  <c r="O88" i="14"/>
  <c r="E15" i="5"/>
  <c r="E16" i="7"/>
  <c r="D15" i="8"/>
  <c r="F15" i="16"/>
  <c r="G15" i="17"/>
  <c r="G15" i="19"/>
  <c r="E15" i="18"/>
  <c r="I15" i="18"/>
  <c r="E15" i="20"/>
  <c r="I15" i="20"/>
  <c r="M15" i="20"/>
  <c r="Q15" i="20"/>
  <c r="D15" i="21"/>
  <c r="D15" i="23"/>
  <c r="E15" i="23" s="1"/>
  <c r="I33" i="144"/>
  <c r="Q33" i="144"/>
  <c r="U33" i="144"/>
  <c r="Y33" i="144"/>
  <c r="AK33" i="144"/>
  <c r="AP33" i="144"/>
  <c r="AT33" i="144"/>
  <c r="AY33" i="144"/>
  <c r="BC33" i="144"/>
  <c r="BG33" i="144"/>
  <c r="BK33" i="144"/>
  <c r="BS33" i="144"/>
  <c r="BW33" i="144"/>
  <c r="CA33" i="144"/>
  <c r="CE33" i="144"/>
  <c r="CU33" i="144"/>
  <c r="DG33" i="144"/>
  <c r="I31" i="14"/>
  <c r="J31" i="14" s="1"/>
  <c r="I46" i="14"/>
  <c r="J46" i="14" s="1"/>
  <c r="O81" i="14"/>
  <c r="F15" i="5"/>
  <c r="F16" i="7"/>
  <c r="E15" i="8"/>
  <c r="D15" i="10"/>
  <c r="I15" i="10" s="1"/>
  <c r="G15" i="16"/>
  <c r="D15" i="17"/>
  <c r="H15" i="17"/>
  <c r="D15" i="19"/>
  <c r="H15" i="19"/>
  <c r="F15" i="18"/>
  <c r="J15" i="18"/>
  <c r="E15" i="21"/>
  <c r="Z33" i="144"/>
  <c r="AD33" i="144"/>
  <c r="AH33" i="144"/>
  <c r="AL33" i="144"/>
  <c r="AQ33" i="144"/>
  <c r="AU33" i="144"/>
  <c r="AZ33" i="144"/>
  <c r="BD33" i="144"/>
  <c r="BT33" i="144"/>
  <c r="BX33" i="144"/>
  <c r="CB33" i="144"/>
  <c r="CF33" i="144"/>
  <c r="CN33" i="144"/>
  <c r="O6" i="14"/>
  <c r="O20" i="14"/>
  <c r="O26" i="14"/>
  <c r="O37" i="14"/>
  <c r="L37" i="14" s="1"/>
  <c r="G15" i="5"/>
  <c r="G16" i="7"/>
  <c r="F15" i="8"/>
  <c r="D16" i="9"/>
  <c r="G16" i="9" s="1"/>
  <c r="D15" i="15"/>
  <c r="G15" i="15" s="1"/>
  <c r="H15" i="16"/>
  <c r="I15" i="17"/>
  <c r="E15" i="19"/>
  <c r="I15" i="19"/>
  <c r="G15" i="18"/>
  <c r="K15" i="18"/>
  <c r="AI33" i="144"/>
  <c r="AM33" i="144"/>
  <c r="AR33" i="144"/>
  <c r="AV33" i="144"/>
  <c r="BA33" i="144"/>
  <c r="BE33" i="144"/>
  <c r="BQ33" i="144"/>
  <c r="BU33" i="144"/>
  <c r="BY33" i="144"/>
  <c r="CC33" i="144"/>
  <c r="CG33" i="144"/>
  <c r="O11" i="14"/>
  <c r="O62" i="14"/>
  <c r="I90" i="14"/>
  <c r="J90" i="14" s="1"/>
  <c r="D15" i="5"/>
  <c r="I15" i="16"/>
  <c r="J15" i="17"/>
  <c r="F15" i="19"/>
  <c r="J15" i="19"/>
  <c r="I21" i="12"/>
  <c r="J21" i="12" s="1"/>
  <c r="L26" i="12"/>
  <c r="K11" i="6"/>
  <c r="K50" i="140"/>
  <c r="M50" i="140"/>
  <c r="BF50" i="144"/>
  <c r="M11" i="6"/>
  <c r="V11" i="6"/>
  <c r="DF50" i="144"/>
  <c r="V50" i="140"/>
  <c r="O30" i="12"/>
  <c r="O45" i="12"/>
  <c r="L45" i="12" s="1"/>
  <c r="O62" i="12"/>
  <c r="O83" i="12"/>
  <c r="I90" i="12"/>
  <c r="J90" i="12" s="1"/>
  <c r="E14" i="5"/>
  <c r="E15" i="7"/>
  <c r="G14" i="8"/>
  <c r="H14" i="8" s="1"/>
  <c r="E15" i="9"/>
  <c r="G15" i="9" s="1"/>
  <c r="D14" i="10"/>
  <c r="G14" i="16"/>
  <c r="E14" i="17"/>
  <c r="I14" i="17"/>
  <c r="E14" i="19"/>
  <c r="I14" i="19"/>
  <c r="G14" i="18"/>
  <c r="K14" i="18"/>
  <c r="F14" i="20"/>
  <c r="J14" i="20"/>
  <c r="N14" i="20"/>
  <c r="R14" i="20"/>
  <c r="F14" i="21"/>
  <c r="G14" i="21" s="1"/>
  <c r="F50" i="144"/>
  <c r="N50" i="144"/>
  <c r="AI50" i="144"/>
  <c r="AM50" i="144"/>
  <c r="AR50" i="144"/>
  <c r="AV50" i="144"/>
  <c r="BA50" i="144"/>
  <c r="BE50" i="144"/>
  <c r="BI50" i="144"/>
  <c r="BM50" i="144"/>
  <c r="BQ50" i="144"/>
  <c r="BU50" i="144"/>
  <c r="BY50" i="144"/>
  <c r="CC50" i="144"/>
  <c r="CG50" i="144"/>
  <c r="CK50" i="144"/>
  <c r="CO50" i="144"/>
  <c r="CS50" i="144"/>
  <c r="CW50" i="144"/>
  <c r="DA50" i="144"/>
  <c r="DE50" i="144"/>
  <c r="O16" i="12"/>
  <c r="I38" i="12"/>
  <c r="J38" i="12" s="1"/>
  <c r="O53" i="12"/>
  <c r="O82" i="12"/>
  <c r="O88" i="12"/>
  <c r="F15" i="7"/>
  <c r="E14" i="10"/>
  <c r="D14" i="15"/>
  <c r="G14" i="15" s="1"/>
  <c r="D14" i="16"/>
  <c r="J14" i="16" s="1"/>
  <c r="H14" i="16"/>
  <c r="J14" i="17"/>
  <c r="F14" i="19"/>
  <c r="J14" i="19"/>
  <c r="D14" i="18"/>
  <c r="H14" i="18"/>
  <c r="G14" i="20"/>
  <c r="K14" i="20"/>
  <c r="O14" i="20"/>
  <c r="S14" i="20"/>
  <c r="G50" i="144"/>
  <c r="P50" i="144"/>
  <c r="T50" i="144"/>
  <c r="X50" i="144"/>
  <c r="AJ50" i="144"/>
  <c r="AS50" i="144"/>
  <c r="BB50" i="144"/>
  <c r="BR50" i="144"/>
  <c r="BV50" i="144"/>
  <c r="BZ50" i="144"/>
  <c r="CD50" i="144"/>
  <c r="CH50" i="144"/>
  <c r="CP50" i="144"/>
  <c r="DB50" i="144"/>
  <c r="O11" i="12"/>
  <c r="O81" i="12"/>
  <c r="G15" i="7"/>
  <c r="F14" i="10"/>
  <c r="G14" i="19"/>
  <c r="E14" i="18"/>
  <c r="I14" i="18"/>
  <c r="D50" i="144"/>
  <c r="AK50" i="144"/>
  <c r="AP50" i="144"/>
  <c r="AT50" i="144"/>
  <c r="AY50" i="144"/>
  <c r="BC50" i="144"/>
  <c r="DG50" i="144"/>
  <c r="O6" i="12"/>
  <c r="O20" i="12"/>
  <c r="O37" i="12"/>
  <c r="L37" i="12" s="1"/>
  <c r="D15" i="7"/>
  <c r="H14" i="17"/>
  <c r="D14" i="19"/>
  <c r="K14" i="19" s="1"/>
  <c r="H14" i="19"/>
  <c r="I7" i="65"/>
  <c r="J7" i="65" s="1"/>
  <c r="L11" i="65"/>
  <c r="H13" i="8"/>
  <c r="K15" i="140"/>
  <c r="K10" i="6"/>
  <c r="M10" i="6"/>
  <c r="BF15" i="144"/>
  <c r="M15" i="140"/>
  <c r="V15" i="140"/>
  <c r="DF15" i="144"/>
  <c r="V10" i="6"/>
  <c r="O6" i="65"/>
  <c r="O20" i="65"/>
  <c r="O26" i="65"/>
  <c r="O37" i="65"/>
  <c r="L37" i="65" s="1"/>
  <c r="D13" i="5"/>
  <c r="D14" i="7"/>
  <c r="D13" i="10"/>
  <c r="G13" i="16"/>
  <c r="F13" i="17"/>
  <c r="J13" i="17"/>
  <c r="F13" i="19"/>
  <c r="J13" i="19"/>
  <c r="D13" i="18"/>
  <c r="H13" i="18"/>
  <c r="F13" i="20"/>
  <c r="J13" i="20"/>
  <c r="N13" i="20"/>
  <c r="R13" i="20"/>
  <c r="D13" i="21"/>
  <c r="G13" i="21" s="1"/>
  <c r="D13" i="23"/>
  <c r="E13" i="23" s="1"/>
  <c r="L15" i="144"/>
  <c r="P15" i="144"/>
  <c r="T15" i="144"/>
  <c r="AJ15" i="144"/>
  <c r="AS15" i="144"/>
  <c r="BB15" i="144"/>
  <c r="BJ15" i="144"/>
  <c r="BN15" i="144"/>
  <c r="BR15" i="144"/>
  <c r="BV15" i="144"/>
  <c r="BZ15" i="144"/>
  <c r="CD15" i="144"/>
  <c r="CH15" i="144"/>
  <c r="CL15" i="144"/>
  <c r="CP15" i="144"/>
  <c r="CT15" i="144"/>
  <c r="CX15" i="144"/>
  <c r="DB15" i="144"/>
  <c r="O30" i="65"/>
  <c r="O45" i="65"/>
  <c r="L45" i="65" s="1"/>
  <c r="O62" i="65"/>
  <c r="O83" i="65"/>
  <c r="I90" i="65"/>
  <c r="J90" i="65" s="1"/>
  <c r="E13" i="5"/>
  <c r="E14" i="7"/>
  <c r="E13" i="10"/>
  <c r="D13" i="15"/>
  <c r="G13" i="15" s="1"/>
  <c r="D13" i="16"/>
  <c r="H13" i="16"/>
  <c r="G13" i="19"/>
  <c r="E13" i="18"/>
  <c r="I13" i="18"/>
  <c r="G13" i="20"/>
  <c r="K13" i="20"/>
  <c r="O13" i="20"/>
  <c r="S13" i="20"/>
  <c r="Q15" i="144"/>
  <c r="U15" i="144"/>
  <c r="AK15" i="144"/>
  <c r="AP15" i="144"/>
  <c r="AT15" i="144"/>
  <c r="AY15" i="144"/>
  <c r="BC15" i="144"/>
  <c r="DG15" i="144"/>
  <c r="O16" i="65"/>
  <c r="I38" i="65"/>
  <c r="J38" i="65" s="1"/>
  <c r="O53" i="65"/>
  <c r="O82" i="65"/>
  <c r="O88" i="65"/>
  <c r="F13" i="5"/>
  <c r="F14" i="7"/>
  <c r="F13" i="10"/>
  <c r="E13" i="16"/>
  <c r="I13" i="16"/>
  <c r="H13" i="17"/>
  <c r="D13" i="19"/>
  <c r="H13" i="19"/>
  <c r="F13" i="18"/>
  <c r="J13" i="18"/>
  <c r="D13" i="20"/>
  <c r="H13" i="20"/>
  <c r="L13" i="20"/>
  <c r="P13" i="20"/>
  <c r="T13" i="20"/>
  <c r="J15" i="144"/>
  <c r="N15" i="144"/>
  <c r="AL15" i="144"/>
  <c r="AQ15" i="144"/>
  <c r="AU15" i="144"/>
  <c r="AZ15" i="144"/>
  <c r="BD15" i="144"/>
  <c r="O81" i="65"/>
  <c r="G13" i="5"/>
  <c r="G14" i="7"/>
  <c r="I13" i="17"/>
  <c r="E13" i="19"/>
  <c r="I13" i="19"/>
  <c r="I38" i="63"/>
  <c r="J38" i="63" s="1"/>
  <c r="O6" i="63"/>
  <c r="I2" i="63" s="1"/>
  <c r="J2" i="63" s="1"/>
  <c r="D60" i="140" s="1"/>
  <c r="O16" i="63"/>
  <c r="O82" i="63"/>
  <c r="L82" i="63" s="1"/>
  <c r="O26" i="63"/>
  <c r="O37" i="63"/>
  <c r="L37" i="63" s="1"/>
  <c r="I89" i="63"/>
  <c r="J89" i="63" s="1"/>
  <c r="V60" i="140" s="1"/>
  <c r="L16" i="63"/>
  <c r="I12" i="63"/>
  <c r="J12" i="63" s="1"/>
  <c r="L60" i="140"/>
  <c r="O30" i="63"/>
  <c r="O45" i="63"/>
  <c r="L45" i="63" s="1"/>
  <c r="O62" i="63"/>
  <c r="O83" i="63"/>
  <c r="I90" i="63"/>
  <c r="J90" i="63" s="1"/>
  <c r="D13" i="7"/>
  <c r="D12" i="8"/>
  <c r="E13" i="9"/>
  <c r="G12" i="10"/>
  <c r="I12" i="10" s="1"/>
  <c r="D12" i="15"/>
  <c r="D12" i="16"/>
  <c r="H12" i="16"/>
  <c r="D12" i="17"/>
  <c r="H12" i="17"/>
  <c r="D12" i="19"/>
  <c r="H12" i="19"/>
  <c r="F12" i="18"/>
  <c r="J12" i="18"/>
  <c r="G12" i="20"/>
  <c r="K12" i="20"/>
  <c r="O12" i="20"/>
  <c r="S12" i="20"/>
  <c r="F12" i="21"/>
  <c r="F60" i="144"/>
  <c r="K60" i="144"/>
  <c r="O60" i="144"/>
  <c r="T60" i="144"/>
  <c r="X60" i="144"/>
  <c r="AF60" i="144"/>
  <c r="AJ60" i="144"/>
  <c r="AS60" i="144"/>
  <c r="E12" i="5"/>
  <c r="E13" i="7"/>
  <c r="E12" i="8"/>
  <c r="F13" i="9"/>
  <c r="E12" i="15"/>
  <c r="E12" i="16"/>
  <c r="I12" i="16"/>
  <c r="E12" i="17"/>
  <c r="I12" i="17"/>
  <c r="E12" i="19"/>
  <c r="I12" i="19"/>
  <c r="D12" i="20"/>
  <c r="H12" i="20"/>
  <c r="L12" i="20"/>
  <c r="P12" i="20"/>
  <c r="T12" i="20"/>
  <c r="G60" i="144"/>
  <c r="L60" i="144"/>
  <c r="P60" i="144"/>
  <c r="Y60" i="144"/>
  <c r="AK60" i="144"/>
  <c r="AT60" i="144"/>
  <c r="O53" i="63"/>
  <c r="O88" i="63"/>
  <c r="O11" i="63"/>
  <c r="I31" i="63"/>
  <c r="J31" i="63" s="1"/>
  <c r="I46" i="63"/>
  <c r="J46" i="63" s="1"/>
  <c r="O81" i="63"/>
  <c r="F12" i="17"/>
  <c r="J12" i="17"/>
  <c r="F12" i="19"/>
  <c r="J12" i="19"/>
  <c r="D12" i="21"/>
  <c r="G12" i="21" s="1"/>
  <c r="D12" i="23"/>
  <c r="E12" i="23" s="1"/>
  <c r="Q60" i="144"/>
  <c r="Z60" i="144"/>
  <c r="AH60" i="144"/>
  <c r="AL60" i="144"/>
  <c r="AU60" i="144"/>
  <c r="O20" i="63"/>
  <c r="H60" i="144"/>
  <c r="D60" i="144"/>
  <c r="W38" i="140"/>
  <c r="DH38" i="144"/>
  <c r="W9" i="6"/>
  <c r="V38" i="140"/>
  <c r="V9" i="6"/>
  <c r="D11" i="23"/>
  <c r="E11" i="23" s="1"/>
  <c r="DE38" i="144"/>
  <c r="L88" i="4"/>
  <c r="I85" i="4"/>
  <c r="J85" i="4" s="1"/>
  <c r="DA38" i="144"/>
  <c r="D11" i="21"/>
  <c r="G11" i="21" s="1"/>
  <c r="DB38" i="144"/>
  <c r="T11" i="20"/>
  <c r="CH38" i="144"/>
  <c r="U11" i="20"/>
  <c r="CF38" i="144"/>
  <c r="R11" i="20"/>
  <c r="Q11" i="20"/>
  <c r="N11" i="20"/>
  <c r="O11" i="20"/>
  <c r="P11" i="20"/>
  <c r="H11" i="20"/>
  <c r="L11" i="20"/>
  <c r="BV38" i="144"/>
  <c r="BZ38" i="144"/>
  <c r="BW38" i="144"/>
  <c r="BX38" i="144"/>
  <c r="I54" i="4"/>
  <c r="J54" i="4" s="1"/>
  <c r="L62" i="4"/>
  <c r="BG38" i="144"/>
  <c r="BK38" i="144"/>
  <c r="O81" i="4"/>
  <c r="D11" i="18"/>
  <c r="BH38" i="144"/>
  <c r="BL38" i="144"/>
  <c r="BQ38" i="144"/>
  <c r="CX38" i="144"/>
  <c r="J11" i="19"/>
  <c r="BB38" i="144"/>
  <c r="CU38" i="144"/>
  <c r="BC38" i="144"/>
  <c r="CV38" i="144"/>
  <c r="I11" i="19"/>
  <c r="BD38" i="144"/>
  <c r="E11" i="19"/>
  <c r="CT38" i="144"/>
  <c r="F11" i="19"/>
  <c r="AZ38" i="144"/>
  <c r="O53" i="4"/>
  <c r="O84" i="4" s="1"/>
  <c r="I46" i="4"/>
  <c r="J46" i="4" s="1"/>
  <c r="M38" i="140" s="1"/>
  <c r="G11" i="17"/>
  <c r="D11" i="19"/>
  <c r="AY38" i="144"/>
  <c r="CR38" i="144"/>
  <c r="AR38" i="144"/>
  <c r="E11" i="17"/>
  <c r="I38" i="4"/>
  <c r="J38" i="4" s="1"/>
  <c r="AW38" i="144" s="1"/>
  <c r="AP38" i="144"/>
  <c r="O45" i="4"/>
  <c r="I11" i="16"/>
  <c r="AJ38" i="144"/>
  <c r="CN38" i="144"/>
  <c r="O83" i="4"/>
  <c r="AK38" i="144"/>
  <c r="CO38" i="144"/>
  <c r="AL38" i="144"/>
  <c r="CP38" i="144"/>
  <c r="I31" i="4"/>
  <c r="J31" i="4" s="1"/>
  <c r="AN38" i="144" s="1"/>
  <c r="E11" i="16"/>
  <c r="O37" i="4"/>
  <c r="D11" i="16"/>
  <c r="J11" i="16" s="1"/>
  <c r="AH38" i="144"/>
  <c r="L30" i="4"/>
  <c r="I27" i="4"/>
  <c r="J27" i="4" s="1"/>
  <c r="D11" i="15"/>
  <c r="G11" i="15" s="1"/>
  <c r="AD38" i="144"/>
  <c r="F11" i="10"/>
  <c r="Y38" i="144"/>
  <c r="O26" i="4"/>
  <c r="D11" i="10"/>
  <c r="E12" i="9"/>
  <c r="D12" i="9"/>
  <c r="O20" i="4"/>
  <c r="G11" i="8"/>
  <c r="P38" i="144"/>
  <c r="E11" i="8"/>
  <c r="O16" i="4"/>
  <c r="I12" i="4" s="1"/>
  <c r="J12" i="4" s="1"/>
  <c r="N38" i="144"/>
  <c r="D11" i="8"/>
  <c r="F12" i="7"/>
  <c r="E12" i="7"/>
  <c r="H12" i="7" s="1"/>
  <c r="O11" i="4"/>
  <c r="I38" i="144"/>
  <c r="G38" i="144"/>
  <c r="F38" i="144"/>
  <c r="E38" i="144"/>
  <c r="D38" i="144"/>
  <c r="O6" i="4"/>
  <c r="D68" i="22"/>
  <c r="E68" i="22" s="1"/>
  <c r="I90" i="135"/>
  <c r="J90" i="135" s="1"/>
  <c r="AH43" i="144"/>
  <c r="I31" i="135"/>
  <c r="J31" i="135" s="1"/>
  <c r="I38" i="135"/>
  <c r="J38" i="135" s="1"/>
  <c r="I46" i="135"/>
  <c r="J46" i="135" s="1"/>
  <c r="L88" i="135"/>
  <c r="I85" i="135"/>
  <c r="J85" i="135" s="1"/>
  <c r="U43" i="140" s="1"/>
  <c r="I46" i="133"/>
  <c r="J46" i="133" s="1"/>
  <c r="I2" i="133"/>
  <c r="J2" i="133" s="1"/>
  <c r="D67" i="16"/>
  <c r="I31" i="133"/>
  <c r="J31" i="133" s="1"/>
  <c r="I38" i="133"/>
  <c r="J38" i="133" s="1"/>
  <c r="D67" i="23"/>
  <c r="E67" i="23" s="1"/>
  <c r="I89" i="133"/>
  <c r="J89" i="133" s="1"/>
  <c r="D66" i="16"/>
  <c r="I31" i="131"/>
  <c r="J31" i="131" s="1"/>
  <c r="AY37" i="144"/>
  <c r="I46" i="131"/>
  <c r="J46" i="131" s="1"/>
  <c r="M37" i="140" s="1"/>
  <c r="AH30" i="144"/>
  <c r="I31" i="129"/>
  <c r="J31" i="129" s="1"/>
  <c r="DG30" i="144"/>
  <c r="I90" i="129"/>
  <c r="J90" i="129" s="1"/>
  <c r="W60" i="6" s="1"/>
  <c r="D65" i="23"/>
  <c r="E65" i="23" s="1"/>
  <c r="I89" i="129"/>
  <c r="J89" i="129" s="1"/>
  <c r="I38" i="129"/>
  <c r="J38" i="129" s="1"/>
  <c r="CR30" i="144"/>
  <c r="I46" i="129"/>
  <c r="J46" i="129" s="1"/>
  <c r="D64" i="16"/>
  <c r="I31" i="127"/>
  <c r="J31" i="127" s="1"/>
  <c r="I38" i="127"/>
  <c r="J38" i="127" s="1"/>
  <c r="CR27" i="144"/>
  <c r="I46" i="127"/>
  <c r="J46" i="127" s="1"/>
  <c r="D64" i="22"/>
  <c r="E64" i="22" s="1"/>
  <c r="I90" i="127"/>
  <c r="J90" i="127" s="1"/>
  <c r="AP22" i="144"/>
  <c r="I38" i="125"/>
  <c r="J38" i="125" s="1"/>
  <c r="CR22" i="144"/>
  <c r="I46" i="125"/>
  <c r="J46" i="125" s="1"/>
  <c r="AH22" i="144"/>
  <c r="I31" i="125"/>
  <c r="J31" i="125" s="1"/>
  <c r="D63" i="22"/>
  <c r="E63" i="22" s="1"/>
  <c r="I90" i="125"/>
  <c r="J90" i="125" s="1"/>
  <c r="AH39" i="144"/>
  <c r="I31" i="123"/>
  <c r="J31" i="123" s="1"/>
  <c r="D62" i="17"/>
  <c r="I38" i="123"/>
  <c r="J38" i="123" s="1"/>
  <c r="AY39" i="144"/>
  <c r="I46" i="123"/>
  <c r="J46" i="123" s="1"/>
  <c r="DE39" i="144"/>
  <c r="I89" i="123"/>
  <c r="J89" i="123" s="1"/>
  <c r="V39" i="140" s="1"/>
  <c r="D61" i="23"/>
  <c r="E61" i="23" s="1"/>
  <c r="I89" i="121"/>
  <c r="J89" i="121" s="1"/>
  <c r="D61" i="17"/>
  <c r="I38" i="121"/>
  <c r="J38" i="121" s="1"/>
  <c r="AH42" i="144"/>
  <c r="I31" i="121"/>
  <c r="J31" i="121" s="1"/>
  <c r="CR42" i="144"/>
  <c r="I46" i="121"/>
  <c r="J46" i="121" s="1"/>
  <c r="AY31" i="144"/>
  <c r="I46" i="137"/>
  <c r="J46" i="137" s="1"/>
  <c r="D60" i="23"/>
  <c r="E60" i="23" s="1"/>
  <c r="I89" i="137"/>
  <c r="J89" i="137" s="1"/>
  <c r="D60" i="16"/>
  <c r="I31" i="137"/>
  <c r="J31" i="137" s="1"/>
  <c r="AP31" i="144"/>
  <c r="I38" i="137"/>
  <c r="J38" i="137" s="1"/>
  <c r="I31" i="119"/>
  <c r="J31" i="119" s="1"/>
  <c r="I46" i="119"/>
  <c r="J46" i="119" s="1"/>
  <c r="I38" i="119"/>
  <c r="J38" i="119" s="1"/>
  <c r="DE40" i="144"/>
  <c r="I89" i="117"/>
  <c r="J89" i="117" s="1"/>
  <c r="D58" i="17"/>
  <c r="I38" i="117"/>
  <c r="J38" i="117" s="1"/>
  <c r="I31" i="117"/>
  <c r="J31" i="117" s="1"/>
  <c r="D58" i="19"/>
  <c r="I46" i="117"/>
  <c r="J46" i="117" s="1"/>
  <c r="D57" i="23"/>
  <c r="E57" i="23" s="1"/>
  <c r="I89" i="115"/>
  <c r="J89" i="115" s="1"/>
  <c r="AY41" i="144"/>
  <c r="I46" i="115"/>
  <c r="J46" i="115" s="1"/>
  <c r="M53" i="6" s="1"/>
  <c r="D57" i="16"/>
  <c r="I31" i="115"/>
  <c r="J31" i="115" s="1"/>
  <c r="AP41" i="144"/>
  <c r="I38" i="115"/>
  <c r="J38" i="115" s="1"/>
  <c r="DG41" i="144"/>
  <c r="I90" i="115"/>
  <c r="J90" i="115" s="1"/>
  <c r="I38" i="59"/>
  <c r="J38" i="59" s="1"/>
  <c r="AH34" i="144"/>
  <c r="I31" i="59"/>
  <c r="J31" i="59" s="1"/>
  <c r="D56" i="22"/>
  <c r="E56" i="22" s="1"/>
  <c r="I90" i="59"/>
  <c r="J90" i="59" s="1"/>
  <c r="CR34" i="144"/>
  <c r="I46" i="59"/>
  <c r="J46" i="59" s="1"/>
  <c r="DE34" i="144"/>
  <c r="I89" i="59"/>
  <c r="J89" i="59" s="1"/>
  <c r="AH14" i="144"/>
  <c r="I31" i="113"/>
  <c r="J31" i="113" s="1"/>
  <c r="D55" i="23"/>
  <c r="E55" i="23" s="1"/>
  <c r="I89" i="113"/>
  <c r="J89" i="113" s="1"/>
  <c r="AP14" i="144"/>
  <c r="I38" i="113"/>
  <c r="J38" i="113" s="1"/>
  <c r="I46" i="113"/>
  <c r="J46" i="113" s="1"/>
  <c r="DE19" i="144"/>
  <c r="I89" i="111"/>
  <c r="J89" i="111" s="1"/>
  <c r="D54" i="22"/>
  <c r="E54" i="22" s="1"/>
  <c r="I90" i="111"/>
  <c r="J90" i="111" s="1"/>
  <c r="AH19" i="144"/>
  <c r="I31" i="111"/>
  <c r="J31" i="111" s="1"/>
  <c r="AP19" i="144"/>
  <c r="I38" i="111"/>
  <c r="J38" i="111" s="1"/>
  <c r="CR19" i="144"/>
  <c r="I46" i="111"/>
  <c r="J46" i="111" s="1"/>
  <c r="DG36" i="144"/>
  <c r="I90" i="109"/>
  <c r="J90" i="109" s="1"/>
  <c r="AP36" i="144"/>
  <c r="I38" i="109"/>
  <c r="J38" i="109" s="1"/>
  <c r="D53" i="16"/>
  <c r="I31" i="109"/>
  <c r="J31" i="109" s="1"/>
  <c r="AY36" i="144"/>
  <c r="I46" i="109"/>
  <c r="J46" i="109" s="1"/>
  <c r="DE36" i="144"/>
  <c r="I89" i="109"/>
  <c r="J89" i="109" s="1"/>
  <c r="DE44" i="144"/>
  <c r="I89" i="107"/>
  <c r="J89" i="107" s="1"/>
  <c r="I38" i="107"/>
  <c r="J38" i="107" s="1"/>
  <c r="I46" i="107"/>
  <c r="J46" i="107" s="1"/>
  <c r="DG44" i="144"/>
  <c r="I90" i="107"/>
  <c r="J90" i="107" s="1"/>
  <c r="D52" i="16"/>
  <c r="I31" i="107"/>
  <c r="J31" i="107" s="1"/>
  <c r="K44" i="140" s="1"/>
  <c r="I12" i="57"/>
  <c r="J12" i="57" s="1"/>
  <c r="AH12" i="144"/>
  <c r="I31" i="57"/>
  <c r="J31" i="57" s="1"/>
  <c r="DG12" i="144"/>
  <c r="I90" i="57"/>
  <c r="J90" i="57" s="1"/>
  <c r="AP12" i="144"/>
  <c r="I38" i="57"/>
  <c r="J38" i="57" s="1"/>
  <c r="I46" i="57"/>
  <c r="J46" i="57" s="1"/>
  <c r="D50" i="16"/>
  <c r="I31" i="105"/>
  <c r="J31" i="105" s="1"/>
  <c r="CR45" i="144"/>
  <c r="I46" i="105"/>
  <c r="J46" i="105" s="1"/>
  <c r="D50" i="22"/>
  <c r="E50" i="22" s="1"/>
  <c r="I90" i="105"/>
  <c r="J90" i="105" s="1"/>
  <c r="DE45" i="144"/>
  <c r="I89" i="105"/>
  <c r="J89" i="105" s="1"/>
  <c r="V45" i="140" s="1"/>
  <c r="I38" i="105"/>
  <c r="J38" i="105" s="1"/>
  <c r="D49" i="23"/>
  <c r="E49" i="23" s="1"/>
  <c r="I89" i="103"/>
  <c r="J89" i="103" s="1"/>
  <c r="AH54" i="144"/>
  <c r="I31" i="103"/>
  <c r="J31" i="103" s="1"/>
  <c r="AP54" i="144"/>
  <c r="I38" i="103"/>
  <c r="J38" i="103" s="1"/>
  <c r="I46" i="103"/>
  <c r="J46" i="103" s="1"/>
  <c r="CR52" i="144"/>
  <c r="I46" i="101"/>
  <c r="J46" i="101" s="1"/>
  <c r="BF52" i="144" s="1"/>
  <c r="AH52" i="144"/>
  <c r="I31" i="101"/>
  <c r="J31" i="101" s="1"/>
  <c r="DG52" i="144"/>
  <c r="I90" i="101"/>
  <c r="J90" i="101" s="1"/>
  <c r="I38" i="101"/>
  <c r="J38" i="101" s="1"/>
  <c r="DE57" i="144"/>
  <c r="I89" i="55"/>
  <c r="J89" i="55" s="1"/>
  <c r="D47" i="16"/>
  <c r="I31" i="55"/>
  <c r="J31" i="55" s="1"/>
  <c r="I38" i="55"/>
  <c r="J38" i="55" s="1"/>
  <c r="DG57" i="144"/>
  <c r="I90" i="55"/>
  <c r="J90" i="55" s="1"/>
  <c r="AY57" i="144"/>
  <c r="I46" i="55"/>
  <c r="J46" i="55" s="1"/>
  <c r="I46" i="99"/>
  <c r="J46" i="99" s="1"/>
  <c r="I31" i="99"/>
  <c r="J31" i="99" s="1"/>
  <c r="AP7" i="144"/>
  <c r="I38" i="99"/>
  <c r="J38" i="99" s="1"/>
  <c r="I46" i="53"/>
  <c r="J46" i="53" s="1"/>
  <c r="D45" i="23"/>
  <c r="E45" i="23" s="1"/>
  <c r="I89" i="53"/>
  <c r="J89" i="53" s="1"/>
  <c r="I38" i="53"/>
  <c r="J38" i="53" s="1"/>
  <c r="DG49" i="144"/>
  <c r="I90" i="53"/>
  <c r="J90" i="53" s="1"/>
  <c r="AH49" i="144"/>
  <c r="I31" i="53"/>
  <c r="J31" i="53" s="1"/>
  <c r="D44" i="19"/>
  <c r="I46" i="97"/>
  <c r="J46" i="97" s="1"/>
  <c r="DE13" i="144"/>
  <c r="I89" i="97"/>
  <c r="J89" i="97" s="1"/>
  <c r="AH13" i="144"/>
  <c r="I31" i="97"/>
  <c r="J31" i="97" s="1"/>
  <c r="I38" i="97"/>
  <c r="J38" i="97" s="1"/>
  <c r="DG13" i="144"/>
  <c r="I90" i="97"/>
  <c r="J90" i="97" s="1"/>
  <c r="DE46" i="144"/>
  <c r="I89" i="50"/>
  <c r="J89" i="50" s="1"/>
  <c r="AP46" i="144"/>
  <c r="I38" i="50"/>
  <c r="J38" i="50" s="1"/>
  <c r="I46" i="50"/>
  <c r="J46" i="50" s="1"/>
  <c r="D42" i="19"/>
  <c r="I46" i="48"/>
  <c r="J46" i="48" s="1"/>
  <c r="AH61" i="144"/>
  <c r="I31" i="48"/>
  <c r="J31" i="48" s="1"/>
  <c r="I38" i="48"/>
  <c r="J38" i="48" s="1"/>
  <c r="I90" i="48"/>
  <c r="J90" i="48" s="1"/>
  <c r="AP53" i="144"/>
  <c r="I38" i="95"/>
  <c r="J38" i="95" s="1"/>
  <c r="L38" i="6" s="1"/>
  <c r="D41" i="19"/>
  <c r="I46" i="95"/>
  <c r="J46" i="95" s="1"/>
  <c r="DG53" i="144"/>
  <c r="I90" i="95"/>
  <c r="J90" i="95" s="1"/>
  <c r="AH53" i="144"/>
  <c r="I31" i="95"/>
  <c r="J31" i="95" s="1"/>
  <c r="I31" i="91"/>
  <c r="J31" i="91" s="1"/>
  <c r="DE11" i="144"/>
  <c r="I89" i="91"/>
  <c r="J89" i="91" s="1"/>
  <c r="I38" i="91"/>
  <c r="J38" i="91" s="1"/>
  <c r="I46" i="91"/>
  <c r="J46" i="91" s="1"/>
  <c r="N62" i="89"/>
  <c r="AH9" i="144"/>
  <c r="CR9" i="144"/>
  <c r="DE9" i="144"/>
  <c r="D39" i="22"/>
  <c r="E39" i="22" s="1"/>
  <c r="D38" i="17"/>
  <c r="I38" i="87"/>
  <c r="J38" i="87" s="1"/>
  <c r="D38" i="23"/>
  <c r="E38" i="23" s="1"/>
  <c r="I89" i="87"/>
  <c r="J89" i="87" s="1"/>
  <c r="V35" i="6" s="1"/>
  <c r="I31" i="87"/>
  <c r="J31" i="87" s="1"/>
  <c r="I46" i="87"/>
  <c r="J46" i="87" s="1"/>
  <c r="D38" i="22"/>
  <c r="E38" i="22" s="1"/>
  <c r="I90" i="87"/>
  <c r="J90" i="87" s="1"/>
  <c r="I46" i="47"/>
  <c r="J46" i="47" s="1"/>
  <c r="AP47" i="144"/>
  <c r="I38" i="47"/>
  <c r="J38" i="47" s="1"/>
  <c r="D37" i="23"/>
  <c r="E37" i="23" s="1"/>
  <c r="I89" i="47"/>
  <c r="J89" i="47" s="1"/>
  <c r="DG47" i="144"/>
  <c r="I90" i="47"/>
  <c r="J90" i="47" s="1"/>
  <c r="CR17" i="144"/>
  <c r="I46" i="85"/>
  <c r="J46" i="85" s="1"/>
  <c r="I31" i="85"/>
  <c r="J31" i="85" s="1"/>
  <c r="I38" i="85"/>
  <c r="J38" i="85" s="1"/>
  <c r="L17" i="140" s="1"/>
  <c r="D36" i="22"/>
  <c r="E36" i="22" s="1"/>
  <c r="I90" i="85"/>
  <c r="J90" i="85" s="1"/>
  <c r="AP24" i="144"/>
  <c r="I38" i="83"/>
  <c r="J38" i="83" s="1"/>
  <c r="D35" i="23"/>
  <c r="E35" i="23" s="1"/>
  <c r="I89" i="83"/>
  <c r="J89" i="83" s="1"/>
  <c r="DF24" i="144" s="1"/>
  <c r="I31" i="45"/>
  <c r="J31" i="45" s="1"/>
  <c r="D34" i="23"/>
  <c r="E34" i="23" s="1"/>
  <c r="I89" i="45"/>
  <c r="J89" i="45" s="1"/>
  <c r="DF58" i="144" s="1"/>
  <c r="I38" i="45"/>
  <c r="J38" i="45" s="1"/>
  <c r="I46" i="45"/>
  <c r="J46" i="45" s="1"/>
  <c r="I38" i="81"/>
  <c r="J38" i="81" s="1"/>
  <c r="I46" i="81"/>
  <c r="J46" i="81" s="1"/>
  <c r="DE56" i="144"/>
  <c r="I89" i="81"/>
  <c r="J89" i="81" s="1"/>
  <c r="I7" i="79"/>
  <c r="J7" i="79" s="1"/>
  <c r="I31" i="79"/>
  <c r="J31" i="79" s="1"/>
  <c r="DE23" i="144"/>
  <c r="I89" i="79"/>
  <c r="J89" i="79" s="1"/>
  <c r="DF23" i="144" s="1"/>
  <c r="D32" i="17"/>
  <c r="I38" i="79"/>
  <c r="J38" i="79" s="1"/>
  <c r="D32" i="19"/>
  <c r="I46" i="79"/>
  <c r="J46" i="79" s="1"/>
  <c r="I31" i="43"/>
  <c r="J31" i="43" s="1"/>
  <c r="D31" i="22"/>
  <c r="E31" i="22" s="1"/>
  <c r="I90" i="43"/>
  <c r="J90" i="43" s="1"/>
  <c r="AP10" i="144"/>
  <c r="I38" i="43"/>
  <c r="J38" i="43" s="1"/>
  <c r="D31" i="23"/>
  <c r="E31" i="23" s="1"/>
  <c r="I89" i="43"/>
  <c r="J89" i="43" s="1"/>
  <c r="D31" i="19"/>
  <c r="I46" i="43"/>
  <c r="J46" i="43" s="1"/>
  <c r="I46" i="77"/>
  <c r="J46" i="77" s="1"/>
  <c r="AH25" i="144"/>
  <c r="I31" i="77"/>
  <c r="J31" i="77" s="1"/>
  <c r="D30" i="17"/>
  <c r="I38" i="77"/>
  <c r="J38" i="77" s="1"/>
  <c r="DE25" i="144"/>
  <c r="I89" i="77"/>
  <c r="J89" i="77" s="1"/>
  <c r="I7" i="41"/>
  <c r="J7" i="41" s="1"/>
  <c r="I38" i="41"/>
  <c r="J38" i="41" s="1"/>
  <c r="AY20" i="144"/>
  <c r="I46" i="41"/>
  <c r="J46" i="41" s="1"/>
  <c r="D29" i="16"/>
  <c r="I31" i="41"/>
  <c r="J31" i="41" s="1"/>
  <c r="DG20" i="144"/>
  <c r="I90" i="41"/>
  <c r="J90" i="41" s="1"/>
  <c r="D28" i="22"/>
  <c r="E28" i="22" s="1"/>
  <c r="I90" i="39"/>
  <c r="J90" i="39" s="1"/>
  <c r="I38" i="39"/>
  <c r="J38" i="39" s="1"/>
  <c r="CR32" i="144"/>
  <c r="I46" i="39"/>
  <c r="J46" i="39" s="1"/>
  <c r="L37" i="39"/>
  <c r="I31" i="39"/>
  <c r="J31" i="39" s="1"/>
  <c r="N26" i="135"/>
  <c r="N30" i="135"/>
  <c r="N6" i="135"/>
  <c r="N30" i="131"/>
  <c r="N6" i="131"/>
  <c r="N62" i="131"/>
  <c r="N11" i="131"/>
  <c r="N26" i="131"/>
  <c r="N11" i="127"/>
  <c r="N62" i="127"/>
  <c r="N11" i="125"/>
  <c r="N6" i="123"/>
  <c r="N16" i="121"/>
  <c r="N20" i="119"/>
  <c r="N62" i="119"/>
  <c r="N11" i="119"/>
  <c r="N20" i="117"/>
  <c r="N16" i="115"/>
  <c r="N83" i="115"/>
  <c r="N11" i="59"/>
  <c r="N6" i="113"/>
  <c r="N6" i="111"/>
  <c r="N16" i="111"/>
  <c r="N83" i="107"/>
  <c r="N62" i="107"/>
  <c r="N20" i="107"/>
  <c r="N11" i="105"/>
  <c r="N62" i="105"/>
  <c r="N6" i="103"/>
  <c r="N30" i="101"/>
  <c r="N11" i="55"/>
  <c r="N20" i="55"/>
  <c r="N20" i="97"/>
  <c r="N20" i="50"/>
  <c r="N30" i="50"/>
  <c r="N30" i="48"/>
  <c r="N30" i="95"/>
  <c r="N6" i="95"/>
  <c r="N11" i="95"/>
  <c r="N26" i="95"/>
  <c r="N6" i="91"/>
  <c r="N82" i="89"/>
  <c r="N20" i="89"/>
  <c r="N6" i="89"/>
  <c r="N11" i="85"/>
  <c r="N6" i="83"/>
  <c r="N6" i="45"/>
  <c r="N11" i="45"/>
  <c r="N20" i="81"/>
  <c r="N6" i="77"/>
  <c r="N26" i="77"/>
  <c r="N6" i="41"/>
  <c r="N26" i="39"/>
  <c r="N33" i="39"/>
  <c r="N31" i="39"/>
  <c r="N82" i="39"/>
  <c r="N20" i="39"/>
  <c r="N30" i="39"/>
  <c r="N11" i="41"/>
  <c r="N16" i="43"/>
  <c r="N34" i="79"/>
  <c r="N36" i="79"/>
  <c r="N20" i="79"/>
  <c r="N30" i="81"/>
  <c r="N30" i="45"/>
  <c r="N62" i="45"/>
  <c r="N83" i="83"/>
  <c r="N30" i="47"/>
  <c r="N62" i="47"/>
  <c r="N6" i="47"/>
  <c r="N30" i="87"/>
  <c r="N16" i="87"/>
  <c r="N40" i="89"/>
  <c r="N11" i="89"/>
  <c r="N38" i="89"/>
  <c r="N16" i="89"/>
  <c r="N82" i="91"/>
  <c r="N40" i="91"/>
  <c r="N6" i="48"/>
  <c r="N20" i="48"/>
  <c r="N26" i="48"/>
  <c r="N6" i="50"/>
  <c r="N11" i="50"/>
  <c r="N83" i="50"/>
  <c r="N35" i="97"/>
  <c r="N46" i="97"/>
  <c r="N48" i="97"/>
  <c r="N34" i="97"/>
  <c r="N36" i="97"/>
  <c r="N47" i="97"/>
  <c r="N49" i="97"/>
  <c r="N46" i="53"/>
  <c r="N16" i="99"/>
  <c r="N30" i="99"/>
  <c r="N62" i="99"/>
  <c r="N38" i="55"/>
  <c r="N11" i="101"/>
  <c r="N26" i="101"/>
  <c r="N30" i="103"/>
  <c r="N16" i="103"/>
  <c r="N31" i="105"/>
  <c r="N33" i="105"/>
  <c r="N6" i="105"/>
  <c r="N16" i="105"/>
  <c r="N52" i="57"/>
  <c r="N26" i="57"/>
  <c r="N34" i="57"/>
  <c r="N36" i="57"/>
  <c r="N11" i="57"/>
  <c r="N16" i="57"/>
  <c r="N11" i="107"/>
  <c r="N6" i="107"/>
  <c r="N82" i="107"/>
  <c r="N31" i="109"/>
  <c r="N33" i="109"/>
  <c r="N11" i="109"/>
  <c r="N20" i="109"/>
  <c r="N20" i="113"/>
  <c r="N31" i="113"/>
  <c r="N33" i="113"/>
  <c r="N37" i="113" s="1"/>
  <c r="N50" i="113"/>
  <c r="N30" i="59"/>
  <c r="N20" i="59"/>
  <c r="N26" i="59"/>
  <c r="N62" i="59"/>
  <c r="N11" i="115"/>
  <c r="N52" i="115"/>
  <c r="N26" i="115"/>
  <c r="N30" i="115"/>
  <c r="N16" i="117"/>
  <c r="N26" i="117"/>
  <c r="N62" i="117"/>
  <c r="N31" i="119"/>
  <c r="N37" i="119" s="1"/>
  <c r="N33" i="119"/>
  <c r="N30" i="119"/>
  <c r="N49" i="119"/>
  <c r="N53" i="119" s="1"/>
  <c r="N83" i="119"/>
  <c r="N11" i="137"/>
  <c r="N30" i="137"/>
  <c r="N20" i="121"/>
  <c r="N46" i="121"/>
  <c r="N50" i="121"/>
  <c r="N20" i="123"/>
  <c r="N39" i="123"/>
  <c r="N11" i="123"/>
  <c r="N82" i="123"/>
  <c r="N38" i="123"/>
  <c r="N40" i="123"/>
  <c r="N83" i="125"/>
  <c r="N16" i="125"/>
  <c r="N62" i="125"/>
  <c r="N82" i="125"/>
  <c r="N35" i="127"/>
  <c r="N26" i="127"/>
  <c r="N34" i="127"/>
  <c r="N36" i="127"/>
  <c r="N39" i="129"/>
  <c r="N30" i="129"/>
  <c r="N6" i="129"/>
  <c r="N41" i="129"/>
  <c r="N20" i="131"/>
  <c r="N83" i="131"/>
  <c r="N45" i="131"/>
  <c r="N82" i="131"/>
  <c r="N42" i="133"/>
  <c r="N82" i="133" s="1"/>
  <c r="N44" i="133"/>
  <c r="N11" i="133"/>
  <c r="N30" i="133"/>
  <c r="N62" i="133"/>
  <c r="N20" i="135"/>
  <c r="N34" i="135"/>
  <c r="N36" i="135"/>
  <c r="N38" i="135"/>
  <c r="N40" i="135"/>
  <c r="N82" i="135"/>
  <c r="N62" i="135"/>
  <c r="N35" i="135"/>
  <c r="N39" i="135"/>
  <c r="N81" i="135"/>
  <c r="N32" i="135"/>
  <c r="N47" i="135"/>
  <c r="N49" i="135"/>
  <c r="N51" i="135"/>
  <c r="N31" i="135"/>
  <c r="N37" i="135" s="1"/>
  <c r="N46" i="135"/>
  <c r="N48" i="135"/>
  <c r="N50" i="135"/>
  <c r="DG43" i="144"/>
  <c r="N20" i="133"/>
  <c r="N38" i="133"/>
  <c r="N31" i="133"/>
  <c r="N33" i="133"/>
  <c r="N40" i="133"/>
  <c r="N81" i="133"/>
  <c r="L28" i="140"/>
  <c r="N47" i="133"/>
  <c r="N49" i="133"/>
  <c r="N51" i="133"/>
  <c r="N46" i="133"/>
  <c r="N53" i="133" s="1"/>
  <c r="N48" i="133"/>
  <c r="N50" i="133"/>
  <c r="N39" i="133"/>
  <c r="N45" i="133" s="1"/>
  <c r="N81" i="131"/>
  <c r="N32" i="131"/>
  <c r="N47" i="131"/>
  <c r="N49" i="131"/>
  <c r="N51" i="131"/>
  <c r="DG37" i="144"/>
  <c r="N31" i="131"/>
  <c r="N37" i="131" s="1"/>
  <c r="N46" i="131"/>
  <c r="N48" i="131"/>
  <c r="N50" i="131"/>
  <c r="I85" i="131"/>
  <c r="J85" i="131" s="1"/>
  <c r="N20" i="129"/>
  <c r="N83" i="129"/>
  <c r="N38" i="129"/>
  <c r="N82" i="129"/>
  <c r="N64" i="129"/>
  <c r="N81" i="129" s="1"/>
  <c r="N31" i="129"/>
  <c r="N37" i="129" s="1"/>
  <c r="N33" i="129"/>
  <c r="N46" i="129"/>
  <c r="N48" i="129"/>
  <c r="N50" i="129"/>
  <c r="N52" i="129"/>
  <c r="N47" i="129"/>
  <c r="N49" i="129"/>
  <c r="N31" i="127"/>
  <c r="N33" i="127"/>
  <c r="N30" i="127"/>
  <c r="N83" i="127"/>
  <c r="N81" i="127"/>
  <c r="N39" i="127"/>
  <c r="N41" i="127"/>
  <c r="N43" i="127"/>
  <c r="M81" i="127"/>
  <c r="N38" i="127"/>
  <c r="N42" i="127"/>
  <c r="N41" i="125"/>
  <c r="N6" i="125"/>
  <c r="N32" i="125"/>
  <c r="N39" i="125"/>
  <c r="N51" i="125"/>
  <c r="N49" i="125"/>
  <c r="N20" i="125"/>
  <c r="N30" i="125"/>
  <c r="N47" i="125"/>
  <c r="V58" i="6"/>
  <c r="N81" i="125"/>
  <c r="V22" i="140"/>
  <c r="M81" i="125"/>
  <c r="N38" i="125"/>
  <c r="N31" i="125"/>
  <c r="N37" i="125" s="1"/>
  <c r="N46" i="125"/>
  <c r="N48" i="125"/>
  <c r="N50" i="125"/>
  <c r="CK22" i="144"/>
  <c r="N30" i="123"/>
  <c r="N62" i="123"/>
  <c r="N64" i="123"/>
  <c r="N81" i="123" s="1"/>
  <c r="N45" i="123"/>
  <c r="N31" i="123"/>
  <c r="N33" i="123"/>
  <c r="N35" i="123"/>
  <c r="N46" i="123"/>
  <c r="N48" i="123"/>
  <c r="N50" i="123"/>
  <c r="N52" i="123"/>
  <c r="M83" i="123"/>
  <c r="N34" i="123"/>
  <c r="N47" i="123"/>
  <c r="N49" i="123"/>
  <c r="N33" i="121"/>
  <c r="N37" i="121" s="1"/>
  <c r="N83" i="121"/>
  <c r="N48" i="121"/>
  <c r="N30" i="121"/>
  <c r="N41" i="121"/>
  <c r="N52" i="121"/>
  <c r="N64" i="121"/>
  <c r="N81" i="121" s="1"/>
  <c r="N11" i="121"/>
  <c r="N39" i="121"/>
  <c r="N43" i="121"/>
  <c r="N47" i="121"/>
  <c r="N49" i="121"/>
  <c r="N38" i="121"/>
  <c r="N45" i="121" s="1"/>
  <c r="N42" i="121"/>
  <c r="N16" i="137"/>
  <c r="N81" i="137"/>
  <c r="N39" i="137"/>
  <c r="N41" i="137"/>
  <c r="N43" i="137"/>
  <c r="N20" i="137"/>
  <c r="N38" i="137"/>
  <c r="N42" i="137"/>
  <c r="M81" i="137"/>
  <c r="N31" i="137"/>
  <c r="N33" i="137"/>
  <c r="N35" i="137"/>
  <c r="N46" i="137"/>
  <c r="N48" i="137"/>
  <c r="N50" i="137"/>
  <c r="N52" i="137"/>
  <c r="M83" i="137"/>
  <c r="N34" i="137"/>
  <c r="N47" i="137"/>
  <c r="N49" i="137"/>
  <c r="DG31" i="144"/>
  <c r="N81" i="119"/>
  <c r="N39" i="119"/>
  <c r="N41" i="119"/>
  <c r="N43" i="119"/>
  <c r="M81" i="119"/>
  <c r="N38" i="119"/>
  <c r="N42" i="119"/>
  <c r="N82" i="119" s="1"/>
  <c r="N46" i="117"/>
  <c r="N48" i="117"/>
  <c r="N50" i="117"/>
  <c r="N52" i="117"/>
  <c r="M83" i="117"/>
  <c r="N37" i="117"/>
  <c r="N83" i="117"/>
  <c r="N30" i="117"/>
  <c r="N47" i="117"/>
  <c r="N49" i="117"/>
  <c r="N81" i="117"/>
  <c r="N39" i="117"/>
  <c r="N41" i="117"/>
  <c r="N43" i="117"/>
  <c r="M81" i="117"/>
  <c r="N38" i="117"/>
  <c r="N45" i="117" s="1"/>
  <c r="N42" i="117"/>
  <c r="N6" i="115"/>
  <c r="N31" i="115"/>
  <c r="N40" i="115"/>
  <c r="N46" i="115"/>
  <c r="N50" i="115"/>
  <c r="N33" i="115"/>
  <c r="N48" i="115"/>
  <c r="N81" i="115"/>
  <c r="N39" i="115"/>
  <c r="N43" i="115"/>
  <c r="I63" i="115"/>
  <c r="J63" i="115" s="1"/>
  <c r="N47" i="115"/>
  <c r="N49" i="115"/>
  <c r="M81" i="115"/>
  <c r="N42" i="115"/>
  <c r="N82" i="115" s="1"/>
  <c r="N81" i="59"/>
  <c r="N39" i="59"/>
  <c r="N41" i="59"/>
  <c r="N43" i="59"/>
  <c r="N38" i="59"/>
  <c r="N42" i="59"/>
  <c r="M81" i="59"/>
  <c r="N32" i="59"/>
  <c r="N34" i="59"/>
  <c r="N36" i="59"/>
  <c r="N47" i="59"/>
  <c r="N49" i="59"/>
  <c r="N51" i="59"/>
  <c r="N31" i="59"/>
  <c r="N35" i="59"/>
  <c r="N46" i="59"/>
  <c r="N48" i="59"/>
  <c r="N50" i="59"/>
  <c r="N11" i="113"/>
  <c r="N82" i="113"/>
  <c r="N30" i="113"/>
  <c r="N48" i="113"/>
  <c r="M81" i="113"/>
  <c r="N81" i="113"/>
  <c r="N47" i="113"/>
  <c r="N49" i="113"/>
  <c r="N51" i="113"/>
  <c r="N38" i="113"/>
  <c r="N40" i="113"/>
  <c r="N39" i="113"/>
  <c r="N38" i="111"/>
  <c r="N40" i="111"/>
  <c r="M81" i="111"/>
  <c r="N26" i="111"/>
  <c r="N30" i="111"/>
  <c r="N62" i="111"/>
  <c r="N39" i="111"/>
  <c r="N81" i="111"/>
  <c r="N31" i="111"/>
  <c r="N33" i="111"/>
  <c r="N35" i="111"/>
  <c r="N46" i="111"/>
  <c r="N48" i="111"/>
  <c r="N50" i="111"/>
  <c r="N52" i="111"/>
  <c r="M83" i="111"/>
  <c r="N34" i="111"/>
  <c r="N83" i="111" s="1"/>
  <c r="N47" i="111"/>
  <c r="N49" i="111"/>
  <c r="N26" i="109"/>
  <c r="N46" i="109"/>
  <c r="N48" i="109"/>
  <c r="N50" i="109"/>
  <c r="N52" i="109"/>
  <c r="N30" i="109"/>
  <c r="N47" i="109"/>
  <c r="N49" i="109"/>
  <c r="N81" i="109"/>
  <c r="N83" i="109"/>
  <c r="N39" i="109"/>
  <c r="N41" i="109"/>
  <c r="N43" i="109"/>
  <c r="M81" i="109"/>
  <c r="N38" i="109"/>
  <c r="N42" i="109"/>
  <c r="N16" i="107"/>
  <c r="N30" i="107"/>
  <c r="N26" i="107"/>
  <c r="N81" i="107"/>
  <c r="N31" i="107"/>
  <c r="N33" i="107"/>
  <c r="N46" i="107"/>
  <c r="N48" i="107"/>
  <c r="N50" i="107"/>
  <c r="N52" i="107"/>
  <c r="N39" i="107"/>
  <c r="N41" i="107"/>
  <c r="N47" i="107"/>
  <c r="N49" i="107"/>
  <c r="M81" i="107"/>
  <c r="N38" i="107"/>
  <c r="N33" i="57"/>
  <c r="L6" i="57"/>
  <c r="N31" i="57"/>
  <c r="N37" i="57" s="1"/>
  <c r="N50" i="57"/>
  <c r="N20" i="57"/>
  <c r="N30" i="57"/>
  <c r="N45" i="57"/>
  <c r="N48" i="57"/>
  <c r="N46" i="57"/>
  <c r="M81" i="57"/>
  <c r="N81" i="57"/>
  <c r="N43" i="57"/>
  <c r="N47" i="57"/>
  <c r="N53" i="57" s="1"/>
  <c r="N49" i="57"/>
  <c r="N42" i="57"/>
  <c r="N26" i="105"/>
  <c r="N46" i="105"/>
  <c r="N48" i="105"/>
  <c r="N50" i="105"/>
  <c r="N52" i="105"/>
  <c r="N30" i="105"/>
  <c r="N47" i="105"/>
  <c r="N49" i="105"/>
  <c r="N83" i="105"/>
  <c r="N81" i="105"/>
  <c r="N39" i="105"/>
  <c r="N41" i="105"/>
  <c r="N43" i="105"/>
  <c r="M81" i="105"/>
  <c r="N38" i="105"/>
  <c r="N42" i="105"/>
  <c r="N82" i="105" s="1"/>
  <c r="N11" i="103"/>
  <c r="N26" i="103"/>
  <c r="N32" i="103"/>
  <c r="N34" i="103"/>
  <c r="N36" i="103"/>
  <c r="N46" i="103"/>
  <c r="N48" i="103"/>
  <c r="N50" i="103"/>
  <c r="N52" i="103"/>
  <c r="M83" i="103"/>
  <c r="N20" i="103"/>
  <c r="N31" i="103"/>
  <c r="N37" i="103" s="1"/>
  <c r="N47" i="103"/>
  <c r="N49" i="103"/>
  <c r="N81" i="103"/>
  <c r="N39" i="103"/>
  <c r="N41" i="103"/>
  <c r="M81" i="103"/>
  <c r="N38" i="103"/>
  <c r="N48" i="101"/>
  <c r="N35" i="101"/>
  <c r="N40" i="101"/>
  <c r="N46" i="101"/>
  <c r="M81" i="101"/>
  <c r="M83" i="101"/>
  <c r="N16" i="101"/>
  <c r="N20" i="101"/>
  <c r="N33" i="101"/>
  <c r="N52" i="101"/>
  <c r="N31" i="101"/>
  <c r="N50" i="101"/>
  <c r="N81" i="101"/>
  <c r="N39" i="101"/>
  <c r="N43" i="101"/>
  <c r="N34" i="101"/>
  <c r="N83" i="101" s="1"/>
  <c r="N47" i="101"/>
  <c r="N49" i="101"/>
  <c r="N42" i="101"/>
  <c r="N81" i="55"/>
  <c r="N40" i="55"/>
  <c r="N6" i="55"/>
  <c r="N16" i="55"/>
  <c r="N30" i="55"/>
  <c r="N44" i="55"/>
  <c r="N82" i="55" s="1"/>
  <c r="M81" i="55"/>
  <c r="N31" i="55"/>
  <c r="N33" i="55"/>
  <c r="N35" i="55"/>
  <c r="N46" i="55"/>
  <c r="N48" i="55"/>
  <c r="N50" i="55"/>
  <c r="N52" i="55"/>
  <c r="M83" i="55"/>
  <c r="N39" i="55"/>
  <c r="N45" i="55" s="1"/>
  <c r="N34" i="55"/>
  <c r="N47" i="55"/>
  <c r="N49" i="55"/>
  <c r="I85" i="55"/>
  <c r="J85" i="55" s="1"/>
  <c r="N20" i="99"/>
  <c r="N81" i="99"/>
  <c r="N38" i="99"/>
  <c r="N40" i="99"/>
  <c r="N42" i="99"/>
  <c r="N44" i="99"/>
  <c r="M81" i="99"/>
  <c r="N26" i="99"/>
  <c r="N39" i="99"/>
  <c r="N31" i="99"/>
  <c r="N33" i="99"/>
  <c r="N35" i="99"/>
  <c r="N46" i="99"/>
  <c r="N48" i="99"/>
  <c r="N50" i="99"/>
  <c r="N52" i="99"/>
  <c r="M83" i="99"/>
  <c r="N34" i="99"/>
  <c r="N47" i="99"/>
  <c r="N49" i="99"/>
  <c r="N26" i="53"/>
  <c r="N31" i="53"/>
  <c r="N33" i="53"/>
  <c r="N43" i="53"/>
  <c r="N47" i="53"/>
  <c r="N49" i="53"/>
  <c r="N51" i="53"/>
  <c r="N20" i="53"/>
  <c r="N42" i="53"/>
  <c r="N48" i="53"/>
  <c r="N50" i="53"/>
  <c r="N81" i="53"/>
  <c r="M81" i="53"/>
  <c r="N38" i="53"/>
  <c r="N40" i="53"/>
  <c r="I2" i="53"/>
  <c r="J2" i="53" s="1"/>
  <c r="N39" i="53"/>
  <c r="N30" i="97"/>
  <c r="N83" i="97"/>
  <c r="N42" i="97"/>
  <c r="N82" i="97" s="1"/>
  <c r="N81" i="97"/>
  <c r="N26" i="97"/>
  <c r="N32" i="97"/>
  <c r="N51" i="97"/>
  <c r="M81" i="97"/>
  <c r="N38" i="97"/>
  <c r="N40" i="97"/>
  <c r="N31" i="97"/>
  <c r="N37" i="97" s="1"/>
  <c r="N50" i="97"/>
  <c r="N53" i="97" s="1"/>
  <c r="N39" i="97"/>
  <c r="N81" i="50"/>
  <c r="N39" i="50"/>
  <c r="N41" i="50"/>
  <c r="N26" i="50"/>
  <c r="N38" i="50"/>
  <c r="N82" i="50"/>
  <c r="N31" i="50"/>
  <c r="N33" i="50"/>
  <c r="N46" i="50"/>
  <c r="N48" i="50"/>
  <c r="N50" i="50"/>
  <c r="N52" i="50"/>
  <c r="N47" i="50"/>
  <c r="N49" i="50"/>
  <c r="N40" i="48"/>
  <c r="N34" i="48"/>
  <c r="N36" i="48"/>
  <c r="N38" i="48"/>
  <c r="N81" i="48"/>
  <c r="M83" i="48"/>
  <c r="N82" i="48"/>
  <c r="M81" i="48"/>
  <c r="N31" i="48"/>
  <c r="N33" i="48"/>
  <c r="N46" i="48"/>
  <c r="N48" i="48"/>
  <c r="N50" i="48"/>
  <c r="N52" i="48"/>
  <c r="N39" i="48"/>
  <c r="N47" i="48"/>
  <c r="N49" i="48"/>
  <c r="N31" i="95"/>
  <c r="N33" i="95"/>
  <c r="N40" i="95"/>
  <c r="N62" i="95"/>
  <c r="N64" i="95"/>
  <c r="N81" i="95" s="1"/>
  <c r="N38" i="95"/>
  <c r="N20" i="95"/>
  <c r="N46" i="95"/>
  <c r="N48" i="95"/>
  <c r="N50" i="95"/>
  <c r="N52" i="95"/>
  <c r="M83" i="95"/>
  <c r="N34" i="95"/>
  <c r="N83" i="95" s="1"/>
  <c r="N39" i="95"/>
  <c r="N47" i="95"/>
  <c r="N49" i="95"/>
  <c r="N20" i="91"/>
  <c r="N30" i="91"/>
  <c r="N64" i="91"/>
  <c r="N81" i="91" s="1"/>
  <c r="N39" i="91"/>
  <c r="N45" i="91" s="1"/>
  <c r="N32" i="91"/>
  <c r="N34" i="91"/>
  <c r="N36" i="91"/>
  <c r="N47" i="91"/>
  <c r="N49" i="91"/>
  <c r="N51" i="91"/>
  <c r="N31" i="91"/>
  <c r="N35" i="91"/>
  <c r="N46" i="91"/>
  <c r="N48" i="91"/>
  <c r="N50" i="91"/>
  <c r="N30" i="89"/>
  <c r="N64" i="89"/>
  <c r="N81" i="89" s="1"/>
  <c r="N26" i="89"/>
  <c r="N39" i="89"/>
  <c r="N32" i="89"/>
  <c r="N34" i="89"/>
  <c r="N36" i="89"/>
  <c r="N47" i="89"/>
  <c r="N49" i="89"/>
  <c r="N51" i="89"/>
  <c r="N31" i="89"/>
  <c r="N35" i="89"/>
  <c r="N46" i="89"/>
  <c r="N48" i="89"/>
  <c r="N50" i="89"/>
  <c r="N83" i="87"/>
  <c r="N42" i="87"/>
  <c r="N44" i="87"/>
  <c r="N46" i="87"/>
  <c r="N48" i="87"/>
  <c r="N50" i="87"/>
  <c r="N11" i="87"/>
  <c r="N20" i="87"/>
  <c r="N62" i="87"/>
  <c r="N81" i="87"/>
  <c r="N47" i="87"/>
  <c r="N49" i="87"/>
  <c r="N51" i="87"/>
  <c r="M81" i="87"/>
  <c r="N33" i="87"/>
  <c r="N39" i="87"/>
  <c r="N41" i="87"/>
  <c r="N32" i="87"/>
  <c r="N38" i="87"/>
  <c r="N26" i="47"/>
  <c r="N31" i="47"/>
  <c r="N33" i="47"/>
  <c r="N83" i="47"/>
  <c r="N46" i="47"/>
  <c r="N48" i="47"/>
  <c r="N50" i="47"/>
  <c r="N52" i="47"/>
  <c r="N20" i="47"/>
  <c r="N41" i="47"/>
  <c r="N81" i="47"/>
  <c r="N39" i="47"/>
  <c r="N47" i="47"/>
  <c r="N49" i="47"/>
  <c r="N43" i="47"/>
  <c r="M81" i="47"/>
  <c r="N38" i="47"/>
  <c r="N42" i="47"/>
  <c r="N31" i="85"/>
  <c r="N34" i="85"/>
  <c r="N36" i="85"/>
  <c r="N38" i="85"/>
  <c r="M83" i="85"/>
  <c r="N40" i="85"/>
  <c r="N16" i="85"/>
  <c r="N30" i="85"/>
  <c r="M81" i="85"/>
  <c r="N6" i="85"/>
  <c r="N26" i="85"/>
  <c r="N42" i="85"/>
  <c r="N82" i="85" s="1"/>
  <c r="N62" i="85"/>
  <c r="N64" i="85"/>
  <c r="N81" i="85" s="1"/>
  <c r="N45" i="85"/>
  <c r="N46" i="85"/>
  <c r="N48" i="85"/>
  <c r="N50" i="85"/>
  <c r="N33" i="85"/>
  <c r="N37" i="85" s="1"/>
  <c r="N39" i="85"/>
  <c r="N52" i="85"/>
  <c r="N47" i="85"/>
  <c r="N49" i="85"/>
  <c r="N31" i="83"/>
  <c r="N33" i="83"/>
  <c r="N20" i="83"/>
  <c r="N30" i="83"/>
  <c r="N81" i="83"/>
  <c r="N39" i="83"/>
  <c r="N41" i="83"/>
  <c r="N43" i="83"/>
  <c r="M81" i="83"/>
  <c r="N38" i="83"/>
  <c r="N42" i="83"/>
  <c r="N82" i="83" s="1"/>
  <c r="N81" i="45"/>
  <c r="N39" i="45"/>
  <c r="N41" i="45"/>
  <c r="N43" i="45"/>
  <c r="N26" i="45"/>
  <c r="N38" i="45"/>
  <c r="N42" i="45"/>
  <c r="N82" i="45" s="1"/>
  <c r="M81" i="45"/>
  <c r="N32" i="45"/>
  <c r="N34" i="45"/>
  <c r="N36" i="45"/>
  <c r="N47" i="45"/>
  <c r="N49" i="45"/>
  <c r="N51" i="45"/>
  <c r="N31" i="45"/>
  <c r="N35" i="45"/>
  <c r="N46" i="45"/>
  <c r="N48" i="45"/>
  <c r="N50" i="45"/>
  <c r="N39" i="81"/>
  <c r="N41" i="81"/>
  <c r="N43" i="81"/>
  <c r="N26" i="81"/>
  <c r="N38" i="81"/>
  <c r="N42" i="81"/>
  <c r="M81" i="81"/>
  <c r="N81" i="81"/>
  <c r="N32" i="81"/>
  <c r="N34" i="81"/>
  <c r="N36" i="81"/>
  <c r="N47" i="81"/>
  <c r="N49" i="81"/>
  <c r="N51" i="81"/>
  <c r="N31" i="81"/>
  <c r="N35" i="81"/>
  <c r="N46" i="81"/>
  <c r="N48" i="81"/>
  <c r="N50" i="81"/>
  <c r="N42" i="79"/>
  <c r="N44" i="79"/>
  <c r="N16" i="79"/>
  <c r="N30" i="79"/>
  <c r="N52" i="79"/>
  <c r="N81" i="79"/>
  <c r="N32" i="79"/>
  <c r="N39" i="79"/>
  <c r="M81" i="79"/>
  <c r="N31" i="79"/>
  <c r="N47" i="79"/>
  <c r="N49" i="79"/>
  <c r="N51" i="79"/>
  <c r="N38" i="79"/>
  <c r="N40" i="79"/>
  <c r="W29" i="6"/>
  <c r="N46" i="79"/>
  <c r="N48" i="79"/>
  <c r="N26" i="43"/>
  <c r="N30" i="43"/>
  <c r="N38" i="43"/>
  <c r="N40" i="43"/>
  <c r="N42" i="43"/>
  <c r="N44" i="43"/>
  <c r="M81" i="43"/>
  <c r="N62" i="43"/>
  <c r="N39" i="43"/>
  <c r="N81" i="43"/>
  <c r="N31" i="43"/>
  <c r="N33" i="43"/>
  <c r="N35" i="43"/>
  <c r="N46" i="43"/>
  <c r="N48" i="43"/>
  <c r="N50" i="43"/>
  <c r="N52" i="43"/>
  <c r="M83" i="43"/>
  <c r="N34" i="43"/>
  <c r="N47" i="43"/>
  <c r="N49" i="43"/>
  <c r="K32" i="140"/>
  <c r="N37" i="39"/>
  <c r="N35" i="39"/>
  <c r="N47" i="39"/>
  <c r="N49" i="39"/>
  <c r="N51" i="39"/>
  <c r="N6" i="39"/>
  <c r="N34" i="39"/>
  <c r="N36" i="39"/>
  <c r="N46" i="39"/>
  <c r="N48" i="39"/>
  <c r="N50" i="39"/>
  <c r="N62" i="39"/>
  <c r="N38" i="41"/>
  <c r="N40" i="41"/>
  <c r="M81" i="41"/>
  <c r="N16" i="41"/>
  <c r="I21" i="41"/>
  <c r="J21" i="41" s="1"/>
  <c r="AC20" i="144" s="1"/>
  <c r="N62" i="41"/>
  <c r="N64" i="41"/>
  <c r="N81" i="41" s="1"/>
  <c r="I82" i="41"/>
  <c r="J82" i="41" s="1"/>
  <c r="Q26" i="6" s="1"/>
  <c r="N26" i="41"/>
  <c r="N30" i="41"/>
  <c r="N39" i="41"/>
  <c r="N38" i="77"/>
  <c r="N40" i="77"/>
  <c r="N42" i="77"/>
  <c r="N44" i="77"/>
  <c r="M81" i="77"/>
  <c r="N62" i="77"/>
  <c r="N20" i="77"/>
  <c r="N30" i="77"/>
  <c r="N39" i="77"/>
  <c r="N81" i="77"/>
  <c r="N31" i="77"/>
  <c r="N33" i="77"/>
  <c r="N35" i="77"/>
  <c r="N46" i="77"/>
  <c r="N48" i="77"/>
  <c r="N50" i="77"/>
  <c r="N52" i="77"/>
  <c r="M83" i="77"/>
  <c r="N34" i="77"/>
  <c r="N47" i="77"/>
  <c r="N49" i="77"/>
  <c r="CD25" i="144"/>
  <c r="I54" i="77"/>
  <c r="J54" i="77" s="1"/>
  <c r="N32" i="41"/>
  <c r="N47" i="41"/>
  <c r="N49" i="41"/>
  <c r="N51" i="41"/>
  <c r="N31" i="41"/>
  <c r="N37" i="41" s="1"/>
  <c r="N46" i="41"/>
  <c r="N48" i="41"/>
  <c r="N50" i="41"/>
  <c r="I27" i="39"/>
  <c r="J27" i="39" s="1"/>
  <c r="D28" i="19"/>
  <c r="AJ32" i="144"/>
  <c r="BV32" i="144"/>
  <c r="CT32" i="144"/>
  <c r="I63" i="39"/>
  <c r="J63" i="39" s="1"/>
  <c r="H28" i="19"/>
  <c r="L32" i="144"/>
  <c r="AS32" i="144"/>
  <c r="BZ32" i="144"/>
  <c r="CX32" i="144"/>
  <c r="BF32" i="144"/>
  <c r="R28" i="20"/>
  <c r="BB32" i="144"/>
  <c r="CD32" i="144"/>
  <c r="DB32" i="144"/>
  <c r="I83" i="39"/>
  <c r="J83" i="39" s="1"/>
  <c r="BR32" i="144"/>
  <c r="CP32" i="144"/>
  <c r="L11" i="41"/>
  <c r="F30" i="9"/>
  <c r="V20" i="144"/>
  <c r="DA20" i="144"/>
  <c r="D29" i="21"/>
  <c r="D29" i="8"/>
  <c r="I12" i="41"/>
  <c r="J12" i="41" s="1"/>
  <c r="N20" i="144"/>
  <c r="I20" i="140"/>
  <c r="I26" i="6"/>
  <c r="AJ20" i="144"/>
  <c r="F29" i="16"/>
  <c r="AP20" i="144"/>
  <c r="D29" i="17"/>
  <c r="F29" i="17"/>
  <c r="AR20" i="144"/>
  <c r="AT20" i="144"/>
  <c r="H29" i="17"/>
  <c r="CJ20" i="144"/>
  <c r="J29" i="17"/>
  <c r="CL20" i="144"/>
  <c r="AV20" i="144"/>
  <c r="CX20" i="144"/>
  <c r="BE20" i="144"/>
  <c r="J29" i="19"/>
  <c r="BG20" i="144"/>
  <c r="I54" i="41"/>
  <c r="J54" i="41" s="1"/>
  <c r="D29" i="18"/>
  <c r="F29" i="18"/>
  <c r="BI20" i="144"/>
  <c r="BK20" i="144"/>
  <c r="H29" i="18"/>
  <c r="J29" i="18"/>
  <c r="BM20" i="144"/>
  <c r="BR20" i="144"/>
  <c r="E29" i="20"/>
  <c r="BV20" i="144"/>
  <c r="I29" i="20"/>
  <c r="BZ20" i="144"/>
  <c r="M29" i="20"/>
  <c r="CD20" i="144"/>
  <c r="Q29" i="20"/>
  <c r="I63" i="41"/>
  <c r="J63" i="41" s="1"/>
  <c r="G30" i="7"/>
  <c r="L20" i="144"/>
  <c r="T20" i="144"/>
  <c r="D30" i="9"/>
  <c r="F29" i="15"/>
  <c r="AF20" i="144"/>
  <c r="DC20" i="144"/>
  <c r="F29" i="21"/>
  <c r="E29" i="15"/>
  <c r="AE20" i="144"/>
  <c r="E20" i="144"/>
  <c r="E29" i="5"/>
  <c r="G20" i="144"/>
  <c r="G29" i="5"/>
  <c r="E30" i="7"/>
  <c r="J20" i="144"/>
  <c r="X20" i="144"/>
  <c r="D29" i="10"/>
  <c r="F29" i="10"/>
  <c r="Z20" i="144"/>
  <c r="I29" i="16"/>
  <c r="CP20" i="144"/>
  <c r="AM20" i="144"/>
  <c r="CS20" i="144"/>
  <c r="AZ20" i="144"/>
  <c r="E29" i="19"/>
  <c r="CU20" i="144"/>
  <c r="BB20" i="144"/>
  <c r="G29" i="19"/>
  <c r="CW20" i="144"/>
  <c r="BD20" i="144"/>
  <c r="I29" i="19"/>
  <c r="BQ20" i="144"/>
  <c r="D29" i="20"/>
  <c r="BU20" i="144"/>
  <c r="H29" i="20"/>
  <c r="BY20" i="144"/>
  <c r="L29" i="20"/>
  <c r="CC20" i="144"/>
  <c r="P29" i="20"/>
  <c r="CF20" i="144"/>
  <c r="S29" i="20"/>
  <c r="CH20" i="144"/>
  <c r="U29" i="20"/>
  <c r="D29" i="23"/>
  <c r="E29" i="23" s="1"/>
  <c r="DE20" i="144"/>
  <c r="P20" i="144"/>
  <c r="F29" i="8"/>
  <c r="I17" i="41"/>
  <c r="J17" i="41" s="1"/>
  <c r="H29" i="16"/>
  <c r="CO20" i="144"/>
  <c r="AL20" i="144"/>
  <c r="I85" i="41"/>
  <c r="J85" i="41" s="1"/>
  <c r="D20" i="144"/>
  <c r="D29" i="5"/>
  <c r="F20" i="144"/>
  <c r="F29" i="5"/>
  <c r="I20" i="144"/>
  <c r="D30" i="7"/>
  <c r="F30" i="7"/>
  <c r="K20" i="144"/>
  <c r="D29" i="15"/>
  <c r="G29" i="15" s="1"/>
  <c r="AD20" i="144"/>
  <c r="AK20" i="144"/>
  <c r="I83" i="41"/>
  <c r="J83" i="41" s="1"/>
  <c r="G29" i="16"/>
  <c r="CN20" i="144"/>
  <c r="E29" i="8"/>
  <c r="G29" i="17"/>
  <c r="G29" i="20"/>
  <c r="K29" i="20"/>
  <c r="O29" i="20"/>
  <c r="AH20" i="144"/>
  <c r="AQ20" i="144"/>
  <c r="AU20" i="144"/>
  <c r="BH20" i="144"/>
  <c r="BL20" i="144"/>
  <c r="CR20" i="144"/>
  <c r="CV20" i="144"/>
  <c r="E29" i="10"/>
  <c r="F29" i="19"/>
  <c r="T29" i="20"/>
  <c r="AA20" i="144"/>
  <c r="AI20" i="144"/>
  <c r="BA20" i="144"/>
  <c r="CK20" i="144"/>
  <c r="G29" i="8"/>
  <c r="E30" i="9"/>
  <c r="E29" i="21"/>
  <c r="D29" i="22"/>
  <c r="E29" i="22" s="1"/>
  <c r="BJ20" i="144"/>
  <c r="BN20" i="144"/>
  <c r="D29" i="19"/>
  <c r="H29" i="19"/>
  <c r="F29" i="20"/>
  <c r="J29" i="20"/>
  <c r="N29" i="20"/>
  <c r="R29" i="20"/>
  <c r="O32" i="144"/>
  <c r="E28" i="8"/>
  <c r="Z32" i="144"/>
  <c r="F28" i="10"/>
  <c r="AE32" i="144"/>
  <c r="E28" i="15"/>
  <c r="AP32" i="144"/>
  <c r="BH32" i="144"/>
  <c r="E28" i="18"/>
  <c r="BL32" i="144"/>
  <c r="I28" i="18"/>
  <c r="BU32" i="144"/>
  <c r="H28" i="20"/>
  <c r="CC32" i="144"/>
  <c r="P28" i="20"/>
  <c r="M81" i="39"/>
  <c r="E28" i="10"/>
  <c r="F28" i="15"/>
  <c r="K28" i="18"/>
  <c r="BJ32" i="144"/>
  <c r="Q32" i="144"/>
  <c r="G28" i="8"/>
  <c r="I17" i="39"/>
  <c r="J17" i="39" s="1"/>
  <c r="D29" i="9"/>
  <c r="F29" i="9"/>
  <c r="V32" i="144"/>
  <c r="AQ32" i="144"/>
  <c r="E28" i="17"/>
  <c r="CJ32" i="144"/>
  <c r="AT32" i="144"/>
  <c r="I82" i="39"/>
  <c r="J82" i="39" s="1"/>
  <c r="AV32" i="144"/>
  <c r="J28" i="17"/>
  <c r="N81" i="39"/>
  <c r="CG32" i="144"/>
  <c r="T28" i="20"/>
  <c r="DH32" i="144"/>
  <c r="W32" i="140"/>
  <c r="W25" i="6"/>
  <c r="F28" i="20"/>
  <c r="D28" i="17"/>
  <c r="J28" i="20"/>
  <c r="D32" i="144"/>
  <c r="T32" i="144"/>
  <c r="CH32" i="144"/>
  <c r="F32" i="144"/>
  <c r="F28" i="5"/>
  <c r="K32" i="144"/>
  <c r="F29" i="7"/>
  <c r="D28" i="10"/>
  <c r="I21" i="39"/>
  <c r="J21" i="39" s="1"/>
  <c r="L30" i="39"/>
  <c r="E32" i="144"/>
  <c r="E28" i="5"/>
  <c r="G32" i="144"/>
  <c r="G28" i="5"/>
  <c r="I2" i="39"/>
  <c r="J2" i="39" s="1"/>
  <c r="D29" i="7"/>
  <c r="I32" i="144"/>
  <c r="AA32" i="144"/>
  <c r="G28" i="10"/>
  <c r="AD32" i="144"/>
  <c r="D28" i="15"/>
  <c r="N40" i="39"/>
  <c r="N38" i="39"/>
  <c r="N41" i="39"/>
  <c r="N39" i="39"/>
  <c r="AR32" i="144"/>
  <c r="F28" i="17"/>
  <c r="BG32" i="144"/>
  <c r="D28" i="18"/>
  <c r="BI32" i="144"/>
  <c r="F28" i="18"/>
  <c r="BK32" i="144"/>
  <c r="H28" i="18"/>
  <c r="BM32" i="144"/>
  <c r="J28" i="18"/>
  <c r="I54" i="39"/>
  <c r="J54" i="39" s="1"/>
  <c r="BQ32" i="144"/>
  <c r="D28" i="20"/>
  <c r="BY32" i="144"/>
  <c r="L28" i="20"/>
  <c r="L83" i="39"/>
  <c r="I7" i="39"/>
  <c r="J7" i="39" s="1"/>
  <c r="N32" i="144"/>
  <c r="D28" i="8"/>
  <c r="H28" i="8" s="1"/>
  <c r="I12" i="39"/>
  <c r="J12" i="39" s="1"/>
  <c r="CK32" i="144"/>
  <c r="AU32" i="144"/>
  <c r="I28" i="17"/>
  <c r="L45" i="39"/>
  <c r="CF32" i="144"/>
  <c r="S28" i="20"/>
  <c r="DE32" i="144"/>
  <c r="D28" i="23"/>
  <c r="E28" i="23" s="1"/>
  <c r="E29" i="7"/>
  <c r="H28" i="17"/>
  <c r="N28" i="20"/>
  <c r="X32" i="144"/>
  <c r="CL32" i="144"/>
  <c r="I85" i="39"/>
  <c r="J85" i="39" s="1"/>
  <c r="G28" i="16"/>
  <c r="E28" i="19"/>
  <c r="I28" i="19"/>
  <c r="G28" i="20"/>
  <c r="K28" i="20"/>
  <c r="O28" i="20"/>
  <c r="D28" i="21"/>
  <c r="G28" i="21" s="1"/>
  <c r="U32" i="144"/>
  <c r="AK32" i="144"/>
  <c r="AY32" i="144"/>
  <c r="BC32" i="144"/>
  <c r="CU32" i="144"/>
  <c r="DC32" i="144"/>
  <c r="DG32" i="144"/>
  <c r="D28" i="16"/>
  <c r="H28" i="16"/>
  <c r="F28" i="19"/>
  <c r="J28" i="19"/>
  <c r="AH32" i="144"/>
  <c r="AL32" i="144"/>
  <c r="AZ32" i="144"/>
  <c r="BD32" i="144"/>
  <c r="E28" i="16"/>
  <c r="I28" i="16"/>
  <c r="N88" i="75"/>
  <c r="H85" i="75"/>
  <c r="DG29" i="144"/>
  <c r="I90" i="75"/>
  <c r="J90" i="75" s="1"/>
  <c r="AY29" i="144"/>
  <c r="I46" i="75"/>
  <c r="J46" i="75" s="1"/>
  <c r="D27" i="16"/>
  <c r="I31" i="75"/>
  <c r="J31" i="75" s="1"/>
  <c r="N30" i="75"/>
  <c r="AP29" i="144"/>
  <c r="I38" i="75"/>
  <c r="J38" i="75" s="1"/>
  <c r="D27" i="23"/>
  <c r="E27" i="23" s="1"/>
  <c r="I89" i="75"/>
  <c r="J89" i="75" s="1"/>
  <c r="N82" i="75"/>
  <c r="N6" i="75"/>
  <c r="N11" i="75"/>
  <c r="N16" i="75"/>
  <c r="N26" i="75"/>
  <c r="N62" i="75"/>
  <c r="N32" i="75"/>
  <c r="N51" i="75"/>
  <c r="N49" i="75"/>
  <c r="N20" i="75"/>
  <c r="N47" i="75"/>
  <c r="N81" i="75"/>
  <c r="M81" i="75"/>
  <c r="H63" i="75" s="1"/>
  <c r="N38" i="75"/>
  <c r="N31" i="75"/>
  <c r="N37" i="75" s="1"/>
  <c r="N35" i="75"/>
  <c r="N83" i="75" s="1"/>
  <c r="N46" i="75"/>
  <c r="N48" i="75"/>
  <c r="N50" i="75"/>
  <c r="N40" i="75"/>
  <c r="N39" i="75"/>
  <c r="I27" i="75"/>
  <c r="J27" i="75" s="1"/>
  <c r="K29" i="140"/>
  <c r="DF29" i="144"/>
  <c r="J2" i="73"/>
  <c r="O81" i="73"/>
  <c r="I63" i="73" s="1"/>
  <c r="J63" i="73" s="1"/>
  <c r="O11" i="73"/>
  <c r="I7" i="73" s="1"/>
  <c r="J7" i="73" s="1"/>
  <c r="N16" i="73"/>
  <c r="O26" i="73"/>
  <c r="I21" i="73" s="1"/>
  <c r="J21" i="73" s="1"/>
  <c r="AH55" i="144"/>
  <c r="O37" i="73"/>
  <c r="I31" i="73"/>
  <c r="J31" i="73" s="1"/>
  <c r="CN55" i="144"/>
  <c r="O83" i="73"/>
  <c r="I83" i="73" s="1"/>
  <c r="J83" i="73" s="1"/>
  <c r="O45" i="73"/>
  <c r="I38" i="73"/>
  <c r="J38" i="73" s="1"/>
  <c r="N82" i="73"/>
  <c r="CR55" i="144"/>
  <c r="I46" i="73"/>
  <c r="J46" i="73" s="1"/>
  <c r="O53" i="73"/>
  <c r="O84" i="73" s="1"/>
  <c r="M81" i="73"/>
  <c r="H63" i="73" s="1"/>
  <c r="N88" i="73"/>
  <c r="O16" i="73"/>
  <c r="I12" i="73" s="1"/>
  <c r="J12" i="73" s="1"/>
  <c r="O82" i="73"/>
  <c r="I82" i="73" s="1"/>
  <c r="J82" i="73" s="1"/>
  <c r="O62" i="73"/>
  <c r="I54" i="73" s="1"/>
  <c r="J54" i="73" s="1"/>
  <c r="N20" i="73"/>
  <c r="N30" i="73"/>
  <c r="F28" i="9"/>
  <c r="V29" i="144"/>
  <c r="L30" i="75"/>
  <c r="D29" i="144"/>
  <c r="D27" i="5"/>
  <c r="F27" i="5"/>
  <c r="F29" i="144"/>
  <c r="L6" i="75"/>
  <c r="I29" i="144"/>
  <c r="D28" i="7"/>
  <c r="T29" i="144"/>
  <c r="D28" i="9"/>
  <c r="I17" i="75"/>
  <c r="J17" i="75" s="1"/>
  <c r="AI29" i="144"/>
  <c r="E27" i="16"/>
  <c r="P29" i="144"/>
  <c r="F27" i="8"/>
  <c r="AE29" i="144"/>
  <c r="E27" i="15"/>
  <c r="M29" i="140"/>
  <c r="M24" i="6"/>
  <c r="BF29" i="144"/>
  <c r="E29" i="144"/>
  <c r="E27" i="5"/>
  <c r="G27" i="5"/>
  <c r="G29" i="144"/>
  <c r="CH29" i="144"/>
  <c r="K29" i="144"/>
  <c r="E28" i="7"/>
  <c r="J29" i="144"/>
  <c r="I7" i="75"/>
  <c r="J7" i="75" s="1"/>
  <c r="N29" i="144"/>
  <c r="D27" i="8"/>
  <c r="U29" i="144"/>
  <c r="E28" i="9"/>
  <c r="G28" i="7"/>
  <c r="L29" i="144"/>
  <c r="O29" i="144"/>
  <c r="E27" i="8"/>
  <c r="Q29" i="144"/>
  <c r="G27" i="8"/>
  <c r="I12" i="75"/>
  <c r="J12" i="75" s="1"/>
  <c r="D27" i="15"/>
  <c r="AD29" i="144"/>
  <c r="AF29" i="144"/>
  <c r="F27" i="15"/>
  <c r="F27" i="10"/>
  <c r="I27" i="16"/>
  <c r="D27" i="17"/>
  <c r="H27" i="17"/>
  <c r="D27" i="19"/>
  <c r="H27" i="19"/>
  <c r="G27" i="18"/>
  <c r="K27" i="18"/>
  <c r="E27" i="20"/>
  <c r="I27" i="20"/>
  <c r="M27" i="20"/>
  <c r="Q27" i="20"/>
  <c r="AH29" i="144"/>
  <c r="AL29" i="144"/>
  <c r="AQ29" i="144"/>
  <c r="AU29" i="144"/>
  <c r="AZ29" i="144"/>
  <c r="BD29" i="144"/>
  <c r="BH29" i="144"/>
  <c r="BL29" i="144"/>
  <c r="BT29" i="144"/>
  <c r="BX29" i="144"/>
  <c r="CB29" i="144"/>
  <c r="CF29" i="144"/>
  <c r="CJ29" i="144"/>
  <c r="CN29" i="144"/>
  <c r="CR29" i="144"/>
  <c r="CV29" i="144"/>
  <c r="I54" i="75"/>
  <c r="J54" i="75" s="1"/>
  <c r="I83" i="75"/>
  <c r="J83" i="75" s="1"/>
  <c r="I85" i="75"/>
  <c r="J85" i="75" s="1"/>
  <c r="G27" i="10"/>
  <c r="F27" i="16"/>
  <c r="I27" i="17"/>
  <c r="E27" i="19"/>
  <c r="I27" i="19"/>
  <c r="D27" i="18"/>
  <c r="H27" i="18"/>
  <c r="F27" i="20"/>
  <c r="J27" i="20"/>
  <c r="N27" i="20"/>
  <c r="R27" i="20"/>
  <c r="D27" i="21"/>
  <c r="D27" i="22"/>
  <c r="E27" i="22" s="1"/>
  <c r="AM29" i="144"/>
  <c r="AR29" i="144"/>
  <c r="AV29" i="144"/>
  <c r="BA29" i="144"/>
  <c r="BE29" i="144"/>
  <c r="BI29" i="144"/>
  <c r="BM29" i="144"/>
  <c r="BQ29" i="144"/>
  <c r="BU29" i="144"/>
  <c r="BY29" i="144"/>
  <c r="CC29" i="144"/>
  <c r="CG29" i="144"/>
  <c r="CO29" i="144"/>
  <c r="DE29" i="144"/>
  <c r="I21" i="75"/>
  <c r="J21" i="75" s="1"/>
  <c r="I82" i="75"/>
  <c r="J82" i="75" s="1"/>
  <c r="D27" i="10"/>
  <c r="H27" i="10"/>
  <c r="G27" i="16"/>
  <c r="J27" i="17"/>
  <c r="F27" i="19"/>
  <c r="J27" i="19"/>
  <c r="E27" i="21"/>
  <c r="AS29" i="144"/>
  <c r="BB29" i="144"/>
  <c r="I63" i="75"/>
  <c r="J63" i="75" s="1"/>
  <c r="E27" i="10"/>
  <c r="G27" i="19"/>
  <c r="F27" i="21"/>
  <c r="N6" i="73"/>
  <c r="N26" i="73"/>
  <c r="N33" i="73"/>
  <c r="N31" i="73"/>
  <c r="N40" i="73"/>
  <c r="L83" i="73"/>
  <c r="N49" i="73"/>
  <c r="N39" i="73"/>
  <c r="N45" i="73" s="1"/>
  <c r="M23" i="6"/>
  <c r="N64" i="73"/>
  <c r="N81" i="73" s="1"/>
  <c r="DH55" i="144"/>
  <c r="N51" i="73"/>
  <c r="N46" i="73"/>
  <c r="N48" i="73"/>
  <c r="N50" i="73"/>
  <c r="N52" i="73"/>
  <c r="Z55" i="144"/>
  <c r="F26" i="10"/>
  <c r="AE55" i="144"/>
  <c r="E26" i="15"/>
  <c r="L45" i="73"/>
  <c r="E26" i="18"/>
  <c r="BH55" i="144"/>
  <c r="I26" i="18"/>
  <c r="BL55" i="144"/>
  <c r="E26" i="5"/>
  <c r="E55" i="144"/>
  <c r="G55" i="144"/>
  <c r="G26" i="5"/>
  <c r="J55" i="144"/>
  <c r="E27" i="7"/>
  <c r="G27" i="7"/>
  <c r="L55" i="144"/>
  <c r="N55" i="144"/>
  <c r="D26" i="8"/>
  <c r="AQ55" i="144"/>
  <c r="E26" i="17"/>
  <c r="AS55" i="144"/>
  <c r="G26" i="17"/>
  <c r="CK55" i="144"/>
  <c r="AU55" i="144"/>
  <c r="I26" i="17"/>
  <c r="BQ55" i="144"/>
  <c r="D26" i="20"/>
  <c r="BU55" i="144"/>
  <c r="H26" i="20"/>
  <c r="BY55" i="144"/>
  <c r="L26" i="20"/>
  <c r="CC55" i="144"/>
  <c r="P26" i="20"/>
  <c r="CF55" i="144"/>
  <c r="S26" i="20"/>
  <c r="U26" i="20"/>
  <c r="CH55" i="144"/>
  <c r="D26" i="5"/>
  <c r="D55" i="144"/>
  <c r="F55" i="144"/>
  <c r="F26" i="5"/>
  <c r="L6" i="73"/>
  <c r="D27" i="7"/>
  <c r="I55" i="144"/>
  <c r="K55" i="144"/>
  <c r="F27" i="7"/>
  <c r="AI55" i="144"/>
  <c r="E26" i="16"/>
  <c r="AP55" i="144"/>
  <c r="D26" i="17"/>
  <c r="AR55" i="144"/>
  <c r="F26" i="17"/>
  <c r="CJ55" i="144"/>
  <c r="AT55" i="144"/>
  <c r="H26" i="17"/>
  <c r="AV55" i="144"/>
  <c r="J26" i="17"/>
  <c r="CL55" i="144"/>
  <c r="F26" i="20"/>
  <c r="BS55" i="144"/>
  <c r="J26" i="20"/>
  <c r="BW55" i="144"/>
  <c r="N26" i="20"/>
  <c r="CA55" i="144"/>
  <c r="R26" i="20"/>
  <c r="CE55" i="144"/>
  <c r="CG55" i="144"/>
  <c r="T26" i="20"/>
  <c r="DE55" i="144"/>
  <c r="D26" i="23"/>
  <c r="E26" i="23" s="1"/>
  <c r="D26" i="10"/>
  <c r="X55" i="144"/>
  <c r="G26" i="18"/>
  <c r="BJ55" i="144"/>
  <c r="K26" i="18"/>
  <c r="BN55" i="144"/>
  <c r="F27" i="9"/>
  <c r="V55" i="144"/>
  <c r="E26" i="10"/>
  <c r="Y55" i="144"/>
  <c r="AA55" i="144"/>
  <c r="G26" i="10"/>
  <c r="AD55" i="144"/>
  <c r="D26" i="15"/>
  <c r="F26" i="15"/>
  <c r="AF55" i="144"/>
  <c r="BF55" i="144"/>
  <c r="D26" i="18"/>
  <c r="BG55" i="144"/>
  <c r="BI55" i="144"/>
  <c r="F26" i="18"/>
  <c r="H26" i="18"/>
  <c r="BK55" i="144"/>
  <c r="BM55" i="144"/>
  <c r="J26" i="18"/>
  <c r="G26" i="16"/>
  <c r="G26" i="19"/>
  <c r="G26" i="20"/>
  <c r="K26" i="20"/>
  <c r="O26" i="20"/>
  <c r="F26" i="21"/>
  <c r="D26" i="22"/>
  <c r="E26" i="22" s="1"/>
  <c r="P55" i="144"/>
  <c r="T55" i="144"/>
  <c r="AJ55" i="144"/>
  <c r="BB55" i="144"/>
  <c r="BR55" i="144"/>
  <c r="BV55" i="144"/>
  <c r="BZ55" i="144"/>
  <c r="CD55" i="144"/>
  <c r="CP55" i="144"/>
  <c r="CT55" i="144"/>
  <c r="CX55" i="144"/>
  <c r="DB55" i="144"/>
  <c r="E26" i="8"/>
  <c r="D27" i="9"/>
  <c r="D26" i="16"/>
  <c r="H26" i="16"/>
  <c r="D26" i="19"/>
  <c r="H26" i="19"/>
  <c r="Q55" i="144"/>
  <c r="U55" i="144"/>
  <c r="AK55" i="144"/>
  <c r="AY55" i="144"/>
  <c r="BC55" i="144"/>
  <c r="I85" i="73"/>
  <c r="J85" i="73" s="1"/>
  <c r="I26" i="16"/>
  <c r="E26" i="19"/>
  <c r="I26" i="19"/>
  <c r="D26" i="21"/>
  <c r="AL55" i="144"/>
  <c r="AZ55" i="144"/>
  <c r="BD55" i="144"/>
  <c r="F26" i="19"/>
  <c r="J26" i="19"/>
  <c r="N88" i="37"/>
  <c r="H85" i="37"/>
  <c r="I2" i="37"/>
  <c r="J2" i="37" s="1"/>
  <c r="N16" i="37"/>
  <c r="I12" i="37"/>
  <c r="J12" i="37" s="1"/>
  <c r="N20" i="37"/>
  <c r="I17" i="37"/>
  <c r="J17" i="37" s="1"/>
  <c r="N30" i="37"/>
  <c r="I27" i="37"/>
  <c r="J27" i="37" s="1"/>
  <c r="N81" i="37"/>
  <c r="I63" i="37"/>
  <c r="N6" i="37"/>
  <c r="N31" i="37"/>
  <c r="N33" i="37"/>
  <c r="N47" i="37"/>
  <c r="N49" i="37"/>
  <c r="N51" i="37"/>
  <c r="N11" i="37"/>
  <c r="I7" i="37"/>
  <c r="J7" i="37" s="1"/>
  <c r="N26" i="37"/>
  <c r="I21" i="37"/>
  <c r="J21" i="37" s="1"/>
  <c r="N83" i="37"/>
  <c r="I83" i="37"/>
  <c r="J83" i="37" s="1"/>
  <c r="N82" i="37"/>
  <c r="I82" i="37"/>
  <c r="J82" i="37" s="1"/>
  <c r="N46" i="37"/>
  <c r="N48" i="37"/>
  <c r="N50" i="37"/>
  <c r="N62" i="37"/>
  <c r="I54" i="37"/>
  <c r="J54" i="37" s="1"/>
  <c r="M81" i="37"/>
  <c r="H63" i="37" s="1"/>
  <c r="N38" i="37"/>
  <c r="N40" i="37"/>
  <c r="N39" i="37"/>
  <c r="DF21" i="144"/>
  <c r="AE21" i="144"/>
  <c r="E25" i="15"/>
  <c r="E21" i="144"/>
  <c r="E25" i="5"/>
  <c r="G25" i="5"/>
  <c r="G21" i="144"/>
  <c r="E26" i="7"/>
  <c r="J21" i="144"/>
  <c r="Y21" i="144"/>
  <c r="E25" i="10"/>
  <c r="AA21" i="144"/>
  <c r="G25" i="10"/>
  <c r="D25" i="15"/>
  <c r="AD21" i="144"/>
  <c r="AF21" i="144"/>
  <c r="F25" i="15"/>
  <c r="V21" i="144"/>
  <c r="F26" i="9"/>
  <c r="L21" i="144"/>
  <c r="G26" i="7"/>
  <c r="N21" i="144"/>
  <c r="D25" i="8"/>
  <c r="M21" i="140"/>
  <c r="BF21" i="144"/>
  <c r="M22" i="6"/>
  <c r="D21" i="144"/>
  <c r="D25" i="5"/>
  <c r="F25" i="5"/>
  <c r="F21" i="144"/>
  <c r="L6" i="37"/>
  <c r="I21" i="144"/>
  <c r="D26" i="7"/>
  <c r="K21" i="144"/>
  <c r="F26" i="7"/>
  <c r="X21" i="144"/>
  <c r="D25" i="10"/>
  <c r="Z21" i="144"/>
  <c r="F25" i="10"/>
  <c r="K22" i="6"/>
  <c r="K21" i="140"/>
  <c r="E25" i="16"/>
  <c r="I25" i="16"/>
  <c r="F25" i="17"/>
  <c r="J25" i="17"/>
  <c r="F25" i="19"/>
  <c r="J25" i="19"/>
  <c r="E25" i="18"/>
  <c r="I25" i="18"/>
  <c r="E25" i="20"/>
  <c r="I25" i="20"/>
  <c r="M25" i="20"/>
  <c r="Q25" i="20"/>
  <c r="U25" i="20"/>
  <c r="E25" i="21"/>
  <c r="AH21" i="144"/>
  <c r="AL21" i="144"/>
  <c r="AQ21" i="144"/>
  <c r="AU21" i="144"/>
  <c r="AZ21" i="144"/>
  <c r="BD21" i="144"/>
  <c r="BT21" i="144"/>
  <c r="BX21" i="144"/>
  <c r="CB21" i="144"/>
  <c r="CF21" i="144"/>
  <c r="CJ21" i="144"/>
  <c r="CN21" i="144"/>
  <c r="CR21" i="144"/>
  <c r="CV21" i="144"/>
  <c r="E25" i="8"/>
  <c r="F25" i="16"/>
  <c r="G25" i="17"/>
  <c r="G25" i="19"/>
  <c r="F25" i="18"/>
  <c r="J25" i="18"/>
  <c r="F25" i="20"/>
  <c r="J25" i="20"/>
  <c r="N25" i="20"/>
  <c r="R25" i="20"/>
  <c r="F25" i="21"/>
  <c r="D25" i="23"/>
  <c r="E25" i="23" s="1"/>
  <c r="AM21" i="144"/>
  <c r="AV21" i="144"/>
  <c r="BA21" i="144"/>
  <c r="BE21" i="144"/>
  <c r="BQ21" i="144"/>
  <c r="BU21" i="144"/>
  <c r="BY21" i="144"/>
  <c r="CC21" i="144"/>
  <c r="CG21" i="144"/>
  <c r="CK21" i="144"/>
  <c r="CO21" i="144"/>
  <c r="CS21" i="144"/>
  <c r="CW21" i="144"/>
  <c r="DA21" i="144"/>
  <c r="F25" i="8"/>
  <c r="D26" i="9"/>
  <c r="G25" i="16"/>
  <c r="D25" i="17"/>
  <c r="H25" i="17"/>
  <c r="D25" i="19"/>
  <c r="H25" i="19"/>
  <c r="G25" i="18"/>
  <c r="K25" i="18"/>
  <c r="BB21" i="144"/>
  <c r="G25" i="8"/>
  <c r="E26" i="9"/>
  <c r="D25" i="18"/>
  <c r="H25" i="18"/>
  <c r="D25" i="22"/>
  <c r="E25" i="22" s="1"/>
  <c r="N6" i="35"/>
  <c r="L6" i="35"/>
  <c r="N38" i="35"/>
  <c r="N40" i="35"/>
  <c r="N42" i="35"/>
  <c r="N44" i="35"/>
  <c r="M81" i="35"/>
  <c r="N26" i="35"/>
  <c r="N30" i="35"/>
  <c r="N62" i="35"/>
  <c r="N39" i="35"/>
  <c r="N81" i="35"/>
  <c r="N31" i="35"/>
  <c r="N33" i="35"/>
  <c r="N35" i="35"/>
  <c r="N46" i="35"/>
  <c r="N48" i="35"/>
  <c r="N50" i="35"/>
  <c r="N52" i="35"/>
  <c r="M83" i="35"/>
  <c r="S26" i="140"/>
  <c r="L11" i="35"/>
  <c r="N34" i="35"/>
  <c r="N83" i="35" s="1"/>
  <c r="N47" i="35"/>
  <c r="N49" i="35"/>
  <c r="M21" i="6"/>
  <c r="W21" i="6"/>
  <c r="F24" i="8"/>
  <c r="J24" i="17"/>
  <c r="E24" i="18"/>
  <c r="P24" i="20"/>
  <c r="AJ26" i="144"/>
  <c r="BV26" i="144"/>
  <c r="CL26" i="144"/>
  <c r="DB26" i="144"/>
  <c r="L83" i="35"/>
  <c r="E25" i="7"/>
  <c r="D24" i="15"/>
  <c r="F24" i="19"/>
  <c r="D24" i="20"/>
  <c r="X26" i="144"/>
  <c r="BB26" i="144"/>
  <c r="BZ26" i="144"/>
  <c r="CP26" i="144"/>
  <c r="K21" i="6"/>
  <c r="D24" i="5"/>
  <c r="D24" i="16"/>
  <c r="J24" i="19"/>
  <c r="H24" i="20"/>
  <c r="D26" i="144"/>
  <c r="AB26" i="144"/>
  <c r="BJ26" i="144"/>
  <c r="CD26" i="144"/>
  <c r="CT26" i="144"/>
  <c r="DF26" i="144"/>
  <c r="G24" i="10"/>
  <c r="I24" i="10" s="1"/>
  <c r="H24" i="16"/>
  <c r="F24" i="17"/>
  <c r="L24" i="20"/>
  <c r="L26" i="144"/>
  <c r="AF26" i="144"/>
  <c r="BR26" i="144"/>
  <c r="CH26" i="144"/>
  <c r="CX26" i="144"/>
  <c r="AE26" i="144"/>
  <c r="E24" i="15"/>
  <c r="G24" i="15" s="1"/>
  <c r="AS26" i="144"/>
  <c r="E26" i="144"/>
  <c r="E24" i="5"/>
  <c r="G26" i="144"/>
  <c r="G24" i="5"/>
  <c r="K26" i="144"/>
  <c r="F25" i="7"/>
  <c r="H25" i="7" s="1"/>
  <c r="L53" i="35"/>
  <c r="I24" i="18"/>
  <c r="BN26" i="144"/>
  <c r="Q26" i="144"/>
  <c r="G24" i="8"/>
  <c r="L20" i="35"/>
  <c r="AI26" i="144"/>
  <c r="E24" i="16"/>
  <c r="E24" i="17"/>
  <c r="AQ26" i="144"/>
  <c r="CK26" i="144"/>
  <c r="I24" i="17"/>
  <c r="AU26" i="144"/>
  <c r="S21" i="6"/>
  <c r="L84" i="35"/>
  <c r="T24" i="20"/>
  <c r="T26" i="144"/>
  <c r="F25" i="9"/>
  <c r="G25" i="9" s="1"/>
  <c r="V26" i="144"/>
  <c r="F24" i="20"/>
  <c r="BS26" i="144"/>
  <c r="J24" i="20"/>
  <c r="BW26" i="144"/>
  <c r="N24" i="20"/>
  <c r="CA26" i="144"/>
  <c r="R24" i="20"/>
  <c r="CE26" i="144"/>
  <c r="I24" i="16"/>
  <c r="G24" i="19"/>
  <c r="F24" i="18"/>
  <c r="J24" i="18"/>
  <c r="F24" i="21"/>
  <c r="D24" i="23"/>
  <c r="E24" i="23" s="1"/>
  <c r="D24" i="22"/>
  <c r="E24" i="22" s="1"/>
  <c r="I26" i="144"/>
  <c r="U26" i="144"/>
  <c r="Y26" i="144"/>
  <c r="AK26" i="144"/>
  <c r="AP26" i="144"/>
  <c r="AT26" i="144"/>
  <c r="AY26" i="144"/>
  <c r="BC26" i="144"/>
  <c r="BG26" i="144"/>
  <c r="BK26" i="144"/>
  <c r="F24" i="5"/>
  <c r="D24" i="8"/>
  <c r="H24" i="17"/>
  <c r="D24" i="19"/>
  <c r="H24" i="19"/>
  <c r="J26" i="144"/>
  <c r="Z26" i="144"/>
  <c r="AL26" i="144"/>
  <c r="AZ26" i="144"/>
  <c r="BD26" i="144"/>
  <c r="BT26" i="144"/>
  <c r="BX26" i="144"/>
  <c r="CB26" i="144"/>
  <c r="CF26" i="144"/>
  <c r="CN26" i="144"/>
  <c r="CR26" i="144"/>
  <c r="E24" i="8"/>
  <c r="E24" i="19"/>
  <c r="I24" i="19"/>
  <c r="D24" i="21"/>
  <c r="G24" i="21" s="1"/>
  <c r="N20" i="71"/>
  <c r="N16" i="71"/>
  <c r="N26" i="71"/>
  <c r="N39" i="71"/>
  <c r="N42" i="71"/>
  <c r="N82" i="71" s="1"/>
  <c r="N46" i="71"/>
  <c r="N6" i="33"/>
  <c r="N26" i="33"/>
  <c r="N20" i="33"/>
  <c r="N81" i="33"/>
  <c r="D23" i="7"/>
  <c r="O11" i="33"/>
  <c r="I7" i="33" s="1"/>
  <c r="J7" i="33" s="1"/>
  <c r="D22" i="17"/>
  <c r="O45" i="33"/>
  <c r="H22" i="17"/>
  <c r="O82" i="33"/>
  <c r="Q51" i="140" s="1"/>
  <c r="M81" i="33"/>
  <c r="O6" i="33"/>
  <c r="I2" i="33" s="1"/>
  <c r="J2" i="33" s="1"/>
  <c r="D22" i="8"/>
  <c r="O16" i="33"/>
  <c r="I12" i="33" s="1"/>
  <c r="J12" i="33" s="1"/>
  <c r="D22" i="15"/>
  <c r="O30" i="33"/>
  <c r="I27" i="33" s="1"/>
  <c r="J27" i="33" s="1"/>
  <c r="O62" i="33"/>
  <c r="I54" i="33" s="1"/>
  <c r="J54" i="33" s="1"/>
  <c r="T51" i="144"/>
  <c r="O20" i="33"/>
  <c r="I17" i="33" s="1"/>
  <c r="J17" i="33" s="1"/>
  <c r="X51" i="144"/>
  <c r="O26" i="33"/>
  <c r="I21" i="33" s="1"/>
  <c r="J21" i="33" s="1"/>
  <c r="N30" i="33"/>
  <c r="O83" i="33"/>
  <c r="I83" i="33" s="1"/>
  <c r="J83" i="33" s="1"/>
  <c r="N31" i="33"/>
  <c r="N33" i="33"/>
  <c r="N35" i="33"/>
  <c r="N46" i="33"/>
  <c r="N48" i="33"/>
  <c r="N50" i="33"/>
  <c r="N52" i="33"/>
  <c r="M83" i="33"/>
  <c r="N34" i="33"/>
  <c r="N47" i="33"/>
  <c r="N49" i="33"/>
  <c r="L19" i="6"/>
  <c r="DH51" i="144"/>
  <c r="W51" i="140"/>
  <c r="W19" i="6"/>
  <c r="E22" i="15"/>
  <c r="AE51" i="144"/>
  <c r="L51" i="140"/>
  <c r="CC51" i="144"/>
  <c r="P22" i="20"/>
  <c r="DA51" i="144"/>
  <c r="D22" i="21"/>
  <c r="F22" i="21"/>
  <c r="DC51" i="144"/>
  <c r="F51" i="144"/>
  <c r="F22" i="5"/>
  <c r="E22" i="8"/>
  <c r="O51" i="144"/>
  <c r="G22" i="8"/>
  <c r="Q51" i="144"/>
  <c r="AH51" i="144"/>
  <c r="D22" i="16"/>
  <c r="AJ51" i="144"/>
  <c r="F22" i="16"/>
  <c r="D22" i="19"/>
  <c r="CR51" i="144"/>
  <c r="AY51" i="144"/>
  <c r="H22" i="19"/>
  <c r="CV51" i="144"/>
  <c r="BC51" i="144"/>
  <c r="BY51" i="144"/>
  <c r="L22" i="20"/>
  <c r="CF51" i="144"/>
  <c r="S22" i="20"/>
  <c r="DE51" i="144"/>
  <c r="D22" i="23"/>
  <c r="E22" i="23" s="1"/>
  <c r="E22" i="10"/>
  <c r="Y51" i="144"/>
  <c r="G22" i="10"/>
  <c r="AA51" i="144"/>
  <c r="L82" i="33"/>
  <c r="V51" i="144"/>
  <c r="F23" i="9"/>
  <c r="D51" i="144"/>
  <c r="D22" i="5"/>
  <c r="CO51" i="144"/>
  <c r="AL51" i="144"/>
  <c r="H22" i="16"/>
  <c r="CT51" i="144"/>
  <c r="BA51" i="144"/>
  <c r="F22" i="19"/>
  <c r="CX51" i="144"/>
  <c r="BE51" i="144"/>
  <c r="J22" i="19"/>
  <c r="BQ51" i="144"/>
  <c r="D22" i="20"/>
  <c r="BU51" i="144"/>
  <c r="H22" i="20"/>
  <c r="CH51" i="144"/>
  <c r="U22" i="20"/>
  <c r="E23" i="7"/>
  <c r="J51" i="144"/>
  <c r="L51" i="144"/>
  <c r="G23" i="7"/>
  <c r="E23" i="9"/>
  <c r="U51" i="144"/>
  <c r="AQ51" i="144"/>
  <c r="E22" i="17"/>
  <c r="AS51" i="144"/>
  <c r="G22" i="17"/>
  <c r="CK51" i="144"/>
  <c r="AU51" i="144"/>
  <c r="I22" i="17"/>
  <c r="BG51" i="144"/>
  <c r="D22" i="18"/>
  <c r="BI51" i="144"/>
  <c r="F22" i="18"/>
  <c r="BK51" i="144"/>
  <c r="H22" i="18"/>
  <c r="BM51" i="144"/>
  <c r="J22" i="18"/>
  <c r="BR51" i="144"/>
  <c r="E22" i="20"/>
  <c r="BV51" i="144"/>
  <c r="I22" i="20"/>
  <c r="BZ51" i="144"/>
  <c r="M22" i="20"/>
  <c r="CD51" i="144"/>
  <c r="Q22" i="20"/>
  <c r="F23" i="7"/>
  <c r="F22" i="8"/>
  <c r="D22" i="10"/>
  <c r="F22" i="15"/>
  <c r="G22" i="16"/>
  <c r="E22" i="19"/>
  <c r="I22" i="19"/>
  <c r="F22" i="20"/>
  <c r="J22" i="20"/>
  <c r="N22" i="20"/>
  <c r="R22" i="20"/>
  <c r="D22" i="22"/>
  <c r="E22" i="22" s="1"/>
  <c r="E51" i="144"/>
  <c r="I51" i="144"/>
  <c r="AK51" i="144"/>
  <c r="AP51" i="144"/>
  <c r="AT51" i="144"/>
  <c r="CU51" i="144"/>
  <c r="DG51" i="144"/>
  <c r="G22" i="5"/>
  <c r="F22" i="17"/>
  <c r="J22" i="17"/>
  <c r="E22" i="18"/>
  <c r="I22" i="18"/>
  <c r="G22" i="20"/>
  <c r="K22" i="20"/>
  <c r="O22" i="20"/>
  <c r="E22" i="21"/>
  <c r="N51" i="144"/>
  <c r="Z51" i="144"/>
  <c r="AD51" i="144"/>
  <c r="AZ51" i="144"/>
  <c r="BD51" i="144"/>
  <c r="CJ51" i="144"/>
  <c r="CN51" i="144"/>
  <c r="D23" i="9"/>
  <c r="E22" i="16"/>
  <c r="I22" i="16"/>
  <c r="G22" i="19"/>
  <c r="T22" i="20"/>
  <c r="AM51" i="144"/>
  <c r="AV51" i="144"/>
  <c r="G22" i="18"/>
  <c r="K22" i="18"/>
  <c r="N26" i="69"/>
  <c r="N6" i="69"/>
  <c r="N31" i="69"/>
  <c r="N32" i="69"/>
  <c r="N37" i="69" s="1"/>
  <c r="N30" i="69"/>
  <c r="N62" i="69"/>
  <c r="N11" i="69"/>
  <c r="N16" i="69"/>
  <c r="N20" i="69"/>
  <c r="N82" i="69"/>
  <c r="N40" i="69"/>
  <c r="K35" i="140"/>
  <c r="D22" i="7"/>
  <c r="G21" i="18"/>
  <c r="O21" i="20"/>
  <c r="AB35" i="144"/>
  <c r="BZ35" i="144"/>
  <c r="L16" i="69"/>
  <c r="E22" i="7"/>
  <c r="K21" i="18"/>
  <c r="S21" i="20"/>
  <c r="AF35" i="144"/>
  <c r="CD35" i="144"/>
  <c r="G21" i="8"/>
  <c r="F21" i="5"/>
  <c r="E22" i="9"/>
  <c r="L35" i="144"/>
  <c r="N6" i="67"/>
  <c r="N16" i="67"/>
  <c r="I38" i="67"/>
  <c r="J38" i="67" s="1"/>
  <c r="I46" i="67"/>
  <c r="J46" i="67" s="1"/>
  <c r="N88" i="67"/>
  <c r="H85" i="67"/>
  <c r="I31" i="67"/>
  <c r="J31" i="67" s="1"/>
  <c r="N26" i="67"/>
  <c r="N46" i="67"/>
  <c r="N41" i="67"/>
  <c r="N82" i="67"/>
  <c r="N11" i="67"/>
  <c r="N20" i="67"/>
  <c r="N62" i="67"/>
  <c r="I7" i="67"/>
  <c r="J7" i="67" s="1"/>
  <c r="I2" i="67"/>
  <c r="J2" i="67" s="1"/>
  <c r="I54" i="67"/>
  <c r="J54" i="67" s="1"/>
  <c r="W17" i="6"/>
  <c r="L45" i="67"/>
  <c r="N20" i="31"/>
  <c r="N11" i="31"/>
  <c r="N6" i="31"/>
  <c r="N26" i="31"/>
  <c r="N83" i="31"/>
  <c r="N30" i="31"/>
  <c r="N39" i="31"/>
  <c r="N41" i="31"/>
  <c r="N43" i="31"/>
  <c r="N38" i="31"/>
  <c r="N42" i="31"/>
  <c r="L37" i="31"/>
  <c r="L26" i="31"/>
  <c r="L6" i="31"/>
  <c r="N88" i="28"/>
  <c r="H85" i="28"/>
  <c r="I90" i="28"/>
  <c r="J90" i="28" s="1"/>
  <c r="I46" i="28"/>
  <c r="J46" i="28" s="1"/>
  <c r="I89" i="28"/>
  <c r="J89" i="28" s="1"/>
  <c r="V64" i="140" s="1"/>
  <c r="N20" i="28"/>
  <c r="N34" i="28"/>
  <c r="N36" i="28"/>
  <c r="N38" i="28"/>
  <c r="N40" i="28"/>
  <c r="N6" i="28"/>
  <c r="N16" i="28"/>
  <c r="N30" i="28"/>
  <c r="N62" i="28"/>
  <c r="N26" i="28"/>
  <c r="N35" i="28"/>
  <c r="N39" i="28"/>
  <c r="L26" i="28"/>
  <c r="I12" i="28"/>
  <c r="J12" i="28" s="1"/>
  <c r="N16" i="27"/>
  <c r="N82" i="27"/>
  <c r="N62" i="27"/>
  <c r="N30" i="27"/>
  <c r="N11" i="27"/>
  <c r="N26" i="27"/>
  <c r="N49" i="27"/>
  <c r="N32" i="27"/>
  <c r="N47" i="27"/>
  <c r="N6" i="27"/>
  <c r="N35" i="27"/>
  <c r="N83" i="27" s="1"/>
  <c r="N51" i="27"/>
  <c r="N30" i="71"/>
  <c r="L45" i="71"/>
  <c r="N52" i="71"/>
  <c r="N6" i="71"/>
  <c r="N81" i="71"/>
  <c r="N11" i="71"/>
  <c r="L6" i="71"/>
  <c r="L11" i="71"/>
  <c r="W62" i="144"/>
  <c r="H20" i="6"/>
  <c r="H62" i="140"/>
  <c r="L88" i="71"/>
  <c r="AK62" i="144"/>
  <c r="G23" i="16"/>
  <c r="J62" i="144"/>
  <c r="E24" i="7"/>
  <c r="V62" i="144"/>
  <c r="F24" i="9"/>
  <c r="L37" i="71"/>
  <c r="AH62" i="144"/>
  <c r="D23" i="16"/>
  <c r="T23" i="20"/>
  <c r="F62" i="144"/>
  <c r="F23" i="5"/>
  <c r="F23" i="8"/>
  <c r="P62" i="144"/>
  <c r="D23" i="15"/>
  <c r="AD62" i="144"/>
  <c r="F23" i="15"/>
  <c r="AF62" i="144"/>
  <c r="I23" i="20"/>
  <c r="M81" i="71"/>
  <c r="E23" i="20"/>
  <c r="R23" i="20"/>
  <c r="E62" i="144"/>
  <c r="E23" i="5"/>
  <c r="G62" i="144"/>
  <c r="G23" i="5"/>
  <c r="L20" i="71"/>
  <c r="N40" i="71"/>
  <c r="N38" i="71"/>
  <c r="J23" i="19"/>
  <c r="N23" i="20"/>
  <c r="Q23" i="20"/>
  <c r="D62" i="144"/>
  <c r="D23" i="5"/>
  <c r="K62" i="140"/>
  <c r="K20" i="6"/>
  <c r="AP62" i="144"/>
  <c r="D23" i="17"/>
  <c r="F23" i="19"/>
  <c r="F23" i="20"/>
  <c r="G24" i="7"/>
  <c r="L62" i="144"/>
  <c r="D24" i="9"/>
  <c r="T62" i="144"/>
  <c r="D23" i="19"/>
  <c r="D24" i="7"/>
  <c r="I62" i="144"/>
  <c r="K62" i="144"/>
  <c r="F24" i="7"/>
  <c r="N62" i="144"/>
  <c r="D23" i="8"/>
  <c r="D23" i="10"/>
  <c r="X62" i="144"/>
  <c r="Z62" i="144"/>
  <c r="F23" i="10"/>
  <c r="L26" i="71"/>
  <c r="N31" i="71"/>
  <c r="N32" i="71"/>
  <c r="N83" i="71"/>
  <c r="AR62" i="144"/>
  <c r="F23" i="17"/>
  <c r="AT62" i="144"/>
  <c r="H23" i="17"/>
  <c r="AV62" i="144"/>
  <c r="J23" i="17"/>
  <c r="N51" i="71"/>
  <c r="N49" i="71"/>
  <c r="N47" i="71"/>
  <c r="N48" i="71"/>
  <c r="H23" i="19"/>
  <c r="E23" i="18"/>
  <c r="G23" i="18"/>
  <c r="I23" i="18"/>
  <c r="K23" i="18"/>
  <c r="J23" i="20"/>
  <c r="M23" i="20"/>
  <c r="D23" i="21"/>
  <c r="F23" i="21"/>
  <c r="G23" i="8"/>
  <c r="E23" i="15"/>
  <c r="D23" i="18"/>
  <c r="H23" i="18"/>
  <c r="U23" i="20"/>
  <c r="AJ62" i="144"/>
  <c r="AS62" i="144"/>
  <c r="G23" i="10"/>
  <c r="H23" i="16"/>
  <c r="E23" i="17"/>
  <c r="I23" i="17"/>
  <c r="E23" i="19"/>
  <c r="I23" i="19"/>
  <c r="D23" i="23"/>
  <c r="E23" i="23" s="1"/>
  <c r="D23" i="22"/>
  <c r="E23" i="22" s="1"/>
  <c r="U62" i="144"/>
  <c r="Y62" i="144"/>
  <c r="E23" i="8"/>
  <c r="E23" i="16"/>
  <c r="F23" i="18"/>
  <c r="J23" i="18"/>
  <c r="G23" i="20"/>
  <c r="K23" i="20"/>
  <c r="O23" i="20"/>
  <c r="S23" i="20"/>
  <c r="AL62" i="144"/>
  <c r="AU62" i="144"/>
  <c r="D23" i="20"/>
  <c r="H23" i="20"/>
  <c r="L23" i="20"/>
  <c r="P23" i="20"/>
  <c r="E21" i="5"/>
  <c r="E35" i="144"/>
  <c r="V35" i="144"/>
  <c r="F22" i="9"/>
  <c r="AE35" i="144"/>
  <c r="E21" i="15"/>
  <c r="M81" i="69"/>
  <c r="N64" i="69"/>
  <c r="N81" i="69" s="1"/>
  <c r="CC35" i="144"/>
  <c r="P21" i="20"/>
  <c r="F21" i="8"/>
  <c r="AS35" i="144"/>
  <c r="DF35" i="144"/>
  <c r="K35" i="144"/>
  <c r="F22" i="7"/>
  <c r="F21" i="10"/>
  <c r="Z35" i="144"/>
  <c r="AI35" i="144"/>
  <c r="E21" i="16"/>
  <c r="AM35" i="144"/>
  <c r="I21" i="16"/>
  <c r="CR35" i="144"/>
  <c r="AY35" i="144"/>
  <c r="CW35" i="144"/>
  <c r="BD35" i="144"/>
  <c r="I21" i="19"/>
  <c r="BI35" i="144"/>
  <c r="F21" i="18"/>
  <c r="BM35" i="144"/>
  <c r="J21" i="18"/>
  <c r="BY35" i="144"/>
  <c r="L21" i="20"/>
  <c r="O35" i="144"/>
  <c r="E21" i="8"/>
  <c r="AD35" i="144"/>
  <c r="D21" i="15"/>
  <c r="N35" i="69"/>
  <c r="N83" i="69" s="1"/>
  <c r="L45" i="69"/>
  <c r="AP35" i="144"/>
  <c r="AR35" i="144"/>
  <c r="F21" i="17"/>
  <c r="CJ35" i="144"/>
  <c r="AT35" i="144"/>
  <c r="AV35" i="144"/>
  <c r="J21" i="17"/>
  <c r="N52" i="69"/>
  <c r="N50" i="69"/>
  <c r="N48" i="69"/>
  <c r="N46" i="69"/>
  <c r="N47" i="69"/>
  <c r="G21" i="19"/>
  <c r="CU35" i="144"/>
  <c r="BE35" i="144"/>
  <c r="J21" i="19"/>
  <c r="BU35" i="144"/>
  <c r="H21" i="20"/>
  <c r="DE35" i="144"/>
  <c r="D21" i="23"/>
  <c r="E21" i="23" s="1"/>
  <c r="DG35" i="144"/>
  <c r="D21" i="22"/>
  <c r="E21" i="22" s="1"/>
  <c r="G21" i="5"/>
  <c r="H21" i="5" s="1"/>
  <c r="D21" i="19"/>
  <c r="G21" i="20"/>
  <c r="V18" i="6"/>
  <c r="D35" i="144"/>
  <c r="T35" i="144"/>
  <c r="AJ35" i="144"/>
  <c r="BB35" i="144"/>
  <c r="BR35" i="144"/>
  <c r="CH35" i="144"/>
  <c r="CX35" i="144"/>
  <c r="N35" i="144"/>
  <c r="D21" i="8"/>
  <c r="AQ35" i="144"/>
  <c r="E21" i="17"/>
  <c r="CK35" i="144"/>
  <c r="AU35" i="144"/>
  <c r="I21" i="17"/>
  <c r="BA35" i="144"/>
  <c r="F21" i="19"/>
  <c r="CN35" i="144"/>
  <c r="AK35" i="144"/>
  <c r="L37" i="69"/>
  <c r="BG35" i="144"/>
  <c r="D21" i="18"/>
  <c r="BK35" i="144"/>
  <c r="H21" i="18"/>
  <c r="E21" i="10"/>
  <c r="Y35" i="144"/>
  <c r="AH35" i="144"/>
  <c r="D21" i="16"/>
  <c r="CO35" i="144"/>
  <c r="AL35" i="144"/>
  <c r="H21" i="16"/>
  <c r="N39" i="69"/>
  <c r="CS35" i="144"/>
  <c r="AZ35" i="144"/>
  <c r="E21" i="19"/>
  <c r="CV35" i="144"/>
  <c r="BC35" i="144"/>
  <c r="BQ35" i="144"/>
  <c r="D21" i="20"/>
  <c r="DA35" i="144"/>
  <c r="D21" i="21"/>
  <c r="F21" i="21"/>
  <c r="DC35" i="144"/>
  <c r="G21" i="10"/>
  <c r="G21" i="16"/>
  <c r="H21" i="19"/>
  <c r="K21" i="20"/>
  <c r="X35" i="144"/>
  <c r="BV35" i="144"/>
  <c r="CL35" i="144"/>
  <c r="DB35" i="144"/>
  <c r="T21" i="20"/>
  <c r="BS35" i="144"/>
  <c r="BW35" i="144"/>
  <c r="CA35" i="144"/>
  <c r="CE35" i="144"/>
  <c r="E21" i="18"/>
  <c r="I21" i="18"/>
  <c r="L6" i="67"/>
  <c r="N81" i="67"/>
  <c r="W48" i="140"/>
  <c r="CT48" i="144"/>
  <c r="F20" i="19"/>
  <c r="BA48" i="144"/>
  <c r="E21" i="7"/>
  <c r="J48" i="144"/>
  <c r="Y48" i="144"/>
  <c r="E20" i="10"/>
  <c r="AF48" i="144"/>
  <c r="F20" i="15"/>
  <c r="N33" i="67"/>
  <c r="M81" i="67"/>
  <c r="H63" i="67" s="1"/>
  <c r="E48" i="144"/>
  <c r="E20" i="5"/>
  <c r="G48" i="144"/>
  <c r="G20" i="5"/>
  <c r="D20" i="8"/>
  <c r="N48" i="144"/>
  <c r="P48" i="144"/>
  <c r="F20" i="8"/>
  <c r="T48" i="144"/>
  <c r="D21" i="9"/>
  <c r="V48" i="144"/>
  <c r="F21" i="9"/>
  <c r="I17" i="67"/>
  <c r="J17" i="67" s="1"/>
  <c r="N31" i="67"/>
  <c r="AJ48" i="144"/>
  <c r="F20" i="16"/>
  <c r="H20" i="16"/>
  <c r="CO48" i="144"/>
  <c r="AL48" i="144"/>
  <c r="AY48" i="144"/>
  <c r="CR48" i="144"/>
  <c r="D20" i="19"/>
  <c r="E20" i="20"/>
  <c r="BR48" i="144"/>
  <c r="BW48" i="144"/>
  <c r="J20" i="20"/>
  <c r="M20" i="20"/>
  <c r="BZ48" i="144"/>
  <c r="CE48" i="144"/>
  <c r="R20" i="20"/>
  <c r="T20" i="20"/>
  <c r="CG48" i="144"/>
  <c r="I48" i="144"/>
  <c r="D21" i="7"/>
  <c r="F21" i="7"/>
  <c r="K48" i="144"/>
  <c r="I21" i="67"/>
  <c r="J21" i="67" s="1"/>
  <c r="X48" i="144"/>
  <c r="D20" i="10"/>
  <c r="F20" i="10"/>
  <c r="Z48" i="144"/>
  <c r="AB48" i="144"/>
  <c r="H20" i="10"/>
  <c r="L37" i="67"/>
  <c r="D20" i="16"/>
  <c r="AH48" i="144"/>
  <c r="N83" i="67"/>
  <c r="N40" i="67"/>
  <c r="N38" i="67"/>
  <c r="CX48" i="144"/>
  <c r="J20" i="19"/>
  <c r="BE48" i="144"/>
  <c r="G21" i="7"/>
  <c r="L48" i="144"/>
  <c r="G20" i="10"/>
  <c r="AA48" i="144"/>
  <c r="D20" i="15"/>
  <c r="AD48" i="144"/>
  <c r="AP48" i="144"/>
  <c r="D20" i="17"/>
  <c r="D48" i="144"/>
  <c r="D20" i="5"/>
  <c r="F20" i="5"/>
  <c r="F48" i="144"/>
  <c r="O48" i="144"/>
  <c r="E20" i="8"/>
  <c r="Q48" i="144"/>
  <c r="G20" i="8"/>
  <c r="I12" i="67"/>
  <c r="J12" i="67" s="1"/>
  <c r="U48" i="144"/>
  <c r="E21" i="9"/>
  <c r="N30" i="67"/>
  <c r="I27" i="67"/>
  <c r="J27" i="67" s="1"/>
  <c r="F20" i="17"/>
  <c r="AR48" i="144"/>
  <c r="AT48" i="144"/>
  <c r="CJ48" i="144"/>
  <c r="H20" i="17"/>
  <c r="CL48" i="144"/>
  <c r="J20" i="17"/>
  <c r="AV48" i="144"/>
  <c r="N51" i="67"/>
  <c r="N49" i="67"/>
  <c r="N47" i="67"/>
  <c r="N48" i="67"/>
  <c r="BC48" i="144"/>
  <c r="CV48" i="144"/>
  <c r="H20" i="19"/>
  <c r="E20" i="18"/>
  <c r="BH48" i="144"/>
  <c r="BJ48" i="144"/>
  <c r="G20" i="18"/>
  <c r="I20" i="18"/>
  <c r="BL48" i="144"/>
  <c r="BN48" i="144"/>
  <c r="K20" i="18"/>
  <c r="BS48" i="144"/>
  <c r="F20" i="20"/>
  <c r="I20" i="20"/>
  <c r="BV48" i="144"/>
  <c r="CA48" i="144"/>
  <c r="N20" i="20"/>
  <c r="Q20" i="20"/>
  <c r="CD48" i="144"/>
  <c r="I82" i="67"/>
  <c r="J82" i="67" s="1"/>
  <c r="I83" i="67"/>
  <c r="J83" i="67" s="1"/>
  <c r="DA48" i="144"/>
  <c r="D20" i="21"/>
  <c r="DC48" i="144"/>
  <c r="F20" i="21"/>
  <c r="E20" i="15"/>
  <c r="AQ48" i="144"/>
  <c r="AU48" i="144"/>
  <c r="BD48" i="144"/>
  <c r="BT48" i="144"/>
  <c r="BX48" i="144"/>
  <c r="CB48" i="144"/>
  <c r="CF48" i="144"/>
  <c r="CN48" i="144"/>
  <c r="G20" i="16"/>
  <c r="I20" i="17"/>
  <c r="I20" i="19"/>
  <c r="D20" i="18"/>
  <c r="H20" i="18"/>
  <c r="AI48" i="144"/>
  <c r="AM48" i="144"/>
  <c r="BI48" i="144"/>
  <c r="BM48" i="144"/>
  <c r="BQ48" i="144"/>
  <c r="BU48" i="144"/>
  <c r="BY48" i="144"/>
  <c r="CC48" i="144"/>
  <c r="DE48" i="144"/>
  <c r="I63" i="67"/>
  <c r="E20" i="21"/>
  <c r="AS48" i="144"/>
  <c r="BB48" i="144"/>
  <c r="CH48" i="144"/>
  <c r="CP48" i="144"/>
  <c r="G20" i="19"/>
  <c r="D20" i="22"/>
  <c r="E20" i="22" s="1"/>
  <c r="L16" i="140"/>
  <c r="L16" i="6"/>
  <c r="G19" i="20"/>
  <c r="BT16" i="144"/>
  <c r="O19" i="20"/>
  <c r="CB16" i="144"/>
  <c r="F16" i="144"/>
  <c r="F19" i="5"/>
  <c r="O16" i="144"/>
  <c r="E19" i="8"/>
  <c r="U16" i="144"/>
  <c r="E20" i="9"/>
  <c r="F19" i="16"/>
  <c r="AJ16" i="144"/>
  <c r="N51" i="31"/>
  <c r="N49" i="31"/>
  <c r="N47" i="31"/>
  <c r="N52" i="31"/>
  <c r="N50" i="31"/>
  <c r="N48" i="31"/>
  <c r="N46" i="31"/>
  <c r="BA16" i="144"/>
  <c r="F19" i="19"/>
  <c r="CT16" i="144"/>
  <c r="K19" i="20"/>
  <c r="BX16" i="144"/>
  <c r="E16" i="144"/>
  <c r="E19" i="5"/>
  <c r="G16" i="144"/>
  <c r="G19" i="5"/>
  <c r="D19" i="8"/>
  <c r="N16" i="144"/>
  <c r="F19" i="8"/>
  <c r="P16" i="144"/>
  <c r="D20" i="9"/>
  <c r="T16" i="144"/>
  <c r="V16" i="144"/>
  <c r="F20" i="9"/>
  <c r="AI16" i="144"/>
  <c r="E19" i="16"/>
  <c r="G19" i="16"/>
  <c r="CN16" i="144"/>
  <c r="AK16" i="144"/>
  <c r="AM16" i="144"/>
  <c r="I19" i="16"/>
  <c r="CP16" i="144"/>
  <c r="N82" i="31"/>
  <c r="CR16" i="144"/>
  <c r="AY16" i="144"/>
  <c r="D19" i="19"/>
  <c r="CV16" i="144"/>
  <c r="BC16" i="144"/>
  <c r="H19" i="19"/>
  <c r="L82" i="31"/>
  <c r="D20" i="7"/>
  <c r="I16" i="144"/>
  <c r="K16" i="144"/>
  <c r="F20" i="7"/>
  <c r="X16" i="144"/>
  <c r="D19" i="10"/>
  <c r="Z16" i="144"/>
  <c r="F19" i="10"/>
  <c r="AD16" i="144"/>
  <c r="D19" i="15"/>
  <c r="F19" i="15"/>
  <c r="AF16" i="144"/>
  <c r="N31" i="31"/>
  <c r="N33" i="31"/>
  <c r="AP16" i="144"/>
  <c r="D19" i="17"/>
  <c r="AR16" i="144"/>
  <c r="F19" i="17"/>
  <c r="CJ16" i="144"/>
  <c r="AT16" i="144"/>
  <c r="H19" i="17"/>
  <c r="AV16" i="144"/>
  <c r="J19" i="17"/>
  <c r="CL16" i="144"/>
  <c r="L45" i="31"/>
  <c r="CS16" i="144"/>
  <c r="AZ16" i="144"/>
  <c r="E19" i="19"/>
  <c r="CW16" i="144"/>
  <c r="BD16" i="144"/>
  <c r="I19" i="19"/>
  <c r="I19" i="20"/>
  <c r="BV16" i="144"/>
  <c r="Q19" i="20"/>
  <c r="CD16" i="144"/>
  <c r="DA16" i="144"/>
  <c r="D19" i="21"/>
  <c r="DC16" i="144"/>
  <c r="F19" i="21"/>
  <c r="V16" i="140"/>
  <c r="V16" i="6"/>
  <c r="DF16" i="144"/>
  <c r="CO16" i="144"/>
  <c r="AL16" i="144"/>
  <c r="H19" i="16"/>
  <c r="D19" i="5"/>
  <c r="D16" i="144"/>
  <c r="G19" i="8"/>
  <c r="Q16" i="144"/>
  <c r="AH16" i="144"/>
  <c r="D19" i="16"/>
  <c r="BE16" i="144"/>
  <c r="J19" i="19"/>
  <c r="CX16" i="144"/>
  <c r="M81" i="31"/>
  <c r="N64" i="31"/>
  <c r="N81" i="31" s="1"/>
  <c r="J16" i="144"/>
  <c r="E20" i="7"/>
  <c r="G20" i="7"/>
  <c r="L16" i="144"/>
  <c r="Y16" i="144"/>
  <c r="E19" i="10"/>
  <c r="AA16" i="144"/>
  <c r="G19" i="10"/>
  <c r="AE16" i="144"/>
  <c r="E19" i="15"/>
  <c r="AQ16" i="144"/>
  <c r="E19" i="17"/>
  <c r="AS16" i="144"/>
  <c r="G19" i="17"/>
  <c r="CK16" i="144"/>
  <c r="AU16" i="144"/>
  <c r="I19" i="17"/>
  <c r="CU16" i="144"/>
  <c r="BB16" i="144"/>
  <c r="G19" i="19"/>
  <c r="E19" i="20"/>
  <c r="BR16" i="144"/>
  <c r="M19" i="20"/>
  <c r="BZ16" i="144"/>
  <c r="E19" i="21"/>
  <c r="DB16" i="144"/>
  <c r="D19" i="22"/>
  <c r="E19" i="22" s="1"/>
  <c r="DG16" i="144"/>
  <c r="F19" i="18"/>
  <c r="J19" i="18"/>
  <c r="D19" i="20"/>
  <c r="H19" i="20"/>
  <c r="L19" i="20"/>
  <c r="P19" i="20"/>
  <c r="T19" i="20"/>
  <c r="D19" i="23"/>
  <c r="E19" i="23" s="1"/>
  <c r="BJ16" i="144"/>
  <c r="BN16" i="144"/>
  <c r="CH16" i="144"/>
  <c r="BG16" i="144"/>
  <c r="BK16" i="144"/>
  <c r="BS16" i="144"/>
  <c r="BW16" i="144"/>
  <c r="CA16" i="144"/>
  <c r="CE16" i="144"/>
  <c r="BH16" i="144"/>
  <c r="BL16" i="144"/>
  <c r="CF16" i="144"/>
  <c r="L16" i="28"/>
  <c r="L64" i="140"/>
  <c r="L15" i="6"/>
  <c r="M15" i="6"/>
  <c r="M64" i="140"/>
  <c r="I64" i="144"/>
  <c r="D19" i="7"/>
  <c r="K64" i="144"/>
  <c r="F19" i="7"/>
  <c r="X64" i="144"/>
  <c r="D18" i="10"/>
  <c r="F18" i="10"/>
  <c r="Z64" i="144"/>
  <c r="D18" i="15"/>
  <c r="AD64" i="144"/>
  <c r="AF64" i="144"/>
  <c r="F18" i="15"/>
  <c r="I27" i="28"/>
  <c r="J27" i="28" s="1"/>
  <c r="N31" i="28"/>
  <c r="N33" i="28"/>
  <c r="AP64" i="144"/>
  <c r="D18" i="17"/>
  <c r="L45" i="28"/>
  <c r="AR64" i="144"/>
  <c r="F18" i="17"/>
  <c r="AT64" i="144"/>
  <c r="I82" i="28"/>
  <c r="J82" i="28" s="1"/>
  <c r="H18" i="17"/>
  <c r="AV64" i="144"/>
  <c r="J18" i="17"/>
  <c r="N52" i="28"/>
  <c r="N50" i="28"/>
  <c r="N48" i="28"/>
  <c r="N46" i="28"/>
  <c r="N51" i="28"/>
  <c r="N49" i="28"/>
  <c r="N47" i="28"/>
  <c r="E18" i="19"/>
  <c r="I18" i="19"/>
  <c r="V15" i="6"/>
  <c r="D64" i="144"/>
  <c r="D18" i="5"/>
  <c r="F18" i="5"/>
  <c r="F64" i="144"/>
  <c r="O64" i="144"/>
  <c r="E18" i="8"/>
  <c r="Q64" i="144"/>
  <c r="G18" i="8"/>
  <c r="U64" i="144"/>
  <c r="E19" i="9"/>
  <c r="D18" i="16"/>
  <c r="AH64" i="144"/>
  <c r="AJ64" i="144"/>
  <c r="F18" i="16"/>
  <c r="H18" i="16"/>
  <c r="AL64" i="144"/>
  <c r="F18" i="19"/>
  <c r="J18" i="19"/>
  <c r="E19" i="7"/>
  <c r="J64" i="144"/>
  <c r="L64" i="144"/>
  <c r="G19" i="7"/>
  <c r="I7" i="28"/>
  <c r="J7" i="28" s="1"/>
  <c r="Y64" i="144"/>
  <c r="E18" i="10"/>
  <c r="G18" i="10"/>
  <c r="AA64" i="144"/>
  <c r="AE64" i="144"/>
  <c r="E18" i="15"/>
  <c r="E18" i="17"/>
  <c r="AQ64" i="144"/>
  <c r="AS64" i="144"/>
  <c r="G18" i="17"/>
  <c r="I18" i="17"/>
  <c r="AU64" i="144"/>
  <c r="G18" i="19"/>
  <c r="E64" i="144"/>
  <c r="E18" i="5"/>
  <c r="G64" i="144"/>
  <c r="G18" i="5"/>
  <c r="I2" i="28"/>
  <c r="J2" i="28" s="1"/>
  <c r="D18" i="8"/>
  <c r="N64" i="144"/>
  <c r="P64" i="144"/>
  <c r="F18" i="8"/>
  <c r="T64" i="144"/>
  <c r="D19" i="9"/>
  <c r="F19" i="9"/>
  <c r="V64" i="144"/>
  <c r="I17" i="28"/>
  <c r="J17" i="28" s="1"/>
  <c r="E18" i="16"/>
  <c r="AI64" i="144"/>
  <c r="AK64" i="144"/>
  <c r="I83" i="28"/>
  <c r="J83" i="28" s="1"/>
  <c r="G18" i="16"/>
  <c r="I18" i="16"/>
  <c r="AM64" i="144"/>
  <c r="N82" i="28"/>
  <c r="D18" i="19"/>
  <c r="H18" i="19"/>
  <c r="I63" i="28"/>
  <c r="J63" i="28" s="1"/>
  <c r="E18" i="18"/>
  <c r="I18" i="18"/>
  <c r="F18" i="20"/>
  <c r="J18" i="20"/>
  <c r="N18" i="20"/>
  <c r="R18" i="20"/>
  <c r="E18" i="21"/>
  <c r="F18" i="18"/>
  <c r="J18" i="18"/>
  <c r="F18" i="21"/>
  <c r="D18" i="23"/>
  <c r="E18" i="23" s="1"/>
  <c r="D18" i="22"/>
  <c r="E18" i="22" s="1"/>
  <c r="I54" i="28"/>
  <c r="J54" i="28" s="1"/>
  <c r="N64" i="28"/>
  <c r="N81" i="28" s="1"/>
  <c r="G18" i="18"/>
  <c r="K18" i="18"/>
  <c r="I85" i="28"/>
  <c r="J85" i="28" s="1"/>
  <c r="D18" i="18"/>
  <c r="H18" i="18"/>
  <c r="N81" i="27"/>
  <c r="M81" i="27"/>
  <c r="N38" i="27"/>
  <c r="N40" i="27"/>
  <c r="N31" i="27"/>
  <c r="N46" i="27"/>
  <c r="N48" i="27"/>
  <c r="N50" i="27"/>
  <c r="N39" i="27"/>
  <c r="D17" i="22"/>
  <c r="E17" i="22" s="1"/>
  <c r="CH59" i="144"/>
  <c r="I17" i="17"/>
  <c r="L59" i="144"/>
  <c r="DB59" i="144"/>
  <c r="DF59" i="144"/>
  <c r="H17" i="18"/>
  <c r="D17" i="20"/>
  <c r="AS59" i="144"/>
  <c r="CL59" i="144"/>
  <c r="E17" i="8"/>
  <c r="H17" i="8" s="1"/>
  <c r="H17" i="20"/>
  <c r="D17" i="10"/>
  <c r="D17" i="16"/>
  <c r="L17" i="20"/>
  <c r="BJ59" i="144"/>
  <c r="AF59" i="144"/>
  <c r="L82" i="27"/>
  <c r="E17" i="17"/>
  <c r="D17" i="18"/>
  <c r="P17" i="20"/>
  <c r="BN59" i="144"/>
  <c r="CT59" i="144"/>
  <c r="DH59" i="144"/>
  <c r="W59" i="140"/>
  <c r="W14" i="6"/>
  <c r="K59" i="144"/>
  <c r="F18" i="7"/>
  <c r="BE59" i="144"/>
  <c r="J17" i="19"/>
  <c r="L20" i="27"/>
  <c r="G17" i="16"/>
  <c r="CN59" i="144"/>
  <c r="AK59" i="144"/>
  <c r="CS59" i="144"/>
  <c r="AZ59" i="144"/>
  <c r="G17" i="19"/>
  <c r="CU59" i="144"/>
  <c r="CW59" i="144"/>
  <c r="BD59" i="144"/>
  <c r="L88" i="27"/>
  <c r="E17" i="5"/>
  <c r="I17" i="19"/>
  <c r="P59" i="144"/>
  <c r="CD59" i="144"/>
  <c r="I59" i="144"/>
  <c r="D18" i="7"/>
  <c r="CO59" i="144"/>
  <c r="AL59" i="144"/>
  <c r="N14" i="6"/>
  <c r="BZ59" i="144"/>
  <c r="D17" i="5"/>
  <c r="F59" i="144"/>
  <c r="F17" i="5"/>
  <c r="F18" i="9"/>
  <c r="G18" i="9" s="1"/>
  <c r="V59" i="144"/>
  <c r="L26" i="27"/>
  <c r="F17" i="16"/>
  <c r="F17" i="21"/>
  <c r="DC59" i="144"/>
  <c r="D59" i="144"/>
  <c r="T59" i="144"/>
  <c r="AJ59" i="144"/>
  <c r="BB59" i="144"/>
  <c r="BR59" i="144"/>
  <c r="CX59" i="144"/>
  <c r="AM59" i="144"/>
  <c r="I17" i="16"/>
  <c r="L62" i="27"/>
  <c r="V14" i="6"/>
  <c r="V59" i="140"/>
  <c r="D17" i="21"/>
  <c r="BV59" i="144"/>
  <c r="E17" i="10"/>
  <c r="D17" i="15"/>
  <c r="E17" i="16"/>
  <c r="F17" i="17"/>
  <c r="J17" i="17"/>
  <c r="F17" i="19"/>
  <c r="E17" i="18"/>
  <c r="I17" i="18"/>
  <c r="Q59" i="144"/>
  <c r="U59" i="144"/>
  <c r="AP59" i="144"/>
  <c r="AT59" i="144"/>
  <c r="AY59" i="144"/>
  <c r="BC59" i="144"/>
  <c r="BG59" i="144"/>
  <c r="BS59" i="144"/>
  <c r="BW59" i="144"/>
  <c r="CA59" i="144"/>
  <c r="CE59" i="144"/>
  <c r="DG59" i="144"/>
  <c r="G17" i="5"/>
  <c r="E18" i="7"/>
  <c r="F17" i="10"/>
  <c r="E17" i="15"/>
  <c r="F17" i="18"/>
  <c r="J17" i="18"/>
  <c r="D17" i="23"/>
  <c r="E17" i="23" s="1"/>
  <c r="N59" i="144"/>
  <c r="AU59" i="144"/>
  <c r="BT59" i="144"/>
  <c r="BX59" i="144"/>
  <c r="CB59" i="144"/>
  <c r="CF59" i="144"/>
  <c r="CJ59" i="144"/>
  <c r="CR59" i="144"/>
  <c r="CV59" i="144"/>
  <c r="G17" i="10"/>
  <c r="O11" i="25"/>
  <c r="I7" i="25" s="1"/>
  <c r="J7" i="25" s="1"/>
  <c r="AK8" i="144"/>
  <c r="O83" i="25"/>
  <c r="I83" i="25" s="1"/>
  <c r="J83" i="25" s="1"/>
  <c r="N62" i="25"/>
  <c r="O81" i="25"/>
  <c r="I63" i="25" s="1"/>
  <c r="N88" i="25"/>
  <c r="H85" i="25"/>
  <c r="DG8" i="144"/>
  <c r="I90" i="25"/>
  <c r="J90" i="25" s="1"/>
  <c r="D16" i="15"/>
  <c r="O30" i="25"/>
  <c r="I27" i="25" s="1"/>
  <c r="J27" i="25" s="1"/>
  <c r="AT8" i="144"/>
  <c r="O82" i="25"/>
  <c r="I82" i="25" s="1"/>
  <c r="J82" i="25" s="1"/>
  <c r="BG8" i="144"/>
  <c r="O62" i="25"/>
  <c r="I54" i="25" s="1"/>
  <c r="J54" i="25" s="1"/>
  <c r="O16" i="25"/>
  <c r="I12" i="25" s="1"/>
  <c r="J12" i="25" s="1"/>
  <c r="X8" i="144"/>
  <c r="O26" i="25"/>
  <c r="I21" i="25" s="1"/>
  <c r="J21" i="25" s="1"/>
  <c r="D16" i="16"/>
  <c r="O37" i="25"/>
  <c r="I31" i="25"/>
  <c r="J31" i="25" s="1"/>
  <c r="J17" i="25"/>
  <c r="AP8" i="144"/>
  <c r="I38" i="25"/>
  <c r="J38" i="25" s="1"/>
  <c r="L8" i="140" s="1"/>
  <c r="O45" i="25"/>
  <c r="AY8" i="144"/>
  <c r="O53" i="25"/>
  <c r="O84" i="25" s="1"/>
  <c r="I46" i="25"/>
  <c r="J46" i="25" s="1"/>
  <c r="D16" i="23"/>
  <c r="E16" i="23" s="1"/>
  <c r="I89" i="25"/>
  <c r="J89" i="25" s="1"/>
  <c r="N16" i="25"/>
  <c r="N26" i="25"/>
  <c r="N81" i="25"/>
  <c r="N30" i="25"/>
  <c r="N82" i="25"/>
  <c r="N49" i="25"/>
  <c r="N47" i="25"/>
  <c r="N52" i="25"/>
  <c r="M81" i="25"/>
  <c r="H63" i="25" s="1"/>
  <c r="N51" i="25"/>
  <c r="N11" i="25"/>
  <c r="N20" i="25"/>
  <c r="N31" i="25"/>
  <c r="N35" i="25"/>
  <c r="N83" i="25" s="1"/>
  <c r="N38" i="25"/>
  <c r="N40" i="25"/>
  <c r="M83" i="25"/>
  <c r="N32" i="25"/>
  <c r="N46" i="25"/>
  <c r="N48" i="25"/>
  <c r="N39" i="25"/>
  <c r="L6" i="25"/>
  <c r="L11" i="25"/>
  <c r="AE8" i="144"/>
  <c r="E16" i="15"/>
  <c r="E8" i="144"/>
  <c r="E16" i="5"/>
  <c r="G8" i="144"/>
  <c r="G16" i="5"/>
  <c r="E17" i="7"/>
  <c r="J8" i="144"/>
  <c r="D16" i="8"/>
  <c r="N8" i="144"/>
  <c r="L20" i="25"/>
  <c r="G17" i="7"/>
  <c r="L8" i="144"/>
  <c r="O8" i="144"/>
  <c r="E16" i="8"/>
  <c r="Q8" i="144"/>
  <c r="G16" i="8"/>
  <c r="T8" i="144"/>
  <c r="D17" i="9"/>
  <c r="V8" i="144"/>
  <c r="F17" i="9"/>
  <c r="L81" i="25"/>
  <c r="D8" i="144"/>
  <c r="D16" i="5"/>
  <c r="F16" i="5"/>
  <c r="F8" i="144"/>
  <c r="I8" i="144"/>
  <c r="D17" i="7"/>
  <c r="F17" i="7"/>
  <c r="K8" i="144"/>
  <c r="P8" i="144"/>
  <c r="F16" i="8"/>
  <c r="L88" i="25"/>
  <c r="DF8" i="144"/>
  <c r="V8" i="140"/>
  <c r="V13" i="6"/>
  <c r="D16" i="10"/>
  <c r="F16" i="16"/>
  <c r="D16" i="17"/>
  <c r="H16" i="17"/>
  <c r="D16" i="19"/>
  <c r="H16" i="19"/>
  <c r="G16" i="18"/>
  <c r="K16" i="18"/>
  <c r="F16" i="20"/>
  <c r="J16" i="20"/>
  <c r="N16" i="20"/>
  <c r="R16" i="20"/>
  <c r="Z8" i="144"/>
  <c r="AD8" i="144"/>
  <c r="AH8" i="144"/>
  <c r="AL8" i="144"/>
  <c r="AQ8" i="144"/>
  <c r="AU8" i="144"/>
  <c r="AZ8" i="144"/>
  <c r="BD8" i="144"/>
  <c r="BH8" i="144"/>
  <c r="BL8" i="144"/>
  <c r="BT8" i="144"/>
  <c r="BX8" i="144"/>
  <c r="CB8" i="144"/>
  <c r="CF8" i="144"/>
  <c r="CJ8" i="144"/>
  <c r="CN8" i="144"/>
  <c r="CR8" i="144"/>
  <c r="CV8" i="144"/>
  <c r="E16" i="10"/>
  <c r="F16" i="15"/>
  <c r="G16" i="16"/>
  <c r="I16" i="17"/>
  <c r="E16" i="19"/>
  <c r="I16" i="19"/>
  <c r="D16" i="18"/>
  <c r="H16" i="18"/>
  <c r="D16" i="21"/>
  <c r="AA8" i="144"/>
  <c r="AI8" i="144"/>
  <c r="AM8" i="144"/>
  <c r="AR8" i="144"/>
  <c r="AV8" i="144"/>
  <c r="BA8" i="144"/>
  <c r="BE8" i="144"/>
  <c r="BI8" i="144"/>
  <c r="BM8" i="144"/>
  <c r="BQ8" i="144"/>
  <c r="BU8" i="144"/>
  <c r="BY8" i="144"/>
  <c r="CC8" i="144"/>
  <c r="CG8" i="144"/>
  <c r="CO8" i="144"/>
  <c r="DA8" i="144"/>
  <c r="DE8" i="144"/>
  <c r="J16" i="17"/>
  <c r="F16" i="19"/>
  <c r="J16" i="19"/>
  <c r="D16" i="20"/>
  <c r="E16" i="21"/>
  <c r="AS8" i="144"/>
  <c r="BB8" i="144"/>
  <c r="BR8" i="144"/>
  <c r="BV8" i="144"/>
  <c r="BZ8" i="144"/>
  <c r="CD8" i="144"/>
  <c r="CH8" i="144"/>
  <c r="CP8" i="144"/>
  <c r="E17" i="9"/>
  <c r="G16" i="19"/>
  <c r="F16" i="21"/>
  <c r="D16" i="22"/>
  <c r="E16" i="22" s="1"/>
  <c r="G68" i="19"/>
  <c r="AM43" i="144"/>
  <c r="M68" i="20"/>
  <c r="BE43" i="144"/>
  <c r="E68" i="20"/>
  <c r="CU43" i="144"/>
  <c r="F68" i="21"/>
  <c r="I83" i="135"/>
  <c r="J83" i="135" s="1"/>
  <c r="G69" i="7"/>
  <c r="D68" i="16"/>
  <c r="I68" i="19"/>
  <c r="D68" i="18"/>
  <c r="G68" i="20"/>
  <c r="O68" i="20"/>
  <c r="K43" i="144"/>
  <c r="AA43" i="144"/>
  <c r="AY43" i="144"/>
  <c r="CW43" i="144"/>
  <c r="U43" i="144"/>
  <c r="H68" i="16"/>
  <c r="I68" i="20"/>
  <c r="Q68" i="20"/>
  <c r="O43" i="144"/>
  <c r="BA43" i="144"/>
  <c r="CO43" i="144"/>
  <c r="DA43" i="144"/>
  <c r="M63" i="6"/>
  <c r="DH43" i="144"/>
  <c r="E68" i="19"/>
  <c r="K68" i="20"/>
  <c r="D68" i="21"/>
  <c r="Q43" i="144"/>
  <c r="AK43" i="144"/>
  <c r="BC43" i="144"/>
  <c r="CS43" i="144"/>
  <c r="V43" i="144"/>
  <c r="F69" i="9"/>
  <c r="DF43" i="144"/>
  <c r="V43" i="140"/>
  <c r="V63" i="6"/>
  <c r="AE43" i="144"/>
  <c r="E68" i="15"/>
  <c r="I27" i="135"/>
  <c r="J27" i="135" s="1"/>
  <c r="I12" i="135"/>
  <c r="J12" i="135" s="1"/>
  <c r="N43" i="144"/>
  <c r="T43" i="144"/>
  <c r="D69" i="9"/>
  <c r="I17" i="135"/>
  <c r="J17" i="135" s="1"/>
  <c r="X43" i="144"/>
  <c r="D68" i="10"/>
  <c r="Z43" i="144"/>
  <c r="F68" i="10"/>
  <c r="E68" i="16"/>
  <c r="D68" i="17"/>
  <c r="CJ43" i="144"/>
  <c r="H68" i="17"/>
  <c r="I82" i="135"/>
  <c r="J82" i="135" s="1"/>
  <c r="CL43" i="144"/>
  <c r="J68" i="17"/>
  <c r="AP43" i="144"/>
  <c r="BW43" i="144"/>
  <c r="CE43" i="144"/>
  <c r="I7" i="135"/>
  <c r="J7" i="135" s="1"/>
  <c r="BF43" i="144"/>
  <c r="I63" i="135"/>
  <c r="J63" i="135" s="1"/>
  <c r="D68" i="8"/>
  <c r="E68" i="17"/>
  <c r="F68" i="18"/>
  <c r="E43" i="144"/>
  <c r="AI43" i="144"/>
  <c r="AR43" i="144"/>
  <c r="BQ43" i="144"/>
  <c r="BY43" i="144"/>
  <c r="CG43" i="144"/>
  <c r="DE43" i="144"/>
  <c r="F68" i="8"/>
  <c r="E68" i="10"/>
  <c r="F68" i="16"/>
  <c r="G68" i="17"/>
  <c r="H68" i="18"/>
  <c r="S68" i="20"/>
  <c r="D68" i="23"/>
  <c r="E68" i="23" s="1"/>
  <c r="G43" i="144"/>
  <c r="AT43" i="144"/>
  <c r="BS43" i="144"/>
  <c r="CA43" i="144"/>
  <c r="D43" i="144"/>
  <c r="D68" i="5"/>
  <c r="F68" i="5"/>
  <c r="F43" i="144"/>
  <c r="I21" i="135"/>
  <c r="J21" i="135" s="1"/>
  <c r="AD43" i="144"/>
  <c r="D68" i="15"/>
  <c r="AF43" i="144"/>
  <c r="F68" i="15"/>
  <c r="BH43" i="144"/>
  <c r="E68" i="18"/>
  <c r="BJ43" i="144"/>
  <c r="G68" i="18"/>
  <c r="BL43" i="144"/>
  <c r="I68" i="18"/>
  <c r="BN43" i="144"/>
  <c r="K68" i="18"/>
  <c r="L83" i="135"/>
  <c r="E69" i="7"/>
  <c r="I68" i="17"/>
  <c r="J68" i="18"/>
  <c r="U68" i="20"/>
  <c r="I43" i="144"/>
  <c r="AV43" i="144"/>
  <c r="BU43" i="144"/>
  <c r="CC43" i="144"/>
  <c r="CK43" i="144"/>
  <c r="G68" i="16"/>
  <c r="D68" i="19"/>
  <c r="H68" i="19"/>
  <c r="CR43" i="144"/>
  <c r="I68" i="16"/>
  <c r="F68" i="19"/>
  <c r="J68" i="19"/>
  <c r="E68" i="21"/>
  <c r="I17" i="133"/>
  <c r="J17" i="133" s="1"/>
  <c r="AV28" i="144"/>
  <c r="E67" i="10"/>
  <c r="J67" i="19"/>
  <c r="G67" i="18"/>
  <c r="E67" i="5"/>
  <c r="D68" i="9"/>
  <c r="CG28" i="144"/>
  <c r="L45" i="133"/>
  <c r="H67" i="16"/>
  <c r="F67" i="17"/>
  <c r="K67" i="18"/>
  <c r="O67" i="20"/>
  <c r="AI28" i="144"/>
  <c r="BE28" i="144"/>
  <c r="BU28" i="144"/>
  <c r="CK28" i="144"/>
  <c r="DA28" i="144"/>
  <c r="CW28" i="144"/>
  <c r="I84" i="133"/>
  <c r="J84" i="133" s="1"/>
  <c r="F67" i="8"/>
  <c r="J67" i="17"/>
  <c r="S67" i="20"/>
  <c r="K28" i="144"/>
  <c r="AM28" i="144"/>
  <c r="BI28" i="144"/>
  <c r="BY28" i="144"/>
  <c r="CO28" i="144"/>
  <c r="DE28" i="144"/>
  <c r="F67" i="19"/>
  <c r="AA28" i="144"/>
  <c r="BM28" i="144"/>
  <c r="CC28" i="144"/>
  <c r="CS28" i="144"/>
  <c r="L53" i="133"/>
  <c r="V28" i="144"/>
  <c r="F68" i="9"/>
  <c r="I7" i="133"/>
  <c r="J7" i="133" s="1"/>
  <c r="I28" i="144"/>
  <c r="Q28" i="144"/>
  <c r="G67" i="8"/>
  <c r="V62" i="6"/>
  <c r="DF28" i="144"/>
  <c r="V28" i="140"/>
  <c r="D68" i="7"/>
  <c r="E67" i="21"/>
  <c r="O28" i="144"/>
  <c r="U28" i="144"/>
  <c r="E68" i="9"/>
  <c r="CR28" i="144"/>
  <c r="AY28" i="144"/>
  <c r="D67" i="19"/>
  <c r="CV28" i="144"/>
  <c r="BC28" i="144"/>
  <c r="H67" i="19"/>
  <c r="DG28" i="144"/>
  <c r="D67" i="22"/>
  <c r="E67" i="22" s="1"/>
  <c r="G67" i="20"/>
  <c r="L62" i="6"/>
  <c r="AE28" i="144"/>
  <c r="D67" i="5"/>
  <c r="D28" i="144"/>
  <c r="F28" i="144"/>
  <c r="F67" i="5"/>
  <c r="L6" i="133"/>
  <c r="G68" i="7"/>
  <c r="L28" i="144"/>
  <c r="AH28" i="144"/>
  <c r="K67" i="20"/>
  <c r="G28" i="144"/>
  <c r="BA28" i="144"/>
  <c r="I54" i="133"/>
  <c r="J54" i="133" s="1"/>
  <c r="I83" i="133"/>
  <c r="J83" i="133" s="1"/>
  <c r="E68" i="7"/>
  <c r="F67" i="10"/>
  <c r="F67" i="15"/>
  <c r="I67" i="16"/>
  <c r="G67" i="17"/>
  <c r="G67" i="19"/>
  <c r="D67" i="18"/>
  <c r="H67" i="18"/>
  <c r="D67" i="20"/>
  <c r="F67" i="21"/>
  <c r="T28" i="144"/>
  <c r="X28" i="144"/>
  <c r="AJ28" i="144"/>
  <c r="BB28" i="144"/>
  <c r="BR28" i="144"/>
  <c r="BV28" i="144"/>
  <c r="BZ28" i="144"/>
  <c r="CD28" i="144"/>
  <c r="CH28" i="144"/>
  <c r="I21" i="133"/>
  <c r="J21" i="133" s="1"/>
  <c r="I82" i="133"/>
  <c r="J82" i="133" s="1"/>
  <c r="I85" i="133"/>
  <c r="J85" i="133" s="1"/>
  <c r="D67" i="8"/>
  <c r="D67" i="17"/>
  <c r="H67" i="17"/>
  <c r="E67" i="18"/>
  <c r="I67" i="18"/>
  <c r="AK28" i="144"/>
  <c r="AP28" i="144"/>
  <c r="AT28" i="144"/>
  <c r="BS28" i="144"/>
  <c r="BW28" i="144"/>
  <c r="CA28" i="144"/>
  <c r="CE28" i="144"/>
  <c r="I27" i="133"/>
  <c r="J27" i="133" s="1"/>
  <c r="D67" i="15"/>
  <c r="G67" i="16"/>
  <c r="E67" i="17"/>
  <c r="I67" i="17"/>
  <c r="E67" i="19"/>
  <c r="I67" i="19"/>
  <c r="D66" i="19"/>
  <c r="P66" i="20"/>
  <c r="I7" i="131"/>
  <c r="J7" i="131" s="1"/>
  <c r="CA37" i="144"/>
  <c r="F66" i="15"/>
  <c r="G66" i="20"/>
  <c r="E37" i="144"/>
  <c r="G66" i="19"/>
  <c r="H66" i="20"/>
  <c r="T66" i="20"/>
  <c r="I37" i="144"/>
  <c r="AK37" i="144"/>
  <c r="BC37" i="144"/>
  <c r="CE37" i="144"/>
  <c r="F66" i="5"/>
  <c r="D66" i="10"/>
  <c r="E66" i="16"/>
  <c r="D66" i="17"/>
  <c r="H66" i="19"/>
  <c r="E66" i="18"/>
  <c r="K66" i="20"/>
  <c r="Q37" i="144"/>
  <c r="AP37" i="144"/>
  <c r="BS37" i="144"/>
  <c r="CU37" i="144"/>
  <c r="I12" i="131"/>
  <c r="J12" i="131" s="1"/>
  <c r="I84" i="131"/>
  <c r="J84" i="131" s="1"/>
  <c r="D66" i="8"/>
  <c r="F67" i="9"/>
  <c r="I66" i="16"/>
  <c r="H66" i="17"/>
  <c r="I66" i="18"/>
  <c r="O66" i="20"/>
  <c r="U37" i="144"/>
  <c r="AT37" i="144"/>
  <c r="BW37" i="144"/>
  <c r="DC37" i="144"/>
  <c r="U61" i="6"/>
  <c r="DD37" i="144"/>
  <c r="U37" i="140"/>
  <c r="E66" i="15"/>
  <c r="AE37" i="144"/>
  <c r="L45" i="131"/>
  <c r="M61" i="6"/>
  <c r="D66" i="18"/>
  <c r="I54" i="131"/>
  <c r="J54" i="131" s="1"/>
  <c r="BI37" i="144"/>
  <c r="F66" i="18"/>
  <c r="BM37" i="144"/>
  <c r="J66" i="18"/>
  <c r="BK37" i="144"/>
  <c r="J37" i="144"/>
  <c r="E67" i="7"/>
  <c r="L37" i="144"/>
  <c r="G67" i="7"/>
  <c r="L16" i="131"/>
  <c r="AQ37" i="144"/>
  <c r="E66" i="17"/>
  <c r="AS37" i="144"/>
  <c r="G66" i="17"/>
  <c r="I82" i="131"/>
  <c r="J82" i="131" s="1"/>
  <c r="CK37" i="144"/>
  <c r="AU37" i="144"/>
  <c r="I66" i="17"/>
  <c r="I63" i="131"/>
  <c r="J63" i="131" s="1"/>
  <c r="L88" i="131"/>
  <c r="W37" i="140"/>
  <c r="DH37" i="144"/>
  <c r="W61" i="6"/>
  <c r="D66" i="20"/>
  <c r="L66" i="20"/>
  <c r="E66" i="10"/>
  <c r="I21" i="131"/>
  <c r="J21" i="131" s="1"/>
  <c r="G66" i="10"/>
  <c r="AA37" i="144"/>
  <c r="S66" i="20"/>
  <c r="CF37" i="144"/>
  <c r="CH37" i="144"/>
  <c r="U66" i="20"/>
  <c r="DE37" i="144"/>
  <c r="D66" i="23"/>
  <c r="E66" i="23" s="1"/>
  <c r="D85" i="131"/>
  <c r="BG37" i="144"/>
  <c r="I2" i="131"/>
  <c r="J2" i="131" s="1"/>
  <c r="I17" i="131"/>
  <c r="J17" i="131" s="1"/>
  <c r="G66" i="5"/>
  <c r="F66" i="8"/>
  <c r="F66" i="16"/>
  <c r="E66" i="19"/>
  <c r="I66" i="19"/>
  <c r="E66" i="20"/>
  <c r="I66" i="20"/>
  <c r="M66" i="20"/>
  <c r="Q66" i="20"/>
  <c r="D66" i="21"/>
  <c r="D66" i="22"/>
  <c r="E66" i="22" s="1"/>
  <c r="Z37" i="144"/>
  <c r="AD37" i="144"/>
  <c r="AH37" i="144"/>
  <c r="AL37" i="144"/>
  <c r="AZ37" i="144"/>
  <c r="BD37" i="144"/>
  <c r="CN37" i="144"/>
  <c r="CR37" i="144"/>
  <c r="I27" i="131"/>
  <c r="J27" i="131" s="1"/>
  <c r="I83" i="131"/>
  <c r="J83" i="131" s="1"/>
  <c r="D66" i="5"/>
  <c r="F67" i="7"/>
  <c r="D67" i="9"/>
  <c r="F66" i="17"/>
  <c r="J66" i="17"/>
  <c r="F66" i="19"/>
  <c r="J66" i="19"/>
  <c r="G66" i="18"/>
  <c r="K66" i="18"/>
  <c r="E66" i="21"/>
  <c r="O37" i="144"/>
  <c r="AM37" i="144"/>
  <c r="AV37" i="144"/>
  <c r="BA37" i="144"/>
  <c r="BE37" i="144"/>
  <c r="CO37" i="144"/>
  <c r="DA37" i="144"/>
  <c r="L60" i="6"/>
  <c r="BF30" i="144"/>
  <c r="G65" i="16"/>
  <c r="BI30" i="144"/>
  <c r="BY30" i="144"/>
  <c r="I7" i="129"/>
  <c r="J7" i="129" s="1"/>
  <c r="AR30" i="144"/>
  <c r="CW30" i="144"/>
  <c r="V60" i="6"/>
  <c r="E65" i="8"/>
  <c r="E66" i="9"/>
  <c r="AV30" i="144"/>
  <c r="BM30" i="144"/>
  <c r="CC30" i="144"/>
  <c r="DA30" i="144"/>
  <c r="D65" i="15"/>
  <c r="G65" i="19"/>
  <c r="D65" i="18"/>
  <c r="F65" i="21"/>
  <c r="G65" i="21" s="1"/>
  <c r="BA30" i="144"/>
  <c r="BQ30" i="144"/>
  <c r="CO30" i="144"/>
  <c r="DE30" i="144"/>
  <c r="H65" i="18"/>
  <c r="D65" i="22"/>
  <c r="E65" i="22" s="1"/>
  <c r="AM30" i="144"/>
  <c r="BE30" i="144"/>
  <c r="BU30" i="144"/>
  <c r="CS30" i="144"/>
  <c r="E65" i="15"/>
  <c r="AE30" i="144"/>
  <c r="I2" i="129"/>
  <c r="J2" i="129" s="1"/>
  <c r="D66" i="7"/>
  <c r="I30" i="144"/>
  <c r="N65" i="20"/>
  <c r="K30" i="144"/>
  <c r="AA30" i="144"/>
  <c r="F30" i="144"/>
  <c r="F65" i="5"/>
  <c r="Y30" i="144"/>
  <c r="E65" i="10"/>
  <c r="M30" i="140"/>
  <c r="D65" i="5"/>
  <c r="E66" i="7"/>
  <c r="R65" i="20"/>
  <c r="G66" i="7"/>
  <c r="L30" i="144"/>
  <c r="N30" i="144"/>
  <c r="D65" i="8"/>
  <c r="I12" i="129"/>
  <c r="J12" i="129" s="1"/>
  <c r="DF30" i="144"/>
  <c r="F65" i="20"/>
  <c r="V30" i="144"/>
  <c r="F66" i="9"/>
  <c r="E30" i="144"/>
  <c r="E65" i="5"/>
  <c r="X30" i="144"/>
  <c r="I21" i="129"/>
  <c r="J21" i="129" s="1"/>
  <c r="Z30" i="144"/>
  <c r="F65" i="10"/>
  <c r="AQ30" i="144"/>
  <c r="E65" i="17"/>
  <c r="AU30" i="144"/>
  <c r="I65" i="17"/>
  <c r="BH30" i="144"/>
  <c r="E65" i="18"/>
  <c r="G65" i="18"/>
  <c r="BJ30" i="144"/>
  <c r="BL30" i="144"/>
  <c r="I65" i="18"/>
  <c r="K65" i="18"/>
  <c r="BN30" i="144"/>
  <c r="D65" i="10"/>
  <c r="G65" i="15"/>
  <c r="G65" i="17"/>
  <c r="J65" i="20"/>
  <c r="G30" i="144"/>
  <c r="AI30" i="144"/>
  <c r="CG30" i="144"/>
  <c r="I17" i="129"/>
  <c r="J17" i="129" s="1"/>
  <c r="I82" i="129"/>
  <c r="J82" i="129" s="1"/>
  <c r="I85" i="129"/>
  <c r="J85" i="129" s="1"/>
  <c r="F65" i="8"/>
  <c r="D65" i="16"/>
  <c r="H65" i="16"/>
  <c r="D65" i="17"/>
  <c r="H65" i="17"/>
  <c r="D65" i="19"/>
  <c r="H65" i="19"/>
  <c r="G65" i="20"/>
  <c r="K65" i="20"/>
  <c r="O65" i="20"/>
  <c r="S65" i="20"/>
  <c r="T30" i="144"/>
  <c r="AF30" i="144"/>
  <c r="AJ30" i="144"/>
  <c r="BB30" i="144"/>
  <c r="BR30" i="144"/>
  <c r="BV30" i="144"/>
  <c r="BZ30" i="144"/>
  <c r="CD30" i="144"/>
  <c r="CH30" i="144"/>
  <c r="CL30" i="144"/>
  <c r="CP30" i="144"/>
  <c r="CT30" i="144"/>
  <c r="CX30" i="144"/>
  <c r="DB30" i="144"/>
  <c r="I27" i="129"/>
  <c r="J27" i="129" s="1"/>
  <c r="I63" i="129"/>
  <c r="J63" i="129" s="1"/>
  <c r="G65" i="8"/>
  <c r="E65" i="19"/>
  <c r="I65" i="19"/>
  <c r="AK30" i="144"/>
  <c r="AP30" i="144"/>
  <c r="AT30" i="144"/>
  <c r="AY30" i="144"/>
  <c r="BC30" i="144"/>
  <c r="G64" i="16"/>
  <c r="Q27" i="144"/>
  <c r="DG27" i="144"/>
  <c r="DH27" i="144"/>
  <c r="D65" i="9"/>
  <c r="I64" i="16"/>
  <c r="J64" i="19"/>
  <c r="U27" i="144"/>
  <c r="BC27" i="144"/>
  <c r="H64" i="19"/>
  <c r="AY27" i="144"/>
  <c r="L59" i="6"/>
  <c r="BF27" i="144"/>
  <c r="F65" i="7"/>
  <c r="D64" i="19"/>
  <c r="CU27" i="144"/>
  <c r="E64" i="21"/>
  <c r="G64" i="21" s="1"/>
  <c r="E64" i="8"/>
  <c r="F64" i="19"/>
  <c r="L64" i="20"/>
  <c r="E27" i="144"/>
  <c r="AK27" i="144"/>
  <c r="DC27" i="144"/>
  <c r="E64" i="15"/>
  <c r="AE27" i="144"/>
  <c r="I27" i="127"/>
  <c r="J27" i="127" s="1"/>
  <c r="L27" i="140"/>
  <c r="D64" i="23"/>
  <c r="E64" i="23" s="1"/>
  <c r="DE27" i="144"/>
  <c r="E64" i="16"/>
  <c r="G27" i="144"/>
  <c r="G64" i="5"/>
  <c r="E65" i="7"/>
  <c r="J27" i="144"/>
  <c r="L27" i="144"/>
  <c r="G65" i="7"/>
  <c r="G64" i="10"/>
  <c r="AA27" i="144"/>
  <c r="F64" i="18"/>
  <c r="BI27" i="144"/>
  <c r="J64" i="18"/>
  <c r="BM27" i="144"/>
  <c r="I63" i="127"/>
  <c r="J63" i="127" s="1"/>
  <c r="D64" i="5"/>
  <c r="F65" i="9"/>
  <c r="D64" i="15"/>
  <c r="P64" i="20"/>
  <c r="I27" i="144"/>
  <c r="Y27" i="144"/>
  <c r="BS27" i="144"/>
  <c r="F64" i="17"/>
  <c r="CE27" i="144"/>
  <c r="I2" i="127"/>
  <c r="J2" i="127" s="1"/>
  <c r="D64" i="8"/>
  <c r="N27" i="144"/>
  <c r="I12" i="127"/>
  <c r="J12" i="127" s="1"/>
  <c r="E64" i="17"/>
  <c r="AQ27" i="144"/>
  <c r="AS27" i="144"/>
  <c r="G64" i="17"/>
  <c r="I64" i="17"/>
  <c r="CK27" i="144"/>
  <c r="AU27" i="144"/>
  <c r="I54" i="127"/>
  <c r="J54" i="127" s="1"/>
  <c r="S64" i="20"/>
  <c r="CF27" i="144"/>
  <c r="CH27" i="144"/>
  <c r="U64" i="20"/>
  <c r="W59" i="6"/>
  <c r="F64" i="15"/>
  <c r="G64" i="18"/>
  <c r="D64" i="20"/>
  <c r="T64" i="20"/>
  <c r="AP27" i="144"/>
  <c r="BG27" i="144"/>
  <c r="BW27" i="144"/>
  <c r="I82" i="127"/>
  <c r="J82" i="127" s="1"/>
  <c r="CJ27" i="144"/>
  <c r="F27" i="144"/>
  <c r="X27" i="144"/>
  <c r="I21" i="127"/>
  <c r="J21" i="127" s="1"/>
  <c r="E64" i="18"/>
  <c r="BH27" i="144"/>
  <c r="I64" i="18"/>
  <c r="BL27" i="144"/>
  <c r="F64" i="10"/>
  <c r="D64" i="17"/>
  <c r="K64" i="18"/>
  <c r="H64" i="20"/>
  <c r="AT27" i="144"/>
  <c r="BK27" i="144"/>
  <c r="CA27" i="144"/>
  <c r="F64" i="8"/>
  <c r="F64" i="16"/>
  <c r="G64" i="19"/>
  <c r="E64" i="20"/>
  <c r="I64" i="20"/>
  <c r="M64" i="20"/>
  <c r="Q64" i="20"/>
  <c r="AH27" i="144"/>
  <c r="AL27" i="144"/>
  <c r="AZ27" i="144"/>
  <c r="BD27" i="144"/>
  <c r="BT27" i="144"/>
  <c r="BX27" i="144"/>
  <c r="CB27" i="144"/>
  <c r="AM27" i="144"/>
  <c r="BA27" i="144"/>
  <c r="BE27" i="144"/>
  <c r="CO27" i="144"/>
  <c r="CS27" i="144"/>
  <c r="CW27" i="144"/>
  <c r="DA27" i="144"/>
  <c r="I17" i="127"/>
  <c r="J17" i="127" s="1"/>
  <c r="I85" i="127"/>
  <c r="J85" i="127" s="1"/>
  <c r="S63" i="20"/>
  <c r="E63" i="21"/>
  <c r="BA22" i="144"/>
  <c r="I82" i="125"/>
  <c r="J82" i="125" s="1"/>
  <c r="E63" i="10"/>
  <c r="F63" i="19"/>
  <c r="G63" i="18"/>
  <c r="G63" i="20"/>
  <c r="BU22" i="144"/>
  <c r="K63" i="18"/>
  <c r="K22" i="144"/>
  <c r="AI22" i="144"/>
  <c r="BI22" i="144"/>
  <c r="BY22" i="144"/>
  <c r="D63" i="16"/>
  <c r="F63" i="17"/>
  <c r="K63" i="20"/>
  <c r="O22" i="144"/>
  <c r="BM22" i="144"/>
  <c r="CC22" i="144"/>
  <c r="D64" i="7"/>
  <c r="J63" i="17"/>
  <c r="O63" i="20"/>
  <c r="AA22" i="144"/>
  <c r="AV22" i="144"/>
  <c r="BQ22" i="144"/>
  <c r="CG22" i="144"/>
  <c r="I2" i="125"/>
  <c r="J2" i="125" s="1"/>
  <c r="I17" i="125"/>
  <c r="J17" i="125" s="1"/>
  <c r="F63" i="16"/>
  <c r="AJ22" i="144"/>
  <c r="I85" i="125"/>
  <c r="J85" i="125" s="1"/>
  <c r="E63" i="5"/>
  <c r="F63" i="8"/>
  <c r="CO22" i="144"/>
  <c r="V22" i="144"/>
  <c r="F64" i="9"/>
  <c r="CP22" i="144"/>
  <c r="I63" i="16"/>
  <c r="DC22" i="144"/>
  <c r="F63" i="21"/>
  <c r="J63" i="19"/>
  <c r="AE22" i="144"/>
  <c r="D63" i="5"/>
  <c r="D22" i="144"/>
  <c r="F22" i="144"/>
  <c r="F63" i="5"/>
  <c r="D64" i="9"/>
  <c r="H63" i="16"/>
  <c r="G22" i="144"/>
  <c r="G64" i="7"/>
  <c r="L22" i="144"/>
  <c r="CN22" i="144"/>
  <c r="G63" i="16"/>
  <c r="I83" i="125"/>
  <c r="J83" i="125" s="1"/>
  <c r="AK22" i="144"/>
  <c r="AZ22" i="144"/>
  <c r="E63" i="19"/>
  <c r="CU22" i="144"/>
  <c r="BB22" i="144"/>
  <c r="G63" i="19"/>
  <c r="BD22" i="144"/>
  <c r="I63" i="19"/>
  <c r="E63" i="20"/>
  <c r="BR22" i="144"/>
  <c r="I63" i="20"/>
  <c r="BV22" i="144"/>
  <c r="M63" i="20"/>
  <c r="BZ22" i="144"/>
  <c r="Q63" i="20"/>
  <c r="CD22" i="144"/>
  <c r="AM22" i="144"/>
  <c r="BE22" i="144"/>
  <c r="DA22" i="144"/>
  <c r="I7" i="125"/>
  <c r="J7" i="125" s="1"/>
  <c r="I27" i="125"/>
  <c r="J27" i="125" s="1"/>
  <c r="I63" i="125"/>
  <c r="J63" i="125" s="1"/>
  <c r="E64" i="7"/>
  <c r="G63" i="8"/>
  <c r="E64" i="9"/>
  <c r="F63" i="10"/>
  <c r="F63" i="15"/>
  <c r="G63" i="17"/>
  <c r="D63" i="18"/>
  <c r="H63" i="18"/>
  <c r="X22" i="144"/>
  <c r="CH22" i="144"/>
  <c r="I12" i="125"/>
  <c r="J12" i="125" s="1"/>
  <c r="D63" i="8"/>
  <c r="D63" i="17"/>
  <c r="H63" i="17"/>
  <c r="D63" i="19"/>
  <c r="H63" i="19"/>
  <c r="E63" i="18"/>
  <c r="I63" i="18"/>
  <c r="AT22" i="144"/>
  <c r="AY22" i="144"/>
  <c r="BC22" i="144"/>
  <c r="BG22" i="144"/>
  <c r="BS22" i="144"/>
  <c r="BW22" i="144"/>
  <c r="CA22" i="144"/>
  <c r="CE22" i="144"/>
  <c r="DG22" i="144"/>
  <c r="D63" i="15"/>
  <c r="G63" i="15" s="1"/>
  <c r="E63" i="17"/>
  <c r="I63" i="17"/>
  <c r="BS39" i="144"/>
  <c r="G62" i="18"/>
  <c r="E62" i="5"/>
  <c r="K62" i="18"/>
  <c r="N62" i="20"/>
  <c r="AP39" i="144"/>
  <c r="I2" i="123"/>
  <c r="J2" i="123" s="1"/>
  <c r="F62" i="19"/>
  <c r="E62" i="21"/>
  <c r="Y39" i="144"/>
  <c r="BC39" i="144"/>
  <c r="DG39" i="144"/>
  <c r="R62" i="20"/>
  <c r="I7" i="123"/>
  <c r="J7" i="123" s="1"/>
  <c r="I21" i="123"/>
  <c r="J21" i="123" s="1"/>
  <c r="E63" i="9"/>
  <c r="D62" i="15"/>
  <c r="F62" i="17"/>
  <c r="AT39" i="144"/>
  <c r="BK39" i="144"/>
  <c r="BG39" i="144"/>
  <c r="BW39" i="144"/>
  <c r="J62" i="17"/>
  <c r="DH39" i="144"/>
  <c r="W39" i="140"/>
  <c r="W57" i="6"/>
  <c r="L26" i="123"/>
  <c r="L6" i="123"/>
  <c r="I83" i="123"/>
  <c r="J83" i="123" s="1"/>
  <c r="CN39" i="144"/>
  <c r="BB39" i="144"/>
  <c r="G62" i="19"/>
  <c r="AE39" i="144"/>
  <c r="E62" i="15"/>
  <c r="G39" i="144"/>
  <c r="G62" i="5"/>
  <c r="E63" i="7"/>
  <c r="J39" i="144"/>
  <c r="L11" i="123"/>
  <c r="AJ39" i="144"/>
  <c r="F62" i="16"/>
  <c r="D62" i="21"/>
  <c r="DA39" i="144"/>
  <c r="F62" i="10"/>
  <c r="AK39" i="144"/>
  <c r="O39" i="144"/>
  <c r="E62" i="8"/>
  <c r="I62" i="19"/>
  <c r="CW39" i="144"/>
  <c r="BD39" i="144"/>
  <c r="G62" i="16"/>
  <c r="Q39" i="144"/>
  <c r="P39" i="144"/>
  <c r="F62" i="8"/>
  <c r="CP39" i="144"/>
  <c r="AM39" i="144"/>
  <c r="I62" i="16"/>
  <c r="L62" i="123"/>
  <c r="G63" i="7"/>
  <c r="I39" i="144"/>
  <c r="DC39" i="144"/>
  <c r="V39" i="144"/>
  <c r="F63" i="9"/>
  <c r="E62" i="19"/>
  <c r="CS39" i="144"/>
  <c r="AZ39" i="144"/>
  <c r="CU39" i="144"/>
  <c r="D39" i="144"/>
  <c r="D62" i="5"/>
  <c r="F39" i="144"/>
  <c r="F62" i="5"/>
  <c r="F63" i="7"/>
  <c r="K39" i="144"/>
  <c r="N39" i="144"/>
  <c r="I12" i="123"/>
  <c r="J12" i="123" s="1"/>
  <c r="X39" i="144"/>
  <c r="D62" i="10"/>
  <c r="AB39" i="144"/>
  <c r="H62" i="10"/>
  <c r="CO39" i="144"/>
  <c r="AL39" i="144"/>
  <c r="H62" i="16"/>
  <c r="CX39" i="144"/>
  <c r="BE39" i="144"/>
  <c r="BR39" i="144"/>
  <c r="E62" i="20"/>
  <c r="BV39" i="144"/>
  <c r="I62" i="20"/>
  <c r="BZ39" i="144"/>
  <c r="M62" i="20"/>
  <c r="CD39" i="144"/>
  <c r="Q62" i="20"/>
  <c r="I27" i="123"/>
  <c r="J27" i="123" s="1"/>
  <c r="I63" i="123"/>
  <c r="J63" i="123" s="1"/>
  <c r="G62" i="10"/>
  <c r="D62" i="16"/>
  <c r="G62" i="17"/>
  <c r="D62" i="18"/>
  <c r="G62" i="20"/>
  <c r="K62" i="20"/>
  <c r="O62" i="20"/>
  <c r="S62" i="20"/>
  <c r="D62" i="23"/>
  <c r="E62" i="23" s="1"/>
  <c r="D62" i="22"/>
  <c r="E62" i="22" s="1"/>
  <c r="AQ39" i="144"/>
  <c r="AU39" i="144"/>
  <c r="BH39" i="144"/>
  <c r="BL39" i="144"/>
  <c r="CJ39" i="144"/>
  <c r="CR39" i="144"/>
  <c r="CV39" i="144"/>
  <c r="F62" i="15"/>
  <c r="E62" i="16"/>
  <c r="D62" i="19"/>
  <c r="D62" i="20"/>
  <c r="H62" i="20"/>
  <c r="L62" i="20"/>
  <c r="P62" i="20"/>
  <c r="T62" i="20"/>
  <c r="AV39" i="144"/>
  <c r="BA39" i="144"/>
  <c r="BI39" i="144"/>
  <c r="BM39" i="144"/>
  <c r="CK39" i="144"/>
  <c r="I17" i="123"/>
  <c r="J17" i="123" s="1"/>
  <c r="D63" i="9"/>
  <c r="U62" i="20"/>
  <c r="D61" i="8"/>
  <c r="E61" i="17"/>
  <c r="AI42" i="144"/>
  <c r="T61" i="20"/>
  <c r="K42" i="144"/>
  <c r="L37" i="121"/>
  <c r="I61" i="17"/>
  <c r="D61" i="20"/>
  <c r="D61" i="22"/>
  <c r="E61" i="22" s="1"/>
  <c r="O42" i="144"/>
  <c r="AM42" i="144"/>
  <c r="BU42" i="144"/>
  <c r="CK42" i="144"/>
  <c r="I2" i="121"/>
  <c r="J2" i="121" s="1"/>
  <c r="I82" i="121"/>
  <c r="J82" i="121" s="1"/>
  <c r="I61" i="16"/>
  <c r="E61" i="19"/>
  <c r="F61" i="18"/>
  <c r="AA42" i="144"/>
  <c r="AR42" i="144"/>
  <c r="BY42" i="144"/>
  <c r="DE42" i="144"/>
  <c r="P61" i="20"/>
  <c r="BA42" i="144"/>
  <c r="BQ42" i="144"/>
  <c r="V42" i="140"/>
  <c r="F61" i="10"/>
  <c r="F61" i="15"/>
  <c r="J61" i="18"/>
  <c r="AV42" i="144"/>
  <c r="V42" i="144"/>
  <c r="F62" i="9"/>
  <c r="I17" i="121"/>
  <c r="J17" i="121" s="1"/>
  <c r="DA42" i="144"/>
  <c r="F61" i="8"/>
  <c r="P42" i="144"/>
  <c r="E42" i="144"/>
  <c r="E61" i="5"/>
  <c r="J42" i="144"/>
  <c r="E62" i="7"/>
  <c r="DF42" i="144"/>
  <c r="DH42" i="144"/>
  <c r="W42" i="140"/>
  <c r="G61" i="5"/>
  <c r="I61" i="19"/>
  <c r="DC42" i="144"/>
  <c r="F61" i="21"/>
  <c r="G62" i="7"/>
  <c r="L42" i="144"/>
  <c r="E61" i="10"/>
  <c r="I61" i="10" s="1"/>
  <c r="Y42" i="144"/>
  <c r="I21" i="121"/>
  <c r="J21" i="121" s="1"/>
  <c r="AL42" i="144"/>
  <c r="H61" i="16"/>
  <c r="CX42" i="144"/>
  <c r="J61" i="19"/>
  <c r="BR42" i="144"/>
  <c r="E61" i="20"/>
  <c r="BV42" i="144"/>
  <c r="I61" i="20"/>
  <c r="BZ42" i="144"/>
  <c r="M61" i="20"/>
  <c r="CD42" i="144"/>
  <c r="Q61" i="20"/>
  <c r="L82" i="121"/>
  <c r="D62" i="9"/>
  <c r="D61" i="21"/>
  <c r="AE42" i="144"/>
  <c r="AJ42" i="144"/>
  <c r="F61" i="16"/>
  <c r="D42" i="144"/>
  <c r="D61" i="5"/>
  <c r="F42" i="144"/>
  <c r="F61" i="5"/>
  <c r="I42" i="144"/>
  <c r="I7" i="121"/>
  <c r="J7" i="121" s="1"/>
  <c r="CN42" i="144"/>
  <c r="I83" i="121"/>
  <c r="J83" i="121" s="1"/>
  <c r="AK42" i="144"/>
  <c r="G61" i="16"/>
  <c r="AZ42" i="144"/>
  <c r="CU42" i="144"/>
  <c r="G61" i="19"/>
  <c r="BB42" i="144"/>
  <c r="CW42" i="144"/>
  <c r="I27" i="121"/>
  <c r="J27" i="121" s="1"/>
  <c r="E62" i="9"/>
  <c r="J61" i="17"/>
  <c r="F61" i="19"/>
  <c r="G61" i="18"/>
  <c r="K61" i="18"/>
  <c r="U61" i="20"/>
  <c r="E61" i="21"/>
  <c r="X42" i="144"/>
  <c r="AS42" i="144"/>
  <c r="I12" i="121"/>
  <c r="J12" i="121" s="1"/>
  <c r="D61" i="15"/>
  <c r="D61" i="18"/>
  <c r="H61" i="18"/>
  <c r="F61" i="20"/>
  <c r="J61" i="20"/>
  <c r="N61" i="20"/>
  <c r="R61" i="20"/>
  <c r="Q42" i="144"/>
  <c r="AP42" i="144"/>
  <c r="AT42" i="144"/>
  <c r="AY42" i="144"/>
  <c r="BC42" i="144"/>
  <c r="BG42" i="144"/>
  <c r="DG42" i="144"/>
  <c r="D61" i="16"/>
  <c r="H61" i="17"/>
  <c r="D61" i="19"/>
  <c r="H61" i="19"/>
  <c r="E61" i="18"/>
  <c r="I61" i="18"/>
  <c r="G61" i="20"/>
  <c r="K61" i="20"/>
  <c r="O61" i="20"/>
  <c r="S61" i="20"/>
  <c r="D60" i="22"/>
  <c r="E60" i="22" s="1"/>
  <c r="E31" i="144"/>
  <c r="BW31" i="144"/>
  <c r="BG31" i="144"/>
  <c r="I82" i="137"/>
  <c r="J82" i="137" s="1"/>
  <c r="G60" i="8"/>
  <c r="G60" i="17"/>
  <c r="D60" i="18"/>
  <c r="Q60" i="20"/>
  <c r="AT31" i="144"/>
  <c r="BK31" i="144"/>
  <c r="CA31" i="144"/>
  <c r="L31" i="140"/>
  <c r="I85" i="137"/>
  <c r="J85" i="137" s="1"/>
  <c r="U60" i="20"/>
  <c r="U31" i="144"/>
  <c r="CE31" i="144"/>
  <c r="F60" i="21"/>
  <c r="BC31" i="144"/>
  <c r="BS31" i="144"/>
  <c r="V31" i="144"/>
  <c r="F61" i="9"/>
  <c r="K31" i="144"/>
  <c r="F61" i="7"/>
  <c r="CS31" i="144"/>
  <c r="E60" i="19"/>
  <c r="AZ31" i="144"/>
  <c r="CU31" i="144"/>
  <c r="AE31" i="144"/>
  <c r="E60" i="15"/>
  <c r="D31" i="144"/>
  <c r="I2" i="137"/>
  <c r="J2" i="137" s="1"/>
  <c r="F60" i="5"/>
  <c r="F31" i="144"/>
  <c r="P31" i="144"/>
  <c r="F60" i="8"/>
  <c r="AD31" i="144"/>
  <c r="D60" i="15"/>
  <c r="I27" i="137"/>
  <c r="J27" i="137" s="1"/>
  <c r="AJ31" i="144"/>
  <c r="D61" i="7"/>
  <c r="E60" i="20"/>
  <c r="Y31" i="144"/>
  <c r="J31" i="144"/>
  <c r="E61" i="7"/>
  <c r="CP31" i="144"/>
  <c r="I60" i="16"/>
  <c r="AM31" i="144"/>
  <c r="L62" i="137"/>
  <c r="W56" i="6"/>
  <c r="W31" i="140"/>
  <c r="DH31" i="144"/>
  <c r="I60" i="20"/>
  <c r="CN31" i="144"/>
  <c r="G60" i="16"/>
  <c r="CW31" i="144"/>
  <c r="I60" i="19"/>
  <c r="BD31" i="144"/>
  <c r="G60" i="5"/>
  <c r="G31" i="144"/>
  <c r="N31" i="144"/>
  <c r="D60" i="8"/>
  <c r="T31" i="144"/>
  <c r="D61" i="9"/>
  <c r="I17" i="137"/>
  <c r="J17" i="137" s="1"/>
  <c r="X31" i="144"/>
  <c r="D60" i="10"/>
  <c r="Z31" i="144"/>
  <c r="F60" i="10"/>
  <c r="CO31" i="144"/>
  <c r="H60" i="16"/>
  <c r="AL31" i="144"/>
  <c r="CX31" i="144"/>
  <c r="J60" i="19"/>
  <c r="BE31" i="144"/>
  <c r="L82" i="137"/>
  <c r="DE31" i="144"/>
  <c r="F60" i="16"/>
  <c r="G60" i="19"/>
  <c r="M60" i="20"/>
  <c r="I63" i="137"/>
  <c r="J63" i="137" s="1"/>
  <c r="D60" i="17"/>
  <c r="H60" i="17"/>
  <c r="D60" i="19"/>
  <c r="H60" i="19"/>
  <c r="E60" i="18"/>
  <c r="I60" i="18"/>
  <c r="AH31" i="144"/>
  <c r="AQ31" i="144"/>
  <c r="AU31" i="144"/>
  <c r="BT31" i="144"/>
  <c r="BX31" i="144"/>
  <c r="CB31" i="144"/>
  <c r="CF31" i="144"/>
  <c r="CR31" i="144"/>
  <c r="E60" i="8"/>
  <c r="G60" i="10"/>
  <c r="I60" i="17"/>
  <c r="F60" i="18"/>
  <c r="J60" i="18"/>
  <c r="D60" i="21"/>
  <c r="AI31" i="144"/>
  <c r="AR31" i="144"/>
  <c r="BA31" i="144"/>
  <c r="BQ31" i="144"/>
  <c r="BU31" i="144"/>
  <c r="BY31" i="144"/>
  <c r="CC31" i="144"/>
  <c r="CG31" i="144"/>
  <c r="DA31" i="144"/>
  <c r="G61" i="7"/>
  <c r="F60" i="15"/>
  <c r="F60" i="19"/>
  <c r="G60" i="18"/>
  <c r="K60" i="18"/>
  <c r="E60" i="21"/>
  <c r="BN18" i="144"/>
  <c r="CD18" i="144"/>
  <c r="O59" i="20"/>
  <c r="L18" i="144"/>
  <c r="CS18" i="144"/>
  <c r="H59" i="16"/>
  <c r="G59" i="19"/>
  <c r="AS18" i="144"/>
  <c r="E59" i="10"/>
  <c r="E59" i="15"/>
  <c r="I59" i="16"/>
  <c r="F59" i="17"/>
  <c r="J59" i="19"/>
  <c r="G59" i="18"/>
  <c r="S59" i="20"/>
  <c r="P18" i="144"/>
  <c r="AI18" i="144"/>
  <c r="BB18" i="144"/>
  <c r="BR18" i="144"/>
  <c r="CG18" i="144"/>
  <c r="CW18" i="144"/>
  <c r="F60" i="7"/>
  <c r="E60" i="9"/>
  <c r="I27" i="119"/>
  <c r="J27" i="119" s="1"/>
  <c r="L55" i="6"/>
  <c r="D59" i="8"/>
  <c r="G59" i="20"/>
  <c r="F59" i="21"/>
  <c r="T18" i="144"/>
  <c r="AJ18" i="144"/>
  <c r="BE18" i="144"/>
  <c r="BV18" i="144"/>
  <c r="CK18" i="144"/>
  <c r="DA18" i="144"/>
  <c r="L53" i="119"/>
  <c r="J59" i="17"/>
  <c r="K59" i="20"/>
  <c r="D18" i="144"/>
  <c r="AA18" i="144"/>
  <c r="AM18" i="144"/>
  <c r="BZ18" i="144"/>
  <c r="CO18" i="144"/>
  <c r="V55" i="6"/>
  <c r="DF18" i="144"/>
  <c r="V18" i="140"/>
  <c r="L30" i="119"/>
  <c r="E59" i="5"/>
  <c r="E18" i="144"/>
  <c r="G59" i="5"/>
  <c r="I2" i="119"/>
  <c r="J2" i="119" s="1"/>
  <c r="D60" i="7"/>
  <c r="I18" i="144"/>
  <c r="I7" i="119"/>
  <c r="J7" i="119" s="1"/>
  <c r="D59" i="10"/>
  <c r="I21" i="119"/>
  <c r="J21" i="119" s="1"/>
  <c r="E60" i="7"/>
  <c r="G59" i="8"/>
  <c r="F60" i="9"/>
  <c r="F59" i="15"/>
  <c r="D59" i="20"/>
  <c r="L59" i="20"/>
  <c r="E59" i="21"/>
  <c r="D59" i="23"/>
  <c r="E59" i="23" s="1"/>
  <c r="O18" i="144"/>
  <c r="AV18" i="144"/>
  <c r="BM18" i="144"/>
  <c r="BU18" i="144"/>
  <c r="CC18" i="144"/>
  <c r="DE18" i="144"/>
  <c r="CR18" i="144"/>
  <c r="AY18" i="144"/>
  <c r="D59" i="19"/>
  <c r="CV18" i="144"/>
  <c r="BC18" i="144"/>
  <c r="H59" i="19"/>
  <c r="BG18" i="144"/>
  <c r="I54" i="119"/>
  <c r="J54" i="119" s="1"/>
  <c r="U59" i="20"/>
  <c r="CH18" i="144"/>
  <c r="I63" i="119"/>
  <c r="J63" i="119" s="1"/>
  <c r="F59" i="19"/>
  <c r="X18" i="144"/>
  <c r="AD18" i="144"/>
  <c r="D59" i="15"/>
  <c r="AH18" i="144"/>
  <c r="AP18" i="144"/>
  <c r="D59" i="17"/>
  <c r="CJ18" i="144"/>
  <c r="I82" i="119"/>
  <c r="J82" i="119" s="1"/>
  <c r="AT18" i="144"/>
  <c r="H59" i="17"/>
  <c r="D59" i="22"/>
  <c r="E59" i="22" s="1"/>
  <c r="DG18" i="144"/>
  <c r="F59" i="5"/>
  <c r="F59" i="10"/>
  <c r="D59" i="16"/>
  <c r="H59" i="18"/>
  <c r="BA18" i="144"/>
  <c r="BI18" i="144"/>
  <c r="I83" i="119"/>
  <c r="J83" i="119" s="1"/>
  <c r="E59" i="18"/>
  <c r="I59" i="18"/>
  <c r="AK18" i="144"/>
  <c r="BS18" i="144"/>
  <c r="BW18" i="144"/>
  <c r="CA18" i="144"/>
  <c r="CE18" i="144"/>
  <c r="I17" i="119"/>
  <c r="J17" i="119" s="1"/>
  <c r="I85" i="119"/>
  <c r="J85" i="119" s="1"/>
  <c r="G59" i="16"/>
  <c r="E59" i="17"/>
  <c r="I59" i="17"/>
  <c r="E59" i="19"/>
  <c r="I59" i="19"/>
  <c r="E58" i="17"/>
  <c r="DG40" i="144"/>
  <c r="AP40" i="144"/>
  <c r="L54" i="6"/>
  <c r="V40" i="140"/>
  <c r="BW40" i="144"/>
  <c r="I21" i="117"/>
  <c r="J21" i="117" s="1"/>
  <c r="I58" i="17"/>
  <c r="U58" i="20"/>
  <c r="U40" i="144"/>
  <c r="AT40" i="144"/>
  <c r="BK40" i="144"/>
  <c r="CA40" i="144"/>
  <c r="I58" i="20"/>
  <c r="D58" i="5"/>
  <c r="F58" i="18"/>
  <c r="Y40" i="144"/>
  <c r="AY40" i="144"/>
  <c r="CE40" i="144"/>
  <c r="I82" i="117"/>
  <c r="J82" i="117" s="1"/>
  <c r="J58" i="18"/>
  <c r="BC40" i="144"/>
  <c r="BS40" i="144"/>
  <c r="W40" i="140"/>
  <c r="DH40" i="144"/>
  <c r="W54" i="6"/>
  <c r="F59" i="9"/>
  <c r="V40" i="144"/>
  <c r="I17" i="117"/>
  <c r="J17" i="117" s="1"/>
  <c r="G58" i="5"/>
  <c r="G40" i="144"/>
  <c r="I2" i="117"/>
  <c r="J2" i="117" s="1"/>
  <c r="L40" i="144"/>
  <c r="G59" i="7"/>
  <c r="CO40" i="144"/>
  <c r="H58" i="16"/>
  <c r="AL40" i="144"/>
  <c r="D59" i="9"/>
  <c r="M58" i="20"/>
  <c r="AE40" i="144"/>
  <c r="E58" i="15"/>
  <c r="E59" i="7"/>
  <c r="J40" i="144"/>
  <c r="P40" i="144"/>
  <c r="F58" i="8"/>
  <c r="CP40" i="144"/>
  <c r="I58" i="16"/>
  <c r="AM40" i="144"/>
  <c r="E40" i="144"/>
  <c r="F58" i="5"/>
  <c r="F40" i="144"/>
  <c r="D59" i="7"/>
  <c r="I7" i="117"/>
  <c r="J7" i="117" s="1"/>
  <c r="O40" i="144"/>
  <c r="E58" i="8"/>
  <c r="I83" i="117"/>
  <c r="J83" i="117" s="1"/>
  <c r="CN40" i="144"/>
  <c r="G58" i="16"/>
  <c r="CX40" i="144"/>
  <c r="BE40" i="144"/>
  <c r="J58" i="19"/>
  <c r="G58" i="8"/>
  <c r="F58" i="16"/>
  <c r="Q58" i="20"/>
  <c r="D58" i="21"/>
  <c r="DC40" i="144"/>
  <c r="D58" i="16"/>
  <c r="AH40" i="144"/>
  <c r="CS40" i="144"/>
  <c r="AZ40" i="144"/>
  <c r="BB40" i="144"/>
  <c r="G58" i="19"/>
  <c r="CW40" i="144"/>
  <c r="BD40" i="144"/>
  <c r="I85" i="117"/>
  <c r="J85" i="117" s="1"/>
  <c r="F59" i="7"/>
  <c r="E58" i="20"/>
  <c r="I27" i="117"/>
  <c r="J27" i="117" s="1"/>
  <c r="I63" i="117"/>
  <c r="J63" i="117" s="1"/>
  <c r="D58" i="8"/>
  <c r="F58" i="10"/>
  <c r="D58" i="15"/>
  <c r="F58" i="17"/>
  <c r="J58" i="17"/>
  <c r="F58" i="19"/>
  <c r="G58" i="18"/>
  <c r="K58" i="18"/>
  <c r="E58" i="21"/>
  <c r="AU40" i="144"/>
  <c r="BH40" i="144"/>
  <c r="BL40" i="144"/>
  <c r="BT40" i="144"/>
  <c r="BX40" i="144"/>
  <c r="CB40" i="144"/>
  <c r="CF40" i="144"/>
  <c r="CJ40" i="144"/>
  <c r="CR40" i="144"/>
  <c r="CV40" i="144"/>
  <c r="G58" i="10"/>
  <c r="G58" i="17"/>
  <c r="D58" i="18"/>
  <c r="D58" i="23"/>
  <c r="E58" i="23" s="1"/>
  <c r="D58" i="22"/>
  <c r="E58" i="22" s="1"/>
  <c r="AI40" i="144"/>
  <c r="AV40" i="144"/>
  <c r="BA40" i="144"/>
  <c r="BQ40" i="144"/>
  <c r="BU40" i="144"/>
  <c r="BY40" i="144"/>
  <c r="CC40" i="144"/>
  <c r="CG40" i="144"/>
  <c r="D58" i="10"/>
  <c r="F58" i="15"/>
  <c r="G57" i="20"/>
  <c r="DH41" i="144"/>
  <c r="AH41" i="144"/>
  <c r="CJ41" i="144"/>
  <c r="I54" i="115"/>
  <c r="J54" i="115" s="1"/>
  <c r="I83" i="115"/>
  <c r="J83" i="115" s="1"/>
  <c r="D57" i="10"/>
  <c r="D57" i="15"/>
  <c r="G57" i="17"/>
  <c r="K57" i="20"/>
  <c r="AL41" i="144"/>
  <c r="CN41" i="144"/>
  <c r="G58" i="7"/>
  <c r="G57" i="8"/>
  <c r="H57" i="10"/>
  <c r="G57" i="19"/>
  <c r="D57" i="18"/>
  <c r="O57" i="20"/>
  <c r="Z41" i="144"/>
  <c r="AZ41" i="144"/>
  <c r="CR41" i="144"/>
  <c r="I12" i="115"/>
  <c r="J12" i="115" s="1"/>
  <c r="DF41" i="144"/>
  <c r="G57" i="16"/>
  <c r="H57" i="18"/>
  <c r="S57" i="20"/>
  <c r="BD41" i="144"/>
  <c r="CV41" i="144"/>
  <c r="F58" i="9"/>
  <c r="V41" i="144"/>
  <c r="I17" i="115"/>
  <c r="J17" i="115" s="1"/>
  <c r="D41" i="144"/>
  <c r="D57" i="5"/>
  <c r="AE41" i="144"/>
  <c r="E57" i="15"/>
  <c r="K53" i="6"/>
  <c r="L81" i="115"/>
  <c r="W53" i="6"/>
  <c r="E58" i="7"/>
  <c r="I7" i="115"/>
  <c r="J7" i="115" s="1"/>
  <c r="E57" i="16"/>
  <c r="AI41" i="144"/>
  <c r="I57" i="17"/>
  <c r="CK41" i="144"/>
  <c r="G57" i="18"/>
  <c r="BJ41" i="144"/>
  <c r="K57" i="18"/>
  <c r="BN41" i="144"/>
  <c r="F57" i="5"/>
  <c r="E41" i="144"/>
  <c r="E57" i="5"/>
  <c r="G41" i="144"/>
  <c r="G57" i="5"/>
  <c r="I2" i="115"/>
  <c r="J2" i="115" s="1"/>
  <c r="T41" i="144"/>
  <c r="D58" i="9"/>
  <c r="I27" i="115"/>
  <c r="J27" i="115" s="1"/>
  <c r="BS41" i="144"/>
  <c r="F57" i="20"/>
  <c r="BW41" i="144"/>
  <c r="J57" i="20"/>
  <c r="CA41" i="144"/>
  <c r="N57" i="20"/>
  <c r="CE41" i="144"/>
  <c r="R57" i="20"/>
  <c r="CG41" i="144"/>
  <c r="T57" i="20"/>
  <c r="J41" i="144"/>
  <c r="AQ41" i="144"/>
  <c r="BH41" i="144"/>
  <c r="F57" i="8"/>
  <c r="P41" i="144"/>
  <c r="L83" i="115"/>
  <c r="AU41" i="144"/>
  <c r="BL41" i="144"/>
  <c r="I21" i="115"/>
  <c r="J21" i="115" s="1"/>
  <c r="I82" i="115"/>
  <c r="J82" i="115" s="1"/>
  <c r="I85" i="115"/>
  <c r="J85" i="115" s="1"/>
  <c r="D58" i="7"/>
  <c r="D57" i="8"/>
  <c r="E57" i="10"/>
  <c r="H57" i="16"/>
  <c r="D57" i="17"/>
  <c r="H57" i="17"/>
  <c r="D57" i="19"/>
  <c r="H57" i="19"/>
  <c r="D57" i="20"/>
  <c r="H57" i="20"/>
  <c r="L57" i="20"/>
  <c r="P57" i="20"/>
  <c r="D57" i="21"/>
  <c r="D57" i="22"/>
  <c r="E57" i="22" s="1"/>
  <c r="K41" i="144"/>
  <c r="O41" i="144"/>
  <c r="AA41" i="144"/>
  <c r="AM41" i="144"/>
  <c r="AR41" i="144"/>
  <c r="AV41" i="144"/>
  <c r="BA41" i="144"/>
  <c r="BE41" i="144"/>
  <c r="BI41" i="144"/>
  <c r="BM41" i="144"/>
  <c r="BQ41" i="144"/>
  <c r="CS41" i="144"/>
  <c r="CW41" i="144"/>
  <c r="DE41" i="144"/>
  <c r="E58" i="9"/>
  <c r="F57" i="15"/>
  <c r="I57" i="16"/>
  <c r="E57" i="20"/>
  <c r="I57" i="20"/>
  <c r="M57" i="20"/>
  <c r="Q57" i="20"/>
  <c r="E57" i="21"/>
  <c r="AJ41" i="144"/>
  <c r="BB41" i="144"/>
  <c r="CL41" i="144"/>
  <c r="CT41" i="144"/>
  <c r="CX41" i="144"/>
  <c r="F57" i="21"/>
  <c r="I7" i="59"/>
  <c r="J7" i="59" s="1"/>
  <c r="AS34" i="144"/>
  <c r="DB34" i="144"/>
  <c r="R56" i="20"/>
  <c r="DF34" i="144"/>
  <c r="P34" i="144"/>
  <c r="F56" i="20"/>
  <c r="T34" i="144"/>
  <c r="BJ34" i="144"/>
  <c r="CL34" i="144"/>
  <c r="CH34" i="144"/>
  <c r="K52" i="6"/>
  <c r="F57" i="7"/>
  <c r="G56" i="19"/>
  <c r="D56" i="18"/>
  <c r="J56" i="20"/>
  <c r="AB34" i="144"/>
  <c r="BN34" i="144"/>
  <c r="E56" i="10"/>
  <c r="H56" i="18"/>
  <c r="N56" i="20"/>
  <c r="L34" i="144"/>
  <c r="AF34" i="144"/>
  <c r="BZ34" i="144"/>
  <c r="CT34" i="144"/>
  <c r="V34" i="144"/>
  <c r="F57" i="9"/>
  <c r="E57" i="7"/>
  <c r="J34" i="144"/>
  <c r="I21" i="59"/>
  <c r="J21" i="59" s="1"/>
  <c r="AM34" i="144"/>
  <c r="I56" i="16"/>
  <c r="CD34" i="144"/>
  <c r="DA34" i="144"/>
  <c r="D56" i="21"/>
  <c r="G56" i="21" s="1"/>
  <c r="F56" i="16"/>
  <c r="AE34" i="144"/>
  <c r="E56" i="15"/>
  <c r="E56" i="5"/>
  <c r="E34" i="144"/>
  <c r="G34" i="144"/>
  <c r="G56" i="5"/>
  <c r="I2" i="59"/>
  <c r="J2" i="59" s="1"/>
  <c r="Z34" i="144"/>
  <c r="F56" i="10"/>
  <c r="CO34" i="144"/>
  <c r="AL34" i="144"/>
  <c r="H56" i="16"/>
  <c r="BE34" i="144"/>
  <c r="J56" i="19"/>
  <c r="F56" i="5"/>
  <c r="D34" i="144"/>
  <c r="AJ34" i="144"/>
  <c r="BB34" i="144"/>
  <c r="BR34" i="144"/>
  <c r="CX34" i="144"/>
  <c r="D56" i="8"/>
  <c r="N34" i="144"/>
  <c r="I12" i="59"/>
  <c r="J12" i="59" s="1"/>
  <c r="I83" i="59"/>
  <c r="J83" i="59" s="1"/>
  <c r="CN34" i="144"/>
  <c r="AK34" i="144"/>
  <c r="G56" i="16"/>
  <c r="L34" i="140"/>
  <c r="CS34" i="144"/>
  <c r="AZ34" i="144"/>
  <c r="E56" i="19"/>
  <c r="CW34" i="144"/>
  <c r="BD34" i="144"/>
  <c r="I56" i="19"/>
  <c r="I85" i="59"/>
  <c r="J85" i="59" s="1"/>
  <c r="E56" i="8"/>
  <c r="X34" i="144"/>
  <c r="BV34" i="144"/>
  <c r="I27" i="59"/>
  <c r="J27" i="59" s="1"/>
  <c r="E57" i="9"/>
  <c r="D56" i="15"/>
  <c r="D56" i="17"/>
  <c r="H56" i="17"/>
  <c r="D56" i="19"/>
  <c r="H56" i="19"/>
  <c r="E56" i="18"/>
  <c r="I56" i="18"/>
  <c r="G56" i="20"/>
  <c r="K56" i="20"/>
  <c r="O56" i="20"/>
  <c r="S56" i="20"/>
  <c r="I34" i="144"/>
  <c r="Q34" i="144"/>
  <c r="AP34" i="144"/>
  <c r="AT34" i="144"/>
  <c r="AY34" i="144"/>
  <c r="BC34" i="144"/>
  <c r="BG34" i="144"/>
  <c r="DG34" i="144"/>
  <c r="G56" i="10"/>
  <c r="D56" i="16"/>
  <c r="E56" i="17"/>
  <c r="I56" i="17"/>
  <c r="F56" i="18"/>
  <c r="J56" i="18"/>
  <c r="D56" i="20"/>
  <c r="H56" i="20"/>
  <c r="L56" i="20"/>
  <c r="P56" i="20"/>
  <c r="T56" i="20"/>
  <c r="AU34" i="144"/>
  <c r="E56" i="16"/>
  <c r="F56" i="17"/>
  <c r="J56" i="17"/>
  <c r="F56" i="19"/>
  <c r="D56" i="23"/>
  <c r="E56" i="23" s="1"/>
  <c r="I2" i="113"/>
  <c r="J2" i="113" s="1"/>
  <c r="D55" i="18"/>
  <c r="F55" i="15"/>
  <c r="E55" i="20"/>
  <c r="Z14" i="144"/>
  <c r="H55" i="18"/>
  <c r="U55" i="20"/>
  <c r="AU14" i="144"/>
  <c r="BL14" i="144"/>
  <c r="G55" i="19"/>
  <c r="E56" i="9"/>
  <c r="I55" i="20"/>
  <c r="AZ14" i="144"/>
  <c r="CF14" i="144"/>
  <c r="L53" i="113"/>
  <c r="E55" i="16"/>
  <c r="M55" i="20"/>
  <c r="AL14" i="144"/>
  <c r="BD14" i="144"/>
  <c r="CJ14" i="144"/>
  <c r="I12" i="113"/>
  <c r="J12" i="113" s="1"/>
  <c r="L51" i="6"/>
  <c r="G55" i="8"/>
  <c r="I55" i="16"/>
  <c r="G55" i="17"/>
  <c r="Q55" i="20"/>
  <c r="N14" i="144"/>
  <c r="AQ14" i="144"/>
  <c r="BH14" i="144"/>
  <c r="CN14" i="144"/>
  <c r="D14" i="144"/>
  <c r="D55" i="5"/>
  <c r="I14" i="144"/>
  <c r="D56" i="7"/>
  <c r="K14" i="144"/>
  <c r="F56" i="7"/>
  <c r="I85" i="113"/>
  <c r="J85" i="113" s="1"/>
  <c r="Y14" i="144"/>
  <c r="E55" i="10"/>
  <c r="AA14" i="144"/>
  <c r="G55" i="10"/>
  <c r="I27" i="113"/>
  <c r="J27" i="113" s="1"/>
  <c r="AY14" i="144"/>
  <c r="D55" i="19"/>
  <c r="F55" i="19"/>
  <c r="CT14" i="144"/>
  <c r="BA14" i="144"/>
  <c r="BC14" i="144"/>
  <c r="H55" i="19"/>
  <c r="DG14" i="144"/>
  <c r="D55" i="22"/>
  <c r="E55" i="22" s="1"/>
  <c r="F14" i="144"/>
  <c r="V14" i="144"/>
  <c r="BT14" i="144"/>
  <c r="E55" i="15"/>
  <c r="AE14" i="144"/>
  <c r="E14" i="144"/>
  <c r="E55" i="5"/>
  <c r="G14" i="144"/>
  <c r="G55" i="5"/>
  <c r="L14" i="144"/>
  <c r="G56" i="7"/>
  <c r="D55" i="16"/>
  <c r="DB14" i="144"/>
  <c r="E55" i="21"/>
  <c r="J14" i="144"/>
  <c r="BX14" i="144"/>
  <c r="CB14" i="144"/>
  <c r="CR14" i="144"/>
  <c r="I17" i="113"/>
  <c r="J17" i="113" s="1"/>
  <c r="I54" i="113"/>
  <c r="J54" i="113" s="1"/>
  <c r="I83" i="113"/>
  <c r="J83" i="113" s="1"/>
  <c r="D55" i="8"/>
  <c r="F55" i="16"/>
  <c r="D55" i="17"/>
  <c r="H55" i="17"/>
  <c r="F55" i="20"/>
  <c r="J55" i="20"/>
  <c r="N55" i="20"/>
  <c r="R55" i="20"/>
  <c r="D55" i="21"/>
  <c r="O14" i="144"/>
  <c r="AM14" i="144"/>
  <c r="AR14" i="144"/>
  <c r="AV14" i="144"/>
  <c r="BE14" i="144"/>
  <c r="BI14" i="144"/>
  <c r="BM14" i="144"/>
  <c r="BQ14" i="144"/>
  <c r="BU14" i="144"/>
  <c r="BY14" i="144"/>
  <c r="CC14" i="144"/>
  <c r="CG14" i="144"/>
  <c r="CK14" i="144"/>
  <c r="CO14" i="144"/>
  <c r="CS14" i="144"/>
  <c r="CW14" i="144"/>
  <c r="DA14" i="144"/>
  <c r="DE14" i="144"/>
  <c r="I21" i="113"/>
  <c r="J21" i="113" s="1"/>
  <c r="I82" i="113"/>
  <c r="J82" i="113" s="1"/>
  <c r="D55" i="10"/>
  <c r="H55" i="10"/>
  <c r="D55" i="15"/>
  <c r="G55" i="16"/>
  <c r="P14" i="144"/>
  <c r="T14" i="144"/>
  <c r="BB14" i="144"/>
  <c r="BJ14" i="144"/>
  <c r="BN14" i="144"/>
  <c r="CL14" i="144"/>
  <c r="CX14" i="144"/>
  <c r="I63" i="113"/>
  <c r="J63" i="113" s="1"/>
  <c r="F55" i="21"/>
  <c r="H54" i="18"/>
  <c r="D54" i="20"/>
  <c r="BV19" i="144"/>
  <c r="P54" i="20"/>
  <c r="L19" i="144"/>
  <c r="X19" i="144"/>
  <c r="AT19" i="144"/>
  <c r="E54" i="8"/>
  <c r="DF19" i="144"/>
  <c r="D55" i="7"/>
  <c r="D54" i="16"/>
  <c r="D54" i="17"/>
  <c r="H54" i="20"/>
  <c r="Q54" i="20"/>
  <c r="P19" i="144"/>
  <c r="Y19" i="144"/>
  <c r="AY19" i="144"/>
  <c r="DB19" i="144"/>
  <c r="K19" i="140"/>
  <c r="H54" i="10"/>
  <c r="E54" i="16"/>
  <c r="H54" i="17"/>
  <c r="U54" i="20"/>
  <c r="Q19" i="144"/>
  <c r="AF19" i="144"/>
  <c r="BG19" i="144"/>
  <c r="H54" i="19"/>
  <c r="L54" i="20"/>
  <c r="U19" i="144"/>
  <c r="CL19" i="144"/>
  <c r="V19" i="144"/>
  <c r="F55" i="9"/>
  <c r="G55" i="9" s="1"/>
  <c r="M50" i="6"/>
  <c r="BF19" i="144"/>
  <c r="M19" i="140"/>
  <c r="AE19" i="144"/>
  <c r="E54" i="15"/>
  <c r="K50" i="6"/>
  <c r="L50" i="6"/>
  <c r="L19" i="140"/>
  <c r="I54" i="111"/>
  <c r="J54" i="111" s="1"/>
  <c r="I54" i="18"/>
  <c r="BN19" i="144"/>
  <c r="D54" i="8"/>
  <c r="H54" i="8" s="1"/>
  <c r="N19" i="144"/>
  <c r="I12" i="111"/>
  <c r="J12" i="111" s="1"/>
  <c r="I17" i="111"/>
  <c r="J17" i="111" s="1"/>
  <c r="F54" i="10"/>
  <c r="Z19" i="144"/>
  <c r="G54" i="15"/>
  <c r="AQ19" i="144"/>
  <c r="E54" i="17"/>
  <c r="CK19" i="144"/>
  <c r="AU19" i="144"/>
  <c r="I54" i="17"/>
  <c r="CS19" i="144"/>
  <c r="AZ19" i="144"/>
  <c r="E54" i="19"/>
  <c r="CW19" i="144"/>
  <c r="BD19" i="144"/>
  <c r="I54" i="19"/>
  <c r="BE19" i="144"/>
  <c r="J54" i="19"/>
  <c r="F54" i="5"/>
  <c r="E55" i="7"/>
  <c r="T54" i="20"/>
  <c r="D54" i="21"/>
  <c r="G54" i="21" s="1"/>
  <c r="BW19" i="144"/>
  <c r="CE19" i="144"/>
  <c r="CU19" i="144"/>
  <c r="DC19" i="144"/>
  <c r="K19" i="144"/>
  <c r="F55" i="7"/>
  <c r="G54" i="5"/>
  <c r="D54" i="19"/>
  <c r="E54" i="18"/>
  <c r="E54" i="20"/>
  <c r="M54" i="20"/>
  <c r="T19" i="144"/>
  <c r="AJ19" i="144"/>
  <c r="AS19" i="144"/>
  <c r="BB19" i="144"/>
  <c r="BJ19" i="144"/>
  <c r="CP19" i="144"/>
  <c r="CX19" i="144"/>
  <c r="D54" i="5"/>
  <c r="I2" i="111"/>
  <c r="J2" i="111" s="1"/>
  <c r="I7" i="111"/>
  <c r="J7" i="111" s="1"/>
  <c r="G54" i="16"/>
  <c r="CN19" i="144"/>
  <c r="CO19" i="144"/>
  <c r="AL19" i="144"/>
  <c r="BA19" i="144"/>
  <c r="F54" i="19"/>
  <c r="G54" i="20"/>
  <c r="BT19" i="144"/>
  <c r="K54" i="20"/>
  <c r="BX19" i="144"/>
  <c r="O54" i="20"/>
  <c r="CB19" i="144"/>
  <c r="I82" i="111"/>
  <c r="J82" i="111" s="1"/>
  <c r="G54" i="10"/>
  <c r="I54" i="16"/>
  <c r="E19" i="144"/>
  <c r="AK19" i="144"/>
  <c r="BC19" i="144"/>
  <c r="BS19" i="144"/>
  <c r="CA19" i="144"/>
  <c r="DG19" i="144"/>
  <c r="I27" i="111"/>
  <c r="J27" i="111" s="1"/>
  <c r="I63" i="111"/>
  <c r="J63" i="111" s="1"/>
  <c r="F54" i="18"/>
  <c r="J54" i="18"/>
  <c r="AD19" i="144"/>
  <c r="CF19" i="144"/>
  <c r="F54" i="17"/>
  <c r="J54" i="17"/>
  <c r="D54" i="23"/>
  <c r="E54" i="23" s="1"/>
  <c r="N36" i="144"/>
  <c r="F53" i="19"/>
  <c r="E54" i="7"/>
  <c r="AH36" i="144"/>
  <c r="E54" i="9"/>
  <c r="CF36" i="144"/>
  <c r="E53" i="5"/>
  <c r="D53" i="18"/>
  <c r="Z36" i="144"/>
  <c r="BT36" i="144"/>
  <c r="CJ36" i="144"/>
  <c r="I85" i="109"/>
  <c r="J85" i="109" s="1"/>
  <c r="DF36" i="144"/>
  <c r="F53" i="17"/>
  <c r="H53" i="18"/>
  <c r="D53" i="23"/>
  <c r="E53" i="23" s="1"/>
  <c r="BX36" i="144"/>
  <c r="CR36" i="144"/>
  <c r="D53" i="10"/>
  <c r="D53" i="15"/>
  <c r="J53" i="17"/>
  <c r="CB36" i="144"/>
  <c r="CV36" i="144"/>
  <c r="L88" i="109"/>
  <c r="E53" i="15"/>
  <c r="AE36" i="144"/>
  <c r="BF36" i="144"/>
  <c r="M36" i="140"/>
  <c r="M49" i="6"/>
  <c r="L36" i="144"/>
  <c r="G54" i="7"/>
  <c r="E53" i="16"/>
  <c r="AI36" i="144"/>
  <c r="I53" i="16"/>
  <c r="CP36" i="144"/>
  <c r="AM36" i="144"/>
  <c r="E53" i="19"/>
  <c r="CS36" i="144"/>
  <c r="CU36" i="144"/>
  <c r="BB36" i="144"/>
  <c r="G53" i="19"/>
  <c r="I53" i="19"/>
  <c r="CW36" i="144"/>
  <c r="D53" i="5"/>
  <c r="F53" i="16"/>
  <c r="N53" i="20"/>
  <c r="F53" i="21"/>
  <c r="F36" i="144"/>
  <c r="V36" i="144"/>
  <c r="AZ36" i="144"/>
  <c r="I2" i="109"/>
  <c r="J2" i="109" s="1"/>
  <c r="I36" i="144"/>
  <c r="D54" i="7"/>
  <c r="I7" i="109"/>
  <c r="J7" i="109" s="1"/>
  <c r="K36" i="144"/>
  <c r="F54" i="7"/>
  <c r="P36" i="144"/>
  <c r="F53" i="8"/>
  <c r="H53" i="16"/>
  <c r="CO36" i="144"/>
  <c r="E53" i="17"/>
  <c r="AS36" i="144"/>
  <c r="G53" i="17"/>
  <c r="I53" i="17"/>
  <c r="CK36" i="144"/>
  <c r="G53" i="10"/>
  <c r="K53" i="18"/>
  <c r="R53" i="20"/>
  <c r="AL36" i="144"/>
  <c r="BD36" i="144"/>
  <c r="D54" i="9"/>
  <c r="T36" i="144"/>
  <c r="AK36" i="144"/>
  <c r="G53" i="16"/>
  <c r="T53" i="20"/>
  <c r="CG36" i="144"/>
  <c r="I83" i="109"/>
  <c r="J83" i="109" s="1"/>
  <c r="D53" i="21"/>
  <c r="DA36" i="144"/>
  <c r="F53" i="20"/>
  <c r="AQ36" i="144"/>
  <c r="BH36" i="144"/>
  <c r="CN36" i="144"/>
  <c r="Y36" i="144"/>
  <c r="E53" i="10"/>
  <c r="I21" i="109"/>
  <c r="J21" i="109" s="1"/>
  <c r="I27" i="109"/>
  <c r="J27" i="109" s="1"/>
  <c r="CX36" i="144"/>
  <c r="BE36" i="144"/>
  <c r="I54" i="109"/>
  <c r="J54" i="109" s="1"/>
  <c r="E53" i="20"/>
  <c r="BR36" i="144"/>
  <c r="I53" i="20"/>
  <c r="BV36" i="144"/>
  <c r="M53" i="20"/>
  <c r="BZ36" i="144"/>
  <c r="Q53" i="20"/>
  <c r="CD36" i="144"/>
  <c r="G53" i="18"/>
  <c r="J53" i="20"/>
  <c r="AU36" i="144"/>
  <c r="BL36" i="144"/>
  <c r="G36" i="144"/>
  <c r="O36" i="144"/>
  <c r="AV36" i="144"/>
  <c r="BA36" i="144"/>
  <c r="BI36" i="144"/>
  <c r="BM36" i="144"/>
  <c r="BQ36" i="144"/>
  <c r="BU36" i="144"/>
  <c r="BY36" i="144"/>
  <c r="CC36" i="144"/>
  <c r="I63" i="109"/>
  <c r="J63" i="109" s="1"/>
  <c r="G53" i="8"/>
  <c r="D53" i="17"/>
  <c r="H53" i="17"/>
  <c r="D53" i="19"/>
  <c r="H53" i="19"/>
  <c r="D53" i="22"/>
  <c r="E53" i="22" s="1"/>
  <c r="AF36" i="144"/>
  <c r="CH36" i="144"/>
  <c r="DB36" i="144"/>
  <c r="M52" i="20"/>
  <c r="M44" i="140"/>
  <c r="I12" i="107"/>
  <c r="J12" i="107" s="1"/>
  <c r="F44" i="140" s="1"/>
  <c r="I2" i="107"/>
  <c r="J2" i="107" s="1"/>
  <c r="I54" i="107"/>
  <c r="J54" i="107" s="1"/>
  <c r="I52" i="16"/>
  <c r="L44" i="144"/>
  <c r="CX44" i="144"/>
  <c r="CH44" i="144"/>
  <c r="J52" i="19"/>
  <c r="K52" i="18"/>
  <c r="AJ44" i="144"/>
  <c r="D52" i="10"/>
  <c r="BR44" i="144"/>
  <c r="L16" i="107"/>
  <c r="D52" i="5"/>
  <c r="D53" i="7"/>
  <c r="H52" i="10"/>
  <c r="F52" i="17"/>
  <c r="Q52" i="20"/>
  <c r="D52" i="22"/>
  <c r="E52" i="22" s="1"/>
  <c r="AS44" i="144"/>
  <c r="BV44" i="144"/>
  <c r="CL44" i="144"/>
  <c r="DB44" i="144"/>
  <c r="I21" i="107"/>
  <c r="J21" i="107" s="1"/>
  <c r="V44" i="140"/>
  <c r="F52" i="15"/>
  <c r="J52" i="17"/>
  <c r="D52" i="23"/>
  <c r="E52" i="23" s="1"/>
  <c r="BB44" i="144"/>
  <c r="CP44" i="144"/>
  <c r="I83" i="107"/>
  <c r="J83" i="107" s="1"/>
  <c r="W48" i="6"/>
  <c r="F52" i="19"/>
  <c r="F52" i="21"/>
  <c r="BJ44" i="144"/>
  <c r="CT44" i="144"/>
  <c r="AE44" i="144"/>
  <c r="E52" i="15"/>
  <c r="V44" i="144"/>
  <c r="F53" i="9"/>
  <c r="G53" i="9" s="1"/>
  <c r="I17" i="107"/>
  <c r="J17" i="107" s="1"/>
  <c r="E52" i="17"/>
  <c r="AQ44" i="144"/>
  <c r="CK44" i="144"/>
  <c r="I52" i="17"/>
  <c r="AU44" i="144"/>
  <c r="BH44" i="144"/>
  <c r="E52" i="18"/>
  <c r="BL44" i="144"/>
  <c r="I52" i="18"/>
  <c r="P44" i="144"/>
  <c r="BS44" i="144"/>
  <c r="F52" i="20"/>
  <c r="BW44" i="144"/>
  <c r="J52" i="20"/>
  <c r="CA44" i="144"/>
  <c r="N52" i="20"/>
  <c r="CE44" i="144"/>
  <c r="R52" i="20"/>
  <c r="CG44" i="144"/>
  <c r="T52" i="20"/>
  <c r="G52" i="8"/>
  <c r="E52" i="16"/>
  <c r="T44" i="144"/>
  <c r="F48" i="6"/>
  <c r="O44" i="144"/>
  <c r="E52" i="8"/>
  <c r="I7" i="107"/>
  <c r="J7" i="107" s="1"/>
  <c r="I82" i="107"/>
  <c r="J82" i="107" s="1"/>
  <c r="I85" i="107"/>
  <c r="J85" i="107" s="1"/>
  <c r="E52" i="5"/>
  <c r="E53" i="7"/>
  <c r="D52" i="8"/>
  <c r="E52" i="10"/>
  <c r="G52" i="19"/>
  <c r="D52" i="18"/>
  <c r="H52" i="18"/>
  <c r="U44" i="144"/>
  <c r="AK44" i="144"/>
  <c r="AP44" i="144"/>
  <c r="AT44" i="144"/>
  <c r="AY44" i="144"/>
  <c r="BC44" i="144"/>
  <c r="I27" i="107"/>
  <c r="J27" i="107" s="1"/>
  <c r="I63" i="107"/>
  <c r="J63" i="107" s="1"/>
  <c r="F52" i="5"/>
  <c r="F53" i="7"/>
  <c r="F52" i="10"/>
  <c r="D52" i="15"/>
  <c r="G52" i="16"/>
  <c r="D52" i="17"/>
  <c r="H52" i="17"/>
  <c r="D52" i="19"/>
  <c r="H52" i="19"/>
  <c r="G52" i="20"/>
  <c r="K52" i="20"/>
  <c r="O52" i="20"/>
  <c r="S52" i="20"/>
  <c r="D52" i="21"/>
  <c r="AH44" i="144"/>
  <c r="AL44" i="144"/>
  <c r="AZ44" i="144"/>
  <c r="BD44" i="144"/>
  <c r="CR44" i="144"/>
  <c r="G52" i="5"/>
  <c r="G52" i="10"/>
  <c r="H52" i="16"/>
  <c r="E52" i="19"/>
  <c r="I52" i="19"/>
  <c r="F52" i="18"/>
  <c r="J52" i="18"/>
  <c r="D52" i="20"/>
  <c r="H52" i="20"/>
  <c r="L52" i="20"/>
  <c r="P52" i="20"/>
  <c r="I51" i="17"/>
  <c r="AZ12" i="144"/>
  <c r="CF12" i="144"/>
  <c r="V12" i="144"/>
  <c r="W47" i="6"/>
  <c r="E52" i="7"/>
  <c r="D51" i="10"/>
  <c r="D51" i="15"/>
  <c r="E51" i="19"/>
  <c r="F12" i="144"/>
  <c r="Z12" i="144"/>
  <c r="AL12" i="144"/>
  <c r="BD12" i="144"/>
  <c r="CJ12" i="144"/>
  <c r="I21" i="57"/>
  <c r="J21" i="57" s="1"/>
  <c r="L12" i="140"/>
  <c r="L53" i="57"/>
  <c r="I51" i="19"/>
  <c r="F51" i="18"/>
  <c r="K51" i="20"/>
  <c r="AQ12" i="144"/>
  <c r="BH12" i="144"/>
  <c r="CN12" i="144"/>
  <c r="G51" i="16"/>
  <c r="J51" i="18"/>
  <c r="E51" i="21"/>
  <c r="N12" i="144"/>
  <c r="AU12" i="144"/>
  <c r="BL12" i="144"/>
  <c r="L16" i="57"/>
  <c r="V47" i="6"/>
  <c r="DF12" i="144"/>
  <c r="V12" i="140"/>
  <c r="AE12" i="144"/>
  <c r="E51" i="15"/>
  <c r="E52" i="9"/>
  <c r="F51" i="8"/>
  <c r="P12" i="144"/>
  <c r="I27" i="57"/>
  <c r="J27" i="57" s="1"/>
  <c r="AY12" i="144"/>
  <c r="D51" i="19"/>
  <c r="CT12" i="144"/>
  <c r="BA12" i="144"/>
  <c r="F51" i="19"/>
  <c r="BC12" i="144"/>
  <c r="H51" i="19"/>
  <c r="I63" i="57"/>
  <c r="J63" i="57" s="1"/>
  <c r="O51" i="20"/>
  <c r="BT12" i="144"/>
  <c r="D12" i="144"/>
  <c r="D51" i="5"/>
  <c r="D52" i="9"/>
  <c r="T12" i="144"/>
  <c r="I17" i="57"/>
  <c r="J17" i="57" s="1"/>
  <c r="D51" i="16"/>
  <c r="G51" i="8"/>
  <c r="L12" i="144"/>
  <c r="G52" i="7"/>
  <c r="E51" i="8"/>
  <c r="O12" i="144"/>
  <c r="CR12" i="144"/>
  <c r="I54" i="57"/>
  <c r="J54" i="57" s="1"/>
  <c r="I83" i="57"/>
  <c r="J83" i="57" s="1"/>
  <c r="I85" i="57"/>
  <c r="J85" i="57" s="1"/>
  <c r="G51" i="5"/>
  <c r="F52" i="7"/>
  <c r="E51" i="10"/>
  <c r="H51" i="16"/>
  <c r="F51" i="17"/>
  <c r="J51" i="17"/>
  <c r="J51" i="19"/>
  <c r="G51" i="18"/>
  <c r="K51" i="18"/>
  <c r="D51" i="20"/>
  <c r="H51" i="20"/>
  <c r="L51" i="20"/>
  <c r="P51" i="20"/>
  <c r="T51" i="20"/>
  <c r="F51" i="21"/>
  <c r="D51" i="23"/>
  <c r="E51" i="23" s="1"/>
  <c r="AA12" i="144"/>
  <c r="AI12" i="144"/>
  <c r="AM12" i="144"/>
  <c r="AV12" i="144"/>
  <c r="BE12" i="144"/>
  <c r="BQ12" i="144"/>
  <c r="DA12" i="144"/>
  <c r="DE12" i="144"/>
  <c r="I82" i="57"/>
  <c r="J82" i="57" s="1"/>
  <c r="F51" i="15"/>
  <c r="I51" i="16"/>
  <c r="G51" i="17"/>
  <c r="G51" i="19"/>
  <c r="D51" i="18"/>
  <c r="H51" i="18"/>
  <c r="E51" i="20"/>
  <c r="I51" i="20"/>
  <c r="M51" i="20"/>
  <c r="Q51" i="20"/>
  <c r="U51" i="20"/>
  <c r="AJ12" i="144"/>
  <c r="BB12" i="144"/>
  <c r="I7" i="57"/>
  <c r="J7" i="57" s="1"/>
  <c r="E51" i="5"/>
  <c r="D52" i="7"/>
  <c r="D51" i="17"/>
  <c r="H51" i="17"/>
  <c r="F51" i="20"/>
  <c r="J51" i="20"/>
  <c r="N51" i="20"/>
  <c r="R51" i="20"/>
  <c r="D51" i="22"/>
  <c r="E51" i="22" s="1"/>
  <c r="W45" i="140"/>
  <c r="H50" i="17"/>
  <c r="BN45" i="144"/>
  <c r="DB45" i="144"/>
  <c r="G50" i="8"/>
  <c r="U50" i="20"/>
  <c r="F51" i="7"/>
  <c r="F50" i="15"/>
  <c r="D50" i="19"/>
  <c r="I54" i="105"/>
  <c r="J54" i="105" s="1"/>
  <c r="I82" i="105"/>
  <c r="J82" i="105" s="1"/>
  <c r="H50" i="19"/>
  <c r="E50" i="18"/>
  <c r="L45" i="144"/>
  <c r="AS45" i="144"/>
  <c r="CL45" i="144"/>
  <c r="I50" i="16"/>
  <c r="D50" i="10"/>
  <c r="E50" i="16"/>
  <c r="D50" i="17"/>
  <c r="I50" i="18"/>
  <c r="I50" i="20"/>
  <c r="BJ45" i="144"/>
  <c r="CT45" i="144"/>
  <c r="V45" i="144"/>
  <c r="F51" i="9"/>
  <c r="I17" i="105"/>
  <c r="J17" i="105" s="1"/>
  <c r="E45" i="144"/>
  <c r="E50" i="5"/>
  <c r="Y45" i="144"/>
  <c r="E50" i="10"/>
  <c r="I21" i="105"/>
  <c r="J21" i="105" s="1"/>
  <c r="F50" i="21"/>
  <c r="DC45" i="144"/>
  <c r="E50" i="20"/>
  <c r="BZ45" i="144"/>
  <c r="CP45" i="144"/>
  <c r="AE45" i="144"/>
  <c r="E50" i="15"/>
  <c r="CO45" i="144"/>
  <c r="H50" i="16"/>
  <c r="AL45" i="144"/>
  <c r="BE45" i="144"/>
  <c r="J50" i="19"/>
  <c r="P45" i="144"/>
  <c r="CD45" i="144"/>
  <c r="I2" i="105"/>
  <c r="J2" i="105" s="1"/>
  <c r="F45" i="144"/>
  <c r="F50" i="5"/>
  <c r="I83" i="105"/>
  <c r="J83" i="105" s="1"/>
  <c r="CN45" i="144"/>
  <c r="G50" i="16"/>
  <c r="AK45" i="144"/>
  <c r="L45" i="140"/>
  <c r="L46" i="6"/>
  <c r="CS45" i="144"/>
  <c r="AZ45" i="144"/>
  <c r="E50" i="19"/>
  <c r="G50" i="19"/>
  <c r="CU45" i="144"/>
  <c r="CW45" i="144"/>
  <c r="BD45" i="144"/>
  <c r="I50" i="19"/>
  <c r="D50" i="5"/>
  <c r="D45" i="144"/>
  <c r="T45" i="144"/>
  <c r="BB45" i="144"/>
  <c r="CX45" i="144"/>
  <c r="D51" i="7"/>
  <c r="I45" i="144"/>
  <c r="I7" i="105"/>
  <c r="J7" i="105" s="1"/>
  <c r="F50" i="16"/>
  <c r="I85" i="105"/>
  <c r="J85" i="105" s="1"/>
  <c r="D50" i="21"/>
  <c r="I27" i="105"/>
  <c r="J27" i="105" s="1"/>
  <c r="I63" i="105"/>
  <c r="J63" i="105" s="1"/>
  <c r="D50" i="8"/>
  <c r="E51" i="9"/>
  <c r="E50" i="17"/>
  <c r="I50" i="17"/>
  <c r="F50" i="18"/>
  <c r="J50" i="18"/>
  <c r="F50" i="20"/>
  <c r="J50" i="20"/>
  <c r="N50" i="20"/>
  <c r="R50" i="20"/>
  <c r="AP45" i="144"/>
  <c r="AT45" i="144"/>
  <c r="AY45" i="144"/>
  <c r="BC45" i="144"/>
  <c r="BG45" i="144"/>
  <c r="BK45" i="144"/>
  <c r="DG45" i="144"/>
  <c r="I12" i="105"/>
  <c r="J12" i="105" s="1"/>
  <c r="E50" i="8"/>
  <c r="F50" i="10"/>
  <c r="D50" i="15"/>
  <c r="F50" i="17"/>
  <c r="J50" i="17"/>
  <c r="F50" i="19"/>
  <c r="G50" i="20"/>
  <c r="K50" i="20"/>
  <c r="O50" i="20"/>
  <c r="S50" i="20"/>
  <c r="D50" i="23"/>
  <c r="E50" i="23" s="1"/>
  <c r="J45" i="144"/>
  <c r="AH45" i="144"/>
  <c r="AU45" i="144"/>
  <c r="BH45" i="144"/>
  <c r="G50" i="5"/>
  <c r="G50" i="10"/>
  <c r="D50" i="20"/>
  <c r="H50" i="20"/>
  <c r="L50" i="20"/>
  <c r="P50" i="20"/>
  <c r="T50" i="20"/>
  <c r="G49" i="19"/>
  <c r="D49" i="18"/>
  <c r="AU54" i="144"/>
  <c r="F54" i="144"/>
  <c r="BL54" i="144"/>
  <c r="G49" i="16"/>
  <c r="H49" i="18"/>
  <c r="N54" i="144"/>
  <c r="AZ54" i="144"/>
  <c r="CF54" i="144"/>
  <c r="I85" i="103"/>
  <c r="J85" i="103" s="1"/>
  <c r="O49" i="20"/>
  <c r="Z54" i="144"/>
  <c r="AL54" i="144"/>
  <c r="BD54" i="144"/>
  <c r="CJ54" i="144"/>
  <c r="I21" i="103"/>
  <c r="J21" i="103" s="1"/>
  <c r="D49" i="10"/>
  <c r="D49" i="15"/>
  <c r="G49" i="17"/>
  <c r="AQ54" i="144"/>
  <c r="BH54" i="144"/>
  <c r="CN54" i="144"/>
  <c r="F50" i="9"/>
  <c r="V54" i="144"/>
  <c r="I17" i="103"/>
  <c r="J17" i="103" s="1"/>
  <c r="E49" i="8"/>
  <c r="O54" i="144"/>
  <c r="AY54" i="144"/>
  <c r="D49" i="19"/>
  <c r="DG54" i="144"/>
  <c r="D49" i="22"/>
  <c r="E49" i="22" s="1"/>
  <c r="G50" i="7"/>
  <c r="D54" i="144"/>
  <c r="D49" i="5"/>
  <c r="L6" i="103"/>
  <c r="I54" i="144"/>
  <c r="D50" i="7"/>
  <c r="F50" i="7"/>
  <c r="K54" i="144"/>
  <c r="U54" i="144"/>
  <c r="E50" i="9"/>
  <c r="D49" i="16"/>
  <c r="DB54" i="144"/>
  <c r="E49" i="21"/>
  <c r="J54" i="144"/>
  <c r="BT54" i="144"/>
  <c r="F49" i="19"/>
  <c r="CT54" i="144"/>
  <c r="BA54" i="144"/>
  <c r="F49" i="8"/>
  <c r="P54" i="144"/>
  <c r="BX54" i="144"/>
  <c r="BC54" i="144"/>
  <c r="H49" i="19"/>
  <c r="G49" i="8"/>
  <c r="AE54" i="144"/>
  <c r="E49" i="15"/>
  <c r="E54" i="144"/>
  <c r="E49" i="5"/>
  <c r="G54" i="144"/>
  <c r="G49" i="5"/>
  <c r="I7" i="103"/>
  <c r="J7" i="103" s="1"/>
  <c r="I12" i="103"/>
  <c r="J12" i="103" s="1"/>
  <c r="T54" i="144"/>
  <c r="D50" i="9"/>
  <c r="DF54" i="144"/>
  <c r="V54" i="140"/>
  <c r="CR54" i="144"/>
  <c r="I54" i="103"/>
  <c r="J54" i="103" s="1"/>
  <c r="I83" i="103"/>
  <c r="J83" i="103" s="1"/>
  <c r="E49" i="10"/>
  <c r="H49" i="16"/>
  <c r="D49" i="17"/>
  <c r="H49" i="17"/>
  <c r="D49" i="20"/>
  <c r="H49" i="20"/>
  <c r="L49" i="20"/>
  <c r="P49" i="20"/>
  <c r="T49" i="20"/>
  <c r="D49" i="21"/>
  <c r="AA54" i="144"/>
  <c r="AI54" i="144"/>
  <c r="AM54" i="144"/>
  <c r="AR54" i="144"/>
  <c r="AV54" i="144"/>
  <c r="BE54" i="144"/>
  <c r="BI54" i="144"/>
  <c r="BM54" i="144"/>
  <c r="BQ54" i="144"/>
  <c r="CK54" i="144"/>
  <c r="CS54" i="144"/>
  <c r="CW54" i="144"/>
  <c r="DA54" i="144"/>
  <c r="DE54" i="144"/>
  <c r="I82" i="103"/>
  <c r="J82" i="103" s="1"/>
  <c r="F49" i="15"/>
  <c r="I49" i="16"/>
  <c r="E49" i="20"/>
  <c r="I49" i="20"/>
  <c r="M49" i="20"/>
  <c r="Q49" i="20"/>
  <c r="U49" i="20"/>
  <c r="AJ54" i="144"/>
  <c r="BB54" i="144"/>
  <c r="BJ54" i="144"/>
  <c r="BN54" i="144"/>
  <c r="CL54" i="144"/>
  <c r="CX54" i="144"/>
  <c r="F49" i="20"/>
  <c r="J49" i="20"/>
  <c r="N49" i="20"/>
  <c r="R49" i="20"/>
  <c r="F49" i="21"/>
  <c r="I82" i="101"/>
  <c r="J82" i="101" s="1"/>
  <c r="I63" i="101"/>
  <c r="J63" i="101" s="1"/>
  <c r="AR52" i="144"/>
  <c r="CG52" i="144"/>
  <c r="P48" i="20"/>
  <c r="W44" i="6"/>
  <c r="BA52" i="144"/>
  <c r="DE52" i="144"/>
  <c r="G48" i="5"/>
  <c r="D48" i="16"/>
  <c r="E48" i="21"/>
  <c r="BI52" i="144"/>
  <c r="I48" i="17"/>
  <c r="BY52" i="144"/>
  <c r="V52" i="144"/>
  <c r="F49" i="9"/>
  <c r="E48" i="15"/>
  <c r="I27" i="101"/>
  <c r="J27" i="101" s="1"/>
  <c r="AE52" i="144"/>
  <c r="L45" i="101"/>
  <c r="M44" i="6"/>
  <c r="I12" i="101"/>
  <c r="J12" i="101" s="1"/>
  <c r="Y52" i="144"/>
  <c r="E48" i="10"/>
  <c r="CX52" i="144"/>
  <c r="J48" i="19"/>
  <c r="G49" i="7"/>
  <c r="O52" i="144"/>
  <c r="D52" i="144"/>
  <c r="D48" i="5"/>
  <c r="F52" i="144"/>
  <c r="F48" i="5"/>
  <c r="I52" i="144"/>
  <c r="D49" i="7"/>
  <c r="I21" i="101"/>
  <c r="J21" i="101" s="1"/>
  <c r="AD52" i="144"/>
  <c r="D48" i="15"/>
  <c r="AF52" i="144"/>
  <c r="F48" i="15"/>
  <c r="CN52" i="144"/>
  <c r="G48" i="16"/>
  <c r="I83" i="101"/>
  <c r="J83" i="101" s="1"/>
  <c r="AK52" i="144"/>
  <c r="G48" i="17"/>
  <c r="AS52" i="144"/>
  <c r="CU52" i="144"/>
  <c r="G48" i="19"/>
  <c r="BB52" i="144"/>
  <c r="I54" i="101"/>
  <c r="J54" i="101" s="1"/>
  <c r="BG52" i="144"/>
  <c r="D48" i="18"/>
  <c r="BK52" i="144"/>
  <c r="H48" i="18"/>
  <c r="BR52" i="144"/>
  <c r="E48" i="20"/>
  <c r="BV52" i="144"/>
  <c r="I48" i="20"/>
  <c r="BZ52" i="144"/>
  <c r="M48" i="20"/>
  <c r="CD52" i="144"/>
  <c r="Q48" i="20"/>
  <c r="V44" i="6"/>
  <c r="V52" i="140"/>
  <c r="DF52" i="144"/>
  <c r="F48" i="8"/>
  <c r="G48" i="10"/>
  <c r="E48" i="19"/>
  <c r="D48" i="20"/>
  <c r="BM52" i="144"/>
  <c r="CS52" i="144"/>
  <c r="Q52" i="144"/>
  <c r="G48" i="8"/>
  <c r="CO52" i="144"/>
  <c r="D49" i="9"/>
  <c r="T52" i="144"/>
  <c r="I17" i="101"/>
  <c r="J17" i="101" s="1"/>
  <c r="X52" i="144"/>
  <c r="D48" i="10"/>
  <c r="Z52" i="144"/>
  <c r="F48" i="10"/>
  <c r="F48" i="16"/>
  <c r="AJ52" i="144"/>
  <c r="I85" i="101"/>
  <c r="J85" i="101" s="1"/>
  <c r="E49" i="9"/>
  <c r="H48" i="16"/>
  <c r="I48" i="19"/>
  <c r="H48" i="20"/>
  <c r="AI52" i="144"/>
  <c r="BQ52" i="144"/>
  <c r="CW52" i="144"/>
  <c r="E52" i="144"/>
  <c r="E48" i="5"/>
  <c r="J52" i="144"/>
  <c r="E49" i="7"/>
  <c r="I7" i="101"/>
  <c r="J7" i="101" s="1"/>
  <c r="N52" i="144"/>
  <c r="D48" i="8"/>
  <c r="CP52" i="144"/>
  <c r="I48" i="16"/>
  <c r="D48" i="17"/>
  <c r="AP52" i="144"/>
  <c r="CJ52" i="144"/>
  <c r="H48" i="17"/>
  <c r="AT52" i="144"/>
  <c r="CL52" i="144"/>
  <c r="J48" i="17"/>
  <c r="DC52" i="144"/>
  <c r="F48" i="21"/>
  <c r="E48" i="17"/>
  <c r="K52" i="144"/>
  <c r="AM52" i="144"/>
  <c r="BE52" i="144"/>
  <c r="CK52" i="144"/>
  <c r="DA52" i="144"/>
  <c r="F48" i="19"/>
  <c r="G48" i="18"/>
  <c r="K48" i="18"/>
  <c r="U48" i="20"/>
  <c r="D48" i="23"/>
  <c r="E48" i="23" s="1"/>
  <c r="D48" i="22"/>
  <c r="E48" i="22" s="1"/>
  <c r="F48" i="20"/>
  <c r="J48" i="20"/>
  <c r="N48" i="20"/>
  <c r="R48" i="20"/>
  <c r="AY52" i="144"/>
  <c r="BC52" i="144"/>
  <c r="D48" i="19"/>
  <c r="H48" i="19"/>
  <c r="E48" i="18"/>
  <c r="I48" i="18"/>
  <c r="G48" i="20"/>
  <c r="K48" i="20"/>
  <c r="O48" i="20"/>
  <c r="S48" i="20"/>
  <c r="I54" i="55"/>
  <c r="J54" i="55" s="1"/>
  <c r="AH57" i="144"/>
  <c r="S47" i="20"/>
  <c r="E47" i="21"/>
  <c r="CJ57" i="144"/>
  <c r="E47" i="19"/>
  <c r="F47" i="18"/>
  <c r="CN57" i="144"/>
  <c r="I83" i="55"/>
  <c r="J83" i="55" s="1"/>
  <c r="G47" i="20"/>
  <c r="AL57" i="144"/>
  <c r="E48" i="7"/>
  <c r="J47" i="18"/>
  <c r="K47" i="20"/>
  <c r="AZ57" i="144"/>
  <c r="CB57" i="144"/>
  <c r="CR57" i="144"/>
  <c r="M57" i="140"/>
  <c r="E48" i="9"/>
  <c r="I47" i="19"/>
  <c r="I63" i="55"/>
  <c r="J63" i="55" s="1"/>
  <c r="G47" i="16"/>
  <c r="E47" i="17"/>
  <c r="BD57" i="144"/>
  <c r="CV57" i="144"/>
  <c r="F48" i="9"/>
  <c r="V57" i="144"/>
  <c r="D57" i="144"/>
  <c r="D47" i="5"/>
  <c r="I57" i="144"/>
  <c r="D48" i="7"/>
  <c r="AE57" i="144"/>
  <c r="E47" i="15"/>
  <c r="L62" i="55"/>
  <c r="F57" i="144"/>
  <c r="F47" i="8"/>
  <c r="P57" i="144"/>
  <c r="Y57" i="144"/>
  <c r="E47" i="10"/>
  <c r="G47" i="10"/>
  <c r="AA57" i="144"/>
  <c r="I27" i="55"/>
  <c r="J27" i="55" s="1"/>
  <c r="AS57" i="144"/>
  <c r="G47" i="17"/>
  <c r="BJ57" i="144"/>
  <c r="G47" i="18"/>
  <c r="BN57" i="144"/>
  <c r="K47" i="18"/>
  <c r="D47" i="21"/>
  <c r="DA57" i="144"/>
  <c r="DC57" i="144"/>
  <c r="F47" i="21"/>
  <c r="I47" i="17"/>
  <c r="Z57" i="144"/>
  <c r="E57" i="144"/>
  <c r="E47" i="5"/>
  <c r="G57" i="144"/>
  <c r="G47" i="5"/>
  <c r="I7" i="55"/>
  <c r="J7" i="55" s="1"/>
  <c r="I12" i="55"/>
  <c r="J12" i="55" s="1"/>
  <c r="D47" i="8"/>
  <c r="I21" i="55"/>
  <c r="J21" i="55" s="1"/>
  <c r="AF57" i="144"/>
  <c r="F47" i="15"/>
  <c r="BS57" i="144"/>
  <c r="F47" i="20"/>
  <c r="BW57" i="144"/>
  <c r="J47" i="20"/>
  <c r="CA57" i="144"/>
  <c r="N47" i="20"/>
  <c r="CE57" i="144"/>
  <c r="R47" i="20"/>
  <c r="CG57" i="144"/>
  <c r="T47" i="20"/>
  <c r="DF57" i="144"/>
  <c r="V57" i="140"/>
  <c r="G47" i="8"/>
  <c r="D47" i="10"/>
  <c r="D47" i="15"/>
  <c r="N57" i="144"/>
  <c r="BH57" i="144"/>
  <c r="K57" i="144"/>
  <c r="F48" i="7"/>
  <c r="I2" i="55"/>
  <c r="J2" i="55" s="1"/>
  <c r="L57" i="144"/>
  <c r="G48" i="7"/>
  <c r="E47" i="8"/>
  <c r="O57" i="144"/>
  <c r="D48" i="9"/>
  <c r="T57" i="144"/>
  <c r="I17" i="55"/>
  <c r="J17" i="55" s="1"/>
  <c r="E47" i="16"/>
  <c r="AI57" i="144"/>
  <c r="F47" i="16"/>
  <c r="AJ57" i="144"/>
  <c r="AP57" i="144"/>
  <c r="D47" i="17"/>
  <c r="AR57" i="144"/>
  <c r="F47" i="17"/>
  <c r="AU57" i="144"/>
  <c r="BL57" i="144"/>
  <c r="I82" i="55"/>
  <c r="J82" i="55" s="1"/>
  <c r="H47" i="16"/>
  <c r="J47" i="17"/>
  <c r="F47" i="19"/>
  <c r="J47" i="19"/>
  <c r="D47" i="20"/>
  <c r="H47" i="20"/>
  <c r="L47" i="20"/>
  <c r="P47" i="20"/>
  <c r="D47" i="23"/>
  <c r="E47" i="23" s="1"/>
  <c r="AM57" i="144"/>
  <c r="AV57" i="144"/>
  <c r="BA57" i="144"/>
  <c r="BE57" i="144"/>
  <c r="BQ57" i="144"/>
  <c r="I47" i="16"/>
  <c r="G47" i="19"/>
  <c r="D47" i="18"/>
  <c r="H47" i="18"/>
  <c r="E47" i="20"/>
  <c r="I47" i="20"/>
  <c r="M47" i="20"/>
  <c r="Q47" i="20"/>
  <c r="U47" i="20"/>
  <c r="BB57" i="144"/>
  <c r="H47" i="17"/>
  <c r="D47" i="19"/>
  <c r="H47" i="19"/>
  <c r="D47" i="22"/>
  <c r="E47" i="22" s="1"/>
  <c r="BZ7" i="144"/>
  <c r="F47" i="7"/>
  <c r="I46" i="18"/>
  <c r="E46" i="20"/>
  <c r="E46" i="16"/>
  <c r="I46" i="20"/>
  <c r="AS7" i="144"/>
  <c r="CD7" i="144"/>
  <c r="D46" i="5"/>
  <c r="D46" i="10"/>
  <c r="U46" i="20"/>
  <c r="BJ7" i="144"/>
  <c r="G46" i="8"/>
  <c r="E46" i="18"/>
  <c r="BN7" i="144"/>
  <c r="V7" i="144"/>
  <c r="F47" i="9"/>
  <c r="E7" i="144"/>
  <c r="E46" i="5"/>
  <c r="I2" i="99"/>
  <c r="J2" i="99" s="1"/>
  <c r="U7" i="144"/>
  <c r="E47" i="9"/>
  <c r="CN7" i="144"/>
  <c r="G46" i="16"/>
  <c r="I83" i="99"/>
  <c r="J83" i="99" s="1"/>
  <c r="AK7" i="144"/>
  <c r="CO7" i="144"/>
  <c r="H46" i="16"/>
  <c r="AL7" i="144"/>
  <c r="AR7" i="144"/>
  <c r="F46" i="17"/>
  <c r="CJ7" i="144"/>
  <c r="AT7" i="144"/>
  <c r="AV7" i="144"/>
  <c r="J46" i="17"/>
  <c r="CR7" i="144"/>
  <c r="AY7" i="144"/>
  <c r="BA7" i="144"/>
  <c r="F46" i="19"/>
  <c r="CV7" i="144"/>
  <c r="BC7" i="144"/>
  <c r="BT7" i="144"/>
  <c r="G46" i="20"/>
  <c r="BX7" i="144"/>
  <c r="K46" i="20"/>
  <c r="CB7" i="144"/>
  <c r="O46" i="20"/>
  <c r="G46" i="5"/>
  <c r="D46" i="17"/>
  <c r="L7" i="144"/>
  <c r="CP7" i="144"/>
  <c r="N7" i="144"/>
  <c r="D46" i="8"/>
  <c r="AD7" i="144"/>
  <c r="D46" i="15"/>
  <c r="D46" i="18"/>
  <c r="I54" i="99"/>
  <c r="J54" i="99" s="1"/>
  <c r="BG7" i="144"/>
  <c r="BI7" i="144"/>
  <c r="F46" i="18"/>
  <c r="H46" i="18"/>
  <c r="BK7" i="144"/>
  <c r="BM7" i="144"/>
  <c r="J46" i="18"/>
  <c r="I82" i="99"/>
  <c r="J82" i="99" s="1"/>
  <c r="F46" i="21"/>
  <c r="DC7" i="144"/>
  <c r="I85" i="99"/>
  <c r="J85" i="99" s="1"/>
  <c r="DE7" i="144"/>
  <c r="D46" i="23"/>
  <c r="E46" i="23" s="1"/>
  <c r="D46" i="22"/>
  <c r="E46" i="22" s="1"/>
  <c r="DG7" i="144"/>
  <c r="I46" i="16"/>
  <c r="H46" i="17"/>
  <c r="P7" i="144"/>
  <c r="AF7" i="144"/>
  <c r="CT7" i="144"/>
  <c r="AE7" i="144"/>
  <c r="E46" i="15"/>
  <c r="I7" i="99"/>
  <c r="J7" i="99" s="1"/>
  <c r="O7" i="144"/>
  <c r="E46" i="8"/>
  <c r="I17" i="99"/>
  <c r="J17" i="99" s="1"/>
  <c r="Z7" i="144"/>
  <c r="F46" i="10"/>
  <c r="D46" i="16"/>
  <c r="AH7" i="144"/>
  <c r="CS7" i="144"/>
  <c r="AZ7" i="144"/>
  <c r="E46" i="19"/>
  <c r="G46" i="19"/>
  <c r="CU7" i="144"/>
  <c r="CW7" i="144"/>
  <c r="BD7" i="144"/>
  <c r="I46" i="19"/>
  <c r="BE7" i="144"/>
  <c r="J46" i="19"/>
  <c r="D46" i="19"/>
  <c r="T7" i="144"/>
  <c r="AJ7" i="144"/>
  <c r="BB7" i="144"/>
  <c r="CX7" i="144"/>
  <c r="I27" i="99"/>
  <c r="J27" i="99" s="1"/>
  <c r="BQ7" i="144"/>
  <c r="D46" i="20"/>
  <c r="BU7" i="144"/>
  <c r="H46" i="20"/>
  <c r="BY7" i="144"/>
  <c r="L46" i="20"/>
  <c r="CC7" i="144"/>
  <c r="P46" i="20"/>
  <c r="CF7" i="144"/>
  <c r="S46" i="20"/>
  <c r="I63" i="99"/>
  <c r="J63" i="99" s="1"/>
  <c r="E47" i="7"/>
  <c r="H46" i="19"/>
  <c r="D46" i="21"/>
  <c r="G46" i="21" s="1"/>
  <c r="CL7" i="144"/>
  <c r="DB7" i="144"/>
  <c r="E46" i="10"/>
  <c r="E46" i="17"/>
  <c r="I46" i="17"/>
  <c r="F46" i="20"/>
  <c r="J46" i="20"/>
  <c r="N46" i="20"/>
  <c r="R46" i="20"/>
  <c r="I7" i="144"/>
  <c r="F46" i="5"/>
  <c r="AU7" i="144"/>
  <c r="G46" i="10"/>
  <c r="T46" i="20"/>
  <c r="I84" i="53"/>
  <c r="J84" i="53" s="1"/>
  <c r="G45" i="8"/>
  <c r="G45" i="19"/>
  <c r="G46" i="7"/>
  <c r="H45" i="18"/>
  <c r="AU49" i="144"/>
  <c r="L49" i="140"/>
  <c r="BL49" i="144"/>
  <c r="V49" i="140"/>
  <c r="G45" i="16"/>
  <c r="O45" i="20"/>
  <c r="AZ49" i="144"/>
  <c r="CF49" i="144"/>
  <c r="W49" i="140"/>
  <c r="F49" i="144"/>
  <c r="AL49" i="144"/>
  <c r="BD49" i="144"/>
  <c r="CN49" i="144"/>
  <c r="D45" i="15"/>
  <c r="G45" i="17"/>
  <c r="V49" i="144"/>
  <c r="AQ49" i="144"/>
  <c r="BH49" i="144"/>
  <c r="L53" i="53"/>
  <c r="D49" i="144"/>
  <c r="D45" i="5"/>
  <c r="L6" i="53"/>
  <c r="I49" i="144"/>
  <c r="D46" i="7"/>
  <c r="F46" i="7"/>
  <c r="K49" i="144"/>
  <c r="I7" i="53"/>
  <c r="J7" i="53" s="1"/>
  <c r="U49" i="144"/>
  <c r="E46" i="9"/>
  <c r="X49" i="144"/>
  <c r="I21" i="53"/>
  <c r="J21" i="53" s="1"/>
  <c r="I27" i="53"/>
  <c r="J27" i="53" s="1"/>
  <c r="J49" i="144"/>
  <c r="Z49" i="144"/>
  <c r="BT49" i="144"/>
  <c r="AE49" i="144"/>
  <c r="E45" i="15"/>
  <c r="W42" i="6"/>
  <c r="I12" i="53"/>
  <c r="J12" i="53" s="1"/>
  <c r="AF49" i="144"/>
  <c r="F45" i="15"/>
  <c r="AY49" i="144"/>
  <c r="D45" i="19"/>
  <c r="F45" i="19"/>
  <c r="CT49" i="144"/>
  <c r="BA49" i="144"/>
  <c r="BC49" i="144"/>
  <c r="H45" i="19"/>
  <c r="BG49" i="144"/>
  <c r="I54" i="53"/>
  <c r="J54" i="53" s="1"/>
  <c r="F45" i="18"/>
  <c r="BI49" i="144"/>
  <c r="J45" i="18"/>
  <c r="BM49" i="144"/>
  <c r="I63" i="53"/>
  <c r="J63" i="53" s="1"/>
  <c r="BQ49" i="144"/>
  <c r="D45" i="20"/>
  <c r="BU49" i="144"/>
  <c r="H45" i="20"/>
  <c r="BY49" i="144"/>
  <c r="L45" i="20"/>
  <c r="CC49" i="144"/>
  <c r="P45" i="20"/>
  <c r="N49" i="144"/>
  <c r="BX49" i="144"/>
  <c r="E49" i="144"/>
  <c r="E45" i="5"/>
  <c r="G49" i="144"/>
  <c r="G45" i="5"/>
  <c r="E45" i="8"/>
  <c r="H45" i="8" s="1"/>
  <c r="O49" i="144"/>
  <c r="D45" i="16"/>
  <c r="AP49" i="144"/>
  <c r="D45" i="17"/>
  <c r="F45" i="17"/>
  <c r="AR49" i="144"/>
  <c r="AT49" i="144"/>
  <c r="I82" i="53"/>
  <c r="J82" i="53" s="1"/>
  <c r="H45" i="17"/>
  <c r="J45" i="17"/>
  <c r="CL49" i="144"/>
  <c r="AV49" i="144"/>
  <c r="D45" i="18"/>
  <c r="CR49" i="144"/>
  <c r="I83" i="53"/>
  <c r="J83" i="53" s="1"/>
  <c r="I85" i="53"/>
  <c r="J85" i="53" s="1"/>
  <c r="D46" i="9"/>
  <c r="E45" i="10"/>
  <c r="I45" i="10" s="1"/>
  <c r="H45" i="16"/>
  <c r="T45" i="20"/>
  <c r="D45" i="21"/>
  <c r="D45" i="22"/>
  <c r="E45" i="22" s="1"/>
  <c r="AA49" i="144"/>
  <c r="AI49" i="144"/>
  <c r="AM49" i="144"/>
  <c r="BE49" i="144"/>
  <c r="CK49" i="144"/>
  <c r="CS49" i="144"/>
  <c r="CW49" i="144"/>
  <c r="DE49" i="144"/>
  <c r="I17" i="53"/>
  <c r="J17" i="53" s="1"/>
  <c r="I45" i="16"/>
  <c r="E45" i="20"/>
  <c r="I45" i="20"/>
  <c r="M45" i="20"/>
  <c r="Q45" i="20"/>
  <c r="U45" i="20"/>
  <c r="E45" i="21"/>
  <c r="P49" i="144"/>
  <c r="AJ49" i="144"/>
  <c r="BB49" i="144"/>
  <c r="BJ49" i="144"/>
  <c r="BN49" i="144"/>
  <c r="CX49" i="144"/>
  <c r="F45" i="20"/>
  <c r="J45" i="20"/>
  <c r="N45" i="20"/>
  <c r="R45" i="20"/>
  <c r="F45" i="21"/>
  <c r="BF13" i="144"/>
  <c r="I54" i="97"/>
  <c r="J54" i="97" s="1"/>
  <c r="W41" i="6"/>
  <c r="AF13" i="144"/>
  <c r="DB13" i="144"/>
  <c r="CD13" i="144"/>
  <c r="E45" i="9"/>
  <c r="CP13" i="144"/>
  <c r="I44" i="19"/>
  <c r="L13" i="144"/>
  <c r="BR13" i="144"/>
  <c r="D44" i="16"/>
  <c r="K13" i="140"/>
  <c r="H44" i="16"/>
  <c r="P13" i="144"/>
  <c r="AJ13" i="144"/>
  <c r="BV13" i="144"/>
  <c r="CT13" i="144"/>
  <c r="BN13" i="144"/>
  <c r="I83" i="97"/>
  <c r="J83" i="97" s="1"/>
  <c r="E44" i="19"/>
  <c r="T13" i="144"/>
  <c r="BB13" i="144"/>
  <c r="BZ13" i="144"/>
  <c r="CX13" i="144"/>
  <c r="AE13" i="144"/>
  <c r="E44" i="15"/>
  <c r="I27" i="97"/>
  <c r="J27" i="97" s="1"/>
  <c r="CK13" i="144"/>
  <c r="AU13" i="144"/>
  <c r="L62" i="97"/>
  <c r="I44" i="17"/>
  <c r="J13" i="144"/>
  <c r="E45" i="7"/>
  <c r="D44" i="10"/>
  <c r="I21" i="97"/>
  <c r="J21" i="97" s="1"/>
  <c r="F44" i="10"/>
  <c r="Z13" i="144"/>
  <c r="E44" i="18"/>
  <c r="BH13" i="144"/>
  <c r="I44" i="18"/>
  <c r="BL13" i="144"/>
  <c r="G44" i="10"/>
  <c r="D44" i="20"/>
  <c r="T44" i="20"/>
  <c r="CH13" i="144"/>
  <c r="E44" i="5"/>
  <c r="E13" i="144"/>
  <c r="DH13" i="144"/>
  <c r="G44" i="5"/>
  <c r="I2" i="97"/>
  <c r="J2" i="97" s="1"/>
  <c r="D44" i="5"/>
  <c r="F44" i="5"/>
  <c r="F13" i="144"/>
  <c r="AI13" i="144"/>
  <c r="E44" i="16"/>
  <c r="D44" i="17"/>
  <c r="AP13" i="144"/>
  <c r="AR13" i="144"/>
  <c r="F44" i="17"/>
  <c r="H44" i="17"/>
  <c r="CJ13" i="144"/>
  <c r="AT13" i="144"/>
  <c r="I82" i="97"/>
  <c r="J82" i="97" s="1"/>
  <c r="AV13" i="144"/>
  <c r="J44" i="17"/>
  <c r="F44" i="20"/>
  <c r="BS13" i="144"/>
  <c r="J44" i="20"/>
  <c r="BW13" i="144"/>
  <c r="N44" i="20"/>
  <c r="CA13" i="144"/>
  <c r="R44" i="20"/>
  <c r="CE13" i="144"/>
  <c r="F44" i="18"/>
  <c r="H44" i="20"/>
  <c r="X13" i="144"/>
  <c r="CL13" i="144"/>
  <c r="I12" i="97"/>
  <c r="J12" i="97" s="1"/>
  <c r="N13" i="144"/>
  <c r="D44" i="8"/>
  <c r="S44" i="20"/>
  <c r="CF13" i="144"/>
  <c r="P44" i="20"/>
  <c r="V13" i="144"/>
  <c r="F45" i="9"/>
  <c r="I13" i="144"/>
  <c r="D45" i="7"/>
  <c r="K13" i="144"/>
  <c r="F45" i="7"/>
  <c r="I7" i="97"/>
  <c r="J7" i="97" s="1"/>
  <c r="E44" i="10"/>
  <c r="Y13" i="144"/>
  <c r="D44" i="15"/>
  <c r="AD13" i="144"/>
  <c r="D44" i="18"/>
  <c r="BG13" i="144"/>
  <c r="H44" i="18"/>
  <c r="BK13" i="144"/>
  <c r="I63" i="97"/>
  <c r="J63" i="97" s="1"/>
  <c r="E44" i="17"/>
  <c r="J44" i="18"/>
  <c r="L44" i="20"/>
  <c r="AS13" i="144"/>
  <c r="BJ13" i="144"/>
  <c r="I17" i="97"/>
  <c r="J17" i="97" s="1"/>
  <c r="I85" i="97"/>
  <c r="J85" i="97" s="1"/>
  <c r="G44" i="8"/>
  <c r="I44" i="16"/>
  <c r="F44" i="19"/>
  <c r="J44" i="19"/>
  <c r="F44" i="21"/>
  <c r="D44" i="23"/>
  <c r="E44" i="23" s="1"/>
  <c r="D44" i="22"/>
  <c r="E44" i="22" s="1"/>
  <c r="AK13" i="144"/>
  <c r="AY13" i="144"/>
  <c r="BC13" i="144"/>
  <c r="CU13" i="144"/>
  <c r="AL13" i="144"/>
  <c r="AZ13" i="144"/>
  <c r="BD13" i="144"/>
  <c r="BT13" i="144"/>
  <c r="BX13" i="144"/>
  <c r="CB13" i="144"/>
  <c r="CN13" i="144"/>
  <c r="CR13" i="144"/>
  <c r="CV13" i="144"/>
  <c r="E44" i="8"/>
  <c r="D44" i="21"/>
  <c r="AD46" i="144"/>
  <c r="P43" i="20"/>
  <c r="AZ46" i="144"/>
  <c r="D43" i="23"/>
  <c r="E43" i="23" s="1"/>
  <c r="N46" i="144"/>
  <c r="CF46" i="144"/>
  <c r="I84" i="50"/>
  <c r="J84" i="50" s="1"/>
  <c r="I54" i="50"/>
  <c r="J54" i="50" s="1"/>
  <c r="I83" i="50"/>
  <c r="J83" i="50" s="1"/>
  <c r="F44" i="7"/>
  <c r="E43" i="15"/>
  <c r="J43" i="19"/>
  <c r="G43" i="18"/>
  <c r="T43" i="20"/>
  <c r="F43" i="21"/>
  <c r="V46" i="144"/>
  <c r="AH46" i="144"/>
  <c r="BD46" i="144"/>
  <c r="CJ46" i="144"/>
  <c r="G43" i="5"/>
  <c r="J43" i="17"/>
  <c r="K40" i="6"/>
  <c r="K43" i="18"/>
  <c r="H43" i="20"/>
  <c r="Z46" i="144"/>
  <c r="AL46" i="144"/>
  <c r="BH46" i="144"/>
  <c r="CN46" i="144"/>
  <c r="I63" i="50"/>
  <c r="J63" i="50" s="1"/>
  <c r="H43" i="16"/>
  <c r="F43" i="17"/>
  <c r="L43" i="20"/>
  <c r="J46" i="144"/>
  <c r="AU46" i="144"/>
  <c r="BL46" i="144"/>
  <c r="D46" i="144"/>
  <c r="D43" i="5"/>
  <c r="L46" i="144"/>
  <c r="G44" i="7"/>
  <c r="O46" i="144"/>
  <c r="E43" i="8"/>
  <c r="Q46" i="144"/>
  <c r="G43" i="8"/>
  <c r="I12" i="50"/>
  <c r="J12" i="50" s="1"/>
  <c r="E43" i="21"/>
  <c r="DB46" i="144"/>
  <c r="F46" i="144"/>
  <c r="G43" i="10"/>
  <c r="AA46" i="144"/>
  <c r="AI46" i="144"/>
  <c r="E43" i="16"/>
  <c r="BT46" i="144"/>
  <c r="I46" i="144"/>
  <c r="I7" i="50"/>
  <c r="J7" i="50" s="1"/>
  <c r="D44" i="7"/>
  <c r="BC46" i="144"/>
  <c r="H43" i="19"/>
  <c r="D43" i="16"/>
  <c r="AQ46" i="144"/>
  <c r="BX46" i="144"/>
  <c r="AS46" i="144"/>
  <c r="G43" i="17"/>
  <c r="AY46" i="144"/>
  <c r="D43" i="19"/>
  <c r="CT46" i="144"/>
  <c r="BA46" i="144"/>
  <c r="I2" i="50"/>
  <c r="J2" i="50" s="1"/>
  <c r="U46" i="144"/>
  <c r="E44" i="9"/>
  <c r="L81" i="50"/>
  <c r="DG46" i="144"/>
  <c r="D43" i="22"/>
  <c r="E43" i="22" s="1"/>
  <c r="E43" i="10"/>
  <c r="CB46" i="144"/>
  <c r="CR46" i="144"/>
  <c r="F43" i="15"/>
  <c r="I43" i="16"/>
  <c r="G43" i="19"/>
  <c r="D43" i="18"/>
  <c r="H43" i="18"/>
  <c r="E43" i="20"/>
  <c r="I43" i="20"/>
  <c r="M43" i="20"/>
  <c r="Q43" i="20"/>
  <c r="U43" i="20"/>
  <c r="AM46" i="144"/>
  <c r="AV46" i="144"/>
  <c r="BE46" i="144"/>
  <c r="BI46" i="144"/>
  <c r="BM46" i="144"/>
  <c r="BQ46" i="144"/>
  <c r="CK46" i="144"/>
  <c r="CS46" i="144"/>
  <c r="CW46" i="144"/>
  <c r="DA46" i="144"/>
  <c r="I17" i="50"/>
  <c r="J17" i="50" s="1"/>
  <c r="I21" i="50"/>
  <c r="J21" i="50" s="1"/>
  <c r="I82" i="50"/>
  <c r="J82" i="50" s="1"/>
  <c r="I85" i="50"/>
  <c r="J85" i="50" s="1"/>
  <c r="E43" i="5"/>
  <c r="F43" i="8"/>
  <c r="D44" i="9"/>
  <c r="F43" i="16"/>
  <c r="D43" i="17"/>
  <c r="H43" i="17"/>
  <c r="E43" i="18"/>
  <c r="F43" i="20"/>
  <c r="J43" i="20"/>
  <c r="N43" i="20"/>
  <c r="R43" i="20"/>
  <c r="X46" i="144"/>
  <c r="BB46" i="144"/>
  <c r="I27" i="50"/>
  <c r="J27" i="50" s="1"/>
  <c r="G43" i="16"/>
  <c r="D61" i="144"/>
  <c r="F42" i="16"/>
  <c r="L45" i="48"/>
  <c r="E43" i="9"/>
  <c r="N42" i="20"/>
  <c r="E42" i="21"/>
  <c r="D42" i="8"/>
  <c r="E42" i="10"/>
  <c r="E42" i="19"/>
  <c r="R42" i="20"/>
  <c r="L61" i="144"/>
  <c r="I42" i="17"/>
  <c r="I42" i="19"/>
  <c r="F42" i="18"/>
  <c r="F42" i="20"/>
  <c r="P61" i="144"/>
  <c r="AS61" i="144"/>
  <c r="E42" i="17"/>
  <c r="J42" i="20"/>
  <c r="T61" i="144"/>
  <c r="D42" i="20"/>
  <c r="S42" i="20"/>
  <c r="D42" i="18"/>
  <c r="I54" i="48"/>
  <c r="J54" i="48" s="1"/>
  <c r="H42" i="18"/>
  <c r="J42" i="18"/>
  <c r="AF61" i="144"/>
  <c r="G61" i="144"/>
  <c r="G42" i="5"/>
  <c r="H42" i="20"/>
  <c r="L42" i="20"/>
  <c r="U42" i="20"/>
  <c r="AE61" i="144"/>
  <c r="E42" i="15"/>
  <c r="D42" i="17"/>
  <c r="AP61" i="144"/>
  <c r="AR61" i="144"/>
  <c r="F42" i="17"/>
  <c r="H42" i="17"/>
  <c r="I82" i="48"/>
  <c r="J82" i="48" s="1"/>
  <c r="AT61" i="144"/>
  <c r="AV61" i="144"/>
  <c r="J42" i="17"/>
  <c r="E42" i="5"/>
  <c r="AD61" i="144"/>
  <c r="D42" i="15"/>
  <c r="P42" i="20"/>
  <c r="D42" i="23"/>
  <c r="E42" i="23" s="1"/>
  <c r="D42" i="10"/>
  <c r="I21" i="48"/>
  <c r="J21" i="48" s="1"/>
  <c r="Z61" i="144"/>
  <c r="F42" i="10"/>
  <c r="I63" i="48"/>
  <c r="J63" i="48" s="1"/>
  <c r="X61" i="144"/>
  <c r="I2" i="48"/>
  <c r="J2" i="48" s="1"/>
  <c r="I12" i="48"/>
  <c r="J12" i="48" s="1"/>
  <c r="F42" i="5"/>
  <c r="D43" i="7"/>
  <c r="E42" i="8"/>
  <c r="F43" i="9"/>
  <c r="G42" i="16"/>
  <c r="F42" i="19"/>
  <c r="J42" i="19"/>
  <c r="G42" i="20"/>
  <c r="K42" i="20"/>
  <c r="O42" i="20"/>
  <c r="F42" i="21"/>
  <c r="D42" i="22"/>
  <c r="E42" i="22" s="1"/>
  <c r="Q61" i="144"/>
  <c r="AK61" i="144"/>
  <c r="I7" i="48"/>
  <c r="J7" i="48" s="1"/>
  <c r="I83" i="48"/>
  <c r="J83" i="48" s="1"/>
  <c r="E43" i="7"/>
  <c r="G42" i="10"/>
  <c r="D42" i="16"/>
  <c r="H42" i="16"/>
  <c r="T42" i="20"/>
  <c r="AL61" i="144"/>
  <c r="AU61" i="144"/>
  <c r="I17" i="48"/>
  <c r="J17" i="48" s="1"/>
  <c r="I85" i="48"/>
  <c r="J85" i="48" s="1"/>
  <c r="F43" i="7"/>
  <c r="E42" i="16"/>
  <c r="I42" i="16"/>
  <c r="D42" i="21"/>
  <c r="I41" i="18"/>
  <c r="AU53" i="144"/>
  <c r="D42" i="7"/>
  <c r="P41" i="20"/>
  <c r="H41" i="16"/>
  <c r="T41" i="20"/>
  <c r="F53" i="144"/>
  <c r="AZ53" i="144"/>
  <c r="CF53" i="144"/>
  <c r="AD53" i="144"/>
  <c r="D41" i="17"/>
  <c r="H41" i="20"/>
  <c r="D41" i="22"/>
  <c r="E41" i="22" s="1"/>
  <c r="Z53" i="144"/>
  <c r="AL53" i="144"/>
  <c r="BD53" i="144"/>
  <c r="CJ53" i="144"/>
  <c r="D42" i="9"/>
  <c r="E41" i="10"/>
  <c r="H41" i="17"/>
  <c r="E41" i="18"/>
  <c r="L41" i="20"/>
  <c r="D41" i="21"/>
  <c r="AQ53" i="144"/>
  <c r="CN53" i="144"/>
  <c r="I12" i="95"/>
  <c r="J12" i="95" s="1"/>
  <c r="V53" i="144"/>
  <c r="CV53" i="144"/>
  <c r="I7" i="95"/>
  <c r="J7" i="95" s="1"/>
  <c r="O53" i="144"/>
  <c r="E41" i="8"/>
  <c r="Q53" i="144"/>
  <c r="G41" i="8"/>
  <c r="V38" i="6"/>
  <c r="DF53" i="144"/>
  <c r="V53" i="140"/>
  <c r="G41" i="5"/>
  <c r="D41" i="8"/>
  <c r="D41" i="16"/>
  <c r="J53" i="144"/>
  <c r="BT53" i="144"/>
  <c r="CT53" i="144"/>
  <c r="F41" i="19"/>
  <c r="BA53" i="144"/>
  <c r="BX53" i="144"/>
  <c r="AY53" i="144"/>
  <c r="E53" i="144"/>
  <c r="E41" i="5"/>
  <c r="G42" i="7"/>
  <c r="L53" i="144"/>
  <c r="P53" i="144"/>
  <c r="F41" i="8"/>
  <c r="U53" i="144"/>
  <c r="E42" i="9"/>
  <c r="D41" i="10"/>
  <c r="X53" i="144"/>
  <c r="I21" i="95"/>
  <c r="J21" i="95" s="1"/>
  <c r="E41" i="15"/>
  <c r="H41" i="19"/>
  <c r="CB53" i="144"/>
  <c r="CR53" i="144"/>
  <c r="I83" i="95"/>
  <c r="J83" i="95" s="1"/>
  <c r="I85" i="95"/>
  <c r="J85" i="95" s="1"/>
  <c r="D41" i="5"/>
  <c r="F41" i="15"/>
  <c r="E41" i="16"/>
  <c r="I41" i="16"/>
  <c r="I41" i="17"/>
  <c r="E41" i="19"/>
  <c r="I41" i="19"/>
  <c r="F41" i="18"/>
  <c r="J41" i="18"/>
  <c r="E41" i="20"/>
  <c r="I41" i="20"/>
  <c r="M41" i="20"/>
  <c r="Q41" i="20"/>
  <c r="U41" i="20"/>
  <c r="E41" i="21"/>
  <c r="K53" i="144"/>
  <c r="AA53" i="144"/>
  <c r="AM53" i="144"/>
  <c r="AR53" i="144"/>
  <c r="AV53" i="144"/>
  <c r="BE53" i="144"/>
  <c r="BQ53" i="144"/>
  <c r="DE53" i="144"/>
  <c r="I17" i="95"/>
  <c r="J17" i="95" s="1"/>
  <c r="I82" i="95"/>
  <c r="J82" i="95" s="1"/>
  <c r="F41" i="16"/>
  <c r="J41" i="17"/>
  <c r="J41" i="19"/>
  <c r="G41" i="18"/>
  <c r="K41" i="18"/>
  <c r="F41" i="20"/>
  <c r="J41" i="20"/>
  <c r="N41" i="20"/>
  <c r="R41" i="20"/>
  <c r="F41" i="21"/>
  <c r="D41" i="23"/>
  <c r="E41" i="23" s="1"/>
  <c r="AS53" i="144"/>
  <c r="BB53" i="144"/>
  <c r="I27" i="95"/>
  <c r="J27" i="95" s="1"/>
  <c r="G41" i="16"/>
  <c r="G41" i="19"/>
  <c r="D41" i="18"/>
  <c r="H41" i="18"/>
  <c r="L11" i="140"/>
  <c r="AJ11" i="144"/>
  <c r="CP11" i="144"/>
  <c r="V37" i="6"/>
  <c r="F40" i="8"/>
  <c r="D40" i="20"/>
  <c r="I40" i="17"/>
  <c r="BZ11" i="144"/>
  <c r="T40" i="20"/>
  <c r="I7" i="91"/>
  <c r="J7" i="91" s="1"/>
  <c r="E40" i="19"/>
  <c r="H40" i="20"/>
  <c r="CD11" i="144"/>
  <c r="CX11" i="144"/>
  <c r="BB11" i="144"/>
  <c r="L53" i="91"/>
  <c r="H40" i="16"/>
  <c r="I40" i="19"/>
  <c r="J40" i="18"/>
  <c r="L40" i="20"/>
  <c r="AS11" i="144"/>
  <c r="BJ11" i="144"/>
  <c r="BR11" i="144"/>
  <c r="CH11" i="144"/>
  <c r="D11" i="144"/>
  <c r="G40" i="10"/>
  <c r="P40" i="20"/>
  <c r="T11" i="144"/>
  <c r="BN11" i="144"/>
  <c r="BV11" i="144"/>
  <c r="E41" i="9"/>
  <c r="F40" i="18"/>
  <c r="E40" i="21"/>
  <c r="L37" i="6"/>
  <c r="E40" i="5"/>
  <c r="E11" i="144"/>
  <c r="I2" i="91"/>
  <c r="J2" i="91" s="1"/>
  <c r="I21" i="91"/>
  <c r="J21" i="91" s="1"/>
  <c r="D40" i="10"/>
  <c r="F40" i="10"/>
  <c r="Z11" i="144"/>
  <c r="I27" i="91"/>
  <c r="J27" i="91" s="1"/>
  <c r="E40" i="15"/>
  <c r="D40" i="19"/>
  <c r="CR11" i="144"/>
  <c r="AY11" i="144"/>
  <c r="BA11" i="144"/>
  <c r="F40" i="19"/>
  <c r="H40" i="19"/>
  <c r="CV11" i="144"/>
  <c r="BC11" i="144"/>
  <c r="D40" i="18"/>
  <c r="BG11" i="144"/>
  <c r="I54" i="91"/>
  <c r="J54" i="91" s="1"/>
  <c r="DG11" i="144"/>
  <c r="D40" i="22"/>
  <c r="E40" i="22" s="1"/>
  <c r="G40" i="5"/>
  <c r="G41" i="7"/>
  <c r="AF11" i="144"/>
  <c r="CT11" i="144"/>
  <c r="V11" i="144"/>
  <c r="F41" i="9"/>
  <c r="J11" i="144"/>
  <c r="E41" i="7"/>
  <c r="N11" i="144"/>
  <c r="D40" i="8"/>
  <c r="O11" i="144"/>
  <c r="E40" i="8"/>
  <c r="Q11" i="144"/>
  <c r="G40" i="8"/>
  <c r="D40" i="15"/>
  <c r="AD11" i="144"/>
  <c r="AH11" i="144"/>
  <c r="D40" i="17"/>
  <c r="AP11" i="144"/>
  <c r="AR11" i="144"/>
  <c r="F40" i="17"/>
  <c r="H40" i="17"/>
  <c r="CJ11" i="144"/>
  <c r="I82" i="91"/>
  <c r="J82" i="91" s="1"/>
  <c r="AT11" i="144"/>
  <c r="AV11" i="144"/>
  <c r="J40" i="17"/>
  <c r="G40" i="20"/>
  <c r="BT11" i="144"/>
  <c r="K40" i="20"/>
  <c r="BX11" i="144"/>
  <c r="O40" i="20"/>
  <c r="CB11" i="144"/>
  <c r="D40" i="16"/>
  <c r="X11" i="144"/>
  <c r="I83" i="91"/>
  <c r="J83" i="91" s="1"/>
  <c r="D41" i="7"/>
  <c r="E40" i="16"/>
  <c r="I40" i="16"/>
  <c r="J40" i="19"/>
  <c r="F40" i="21"/>
  <c r="D40" i="23"/>
  <c r="E40" i="23" s="1"/>
  <c r="Y11" i="144"/>
  <c r="AK11" i="144"/>
  <c r="BK11" i="144"/>
  <c r="BS11" i="144"/>
  <c r="BW11" i="144"/>
  <c r="CA11" i="144"/>
  <c r="CE11" i="144"/>
  <c r="CU11" i="144"/>
  <c r="I17" i="91"/>
  <c r="J17" i="91" s="1"/>
  <c r="I85" i="91"/>
  <c r="J85" i="91" s="1"/>
  <c r="F11" i="144"/>
  <c r="AL11" i="144"/>
  <c r="AU11" i="144"/>
  <c r="AZ11" i="144"/>
  <c r="BD11" i="144"/>
  <c r="BH11" i="144"/>
  <c r="BL11" i="144"/>
  <c r="CF11" i="144"/>
  <c r="CN11" i="144"/>
  <c r="I63" i="91"/>
  <c r="J63" i="91" s="1"/>
  <c r="F41" i="7"/>
  <c r="D40" i="21"/>
  <c r="K39" i="20"/>
  <c r="AI9" i="144"/>
  <c r="L82" i="89"/>
  <c r="E39" i="17"/>
  <c r="I39" i="17"/>
  <c r="O39" i="20"/>
  <c r="E39" i="21"/>
  <c r="BA9" i="144"/>
  <c r="AA9" i="144"/>
  <c r="CG9" i="144"/>
  <c r="E40" i="9"/>
  <c r="G39" i="20"/>
  <c r="CK9" i="144"/>
  <c r="V9" i="144"/>
  <c r="F40" i="9"/>
  <c r="L11" i="89"/>
  <c r="E40" i="7"/>
  <c r="J39" i="18"/>
  <c r="K9" i="144"/>
  <c r="BU9" i="144"/>
  <c r="DA9" i="144"/>
  <c r="F39" i="8"/>
  <c r="P9" i="144"/>
  <c r="AL9" i="144"/>
  <c r="H39" i="16"/>
  <c r="E39" i="5"/>
  <c r="E9" i="144"/>
  <c r="N9" i="144"/>
  <c r="D39" i="8"/>
  <c r="CN9" i="144"/>
  <c r="AK9" i="144"/>
  <c r="O9" i="144"/>
  <c r="AR9" i="144"/>
  <c r="BI9" i="144"/>
  <c r="BY9" i="144"/>
  <c r="CO9" i="144"/>
  <c r="F39" i="15"/>
  <c r="AF9" i="144"/>
  <c r="DC9" i="144"/>
  <c r="F39" i="21"/>
  <c r="G40" i="7"/>
  <c r="L9" i="144"/>
  <c r="F39" i="16"/>
  <c r="AJ9" i="144"/>
  <c r="D39" i="17"/>
  <c r="AP9" i="144"/>
  <c r="CJ9" i="144"/>
  <c r="H39" i="17"/>
  <c r="AT9" i="144"/>
  <c r="CL9" i="144"/>
  <c r="J39" i="17"/>
  <c r="CX9" i="144"/>
  <c r="J39" i="19"/>
  <c r="BG9" i="144"/>
  <c r="D39" i="18"/>
  <c r="BK9" i="144"/>
  <c r="H39" i="18"/>
  <c r="E39" i="20"/>
  <c r="BR9" i="144"/>
  <c r="I39" i="20"/>
  <c r="BV9" i="144"/>
  <c r="M39" i="20"/>
  <c r="BZ9" i="144"/>
  <c r="Q39" i="20"/>
  <c r="CD9" i="144"/>
  <c r="G39" i="8"/>
  <c r="D39" i="10"/>
  <c r="D39" i="15"/>
  <c r="E39" i="19"/>
  <c r="S39" i="20"/>
  <c r="AE9" i="144"/>
  <c r="AV9" i="144"/>
  <c r="CC9" i="144"/>
  <c r="CS9" i="144"/>
  <c r="D39" i="5"/>
  <c r="D9" i="144"/>
  <c r="D40" i="7"/>
  <c r="I9" i="144"/>
  <c r="D40" i="9"/>
  <c r="T9" i="144"/>
  <c r="Z9" i="144"/>
  <c r="F39" i="10"/>
  <c r="I39" i="16"/>
  <c r="CP9" i="144"/>
  <c r="CU9" i="144"/>
  <c r="G39" i="19"/>
  <c r="BB9" i="144"/>
  <c r="U39" i="20"/>
  <c r="CH9" i="144"/>
  <c r="D39" i="23"/>
  <c r="E39" i="23" s="1"/>
  <c r="F39" i="5"/>
  <c r="I39" i="19"/>
  <c r="G9" i="144"/>
  <c r="BQ9" i="144"/>
  <c r="CW9" i="144"/>
  <c r="E39" i="10"/>
  <c r="D39" i="16"/>
  <c r="F39" i="19"/>
  <c r="G39" i="18"/>
  <c r="K39" i="18"/>
  <c r="AS9" i="144"/>
  <c r="AY9" i="144"/>
  <c r="BC9" i="144"/>
  <c r="BS9" i="144"/>
  <c r="BW9" i="144"/>
  <c r="CA9" i="144"/>
  <c r="CE9" i="144"/>
  <c r="DG9" i="144"/>
  <c r="D39" i="19"/>
  <c r="H39" i="19"/>
  <c r="E39" i="18"/>
  <c r="I39" i="18"/>
  <c r="H38" i="20"/>
  <c r="L35" i="6"/>
  <c r="H38" i="17"/>
  <c r="P38" i="20"/>
  <c r="AK63" i="144"/>
  <c r="K63" i="140"/>
  <c r="I83" i="87"/>
  <c r="J83" i="87" s="1"/>
  <c r="G38" i="5"/>
  <c r="D39" i="9"/>
  <c r="F38" i="15"/>
  <c r="G38" i="19"/>
  <c r="D38" i="18"/>
  <c r="I38" i="20"/>
  <c r="Q38" i="20"/>
  <c r="D38" i="21"/>
  <c r="Z63" i="144"/>
  <c r="AL63" i="144"/>
  <c r="I38" i="16"/>
  <c r="N63" i="144"/>
  <c r="F38" i="8"/>
  <c r="D38" i="10"/>
  <c r="H38" i="18"/>
  <c r="L38" i="20"/>
  <c r="U38" i="20"/>
  <c r="E63" i="144"/>
  <c r="AP63" i="144"/>
  <c r="E39" i="7"/>
  <c r="G38" i="10"/>
  <c r="H38" i="16"/>
  <c r="E38" i="20"/>
  <c r="M38" i="20"/>
  <c r="AD63" i="144"/>
  <c r="D63" i="144"/>
  <c r="D38" i="5"/>
  <c r="F38" i="5"/>
  <c r="F63" i="144"/>
  <c r="L63" i="144"/>
  <c r="G39" i="7"/>
  <c r="G38" i="20"/>
  <c r="O38" i="20"/>
  <c r="AI63" i="144"/>
  <c r="E38" i="16"/>
  <c r="E38" i="21"/>
  <c r="G38" i="17"/>
  <c r="U63" i="144"/>
  <c r="D39" i="7"/>
  <c r="I7" i="87"/>
  <c r="J7" i="87" s="1"/>
  <c r="K63" i="144"/>
  <c r="F39" i="7"/>
  <c r="AH63" i="144"/>
  <c r="E38" i="17"/>
  <c r="AQ63" i="144"/>
  <c r="I38" i="17"/>
  <c r="AU63" i="144"/>
  <c r="Y63" i="144"/>
  <c r="F39" i="9"/>
  <c r="V63" i="144"/>
  <c r="I2" i="87"/>
  <c r="J2" i="87" s="1"/>
  <c r="D38" i="19"/>
  <c r="F38" i="19"/>
  <c r="H38" i="19"/>
  <c r="E38" i="18"/>
  <c r="G38" i="18"/>
  <c r="I38" i="18"/>
  <c r="K38" i="18"/>
  <c r="I63" i="87"/>
  <c r="J63" i="87" s="1"/>
  <c r="D38" i="16"/>
  <c r="T38" i="20"/>
  <c r="V63" i="140"/>
  <c r="E38" i="8"/>
  <c r="O63" i="144"/>
  <c r="I12" i="87"/>
  <c r="J12" i="87" s="1"/>
  <c r="I82" i="87"/>
  <c r="J82" i="87" s="1"/>
  <c r="K38" i="20"/>
  <c r="E38" i="15"/>
  <c r="I63" i="144"/>
  <c r="Q63" i="144"/>
  <c r="I17" i="87"/>
  <c r="J17" i="87" s="1"/>
  <c r="I21" i="87"/>
  <c r="J21" i="87" s="1"/>
  <c r="I85" i="87"/>
  <c r="J85" i="87" s="1"/>
  <c r="F38" i="16"/>
  <c r="E38" i="19"/>
  <c r="I38" i="19"/>
  <c r="F38" i="18"/>
  <c r="J38" i="18"/>
  <c r="AM63" i="144"/>
  <c r="AR63" i="144"/>
  <c r="AV63" i="144"/>
  <c r="I27" i="87"/>
  <c r="J27" i="87" s="1"/>
  <c r="J38" i="17"/>
  <c r="J38" i="19"/>
  <c r="BF47" i="144"/>
  <c r="L47" i="140"/>
  <c r="F38" i="7"/>
  <c r="F37" i="17"/>
  <c r="F37" i="21"/>
  <c r="G37" i="21" s="1"/>
  <c r="G47" i="144"/>
  <c r="BM47" i="144"/>
  <c r="CC47" i="144"/>
  <c r="CW47" i="144"/>
  <c r="I83" i="47"/>
  <c r="J83" i="47" s="1"/>
  <c r="E37" i="5"/>
  <c r="J37" i="17"/>
  <c r="AV47" i="144"/>
  <c r="BQ47" i="144"/>
  <c r="DA47" i="144"/>
  <c r="F37" i="16"/>
  <c r="J37" i="19"/>
  <c r="N37" i="20"/>
  <c r="BE47" i="144"/>
  <c r="BU47" i="144"/>
  <c r="CO47" i="144"/>
  <c r="DE47" i="144"/>
  <c r="V34" i="6"/>
  <c r="AM47" i="144"/>
  <c r="BI47" i="144"/>
  <c r="BY47" i="144"/>
  <c r="CS47" i="144"/>
  <c r="M47" i="140"/>
  <c r="M34" i="6"/>
  <c r="E37" i="15"/>
  <c r="AE47" i="144"/>
  <c r="L34" i="6"/>
  <c r="V47" i="144"/>
  <c r="F38" i="9"/>
  <c r="CV47" i="144"/>
  <c r="BC47" i="144"/>
  <c r="H37" i="19"/>
  <c r="BH47" i="144"/>
  <c r="E37" i="18"/>
  <c r="BL47" i="144"/>
  <c r="I37" i="18"/>
  <c r="G37" i="18"/>
  <c r="I47" i="144"/>
  <c r="D38" i="7"/>
  <c r="Y47" i="144"/>
  <c r="E37" i="10"/>
  <c r="BT47" i="144"/>
  <c r="G37" i="20"/>
  <c r="BX47" i="144"/>
  <c r="K37" i="20"/>
  <c r="CB47" i="144"/>
  <c r="O37" i="20"/>
  <c r="G37" i="10"/>
  <c r="K37" i="18"/>
  <c r="R37" i="20"/>
  <c r="O47" i="144"/>
  <c r="F47" i="144"/>
  <c r="F37" i="5"/>
  <c r="J47" i="144"/>
  <c r="E38" i="7"/>
  <c r="F37" i="20"/>
  <c r="D37" i="5"/>
  <c r="D47" i="144"/>
  <c r="L47" i="144"/>
  <c r="G38" i="7"/>
  <c r="N47" i="144"/>
  <c r="I12" i="47"/>
  <c r="J12" i="47" s="1"/>
  <c r="D37" i="8"/>
  <c r="T47" i="144"/>
  <c r="D38" i="9"/>
  <c r="CR47" i="144"/>
  <c r="AY47" i="144"/>
  <c r="D37" i="19"/>
  <c r="G37" i="8"/>
  <c r="I2" i="47"/>
  <c r="J2" i="47" s="1"/>
  <c r="I17" i="47"/>
  <c r="J17" i="47" s="1"/>
  <c r="AH47" i="144"/>
  <c r="D37" i="16"/>
  <c r="AQ47" i="144"/>
  <c r="E37" i="17"/>
  <c r="AS47" i="144"/>
  <c r="G37" i="17"/>
  <c r="AU47" i="144"/>
  <c r="I37" i="17"/>
  <c r="I54" i="47"/>
  <c r="J54" i="47" s="1"/>
  <c r="DF47" i="144"/>
  <c r="DH47" i="144"/>
  <c r="W47" i="140"/>
  <c r="F37" i="19"/>
  <c r="J37" i="20"/>
  <c r="AI47" i="144"/>
  <c r="BA47" i="144"/>
  <c r="CG47" i="144"/>
  <c r="I21" i="47"/>
  <c r="J21" i="47" s="1"/>
  <c r="I82" i="47"/>
  <c r="J82" i="47" s="1"/>
  <c r="I85" i="47"/>
  <c r="J85" i="47" s="1"/>
  <c r="D37" i="10"/>
  <c r="H37" i="10"/>
  <c r="D37" i="15"/>
  <c r="G37" i="15" s="1"/>
  <c r="G37" i="16"/>
  <c r="G37" i="19"/>
  <c r="D37" i="18"/>
  <c r="H37" i="18"/>
  <c r="S37" i="20"/>
  <c r="AF47" i="144"/>
  <c r="BB47" i="144"/>
  <c r="BR47" i="144"/>
  <c r="BV47" i="144"/>
  <c r="BZ47" i="144"/>
  <c r="CD47" i="144"/>
  <c r="CH47" i="144"/>
  <c r="CP47" i="144"/>
  <c r="DB47" i="144"/>
  <c r="I27" i="47"/>
  <c r="J27" i="47" s="1"/>
  <c r="I63" i="47"/>
  <c r="J63" i="47" s="1"/>
  <c r="E38" i="9"/>
  <c r="H37" i="16"/>
  <c r="D37" i="17"/>
  <c r="H37" i="17"/>
  <c r="D37" i="22"/>
  <c r="E37" i="22" s="1"/>
  <c r="AK47" i="144"/>
  <c r="AT47" i="144"/>
  <c r="F37" i="10"/>
  <c r="E37" i="19"/>
  <c r="I37" i="19"/>
  <c r="I54" i="85"/>
  <c r="J54" i="85" s="1"/>
  <c r="G36" i="16"/>
  <c r="D36" i="19"/>
  <c r="DG17" i="144"/>
  <c r="DH17" i="144"/>
  <c r="E37" i="9"/>
  <c r="AY17" i="144"/>
  <c r="Y17" i="144"/>
  <c r="BC17" i="144"/>
  <c r="I83" i="85"/>
  <c r="J83" i="85" s="1"/>
  <c r="G36" i="20"/>
  <c r="L37" i="85"/>
  <c r="BF17" i="144"/>
  <c r="F36" i="8"/>
  <c r="K36" i="20"/>
  <c r="I17" i="144"/>
  <c r="H36" i="19"/>
  <c r="I36" i="18"/>
  <c r="O36" i="20"/>
  <c r="Q17" i="144"/>
  <c r="AK17" i="144"/>
  <c r="CU17" i="144"/>
  <c r="D36" i="21"/>
  <c r="DC17" i="144"/>
  <c r="K17" i="140"/>
  <c r="K33" i="6"/>
  <c r="AE17" i="144"/>
  <c r="E36" i="15"/>
  <c r="I27" i="85"/>
  <c r="J27" i="85" s="1"/>
  <c r="G17" i="144"/>
  <c r="G36" i="5"/>
  <c r="I82" i="85"/>
  <c r="J82" i="85" s="1"/>
  <c r="CJ17" i="144"/>
  <c r="CG17" i="144"/>
  <c r="T36" i="20"/>
  <c r="W17" i="140"/>
  <c r="CE17" i="144"/>
  <c r="I2" i="85"/>
  <c r="J2" i="85" s="1"/>
  <c r="I7" i="85"/>
  <c r="J7" i="85" s="1"/>
  <c r="AA17" i="144"/>
  <c r="G36" i="10"/>
  <c r="AF17" i="144"/>
  <c r="F36" i="15"/>
  <c r="BI17" i="144"/>
  <c r="F36" i="18"/>
  <c r="BM17" i="144"/>
  <c r="J36" i="18"/>
  <c r="D36" i="15"/>
  <c r="H36" i="17"/>
  <c r="S36" i="20"/>
  <c r="BS17" i="144"/>
  <c r="CL17" i="144"/>
  <c r="AV17" i="144"/>
  <c r="J36" i="17"/>
  <c r="D36" i="17"/>
  <c r="D17" i="144"/>
  <c r="D36" i="5"/>
  <c r="D36" i="8"/>
  <c r="N17" i="144"/>
  <c r="I12" i="85"/>
  <c r="J12" i="85" s="1"/>
  <c r="AQ17" i="144"/>
  <c r="E36" i="17"/>
  <c r="AS17" i="144"/>
  <c r="G36" i="17"/>
  <c r="CK17" i="144"/>
  <c r="AU17" i="144"/>
  <c r="I36" i="17"/>
  <c r="L62" i="85"/>
  <c r="BQ17" i="144"/>
  <c r="D36" i="20"/>
  <c r="BU17" i="144"/>
  <c r="H36" i="20"/>
  <c r="BY17" i="144"/>
  <c r="L36" i="20"/>
  <c r="CC17" i="144"/>
  <c r="P36" i="20"/>
  <c r="CH17" i="144"/>
  <c r="U36" i="20"/>
  <c r="DE17" i="144"/>
  <c r="D36" i="23"/>
  <c r="E36" i="23" s="1"/>
  <c r="F36" i="5"/>
  <c r="F37" i="7"/>
  <c r="AP17" i="144"/>
  <c r="BG17" i="144"/>
  <c r="BW17" i="144"/>
  <c r="AI17" i="144"/>
  <c r="E36" i="16"/>
  <c r="AR17" i="144"/>
  <c r="F36" i="17"/>
  <c r="V17" i="144"/>
  <c r="F37" i="9"/>
  <c r="E37" i="7"/>
  <c r="J17" i="144"/>
  <c r="L17" i="144"/>
  <c r="G37" i="7"/>
  <c r="X17" i="144"/>
  <c r="I21" i="85"/>
  <c r="J21" i="85" s="1"/>
  <c r="D36" i="10"/>
  <c r="BJ17" i="144"/>
  <c r="G36" i="18"/>
  <c r="BN17" i="144"/>
  <c r="K36" i="18"/>
  <c r="F36" i="10"/>
  <c r="E36" i="18"/>
  <c r="E17" i="144"/>
  <c r="AT17" i="144"/>
  <c r="BK17" i="144"/>
  <c r="CA17" i="144"/>
  <c r="D36" i="16"/>
  <c r="H36" i="16"/>
  <c r="E36" i="19"/>
  <c r="I36" i="19"/>
  <c r="E36" i="21"/>
  <c r="AH17" i="144"/>
  <c r="AL17" i="144"/>
  <c r="AZ17" i="144"/>
  <c r="BD17" i="144"/>
  <c r="I36" i="16"/>
  <c r="F36" i="19"/>
  <c r="J36" i="19"/>
  <c r="E36" i="20"/>
  <c r="I36" i="20"/>
  <c r="M36" i="20"/>
  <c r="Q36" i="20"/>
  <c r="O17" i="144"/>
  <c r="AM17" i="144"/>
  <c r="BA17" i="144"/>
  <c r="BE17" i="144"/>
  <c r="DA17" i="144"/>
  <c r="I17" i="85"/>
  <c r="J17" i="85" s="1"/>
  <c r="D37" i="9"/>
  <c r="F36" i="16"/>
  <c r="G36" i="19"/>
  <c r="BU24" i="144"/>
  <c r="V24" i="140"/>
  <c r="CS24" i="144"/>
  <c r="I83" i="83"/>
  <c r="J83" i="83" s="1"/>
  <c r="R35" i="20"/>
  <c r="D35" i="21"/>
  <c r="G24" i="144"/>
  <c r="CG24" i="144"/>
  <c r="CW24" i="144"/>
  <c r="I2" i="83"/>
  <c r="J2" i="83" s="1"/>
  <c r="E36" i="7"/>
  <c r="F35" i="20"/>
  <c r="AM24" i="144"/>
  <c r="N35" i="20"/>
  <c r="I85" i="83"/>
  <c r="J85" i="83" s="1"/>
  <c r="D35" i="8"/>
  <c r="F35" i="16"/>
  <c r="E35" i="18"/>
  <c r="J35" i="20"/>
  <c r="BE24" i="144"/>
  <c r="CO24" i="144"/>
  <c r="V24" i="144"/>
  <c r="F36" i="9"/>
  <c r="E35" i="15"/>
  <c r="AE24" i="144"/>
  <c r="K24" i="140"/>
  <c r="K32" i="6"/>
  <c r="D36" i="9"/>
  <c r="T24" i="144"/>
  <c r="AD24" i="144"/>
  <c r="D35" i="15"/>
  <c r="BX24" i="144"/>
  <c r="K35" i="20"/>
  <c r="G36" i="7"/>
  <c r="L24" i="144"/>
  <c r="F35" i="8"/>
  <c r="P24" i="144"/>
  <c r="CJ24" i="144"/>
  <c r="AT24" i="144"/>
  <c r="I82" i="83"/>
  <c r="J82" i="83" s="1"/>
  <c r="J35" i="17"/>
  <c r="CL24" i="144"/>
  <c r="CR24" i="144"/>
  <c r="AY24" i="144"/>
  <c r="F35" i="19"/>
  <c r="CT24" i="144"/>
  <c r="CV24" i="144"/>
  <c r="BC24" i="144"/>
  <c r="G35" i="18"/>
  <c r="BJ24" i="144"/>
  <c r="DB24" i="144"/>
  <c r="E35" i="21"/>
  <c r="DG24" i="144"/>
  <c r="D35" i="17"/>
  <c r="I35" i="18"/>
  <c r="K24" i="144"/>
  <c r="AA24" i="144"/>
  <c r="AR24" i="144"/>
  <c r="BI24" i="144"/>
  <c r="BY24" i="144"/>
  <c r="DE24" i="144"/>
  <c r="I27" i="83"/>
  <c r="J27" i="83" s="1"/>
  <c r="BT24" i="144"/>
  <c r="G35" i="20"/>
  <c r="D36" i="7"/>
  <c r="I24" i="144"/>
  <c r="I7" i="83"/>
  <c r="J7" i="83" s="1"/>
  <c r="E36" i="9"/>
  <c r="U24" i="144"/>
  <c r="Y24" i="144"/>
  <c r="E35" i="10"/>
  <c r="F35" i="5"/>
  <c r="H35" i="17"/>
  <c r="O24" i="144"/>
  <c r="AV24" i="144"/>
  <c r="BM24" i="144"/>
  <c r="CC24" i="144"/>
  <c r="F35" i="15"/>
  <c r="AF24" i="144"/>
  <c r="AH24" i="144"/>
  <c r="D35" i="16"/>
  <c r="CB24" i="144"/>
  <c r="O35" i="20"/>
  <c r="D35" i="5"/>
  <c r="D24" i="144"/>
  <c r="G35" i="8"/>
  <c r="Q24" i="144"/>
  <c r="I12" i="83"/>
  <c r="J12" i="83" s="1"/>
  <c r="I17" i="83"/>
  <c r="J17" i="83" s="1"/>
  <c r="AQ24" i="144"/>
  <c r="E35" i="17"/>
  <c r="G35" i="17"/>
  <c r="AS24" i="144"/>
  <c r="AU24" i="144"/>
  <c r="I35" i="17"/>
  <c r="BF24" i="144"/>
  <c r="D35" i="18"/>
  <c r="BG24" i="144"/>
  <c r="I54" i="83"/>
  <c r="J54" i="83" s="1"/>
  <c r="H35" i="18"/>
  <c r="BK24" i="144"/>
  <c r="CF24" i="144"/>
  <c r="S35" i="20"/>
  <c r="U35" i="20"/>
  <c r="CH24" i="144"/>
  <c r="I63" i="83"/>
  <c r="J63" i="83" s="1"/>
  <c r="D35" i="19"/>
  <c r="D35" i="22"/>
  <c r="E35" i="22" s="1"/>
  <c r="AI24" i="144"/>
  <c r="BA24" i="144"/>
  <c r="BQ24" i="144"/>
  <c r="D35" i="10"/>
  <c r="H35" i="10"/>
  <c r="G35" i="16"/>
  <c r="E35" i="19"/>
  <c r="I35" i="19"/>
  <c r="X24" i="144"/>
  <c r="BB24" i="144"/>
  <c r="BN24" i="144"/>
  <c r="BR24" i="144"/>
  <c r="BV24" i="144"/>
  <c r="BZ24" i="144"/>
  <c r="CD24" i="144"/>
  <c r="CP24" i="144"/>
  <c r="CX24" i="144"/>
  <c r="H35" i="16"/>
  <c r="F35" i="21"/>
  <c r="E24" i="144"/>
  <c r="AK24" i="144"/>
  <c r="CU24" i="144"/>
  <c r="F35" i="10"/>
  <c r="L58" i="140"/>
  <c r="H34" i="18"/>
  <c r="D34" i="5"/>
  <c r="I27" i="45"/>
  <c r="J27" i="45" s="1"/>
  <c r="G34" i="10"/>
  <c r="DC58" i="144"/>
  <c r="L45" i="45"/>
  <c r="H34" i="20"/>
  <c r="BG58" i="144"/>
  <c r="CA58" i="144"/>
  <c r="Y58" i="144"/>
  <c r="BW58" i="144"/>
  <c r="I84" i="45"/>
  <c r="J84" i="45" s="1"/>
  <c r="F35" i="7"/>
  <c r="G34" i="17"/>
  <c r="L34" i="20"/>
  <c r="AK58" i="144"/>
  <c r="CE58" i="144"/>
  <c r="H34" i="16"/>
  <c r="G34" i="19"/>
  <c r="D34" i="18"/>
  <c r="P34" i="20"/>
  <c r="I58" i="144"/>
  <c r="AP58" i="144"/>
  <c r="BS58" i="144"/>
  <c r="CU58" i="144"/>
  <c r="V58" i="144"/>
  <c r="F35" i="9"/>
  <c r="E35" i="7"/>
  <c r="J58" i="144"/>
  <c r="L58" i="144"/>
  <c r="G35" i="7"/>
  <c r="O58" i="144"/>
  <c r="E34" i="8"/>
  <c r="D34" i="15"/>
  <c r="AD58" i="144"/>
  <c r="AH58" i="144"/>
  <c r="E58" i="144"/>
  <c r="U58" i="144"/>
  <c r="AY58" i="144"/>
  <c r="D34" i="16"/>
  <c r="G34" i="5"/>
  <c r="G58" i="144"/>
  <c r="I2" i="45"/>
  <c r="J2" i="45" s="1"/>
  <c r="X58" i="144"/>
  <c r="I21" i="45"/>
  <c r="J21" i="45" s="1"/>
  <c r="D34" i="10"/>
  <c r="F34" i="10"/>
  <c r="Z58" i="144"/>
  <c r="CR58" i="144"/>
  <c r="D34" i="19"/>
  <c r="CT58" i="144"/>
  <c r="F34" i="19"/>
  <c r="BA58" i="144"/>
  <c r="CV58" i="144"/>
  <c r="H34" i="19"/>
  <c r="D34" i="22"/>
  <c r="E34" i="22" s="1"/>
  <c r="D34" i="8"/>
  <c r="I12" i="45"/>
  <c r="J12" i="45" s="1"/>
  <c r="AF58" i="144"/>
  <c r="F34" i="15"/>
  <c r="G34" i="20"/>
  <c r="BT58" i="144"/>
  <c r="K34" i="20"/>
  <c r="BX58" i="144"/>
  <c r="O34" i="20"/>
  <c r="CB58" i="144"/>
  <c r="L81" i="45"/>
  <c r="DB58" i="144"/>
  <c r="E34" i="21"/>
  <c r="E34" i="15"/>
  <c r="Q58" i="144"/>
  <c r="DG58" i="144"/>
  <c r="I83" i="45"/>
  <c r="J83" i="45" s="1"/>
  <c r="E34" i="16"/>
  <c r="I34" i="16"/>
  <c r="D34" i="17"/>
  <c r="H34" i="17"/>
  <c r="E34" i="18"/>
  <c r="I34" i="18"/>
  <c r="E34" i="20"/>
  <c r="I34" i="20"/>
  <c r="M34" i="20"/>
  <c r="Q34" i="20"/>
  <c r="U34" i="20"/>
  <c r="D34" i="21"/>
  <c r="G34" i="21" s="1"/>
  <c r="F58" i="144"/>
  <c r="AL58" i="144"/>
  <c r="AQ58" i="144"/>
  <c r="AU58" i="144"/>
  <c r="AZ58" i="144"/>
  <c r="BD58" i="144"/>
  <c r="CF58" i="144"/>
  <c r="CJ58" i="144"/>
  <c r="CN58" i="144"/>
  <c r="I17" i="45"/>
  <c r="J17" i="45" s="1"/>
  <c r="I85" i="45"/>
  <c r="J85" i="45" s="1"/>
  <c r="F34" i="8"/>
  <c r="F34" i="16"/>
  <c r="I34" i="17"/>
  <c r="E34" i="19"/>
  <c r="I34" i="19"/>
  <c r="F34" i="18"/>
  <c r="J34" i="18"/>
  <c r="K58" i="144"/>
  <c r="AM58" i="144"/>
  <c r="AR58" i="144"/>
  <c r="AV58" i="144"/>
  <c r="BE58" i="144"/>
  <c r="BQ58" i="144"/>
  <c r="DE58" i="144"/>
  <c r="D35" i="9"/>
  <c r="J34" i="17"/>
  <c r="J34" i="19"/>
  <c r="G34" i="18"/>
  <c r="K34" i="18"/>
  <c r="D33" i="23"/>
  <c r="E33" i="23" s="1"/>
  <c r="L56" i="144"/>
  <c r="BJ56" i="144"/>
  <c r="G33" i="10"/>
  <c r="BN56" i="144"/>
  <c r="CO56" i="144"/>
  <c r="R33" i="20"/>
  <c r="CK56" i="144"/>
  <c r="G33" i="17"/>
  <c r="BZ56" i="144"/>
  <c r="CW56" i="144"/>
  <c r="L53" i="81"/>
  <c r="F33" i="20"/>
  <c r="AM56" i="144"/>
  <c r="CD56" i="144"/>
  <c r="I17" i="81"/>
  <c r="J17" i="81" s="1"/>
  <c r="D34" i="9"/>
  <c r="F33" i="16"/>
  <c r="F33" i="19"/>
  <c r="CX56" i="144"/>
  <c r="E34" i="9"/>
  <c r="G33" i="16"/>
  <c r="G33" i="19"/>
  <c r="J33" i="20"/>
  <c r="F33" i="21"/>
  <c r="P56" i="144"/>
  <c r="AI56" i="144"/>
  <c r="BB56" i="144"/>
  <c r="BR56" i="144"/>
  <c r="CG56" i="144"/>
  <c r="CP56" i="144"/>
  <c r="I21" i="81"/>
  <c r="J21" i="81" s="1"/>
  <c r="J33" i="19"/>
  <c r="N33" i="20"/>
  <c r="T56" i="144"/>
  <c r="BV56" i="144"/>
  <c r="CH56" i="144"/>
  <c r="CS56" i="144"/>
  <c r="G33" i="8"/>
  <c r="Q56" i="144"/>
  <c r="AH56" i="144"/>
  <c r="D33" i="16"/>
  <c r="AP56" i="144"/>
  <c r="D33" i="17"/>
  <c r="DG56" i="144"/>
  <c r="D33" i="22"/>
  <c r="E33" i="22" s="1"/>
  <c r="F33" i="5"/>
  <c r="D34" i="7"/>
  <c r="J33" i="17"/>
  <c r="D56" i="144"/>
  <c r="G33" i="5"/>
  <c r="D33" i="8"/>
  <c r="K33" i="20"/>
  <c r="S33" i="20"/>
  <c r="O56" i="144"/>
  <c r="AE56" i="144"/>
  <c r="AV56" i="144"/>
  <c r="BM56" i="144"/>
  <c r="BU56" i="144"/>
  <c r="CC56" i="144"/>
  <c r="E33" i="5"/>
  <c r="E56" i="144"/>
  <c r="I85" i="81"/>
  <c r="J85" i="81" s="1"/>
  <c r="D33" i="10"/>
  <c r="F33" i="17"/>
  <c r="X56" i="144"/>
  <c r="AF56" i="144"/>
  <c r="CT56" i="144"/>
  <c r="DB56" i="144"/>
  <c r="CJ56" i="144"/>
  <c r="I82" i="81"/>
  <c r="J82" i="81" s="1"/>
  <c r="AT56" i="144"/>
  <c r="H33" i="17"/>
  <c r="V56" i="144"/>
  <c r="F34" i="9"/>
  <c r="G34" i="9" s="1"/>
  <c r="J56" i="144"/>
  <c r="E34" i="7"/>
  <c r="I7" i="81"/>
  <c r="J7" i="81" s="1"/>
  <c r="Z56" i="144"/>
  <c r="F33" i="10"/>
  <c r="I27" i="81"/>
  <c r="J27" i="81" s="1"/>
  <c r="I2" i="81"/>
  <c r="J2" i="81" s="1"/>
  <c r="I12" i="81"/>
  <c r="J12" i="81" s="1"/>
  <c r="CR56" i="144"/>
  <c r="AY56" i="144"/>
  <c r="D33" i="19"/>
  <c r="CV56" i="144"/>
  <c r="BC56" i="144"/>
  <c r="H33" i="19"/>
  <c r="BG56" i="144"/>
  <c r="I54" i="81"/>
  <c r="J54" i="81" s="1"/>
  <c r="I63" i="81"/>
  <c r="J63" i="81" s="1"/>
  <c r="D33" i="15"/>
  <c r="G33" i="15" s="1"/>
  <c r="H33" i="18"/>
  <c r="G33" i="20"/>
  <c r="O33" i="20"/>
  <c r="K56" i="144"/>
  <c r="BI56" i="144"/>
  <c r="BQ56" i="144"/>
  <c r="BY56" i="144"/>
  <c r="I83" i="81"/>
  <c r="J83" i="81" s="1"/>
  <c r="E33" i="10"/>
  <c r="H33" i="16"/>
  <c r="E33" i="18"/>
  <c r="I33" i="18"/>
  <c r="D33" i="21"/>
  <c r="AK56" i="144"/>
  <c r="E33" i="17"/>
  <c r="I33" i="17"/>
  <c r="E33" i="19"/>
  <c r="I33" i="19"/>
  <c r="I2" i="79"/>
  <c r="J2" i="79" s="1"/>
  <c r="L11" i="79"/>
  <c r="W23" i="140"/>
  <c r="F33" i="9"/>
  <c r="V23" i="144"/>
  <c r="L23" i="144"/>
  <c r="G33" i="7"/>
  <c r="I17" i="79"/>
  <c r="J17" i="79" s="1"/>
  <c r="I21" i="79"/>
  <c r="J21" i="79" s="1"/>
  <c r="I82" i="79"/>
  <c r="J82" i="79" s="1"/>
  <c r="I85" i="79"/>
  <c r="J85" i="79" s="1"/>
  <c r="D32" i="5"/>
  <c r="H32" i="5" s="1"/>
  <c r="D33" i="7"/>
  <c r="D32" i="8"/>
  <c r="G32" i="10"/>
  <c r="E32" i="15"/>
  <c r="D32" i="16"/>
  <c r="H32" i="16"/>
  <c r="E32" i="17"/>
  <c r="I32" i="17"/>
  <c r="E32" i="19"/>
  <c r="I32" i="19"/>
  <c r="F32" i="18"/>
  <c r="J32" i="18"/>
  <c r="D32" i="20"/>
  <c r="H32" i="20"/>
  <c r="L32" i="20"/>
  <c r="P32" i="20"/>
  <c r="T32" i="20"/>
  <c r="E32" i="21"/>
  <c r="G32" i="21" s="1"/>
  <c r="E23" i="144"/>
  <c r="I23" i="144"/>
  <c r="Q23" i="144"/>
  <c r="U23" i="144"/>
  <c r="Y23" i="144"/>
  <c r="AK23" i="144"/>
  <c r="AP23" i="144"/>
  <c r="AT23" i="144"/>
  <c r="AY23" i="144"/>
  <c r="BC23" i="144"/>
  <c r="BG23" i="144"/>
  <c r="BK23" i="144"/>
  <c r="BS23" i="144"/>
  <c r="BW23" i="144"/>
  <c r="CA23" i="144"/>
  <c r="CE23" i="144"/>
  <c r="CU23" i="144"/>
  <c r="DC23" i="144"/>
  <c r="DG23" i="144"/>
  <c r="I27" i="79"/>
  <c r="J27" i="79" s="1"/>
  <c r="I63" i="79"/>
  <c r="J63" i="79" s="1"/>
  <c r="E33" i="7"/>
  <c r="E32" i="8"/>
  <c r="D33" i="9"/>
  <c r="D32" i="10"/>
  <c r="F32" i="15"/>
  <c r="E32" i="16"/>
  <c r="I32" i="16"/>
  <c r="F32" i="17"/>
  <c r="J32" i="17"/>
  <c r="F32" i="19"/>
  <c r="J32" i="19"/>
  <c r="G32" i="18"/>
  <c r="K32" i="18"/>
  <c r="E32" i="20"/>
  <c r="I32" i="20"/>
  <c r="M32" i="20"/>
  <c r="Q32" i="20"/>
  <c r="U32" i="20"/>
  <c r="D32" i="23"/>
  <c r="E32" i="23" s="1"/>
  <c r="D32" i="22"/>
  <c r="E32" i="22" s="1"/>
  <c r="F23" i="144"/>
  <c r="Z23" i="144"/>
  <c r="AD23" i="144"/>
  <c r="AH23" i="144"/>
  <c r="AL23" i="144"/>
  <c r="AU23" i="144"/>
  <c r="AZ23" i="144"/>
  <c r="BD23" i="144"/>
  <c r="BH23" i="144"/>
  <c r="BL23" i="144"/>
  <c r="BT23" i="144"/>
  <c r="BX23" i="144"/>
  <c r="CB23" i="144"/>
  <c r="CF23" i="144"/>
  <c r="CJ23" i="144"/>
  <c r="CN23" i="144"/>
  <c r="CR23" i="144"/>
  <c r="CV23" i="144"/>
  <c r="I12" i="79"/>
  <c r="J12" i="79" s="1"/>
  <c r="F33" i="7"/>
  <c r="F32" i="8"/>
  <c r="F32" i="16"/>
  <c r="G32" i="17"/>
  <c r="G32" i="19"/>
  <c r="G23" i="144"/>
  <c r="AM23" i="144"/>
  <c r="AV23" i="144"/>
  <c r="BA23" i="144"/>
  <c r="BE23" i="144"/>
  <c r="DA23" i="144"/>
  <c r="I54" i="79"/>
  <c r="J54" i="79" s="1"/>
  <c r="I83" i="79"/>
  <c r="J83" i="79" s="1"/>
  <c r="I2" i="43"/>
  <c r="J2" i="43" s="1"/>
  <c r="AA10" i="144"/>
  <c r="J31" i="20"/>
  <c r="BU10" i="144"/>
  <c r="I31" i="18"/>
  <c r="N31" i="20"/>
  <c r="CG10" i="144"/>
  <c r="CW10" i="144"/>
  <c r="F31" i="5"/>
  <c r="R31" i="20"/>
  <c r="D31" i="21"/>
  <c r="AM10" i="144"/>
  <c r="DA10" i="144"/>
  <c r="CS10" i="144"/>
  <c r="I83" i="43"/>
  <c r="J83" i="43" s="1"/>
  <c r="F31" i="16"/>
  <c r="D31" i="17"/>
  <c r="E31" i="18"/>
  <c r="F31" i="20"/>
  <c r="K10" i="144"/>
  <c r="BE10" i="144"/>
  <c r="CO10" i="144"/>
  <c r="E31" i="15"/>
  <c r="AE10" i="144"/>
  <c r="E31" i="5"/>
  <c r="E10" i="144"/>
  <c r="Y10" i="144"/>
  <c r="E31" i="10"/>
  <c r="AQ10" i="144"/>
  <c r="E31" i="17"/>
  <c r="G31" i="17"/>
  <c r="AS10" i="144"/>
  <c r="AU10" i="144"/>
  <c r="I31" i="17"/>
  <c r="D31" i="18"/>
  <c r="BG10" i="144"/>
  <c r="I54" i="43"/>
  <c r="J54" i="43" s="1"/>
  <c r="H31" i="18"/>
  <c r="BK10" i="144"/>
  <c r="CF10" i="144"/>
  <c r="S31" i="20"/>
  <c r="U31" i="20"/>
  <c r="CH10" i="144"/>
  <c r="I63" i="43"/>
  <c r="J63" i="43" s="1"/>
  <c r="E32" i="7"/>
  <c r="F32" i="9"/>
  <c r="O10" i="144"/>
  <c r="AR10" i="144"/>
  <c r="BI10" i="144"/>
  <c r="BY10" i="144"/>
  <c r="DE10" i="144"/>
  <c r="G32" i="7"/>
  <c r="L10" i="144"/>
  <c r="D32" i="7"/>
  <c r="I10" i="144"/>
  <c r="G31" i="8"/>
  <c r="Q10" i="144"/>
  <c r="I12" i="43"/>
  <c r="J12" i="43" s="1"/>
  <c r="E32" i="9"/>
  <c r="U10" i="144"/>
  <c r="AD10" i="144"/>
  <c r="D31" i="15"/>
  <c r="F31" i="15"/>
  <c r="AF10" i="144"/>
  <c r="I27" i="43"/>
  <c r="J27" i="43" s="1"/>
  <c r="AH10" i="144"/>
  <c r="D31" i="16"/>
  <c r="BT10" i="144"/>
  <c r="G31" i="20"/>
  <c r="BX10" i="144"/>
  <c r="K31" i="20"/>
  <c r="CB10" i="144"/>
  <c r="O31" i="20"/>
  <c r="D31" i="8"/>
  <c r="BM10" i="144"/>
  <c r="CC10" i="144"/>
  <c r="D31" i="5"/>
  <c r="D10" i="144"/>
  <c r="I7" i="43"/>
  <c r="J7" i="43" s="1"/>
  <c r="I21" i="43"/>
  <c r="J21" i="43" s="1"/>
  <c r="X10" i="144"/>
  <c r="D31" i="10"/>
  <c r="Z10" i="144"/>
  <c r="F31" i="10"/>
  <c r="CJ10" i="144"/>
  <c r="AT10" i="144"/>
  <c r="I82" i="43"/>
  <c r="J82" i="43" s="1"/>
  <c r="J31" i="17"/>
  <c r="CL10" i="144"/>
  <c r="CR10" i="144"/>
  <c r="AY10" i="144"/>
  <c r="F31" i="19"/>
  <c r="CT10" i="144"/>
  <c r="CV10" i="144"/>
  <c r="BC10" i="144"/>
  <c r="DB10" i="144"/>
  <c r="E31" i="21"/>
  <c r="DG10" i="144"/>
  <c r="H31" i="19"/>
  <c r="G10" i="144"/>
  <c r="AI10" i="144"/>
  <c r="BA10" i="144"/>
  <c r="BQ10" i="144"/>
  <c r="G31" i="16"/>
  <c r="E31" i="19"/>
  <c r="I31" i="19"/>
  <c r="P10" i="144"/>
  <c r="T10" i="144"/>
  <c r="BB10" i="144"/>
  <c r="BJ10" i="144"/>
  <c r="BN10" i="144"/>
  <c r="BR10" i="144"/>
  <c r="BV10" i="144"/>
  <c r="BZ10" i="144"/>
  <c r="CD10" i="144"/>
  <c r="CP10" i="144"/>
  <c r="CX10" i="144"/>
  <c r="I17" i="43"/>
  <c r="J17" i="43" s="1"/>
  <c r="H31" i="16"/>
  <c r="F31" i="21"/>
  <c r="AK10" i="144"/>
  <c r="CU10" i="144"/>
  <c r="I17" i="77"/>
  <c r="J17" i="77" s="1"/>
  <c r="F30" i="17"/>
  <c r="AF25" i="144"/>
  <c r="K30" i="20"/>
  <c r="DB25" i="144"/>
  <c r="D31" i="9"/>
  <c r="J30" i="17"/>
  <c r="O30" i="20"/>
  <c r="AS25" i="144"/>
  <c r="CH25" i="144"/>
  <c r="V25" i="140"/>
  <c r="F30" i="19"/>
  <c r="G30" i="18"/>
  <c r="S30" i="20"/>
  <c r="D30" i="22"/>
  <c r="E30" i="22" s="1"/>
  <c r="P25" i="144"/>
  <c r="CL25" i="144"/>
  <c r="K30" i="18"/>
  <c r="G30" i="20"/>
  <c r="D30" i="23"/>
  <c r="E30" i="23" s="1"/>
  <c r="CT25" i="144"/>
  <c r="V25" i="144"/>
  <c r="F31" i="9"/>
  <c r="L20" i="77"/>
  <c r="W27" i="6"/>
  <c r="DH25" i="144"/>
  <c r="W25" i="140"/>
  <c r="AE25" i="144"/>
  <c r="E30" i="15"/>
  <c r="E30" i="5"/>
  <c r="E25" i="144"/>
  <c r="I7" i="77"/>
  <c r="J7" i="77" s="1"/>
  <c r="N25" i="144"/>
  <c r="D30" i="8"/>
  <c r="E30" i="10"/>
  <c r="Y25" i="144"/>
  <c r="AA25" i="144"/>
  <c r="G30" i="10"/>
  <c r="AD25" i="144"/>
  <c r="I27" i="77"/>
  <c r="J27" i="77" s="1"/>
  <c r="F30" i="16"/>
  <c r="DA25" i="144"/>
  <c r="D30" i="21"/>
  <c r="F30" i="21"/>
  <c r="I2" i="77"/>
  <c r="J2" i="77" s="1"/>
  <c r="O25" i="144"/>
  <c r="E30" i="8"/>
  <c r="I12" i="77"/>
  <c r="J12" i="77" s="1"/>
  <c r="I21" i="77"/>
  <c r="J21" i="77" s="1"/>
  <c r="AM25" i="144"/>
  <c r="I30" i="16"/>
  <c r="L62" i="77"/>
  <c r="G30" i="5"/>
  <c r="G30" i="8"/>
  <c r="D30" i="15"/>
  <c r="J30" i="19"/>
  <c r="D25" i="144"/>
  <c r="T25" i="144"/>
  <c r="AJ25" i="144"/>
  <c r="BR25" i="144"/>
  <c r="CX25" i="144"/>
  <c r="F30" i="5"/>
  <c r="F25" i="144"/>
  <c r="D31" i="7"/>
  <c r="I25" i="144"/>
  <c r="K25" i="144"/>
  <c r="F31" i="7"/>
  <c r="CO25" i="144"/>
  <c r="AL25" i="144"/>
  <c r="H30" i="16"/>
  <c r="N27" i="6"/>
  <c r="BO25" i="144"/>
  <c r="N25" i="140"/>
  <c r="X25" i="144"/>
  <c r="BV25" i="144"/>
  <c r="I83" i="77"/>
  <c r="J83" i="77" s="1"/>
  <c r="CN25" i="144"/>
  <c r="AK25" i="144"/>
  <c r="CS25" i="144"/>
  <c r="E30" i="19"/>
  <c r="AZ25" i="144"/>
  <c r="CU25" i="144"/>
  <c r="G30" i="19"/>
  <c r="CW25" i="144"/>
  <c r="I30" i="19"/>
  <c r="BD25" i="144"/>
  <c r="I85" i="77"/>
  <c r="J85" i="77" s="1"/>
  <c r="E31" i="7"/>
  <c r="F30" i="10"/>
  <c r="G30" i="16"/>
  <c r="L25" i="144"/>
  <c r="BZ25" i="144"/>
  <c r="CP25" i="144"/>
  <c r="I63" i="77"/>
  <c r="J63" i="77" s="1"/>
  <c r="E31" i="9"/>
  <c r="D30" i="16"/>
  <c r="D30" i="18"/>
  <c r="H30" i="18"/>
  <c r="D30" i="20"/>
  <c r="H30" i="20"/>
  <c r="L30" i="20"/>
  <c r="P30" i="20"/>
  <c r="T30" i="20"/>
  <c r="AP25" i="144"/>
  <c r="AT25" i="144"/>
  <c r="AY25" i="144"/>
  <c r="BC25" i="144"/>
  <c r="BG25" i="144"/>
  <c r="BS25" i="144"/>
  <c r="BW25" i="144"/>
  <c r="CA25" i="144"/>
  <c r="CE25" i="144"/>
  <c r="DG25" i="144"/>
  <c r="E30" i="16"/>
  <c r="H30" i="17"/>
  <c r="D30" i="19"/>
  <c r="H30" i="19"/>
  <c r="E30" i="18"/>
  <c r="I30" i="18"/>
  <c r="AQ25" i="144"/>
  <c r="AU25" i="144"/>
  <c r="CR25" i="144"/>
  <c r="I30" i="17"/>
  <c r="F30" i="18"/>
  <c r="J30" i="18"/>
  <c r="L37" i="4" l="1"/>
  <c r="AO38" i="144"/>
  <c r="I82" i="4"/>
  <c r="J82" i="4" s="1"/>
  <c r="L82" i="4"/>
  <c r="L45" i="4"/>
  <c r="AX38" i="144"/>
  <c r="N45" i="4"/>
  <c r="N91" i="4" s="1"/>
  <c r="I67" i="10"/>
  <c r="I25" i="10"/>
  <c r="I41" i="10"/>
  <c r="I43" i="10"/>
  <c r="I11" i="10"/>
  <c r="G33" i="9"/>
  <c r="G46" i="9"/>
  <c r="H38" i="8"/>
  <c r="H61" i="8"/>
  <c r="H11" i="8"/>
  <c r="L15" i="18"/>
  <c r="K14" i="17"/>
  <c r="K13" i="17"/>
  <c r="J15" i="16"/>
  <c r="I38" i="10"/>
  <c r="G39" i="9"/>
  <c r="G56" i="9"/>
  <c r="G52" i="9"/>
  <c r="G69" i="9"/>
  <c r="H42" i="7"/>
  <c r="H47" i="7"/>
  <c r="H16" i="7"/>
  <c r="H40" i="5"/>
  <c r="I21" i="99"/>
  <c r="J21" i="99" s="1"/>
  <c r="L53" i="140"/>
  <c r="K18" i="19"/>
  <c r="G19" i="9"/>
  <c r="L20" i="14"/>
  <c r="I17" i="14"/>
  <c r="J17" i="14" s="1"/>
  <c r="BF33" i="144"/>
  <c r="M12" i="6"/>
  <c r="M33" i="140"/>
  <c r="G15" i="21"/>
  <c r="L12" i="6"/>
  <c r="L33" i="140"/>
  <c r="DH33" i="144"/>
  <c r="W12" i="6"/>
  <c r="W33" i="140"/>
  <c r="L6" i="14"/>
  <c r="I2" i="14"/>
  <c r="J2" i="14" s="1"/>
  <c r="K15" i="17"/>
  <c r="K12" i="6"/>
  <c r="K33" i="140"/>
  <c r="L88" i="14"/>
  <c r="I85" i="14"/>
  <c r="J85" i="14" s="1"/>
  <c r="L16" i="14"/>
  <c r="I12" i="14"/>
  <c r="J12" i="14" s="1"/>
  <c r="J33" i="140"/>
  <c r="AG33" i="144"/>
  <c r="J12" i="6"/>
  <c r="I54" i="14"/>
  <c r="J54" i="14" s="1"/>
  <c r="L62" i="14"/>
  <c r="H15" i="8"/>
  <c r="I82" i="14"/>
  <c r="J82" i="14" s="1"/>
  <c r="L82" i="14"/>
  <c r="R33" i="140"/>
  <c r="CQ33" i="144"/>
  <c r="R12" i="6"/>
  <c r="L11" i="14"/>
  <c r="I7" i="14"/>
  <c r="J7" i="14" s="1"/>
  <c r="L26" i="14"/>
  <c r="I21" i="14"/>
  <c r="J21" i="14" s="1"/>
  <c r="K15" i="19"/>
  <c r="L81" i="14"/>
  <c r="I63" i="14"/>
  <c r="J63" i="14" s="1"/>
  <c r="O84" i="14"/>
  <c r="L53" i="14"/>
  <c r="L20" i="12"/>
  <c r="I17" i="12"/>
  <c r="J17" i="12" s="1"/>
  <c r="L88" i="12"/>
  <c r="I85" i="12"/>
  <c r="J85" i="12" s="1"/>
  <c r="U12" i="147" s="1"/>
  <c r="L16" i="12"/>
  <c r="I12" i="12"/>
  <c r="J12" i="12" s="1"/>
  <c r="I83" i="12"/>
  <c r="J83" i="12" s="1"/>
  <c r="L83" i="12"/>
  <c r="I50" i="140"/>
  <c r="AC50" i="144"/>
  <c r="I11" i="6"/>
  <c r="I2" i="12"/>
  <c r="J2" i="12" s="1"/>
  <c r="L6" i="12"/>
  <c r="L82" i="12"/>
  <c r="I82" i="12"/>
  <c r="J82" i="12" s="1"/>
  <c r="I54" i="12"/>
  <c r="J54" i="12" s="1"/>
  <c r="L62" i="12"/>
  <c r="H15" i="7"/>
  <c r="L81" i="12"/>
  <c r="I63" i="12"/>
  <c r="J63" i="12" s="1"/>
  <c r="O84" i="12"/>
  <c r="L53" i="12"/>
  <c r="I14" i="10"/>
  <c r="L11" i="12"/>
  <c r="I7" i="12"/>
  <c r="J7" i="12" s="1"/>
  <c r="L14" i="18"/>
  <c r="L50" i="140"/>
  <c r="L11" i="6"/>
  <c r="DH50" i="144"/>
  <c r="W11" i="6"/>
  <c r="W50" i="140"/>
  <c r="L30" i="12"/>
  <c r="I27" i="12"/>
  <c r="J27" i="12" s="1"/>
  <c r="L15" i="140"/>
  <c r="L10" i="6"/>
  <c r="L83" i="65"/>
  <c r="I83" i="65"/>
  <c r="J83" i="65" s="1"/>
  <c r="H14" i="7"/>
  <c r="L20" i="65"/>
  <c r="I17" i="65"/>
  <c r="J17" i="65" s="1"/>
  <c r="L88" i="65"/>
  <c r="I85" i="65"/>
  <c r="J85" i="65" s="1"/>
  <c r="L16" i="65"/>
  <c r="I12" i="65"/>
  <c r="J12" i="65" s="1"/>
  <c r="L62" i="65"/>
  <c r="I54" i="65"/>
  <c r="J54" i="65" s="1"/>
  <c r="L13" i="18"/>
  <c r="I2" i="65"/>
  <c r="J2" i="65" s="1"/>
  <c r="L6" i="65"/>
  <c r="L81" i="65"/>
  <c r="I63" i="65"/>
  <c r="J63" i="65" s="1"/>
  <c r="K13" i="19"/>
  <c r="L82" i="65"/>
  <c r="I82" i="65"/>
  <c r="J82" i="65" s="1"/>
  <c r="J13" i="16"/>
  <c r="E10" i="6"/>
  <c r="M15" i="144"/>
  <c r="E15" i="140"/>
  <c r="L53" i="65"/>
  <c r="O84" i="65"/>
  <c r="DH15" i="144"/>
  <c r="W15" i="140"/>
  <c r="W10" i="6"/>
  <c r="L30" i="65"/>
  <c r="I27" i="65"/>
  <c r="J27" i="65" s="1"/>
  <c r="I13" i="10"/>
  <c r="I21" i="65"/>
  <c r="J21" i="65" s="1"/>
  <c r="L26" i="65"/>
  <c r="L12" i="18"/>
  <c r="I82" i="63"/>
  <c r="J82" i="63" s="1"/>
  <c r="L6" i="63"/>
  <c r="L26" i="63"/>
  <c r="I21" i="63"/>
  <c r="J21" i="63" s="1"/>
  <c r="G13" i="9"/>
  <c r="K60" i="140"/>
  <c r="L30" i="63"/>
  <c r="I27" i="63"/>
  <c r="J27" i="63" s="1"/>
  <c r="L20" i="63"/>
  <c r="I17" i="63"/>
  <c r="J17" i="63" s="1"/>
  <c r="L11" i="63"/>
  <c r="I7" i="63"/>
  <c r="J7" i="63" s="1"/>
  <c r="K12" i="19"/>
  <c r="J12" i="16"/>
  <c r="H12" i="8"/>
  <c r="Q60" i="140"/>
  <c r="L81" i="63"/>
  <c r="I63" i="63"/>
  <c r="J63" i="63" s="1"/>
  <c r="L88" i="63"/>
  <c r="I85" i="63"/>
  <c r="J85" i="63" s="1"/>
  <c r="G12" i="15"/>
  <c r="H13" i="7"/>
  <c r="I54" i="63"/>
  <c r="J54" i="63" s="1"/>
  <c r="L62" i="63"/>
  <c r="I83" i="63"/>
  <c r="J83" i="63" s="1"/>
  <c r="L83" i="63"/>
  <c r="M60" i="140"/>
  <c r="O84" i="63"/>
  <c r="L53" i="63"/>
  <c r="K12" i="17"/>
  <c r="W60" i="140"/>
  <c r="R60" i="144"/>
  <c r="F60" i="140"/>
  <c r="D85" i="4"/>
  <c r="DD38" i="144"/>
  <c r="U38" i="140"/>
  <c r="U9" i="6"/>
  <c r="I63" i="4"/>
  <c r="J63" i="4" s="1"/>
  <c r="L81" i="4"/>
  <c r="N38" i="140"/>
  <c r="BO38" i="144"/>
  <c r="N9" i="6"/>
  <c r="M9" i="6"/>
  <c r="L53" i="4"/>
  <c r="BF38" i="144"/>
  <c r="I84" i="4"/>
  <c r="J84" i="4" s="1"/>
  <c r="L84" i="4"/>
  <c r="L38" i="140"/>
  <c r="L9" i="6"/>
  <c r="L83" i="4"/>
  <c r="I83" i="4"/>
  <c r="J83" i="4" s="1"/>
  <c r="K9" i="6"/>
  <c r="K38" i="140"/>
  <c r="J9" i="6"/>
  <c r="AG38" i="144"/>
  <c r="J38" i="140"/>
  <c r="I21" i="4"/>
  <c r="J21" i="4" s="1"/>
  <c r="L26" i="4"/>
  <c r="G12" i="9"/>
  <c r="L20" i="4"/>
  <c r="I17" i="4"/>
  <c r="J17" i="4" s="1"/>
  <c r="L16" i="4"/>
  <c r="F38" i="140"/>
  <c r="F9" i="6"/>
  <c r="R38" i="144"/>
  <c r="I7" i="4"/>
  <c r="J7" i="4" s="1"/>
  <c r="L11" i="4"/>
  <c r="I2" i="4"/>
  <c r="J2" i="4" s="1"/>
  <c r="L6" i="4"/>
  <c r="L6" i="135"/>
  <c r="I2" i="135"/>
  <c r="J2" i="135" s="1"/>
  <c r="L62" i="135"/>
  <c r="I54" i="135"/>
  <c r="J54" i="135" s="1"/>
  <c r="L81" i="133"/>
  <c r="I63" i="133"/>
  <c r="J63" i="133" s="1"/>
  <c r="L20" i="133"/>
  <c r="L16" i="133"/>
  <c r="I12" i="133"/>
  <c r="J12" i="133" s="1"/>
  <c r="BF37" i="144"/>
  <c r="L83" i="129"/>
  <c r="I83" i="129"/>
  <c r="J83" i="129" s="1"/>
  <c r="L62" i="129"/>
  <c r="I54" i="129"/>
  <c r="J54" i="129" s="1"/>
  <c r="N30" i="140" s="1"/>
  <c r="L11" i="127"/>
  <c r="I7" i="127"/>
  <c r="J7" i="127" s="1"/>
  <c r="L83" i="127"/>
  <c r="I83" i="127"/>
  <c r="J83" i="127" s="1"/>
  <c r="CQ27" i="144" s="1"/>
  <c r="L62" i="125"/>
  <c r="I54" i="125"/>
  <c r="J54" i="125" s="1"/>
  <c r="L26" i="125"/>
  <c r="I21" i="125"/>
  <c r="J21" i="125" s="1"/>
  <c r="I22" i="140" s="1"/>
  <c r="I54" i="123"/>
  <c r="J54" i="123" s="1"/>
  <c r="BO39" i="144" s="1"/>
  <c r="L82" i="123"/>
  <c r="I82" i="123"/>
  <c r="J82" i="123" s="1"/>
  <c r="CM39" i="144" s="1"/>
  <c r="G62" i="21"/>
  <c r="L88" i="123"/>
  <c r="I85" i="123"/>
  <c r="J85" i="123" s="1"/>
  <c r="L81" i="121"/>
  <c r="I63" i="121"/>
  <c r="J63" i="121" s="1"/>
  <c r="CI42" i="144" s="1"/>
  <c r="L88" i="121"/>
  <c r="I85" i="121"/>
  <c r="J85" i="121" s="1"/>
  <c r="DD42" i="144" s="1"/>
  <c r="I54" i="121"/>
  <c r="J54" i="121" s="1"/>
  <c r="I21" i="137"/>
  <c r="J21" i="137" s="1"/>
  <c r="I56" i="6" s="1"/>
  <c r="I54" i="137"/>
  <c r="J54" i="137" s="1"/>
  <c r="G59" i="21"/>
  <c r="L16" i="119"/>
  <c r="I12" i="119"/>
  <c r="J12" i="119" s="1"/>
  <c r="L16" i="117"/>
  <c r="I12" i="117"/>
  <c r="J12" i="117" s="1"/>
  <c r="L62" i="117"/>
  <c r="I54" i="117"/>
  <c r="J54" i="117" s="1"/>
  <c r="L16" i="115"/>
  <c r="L11" i="59"/>
  <c r="L62" i="59"/>
  <c r="I54" i="59"/>
  <c r="J54" i="59" s="1"/>
  <c r="L82" i="59"/>
  <c r="I82" i="59"/>
  <c r="J82" i="59" s="1"/>
  <c r="L11" i="113"/>
  <c r="I7" i="113"/>
  <c r="J7" i="113" s="1"/>
  <c r="L26" i="111"/>
  <c r="I21" i="111"/>
  <c r="J21" i="111" s="1"/>
  <c r="L88" i="111"/>
  <c r="I85" i="111"/>
  <c r="J85" i="111" s="1"/>
  <c r="U50" i="6" s="1"/>
  <c r="L83" i="111"/>
  <c r="I83" i="111"/>
  <c r="J83" i="111" s="1"/>
  <c r="L82" i="109"/>
  <c r="I82" i="109"/>
  <c r="J82" i="109" s="1"/>
  <c r="L16" i="109"/>
  <c r="I12" i="109"/>
  <c r="J12" i="109" s="1"/>
  <c r="L20" i="109"/>
  <c r="I17" i="109"/>
  <c r="J17" i="109" s="1"/>
  <c r="L62" i="107"/>
  <c r="L83" i="107"/>
  <c r="L30" i="103"/>
  <c r="I27" i="103"/>
  <c r="J27" i="103" s="1"/>
  <c r="I63" i="103"/>
  <c r="J63" i="103" s="1"/>
  <c r="P45" i="6" s="1"/>
  <c r="K44" i="6"/>
  <c r="L88" i="55"/>
  <c r="L30" i="48"/>
  <c r="I27" i="48"/>
  <c r="J27" i="48" s="1"/>
  <c r="L16" i="91"/>
  <c r="I12" i="91"/>
  <c r="J12" i="91" s="1"/>
  <c r="N45" i="89"/>
  <c r="Q9" i="140"/>
  <c r="L62" i="87"/>
  <c r="I54" i="87"/>
  <c r="J54" i="87" s="1"/>
  <c r="L11" i="47"/>
  <c r="I7" i="47"/>
  <c r="J7" i="47" s="1"/>
  <c r="G36" i="21"/>
  <c r="L33" i="6"/>
  <c r="I85" i="85"/>
  <c r="J85" i="85" s="1"/>
  <c r="D85" i="85" s="1"/>
  <c r="L81" i="85"/>
  <c r="I63" i="85"/>
  <c r="J63" i="85" s="1"/>
  <c r="L26" i="83"/>
  <c r="I21" i="83"/>
  <c r="J21" i="83" s="1"/>
  <c r="I63" i="45"/>
  <c r="J63" i="45" s="1"/>
  <c r="L82" i="45"/>
  <c r="I82" i="45"/>
  <c r="J82" i="45" s="1"/>
  <c r="I54" i="45"/>
  <c r="J54" i="45" s="1"/>
  <c r="BO58" i="144" s="1"/>
  <c r="I7" i="45"/>
  <c r="J7" i="45" s="1"/>
  <c r="V23" i="140"/>
  <c r="L88" i="43"/>
  <c r="I85" i="43"/>
  <c r="J85" i="43" s="1"/>
  <c r="U10" i="140" s="1"/>
  <c r="L82" i="77"/>
  <c r="I82" i="77"/>
  <c r="J82" i="77" s="1"/>
  <c r="Q20" i="140"/>
  <c r="L82" i="41"/>
  <c r="L26" i="41"/>
  <c r="CM20" i="144"/>
  <c r="L30" i="41"/>
  <c r="I27" i="41"/>
  <c r="J27" i="41" s="1"/>
  <c r="AG20" i="144" s="1"/>
  <c r="L6" i="41"/>
  <c r="I2" i="41"/>
  <c r="J2" i="41" s="1"/>
  <c r="N45" i="135"/>
  <c r="N37" i="133"/>
  <c r="N82" i="127"/>
  <c r="N45" i="127"/>
  <c r="N82" i="117"/>
  <c r="N45" i="59"/>
  <c r="N53" i="113"/>
  <c r="N82" i="109"/>
  <c r="L6" i="107"/>
  <c r="N83" i="57"/>
  <c r="N45" i="105"/>
  <c r="L6" i="101"/>
  <c r="I2" i="101"/>
  <c r="J2" i="101" s="1"/>
  <c r="N83" i="55"/>
  <c r="N45" i="95"/>
  <c r="N83" i="91"/>
  <c r="N82" i="47"/>
  <c r="N82" i="81"/>
  <c r="N45" i="81"/>
  <c r="N83" i="43"/>
  <c r="K25" i="6"/>
  <c r="N83" i="39"/>
  <c r="L81" i="39"/>
  <c r="G30" i="15"/>
  <c r="V29" i="6"/>
  <c r="N82" i="79"/>
  <c r="N83" i="79"/>
  <c r="L30" i="45"/>
  <c r="L62" i="45"/>
  <c r="N45" i="45"/>
  <c r="N37" i="45"/>
  <c r="G38" i="21"/>
  <c r="N37" i="89"/>
  <c r="W13" i="140"/>
  <c r="G44" i="15"/>
  <c r="G45" i="9"/>
  <c r="N53" i="53"/>
  <c r="L83" i="55"/>
  <c r="L82" i="101"/>
  <c r="M52" i="140"/>
  <c r="N37" i="101"/>
  <c r="L81" i="101"/>
  <c r="N45" i="101"/>
  <c r="H51" i="7"/>
  <c r="DH45" i="144"/>
  <c r="N37" i="105"/>
  <c r="I84" i="57"/>
  <c r="J84" i="57" s="1"/>
  <c r="V49" i="6"/>
  <c r="V36" i="140"/>
  <c r="N45" i="109"/>
  <c r="N37" i="109"/>
  <c r="N37" i="59"/>
  <c r="L18" i="140"/>
  <c r="N82" i="137"/>
  <c r="L26" i="137"/>
  <c r="N45" i="125"/>
  <c r="DF22" i="144"/>
  <c r="M27" i="140"/>
  <c r="N45" i="129"/>
  <c r="N83" i="135"/>
  <c r="H68" i="5"/>
  <c r="M43" i="140"/>
  <c r="H69" i="7"/>
  <c r="U63" i="6"/>
  <c r="DD43" i="144"/>
  <c r="N53" i="135"/>
  <c r="N91" i="135" s="1"/>
  <c r="G68" i="21"/>
  <c r="K63" i="6"/>
  <c r="N91" i="133"/>
  <c r="G67" i="15"/>
  <c r="N53" i="131"/>
  <c r="N91" i="131" s="1"/>
  <c r="K61" i="6"/>
  <c r="K37" i="140"/>
  <c r="J66" i="16"/>
  <c r="N53" i="129"/>
  <c r="V30" i="140"/>
  <c r="L30" i="140"/>
  <c r="G65" i="9"/>
  <c r="N37" i="127"/>
  <c r="N91" i="127" s="1"/>
  <c r="W27" i="140"/>
  <c r="M59" i="6"/>
  <c r="I63" i="10"/>
  <c r="N53" i="125"/>
  <c r="N91" i="125" s="1"/>
  <c r="K62" i="17"/>
  <c r="N83" i="123"/>
  <c r="N37" i="123"/>
  <c r="N53" i="123"/>
  <c r="L6" i="121"/>
  <c r="N53" i="121"/>
  <c r="BO42" i="144"/>
  <c r="L62" i="121"/>
  <c r="N82" i="121"/>
  <c r="N91" i="121" s="1"/>
  <c r="N42" i="140"/>
  <c r="G61" i="15"/>
  <c r="N45" i="137"/>
  <c r="N83" i="137"/>
  <c r="N37" i="137"/>
  <c r="N53" i="137"/>
  <c r="N45" i="119"/>
  <c r="N91" i="119" s="1"/>
  <c r="G59" i="15"/>
  <c r="H59" i="8"/>
  <c r="N53" i="117"/>
  <c r="N91" i="117" s="1"/>
  <c r="H58" i="8"/>
  <c r="V54" i="6"/>
  <c r="N53" i="115"/>
  <c r="N37" i="115"/>
  <c r="N45" i="115"/>
  <c r="G57" i="15"/>
  <c r="H58" i="7"/>
  <c r="N82" i="59"/>
  <c r="G57" i="9"/>
  <c r="L52" i="6"/>
  <c r="N83" i="59"/>
  <c r="N53" i="59"/>
  <c r="L55" i="18"/>
  <c r="N45" i="113"/>
  <c r="N91" i="113" s="1"/>
  <c r="N45" i="111"/>
  <c r="N37" i="111"/>
  <c r="N53" i="111"/>
  <c r="R19" i="140"/>
  <c r="N53" i="109"/>
  <c r="N91" i="109" s="1"/>
  <c r="G54" i="9"/>
  <c r="H53" i="5"/>
  <c r="N45" i="107"/>
  <c r="N37" i="107"/>
  <c r="DF44" i="144"/>
  <c r="N53" i="107"/>
  <c r="V48" i="6"/>
  <c r="BF44" i="144"/>
  <c r="M48" i="6"/>
  <c r="G51" i="21"/>
  <c r="N82" i="57"/>
  <c r="N91" i="57" s="1"/>
  <c r="DH12" i="144"/>
  <c r="W12" i="140"/>
  <c r="N53" i="105"/>
  <c r="G50" i="21"/>
  <c r="L82" i="105"/>
  <c r="W46" i="6"/>
  <c r="DF45" i="144"/>
  <c r="J50" i="16"/>
  <c r="G51" i="9"/>
  <c r="N53" i="103"/>
  <c r="N83" i="103"/>
  <c r="N45" i="103"/>
  <c r="K52" i="140"/>
  <c r="N53" i="101"/>
  <c r="N91" i="101"/>
  <c r="N82" i="101"/>
  <c r="L81" i="55"/>
  <c r="N37" i="55"/>
  <c r="N53" i="55"/>
  <c r="N45" i="99"/>
  <c r="N82" i="99"/>
  <c r="N83" i="99"/>
  <c r="N37" i="99"/>
  <c r="N53" i="99"/>
  <c r="N45" i="53"/>
  <c r="N37" i="53"/>
  <c r="N82" i="53"/>
  <c r="M13" i="140"/>
  <c r="M41" i="6"/>
  <c r="N45" i="97"/>
  <c r="N91" i="97" s="1"/>
  <c r="N45" i="50"/>
  <c r="N53" i="50"/>
  <c r="N37" i="50"/>
  <c r="L53" i="50"/>
  <c r="G43" i="21"/>
  <c r="G43" i="15"/>
  <c r="G42" i="21"/>
  <c r="G43" i="9"/>
  <c r="N45" i="48"/>
  <c r="N83" i="48"/>
  <c r="N37" i="48"/>
  <c r="N53" i="48"/>
  <c r="N37" i="95"/>
  <c r="N53" i="95"/>
  <c r="I84" i="91"/>
  <c r="J84" i="91" s="1"/>
  <c r="V11" i="140"/>
  <c r="G41" i="9"/>
  <c r="N53" i="91"/>
  <c r="DF11" i="144"/>
  <c r="N37" i="91"/>
  <c r="N83" i="89"/>
  <c r="N53" i="89"/>
  <c r="G39" i="21"/>
  <c r="G40" i="9"/>
  <c r="L6" i="89"/>
  <c r="J39" i="16"/>
  <c r="N53" i="87"/>
  <c r="N37" i="87"/>
  <c r="N82" i="87"/>
  <c r="N45" i="87"/>
  <c r="G38" i="15"/>
  <c r="L63" i="140"/>
  <c r="N45" i="47"/>
  <c r="N37" i="47"/>
  <c r="N53" i="47"/>
  <c r="W34" i="6"/>
  <c r="W33" i="6"/>
  <c r="N83" i="85"/>
  <c r="N53" i="85"/>
  <c r="N45" i="83"/>
  <c r="N37" i="83"/>
  <c r="V32" i="6"/>
  <c r="M32" i="6"/>
  <c r="H36" i="7"/>
  <c r="M24" i="140"/>
  <c r="N83" i="45"/>
  <c r="V58" i="140"/>
  <c r="N53" i="45"/>
  <c r="N91" i="45" s="1"/>
  <c r="L31" i="6"/>
  <c r="N83" i="81"/>
  <c r="N53" i="81"/>
  <c r="N37" i="81"/>
  <c r="L29" i="6"/>
  <c r="L23" i="140"/>
  <c r="DH23" i="144"/>
  <c r="N45" i="79"/>
  <c r="L6" i="79"/>
  <c r="N53" i="79"/>
  <c r="N37" i="79"/>
  <c r="N91" i="79" s="1"/>
  <c r="I32" i="10"/>
  <c r="N82" i="43"/>
  <c r="N45" i="43"/>
  <c r="N53" i="43"/>
  <c r="N37" i="43"/>
  <c r="N53" i="39"/>
  <c r="J29" i="16"/>
  <c r="N45" i="41"/>
  <c r="N82" i="77"/>
  <c r="N83" i="77"/>
  <c r="N37" i="77"/>
  <c r="N45" i="77"/>
  <c r="N53" i="77"/>
  <c r="G29" i="21"/>
  <c r="N53" i="41"/>
  <c r="K28" i="17"/>
  <c r="M25" i="6"/>
  <c r="M32" i="140"/>
  <c r="K28" i="19"/>
  <c r="H28" i="5"/>
  <c r="W26" i="6"/>
  <c r="W20" i="140"/>
  <c r="DH20" i="144"/>
  <c r="L53" i="41"/>
  <c r="I84" i="41"/>
  <c r="J84" i="41" s="1"/>
  <c r="L83" i="41"/>
  <c r="L37" i="41"/>
  <c r="L29" i="18"/>
  <c r="M20" i="140"/>
  <c r="BF20" i="144"/>
  <c r="M26" i="6"/>
  <c r="L45" i="41"/>
  <c r="L88" i="41"/>
  <c r="L20" i="41"/>
  <c r="DF20" i="144"/>
  <c r="V26" i="6"/>
  <c r="V20" i="140"/>
  <c r="G30" i="9"/>
  <c r="L81" i="41"/>
  <c r="L62" i="41"/>
  <c r="L16" i="41"/>
  <c r="K29" i="17"/>
  <c r="H29" i="8"/>
  <c r="K29" i="19"/>
  <c r="H30" i="7"/>
  <c r="H29" i="5"/>
  <c r="I29" i="10"/>
  <c r="L26" i="6"/>
  <c r="L20" i="140"/>
  <c r="K26" i="6"/>
  <c r="K20" i="140"/>
  <c r="L88" i="39"/>
  <c r="AG32" i="144"/>
  <c r="J32" i="140"/>
  <c r="J25" i="6"/>
  <c r="J28" i="16"/>
  <c r="I84" i="39"/>
  <c r="J84" i="39" s="1"/>
  <c r="L53" i="39"/>
  <c r="V32" i="140"/>
  <c r="V25" i="6"/>
  <c r="DF32" i="144"/>
  <c r="L11" i="39"/>
  <c r="N45" i="39"/>
  <c r="G28" i="15"/>
  <c r="G29" i="9"/>
  <c r="L16" i="39"/>
  <c r="H29" i="7"/>
  <c r="L26" i="39"/>
  <c r="L82" i="39"/>
  <c r="L20" i="39"/>
  <c r="L62" i="39"/>
  <c r="CQ32" i="144"/>
  <c r="R32" i="140"/>
  <c r="R25" i="6"/>
  <c r="L28" i="18"/>
  <c r="L6" i="39"/>
  <c r="I28" i="10"/>
  <c r="L32" i="140"/>
  <c r="L25" i="6"/>
  <c r="N53" i="75"/>
  <c r="L27" i="18"/>
  <c r="K24" i="6"/>
  <c r="N45" i="75"/>
  <c r="V24" i="6"/>
  <c r="V29" i="140"/>
  <c r="J27" i="16"/>
  <c r="H27" i="5"/>
  <c r="G27" i="15"/>
  <c r="K55" i="140"/>
  <c r="K23" i="6"/>
  <c r="N37" i="73"/>
  <c r="L45" i="75"/>
  <c r="L26" i="75"/>
  <c r="G27" i="21"/>
  <c r="L88" i="75"/>
  <c r="K27" i="17"/>
  <c r="I84" i="75"/>
  <c r="J84" i="75" s="1"/>
  <c r="L53" i="75"/>
  <c r="L11" i="75"/>
  <c r="L20" i="75"/>
  <c r="H29" i="144"/>
  <c r="D29" i="140"/>
  <c r="D24" i="6"/>
  <c r="I27" i="10"/>
  <c r="L83" i="75"/>
  <c r="L29" i="140"/>
  <c r="L24" i="6"/>
  <c r="L16" i="75"/>
  <c r="G28" i="9"/>
  <c r="L82" i="75"/>
  <c r="L62" i="75"/>
  <c r="K27" i="19"/>
  <c r="H27" i="8"/>
  <c r="AG29" i="144"/>
  <c r="J29" i="140"/>
  <c r="J24" i="6"/>
  <c r="L81" i="75"/>
  <c r="L37" i="75"/>
  <c r="W29" i="140"/>
  <c r="W24" i="6"/>
  <c r="DH29" i="144"/>
  <c r="H28" i="7"/>
  <c r="M55" i="140"/>
  <c r="L62" i="73"/>
  <c r="G27" i="9"/>
  <c r="I26" i="10"/>
  <c r="W55" i="140"/>
  <c r="N53" i="73"/>
  <c r="N91" i="73" s="1"/>
  <c r="G26" i="21"/>
  <c r="W23" i="6"/>
  <c r="L37" i="73"/>
  <c r="L81" i="73"/>
  <c r="G26" i="15"/>
  <c r="K26" i="17"/>
  <c r="L30" i="73"/>
  <c r="H27" i="7"/>
  <c r="H26" i="8"/>
  <c r="D23" i="6"/>
  <c r="D55" i="140"/>
  <c r="H55" i="144"/>
  <c r="K26" i="19"/>
  <c r="I84" i="73"/>
  <c r="J84" i="73" s="1"/>
  <c r="L53" i="73"/>
  <c r="L82" i="73"/>
  <c r="J26" i="16"/>
  <c r="L26" i="18"/>
  <c r="V23" i="6"/>
  <c r="DF55" i="144"/>
  <c r="V55" i="140"/>
  <c r="H26" i="5"/>
  <c r="BO55" i="144"/>
  <c r="N23" i="6"/>
  <c r="N55" i="140"/>
  <c r="L88" i="73"/>
  <c r="L11" i="73"/>
  <c r="L26" i="73"/>
  <c r="L23" i="6"/>
  <c r="L55" i="140"/>
  <c r="L16" i="73"/>
  <c r="L20" i="73"/>
  <c r="CQ55" i="144"/>
  <c r="R23" i="6"/>
  <c r="R55" i="140"/>
  <c r="J63" i="37"/>
  <c r="N37" i="37"/>
  <c r="L37" i="37"/>
  <c r="N53" i="37"/>
  <c r="I84" i="37" s="1"/>
  <c r="J84" i="37" s="1"/>
  <c r="V21" i="140"/>
  <c r="V22" i="6"/>
  <c r="L25" i="18"/>
  <c r="K25" i="17"/>
  <c r="N45" i="37"/>
  <c r="H26" i="7"/>
  <c r="G25" i="21"/>
  <c r="J25" i="16"/>
  <c r="L83" i="37"/>
  <c r="W22" i="6"/>
  <c r="W21" i="140"/>
  <c r="DH21" i="144"/>
  <c r="L26" i="37"/>
  <c r="G25" i="15"/>
  <c r="L62" i="37"/>
  <c r="L53" i="37"/>
  <c r="L81" i="37"/>
  <c r="L20" i="37"/>
  <c r="H25" i="8"/>
  <c r="L11" i="37"/>
  <c r="K25" i="19"/>
  <c r="G26" i="9"/>
  <c r="L21" i="140"/>
  <c r="L22" i="6"/>
  <c r="L45" i="37"/>
  <c r="H25" i="5"/>
  <c r="H21" i="144"/>
  <c r="D21" i="140"/>
  <c r="D22" i="6"/>
  <c r="L88" i="37"/>
  <c r="L82" i="37"/>
  <c r="L16" i="37"/>
  <c r="L30" i="37"/>
  <c r="BF26" i="144"/>
  <c r="CY26" i="144"/>
  <c r="DH26" i="144"/>
  <c r="M26" i="140"/>
  <c r="W26" i="140"/>
  <c r="N82" i="35"/>
  <c r="V21" i="6"/>
  <c r="V26" i="140"/>
  <c r="N45" i="35"/>
  <c r="J24" i="16"/>
  <c r="K26" i="140"/>
  <c r="N37" i="35"/>
  <c r="N53" i="35"/>
  <c r="K24" i="17"/>
  <c r="H26" i="144"/>
  <c r="H24" i="5"/>
  <c r="H24" i="8"/>
  <c r="L24" i="18"/>
  <c r="L45" i="35"/>
  <c r="L88" i="35"/>
  <c r="L30" i="35"/>
  <c r="L26" i="35"/>
  <c r="L37" i="35"/>
  <c r="W26" i="144"/>
  <c r="H26" i="140"/>
  <c r="H21" i="6"/>
  <c r="L62" i="35"/>
  <c r="L16" i="35"/>
  <c r="L82" i="35"/>
  <c r="K24" i="19"/>
  <c r="L81" i="35"/>
  <c r="L26" i="140"/>
  <c r="L21" i="6"/>
  <c r="R26" i="140"/>
  <c r="R21" i="6"/>
  <c r="CQ26" i="144"/>
  <c r="D26" i="140"/>
  <c r="N45" i="71"/>
  <c r="N37" i="71"/>
  <c r="W62" i="140"/>
  <c r="G23" i="21"/>
  <c r="N83" i="33"/>
  <c r="N37" i="33"/>
  <c r="N53" i="33"/>
  <c r="H22" i="8"/>
  <c r="CM51" i="144"/>
  <c r="H23" i="7"/>
  <c r="G22" i="15"/>
  <c r="K22" i="17"/>
  <c r="Q19" i="6"/>
  <c r="L11" i="33"/>
  <c r="L30" i="33"/>
  <c r="H22" i="5"/>
  <c r="L53" i="33"/>
  <c r="L26" i="33"/>
  <c r="L22" i="18"/>
  <c r="BF51" i="144"/>
  <c r="M51" i="140"/>
  <c r="M19" i="6"/>
  <c r="DF51" i="144"/>
  <c r="V51" i="140"/>
  <c r="V19" i="6"/>
  <c r="L37" i="33"/>
  <c r="G22" i="21"/>
  <c r="G23" i="9"/>
  <c r="L20" i="33"/>
  <c r="L81" i="33"/>
  <c r="L16" i="33"/>
  <c r="L83" i="33"/>
  <c r="K22" i="19"/>
  <c r="J22" i="16"/>
  <c r="L88" i="33"/>
  <c r="L45" i="33"/>
  <c r="I22" i="10"/>
  <c r="L62" i="33"/>
  <c r="L6" i="33"/>
  <c r="K51" i="140"/>
  <c r="K19" i="6"/>
  <c r="N45" i="69"/>
  <c r="K18" i="6"/>
  <c r="G22" i="9"/>
  <c r="I21" i="10"/>
  <c r="K21" i="17"/>
  <c r="H22" i="7"/>
  <c r="J63" i="67"/>
  <c r="L11" i="67"/>
  <c r="L88" i="67"/>
  <c r="I85" i="67"/>
  <c r="J85" i="67" s="1"/>
  <c r="U48" i="140" s="1"/>
  <c r="N37" i="67"/>
  <c r="DH48" i="144"/>
  <c r="N45" i="67"/>
  <c r="G20" i="21"/>
  <c r="L62" i="67"/>
  <c r="N37" i="31"/>
  <c r="N53" i="31"/>
  <c r="N45" i="31"/>
  <c r="N91" i="31" s="1"/>
  <c r="J19" i="16"/>
  <c r="G20" i="9"/>
  <c r="L19" i="18"/>
  <c r="N83" i="28"/>
  <c r="N37" i="28"/>
  <c r="I64" i="140"/>
  <c r="N45" i="28"/>
  <c r="I15" i="6"/>
  <c r="G18" i="21"/>
  <c r="L18" i="18"/>
  <c r="N37" i="27"/>
  <c r="N45" i="27"/>
  <c r="L62" i="71"/>
  <c r="N53" i="71"/>
  <c r="N91" i="71" s="1"/>
  <c r="W20" i="6"/>
  <c r="V20" i="6"/>
  <c r="V62" i="140"/>
  <c r="K23" i="19"/>
  <c r="L81" i="71"/>
  <c r="L16" i="71"/>
  <c r="J23" i="16"/>
  <c r="L83" i="71"/>
  <c r="H24" i="7"/>
  <c r="M20" i="6"/>
  <c r="M62" i="140"/>
  <c r="G24" i="9"/>
  <c r="K23" i="17"/>
  <c r="G23" i="15"/>
  <c r="H23" i="8"/>
  <c r="I20" i="6"/>
  <c r="AC62" i="144"/>
  <c r="I62" i="140"/>
  <c r="L30" i="71"/>
  <c r="D17" i="71"/>
  <c r="L23" i="18"/>
  <c r="L82" i="71"/>
  <c r="L20" i="6"/>
  <c r="L62" i="140"/>
  <c r="I23" i="10"/>
  <c r="I84" i="71"/>
  <c r="J84" i="71" s="1"/>
  <c r="L53" i="71"/>
  <c r="H23" i="5"/>
  <c r="U20" i="6"/>
  <c r="U62" i="140"/>
  <c r="D85" i="71"/>
  <c r="N20" i="6"/>
  <c r="N62" i="140"/>
  <c r="L81" i="69"/>
  <c r="L82" i="69"/>
  <c r="L62" i="69"/>
  <c r="L88" i="69"/>
  <c r="L6" i="69"/>
  <c r="G21" i="21"/>
  <c r="L53" i="69"/>
  <c r="I84" i="69"/>
  <c r="J84" i="69" s="1"/>
  <c r="L20" i="69"/>
  <c r="K21" i="19"/>
  <c r="W35" i="140"/>
  <c r="DH35" i="144"/>
  <c r="W18" i="6"/>
  <c r="L30" i="69"/>
  <c r="M18" i="6"/>
  <c r="M35" i="140"/>
  <c r="BF35" i="144"/>
  <c r="L83" i="69"/>
  <c r="N53" i="69"/>
  <c r="N91" i="69" s="1"/>
  <c r="R35" i="144"/>
  <c r="F35" i="140"/>
  <c r="F18" i="6"/>
  <c r="L18" i="6"/>
  <c r="L35" i="140"/>
  <c r="J21" i="16"/>
  <c r="L11" i="69"/>
  <c r="L21" i="18"/>
  <c r="H21" i="8"/>
  <c r="G21" i="15"/>
  <c r="L26" i="69"/>
  <c r="L82" i="67"/>
  <c r="L48" i="140"/>
  <c r="L17" i="6"/>
  <c r="K20" i="17"/>
  <c r="I20" i="10"/>
  <c r="M17" i="6"/>
  <c r="BF48" i="144"/>
  <c r="M48" i="140"/>
  <c r="L20" i="67"/>
  <c r="H20" i="8"/>
  <c r="D48" i="140"/>
  <c r="H48" i="144"/>
  <c r="D17" i="6"/>
  <c r="DF48" i="144"/>
  <c r="V48" i="140"/>
  <c r="V17" i="6"/>
  <c r="N53" i="67"/>
  <c r="N91" i="67" s="1"/>
  <c r="L30" i="67"/>
  <c r="D2" i="67"/>
  <c r="L16" i="67"/>
  <c r="K48" i="140"/>
  <c r="K17" i="6"/>
  <c r="H21" i="7"/>
  <c r="I84" i="67"/>
  <c r="J84" i="67" s="1"/>
  <c r="L53" i="67"/>
  <c r="L20" i="18"/>
  <c r="H20" i="5"/>
  <c r="J20" i="16"/>
  <c r="L26" i="67"/>
  <c r="K20" i="19"/>
  <c r="L81" i="67"/>
  <c r="L83" i="67"/>
  <c r="G20" i="15"/>
  <c r="G21" i="9"/>
  <c r="M48" i="144"/>
  <c r="E17" i="6"/>
  <c r="E48" i="140"/>
  <c r="K19" i="17"/>
  <c r="L30" i="31"/>
  <c r="H20" i="7"/>
  <c r="AC16" i="144"/>
  <c r="I16" i="140"/>
  <c r="I16" i="6"/>
  <c r="L81" i="31"/>
  <c r="H19" i="5"/>
  <c r="L16" i="31"/>
  <c r="CM16" i="144"/>
  <c r="Q16" i="140"/>
  <c r="Q16" i="6"/>
  <c r="L20" i="31"/>
  <c r="H19" i="8"/>
  <c r="L88" i="31"/>
  <c r="L11" i="31"/>
  <c r="BF16" i="144"/>
  <c r="M16" i="140"/>
  <c r="M16" i="6"/>
  <c r="D16" i="140"/>
  <c r="D16" i="6"/>
  <c r="H16" i="144"/>
  <c r="L62" i="31"/>
  <c r="DH16" i="144"/>
  <c r="W16" i="140"/>
  <c r="W16" i="6"/>
  <c r="K16" i="140"/>
  <c r="K16" i="6"/>
  <c r="G19" i="21"/>
  <c r="G19" i="15"/>
  <c r="I19" i="10"/>
  <c r="L53" i="31"/>
  <c r="K19" i="19"/>
  <c r="L83" i="31"/>
  <c r="L81" i="28"/>
  <c r="L6" i="28"/>
  <c r="K15" i="6"/>
  <c r="K64" i="140"/>
  <c r="L62" i="28"/>
  <c r="I84" i="28"/>
  <c r="J84" i="28" s="1"/>
  <c r="L53" i="28"/>
  <c r="N53" i="28"/>
  <c r="F15" i="6"/>
  <c r="F64" i="140"/>
  <c r="R64" i="144"/>
  <c r="J18" i="16"/>
  <c r="L82" i="28"/>
  <c r="I18" i="10"/>
  <c r="H19" i="7"/>
  <c r="L88" i="28"/>
  <c r="W15" i="6"/>
  <c r="W64" i="140"/>
  <c r="L83" i="28"/>
  <c r="L20" i="28"/>
  <c r="H18" i="8"/>
  <c r="L11" i="28"/>
  <c r="H18" i="5"/>
  <c r="K18" i="17"/>
  <c r="L30" i="28"/>
  <c r="G18" i="15"/>
  <c r="N53" i="27"/>
  <c r="N91" i="27" s="1"/>
  <c r="G17" i="21"/>
  <c r="J17" i="16"/>
  <c r="N59" i="140"/>
  <c r="K17" i="19"/>
  <c r="BO59" i="144"/>
  <c r="K17" i="17"/>
  <c r="I17" i="10"/>
  <c r="L81" i="27"/>
  <c r="W59" i="144"/>
  <c r="H59" i="140"/>
  <c r="H14" i="6"/>
  <c r="K59" i="140"/>
  <c r="K14" i="6"/>
  <c r="Q14" i="6"/>
  <c r="CM59" i="144"/>
  <c r="Q59" i="140"/>
  <c r="L53" i="27"/>
  <c r="L17" i="18"/>
  <c r="L45" i="27"/>
  <c r="L37" i="27"/>
  <c r="I14" i="6"/>
  <c r="AC59" i="144"/>
  <c r="I59" i="140"/>
  <c r="M14" i="6"/>
  <c r="BF59" i="144"/>
  <c r="M59" i="140"/>
  <c r="L16" i="27"/>
  <c r="H18" i="7"/>
  <c r="L59" i="140"/>
  <c r="L14" i="6"/>
  <c r="G17" i="15"/>
  <c r="L30" i="27"/>
  <c r="L6" i="27"/>
  <c r="L11" i="27"/>
  <c r="D85" i="27"/>
  <c r="DD59" i="144"/>
  <c r="U14" i="6"/>
  <c r="U59" i="140"/>
  <c r="L83" i="27"/>
  <c r="G16" i="15"/>
  <c r="J63" i="25"/>
  <c r="L16" i="18"/>
  <c r="H17" i="7"/>
  <c r="N37" i="25"/>
  <c r="N53" i="25"/>
  <c r="N45" i="25"/>
  <c r="L13" i="6"/>
  <c r="J16" i="16"/>
  <c r="L82" i="25"/>
  <c r="G16" i="21"/>
  <c r="K8" i="140"/>
  <c r="K13" i="6"/>
  <c r="G17" i="9"/>
  <c r="H8" i="140"/>
  <c r="H13" i="6"/>
  <c r="W8" i="144"/>
  <c r="I84" i="25"/>
  <c r="J84" i="25" s="1"/>
  <c r="L53" i="25"/>
  <c r="L45" i="25"/>
  <c r="L83" i="25"/>
  <c r="K16" i="19"/>
  <c r="I16" i="10"/>
  <c r="CI8" i="144"/>
  <c r="P8" i="140"/>
  <c r="P13" i="6"/>
  <c r="L30" i="25"/>
  <c r="L37" i="25"/>
  <c r="L62" i="25"/>
  <c r="U13" i="6"/>
  <c r="D85" i="25"/>
  <c r="DD8" i="144"/>
  <c r="U8" i="140"/>
  <c r="L16" i="25"/>
  <c r="W8" i="140"/>
  <c r="W13" i="6"/>
  <c r="DH8" i="144"/>
  <c r="L26" i="25"/>
  <c r="K16" i="17"/>
  <c r="M13" i="6"/>
  <c r="BF8" i="144"/>
  <c r="M8" i="140"/>
  <c r="H16" i="8"/>
  <c r="W43" i="140"/>
  <c r="K43" i="140"/>
  <c r="N43" i="140"/>
  <c r="I84" i="135"/>
  <c r="J84" i="135" s="1"/>
  <c r="W63" i="6"/>
  <c r="D85" i="135"/>
  <c r="X63" i="6" s="1"/>
  <c r="L53" i="135"/>
  <c r="L68" i="18"/>
  <c r="R43" i="140"/>
  <c r="R63" i="6"/>
  <c r="CQ43" i="144"/>
  <c r="G68" i="15"/>
  <c r="H68" i="8"/>
  <c r="K68" i="17"/>
  <c r="L20" i="135"/>
  <c r="L16" i="135"/>
  <c r="L30" i="135"/>
  <c r="K68" i="19"/>
  <c r="L45" i="135"/>
  <c r="L82" i="135"/>
  <c r="L43" i="140"/>
  <c r="L63" i="6"/>
  <c r="L26" i="135"/>
  <c r="L11" i="135"/>
  <c r="L37" i="135"/>
  <c r="I68" i="10"/>
  <c r="L81" i="135"/>
  <c r="J68" i="16"/>
  <c r="H67" i="8"/>
  <c r="G68" i="9"/>
  <c r="G67" i="21"/>
  <c r="H67" i="5"/>
  <c r="K67" i="17"/>
  <c r="J67" i="16"/>
  <c r="L83" i="133"/>
  <c r="L30" i="133"/>
  <c r="L67" i="18"/>
  <c r="L62" i="133"/>
  <c r="BF28" i="144"/>
  <c r="M62" i="6"/>
  <c r="M28" i="140"/>
  <c r="L11" i="133"/>
  <c r="L84" i="133"/>
  <c r="L26" i="133"/>
  <c r="L37" i="133"/>
  <c r="L88" i="133"/>
  <c r="K67" i="19"/>
  <c r="D28" i="140"/>
  <c r="H28" i="144"/>
  <c r="D62" i="6"/>
  <c r="H28" i="140"/>
  <c r="W28" i="144"/>
  <c r="H62" i="6"/>
  <c r="L82" i="133"/>
  <c r="K62" i="6"/>
  <c r="K28" i="140"/>
  <c r="DH28" i="144"/>
  <c r="W62" i="6"/>
  <c r="W28" i="140"/>
  <c r="H68" i="7"/>
  <c r="L11" i="131"/>
  <c r="G67" i="9"/>
  <c r="G66" i="15"/>
  <c r="L53" i="131"/>
  <c r="I66" i="10"/>
  <c r="K66" i="19"/>
  <c r="K66" i="17"/>
  <c r="H67" i="7"/>
  <c r="H66" i="5"/>
  <c r="H66" i="8"/>
  <c r="DI37" i="144"/>
  <c r="X61" i="6"/>
  <c r="X37" i="140"/>
  <c r="L20" i="131"/>
  <c r="L84" i="131"/>
  <c r="G66" i="21"/>
  <c r="L6" i="131"/>
  <c r="L26" i="131"/>
  <c r="L82" i="131"/>
  <c r="L83" i="131"/>
  <c r="L61" i="6"/>
  <c r="L37" i="140"/>
  <c r="L62" i="131"/>
  <c r="E61" i="6"/>
  <c r="E37" i="140"/>
  <c r="M37" i="144"/>
  <c r="L30" i="131"/>
  <c r="L37" i="131"/>
  <c r="DF37" i="144"/>
  <c r="V37" i="140"/>
  <c r="V61" i="6"/>
  <c r="L81" i="131"/>
  <c r="L66" i="18"/>
  <c r="M60" i="6"/>
  <c r="G66" i="9"/>
  <c r="E60" i="6"/>
  <c r="I65" i="10"/>
  <c r="L11" i="129"/>
  <c r="DH30" i="144"/>
  <c r="W30" i="140"/>
  <c r="L65" i="18"/>
  <c r="H65" i="5"/>
  <c r="L45" i="129"/>
  <c r="L82" i="129"/>
  <c r="L26" i="129"/>
  <c r="BO30" i="144"/>
  <c r="L6" i="129"/>
  <c r="L30" i="129"/>
  <c r="K65" i="19"/>
  <c r="J65" i="16"/>
  <c r="L37" i="129"/>
  <c r="K30" i="140"/>
  <c r="K60" i="6"/>
  <c r="I84" i="129"/>
  <c r="J84" i="129" s="1"/>
  <c r="L53" i="129"/>
  <c r="L20" i="129"/>
  <c r="L16" i="129"/>
  <c r="CQ30" i="144"/>
  <c r="R30" i="140"/>
  <c r="R60" i="6"/>
  <c r="L81" i="129"/>
  <c r="K65" i="17"/>
  <c r="L88" i="129"/>
  <c r="H65" i="8"/>
  <c r="H66" i="7"/>
  <c r="J64" i="16"/>
  <c r="H65" i="7"/>
  <c r="K64" i="19"/>
  <c r="I64" i="10"/>
  <c r="G64" i="15"/>
  <c r="L64" i="18"/>
  <c r="L20" i="127"/>
  <c r="L82" i="127"/>
  <c r="K27" i="140"/>
  <c r="K59" i="6"/>
  <c r="L6" i="127"/>
  <c r="L30" i="127"/>
  <c r="K64" i="17"/>
  <c r="L45" i="127"/>
  <c r="L16" i="127"/>
  <c r="L62" i="127"/>
  <c r="L88" i="127"/>
  <c r="I84" i="127"/>
  <c r="J84" i="127" s="1"/>
  <c r="L53" i="127"/>
  <c r="L26" i="127"/>
  <c r="H64" i="5"/>
  <c r="DF27" i="144"/>
  <c r="V27" i="140"/>
  <c r="V59" i="6"/>
  <c r="L37" i="127"/>
  <c r="H64" i="8"/>
  <c r="L81" i="127"/>
  <c r="L82" i="125"/>
  <c r="K63" i="19"/>
  <c r="J63" i="16"/>
  <c r="G63" i="21"/>
  <c r="H64" i="7"/>
  <c r="L63" i="18"/>
  <c r="DH22" i="144"/>
  <c r="W22" i="140"/>
  <c r="W58" i="6"/>
  <c r="L30" i="125"/>
  <c r="L88" i="125"/>
  <c r="L20" i="125"/>
  <c r="L53" i="125"/>
  <c r="I84" i="125"/>
  <c r="J84" i="125" s="1"/>
  <c r="L11" i="125"/>
  <c r="L37" i="125"/>
  <c r="L6" i="125"/>
  <c r="M58" i="6"/>
  <c r="BF22" i="144"/>
  <c r="M22" i="140"/>
  <c r="K63" i="17"/>
  <c r="L22" i="140"/>
  <c r="L58" i="6"/>
  <c r="L81" i="125"/>
  <c r="CM22" i="144"/>
  <c r="Q58" i="6"/>
  <c r="Q22" i="140"/>
  <c r="G64" i="9"/>
  <c r="K22" i="140"/>
  <c r="K58" i="6"/>
  <c r="H63" i="8"/>
  <c r="L16" i="125"/>
  <c r="L45" i="125"/>
  <c r="L83" i="125"/>
  <c r="H63" i="5"/>
  <c r="L62" i="18"/>
  <c r="G62" i="15"/>
  <c r="H63" i="7"/>
  <c r="V57" i="6"/>
  <c r="G63" i="9"/>
  <c r="DF39" i="144"/>
  <c r="H62" i="5"/>
  <c r="H62" i="8"/>
  <c r="I62" i="10"/>
  <c r="L81" i="123"/>
  <c r="L37" i="123"/>
  <c r="I39" i="140"/>
  <c r="I57" i="6"/>
  <c r="AC39" i="144"/>
  <c r="L53" i="123"/>
  <c r="I84" i="123"/>
  <c r="J84" i="123" s="1"/>
  <c r="L45" i="123"/>
  <c r="Q57" i="6"/>
  <c r="L16" i="123"/>
  <c r="K39" i="140"/>
  <c r="K57" i="6"/>
  <c r="L20" i="123"/>
  <c r="U39" i="140"/>
  <c r="D85" i="123"/>
  <c r="U57" i="6"/>
  <c r="DD39" i="144"/>
  <c r="L83" i="123"/>
  <c r="K62" i="19"/>
  <c r="L39" i="140"/>
  <c r="L57" i="6"/>
  <c r="J62" i="16"/>
  <c r="L30" i="123"/>
  <c r="BF39" i="144"/>
  <c r="M39" i="140"/>
  <c r="M57" i="6"/>
  <c r="K61" i="17"/>
  <c r="J61" i="16"/>
  <c r="H62" i="7"/>
  <c r="H61" i="5"/>
  <c r="L53" i="121"/>
  <c r="I84" i="121"/>
  <c r="J84" i="121" s="1"/>
  <c r="L45" i="121"/>
  <c r="Q42" i="140"/>
  <c r="CM42" i="144"/>
  <c r="L42" i="140"/>
  <c r="L30" i="121"/>
  <c r="L11" i="121"/>
  <c r="K42" i="140"/>
  <c r="G61" i="21"/>
  <c r="L20" i="121"/>
  <c r="L61" i="18"/>
  <c r="L16" i="121"/>
  <c r="M42" i="140"/>
  <c r="BF42" i="144"/>
  <c r="G62" i="9"/>
  <c r="K61" i="19"/>
  <c r="L83" i="121"/>
  <c r="L26" i="121"/>
  <c r="L56" i="6"/>
  <c r="H60" i="8"/>
  <c r="H60" i="5"/>
  <c r="L88" i="137"/>
  <c r="L60" i="18"/>
  <c r="G60" i="21"/>
  <c r="L53" i="137"/>
  <c r="I84" i="137"/>
  <c r="J84" i="137" s="1"/>
  <c r="K60" i="17"/>
  <c r="L20" i="137"/>
  <c r="H61" i="7"/>
  <c r="L30" i="137"/>
  <c r="L81" i="137"/>
  <c r="J60" i="16"/>
  <c r="Q56" i="6"/>
  <c r="CM31" i="144"/>
  <c r="Q31" i="140"/>
  <c r="G61" i="9"/>
  <c r="L16" i="137"/>
  <c r="L83" i="137"/>
  <c r="L37" i="137"/>
  <c r="G60" i="15"/>
  <c r="L11" i="137"/>
  <c r="K60" i="19"/>
  <c r="L45" i="137"/>
  <c r="DF31" i="144"/>
  <c r="V56" i="6"/>
  <c r="V31" i="140"/>
  <c r="I60" i="10"/>
  <c r="K56" i="6"/>
  <c r="K31" i="140"/>
  <c r="L6" i="137"/>
  <c r="BF31" i="144"/>
  <c r="M56" i="6"/>
  <c r="M31" i="140"/>
  <c r="L59" i="18"/>
  <c r="I84" i="119"/>
  <c r="J84" i="119" s="1"/>
  <c r="G60" i="9"/>
  <c r="H59" i="5"/>
  <c r="J59" i="16"/>
  <c r="L62" i="119"/>
  <c r="L82" i="119"/>
  <c r="K18" i="140"/>
  <c r="K55" i="6"/>
  <c r="L81" i="119"/>
  <c r="M55" i="6"/>
  <c r="BF18" i="144"/>
  <c r="M18" i="140"/>
  <c r="L11" i="119"/>
  <c r="L20" i="119"/>
  <c r="L83" i="119"/>
  <c r="L6" i="119"/>
  <c r="L45" i="119"/>
  <c r="L37" i="119"/>
  <c r="K59" i="19"/>
  <c r="L26" i="119"/>
  <c r="J55" i="6"/>
  <c r="AG18" i="144"/>
  <c r="J18" i="140"/>
  <c r="L88" i="119"/>
  <c r="DH18" i="144"/>
  <c r="W18" i="140"/>
  <c r="W55" i="6"/>
  <c r="K59" i="17"/>
  <c r="I59" i="10"/>
  <c r="H60" i="7"/>
  <c r="L40" i="140"/>
  <c r="DF40" i="144"/>
  <c r="K58" i="19"/>
  <c r="K58" i="17"/>
  <c r="L82" i="117"/>
  <c r="L58" i="18"/>
  <c r="H58" i="5"/>
  <c r="L26" i="117"/>
  <c r="G59" i="9"/>
  <c r="L88" i="117"/>
  <c r="L53" i="117"/>
  <c r="I84" i="117"/>
  <c r="J84" i="117" s="1"/>
  <c r="L81" i="117"/>
  <c r="H59" i="7"/>
  <c r="L20" i="117"/>
  <c r="I58" i="10"/>
  <c r="G58" i="15"/>
  <c r="L45" i="117"/>
  <c r="J58" i="16"/>
  <c r="G58" i="21"/>
  <c r="L6" i="117"/>
  <c r="L37" i="117"/>
  <c r="L11" i="117"/>
  <c r="BF40" i="144"/>
  <c r="M54" i="6"/>
  <c r="M40" i="140"/>
  <c r="L30" i="117"/>
  <c r="K40" i="140"/>
  <c r="K54" i="6"/>
  <c r="Q54" i="6"/>
  <c r="Q40" i="140"/>
  <c r="CM40" i="144"/>
  <c r="L83" i="117"/>
  <c r="M41" i="140"/>
  <c r="W41" i="140"/>
  <c r="L62" i="115"/>
  <c r="BF41" i="144"/>
  <c r="K41" i="140"/>
  <c r="I57" i="10"/>
  <c r="H57" i="8"/>
  <c r="V53" i="6"/>
  <c r="L57" i="18"/>
  <c r="V41" i="140"/>
  <c r="J57" i="16"/>
  <c r="I84" i="115"/>
  <c r="J84" i="115" s="1"/>
  <c r="L53" i="115"/>
  <c r="L88" i="115"/>
  <c r="CQ41" i="144"/>
  <c r="R41" i="140"/>
  <c r="R53" i="6"/>
  <c r="G58" i="9"/>
  <c r="BO41" i="144"/>
  <c r="N41" i="140"/>
  <c r="N53" i="6"/>
  <c r="L20" i="115"/>
  <c r="L41" i="140"/>
  <c r="L53" i="6"/>
  <c r="K57" i="19"/>
  <c r="L82" i="115"/>
  <c r="L11" i="115"/>
  <c r="CI41" i="144"/>
  <c r="P41" i="140"/>
  <c r="P53" i="6"/>
  <c r="L37" i="115"/>
  <c r="L6" i="115"/>
  <c r="H57" i="5"/>
  <c r="L45" i="115"/>
  <c r="G57" i="21"/>
  <c r="K57" i="17"/>
  <c r="L26" i="115"/>
  <c r="L30" i="115"/>
  <c r="E52" i="6"/>
  <c r="V34" i="140"/>
  <c r="H56" i="5"/>
  <c r="V52" i="6"/>
  <c r="K34" i="140"/>
  <c r="H57" i="7"/>
  <c r="Q52" i="6"/>
  <c r="G56" i="15"/>
  <c r="I56" i="10"/>
  <c r="K56" i="19"/>
  <c r="H56" i="8"/>
  <c r="L88" i="59"/>
  <c r="J56" i="16"/>
  <c r="L81" i="59"/>
  <c r="L83" i="59"/>
  <c r="DH34" i="144"/>
  <c r="W52" i="6"/>
  <c r="W34" i="140"/>
  <c r="L56" i="18"/>
  <c r="K56" i="17"/>
  <c r="L45" i="59"/>
  <c r="M34" i="140"/>
  <c r="BF34" i="144"/>
  <c r="M52" i="6"/>
  <c r="L16" i="59"/>
  <c r="L6" i="59"/>
  <c r="L37" i="59"/>
  <c r="L20" i="59"/>
  <c r="L53" i="59"/>
  <c r="I84" i="59"/>
  <c r="J84" i="59" s="1"/>
  <c r="L30" i="59"/>
  <c r="L26" i="59"/>
  <c r="M34" i="144"/>
  <c r="H55" i="8"/>
  <c r="V14" i="140"/>
  <c r="I84" i="113"/>
  <c r="J84" i="113" s="1"/>
  <c r="V51" i="6"/>
  <c r="L6" i="113"/>
  <c r="DF14" i="144"/>
  <c r="G55" i="15"/>
  <c r="L14" i="140"/>
  <c r="L16" i="113"/>
  <c r="I55" i="10"/>
  <c r="K55" i="19"/>
  <c r="K55" i="17"/>
  <c r="L62" i="113"/>
  <c r="K51" i="6"/>
  <c r="K14" i="140"/>
  <c r="L30" i="113"/>
  <c r="L88" i="113"/>
  <c r="L81" i="113"/>
  <c r="L20" i="113"/>
  <c r="L37" i="113"/>
  <c r="L45" i="113"/>
  <c r="L82" i="113"/>
  <c r="G55" i="21"/>
  <c r="J55" i="16"/>
  <c r="W51" i="6"/>
  <c r="DH14" i="144"/>
  <c r="W14" i="140"/>
  <c r="BF14" i="144"/>
  <c r="M14" i="140"/>
  <c r="M51" i="6"/>
  <c r="H55" i="5"/>
  <c r="L26" i="113"/>
  <c r="L83" i="113"/>
  <c r="H56" i="7"/>
  <c r="D51" i="6"/>
  <c r="H14" i="144"/>
  <c r="D14" i="140"/>
  <c r="AC19" i="144"/>
  <c r="V50" i="6"/>
  <c r="L54" i="18"/>
  <c r="J54" i="16"/>
  <c r="H55" i="7"/>
  <c r="V19" i="140"/>
  <c r="K54" i="17"/>
  <c r="I54" i="10"/>
  <c r="L45" i="111"/>
  <c r="L37" i="111"/>
  <c r="L62" i="111"/>
  <c r="W19" i="140"/>
  <c r="DH19" i="144"/>
  <c r="W50" i="6"/>
  <c r="I84" i="111"/>
  <c r="J84" i="111" s="1"/>
  <c r="L53" i="111"/>
  <c r="L11" i="111"/>
  <c r="L20" i="111"/>
  <c r="L82" i="111"/>
  <c r="L6" i="111"/>
  <c r="K54" i="19"/>
  <c r="L16" i="111"/>
  <c r="L30" i="111"/>
  <c r="L81" i="111"/>
  <c r="H54" i="5"/>
  <c r="L53" i="18"/>
  <c r="K53" i="17"/>
  <c r="DH36" i="144"/>
  <c r="W49" i="6"/>
  <c r="W36" i="140"/>
  <c r="I53" i="10"/>
  <c r="W36" i="144"/>
  <c r="G53" i="15"/>
  <c r="H53" i="8"/>
  <c r="J53" i="16"/>
  <c r="L37" i="109"/>
  <c r="L11" i="109"/>
  <c r="K53" i="19"/>
  <c r="L81" i="109"/>
  <c r="L62" i="109"/>
  <c r="L30" i="109"/>
  <c r="H54" i="7"/>
  <c r="U36" i="140"/>
  <c r="U49" i="6"/>
  <c r="D85" i="109"/>
  <c r="DD36" i="144"/>
  <c r="L45" i="109"/>
  <c r="L26" i="109"/>
  <c r="G53" i="21"/>
  <c r="CM36" i="144"/>
  <c r="Q36" i="140"/>
  <c r="Q49" i="6"/>
  <c r="I84" i="109"/>
  <c r="J84" i="109" s="1"/>
  <c r="L53" i="109"/>
  <c r="L83" i="109"/>
  <c r="L49" i="6"/>
  <c r="L36" i="140"/>
  <c r="K36" i="140"/>
  <c r="K49" i="6"/>
  <c r="L6" i="109"/>
  <c r="K48" i="6"/>
  <c r="R44" i="144"/>
  <c r="J52" i="16"/>
  <c r="G52" i="21"/>
  <c r="K52" i="17"/>
  <c r="I48" i="6"/>
  <c r="G52" i="15"/>
  <c r="I52" i="10"/>
  <c r="L26" i="107"/>
  <c r="W44" i="140"/>
  <c r="DH44" i="144"/>
  <c r="H53" i="7"/>
  <c r="I84" i="107"/>
  <c r="J84" i="107" s="1"/>
  <c r="L53" i="107"/>
  <c r="H52" i="8"/>
  <c r="H52" i="5"/>
  <c r="L11" i="107"/>
  <c r="R48" i="6"/>
  <c r="CQ44" i="144"/>
  <c r="R44" i="140"/>
  <c r="L20" i="107"/>
  <c r="L52" i="18"/>
  <c r="L37" i="107"/>
  <c r="K52" i="19"/>
  <c r="L81" i="107"/>
  <c r="L88" i="107"/>
  <c r="N48" i="6"/>
  <c r="BO44" i="144"/>
  <c r="N44" i="140"/>
  <c r="L30" i="107"/>
  <c r="L44" i="140"/>
  <c r="L48" i="6"/>
  <c r="AC44" i="144"/>
  <c r="L45" i="107"/>
  <c r="L82" i="107"/>
  <c r="L47" i="6"/>
  <c r="J51" i="16"/>
  <c r="I51" i="10"/>
  <c r="H52" i="7"/>
  <c r="L51" i="18"/>
  <c r="K51" i="19"/>
  <c r="G51" i="15"/>
  <c r="L26" i="57"/>
  <c r="H51" i="8"/>
  <c r="K12" i="140"/>
  <c r="K47" i="6"/>
  <c r="L82" i="57"/>
  <c r="L81" i="57"/>
  <c r="L30" i="57"/>
  <c r="L62" i="57"/>
  <c r="L45" i="57"/>
  <c r="L88" i="57"/>
  <c r="L37" i="57"/>
  <c r="L84" i="57"/>
  <c r="K51" i="17"/>
  <c r="L11" i="57"/>
  <c r="L83" i="57"/>
  <c r="L20" i="57"/>
  <c r="H51" i="5"/>
  <c r="BF12" i="144"/>
  <c r="M47" i="6"/>
  <c r="M12" i="140"/>
  <c r="V46" i="6"/>
  <c r="I50" i="10"/>
  <c r="K50" i="17"/>
  <c r="L50" i="18"/>
  <c r="K50" i="19"/>
  <c r="L62" i="105"/>
  <c r="L81" i="105"/>
  <c r="L37" i="105"/>
  <c r="H50" i="5"/>
  <c r="L53" i="105"/>
  <c r="I84" i="105"/>
  <c r="J84" i="105" s="1"/>
  <c r="L45" i="105"/>
  <c r="L6" i="105"/>
  <c r="L20" i="105"/>
  <c r="G50" i="15"/>
  <c r="L16" i="105"/>
  <c r="L30" i="105"/>
  <c r="K45" i="140"/>
  <c r="K46" i="6"/>
  <c r="Q46" i="6"/>
  <c r="CM45" i="144"/>
  <c r="Q45" i="140"/>
  <c r="L83" i="105"/>
  <c r="H50" i="8"/>
  <c r="L88" i="105"/>
  <c r="L11" i="105"/>
  <c r="M46" i="6"/>
  <c r="BF45" i="144"/>
  <c r="M45" i="140"/>
  <c r="L26" i="105"/>
  <c r="L45" i="6"/>
  <c r="L54" i="140"/>
  <c r="P54" i="140"/>
  <c r="H49" i="8"/>
  <c r="L81" i="103"/>
  <c r="I49" i="10"/>
  <c r="V45" i="6"/>
  <c r="L49" i="18"/>
  <c r="G49" i="15"/>
  <c r="CI54" i="144"/>
  <c r="L26" i="103"/>
  <c r="L88" i="103"/>
  <c r="AG54" i="144"/>
  <c r="K49" i="17"/>
  <c r="J49" i="16"/>
  <c r="G49" i="21"/>
  <c r="G50" i="9"/>
  <c r="L11" i="103"/>
  <c r="L37" i="103"/>
  <c r="H49" i="5"/>
  <c r="BF54" i="144"/>
  <c r="M54" i="140"/>
  <c r="M45" i="6"/>
  <c r="L82" i="103"/>
  <c r="D85" i="103"/>
  <c r="U45" i="6"/>
  <c r="DD54" i="144"/>
  <c r="U54" i="140"/>
  <c r="H50" i="7"/>
  <c r="W54" i="140"/>
  <c r="W45" i="6"/>
  <c r="DH54" i="144"/>
  <c r="K49" i="19"/>
  <c r="L20" i="103"/>
  <c r="D54" i="140"/>
  <c r="D45" i="6"/>
  <c r="H54" i="144"/>
  <c r="L45" i="103"/>
  <c r="L62" i="103"/>
  <c r="L53" i="103"/>
  <c r="I84" i="103"/>
  <c r="J84" i="103" s="1"/>
  <c r="L83" i="103"/>
  <c r="L16" i="103"/>
  <c r="J45" i="6"/>
  <c r="K54" i="140"/>
  <c r="K45" i="6"/>
  <c r="W52" i="140"/>
  <c r="DH52" i="144"/>
  <c r="H48" i="8"/>
  <c r="G48" i="21"/>
  <c r="J48" i="16"/>
  <c r="K48" i="19"/>
  <c r="G48" i="15"/>
  <c r="L44" i="6"/>
  <c r="L52" i="140"/>
  <c r="L48" i="18"/>
  <c r="L26" i="101"/>
  <c r="CM52" i="144"/>
  <c r="Q44" i="6"/>
  <c r="Q52" i="140"/>
  <c r="L20" i="101"/>
  <c r="K48" i="17"/>
  <c r="L11" i="101"/>
  <c r="L88" i="101"/>
  <c r="I48" i="10"/>
  <c r="G49" i="9"/>
  <c r="L83" i="101"/>
  <c r="H49" i="7"/>
  <c r="L30" i="101"/>
  <c r="I84" i="101"/>
  <c r="J84" i="101" s="1"/>
  <c r="L53" i="101"/>
  <c r="L37" i="101"/>
  <c r="CI52" i="144"/>
  <c r="P44" i="6"/>
  <c r="P52" i="140"/>
  <c r="L62" i="101"/>
  <c r="H48" i="5"/>
  <c r="L16" i="101"/>
  <c r="BF57" i="144"/>
  <c r="K57" i="140"/>
  <c r="L47" i="18"/>
  <c r="J47" i="16"/>
  <c r="H47" i="5"/>
  <c r="G48" i="9"/>
  <c r="CQ57" i="144"/>
  <c r="R57" i="140"/>
  <c r="L37" i="55"/>
  <c r="L11" i="55"/>
  <c r="W57" i="140"/>
  <c r="DH57" i="144"/>
  <c r="G47" i="15"/>
  <c r="L26" i="55"/>
  <c r="D85" i="55"/>
  <c r="DD57" i="144"/>
  <c r="U57" i="140"/>
  <c r="L30" i="55"/>
  <c r="I84" i="55"/>
  <c r="J84" i="55" s="1"/>
  <c r="L53" i="55"/>
  <c r="L45" i="55"/>
  <c r="L6" i="55"/>
  <c r="I47" i="10"/>
  <c r="H47" i="8"/>
  <c r="G47" i="21"/>
  <c r="H48" i="7"/>
  <c r="K47" i="17"/>
  <c r="K47" i="19"/>
  <c r="L82" i="55"/>
  <c r="L57" i="140"/>
  <c r="L20" i="55"/>
  <c r="CI57" i="144"/>
  <c r="P57" i="140"/>
  <c r="L16" i="55"/>
  <c r="BO57" i="144"/>
  <c r="N57" i="140"/>
  <c r="J46" i="16"/>
  <c r="I46" i="10"/>
  <c r="H46" i="8"/>
  <c r="G47" i="9"/>
  <c r="L20" i="99"/>
  <c r="DH7" i="144"/>
  <c r="W7" i="140"/>
  <c r="W43" i="6"/>
  <c r="L81" i="99"/>
  <c r="L30" i="99"/>
  <c r="L7" i="140"/>
  <c r="L43" i="6"/>
  <c r="G46" i="15"/>
  <c r="L37" i="99"/>
  <c r="V7" i="140"/>
  <c r="V43" i="6"/>
  <c r="DF7" i="144"/>
  <c r="L53" i="99"/>
  <c r="I84" i="99"/>
  <c r="J84" i="99" s="1"/>
  <c r="L88" i="99"/>
  <c r="L46" i="18"/>
  <c r="M43" i="6"/>
  <c r="BF7" i="144"/>
  <c r="M7" i="140"/>
  <c r="K46" i="19"/>
  <c r="K7" i="140"/>
  <c r="K43" i="6"/>
  <c r="K46" i="17"/>
  <c r="L45" i="99"/>
  <c r="L83" i="99"/>
  <c r="L6" i="99"/>
  <c r="L11" i="99"/>
  <c r="L82" i="99"/>
  <c r="L62" i="99"/>
  <c r="L16" i="99"/>
  <c r="H46" i="5"/>
  <c r="G45" i="15"/>
  <c r="DF49" i="144"/>
  <c r="V42" i="6"/>
  <c r="L42" i="6"/>
  <c r="L45" i="18"/>
  <c r="DH49" i="144"/>
  <c r="K45" i="17"/>
  <c r="K45" i="19"/>
  <c r="L82" i="53"/>
  <c r="L37" i="53"/>
  <c r="L62" i="53"/>
  <c r="BF49" i="144"/>
  <c r="M49" i="140"/>
  <c r="M42" i="6"/>
  <c r="L26" i="53"/>
  <c r="L11" i="53"/>
  <c r="L84" i="53"/>
  <c r="G45" i="21"/>
  <c r="L16" i="53"/>
  <c r="D49" i="140"/>
  <c r="D42" i="6"/>
  <c r="H49" i="144"/>
  <c r="L88" i="53"/>
  <c r="K49" i="140"/>
  <c r="K42" i="6"/>
  <c r="H45" i="5"/>
  <c r="L20" i="53"/>
  <c r="L83" i="53"/>
  <c r="L45" i="53"/>
  <c r="J45" i="16"/>
  <c r="L81" i="53"/>
  <c r="L30" i="53"/>
  <c r="H46" i="7"/>
  <c r="K44" i="19"/>
  <c r="BO13" i="144"/>
  <c r="J44" i="16"/>
  <c r="K41" i="6"/>
  <c r="L83" i="97"/>
  <c r="L82" i="97"/>
  <c r="G44" i="21"/>
  <c r="L88" i="97"/>
  <c r="L81" i="97"/>
  <c r="H44" i="8"/>
  <c r="H44" i="5"/>
  <c r="L45" i="97"/>
  <c r="I44" i="10"/>
  <c r="L30" i="97"/>
  <c r="K44" i="17"/>
  <c r="L37" i="97"/>
  <c r="L44" i="18"/>
  <c r="H45" i="7"/>
  <c r="L6" i="97"/>
  <c r="I84" i="97"/>
  <c r="J84" i="97" s="1"/>
  <c r="L53" i="97"/>
  <c r="L26" i="97"/>
  <c r="V41" i="6"/>
  <c r="V13" i="140"/>
  <c r="DF13" i="144"/>
  <c r="L20" i="97"/>
  <c r="L11" i="97"/>
  <c r="L16" i="97"/>
  <c r="L41" i="6"/>
  <c r="L13" i="140"/>
  <c r="R41" i="6"/>
  <c r="R13" i="140"/>
  <c r="CQ13" i="144"/>
  <c r="L37" i="50"/>
  <c r="DF46" i="144"/>
  <c r="G44" i="9"/>
  <c r="H44" i="7"/>
  <c r="K46" i="140"/>
  <c r="H43" i="8"/>
  <c r="L83" i="50"/>
  <c r="K43" i="19"/>
  <c r="L62" i="50"/>
  <c r="K43" i="17"/>
  <c r="L20" i="50"/>
  <c r="DH46" i="144"/>
  <c r="BF46" i="144"/>
  <c r="M46" i="140"/>
  <c r="M40" i="6"/>
  <c r="H43" i="5"/>
  <c r="L84" i="50"/>
  <c r="L26" i="50"/>
  <c r="L11" i="50"/>
  <c r="L88" i="50"/>
  <c r="L43" i="18"/>
  <c r="J43" i="16"/>
  <c r="L16" i="50"/>
  <c r="L30" i="50"/>
  <c r="L6" i="50"/>
  <c r="L45" i="50"/>
  <c r="L82" i="50"/>
  <c r="L40" i="6"/>
  <c r="L46" i="140"/>
  <c r="H42" i="5"/>
  <c r="L37" i="48"/>
  <c r="H42" i="8"/>
  <c r="L42" i="18"/>
  <c r="K42" i="19"/>
  <c r="G42" i="15"/>
  <c r="L11" i="48"/>
  <c r="H43" i="7"/>
  <c r="L6" i="48"/>
  <c r="L82" i="48"/>
  <c r="L61" i="140"/>
  <c r="L39" i="6"/>
  <c r="L83" i="48"/>
  <c r="L26" i="48"/>
  <c r="L88" i="48"/>
  <c r="J42" i="16"/>
  <c r="M61" i="140"/>
  <c r="M39" i="6"/>
  <c r="L53" i="48"/>
  <c r="I84" i="48"/>
  <c r="J84" i="48" s="1"/>
  <c r="L81" i="48"/>
  <c r="I42" i="10"/>
  <c r="K42" i="17"/>
  <c r="J61" i="140"/>
  <c r="J39" i="6"/>
  <c r="AG61" i="144"/>
  <c r="L20" i="48"/>
  <c r="K61" i="140"/>
  <c r="K39" i="6"/>
  <c r="L16" i="48"/>
  <c r="L62" i="48"/>
  <c r="W53" i="140"/>
  <c r="H41" i="5"/>
  <c r="G42" i="9"/>
  <c r="W38" i="6"/>
  <c r="L81" i="95"/>
  <c r="DH53" i="144"/>
  <c r="G41" i="21"/>
  <c r="K41" i="19"/>
  <c r="K41" i="17"/>
  <c r="G41" i="15"/>
  <c r="L45" i="95"/>
  <c r="L20" i="95"/>
  <c r="L88" i="95"/>
  <c r="J41" i="16"/>
  <c r="L16" i="95"/>
  <c r="L6" i="95"/>
  <c r="L41" i="18"/>
  <c r="L30" i="95"/>
  <c r="L83" i="95"/>
  <c r="I84" i="95"/>
  <c r="J84" i="95" s="1"/>
  <c r="L53" i="95"/>
  <c r="CI53" i="144"/>
  <c r="P38" i="6"/>
  <c r="P53" i="140"/>
  <c r="H41" i="8"/>
  <c r="K53" i="140"/>
  <c r="K38" i="6"/>
  <c r="L82" i="95"/>
  <c r="BF53" i="144"/>
  <c r="M38" i="6"/>
  <c r="M53" i="140"/>
  <c r="L11" i="95"/>
  <c r="L62" i="95"/>
  <c r="L26" i="95"/>
  <c r="L37" i="95"/>
  <c r="L40" i="18"/>
  <c r="G40" i="15"/>
  <c r="L11" i="91"/>
  <c r="G40" i="21"/>
  <c r="L81" i="91"/>
  <c r="L45" i="91"/>
  <c r="L82" i="91"/>
  <c r="L37" i="91"/>
  <c r="L62" i="91"/>
  <c r="M11" i="140"/>
  <c r="M37" i="6"/>
  <c r="H41" i="7"/>
  <c r="J40" i="16"/>
  <c r="H40" i="8"/>
  <c r="W37" i="6"/>
  <c r="DH11" i="144"/>
  <c r="W11" i="140"/>
  <c r="I40" i="10"/>
  <c r="L88" i="91"/>
  <c r="L83" i="91"/>
  <c r="K40" i="17"/>
  <c r="L30" i="91"/>
  <c r="L26" i="91"/>
  <c r="L20" i="91"/>
  <c r="K37" i="6"/>
  <c r="K11" i="140"/>
  <c r="K40" i="19"/>
  <c r="L6" i="91"/>
  <c r="L84" i="91"/>
  <c r="CM9" i="144"/>
  <c r="Q36" i="6"/>
  <c r="H40" i="7"/>
  <c r="H39" i="8"/>
  <c r="L45" i="89"/>
  <c r="G39" i="15"/>
  <c r="M9" i="140"/>
  <c r="BF9" i="144"/>
  <c r="M36" i="6"/>
  <c r="L53" i="89"/>
  <c r="H39" i="5"/>
  <c r="I39" i="10"/>
  <c r="L30" i="89"/>
  <c r="K36" i="6"/>
  <c r="K9" i="140"/>
  <c r="L37" i="89"/>
  <c r="L62" i="89"/>
  <c r="K39" i="17"/>
  <c r="L26" i="89"/>
  <c r="V9" i="140"/>
  <c r="V36" i="6"/>
  <c r="DF9" i="144"/>
  <c r="L20" i="89"/>
  <c r="L81" i="89"/>
  <c r="L39" i="18"/>
  <c r="L16" i="89"/>
  <c r="L88" i="89"/>
  <c r="K39" i="19"/>
  <c r="DH9" i="144"/>
  <c r="W36" i="6"/>
  <c r="W9" i="140"/>
  <c r="L9" i="140"/>
  <c r="L36" i="6"/>
  <c r="L83" i="89"/>
  <c r="K35" i="6"/>
  <c r="M63" i="140"/>
  <c r="H39" i="7"/>
  <c r="M35" i="6"/>
  <c r="L83" i="87"/>
  <c r="H38" i="5"/>
  <c r="L26" i="87"/>
  <c r="L82" i="87"/>
  <c r="L53" i="87"/>
  <c r="I84" i="87"/>
  <c r="J84" i="87" s="1"/>
  <c r="L37" i="87"/>
  <c r="L20" i="87"/>
  <c r="L45" i="87"/>
  <c r="L6" i="87"/>
  <c r="L16" i="87"/>
  <c r="J38" i="16"/>
  <c r="L38" i="18"/>
  <c r="K38" i="17"/>
  <c r="W63" i="140"/>
  <c r="W35" i="6"/>
  <c r="L30" i="87"/>
  <c r="L88" i="87"/>
  <c r="L81" i="87"/>
  <c r="K38" i="19"/>
  <c r="L11" i="87"/>
  <c r="K34" i="6"/>
  <c r="K47" i="140"/>
  <c r="H37" i="5"/>
  <c r="V47" i="140"/>
  <c r="K37" i="17"/>
  <c r="L83" i="47"/>
  <c r="L82" i="47"/>
  <c r="L30" i="47"/>
  <c r="L37" i="18"/>
  <c r="L26" i="47"/>
  <c r="L62" i="47"/>
  <c r="J37" i="16"/>
  <c r="G38" i="9"/>
  <c r="L45" i="47"/>
  <c r="L6" i="47"/>
  <c r="I37" i="10"/>
  <c r="K37" i="19"/>
  <c r="I84" i="47"/>
  <c r="J84" i="47" s="1"/>
  <c r="L53" i="47"/>
  <c r="L37" i="47"/>
  <c r="L16" i="47"/>
  <c r="L81" i="47"/>
  <c r="L88" i="47"/>
  <c r="L20" i="47"/>
  <c r="H37" i="8"/>
  <c r="H38" i="7"/>
  <c r="L83" i="85"/>
  <c r="P33" i="6"/>
  <c r="H36" i="8"/>
  <c r="G37" i="9"/>
  <c r="L88" i="85"/>
  <c r="H37" i="7"/>
  <c r="K36" i="19"/>
  <c r="L36" i="18"/>
  <c r="M33" i="6"/>
  <c r="M17" i="140"/>
  <c r="G36" i="15"/>
  <c r="J36" i="16"/>
  <c r="R33" i="6"/>
  <c r="R17" i="140"/>
  <c r="CQ17" i="144"/>
  <c r="L26" i="85"/>
  <c r="DF17" i="144"/>
  <c r="V33" i="6"/>
  <c r="V17" i="140"/>
  <c r="L16" i="85"/>
  <c r="I84" i="85"/>
  <c r="J84" i="85" s="1"/>
  <c r="L53" i="85"/>
  <c r="N33" i="6"/>
  <c r="N17" i="140"/>
  <c r="BO17" i="144"/>
  <c r="L6" i="85"/>
  <c r="L82" i="85"/>
  <c r="P17" i="140"/>
  <c r="CI17" i="144"/>
  <c r="L45" i="85"/>
  <c r="K36" i="17"/>
  <c r="L20" i="85"/>
  <c r="I36" i="10"/>
  <c r="H36" i="5"/>
  <c r="L11" i="85"/>
  <c r="L30" i="85"/>
  <c r="AC24" i="144"/>
  <c r="L6" i="83"/>
  <c r="H35" i="8"/>
  <c r="G35" i="21"/>
  <c r="L88" i="83"/>
  <c r="L83" i="83"/>
  <c r="K35" i="19"/>
  <c r="L62" i="83"/>
  <c r="L20" i="83"/>
  <c r="K35" i="17"/>
  <c r="L82" i="83"/>
  <c r="G35" i="15"/>
  <c r="L81" i="83"/>
  <c r="L16" i="83"/>
  <c r="H35" i="5"/>
  <c r="L24" i="140"/>
  <c r="L32" i="6"/>
  <c r="DH24" i="144"/>
  <c r="W24" i="140"/>
  <c r="W32" i="6"/>
  <c r="I84" i="83"/>
  <c r="J84" i="83" s="1"/>
  <c r="L53" i="83"/>
  <c r="L45" i="83"/>
  <c r="L35" i="18"/>
  <c r="L37" i="83"/>
  <c r="L11" i="83"/>
  <c r="I35" i="10"/>
  <c r="J35" i="16"/>
  <c r="L30" i="83"/>
  <c r="I24" i="140"/>
  <c r="G36" i="9"/>
  <c r="D85" i="83"/>
  <c r="L53" i="45"/>
  <c r="L11" i="45"/>
  <c r="G35" i="9"/>
  <c r="V31" i="6"/>
  <c r="H34" i="5"/>
  <c r="H35" i="7"/>
  <c r="AG58" i="144"/>
  <c r="J58" i="140"/>
  <c r="J31" i="6"/>
  <c r="L34" i="18"/>
  <c r="H34" i="8"/>
  <c r="L6" i="45"/>
  <c r="P58" i="140"/>
  <c r="P31" i="6"/>
  <c r="CI58" i="144"/>
  <c r="L83" i="45"/>
  <c r="L16" i="45"/>
  <c r="DH58" i="144"/>
  <c r="W58" i="140"/>
  <c r="W31" i="6"/>
  <c r="J34" i="16"/>
  <c r="Q58" i="140"/>
  <c r="Q31" i="6"/>
  <c r="CM58" i="144"/>
  <c r="L37" i="45"/>
  <c r="L84" i="45"/>
  <c r="L88" i="45"/>
  <c r="K34" i="17"/>
  <c r="BF58" i="144"/>
  <c r="M58" i="140"/>
  <c r="M31" i="6"/>
  <c r="I34" i="10"/>
  <c r="L20" i="45"/>
  <c r="K34" i="19"/>
  <c r="L26" i="45"/>
  <c r="K58" i="140"/>
  <c r="K31" i="6"/>
  <c r="G34" i="15"/>
  <c r="I84" i="81"/>
  <c r="J84" i="81" s="1"/>
  <c r="H33" i="5"/>
  <c r="G33" i="21"/>
  <c r="L33" i="18"/>
  <c r="J33" i="16"/>
  <c r="L26" i="81"/>
  <c r="L20" i="81"/>
  <c r="L83" i="81"/>
  <c r="L81" i="81"/>
  <c r="L30" i="81"/>
  <c r="H34" i="7"/>
  <c r="K30" i="6"/>
  <c r="K56" i="140"/>
  <c r="M56" i="140"/>
  <c r="BF56" i="144"/>
  <c r="M30" i="6"/>
  <c r="L16" i="81"/>
  <c r="L82" i="81"/>
  <c r="I33" i="10"/>
  <c r="DH56" i="144"/>
  <c r="W30" i="6"/>
  <c r="W56" i="140"/>
  <c r="K33" i="17"/>
  <c r="L37" i="81"/>
  <c r="L30" i="6"/>
  <c r="L56" i="140"/>
  <c r="L62" i="81"/>
  <c r="L45" i="81"/>
  <c r="V30" i="6"/>
  <c r="V56" i="140"/>
  <c r="DF56" i="144"/>
  <c r="K33" i="19"/>
  <c r="L6" i="81"/>
  <c r="L11" i="81"/>
  <c r="L88" i="81"/>
  <c r="H33" i="8"/>
  <c r="K29" i="6"/>
  <c r="K23" i="140"/>
  <c r="L32" i="18"/>
  <c r="K32" i="19"/>
  <c r="G32" i="15"/>
  <c r="K32" i="17"/>
  <c r="L83" i="79"/>
  <c r="L30" i="79"/>
  <c r="H32" i="8"/>
  <c r="L82" i="79"/>
  <c r="L62" i="79"/>
  <c r="J32" i="16"/>
  <c r="H33" i="7"/>
  <c r="L37" i="79"/>
  <c r="BF23" i="144"/>
  <c r="M23" i="140"/>
  <c r="M29" i="6"/>
  <c r="L53" i="79"/>
  <c r="I84" i="79"/>
  <c r="J84" i="79" s="1"/>
  <c r="L81" i="79"/>
  <c r="L26" i="79"/>
  <c r="E23" i="140"/>
  <c r="E29" i="6"/>
  <c r="M23" i="144"/>
  <c r="L16" i="79"/>
  <c r="L45" i="79"/>
  <c r="L88" i="79"/>
  <c r="L20" i="79"/>
  <c r="L10" i="140"/>
  <c r="BF10" i="144"/>
  <c r="L6" i="43"/>
  <c r="M28" i="6"/>
  <c r="K10" i="140"/>
  <c r="K28" i="6"/>
  <c r="L28" i="6"/>
  <c r="H31" i="5"/>
  <c r="H32" i="7"/>
  <c r="H31" i="8"/>
  <c r="M10" i="140"/>
  <c r="G32" i="9"/>
  <c r="G31" i="15"/>
  <c r="K31" i="17"/>
  <c r="G31" i="21"/>
  <c r="L83" i="43"/>
  <c r="K31" i="19"/>
  <c r="L26" i="43"/>
  <c r="L16" i="43"/>
  <c r="DH10" i="144"/>
  <c r="W10" i="140"/>
  <c r="W28" i="6"/>
  <c r="L82" i="43"/>
  <c r="L11" i="43"/>
  <c r="L30" i="43"/>
  <c r="L62" i="43"/>
  <c r="L45" i="43"/>
  <c r="I31" i="10"/>
  <c r="V28" i="6"/>
  <c r="DF10" i="144"/>
  <c r="V10" i="140"/>
  <c r="L37" i="43"/>
  <c r="L81" i="43"/>
  <c r="L20" i="43"/>
  <c r="I84" i="43"/>
  <c r="J84" i="43" s="1"/>
  <c r="L53" i="43"/>
  <c r="DD10" i="144"/>
  <c r="J31" i="16"/>
  <c r="L31" i="18"/>
  <c r="V27" i="6"/>
  <c r="DF25" i="144"/>
  <c r="H30" i="8"/>
  <c r="G31" i="9"/>
  <c r="H30" i="5"/>
  <c r="K30" i="19"/>
  <c r="I30" i="10"/>
  <c r="K30" i="17"/>
  <c r="L16" i="77"/>
  <c r="K27" i="6"/>
  <c r="K25" i="140"/>
  <c r="L30" i="18"/>
  <c r="L83" i="77"/>
  <c r="G30" i="21"/>
  <c r="L25" i="140"/>
  <c r="L27" i="6"/>
  <c r="M27" i="6"/>
  <c r="BF25" i="144"/>
  <c r="M25" i="140"/>
  <c r="W25" i="144"/>
  <c r="H25" i="140"/>
  <c r="H27" i="6"/>
  <c r="L45" i="77"/>
  <c r="L88" i="77"/>
  <c r="CM25" i="144"/>
  <c r="Q27" i="6"/>
  <c r="Q25" i="140"/>
  <c r="J30" i="16"/>
  <c r="H31" i="7"/>
  <c r="L30" i="77"/>
  <c r="L11" i="77"/>
  <c r="L81" i="77"/>
  <c r="L53" i="77"/>
  <c r="I84" i="77"/>
  <c r="J84" i="77" s="1"/>
  <c r="L26" i="77"/>
  <c r="L6" i="77"/>
  <c r="L37" i="77"/>
  <c r="Q9" i="6" l="1"/>
  <c r="Q38" i="140"/>
  <c r="CM38" i="144"/>
  <c r="AC31" i="144"/>
  <c r="I31" i="140"/>
  <c r="J20" i="140"/>
  <c r="E12" i="6"/>
  <c r="E33" i="140"/>
  <c r="M33" i="144"/>
  <c r="N33" i="140"/>
  <c r="BO33" i="144"/>
  <c r="N12" i="6"/>
  <c r="F33" i="140"/>
  <c r="R33" i="144"/>
  <c r="F12" i="6"/>
  <c r="H33" i="144"/>
  <c r="D12" i="6"/>
  <c r="D2" i="14"/>
  <c r="D33" i="140"/>
  <c r="L84" i="14"/>
  <c r="I84" i="14"/>
  <c r="J84" i="14" s="1"/>
  <c r="I12" i="6"/>
  <c r="I33" i="140"/>
  <c r="AC33" i="144"/>
  <c r="Q12" i="6"/>
  <c r="Q33" i="140"/>
  <c r="CM33" i="144"/>
  <c r="W33" i="144"/>
  <c r="H12" i="6"/>
  <c r="H33" i="140"/>
  <c r="D17" i="14"/>
  <c r="P12" i="6"/>
  <c r="P33" i="140"/>
  <c r="CI33" i="144"/>
  <c r="U12" i="6"/>
  <c r="D85" i="14"/>
  <c r="U33" i="140"/>
  <c r="DD33" i="144"/>
  <c r="CI50" i="144"/>
  <c r="P50" i="140"/>
  <c r="P11" i="6"/>
  <c r="BO50" i="144"/>
  <c r="N11" i="6"/>
  <c r="N50" i="140"/>
  <c r="D2" i="12"/>
  <c r="H50" i="144"/>
  <c r="D50" i="140"/>
  <c r="D11" i="6"/>
  <c r="DD50" i="144"/>
  <c r="U50" i="140"/>
  <c r="U11" i="6"/>
  <c r="D85" i="12"/>
  <c r="X12" i="147" s="1"/>
  <c r="Q50" i="140"/>
  <c r="CM50" i="144"/>
  <c r="Q11" i="6"/>
  <c r="CQ50" i="144"/>
  <c r="R11" i="6"/>
  <c r="R50" i="140"/>
  <c r="AG50" i="144"/>
  <c r="J11" i="6"/>
  <c r="J50" i="140"/>
  <c r="R50" i="144"/>
  <c r="F11" i="6"/>
  <c r="F50" i="140"/>
  <c r="H50" i="140"/>
  <c r="D17" i="12"/>
  <c r="W50" i="144"/>
  <c r="H11" i="6"/>
  <c r="M50" i="144"/>
  <c r="E50" i="140"/>
  <c r="E11" i="6"/>
  <c r="I84" i="12"/>
  <c r="J84" i="12" s="1"/>
  <c r="L84" i="12"/>
  <c r="I84" i="65"/>
  <c r="J84" i="65" s="1"/>
  <c r="L84" i="65"/>
  <c r="D15" i="140"/>
  <c r="D10" i="6"/>
  <c r="H15" i="144"/>
  <c r="D2" i="65"/>
  <c r="R15" i="144"/>
  <c r="F15" i="140"/>
  <c r="F10" i="6"/>
  <c r="W15" i="144"/>
  <c r="H15" i="140"/>
  <c r="D17" i="65"/>
  <c r="H10" i="6"/>
  <c r="I10" i="6"/>
  <c r="AC15" i="144"/>
  <c r="I15" i="140"/>
  <c r="P15" i="140"/>
  <c r="P10" i="6"/>
  <c r="D63" i="65"/>
  <c r="CI15" i="144"/>
  <c r="Q10" i="6"/>
  <c r="CM15" i="144"/>
  <c r="Q15" i="140"/>
  <c r="BO15" i="144"/>
  <c r="N15" i="140"/>
  <c r="N10" i="6"/>
  <c r="U10" i="6"/>
  <c r="DD15" i="144"/>
  <c r="D85" i="65"/>
  <c r="U15" i="140"/>
  <c r="AG15" i="144"/>
  <c r="J15" i="140"/>
  <c r="J10" i="6"/>
  <c r="CQ15" i="144"/>
  <c r="R15" i="140"/>
  <c r="R10" i="6"/>
  <c r="I60" i="140"/>
  <c r="AC60" i="144"/>
  <c r="U60" i="140"/>
  <c r="D85" i="63"/>
  <c r="W60" i="144"/>
  <c r="H60" i="140"/>
  <c r="D17" i="63"/>
  <c r="N60" i="140"/>
  <c r="R60" i="140"/>
  <c r="I84" i="63"/>
  <c r="J84" i="63" s="1"/>
  <c r="L84" i="63"/>
  <c r="P60" i="140"/>
  <c r="D63" i="63"/>
  <c r="M60" i="144"/>
  <c r="E60" i="140"/>
  <c r="D2" i="63"/>
  <c r="AG60" i="144"/>
  <c r="J60" i="140"/>
  <c r="X38" i="140"/>
  <c r="X9" i="6"/>
  <c r="DI38" i="144"/>
  <c r="P38" i="140"/>
  <c r="P9" i="6"/>
  <c r="CI38" i="144"/>
  <c r="S38" i="140"/>
  <c r="S9" i="6"/>
  <c r="CY38" i="144"/>
  <c r="CQ38" i="144"/>
  <c r="D63" i="4"/>
  <c r="R9" i="6"/>
  <c r="R38" i="140"/>
  <c r="I38" i="140"/>
  <c r="I9" i="6"/>
  <c r="AC38" i="144"/>
  <c r="D17" i="4"/>
  <c r="W38" i="144"/>
  <c r="H38" i="140"/>
  <c r="H9" i="6"/>
  <c r="E9" i="6"/>
  <c r="E38" i="140"/>
  <c r="M38" i="144"/>
  <c r="D38" i="140"/>
  <c r="D2" i="4"/>
  <c r="H38" i="144"/>
  <c r="D9" i="6"/>
  <c r="N60" i="6"/>
  <c r="Q39" i="140"/>
  <c r="N39" i="140"/>
  <c r="N57" i="6"/>
  <c r="U42" i="140"/>
  <c r="N56" i="6"/>
  <c r="N31" i="140"/>
  <c r="BO31" i="144"/>
  <c r="L84" i="119"/>
  <c r="L84" i="113"/>
  <c r="DD19" i="144"/>
  <c r="U17" i="140"/>
  <c r="U33" i="6"/>
  <c r="DD17" i="144"/>
  <c r="N58" i="140"/>
  <c r="N31" i="6"/>
  <c r="L84" i="81"/>
  <c r="J26" i="6"/>
  <c r="N91" i="129"/>
  <c r="N91" i="115"/>
  <c r="N91" i="105"/>
  <c r="N91" i="103"/>
  <c r="N91" i="50"/>
  <c r="N91" i="91"/>
  <c r="N91" i="85"/>
  <c r="N91" i="39"/>
  <c r="N91" i="41"/>
  <c r="N91" i="77"/>
  <c r="N91" i="43"/>
  <c r="N91" i="81"/>
  <c r="N91" i="47"/>
  <c r="N13" i="140"/>
  <c r="N41" i="6"/>
  <c r="E34" i="140"/>
  <c r="P42" i="140"/>
  <c r="BO43" i="144"/>
  <c r="X43" i="140"/>
  <c r="N63" i="6"/>
  <c r="DI43" i="144"/>
  <c r="R59" i="6"/>
  <c r="R27" i="140"/>
  <c r="AC22" i="144"/>
  <c r="I58" i="6"/>
  <c r="N91" i="123"/>
  <c r="D85" i="121"/>
  <c r="DI42" i="144" s="1"/>
  <c r="N91" i="137"/>
  <c r="N91" i="59"/>
  <c r="R50" i="6"/>
  <c r="CQ19" i="144"/>
  <c r="D85" i="111"/>
  <c r="U19" i="140"/>
  <c r="N91" i="111"/>
  <c r="I50" i="6"/>
  <c r="I19" i="140"/>
  <c r="N91" i="107"/>
  <c r="I44" i="140"/>
  <c r="J54" i="140"/>
  <c r="N91" i="55"/>
  <c r="N91" i="99"/>
  <c r="N91" i="53"/>
  <c r="N91" i="48"/>
  <c r="N91" i="95"/>
  <c r="N91" i="89"/>
  <c r="N91" i="87"/>
  <c r="N91" i="83"/>
  <c r="I32" i="6"/>
  <c r="BO20" i="144"/>
  <c r="N26" i="6"/>
  <c r="N20" i="140"/>
  <c r="H26" i="6"/>
  <c r="D17" i="41"/>
  <c r="H20" i="140"/>
  <c r="W20" i="144"/>
  <c r="L84" i="41"/>
  <c r="D2" i="41"/>
  <c r="CI20" i="144"/>
  <c r="P26" i="6"/>
  <c r="P20" i="140"/>
  <c r="CQ20" i="144"/>
  <c r="R26" i="6"/>
  <c r="R20" i="140"/>
  <c r="U20" i="140"/>
  <c r="D85" i="41"/>
  <c r="DD20" i="144"/>
  <c r="U26" i="6"/>
  <c r="D26" i="6"/>
  <c r="H20" i="144"/>
  <c r="D20" i="140"/>
  <c r="M20" i="144"/>
  <c r="E20" i="140"/>
  <c r="E26" i="6"/>
  <c r="I25" i="6"/>
  <c r="AC32" i="144"/>
  <c r="I32" i="140"/>
  <c r="L84" i="39"/>
  <c r="BO32" i="144"/>
  <c r="N32" i="140"/>
  <c r="N25" i="6"/>
  <c r="Q25" i="6"/>
  <c r="CM32" i="144"/>
  <c r="Q32" i="140"/>
  <c r="R32" i="144"/>
  <c r="F32" i="140"/>
  <c r="F25" i="6"/>
  <c r="P32" i="140"/>
  <c r="P25" i="6"/>
  <c r="CI32" i="144"/>
  <c r="D32" i="140"/>
  <c r="D25" i="6"/>
  <c r="H32" i="144"/>
  <c r="D2" i="39"/>
  <c r="W32" i="144"/>
  <c r="H32" i="140"/>
  <c r="H25" i="6"/>
  <c r="D17" i="39"/>
  <c r="E25" i="6"/>
  <c r="M32" i="144"/>
  <c r="E32" i="140"/>
  <c r="U25" i="6"/>
  <c r="DD32" i="144"/>
  <c r="U32" i="140"/>
  <c r="D85" i="39"/>
  <c r="N91" i="75"/>
  <c r="CI29" i="144"/>
  <c r="P29" i="140"/>
  <c r="P24" i="6"/>
  <c r="BO29" i="144"/>
  <c r="N29" i="140"/>
  <c r="N24" i="6"/>
  <c r="U29" i="140"/>
  <c r="U24" i="6"/>
  <c r="DD29" i="144"/>
  <c r="D85" i="75"/>
  <c r="AC29" i="144"/>
  <c r="I29" i="140"/>
  <c r="I24" i="6"/>
  <c r="H29" i="140"/>
  <c r="H24" i="6"/>
  <c r="W29" i="144"/>
  <c r="D17" i="75"/>
  <c r="CM29" i="144"/>
  <c r="Q29" i="140"/>
  <c r="Q24" i="6"/>
  <c r="CQ29" i="144"/>
  <c r="R29" i="140"/>
  <c r="R24" i="6"/>
  <c r="L84" i="75"/>
  <c r="W55" i="144"/>
  <c r="H23" i="6"/>
  <c r="H55" i="140"/>
  <c r="D17" i="73"/>
  <c r="I55" i="140"/>
  <c r="AC55" i="144"/>
  <c r="I23" i="6"/>
  <c r="Q55" i="140"/>
  <c r="CM55" i="144"/>
  <c r="Q23" i="6"/>
  <c r="U55" i="140"/>
  <c r="DD55" i="144"/>
  <c r="U23" i="6"/>
  <c r="D85" i="73"/>
  <c r="AG55" i="144"/>
  <c r="J23" i="6"/>
  <c r="J55" i="140"/>
  <c r="L84" i="73"/>
  <c r="P23" i="6"/>
  <c r="P55" i="140"/>
  <c r="D63" i="73"/>
  <c r="CI55" i="144"/>
  <c r="N91" i="37"/>
  <c r="BO21" i="144"/>
  <c r="N22" i="6"/>
  <c r="N21" i="140"/>
  <c r="AG21" i="144"/>
  <c r="J22" i="6"/>
  <c r="J21" i="140"/>
  <c r="L84" i="37"/>
  <c r="CM21" i="144"/>
  <c r="Q21" i="140"/>
  <c r="Q22" i="6"/>
  <c r="H21" i="140"/>
  <c r="W21" i="144"/>
  <c r="H22" i="6"/>
  <c r="D17" i="37"/>
  <c r="U21" i="140"/>
  <c r="D85" i="37"/>
  <c r="U22" i="6"/>
  <c r="DD21" i="144"/>
  <c r="CI21" i="144"/>
  <c r="P21" i="140"/>
  <c r="P22" i="6"/>
  <c r="D63" i="37"/>
  <c r="AC21" i="144"/>
  <c r="I21" i="140"/>
  <c r="I22" i="6"/>
  <c r="CQ21" i="144"/>
  <c r="R22" i="6"/>
  <c r="R21" i="140"/>
  <c r="N91" i="35"/>
  <c r="D21" i="6"/>
  <c r="N26" i="140"/>
  <c r="N21" i="6"/>
  <c r="BO26" i="144"/>
  <c r="D17" i="35"/>
  <c r="I26" i="140"/>
  <c r="AC26" i="144"/>
  <c r="I21" i="6"/>
  <c r="DD26" i="144"/>
  <c r="U26" i="140"/>
  <c r="U21" i="6"/>
  <c r="D85" i="35"/>
  <c r="E26" i="140"/>
  <c r="M26" i="144"/>
  <c r="E21" i="6"/>
  <c r="D2" i="35"/>
  <c r="CI26" i="144"/>
  <c r="P26" i="140"/>
  <c r="D63" i="35"/>
  <c r="P21" i="6"/>
  <c r="J26" i="140"/>
  <c r="J21" i="6"/>
  <c r="AG26" i="144"/>
  <c r="Q26" i="140"/>
  <c r="CM26" i="144"/>
  <c r="Q21" i="6"/>
  <c r="N91" i="33"/>
  <c r="E19" i="6"/>
  <c r="M51" i="144"/>
  <c r="E51" i="140"/>
  <c r="U51" i="140"/>
  <c r="U19" i="6"/>
  <c r="D85" i="33"/>
  <c r="DD51" i="144"/>
  <c r="R51" i="140"/>
  <c r="R19" i="6"/>
  <c r="CQ51" i="144"/>
  <c r="W51" i="144"/>
  <c r="H51" i="140"/>
  <c r="H19" i="6"/>
  <c r="D17" i="33"/>
  <c r="N51" i="140"/>
  <c r="N19" i="6"/>
  <c r="BO51" i="144"/>
  <c r="P51" i="140"/>
  <c r="P19" i="6"/>
  <c r="CI51" i="144"/>
  <c r="H51" i="144"/>
  <c r="D2" i="33"/>
  <c r="D51" i="140"/>
  <c r="D19" i="6"/>
  <c r="F51" i="140"/>
  <c r="F19" i="6"/>
  <c r="R51" i="144"/>
  <c r="I51" i="140"/>
  <c r="I19" i="6"/>
  <c r="AC51" i="144"/>
  <c r="L84" i="33"/>
  <c r="J51" i="140"/>
  <c r="J19" i="6"/>
  <c r="AG51" i="144"/>
  <c r="U17" i="6"/>
  <c r="D85" i="67"/>
  <c r="DI48" i="144" s="1"/>
  <c r="DD48" i="144"/>
  <c r="BO48" i="144"/>
  <c r="N48" i="140"/>
  <c r="N17" i="6"/>
  <c r="N91" i="28"/>
  <c r="X20" i="6"/>
  <c r="X62" i="140"/>
  <c r="R20" i="6"/>
  <c r="R62" i="140"/>
  <c r="P20" i="6"/>
  <c r="P62" i="140"/>
  <c r="E20" i="6"/>
  <c r="M62" i="144"/>
  <c r="E62" i="140"/>
  <c r="D20" i="6"/>
  <c r="H62" i="144"/>
  <c r="D62" i="140"/>
  <c r="D2" i="71"/>
  <c r="O62" i="140"/>
  <c r="O20" i="6"/>
  <c r="Q20" i="6"/>
  <c r="Q62" i="140"/>
  <c r="D63" i="71"/>
  <c r="L84" i="71"/>
  <c r="J20" i="6"/>
  <c r="J62" i="140"/>
  <c r="AG62" i="144"/>
  <c r="W35" i="144"/>
  <c r="H18" i="6"/>
  <c r="D17" i="69"/>
  <c r="H35" i="140"/>
  <c r="P18" i="6"/>
  <c r="CI35" i="144"/>
  <c r="P35" i="140"/>
  <c r="Q18" i="6"/>
  <c r="CM35" i="144"/>
  <c r="Q35" i="140"/>
  <c r="I18" i="6"/>
  <c r="AC35" i="144"/>
  <c r="I35" i="140"/>
  <c r="R35" i="140"/>
  <c r="CQ35" i="144"/>
  <c r="R18" i="6"/>
  <c r="J35" i="140"/>
  <c r="AG35" i="144"/>
  <c r="J18" i="6"/>
  <c r="L84" i="69"/>
  <c r="D63" i="69"/>
  <c r="U18" i="6"/>
  <c r="DD35" i="144"/>
  <c r="D85" i="69"/>
  <c r="U35" i="140"/>
  <c r="E18" i="6"/>
  <c r="M35" i="144"/>
  <c r="E35" i="140"/>
  <c r="D18" i="6"/>
  <c r="H35" i="144"/>
  <c r="D35" i="140"/>
  <c r="D2" i="69"/>
  <c r="N35" i="140"/>
  <c r="BO35" i="144"/>
  <c r="N18" i="6"/>
  <c r="L84" i="67"/>
  <c r="AG48" i="144"/>
  <c r="J48" i="140"/>
  <c r="J17" i="6"/>
  <c r="CI48" i="144"/>
  <c r="P48" i="140"/>
  <c r="P17" i="6"/>
  <c r="D63" i="67"/>
  <c r="G48" i="140"/>
  <c r="S48" i="144"/>
  <c r="G17" i="6"/>
  <c r="X48" i="140"/>
  <c r="X17" i="6"/>
  <c r="CM48" i="144"/>
  <c r="Q17" i="6"/>
  <c r="Q48" i="140"/>
  <c r="CQ48" i="144"/>
  <c r="R48" i="140"/>
  <c r="R17" i="6"/>
  <c r="AC48" i="144"/>
  <c r="I17" i="6"/>
  <c r="I48" i="140"/>
  <c r="F48" i="140"/>
  <c r="R48" i="144"/>
  <c r="F17" i="6"/>
  <c r="H48" i="140"/>
  <c r="H17" i="6"/>
  <c r="W48" i="144"/>
  <c r="D17" i="67"/>
  <c r="L84" i="31"/>
  <c r="M16" i="144"/>
  <c r="E16" i="140"/>
  <c r="E16" i="6"/>
  <c r="CQ16" i="144"/>
  <c r="R16" i="140"/>
  <c r="R16" i="6"/>
  <c r="D2" i="31"/>
  <c r="W16" i="144"/>
  <c r="H16" i="140"/>
  <c r="H16" i="6"/>
  <c r="D17" i="31"/>
  <c r="P16" i="140"/>
  <c r="P16" i="6"/>
  <c r="CI16" i="144"/>
  <c r="D63" i="31"/>
  <c r="DD16" i="144"/>
  <c r="D85" i="31"/>
  <c r="U16" i="140"/>
  <c r="U16" i="6"/>
  <c r="R16" i="144"/>
  <c r="F16" i="140"/>
  <c r="F16" i="6"/>
  <c r="BO16" i="144"/>
  <c r="N16" i="140"/>
  <c r="N16" i="6"/>
  <c r="AG16" i="144"/>
  <c r="J16" i="140"/>
  <c r="J16" i="6"/>
  <c r="R15" i="6"/>
  <c r="R64" i="140"/>
  <c r="D64" i="140"/>
  <c r="H64" i="144"/>
  <c r="D15" i="6"/>
  <c r="D2" i="28"/>
  <c r="D85" i="28"/>
  <c r="U15" i="6"/>
  <c r="U64" i="140"/>
  <c r="L84" i="28"/>
  <c r="D63" i="28"/>
  <c r="P64" i="140"/>
  <c r="P15" i="6"/>
  <c r="H64" i="140"/>
  <c r="W64" i="144"/>
  <c r="H15" i="6"/>
  <c r="D17" i="28"/>
  <c r="Q15" i="6"/>
  <c r="Q64" i="140"/>
  <c r="N15" i="6"/>
  <c r="N64" i="140"/>
  <c r="AG64" i="144"/>
  <c r="J15" i="6"/>
  <c r="J64" i="140"/>
  <c r="M64" i="144"/>
  <c r="E15" i="6"/>
  <c r="E64" i="140"/>
  <c r="L84" i="27"/>
  <c r="D63" i="27"/>
  <c r="DI59" i="144"/>
  <c r="X59" i="140"/>
  <c r="X14" i="6"/>
  <c r="J14" i="6"/>
  <c r="AG59" i="144"/>
  <c r="J59" i="140"/>
  <c r="D17" i="27"/>
  <c r="P59" i="140"/>
  <c r="CI59" i="144"/>
  <c r="P14" i="6"/>
  <c r="R14" i="6"/>
  <c r="CQ59" i="144"/>
  <c r="R59" i="140"/>
  <c r="N91" i="25"/>
  <c r="D17" i="25"/>
  <c r="O8" i="140" s="1"/>
  <c r="D2" i="25"/>
  <c r="X8" i="140"/>
  <c r="X13" i="6"/>
  <c r="DI8" i="144"/>
  <c r="BO8" i="144"/>
  <c r="N8" i="140"/>
  <c r="N13" i="6"/>
  <c r="D8" i="140"/>
  <c r="H8" i="144"/>
  <c r="D13" i="6"/>
  <c r="M8" i="144"/>
  <c r="E13" i="6"/>
  <c r="E8" i="140"/>
  <c r="CQ8" i="144"/>
  <c r="R8" i="140"/>
  <c r="R13" i="6"/>
  <c r="CM8" i="144"/>
  <c r="Q13" i="6"/>
  <c r="Q8" i="140"/>
  <c r="AC8" i="144"/>
  <c r="I13" i="6"/>
  <c r="I8" i="140"/>
  <c r="AG8" i="144"/>
  <c r="J8" i="140"/>
  <c r="J13" i="6"/>
  <c r="L84" i="25"/>
  <c r="L84" i="135"/>
  <c r="I43" i="140"/>
  <c r="I63" i="6"/>
  <c r="AC43" i="144"/>
  <c r="H43" i="140"/>
  <c r="H63" i="6"/>
  <c r="W43" i="144"/>
  <c r="D17" i="135"/>
  <c r="P43" i="140"/>
  <c r="P63" i="6"/>
  <c r="D63" i="135"/>
  <c r="CI43" i="144"/>
  <c r="H43" i="144"/>
  <c r="D43" i="140"/>
  <c r="D63" i="6"/>
  <c r="J43" i="140"/>
  <c r="J63" i="6"/>
  <c r="AG43" i="144"/>
  <c r="Q43" i="140"/>
  <c r="Q63" i="6"/>
  <c r="CM43" i="144"/>
  <c r="D17" i="133"/>
  <c r="O62" i="6" s="1"/>
  <c r="CI28" i="144"/>
  <c r="P28" i="140"/>
  <c r="P62" i="6"/>
  <c r="CM28" i="144"/>
  <c r="Q62" i="6"/>
  <c r="Q28" i="140"/>
  <c r="D63" i="133"/>
  <c r="DD28" i="144"/>
  <c r="U62" i="6"/>
  <c r="D85" i="133"/>
  <c r="U28" i="140"/>
  <c r="CQ28" i="144"/>
  <c r="R62" i="6"/>
  <c r="R28" i="140"/>
  <c r="R28" i="144"/>
  <c r="F62" i="6"/>
  <c r="F28" i="140"/>
  <c r="AC28" i="144"/>
  <c r="I62" i="6"/>
  <c r="I28" i="140"/>
  <c r="S62" i="6"/>
  <c r="CY28" i="144"/>
  <c r="S28" i="140"/>
  <c r="BO28" i="144"/>
  <c r="N62" i="6"/>
  <c r="N28" i="140"/>
  <c r="AG28" i="144"/>
  <c r="J62" i="6"/>
  <c r="J28" i="140"/>
  <c r="F37" i="140"/>
  <c r="R37" i="144"/>
  <c r="F61" i="6"/>
  <c r="R37" i="140"/>
  <c r="R61" i="6"/>
  <c r="CQ37" i="144"/>
  <c r="S37" i="140"/>
  <c r="S61" i="6"/>
  <c r="CY37" i="144"/>
  <c r="D63" i="131"/>
  <c r="P61" i="6"/>
  <c r="CI37" i="144"/>
  <c r="P37" i="140"/>
  <c r="J37" i="140"/>
  <c r="J61" i="6"/>
  <c r="AG37" i="144"/>
  <c r="N37" i="140"/>
  <c r="BO37" i="144"/>
  <c r="N61" i="6"/>
  <c r="I61" i="6"/>
  <c r="I37" i="140"/>
  <c r="AC37" i="144"/>
  <c r="Q61" i="6"/>
  <c r="Q37" i="140"/>
  <c r="CM37" i="144"/>
  <c r="H37" i="144"/>
  <c r="D61" i="6"/>
  <c r="D2" i="131"/>
  <c r="D37" i="140"/>
  <c r="W37" i="144"/>
  <c r="H61" i="6"/>
  <c r="D17" i="131"/>
  <c r="H37" i="140"/>
  <c r="E30" i="140"/>
  <c r="M30" i="144"/>
  <c r="P60" i="6"/>
  <c r="CI30" i="144"/>
  <c r="P30" i="140"/>
  <c r="CM30" i="144"/>
  <c r="Q30" i="140"/>
  <c r="Q60" i="6"/>
  <c r="DD30" i="144"/>
  <c r="U30" i="140"/>
  <c r="U60" i="6"/>
  <c r="D85" i="129"/>
  <c r="H60" i="6"/>
  <c r="W30" i="144"/>
  <c r="D17" i="129"/>
  <c r="H30" i="140"/>
  <c r="L84" i="129"/>
  <c r="AG30" i="144"/>
  <c r="J30" i="140"/>
  <c r="J60" i="6"/>
  <c r="AC30" i="144"/>
  <c r="I30" i="140"/>
  <c r="I60" i="6"/>
  <c r="E27" i="140"/>
  <c r="E59" i="6"/>
  <c r="M27" i="144"/>
  <c r="I27" i="140"/>
  <c r="I59" i="6"/>
  <c r="AC27" i="144"/>
  <c r="N27" i="140"/>
  <c r="N59" i="6"/>
  <c r="BO27" i="144"/>
  <c r="P59" i="6"/>
  <c r="CI27" i="144"/>
  <c r="P27" i="140"/>
  <c r="L84" i="127"/>
  <c r="D63" i="127"/>
  <c r="Q27" i="140"/>
  <c r="Q59" i="6"/>
  <c r="CM27" i="144"/>
  <c r="DD27" i="144"/>
  <c r="U27" i="140"/>
  <c r="U59" i="6"/>
  <c r="D85" i="127"/>
  <c r="J27" i="140"/>
  <c r="J59" i="6"/>
  <c r="AG27" i="144"/>
  <c r="W27" i="144"/>
  <c r="H27" i="140"/>
  <c r="H59" i="6"/>
  <c r="D17" i="127"/>
  <c r="N22" i="140"/>
  <c r="N58" i="6"/>
  <c r="BO22" i="144"/>
  <c r="R58" i="6"/>
  <c r="CQ22" i="144"/>
  <c r="R22" i="140"/>
  <c r="P22" i="140"/>
  <c r="CI22" i="144"/>
  <c r="P58" i="6"/>
  <c r="L84" i="125"/>
  <c r="J58" i="6"/>
  <c r="AG22" i="144"/>
  <c r="J22" i="140"/>
  <c r="H22" i="140"/>
  <c r="D17" i="125"/>
  <c r="H58" i="6"/>
  <c r="W22" i="144"/>
  <c r="DD22" i="144"/>
  <c r="D85" i="125"/>
  <c r="U58" i="6"/>
  <c r="U22" i="140"/>
  <c r="L84" i="123"/>
  <c r="D63" i="123"/>
  <c r="P39" i="140"/>
  <c r="P57" i="6"/>
  <c r="CI39" i="144"/>
  <c r="W39" i="144"/>
  <c r="H39" i="140"/>
  <c r="D17" i="123"/>
  <c r="H57" i="6"/>
  <c r="J57" i="6"/>
  <c r="J39" i="140"/>
  <c r="AG39" i="144"/>
  <c r="R57" i="6"/>
  <c r="CQ39" i="144"/>
  <c r="R39" i="140"/>
  <c r="DI39" i="144"/>
  <c r="X39" i="140"/>
  <c r="X57" i="6"/>
  <c r="H39" i="144"/>
  <c r="D39" i="140"/>
  <c r="D57" i="6"/>
  <c r="I42" i="140"/>
  <c r="AC42" i="144"/>
  <c r="AG42" i="144"/>
  <c r="J42" i="140"/>
  <c r="L84" i="121"/>
  <c r="D63" i="121"/>
  <c r="D42" i="140"/>
  <c r="H42" i="144"/>
  <c r="H42" i="140"/>
  <c r="W42" i="144"/>
  <c r="D17" i="121"/>
  <c r="CQ42" i="144"/>
  <c r="R42" i="140"/>
  <c r="U31" i="140"/>
  <c r="DD31" i="144"/>
  <c r="U56" i="6"/>
  <c r="D85" i="137"/>
  <c r="R56" i="6"/>
  <c r="R31" i="140"/>
  <c r="CQ31" i="144"/>
  <c r="J56" i="6"/>
  <c r="J31" i="140"/>
  <c r="AG31" i="144"/>
  <c r="P31" i="140"/>
  <c r="P56" i="6"/>
  <c r="CI31" i="144"/>
  <c r="L84" i="137"/>
  <c r="D63" i="137"/>
  <c r="H31" i="140"/>
  <c r="W31" i="144"/>
  <c r="D17" i="137"/>
  <c r="H56" i="6"/>
  <c r="F55" i="6"/>
  <c r="H18" i="140"/>
  <c r="D17" i="119"/>
  <c r="W18" i="144"/>
  <c r="H55" i="6"/>
  <c r="CY18" i="144"/>
  <c r="S18" i="140"/>
  <c r="S55" i="6"/>
  <c r="DD18" i="144"/>
  <c r="U55" i="6"/>
  <c r="D85" i="119"/>
  <c r="U18" i="140"/>
  <c r="CM18" i="144"/>
  <c r="Q55" i="6"/>
  <c r="Q18" i="140"/>
  <c r="N55" i="6"/>
  <c r="BO18" i="144"/>
  <c r="N18" i="140"/>
  <c r="AC18" i="144"/>
  <c r="I55" i="6"/>
  <c r="I18" i="140"/>
  <c r="R55" i="6"/>
  <c r="CQ18" i="144"/>
  <c r="R18" i="140"/>
  <c r="P18" i="140"/>
  <c r="D63" i="119"/>
  <c r="CI18" i="144"/>
  <c r="P55" i="6"/>
  <c r="R18" i="144"/>
  <c r="I54" i="6"/>
  <c r="I40" i="140"/>
  <c r="AC40" i="144"/>
  <c r="BO40" i="144"/>
  <c r="N40" i="140"/>
  <c r="N54" i="6"/>
  <c r="J40" i="140"/>
  <c r="AG40" i="144"/>
  <c r="J54" i="6"/>
  <c r="L84" i="117"/>
  <c r="D63" i="117"/>
  <c r="R40" i="144"/>
  <c r="F40" i="140"/>
  <c r="F54" i="6"/>
  <c r="H40" i="140"/>
  <c r="D17" i="117"/>
  <c r="W40" i="144"/>
  <c r="H54" i="6"/>
  <c r="P40" i="140"/>
  <c r="P54" i="6"/>
  <c r="CI40" i="144"/>
  <c r="U54" i="6"/>
  <c r="D85" i="117"/>
  <c r="DD40" i="144"/>
  <c r="U40" i="140"/>
  <c r="R40" i="140"/>
  <c r="CQ40" i="144"/>
  <c r="R54" i="6"/>
  <c r="AG41" i="144"/>
  <c r="J41" i="140"/>
  <c r="J53" i="6"/>
  <c r="H41" i="140"/>
  <c r="H53" i="6"/>
  <c r="D17" i="115"/>
  <c r="W41" i="144"/>
  <c r="CM41" i="144"/>
  <c r="Q53" i="6"/>
  <c r="Q41" i="140"/>
  <c r="F41" i="140"/>
  <c r="F53" i="6"/>
  <c r="R41" i="144"/>
  <c r="AC41" i="144"/>
  <c r="I53" i="6"/>
  <c r="I41" i="140"/>
  <c r="U41" i="140"/>
  <c r="DD41" i="144"/>
  <c r="U53" i="6"/>
  <c r="D85" i="115"/>
  <c r="L84" i="115"/>
  <c r="CM34" i="144"/>
  <c r="Q34" i="140"/>
  <c r="BO34" i="144"/>
  <c r="N34" i="140"/>
  <c r="N52" i="6"/>
  <c r="L84" i="59"/>
  <c r="D63" i="59"/>
  <c r="W34" i="144"/>
  <c r="H52" i="6"/>
  <c r="H34" i="140"/>
  <c r="D17" i="59"/>
  <c r="CQ34" i="144"/>
  <c r="R52" i="6"/>
  <c r="R34" i="140"/>
  <c r="AG34" i="144"/>
  <c r="J52" i="6"/>
  <c r="J34" i="140"/>
  <c r="U34" i="140"/>
  <c r="D85" i="59"/>
  <c r="DD34" i="144"/>
  <c r="U52" i="6"/>
  <c r="I34" i="140"/>
  <c r="AC34" i="144"/>
  <c r="I52" i="6"/>
  <c r="P52" i="6"/>
  <c r="P34" i="140"/>
  <c r="CI34" i="144"/>
  <c r="CQ14" i="144"/>
  <c r="R14" i="140"/>
  <c r="R51" i="6"/>
  <c r="CI14" i="144"/>
  <c r="P51" i="6"/>
  <c r="D63" i="113"/>
  <c r="P14" i="140"/>
  <c r="H51" i="6"/>
  <c r="W14" i="144"/>
  <c r="H14" i="140"/>
  <c r="D17" i="113"/>
  <c r="AG14" i="144"/>
  <c r="J14" i="140"/>
  <c r="J51" i="6"/>
  <c r="BO14" i="144"/>
  <c r="N14" i="140"/>
  <c r="N51" i="6"/>
  <c r="AC14" i="144"/>
  <c r="I14" i="140"/>
  <c r="I51" i="6"/>
  <c r="CY14" i="144"/>
  <c r="S51" i="6"/>
  <c r="S14" i="140"/>
  <c r="CM14" i="144"/>
  <c r="Q14" i="140"/>
  <c r="Q51" i="6"/>
  <c r="U14" i="140"/>
  <c r="D85" i="113"/>
  <c r="DD14" i="144"/>
  <c r="U51" i="6"/>
  <c r="W19" i="144"/>
  <c r="H50" i="6"/>
  <c r="H19" i="140"/>
  <c r="D17" i="111"/>
  <c r="L84" i="111"/>
  <c r="N19" i="140"/>
  <c r="BO19" i="144"/>
  <c r="N50" i="6"/>
  <c r="DI19" i="144"/>
  <c r="X50" i="6"/>
  <c r="X19" i="140"/>
  <c r="P50" i="6"/>
  <c r="CI19" i="144"/>
  <c r="P19" i="140"/>
  <c r="D63" i="111"/>
  <c r="J19" i="140"/>
  <c r="J50" i="6"/>
  <c r="AG19" i="144"/>
  <c r="Q19" i="140"/>
  <c r="CM19" i="144"/>
  <c r="Q50" i="6"/>
  <c r="H36" i="140"/>
  <c r="H49" i="6"/>
  <c r="AC36" i="144"/>
  <c r="I36" i="140"/>
  <c r="I49" i="6"/>
  <c r="DI36" i="144"/>
  <c r="X49" i="6"/>
  <c r="X36" i="140"/>
  <c r="CI36" i="144"/>
  <c r="P49" i="6"/>
  <c r="P36" i="140"/>
  <c r="F36" i="140"/>
  <c r="F49" i="6"/>
  <c r="R36" i="144"/>
  <c r="L84" i="109"/>
  <c r="CQ36" i="144"/>
  <c r="R36" i="140"/>
  <c r="R49" i="6"/>
  <c r="AG36" i="144"/>
  <c r="J36" i="140"/>
  <c r="J49" i="6"/>
  <c r="BO36" i="144"/>
  <c r="N36" i="140"/>
  <c r="N49" i="6"/>
  <c r="D17" i="109"/>
  <c r="D63" i="107"/>
  <c r="L84" i="107"/>
  <c r="CM44" i="144"/>
  <c r="Q48" i="6"/>
  <c r="Q44" i="140"/>
  <c r="J48" i="6"/>
  <c r="AG44" i="144"/>
  <c r="J44" i="140"/>
  <c r="P44" i="140"/>
  <c r="CI44" i="144"/>
  <c r="P48" i="6"/>
  <c r="W44" i="144"/>
  <c r="H44" i="140"/>
  <c r="D17" i="107"/>
  <c r="H48" i="6"/>
  <c r="DD44" i="144"/>
  <c r="U48" i="6"/>
  <c r="U44" i="140"/>
  <c r="D85" i="107"/>
  <c r="AC12" i="144"/>
  <c r="I47" i="6"/>
  <c r="I12" i="140"/>
  <c r="U47" i="6"/>
  <c r="D85" i="57"/>
  <c r="DD12" i="144"/>
  <c r="U12" i="140"/>
  <c r="CI12" i="144"/>
  <c r="P12" i="140"/>
  <c r="D63" i="57"/>
  <c r="P47" i="6"/>
  <c r="H12" i="140"/>
  <c r="W12" i="144"/>
  <c r="H47" i="6"/>
  <c r="D17" i="57"/>
  <c r="F47" i="6"/>
  <c r="F12" i="140"/>
  <c r="R12" i="144"/>
  <c r="BO12" i="144"/>
  <c r="N47" i="6"/>
  <c r="N12" i="140"/>
  <c r="CQ12" i="144"/>
  <c r="R47" i="6"/>
  <c r="R12" i="140"/>
  <c r="CY12" i="144"/>
  <c r="S12" i="140"/>
  <c r="S47" i="6"/>
  <c r="D12" i="140"/>
  <c r="H12" i="144"/>
  <c r="D47" i="6"/>
  <c r="D2" i="57"/>
  <c r="AG12" i="144"/>
  <c r="J47" i="6"/>
  <c r="J12" i="140"/>
  <c r="CM12" i="144"/>
  <c r="Q47" i="6"/>
  <c r="Q12" i="140"/>
  <c r="BO45" i="144"/>
  <c r="N45" i="140"/>
  <c r="N46" i="6"/>
  <c r="I46" i="6"/>
  <c r="AC45" i="144"/>
  <c r="I45" i="140"/>
  <c r="U46" i="6"/>
  <c r="D85" i="105"/>
  <c r="DD45" i="144"/>
  <c r="U45" i="140"/>
  <c r="CQ45" i="144"/>
  <c r="R45" i="140"/>
  <c r="R46" i="6"/>
  <c r="W45" i="144"/>
  <c r="H45" i="140"/>
  <c r="H46" i="6"/>
  <c r="D17" i="105"/>
  <c r="P45" i="140"/>
  <c r="P46" i="6"/>
  <c r="CI45" i="144"/>
  <c r="AG45" i="144"/>
  <c r="J45" i="140"/>
  <c r="J46" i="6"/>
  <c r="L84" i="105"/>
  <c r="I45" i="6"/>
  <c r="I54" i="140"/>
  <c r="AC54" i="144"/>
  <c r="BO54" i="144"/>
  <c r="N54" i="140"/>
  <c r="N45" i="6"/>
  <c r="CQ54" i="144"/>
  <c r="R54" i="140"/>
  <c r="R45" i="6"/>
  <c r="D63" i="103"/>
  <c r="L84" i="103"/>
  <c r="CM54" i="144"/>
  <c r="Q45" i="6"/>
  <c r="Q54" i="140"/>
  <c r="H54" i="140"/>
  <c r="H45" i="6"/>
  <c r="W54" i="144"/>
  <c r="D17" i="103"/>
  <c r="X54" i="140"/>
  <c r="X45" i="6"/>
  <c r="DI54" i="144"/>
  <c r="R44" i="6"/>
  <c r="CQ52" i="144"/>
  <c r="R52" i="140"/>
  <c r="L84" i="101"/>
  <c r="D63" i="101"/>
  <c r="H44" i="6"/>
  <c r="H52" i="140"/>
  <c r="W52" i="144"/>
  <c r="D17" i="101"/>
  <c r="AC52" i="144"/>
  <c r="I44" i="6"/>
  <c r="I52" i="140"/>
  <c r="J44" i="6"/>
  <c r="AG52" i="144"/>
  <c r="J52" i="140"/>
  <c r="N44" i="6"/>
  <c r="BO52" i="144"/>
  <c r="N52" i="140"/>
  <c r="DD52" i="144"/>
  <c r="D85" i="101"/>
  <c r="U44" i="6"/>
  <c r="U52" i="140"/>
  <c r="CM57" i="144"/>
  <c r="Q57" i="140"/>
  <c r="L84" i="55"/>
  <c r="X57" i="140"/>
  <c r="DI57" i="144"/>
  <c r="AC57" i="144"/>
  <c r="I57" i="140"/>
  <c r="D63" i="55"/>
  <c r="H57" i="140"/>
  <c r="W57" i="144"/>
  <c r="D17" i="55"/>
  <c r="AG57" i="144"/>
  <c r="J57" i="140"/>
  <c r="AC7" i="144"/>
  <c r="I43" i="6"/>
  <c r="I7" i="140"/>
  <c r="Q43" i="6"/>
  <c r="CM7" i="144"/>
  <c r="Q7" i="140"/>
  <c r="CQ7" i="144"/>
  <c r="R7" i="140"/>
  <c r="R43" i="6"/>
  <c r="L84" i="99"/>
  <c r="AG7" i="144"/>
  <c r="J7" i="140"/>
  <c r="J43" i="6"/>
  <c r="W7" i="144"/>
  <c r="H7" i="140"/>
  <c r="H43" i="6"/>
  <c r="D17" i="99"/>
  <c r="P7" i="140"/>
  <c r="P43" i="6"/>
  <c r="CI7" i="144"/>
  <c r="BO7" i="144"/>
  <c r="N7" i="140"/>
  <c r="N43" i="6"/>
  <c r="U43" i="6"/>
  <c r="DD7" i="144"/>
  <c r="D85" i="99"/>
  <c r="U7" i="140"/>
  <c r="CQ49" i="144"/>
  <c r="R49" i="140"/>
  <c r="R42" i="6"/>
  <c r="BO49" i="144"/>
  <c r="N49" i="140"/>
  <c r="N42" i="6"/>
  <c r="CI49" i="144"/>
  <c r="P49" i="140"/>
  <c r="P42" i="6"/>
  <c r="D63" i="53"/>
  <c r="U42" i="6"/>
  <c r="D85" i="53"/>
  <c r="DD49" i="144"/>
  <c r="U49" i="140"/>
  <c r="CY49" i="144"/>
  <c r="S49" i="140"/>
  <c r="S42" i="6"/>
  <c r="AG49" i="144"/>
  <c r="J49" i="140"/>
  <c r="J42" i="6"/>
  <c r="CM49" i="144"/>
  <c r="Q42" i="6"/>
  <c r="Q49" i="140"/>
  <c r="H49" i="140"/>
  <c r="H42" i="6"/>
  <c r="W49" i="144"/>
  <c r="D17" i="53"/>
  <c r="AC49" i="144"/>
  <c r="I49" i="140"/>
  <c r="I42" i="6"/>
  <c r="J41" i="6"/>
  <c r="J13" i="140"/>
  <c r="AG13" i="144"/>
  <c r="DD13" i="144"/>
  <c r="U41" i="6"/>
  <c r="U13" i="140"/>
  <c r="D85" i="97"/>
  <c r="W13" i="144"/>
  <c r="H41" i="6"/>
  <c r="H13" i="140"/>
  <c r="D17" i="97"/>
  <c r="L84" i="97"/>
  <c r="CI13" i="144"/>
  <c r="P41" i="6"/>
  <c r="D63" i="97"/>
  <c r="P13" i="140"/>
  <c r="I41" i="6"/>
  <c r="AC13" i="144"/>
  <c r="I13" i="140"/>
  <c r="Q41" i="6"/>
  <c r="CM13" i="144"/>
  <c r="Q13" i="140"/>
  <c r="CI46" i="144"/>
  <c r="BO46" i="144"/>
  <c r="CQ46" i="144"/>
  <c r="AC46" i="144"/>
  <c r="I46" i="140"/>
  <c r="I40" i="6"/>
  <c r="CY46" i="144"/>
  <c r="AG46" i="144"/>
  <c r="J46" i="140"/>
  <c r="J40" i="6"/>
  <c r="H40" i="6"/>
  <c r="W46" i="144"/>
  <c r="H46" i="140"/>
  <c r="D17" i="50"/>
  <c r="CM46" i="144"/>
  <c r="D63" i="50"/>
  <c r="D85" i="50"/>
  <c r="DD46" i="144"/>
  <c r="W61" i="144"/>
  <c r="D17" i="48"/>
  <c r="H39" i="6"/>
  <c r="H61" i="140"/>
  <c r="D85" i="48"/>
  <c r="L84" i="48"/>
  <c r="AC61" i="144"/>
  <c r="I61" i="140"/>
  <c r="I39" i="6"/>
  <c r="CM53" i="144"/>
  <c r="Q38" i="6"/>
  <c r="Q53" i="140"/>
  <c r="AG53" i="144"/>
  <c r="J38" i="6"/>
  <c r="J53" i="140"/>
  <c r="U38" i="6"/>
  <c r="U53" i="140"/>
  <c r="DD53" i="144"/>
  <c r="D85" i="95"/>
  <c r="L84" i="95"/>
  <c r="W53" i="144"/>
  <c r="H38" i="6"/>
  <c r="D17" i="95"/>
  <c r="H53" i="140"/>
  <c r="AC53" i="144"/>
  <c r="I38" i="6"/>
  <c r="I53" i="140"/>
  <c r="BO53" i="144"/>
  <c r="N38" i="6"/>
  <c r="N53" i="140"/>
  <c r="CQ53" i="144"/>
  <c r="R38" i="6"/>
  <c r="R53" i="140"/>
  <c r="Q11" i="140"/>
  <c r="CM11" i="144"/>
  <c r="Q37" i="6"/>
  <c r="H11" i="140"/>
  <c r="D17" i="91"/>
  <c r="H37" i="6"/>
  <c r="I11" i="140"/>
  <c r="I37" i="6"/>
  <c r="U11" i="140"/>
  <c r="DD11" i="144"/>
  <c r="U37" i="6"/>
  <c r="D85" i="91"/>
  <c r="E11" i="140"/>
  <c r="M11" i="144"/>
  <c r="E37" i="6"/>
  <c r="P11" i="140"/>
  <c r="D63" i="91"/>
  <c r="P37" i="6"/>
  <c r="S37" i="6"/>
  <c r="CY11" i="144"/>
  <c r="S11" i="140"/>
  <c r="N37" i="6"/>
  <c r="N11" i="140"/>
  <c r="J37" i="6"/>
  <c r="J11" i="140"/>
  <c r="R37" i="6"/>
  <c r="CQ11" i="144"/>
  <c r="R11" i="140"/>
  <c r="F37" i="6"/>
  <c r="F11" i="140"/>
  <c r="M9" i="144"/>
  <c r="E9" i="140"/>
  <c r="E36" i="6"/>
  <c r="H9" i="140"/>
  <c r="W9" i="144"/>
  <c r="D17" i="89"/>
  <c r="H36" i="6"/>
  <c r="AC9" i="144"/>
  <c r="I9" i="140"/>
  <c r="I36" i="6"/>
  <c r="N9" i="140"/>
  <c r="BO9" i="144"/>
  <c r="N36" i="6"/>
  <c r="J9" i="140"/>
  <c r="AG9" i="144"/>
  <c r="J36" i="6"/>
  <c r="DD9" i="144"/>
  <c r="U9" i="140"/>
  <c r="D85" i="89"/>
  <c r="U36" i="6"/>
  <c r="R9" i="140"/>
  <c r="CQ9" i="144"/>
  <c r="R36" i="6"/>
  <c r="D2" i="89"/>
  <c r="CI9" i="144"/>
  <c r="P9" i="140"/>
  <c r="P36" i="6"/>
  <c r="H9" i="144"/>
  <c r="D9" i="140"/>
  <c r="D36" i="6"/>
  <c r="L84" i="89"/>
  <c r="D63" i="89"/>
  <c r="N63" i="140"/>
  <c r="N35" i="6"/>
  <c r="R63" i="140"/>
  <c r="R35" i="6"/>
  <c r="U63" i="140"/>
  <c r="U35" i="6"/>
  <c r="D85" i="87"/>
  <c r="J63" i="140"/>
  <c r="AG63" i="144"/>
  <c r="J35" i="6"/>
  <c r="L84" i="87"/>
  <c r="P63" i="140"/>
  <c r="P35" i="6"/>
  <c r="I63" i="140"/>
  <c r="I35" i="6"/>
  <c r="AC63" i="144"/>
  <c r="W63" i="144"/>
  <c r="H63" i="140"/>
  <c r="H35" i="6"/>
  <c r="D17" i="87"/>
  <c r="Q63" i="140"/>
  <c r="Q35" i="6"/>
  <c r="R47" i="140"/>
  <c r="CQ47" i="144"/>
  <c r="R34" i="6"/>
  <c r="DD47" i="144"/>
  <c r="U47" i="140"/>
  <c r="U34" i="6"/>
  <c r="D85" i="47"/>
  <c r="L84" i="47"/>
  <c r="BO47" i="144"/>
  <c r="N34" i="6"/>
  <c r="N47" i="140"/>
  <c r="AG47" i="144"/>
  <c r="J34" i="6"/>
  <c r="J47" i="140"/>
  <c r="E47" i="140"/>
  <c r="M47" i="144"/>
  <c r="E34" i="6"/>
  <c r="H34" i="6"/>
  <c r="H47" i="140"/>
  <c r="W47" i="144"/>
  <c r="D17" i="47"/>
  <c r="P34" i="6"/>
  <c r="CI47" i="144"/>
  <c r="P47" i="140"/>
  <c r="D63" i="47"/>
  <c r="Q47" i="140"/>
  <c r="CM47" i="144"/>
  <c r="Q34" i="6"/>
  <c r="I47" i="140"/>
  <c r="AC47" i="144"/>
  <c r="I34" i="6"/>
  <c r="J33" i="6"/>
  <c r="J17" i="140"/>
  <c r="AG17" i="144"/>
  <c r="L84" i="85"/>
  <c r="D63" i="85"/>
  <c r="H17" i="140"/>
  <c r="W17" i="144"/>
  <c r="H33" i="6"/>
  <c r="D17" i="85"/>
  <c r="Q33" i="6"/>
  <c r="Q17" i="140"/>
  <c r="CM17" i="144"/>
  <c r="I33" i="6"/>
  <c r="AC17" i="144"/>
  <c r="I17" i="140"/>
  <c r="X17" i="140"/>
  <c r="DI17" i="144"/>
  <c r="X33" i="6"/>
  <c r="CQ24" i="144"/>
  <c r="R32" i="6"/>
  <c r="R24" i="140"/>
  <c r="DD24" i="144"/>
  <c r="U32" i="6"/>
  <c r="U24" i="140"/>
  <c r="D24" i="140"/>
  <c r="H24" i="144"/>
  <c r="D32" i="6"/>
  <c r="J32" i="6"/>
  <c r="AG24" i="144"/>
  <c r="J24" i="140"/>
  <c r="N32" i="6"/>
  <c r="BO24" i="144"/>
  <c r="N24" i="140"/>
  <c r="L84" i="83"/>
  <c r="X24" i="140"/>
  <c r="X32" i="6"/>
  <c r="DI24" i="144"/>
  <c r="CI24" i="144"/>
  <c r="P24" i="140"/>
  <c r="P32" i="6"/>
  <c r="H24" i="140"/>
  <c r="H32" i="6"/>
  <c r="W24" i="144"/>
  <c r="D17" i="83"/>
  <c r="Q24" i="140"/>
  <c r="CM24" i="144"/>
  <c r="Q32" i="6"/>
  <c r="E58" i="140"/>
  <c r="E31" i="6"/>
  <c r="M58" i="144"/>
  <c r="S58" i="140"/>
  <c r="S31" i="6"/>
  <c r="CY58" i="144"/>
  <c r="CQ58" i="144"/>
  <c r="R58" i="140"/>
  <c r="R31" i="6"/>
  <c r="D63" i="45"/>
  <c r="U58" i="140"/>
  <c r="U31" i="6"/>
  <c r="DD58" i="144"/>
  <c r="D85" i="45"/>
  <c r="I58" i="140"/>
  <c r="I31" i="6"/>
  <c r="AC58" i="144"/>
  <c r="W58" i="144"/>
  <c r="H58" i="140"/>
  <c r="H31" i="6"/>
  <c r="D17" i="45"/>
  <c r="H56" i="140"/>
  <c r="H30" i="6"/>
  <c r="W56" i="144"/>
  <c r="I56" i="140"/>
  <c r="AC56" i="144"/>
  <c r="I30" i="6"/>
  <c r="Q56" i="140"/>
  <c r="CM56" i="144"/>
  <c r="Q30" i="6"/>
  <c r="CY56" i="144"/>
  <c r="S30" i="6"/>
  <c r="S56" i="140"/>
  <c r="P30" i="6"/>
  <c r="D63" i="81"/>
  <c r="CI56" i="144"/>
  <c r="P56" i="140"/>
  <c r="BO56" i="144"/>
  <c r="N30" i="6"/>
  <c r="N56" i="140"/>
  <c r="AG56" i="144"/>
  <c r="J56" i="140"/>
  <c r="J30" i="6"/>
  <c r="D17" i="81"/>
  <c r="CQ56" i="144"/>
  <c r="R56" i="140"/>
  <c r="R30" i="6"/>
  <c r="DD56" i="144"/>
  <c r="U56" i="140"/>
  <c r="D85" i="81"/>
  <c r="U30" i="6"/>
  <c r="L84" i="79"/>
  <c r="D63" i="79"/>
  <c r="D17" i="79"/>
  <c r="W23" i="144"/>
  <c r="H23" i="140"/>
  <c r="H29" i="6"/>
  <c r="I23" i="140"/>
  <c r="I29" i="6"/>
  <c r="AC23" i="144"/>
  <c r="Q23" i="140"/>
  <c r="Q29" i="6"/>
  <c r="CM23" i="144"/>
  <c r="P23" i="140"/>
  <c r="CI23" i="144"/>
  <c r="P29" i="6"/>
  <c r="H23" i="144"/>
  <c r="D23" i="140"/>
  <c r="D29" i="6"/>
  <c r="U23" i="140"/>
  <c r="D85" i="79"/>
  <c r="DD23" i="144"/>
  <c r="U29" i="6"/>
  <c r="D2" i="79"/>
  <c r="N29" i="6"/>
  <c r="BO23" i="144"/>
  <c r="N23" i="140"/>
  <c r="J29" i="6"/>
  <c r="AG23" i="144"/>
  <c r="J23" i="140"/>
  <c r="R29" i="6"/>
  <c r="CQ23" i="144"/>
  <c r="R23" i="140"/>
  <c r="D85" i="43"/>
  <c r="X10" i="140" s="1"/>
  <c r="U28" i="6"/>
  <c r="R10" i="140"/>
  <c r="R28" i="6"/>
  <c r="CQ10" i="144"/>
  <c r="H10" i="140"/>
  <c r="H28" i="6"/>
  <c r="W10" i="144"/>
  <c r="D17" i="43"/>
  <c r="CI10" i="144"/>
  <c r="P10" i="140"/>
  <c r="P28" i="6"/>
  <c r="Q10" i="140"/>
  <c r="CM10" i="144"/>
  <c r="Q28" i="6"/>
  <c r="I10" i="140"/>
  <c r="AC10" i="144"/>
  <c r="I28" i="6"/>
  <c r="J28" i="6"/>
  <c r="AG10" i="144"/>
  <c r="J10" i="140"/>
  <c r="L84" i="43"/>
  <c r="D63" i="43"/>
  <c r="D10" i="140"/>
  <c r="H10" i="144"/>
  <c r="D28" i="6"/>
  <c r="N28" i="6"/>
  <c r="BO10" i="144"/>
  <c r="N10" i="140"/>
  <c r="R27" i="6"/>
  <c r="CQ25" i="144"/>
  <c r="R25" i="140"/>
  <c r="J27" i="6"/>
  <c r="AG25" i="144"/>
  <c r="J25" i="140"/>
  <c r="AC25" i="144"/>
  <c r="I27" i="6"/>
  <c r="I25" i="140"/>
  <c r="L84" i="77"/>
  <c r="D85" i="77"/>
  <c r="DD25" i="144"/>
  <c r="U27" i="6"/>
  <c r="U25" i="140"/>
  <c r="P25" i="140"/>
  <c r="CI25" i="144"/>
  <c r="P27" i="6"/>
  <c r="D63" i="77"/>
  <c r="D17" i="77"/>
  <c r="S33" i="144" l="1"/>
  <c r="G12" i="6"/>
  <c r="G33" i="140"/>
  <c r="DI33" i="144"/>
  <c r="X12" i="6"/>
  <c r="X33" i="140"/>
  <c r="S12" i="6"/>
  <c r="CY33" i="144"/>
  <c r="S33" i="140"/>
  <c r="D63" i="14"/>
  <c r="BP33" i="144"/>
  <c r="O12" i="6"/>
  <c r="O33" i="140"/>
  <c r="G11" i="6"/>
  <c r="G50" i="140"/>
  <c r="S50" i="144"/>
  <c r="D91" i="12"/>
  <c r="S11" i="6"/>
  <c r="CY50" i="144"/>
  <c r="S50" i="140"/>
  <c r="X50" i="140"/>
  <c r="DI50" i="144"/>
  <c r="X11" i="6"/>
  <c r="D63" i="12"/>
  <c r="BP50" i="144"/>
  <c r="O11" i="6"/>
  <c r="O50" i="140"/>
  <c r="BP15" i="144"/>
  <c r="O15" i="140"/>
  <c r="O10" i="6"/>
  <c r="T15" i="140"/>
  <c r="CZ15" i="144"/>
  <c r="T10" i="6"/>
  <c r="S15" i="144"/>
  <c r="G15" i="140"/>
  <c r="G10" i="6"/>
  <c r="D91" i="65"/>
  <c r="DI15" i="144"/>
  <c r="X15" i="140"/>
  <c r="X10" i="6"/>
  <c r="S15" i="140"/>
  <c r="CY15" i="144"/>
  <c r="S10" i="6"/>
  <c r="X60" i="140"/>
  <c r="T60" i="140"/>
  <c r="S60" i="140"/>
  <c r="D91" i="63"/>
  <c r="S60" i="144"/>
  <c r="G60" i="140"/>
  <c r="O60" i="140"/>
  <c r="T9" i="6"/>
  <c r="T38" i="140"/>
  <c r="CZ38" i="144"/>
  <c r="BP38" i="144"/>
  <c r="O38" i="140"/>
  <c r="O9" i="6"/>
  <c r="S38" i="144"/>
  <c r="G9" i="6"/>
  <c r="D91" i="4"/>
  <c r="G38" i="140"/>
  <c r="BP28" i="144"/>
  <c r="F18" i="140"/>
  <c r="X42" i="140"/>
  <c r="D2" i="135"/>
  <c r="O28" i="140"/>
  <c r="D2" i="123"/>
  <c r="S39" i="144" s="1"/>
  <c r="X26" i="6"/>
  <c r="X20" i="140"/>
  <c r="DI20" i="144"/>
  <c r="G26" i="6"/>
  <c r="S20" i="144"/>
  <c r="G20" i="140"/>
  <c r="CY20" i="144"/>
  <c r="S26" i="6"/>
  <c r="S20" i="140"/>
  <c r="O26" i="6"/>
  <c r="O20" i="140"/>
  <c r="BP20" i="144"/>
  <c r="D63" i="41"/>
  <c r="D91" i="41" s="1"/>
  <c r="V5" i="41" s="1"/>
  <c r="F26" i="6"/>
  <c r="R20" i="144"/>
  <c r="F20" i="140"/>
  <c r="S32" i="140"/>
  <c r="CY32" i="144"/>
  <c r="S25" i="6"/>
  <c r="BP32" i="144"/>
  <c r="O32" i="140"/>
  <c r="O25" i="6"/>
  <c r="S32" i="144"/>
  <c r="G32" i="140"/>
  <c r="G25" i="6"/>
  <c r="D63" i="39"/>
  <c r="D91" i="39" s="1"/>
  <c r="V5" i="39" s="1"/>
  <c r="DI32" i="144"/>
  <c r="X32" i="140"/>
  <c r="X25" i="6"/>
  <c r="CY29" i="144"/>
  <c r="S29" i="140"/>
  <c r="S24" i="6"/>
  <c r="O29" i="140"/>
  <c r="O24" i="6"/>
  <c r="BP29" i="144"/>
  <c r="D63" i="75"/>
  <c r="R29" i="144"/>
  <c r="F29" i="140"/>
  <c r="F24" i="6"/>
  <c r="X29" i="140"/>
  <c r="X24" i="6"/>
  <c r="DI29" i="144"/>
  <c r="M29" i="144"/>
  <c r="E29" i="140"/>
  <c r="E24" i="6"/>
  <c r="D2" i="75"/>
  <c r="R55" i="144"/>
  <c r="F23" i="6"/>
  <c r="F55" i="140"/>
  <c r="BP55" i="144"/>
  <c r="O23" i="6"/>
  <c r="O55" i="140"/>
  <c r="DI55" i="144"/>
  <c r="X23" i="6"/>
  <c r="X55" i="140"/>
  <c r="E55" i="140"/>
  <c r="M55" i="144"/>
  <c r="E23" i="6"/>
  <c r="D2" i="73"/>
  <c r="T23" i="6"/>
  <c r="CZ55" i="144"/>
  <c r="T55" i="140"/>
  <c r="S23" i="6"/>
  <c r="CY55" i="144"/>
  <c r="S55" i="140"/>
  <c r="T21" i="140"/>
  <c r="CZ21" i="144"/>
  <c r="T22" i="6"/>
  <c r="M21" i="144"/>
  <c r="E21" i="140"/>
  <c r="E22" i="6"/>
  <c r="D2" i="37"/>
  <c r="CY21" i="144"/>
  <c r="S22" i="6"/>
  <c r="S21" i="140"/>
  <c r="X21" i="140"/>
  <c r="DI21" i="144"/>
  <c r="X22" i="6"/>
  <c r="F22" i="6"/>
  <c r="R21" i="144"/>
  <c r="F21" i="140"/>
  <c r="O22" i="6"/>
  <c r="O21" i="140"/>
  <c r="BP21" i="144"/>
  <c r="DI26" i="144"/>
  <c r="X26" i="140"/>
  <c r="X21" i="6"/>
  <c r="CZ26" i="144"/>
  <c r="T26" i="140"/>
  <c r="T21" i="6"/>
  <c r="S26" i="144"/>
  <c r="G21" i="6"/>
  <c r="D91" i="35"/>
  <c r="G26" i="140"/>
  <c r="F26" i="140"/>
  <c r="R26" i="144"/>
  <c r="F21" i="6"/>
  <c r="O21" i="6"/>
  <c r="BP26" i="144"/>
  <c r="O26" i="140"/>
  <c r="S51" i="144"/>
  <c r="G51" i="140"/>
  <c r="G19" i="6"/>
  <c r="BP51" i="144"/>
  <c r="O51" i="140"/>
  <c r="O19" i="6"/>
  <c r="DI51" i="144"/>
  <c r="X51" i="140"/>
  <c r="X19" i="6"/>
  <c r="CY51" i="144"/>
  <c r="S51" i="140"/>
  <c r="S19" i="6"/>
  <c r="D63" i="33"/>
  <c r="D91" i="33" s="1"/>
  <c r="V5" i="33" s="1"/>
  <c r="T20" i="6"/>
  <c r="T62" i="140"/>
  <c r="S62" i="140"/>
  <c r="S20" i="6"/>
  <c r="S62" i="144"/>
  <c r="G62" i="140"/>
  <c r="G20" i="6"/>
  <c r="D91" i="71"/>
  <c r="F20" i="6"/>
  <c r="R62" i="144"/>
  <c r="F62" i="140"/>
  <c r="CZ35" i="144"/>
  <c r="T18" i="6"/>
  <c r="T35" i="140"/>
  <c r="O35" i="140"/>
  <c r="BP35" i="144"/>
  <c r="O18" i="6"/>
  <c r="S35" i="140"/>
  <c r="CY35" i="144"/>
  <c r="S18" i="6"/>
  <c r="S35" i="144"/>
  <c r="G35" i="140"/>
  <c r="D91" i="69"/>
  <c r="V5" i="69" s="1"/>
  <c r="G18" i="6"/>
  <c r="DI35" i="144"/>
  <c r="X18" i="6"/>
  <c r="X35" i="140"/>
  <c r="O48" i="140"/>
  <c r="O17" i="6"/>
  <c r="BP48" i="144"/>
  <c r="D91" i="67"/>
  <c r="V5" i="67" s="1"/>
  <c r="T48" i="140"/>
  <c r="T17" i="6"/>
  <c r="CZ48" i="144"/>
  <c r="CY48" i="144"/>
  <c r="S48" i="140"/>
  <c r="S17" i="6"/>
  <c r="DI16" i="144"/>
  <c r="X16" i="140"/>
  <c r="X16" i="6"/>
  <c r="T16" i="140"/>
  <c r="T16" i="6"/>
  <c r="CZ16" i="144"/>
  <c r="BP16" i="144"/>
  <c r="O16" i="140"/>
  <c r="O16" i="6"/>
  <c r="S16" i="144"/>
  <c r="G16" i="140"/>
  <c r="G16" i="6"/>
  <c r="D91" i="31"/>
  <c r="V5" i="31" s="1"/>
  <c r="S16" i="140"/>
  <c r="S16" i="6"/>
  <c r="CY16" i="144"/>
  <c r="T64" i="140"/>
  <c r="T15" i="6"/>
  <c r="X64" i="140"/>
  <c r="X15" i="6"/>
  <c r="G15" i="6"/>
  <c r="G64" i="140"/>
  <c r="D91" i="28"/>
  <c r="V5" i="28" s="1"/>
  <c r="S64" i="144"/>
  <c r="O15" i="6"/>
  <c r="O64" i="140"/>
  <c r="S15" i="6"/>
  <c r="S64" i="140"/>
  <c r="E14" i="6"/>
  <c r="M59" i="144"/>
  <c r="E59" i="140"/>
  <c r="T59" i="140"/>
  <c r="CZ59" i="144"/>
  <c r="T14" i="6"/>
  <c r="F14" i="6"/>
  <c r="R59" i="144"/>
  <c r="F59" i="140"/>
  <c r="S59" i="140"/>
  <c r="CY59" i="144"/>
  <c r="S14" i="6"/>
  <c r="D59" i="140"/>
  <c r="D14" i="6"/>
  <c r="H59" i="144"/>
  <c r="D2" i="27"/>
  <c r="BP59" i="144"/>
  <c r="O59" i="140"/>
  <c r="O14" i="6"/>
  <c r="O13" i="6"/>
  <c r="BP8" i="144"/>
  <c r="CY8" i="144"/>
  <c r="S8" i="140"/>
  <c r="S13" i="6"/>
  <c r="D63" i="25"/>
  <c r="D91" i="25" s="1"/>
  <c r="V5" i="25" s="1"/>
  <c r="G8" i="140"/>
  <c r="S8" i="144"/>
  <c r="G13" i="6"/>
  <c r="F8" i="140"/>
  <c r="R8" i="144"/>
  <c r="F13" i="6"/>
  <c r="S63" i="6"/>
  <c r="CY43" i="144"/>
  <c r="S43" i="140"/>
  <c r="G43" i="140"/>
  <c r="G63" i="6"/>
  <c r="D91" i="135"/>
  <c r="V5" i="135" s="1"/>
  <c r="S43" i="144"/>
  <c r="R43" i="144"/>
  <c r="F43" i="140"/>
  <c r="F63" i="6"/>
  <c r="T43" i="140"/>
  <c r="T63" i="6"/>
  <c r="CZ43" i="144"/>
  <c r="M43" i="144"/>
  <c r="E43" i="140"/>
  <c r="E63" i="6"/>
  <c r="BP43" i="144"/>
  <c r="O43" i="140"/>
  <c r="O63" i="6"/>
  <c r="M28" i="144"/>
  <c r="E62" i="6"/>
  <c r="E28" i="140"/>
  <c r="D2" i="133"/>
  <c r="X28" i="140"/>
  <c r="DI28" i="144"/>
  <c r="X62" i="6"/>
  <c r="CZ28" i="144"/>
  <c r="T28" i="140"/>
  <c r="T62" i="6"/>
  <c r="T61" i="6"/>
  <c r="CZ37" i="144"/>
  <c r="T37" i="140"/>
  <c r="O37" i="140"/>
  <c r="BP37" i="144"/>
  <c r="O61" i="6"/>
  <c r="G37" i="140"/>
  <c r="S37" i="144"/>
  <c r="D91" i="131"/>
  <c r="V5" i="131" s="1"/>
  <c r="G61" i="6"/>
  <c r="S30" i="140"/>
  <c r="CY30" i="144"/>
  <c r="S60" i="6"/>
  <c r="D60" i="6"/>
  <c r="H30" i="144"/>
  <c r="D30" i="140"/>
  <c r="D2" i="129"/>
  <c r="D63" i="129"/>
  <c r="R30" i="144"/>
  <c r="F30" i="140"/>
  <c r="F60" i="6"/>
  <c r="BP30" i="144"/>
  <c r="O30" i="140"/>
  <c r="O60" i="6"/>
  <c r="X60" i="6"/>
  <c r="DI30" i="144"/>
  <c r="X30" i="140"/>
  <c r="CZ27" i="144"/>
  <c r="T59" i="6"/>
  <c r="T27" i="140"/>
  <c r="O27" i="140"/>
  <c r="O59" i="6"/>
  <c r="BP27" i="144"/>
  <c r="DI27" i="144"/>
  <c r="X27" i="140"/>
  <c r="X59" i="6"/>
  <c r="H27" i="144"/>
  <c r="D59" i="6"/>
  <c r="D27" i="140"/>
  <c r="D2" i="127"/>
  <c r="S27" i="140"/>
  <c r="S59" i="6"/>
  <c r="CY27" i="144"/>
  <c r="F27" i="140"/>
  <c r="F59" i="6"/>
  <c r="R27" i="144"/>
  <c r="X22" i="140"/>
  <c r="X58" i="6"/>
  <c r="DI22" i="144"/>
  <c r="D22" i="140"/>
  <c r="H22" i="144"/>
  <c r="D58" i="6"/>
  <c r="D2" i="125"/>
  <c r="CY22" i="144"/>
  <c r="S22" i="140"/>
  <c r="S58" i="6"/>
  <c r="BP22" i="144"/>
  <c r="O22" i="140"/>
  <c r="O58" i="6"/>
  <c r="M22" i="144"/>
  <c r="E58" i="6"/>
  <c r="E22" i="140"/>
  <c r="D63" i="125"/>
  <c r="R22" i="144"/>
  <c r="F58" i="6"/>
  <c r="F22" i="140"/>
  <c r="E39" i="140"/>
  <c r="E57" i="6"/>
  <c r="M39" i="144"/>
  <c r="BP39" i="144"/>
  <c r="O39" i="140"/>
  <c r="O57" i="6"/>
  <c r="T39" i="140"/>
  <c r="CZ39" i="144"/>
  <c r="T57" i="6"/>
  <c r="D91" i="123"/>
  <c r="V5" i="123" s="1"/>
  <c r="S39" i="140"/>
  <c r="CY39" i="144"/>
  <c r="S57" i="6"/>
  <c r="F57" i="6"/>
  <c r="R39" i="144"/>
  <c r="F39" i="140"/>
  <c r="CZ42" i="144"/>
  <c r="T42" i="140"/>
  <c r="R42" i="144"/>
  <c r="F42" i="140"/>
  <c r="BP42" i="144"/>
  <c r="O42" i="140"/>
  <c r="D2" i="121"/>
  <c r="CY42" i="144"/>
  <c r="S42" i="140"/>
  <c r="E42" i="140"/>
  <c r="M42" i="144"/>
  <c r="X56" i="6"/>
  <c r="X31" i="140"/>
  <c r="DI31" i="144"/>
  <c r="E56" i="6"/>
  <c r="M31" i="144"/>
  <c r="E31" i="140"/>
  <c r="T31" i="140"/>
  <c r="CZ31" i="144"/>
  <c r="T56" i="6"/>
  <c r="O56" i="6"/>
  <c r="O31" i="140"/>
  <c r="BP31" i="144"/>
  <c r="F56" i="6"/>
  <c r="R31" i="144"/>
  <c r="F31" i="140"/>
  <c r="S56" i="6"/>
  <c r="S31" i="140"/>
  <c r="CY31" i="144"/>
  <c r="H31" i="144"/>
  <c r="D31" i="140"/>
  <c r="D56" i="6"/>
  <c r="D2" i="137"/>
  <c r="CZ18" i="144"/>
  <c r="T18" i="140"/>
  <c r="T55" i="6"/>
  <c r="D18" i="140"/>
  <c r="D55" i="6"/>
  <c r="H18" i="144"/>
  <c r="D2" i="119"/>
  <c r="X18" i="140"/>
  <c r="DI18" i="144"/>
  <c r="X55" i="6"/>
  <c r="BP18" i="144"/>
  <c r="O18" i="140"/>
  <c r="O55" i="6"/>
  <c r="M18" i="144"/>
  <c r="E55" i="6"/>
  <c r="E18" i="140"/>
  <c r="H40" i="144"/>
  <c r="D40" i="140"/>
  <c r="D54" i="6"/>
  <c r="D2" i="117"/>
  <c r="O40" i="140"/>
  <c r="BP40" i="144"/>
  <c r="O54" i="6"/>
  <c r="T40" i="140"/>
  <c r="T54" i="6"/>
  <c r="CZ40" i="144"/>
  <c r="S40" i="140"/>
  <c r="S54" i="6"/>
  <c r="CY40" i="144"/>
  <c r="E54" i="6"/>
  <c r="M40" i="144"/>
  <c r="E40" i="140"/>
  <c r="X40" i="140"/>
  <c r="DI40" i="144"/>
  <c r="X54" i="6"/>
  <c r="M41" i="144"/>
  <c r="E41" i="140"/>
  <c r="E53" i="6"/>
  <c r="CY41" i="144"/>
  <c r="S41" i="140"/>
  <c r="S53" i="6"/>
  <c r="D63" i="115"/>
  <c r="X41" i="140"/>
  <c r="X53" i="6"/>
  <c r="DI41" i="144"/>
  <c r="O41" i="140"/>
  <c r="O53" i="6"/>
  <c r="BP41" i="144"/>
  <c r="D41" i="140"/>
  <c r="D53" i="6"/>
  <c r="H41" i="144"/>
  <c r="D2" i="115"/>
  <c r="D52" i="6"/>
  <c r="D34" i="140"/>
  <c r="H34" i="144"/>
  <c r="D2" i="59"/>
  <c r="R34" i="144"/>
  <c r="F52" i="6"/>
  <c r="F34" i="140"/>
  <c r="BP34" i="144"/>
  <c r="O52" i="6"/>
  <c r="O34" i="140"/>
  <c r="S52" i="6"/>
  <c r="CY34" i="144"/>
  <c r="S34" i="140"/>
  <c r="T52" i="6"/>
  <c r="CZ34" i="144"/>
  <c r="T34" i="140"/>
  <c r="DI34" i="144"/>
  <c r="X52" i="6"/>
  <c r="X34" i="140"/>
  <c r="E51" i="6"/>
  <c r="M14" i="144"/>
  <c r="E14" i="140"/>
  <c r="F14" i="140"/>
  <c r="F51" i="6"/>
  <c r="R14" i="144"/>
  <c r="D2" i="113"/>
  <c r="O51" i="6"/>
  <c r="BP14" i="144"/>
  <c r="O14" i="140"/>
  <c r="X51" i="6"/>
  <c r="DI14" i="144"/>
  <c r="X14" i="140"/>
  <c r="T51" i="6"/>
  <c r="T14" i="140"/>
  <c r="CZ14" i="144"/>
  <c r="R19" i="144"/>
  <c r="F19" i="140"/>
  <c r="F50" i="6"/>
  <c r="M19" i="144"/>
  <c r="E50" i="6"/>
  <c r="E19" i="140"/>
  <c r="T50" i="6"/>
  <c r="CZ19" i="144"/>
  <c r="T19" i="140"/>
  <c r="S19" i="140"/>
  <c r="S50" i="6"/>
  <c r="CY19" i="144"/>
  <c r="D50" i="6"/>
  <c r="D2" i="111"/>
  <c r="D19" i="140"/>
  <c r="H19" i="144"/>
  <c r="O19" i="140"/>
  <c r="BP19" i="144"/>
  <c r="O50" i="6"/>
  <c r="O36" i="140"/>
  <c r="O49" i="6"/>
  <c r="BP36" i="144"/>
  <c r="CY36" i="144"/>
  <c r="S36" i="140"/>
  <c r="S49" i="6"/>
  <c r="D63" i="109"/>
  <c r="H36" i="144"/>
  <c r="D36" i="140"/>
  <c r="D2" i="109"/>
  <c r="D49" i="6"/>
  <c r="M36" i="144"/>
  <c r="E36" i="140"/>
  <c r="E49" i="6"/>
  <c r="H44" i="144"/>
  <c r="D48" i="6"/>
  <c r="D44" i="140"/>
  <c r="S44" i="140"/>
  <c r="CY44" i="144"/>
  <c r="S48" i="6"/>
  <c r="M44" i="144"/>
  <c r="E48" i="6"/>
  <c r="E44" i="140"/>
  <c r="D2" i="107"/>
  <c r="DI44" i="144"/>
  <c r="X44" i="140"/>
  <c r="X48" i="6"/>
  <c r="O48" i="6"/>
  <c r="BP44" i="144"/>
  <c r="O44" i="140"/>
  <c r="T44" i="140"/>
  <c r="CZ44" i="144"/>
  <c r="T48" i="6"/>
  <c r="G12" i="140"/>
  <c r="S12" i="144"/>
  <c r="G47" i="6"/>
  <c r="D91" i="57"/>
  <c r="X12" i="140"/>
  <c r="DI12" i="144"/>
  <c r="X47" i="6"/>
  <c r="T12" i="140"/>
  <c r="T47" i="6"/>
  <c r="CZ12" i="144"/>
  <c r="O12" i="140"/>
  <c r="BP12" i="144"/>
  <c r="O47" i="6"/>
  <c r="M12" i="144"/>
  <c r="E47" i="6"/>
  <c r="E12" i="140"/>
  <c r="S45" i="140"/>
  <c r="CY45" i="144"/>
  <c r="S46" i="6"/>
  <c r="D63" i="105"/>
  <c r="D45" i="140"/>
  <c r="D46" i="6"/>
  <c r="H45" i="144"/>
  <c r="D2" i="105"/>
  <c r="E46" i="6"/>
  <c r="M45" i="144"/>
  <c r="E45" i="140"/>
  <c r="DI45" i="144"/>
  <c r="X45" i="140"/>
  <c r="X46" i="6"/>
  <c r="BP45" i="144"/>
  <c r="O45" i="140"/>
  <c r="O46" i="6"/>
  <c r="R45" i="144"/>
  <c r="F45" i="140"/>
  <c r="F46" i="6"/>
  <c r="M54" i="144"/>
  <c r="E45" i="6"/>
  <c r="E54" i="140"/>
  <c r="D2" i="103"/>
  <c r="O54" i="140"/>
  <c r="O45" i="6"/>
  <c r="BP54" i="144"/>
  <c r="F54" i="140"/>
  <c r="F45" i="6"/>
  <c r="R54" i="144"/>
  <c r="T54" i="140"/>
  <c r="T45" i="6"/>
  <c r="CZ54" i="144"/>
  <c r="CY54" i="144"/>
  <c r="S54" i="140"/>
  <c r="S45" i="6"/>
  <c r="D52" i="140"/>
  <c r="H52" i="144"/>
  <c r="D44" i="6"/>
  <c r="M52" i="144"/>
  <c r="E44" i="6"/>
  <c r="E52" i="140"/>
  <c r="D2" i="101"/>
  <c r="CZ52" i="144"/>
  <c r="T44" i="6"/>
  <c r="T52" i="140"/>
  <c r="BP52" i="144"/>
  <c r="O52" i="140"/>
  <c r="O44" i="6"/>
  <c r="R52" i="144"/>
  <c r="F44" i="6"/>
  <c r="F52" i="140"/>
  <c r="X44" i="6"/>
  <c r="X52" i="140"/>
  <c r="DI52" i="144"/>
  <c r="S52" i="140"/>
  <c r="CY52" i="144"/>
  <c r="S44" i="6"/>
  <c r="D57" i="140"/>
  <c r="H57" i="144"/>
  <c r="D2" i="55"/>
  <c r="O57" i="140"/>
  <c r="BP57" i="144"/>
  <c r="T57" i="140"/>
  <c r="CZ57" i="144"/>
  <c r="F57" i="140"/>
  <c r="R57" i="144"/>
  <c r="M57" i="144"/>
  <c r="E57" i="140"/>
  <c r="CY57" i="144"/>
  <c r="S57" i="140"/>
  <c r="D7" i="140"/>
  <c r="D43" i="6"/>
  <c r="H7" i="144"/>
  <c r="D2" i="99"/>
  <c r="R7" i="144"/>
  <c r="F7" i="140"/>
  <c r="F43" i="6"/>
  <c r="S7" i="140"/>
  <c r="CY7" i="144"/>
  <c r="S43" i="6"/>
  <c r="DI7" i="144"/>
  <c r="X7" i="140"/>
  <c r="X43" i="6"/>
  <c r="E43" i="6"/>
  <c r="M7" i="144"/>
  <c r="E7" i="140"/>
  <c r="D63" i="99"/>
  <c r="BP7" i="144"/>
  <c r="O7" i="140"/>
  <c r="O43" i="6"/>
  <c r="T49" i="140"/>
  <c r="T42" i="6"/>
  <c r="CZ49" i="144"/>
  <c r="M49" i="144"/>
  <c r="E42" i="6"/>
  <c r="E49" i="140"/>
  <c r="D2" i="53"/>
  <c r="O49" i="140"/>
  <c r="O42" i="6"/>
  <c r="BP49" i="144"/>
  <c r="X49" i="140"/>
  <c r="X42" i="6"/>
  <c r="DI49" i="144"/>
  <c r="F49" i="140"/>
  <c r="F42" i="6"/>
  <c r="R49" i="144"/>
  <c r="E41" i="6"/>
  <c r="M13" i="144"/>
  <c r="E13" i="140"/>
  <c r="T41" i="6"/>
  <c r="T13" i="140"/>
  <c r="S13" i="140"/>
  <c r="CY13" i="144"/>
  <c r="S41" i="6"/>
  <c r="DI13" i="144"/>
  <c r="X41" i="6"/>
  <c r="X13" i="140"/>
  <c r="D41" i="6"/>
  <c r="H13" i="144"/>
  <c r="D13" i="140"/>
  <c r="D2" i="97"/>
  <c r="O13" i="140"/>
  <c r="BP13" i="144"/>
  <c r="O41" i="6"/>
  <c r="F41" i="6"/>
  <c r="R13" i="144"/>
  <c r="F13" i="140"/>
  <c r="T40" i="6"/>
  <c r="CZ46" i="144"/>
  <c r="T46" i="140"/>
  <c r="H46" i="144"/>
  <c r="D2" i="50"/>
  <c r="X40" i="6"/>
  <c r="DI46" i="144"/>
  <c r="X46" i="140"/>
  <c r="M46" i="144"/>
  <c r="E46" i="140"/>
  <c r="E40" i="6"/>
  <c r="F46" i="140"/>
  <c r="F40" i="6"/>
  <c r="R46" i="144"/>
  <c r="O46" i="140"/>
  <c r="O40" i="6"/>
  <c r="BP46" i="144"/>
  <c r="D2" i="48"/>
  <c r="H61" i="144"/>
  <c r="D61" i="140"/>
  <c r="D39" i="6"/>
  <c r="R61" i="144"/>
  <c r="F61" i="140"/>
  <c r="F39" i="6"/>
  <c r="X39" i="6"/>
  <c r="X61" i="140"/>
  <c r="O61" i="140"/>
  <c r="O39" i="6"/>
  <c r="M61" i="144"/>
  <c r="E61" i="140"/>
  <c r="E39" i="6"/>
  <c r="D63" i="48"/>
  <c r="CY53" i="144"/>
  <c r="S53" i="140"/>
  <c r="S38" i="6"/>
  <c r="DI53" i="144"/>
  <c r="X38" i="6"/>
  <c r="X53" i="140"/>
  <c r="O53" i="140"/>
  <c r="BP53" i="144"/>
  <c r="O38" i="6"/>
  <c r="F38" i="6"/>
  <c r="F53" i="140"/>
  <c r="R53" i="144"/>
  <c r="H53" i="144"/>
  <c r="D38" i="6"/>
  <c r="D53" i="140"/>
  <c r="D2" i="95"/>
  <c r="M53" i="144"/>
  <c r="E38" i="6"/>
  <c r="E53" i="140"/>
  <c r="D63" i="95"/>
  <c r="T11" i="140"/>
  <c r="T37" i="6"/>
  <c r="D11" i="140"/>
  <c r="D2" i="91"/>
  <c r="D37" i="6"/>
  <c r="H11" i="144"/>
  <c r="X11" i="140"/>
  <c r="X37" i="6"/>
  <c r="O37" i="6"/>
  <c r="O11" i="140"/>
  <c r="CZ9" i="144"/>
  <c r="T9" i="140"/>
  <c r="T36" i="6"/>
  <c r="G36" i="6"/>
  <c r="D91" i="89"/>
  <c r="V5" i="89" s="1"/>
  <c r="S9" i="144"/>
  <c r="G9" i="140"/>
  <c r="X9" i="140"/>
  <c r="DI9" i="144"/>
  <c r="X36" i="6"/>
  <c r="BP9" i="144"/>
  <c r="O36" i="6"/>
  <c r="O9" i="140"/>
  <c r="S36" i="6"/>
  <c r="CY9" i="144"/>
  <c r="S9" i="140"/>
  <c r="R9" i="144"/>
  <c r="F9" i="140"/>
  <c r="F36" i="6"/>
  <c r="H63" i="144"/>
  <c r="D63" i="140"/>
  <c r="D35" i="6"/>
  <c r="D2" i="87"/>
  <c r="S63" i="140"/>
  <c r="S35" i="6"/>
  <c r="O63" i="140"/>
  <c r="O35" i="6"/>
  <c r="R63" i="144"/>
  <c r="F35" i="6"/>
  <c r="F63" i="140"/>
  <c r="X63" i="140"/>
  <c r="X35" i="6"/>
  <c r="E63" i="140"/>
  <c r="E35" i="6"/>
  <c r="M63" i="144"/>
  <c r="D63" i="87"/>
  <c r="D34" i="6"/>
  <c r="D47" i="140"/>
  <c r="H47" i="144"/>
  <c r="D2" i="47"/>
  <c r="X34" i="6"/>
  <c r="X47" i="140"/>
  <c r="DI47" i="144"/>
  <c r="BP47" i="144"/>
  <c r="O34" i="6"/>
  <c r="O47" i="140"/>
  <c r="CZ47" i="144"/>
  <c r="T34" i="6"/>
  <c r="T47" i="140"/>
  <c r="R47" i="144"/>
  <c r="F34" i="6"/>
  <c r="F47" i="140"/>
  <c r="CY47" i="144"/>
  <c r="S34" i="6"/>
  <c r="S47" i="140"/>
  <c r="E33" i="6"/>
  <c r="E17" i="140"/>
  <c r="M17" i="144"/>
  <c r="T17" i="140"/>
  <c r="CZ17" i="144"/>
  <c r="T33" i="6"/>
  <c r="S17" i="140"/>
  <c r="S33" i="6"/>
  <c r="CY17" i="144"/>
  <c r="F33" i="6"/>
  <c r="R17" i="144"/>
  <c r="F17" i="140"/>
  <c r="H17" i="144"/>
  <c r="D17" i="140"/>
  <c r="D33" i="6"/>
  <c r="D2" i="85"/>
  <c r="O17" i="140"/>
  <c r="BP17" i="144"/>
  <c r="O33" i="6"/>
  <c r="D2" i="83"/>
  <c r="G24" i="140" s="1"/>
  <c r="BP24" i="144"/>
  <c r="O24" i="140"/>
  <c r="O32" i="6"/>
  <c r="CY24" i="144"/>
  <c r="S24" i="140"/>
  <c r="S32" i="6"/>
  <c r="R24" i="144"/>
  <c r="F32" i="6"/>
  <c r="F24" i="140"/>
  <c r="D63" i="83"/>
  <c r="E24" i="140"/>
  <c r="M24" i="144"/>
  <c r="E32" i="6"/>
  <c r="DI58" i="144"/>
  <c r="X58" i="140"/>
  <c r="X31" i="6"/>
  <c r="T58" i="140"/>
  <c r="T31" i="6"/>
  <c r="CZ58" i="144"/>
  <c r="R58" i="144"/>
  <c r="F31" i="6"/>
  <c r="F58" i="140"/>
  <c r="BP58" i="144"/>
  <c r="O58" i="140"/>
  <c r="O31" i="6"/>
  <c r="H58" i="144"/>
  <c r="D58" i="140"/>
  <c r="D31" i="6"/>
  <c r="D2" i="45"/>
  <c r="BP56" i="144"/>
  <c r="O30" i="6"/>
  <c r="O56" i="140"/>
  <c r="X30" i="6"/>
  <c r="X56" i="140"/>
  <c r="DI56" i="144"/>
  <c r="R56" i="144"/>
  <c r="F30" i="6"/>
  <c r="F56" i="140"/>
  <c r="E56" i="140"/>
  <c r="M56" i="144"/>
  <c r="E30" i="6"/>
  <c r="CZ56" i="144"/>
  <c r="T30" i="6"/>
  <c r="T56" i="140"/>
  <c r="D30" i="6"/>
  <c r="D56" i="140"/>
  <c r="D2" i="81"/>
  <c r="H56" i="144"/>
  <c r="G29" i="6"/>
  <c r="D91" i="79"/>
  <c r="V5" i="79" s="1"/>
  <c r="S23" i="144"/>
  <c r="G23" i="140"/>
  <c r="T23" i="140"/>
  <c r="CZ23" i="144"/>
  <c r="T29" i="6"/>
  <c r="O29" i="6"/>
  <c r="BP23" i="144"/>
  <c r="O23" i="140"/>
  <c r="F29" i="6"/>
  <c r="R23" i="144"/>
  <c r="F23" i="140"/>
  <c r="DI23" i="144"/>
  <c r="X23" i="140"/>
  <c r="X29" i="6"/>
  <c r="S29" i="6"/>
  <c r="S23" i="140"/>
  <c r="CY23" i="144"/>
  <c r="DI10" i="144"/>
  <c r="X28" i="6"/>
  <c r="BP10" i="144"/>
  <c r="O10" i="140"/>
  <c r="O28" i="6"/>
  <c r="R10" i="144"/>
  <c r="F28" i="6"/>
  <c r="F10" i="140"/>
  <c r="CZ10" i="144"/>
  <c r="T10" i="140"/>
  <c r="T28" i="6"/>
  <c r="D2" i="43"/>
  <c r="CY10" i="144"/>
  <c r="S10" i="140"/>
  <c r="S28" i="6"/>
  <c r="E10" i="140"/>
  <c r="M10" i="144"/>
  <c r="E28" i="6"/>
  <c r="T25" i="140"/>
  <c r="CZ25" i="144"/>
  <c r="T27" i="6"/>
  <c r="S27" i="6"/>
  <c r="S25" i="140"/>
  <c r="CY25" i="144"/>
  <c r="O27" i="6"/>
  <c r="BP25" i="144"/>
  <c r="O25" i="140"/>
  <c r="D25" i="140"/>
  <c r="H25" i="144"/>
  <c r="D27" i="6"/>
  <c r="D2" i="77"/>
  <c r="DI25" i="144"/>
  <c r="X25" i="140"/>
  <c r="X27" i="6"/>
  <c r="M25" i="144"/>
  <c r="E27" i="6"/>
  <c r="E25" i="140"/>
  <c r="R25" i="144"/>
  <c r="F27" i="6"/>
  <c r="F25" i="140"/>
  <c r="Y12" i="147" l="1"/>
  <c r="Z50" i="140"/>
  <c r="DK50" i="144"/>
  <c r="DK38" i="144"/>
  <c r="Z38" i="140"/>
  <c r="Z65" i="140" s="1"/>
  <c r="G57" i="6"/>
  <c r="G39" i="140"/>
  <c r="V5" i="57"/>
  <c r="T12" i="6"/>
  <c r="CZ33" i="144"/>
  <c r="T33" i="140"/>
  <c r="D91" i="14"/>
  <c r="Y50" i="140"/>
  <c r="AB50" i="140" s="1"/>
  <c r="V5" i="12"/>
  <c r="DJ50" i="144"/>
  <c r="DN50" i="144" s="1"/>
  <c r="Y11" i="6"/>
  <c r="CZ50" i="144"/>
  <c r="T50" i="140"/>
  <c r="T11" i="6"/>
  <c r="Y10" i="6"/>
  <c r="DJ15" i="144"/>
  <c r="DN15" i="144" s="1"/>
  <c r="Y15" i="140"/>
  <c r="AB15" i="140" s="1"/>
  <c r="V5" i="65"/>
  <c r="Y60" i="140"/>
  <c r="AB60" i="140" s="1"/>
  <c r="V5" i="63"/>
  <c r="Y38" i="140"/>
  <c r="AB38" i="140" s="1"/>
  <c r="Y9" i="6"/>
  <c r="V5" i="4"/>
  <c r="DJ38" i="144"/>
  <c r="G32" i="6"/>
  <c r="S24" i="144"/>
  <c r="T26" i="6"/>
  <c r="T20" i="140"/>
  <c r="CZ20" i="144"/>
  <c r="Y20" i="140"/>
  <c r="AB20" i="140" s="1"/>
  <c r="DJ20" i="144"/>
  <c r="DN20" i="144" s="1"/>
  <c r="Y26" i="6"/>
  <c r="T32" i="140"/>
  <c r="CZ32" i="144"/>
  <c r="T25" i="6"/>
  <c r="Y25" i="6"/>
  <c r="Y32" i="140"/>
  <c r="AB32" i="140" s="1"/>
  <c r="DJ32" i="144"/>
  <c r="DN32" i="144" s="1"/>
  <c r="S29" i="144"/>
  <c r="G29" i="140"/>
  <c r="G24" i="6"/>
  <c r="D91" i="75"/>
  <c r="V5" i="75" s="1"/>
  <c r="T29" i="140"/>
  <c r="T24" i="6"/>
  <c r="CZ29" i="144"/>
  <c r="S55" i="144"/>
  <c r="G23" i="6"/>
  <c r="G55" i="140"/>
  <c r="D91" i="73"/>
  <c r="V5" i="73" s="1"/>
  <c r="G22" i="6"/>
  <c r="D91" i="37"/>
  <c r="V5" i="37" s="1"/>
  <c r="S21" i="144"/>
  <c r="G21" i="140"/>
  <c r="Y26" i="140"/>
  <c r="AB26" i="140" s="1"/>
  <c r="Y21" i="6"/>
  <c r="DJ26" i="144"/>
  <c r="DN26" i="144" s="1"/>
  <c r="DJ51" i="144"/>
  <c r="DN51" i="144" s="1"/>
  <c r="Y51" i="140"/>
  <c r="AB51" i="140" s="1"/>
  <c r="Y19" i="6"/>
  <c r="CZ51" i="144"/>
  <c r="T51" i="140"/>
  <c r="T19" i="6"/>
  <c r="Y20" i="6"/>
  <c r="Y62" i="140"/>
  <c r="AB62" i="140" s="1"/>
  <c r="Y18" i="6"/>
  <c r="Y35" i="140"/>
  <c r="AB35" i="140" s="1"/>
  <c r="DJ35" i="144"/>
  <c r="DN35" i="144" s="1"/>
  <c r="Y17" i="6"/>
  <c r="DJ48" i="144"/>
  <c r="DN48" i="144" s="1"/>
  <c r="Y48" i="140"/>
  <c r="AB48" i="140" s="1"/>
  <c r="DJ16" i="144"/>
  <c r="DN16" i="144" s="1"/>
  <c r="Y16" i="140"/>
  <c r="AB16" i="140" s="1"/>
  <c r="Y16" i="6"/>
  <c r="Y15" i="6"/>
  <c r="Y64" i="140"/>
  <c r="AB64" i="140" s="1"/>
  <c r="S59" i="144"/>
  <c r="D91" i="27"/>
  <c r="G59" i="140"/>
  <c r="G14" i="6"/>
  <c r="Y13" i="6"/>
  <c r="DJ8" i="144"/>
  <c r="DN8" i="144" s="1"/>
  <c r="Y8" i="140"/>
  <c r="AB8" i="140" s="1"/>
  <c r="T8" i="140"/>
  <c r="T13" i="6"/>
  <c r="CZ8" i="144"/>
  <c r="DJ43" i="144"/>
  <c r="DN43" i="144" s="1"/>
  <c r="Y43" i="140"/>
  <c r="AB43" i="140" s="1"/>
  <c r="Y63" i="6"/>
  <c r="G62" i="6"/>
  <c r="G28" i="140"/>
  <c r="D91" i="133"/>
  <c r="V5" i="133" s="1"/>
  <c r="S28" i="144"/>
  <c r="DJ37" i="144"/>
  <c r="DN37" i="144" s="1"/>
  <c r="Y61" i="6"/>
  <c r="Y37" i="140"/>
  <c r="AB37" i="140" s="1"/>
  <c r="G30" i="140"/>
  <c r="G60" i="6"/>
  <c r="S30" i="144"/>
  <c r="D91" i="129"/>
  <c r="V5" i="129" s="1"/>
  <c r="CZ30" i="144"/>
  <c r="T60" i="6"/>
  <c r="T30" i="140"/>
  <c r="G27" i="140"/>
  <c r="G59" i="6"/>
  <c r="S27" i="144"/>
  <c r="D91" i="127"/>
  <c r="V5" i="127" s="1"/>
  <c r="CZ22" i="144"/>
  <c r="T22" i="140"/>
  <c r="T58" i="6"/>
  <c r="G22" i="140"/>
  <c r="D91" i="125"/>
  <c r="V5" i="125" s="1"/>
  <c r="G58" i="6"/>
  <c r="S22" i="144"/>
  <c r="DJ39" i="144"/>
  <c r="DN39" i="144" s="1"/>
  <c r="Y39" i="140"/>
  <c r="AB39" i="140" s="1"/>
  <c r="Y57" i="6"/>
  <c r="D91" i="121"/>
  <c r="V5" i="121" s="1"/>
  <c r="G42" i="140"/>
  <c r="S42" i="144"/>
  <c r="G56" i="6"/>
  <c r="S31" i="144"/>
  <c r="G31" i="140"/>
  <c r="D91" i="137"/>
  <c r="V5" i="137" s="1"/>
  <c r="G18" i="140"/>
  <c r="D91" i="119"/>
  <c r="V5" i="119" s="1"/>
  <c r="S18" i="144"/>
  <c r="G55" i="6"/>
  <c r="D91" i="117"/>
  <c r="V5" i="117" s="1"/>
  <c r="S40" i="144"/>
  <c r="G40" i="140"/>
  <c r="G54" i="6"/>
  <c r="G41" i="140"/>
  <c r="G53" i="6"/>
  <c r="S41" i="144"/>
  <c r="D91" i="115"/>
  <c r="V5" i="115" s="1"/>
  <c r="T41" i="140"/>
  <c r="T53" i="6"/>
  <c r="CZ41" i="144"/>
  <c r="S34" i="144"/>
  <c r="D91" i="59"/>
  <c r="V5" i="59" s="1"/>
  <c r="G52" i="6"/>
  <c r="G34" i="140"/>
  <c r="G14" i="140"/>
  <c r="G51" i="6"/>
  <c r="S14" i="144"/>
  <c r="D91" i="113"/>
  <c r="S19" i="144"/>
  <c r="G19" i="140"/>
  <c r="G50" i="6"/>
  <c r="D91" i="111"/>
  <c r="V5" i="111" s="1"/>
  <c r="G36" i="140"/>
  <c r="G49" i="6"/>
  <c r="S36" i="144"/>
  <c r="D91" i="109"/>
  <c r="V5" i="109" s="1"/>
  <c r="T36" i="140"/>
  <c r="CZ36" i="144"/>
  <c r="T49" i="6"/>
  <c r="S44" i="144"/>
  <c r="G48" i="6"/>
  <c r="G44" i="140"/>
  <c r="D91" i="107"/>
  <c r="DJ12" i="144"/>
  <c r="DN12" i="144" s="1"/>
  <c r="Y47" i="6"/>
  <c r="Y12" i="140"/>
  <c r="AB12" i="140" s="1"/>
  <c r="S45" i="144"/>
  <c r="D91" i="105"/>
  <c r="G45" i="140"/>
  <c r="G46" i="6"/>
  <c r="T45" i="140"/>
  <c r="CZ45" i="144"/>
  <c r="T46" i="6"/>
  <c r="G54" i="140"/>
  <c r="G45" i="6"/>
  <c r="S54" i="144"/>
  <c r="D91" i="103"/>
  <c r="V5" i="103" s="1"/>
  <c r="G52" i="140"/>
  <c r="D91" i="101"/>
  <c r="V5" i="101" s="1"/>
  <c r="S52" i="144"/>
  <c r="G44" i="6"/>
  <c r="D91" i="55"/>
  <c r="V5" i="55" s="1"/>
  <c r="G57" i="140"/>
  <c r="S57" i="144"/>
  <c r="S7" i="144"/>
  <c r="G7" i="140"/>
  <c r="D91" i="99"/>
  <c r="G43" i="6"/>
  <c r="T7" i="140"/>
  <c r="CZ7" i="144"/>
  <c r="T43" i="6"/>
  <c r="G49" i="140"/>
  <c r="G42" i="6"/>
  <c r="S49" i="144"/>
  <c r="D91" i="53"/>
  <c r="V5" i="53" s="1"/>
  <c r="S13" i="144"/>
  <c r="G13" i="140"/>
  <c r="D91" i="97"/>
  <c r="V5" i="97" s="1"/>
  <c r="G41" i="6"/>
  <c r="G46" i="140"/>
  <c r="D91" i="50"/>
  <c r="V5" i="50" s="1"/>
  <c r="G40" i="6"/>
  <c r="S46" i="144"/>
  <c r="T39" i="6"/>
  <c r="T61" i="140"/>
  <c r="S61" i="144"/>
  <c r="G61" i="140"/>
  <c r="G39" i="6"/>
  <c r="D91" i="48"/>
  <c r="V5" i="48" s="1"/>
  <c r="T38" i="6"/>
  <c r="T53" i="140"/>
  <c r="CZ53" i="144"/>
  <c r="G53" i="140"/>
  <c r="S53" i="144"/>
  <c r="D91" i="95"/>
  <c r="V5" i="95" s="1"/>
  <c r="G38" i="6"/>
  <c r="S11" i="144"/>
  <c r="G37" i="6"/>
  <c r="G11" i="140"/>
  <c r="D91" i="91"/>
  <c r="V5" i="91" s="1"/>
  <c r="Y9" i="140"/>
  <c r="AB9" i="140" s="1"/>
  <c r="DJ9" i="144"/>
  <c r="Y36" i="6"/>
  <c r="S63" i="144"/>
  <c r="G63" i="140"/>
  <c r="G35" i="6"/>
  <c r="D91" i="87"/>
  <c r="V5" i="87" s="1"/>
  <c r="T63" i="140"/>
  <c r="T35" i="6"/>
  <c r="G34" i="6"/>
  <c r="G47" i="140"/>
  <c r="S47" i="144"/>
  <c r="D91" i="47"/>
  <c r="V5" i="47" s="1"/>
  <c r="S17" i="144"/>
  <c r="G17" i="140"/>
  <c r="D91" i="85"/>
  <c r="V5" i="85" s="1"/>
  <c r="G33" i="6"/>
  <c r="CZ24" i="144"/>
  <c r="T24" i="140"/>
  <c r="T32" i="6"/>
  <c r="D91" i="83"/>
  <c r="V5" i="83" s="1"/>
  <c r="S58" i="144"/>
  <c r="G58" i="140"/>
  <c r="G31" i="6"/>
  <c r="D91" i="45"/>
  <c r="V5" i="45" s="1"/>
  <c r="G30" i="6"/>
  <c r="D91" i="81"/>
  <c r="V5" i="81" s="1"/>
  <c r="S56" i="144"/>
  <c r="G56" i="140"/>
  <c r="DJ23" i="144"/>
  <c r="DN23" i="144" s="1"/>
  <c r="Y23" i="140"/>
  <c r="AB23" i="140" s="1"/>
  <c r="Y29" i="6"/>
  <c r="G10" i="140"/>
  <c r="D91" i="43"/>
  <c r="V5" i="43" s="1"/>
  <c r="S10" i="144"/>
  <c r="G28" i="6"/>
  <c r="S25" i="144"/>
  <c r="G27" i="6"/>
  <c r="D91" i="77"/>
  <c r="V5" i="77" s="1"/>
  <c r="G25" i="140"/>
  <c r="AB12" i="147" l="1"/>
  <c r="Y67" i="147"/>
  <c r="AB67" i="147" s="1"/>
  <c r="C6" i="147"/>
  <c r="DN38" i="144"/>
  <c r="V5" i="105"/>
  <c r="DJ33" i="144"/>
  <c r="DN33" i="144" s="1"/>
  <c r="Y12" i="6"/>
  <c r="Y33" i="140"/>
  <c r="AB33" i="140" s="1"/>
  <c r="V5" i="14"/>
  <c r="DJ14" i="144"/>
  <c r="DN14" i="144" s="1"/>
  <c r="V5" i="113"/>
  <c r="Y29" i="140"/>
  <c r="AB29" i="140" s="1"/>
  <c r="Y24" i="6"/>
  <c r="DJ29" i="144"/>
  <c r="DN29" i="144" s="1"/>
  <c r="Y55" i="140"/>
  <c r="AB55" i="140" s="1"/>
  <c r="DJ55" i="144"/>
  <c r="DN55" i="144" s="1"/>
  <c r="Y23" i="6"/>
  <c r="Y21" i="140"/>
  <c r="AB21" i="140" s="1"/>
  <c r="DJ21" i="144"/>
  <c r="DN21" i="144" s="1"/>
  <c r="Y22" i="6"/>
  <c r="Y14" i="6"/>
  <c r="Y59" i="140"/>
  <c r="AB59" i="140" s="1"/>
  <c r="DJ59" i="144"/>
  <c r="DN59" i="144" s="1"/>
  <c r="DJ28" i="144"/>
  <c r="DN28" i="144" s="1"/>
  <c r="Y62" i="6"/>
  <c r="Y28" i="140"/>
  <c r="AB28" i="140" s="1"/>
  <c r="DJ30" i="144"/>
  <c r="DN30" i="144" s="1"/>
  <c r="Y30" i="140"/>
  <c r="AB30" i="140" s="1"/>
  <c r="Y60" i="6"/>
  <c r="DJ27" i="144"/>
  <c r="DN27" i="144" s="1"/>
  <c r="Y27" i="140"/>
  <c r="AB27" i="140" s="1"/>
  <c r="Y59" i="6"/>
  <c r="Y58" i="6"/>
  <c r="DJ22" i="144"/>
  <c r="DN22" i="144" s="1"/>
  <c r="Y22" i="140"/>
  <c r="AB22" i="140" s="1"/>
  <c r="Y42" i="140"/>
  <c r="AB42" i="140" s="1"/>
  <c r="DJ42" i="144"/>
  <c r="DN42" i="144" s="1"/>
  <c r="DJ31" i="144"/>
  <c r="DN31" i="144" s="1"/>
  <c r="Y56" i="6"/>
  <c r="Y31" i="140"/>
  <c r="AB31" i="140" s="1"/>
  <c r="Y55" i="6"/>
  <c r="DJ18" i="144"/>
  <c r="DN18" i="144" s="1"/>
  <c r="Y18" i="140"/>
  <c r="AB18" i="140" s="1"/>
  <c r="DJ40" i="144"/>
  <c r="DN40" i="144" s="1"/>
  <c r="Y54" i="6"/>
  <c r="Y40" i="140"/>
  <c r="AB40" i="140" s="1"/>
  <c r="DJ41" i="144"/>
  <c r="DN41" i="144" s="1"/>
  <c r="Y53" i="6"/>
  <c r="Y41" i="140"/>
  <c r="AB41" i="140" s="1"/>
  <c r="Y34" i="140"/>
  <c r="AB34" i="140" s="1"/>
  <c r="DJ34" i="144"/>
  <c r="DN34" i="144" s="1"/>
  <c r="Y52" i="6"/>
  <c r="Y51" i="6"/>
  <c r="Y14" i="140"/>
  <c r="AB14" i="140" s="1"/>
  <c r="DJ19" i="144"/>
  <c r="DN19" i="144" s="1"/>
  <c r="Y50" i="6"/>
  <c r="Y19" i="140"/>
  <c r="AB19" i="140" s="1"/>
  <c r="DJ36" i="144"/>
  <c r="DN36" i="144" s="1"/>
  <c r="Y36" i="140"/>
  <c r="AB36" i="140" s="1"/>
  <c r="Y49" i="6"/>
  <c r="Y48" i="6"/>
  <c r="Y44" i="140"/>
  <c r="AB44" i="140" s="1"/>
  <c r="DJ44" i="144"/>
  <c r="DN44" i="144" s="1"/>
  <c r="Y46" i="6"/>
  <c r="Y45" i="140"/>
  <c r="AB45" i="140" s="1"/>
  <c r="DJ45" i="144"/>
  <c r="DN45" i="144" s="1"/>
  <c r="DJ54" i="144"/>
  <c r="DN54" i="144" s="1"/>
  <c r="Y54" i="140"/>
  <c r="AB54" i="140" s="1"/>
  <c r="Y45" i="6"/>
  <c r="Y44" i="6"/>
  <c r="DJ52" i="144"/>
  <c r="DN52" i="144" s="1"/>
  <c r="Y52" i="140"/>
  <c r="AB52" i="140" s="1"/>
  <c r="DJ57" i="144"/>
  <c r="DN57" i="144" s="1"/>
  <c r="Y57" i="140"/>
  <c r="AB57" i="140" s="1"/>
  <c r="Y43" i="6"/>
  <c r="Y7" i="140"/>
  <c r="DJ7" i="144"/>
  <c r="DJ49" i="144"/>
  <c r="DN49" i="144" s="1"/>
  <c r="Y49" i="140"/>
  <c r="AB49" i="140" s="1"/>
  <c r="Y42" i="6"/>
  <c r="Y41" i="6"/>
  <c r="Y13" i="140"/>
  <c r="AB13" i="140" s="1"/>
  <c r="DJ13" i="144"/>
  <c r="DN13" i="144" s="1"/>
  <c r="DJ46" i="144"/>
  <c r="DN46" i="144" s="1"/>
  <c r="Y46" i="140"/>
  <c r="AB46" i="140" s="1"/>
  <c r="Y40" i="6"/>
  <c r="Y61" i="140"/>
  <c r="AB61" i="140" s="1"/>
  <c r="Y39" i="6"/>
  <c r="DJ53" i="144"/>
  <c r="DN53" i="144" s="1"/>
  <c r="Y38" i="6"/>
  <c r="Y53" i="140"/>
  <c r="AB53" i="140" s="1"/>
  <c r="Y11" i="140"/>
  <c r="AB11" i="140" s="1"/>
  <c r="Y37" i="6"/>
  <c r="DN9" i="144"/>
  <c r="Y63" i="140"/>
  <c r="AB63" i="140" s="1"/>
  <c r="Y35" i="6"/>
  <c r="Y47" i="140"/>
  <c r="AB47" i="140" s="1"/>
  <c r="DJ47" i="144"/>
  <c r="DN47" i="144" s="1"/>
  <c r="Y34" i="6"/>
  <c r="DJ17" i="144"/>
  <c r="DN17" i="144" s="1"/>
  <c r="Y33" i="6"/>
  <c r="Y17" i="140"/>
  <c r="AB17" i="140" s="1"/>
  <c r="Y24" i="140"/>
  <c r="AB24" i="140" s="1"/>
  <c r="Y32" i="6"/>
  <c r="DJ24" i="144"/>
  <c r="DN24" i="144" s="1"/>
  <c r="DJ58" i="144"/>
  <c r="DN58" i="144" s="1"/>
  <c r="Y58" i="140"/>
  <c r="AB58" i="140" s="1"/>
  <c r="Y31" i="6"/>
  <c r="Y56" i="140"/>
  <c r="AB56" i="140" s="1"/>
  <c r="Y30" i="6"/>
  <c r="DJ56" i="144"/>
  <c r="DN56" i="144" s="1"/>
  <c r="Y10" i="140"/>
  <c r="AB10" i="140" s="1"/>
  <c r="Y28" i="6"/>
  <c r="DJ10" i="144"/>
  <c r="DN10" i="144" s="1"/>
  <c r="Y27" i="6"/>
  <c r="Y25" i="140"/>
  <c r="AB25" i="140" s="1"/>
  <c r="DJ25" i="144"/>
  <c r="DN25" i="144" s="1"/>
  <c r="AB7" i="140" l="1"/>
  <c r="AB65" i="140" s="1"/>
  <c r="Y65" i="140"/>
  <c r="DN7" i="144"/>
  <c r="Y64" i="6"/>
  <c r="C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0000000-0006-0000-0100-00000100000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8C74FDEA-8D17-4B9B-8868-5E2328411413}">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Yennifer Padilla</author>
    <author>Maryury.forero</author>
  </authors>
  <commentList>
    <comment ref="M68" authorId="0" shapeId="0" xr:uid="{80DF1447-1B5D-455F-BD78-94A98D574DE8}">
      <text>
        <r>
          <rPr>
            <b/>
            <sz val="9"/>
            <color indexed="81"/>
            <rFont val="Tahoma"/>
            <family val="2"/>
          </rPr>
          <t>Yennifer Padilla:</t>
        </r>
        <r>
          <rPr>
            <sz val="9"/>
            <color indexed="81"/>
            <rFont val="Tahoma"/>
            <family val="2"/>
          </rPr>
          <t xml:space="preserve">
Considero  se debe colocar 0 para que no e dañe la ponderación y que este acorde a la pregunta</t>
        </r>
      </text>
    </comment>
    <comment ref="M115" authorId="0" shapeId="0" xr:uid="{E7593773-A5A2-478A-B110-9F12A987CBC6}">
      <text>
        <r>
          <rPr>
            <b/>
            <sz val="9"/>
            <color indexed="81"/>
            <rFont val="Tahoma"/>
            <family val="2"/>
          </rPr>
          <t>Yennifer Padilla:</t>
        </r>
        <r>
          <rPr>
            <sz val="9"/>
            <color indexed="81"/>
            <rFont val="Tahoma"/>
            <family val="2"/>
          </rPr>
          <t xml:space="preserve">
Prehunta # y respuestas en texto??</t>
        </r>
      </text>
    </comment>
    <comment ref="M170" authorId="0" shapeId="0" xr:uid="{9D29F642-4D31-4B72-AF24-A2B50E39703D}">
      <text>
        <r>
          <rPr>
            <b/>
            <sz val="9"/>
            <color indexed="81"/>
            <rFont val="Tahoma"/>
            <family val="2"/>
          </rPr>
          <t>Yennifer Padilla:</t>
        </r>
        <r>
          <rPr>
            <sz val="9"/>
            <color indexed="81"/>
            <rFont val="Tahoma"/>
            <family val="2"/>
          </rPr>
          <t xml:space="preserve">
Que se coloca de acuerod a las respuestas??</t>
        </r>
      </text>
    </comment>
    <comment ref="M177" authorId="0" shapeId="0" xr:uid="{9038587F-B412-4B7A-A4F9-C0B8B684BA8B}">
      <text>
        <r>
          <rPr>
            <b/>
            <sz val="9"/>
            <color indexed="81"/>
            <rFont val="Tahoma"/>
            <family val="2"/>
          </rPr>
          <t>Yennifer Padilla:</t>
        </r>
        <r>
          <rPr>
            <sz val="9"/>
            <color indexed="81"/>
            <rFont val="Tahoma"/>
            <family val="2"/>
          </rPr>
          <t xml:space="preserve">
Va vacionaun cuando en el formulario se observa  enunciado??</t>
        </r>
      </text>
    </comment>
    <comment ref="F238" authorId="1" shapeId="0" xr:uid="{0C8A185A-45B1-423D-8CDC-BFD6AB4B0595}">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F65581D8-CB53-4E90-AA91-0056E3700355}">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746480D1-3258-4AD4-AD2A-E32DDCFD540D}">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Yennifer Padilla</author>
    <author>Maryury.forero</author>
  </authors>
  <commentList>
    <comment ref="M68" authorId="0" shapeId="0" xr:uid="{C25706A1-EC81-475D-BD36-6F14AD632217}">
      <text>
        <r>
          <rPr>
            <b/>
            <sz val="9"/>
            <color indexed="81"/>
            <rFont val="Tahoma"/>
            <family val="2"/>
          </rPr>
          <t>Yennifer Padilla:</t>
        </r>
        <r>
          <rPr>
            <sz val="9"/>
            <color indexed="81"/>
            <rFont val="Tahoma"/>
            <family val="2"/>
          </rPr>
          <t xml:space="preserve">
se debe validar de acuerdo a las otras herramientas</t>
        </r>
      </text>
    </comment>
    <comment ref="M115" authorId="0" shapeId="0" xr:uid="{BD195294-1516-43D5-A4FC-71D4C3C700D5}">
      <text>
        <r>
          <rPr>
            <b/>
            <sz val="9"/>
            <color indexed="81"/>
            <rFont val="Tahoma"/>
            <family val="2"/>
          </rPr>
          <t>Yennifer Padilla:</t>
        </r>
        <r>
          <rPr>
            <sz val="9"/>
            <color indexed="81"/>
            <rFont val="Tahoma"/>
            <family val="2"/>
          </rPr>
          <t xml:space="preserve">
Revisar de acuerod a la fumulacion si iria Vacio??</t>
        </r>
      </text>
    </comment>
    <comment ref="M156" authorId="0" shapeId="0" xr:uid="{AD472D2A-ECF9-4BF0-B6A0-FBA4AE9AD345}">
      <text>
        <r>
          <rPr>
            <b/>
            <sz val="9"/>
            <color indexed="81"/>
            <rFont val="Tahoma"/>
            <family val="2"/>
          </rPr>
          <t>Yennifer Padilla:</t>
        </r>
        <r>
          <rPr>
            <sz val="9"/>
            <color indexed="81"/>
            <rFont val="Tahoma"/>
            <family val="2"/>
          </rPr>
          <t xml:space="preserve">
Es vacio o enuncioaso según formulario??</t>
        </r>
      </text>
    </comment>
    <comment ref="M222" authorId="0" shapeId="0" xr:uid="{25F67415-60C7-45E0-A8F9-10CDB1330AE6}">
      <text>
        <r>
          <rPr>
            <b/>
            <sz val="9"/>
            <color indexed="81"/>
            <rFont val="Tahoma"/>
            <family val="2"/>
          </rPr>
          <t>Yennifer Padilla:</t>
        </r>
        <r>
          <rPr>
            <sz val="9"/>
            <color indexed="81"/>
            <rFont val="Tahoma"/>
            <family val="2"/>
          </rPr>
          <t xml:space="preserve">
Revisar con Maryu porque si tiene programa de reprografia</t>
        </r>
      </text>
    </comment>
    <comment ref="F238" authorId="1" shapeId="0" xr:uid="{5A6C4456-1EB7-4BE9-B93C-9AC23F99F763}">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Portela Figueroa</author>
    <author>Maryury.forero</author>
  </authors>
  <commentList>
    <comment ref="N131" authorId="0" shapeId="0" xr:uid="{D0A3D4C8-FA6D-4045-9BC6-CDBBAAF0150C}">
      <text>
        <r>
          <rPr>
            <b/>
            <sz val="9"/>
            <color indexed="81"/>
            <rFont val="Tahoma"/>
            <family val="2"/>
          </rPr>
          <t>Portela Figueroa:</t>
        </r>
        <r>
          <rPr>
            <sz val="9"/>
            <color indexed="81"/>
            <rFont val="Tahoma"/>
            <family val="2"/>
          </rPr>
          <t xml:space="preserve">
SE DIGITA MANUAL</t>
        </r>
      </text>
    </comment>
    <comment ref="F238" authorId="1" shapeId="0" xr:uid="{356CD269-FD04-4920-901D-1A5D047CF9C7}">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822A74C7-F60F-44CE-9E20-50FEB368D948}">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Portela Figueroa</author>
    <author>Maryury.forero</author>
  </authors>
  <commentList>
    <comment ref="N131" authorId="0" shapeId="0" xr:uid="{7EF49E75-64DC-4D94-8D6C-645E7286CBFF}">
      <text>
        <r>
          <rPr>
            <b/>
            <sz val="9"/>
            <color indexed="81"/>
            <rFont val="Tahoma"/>
            <family val="2"/>
          </rPr>
          <t>Portela Figueroa:</t>
        </r>
        <r>
          <rPr>
            <sz val="9"/>
            <color indexed="81"/>
            <rFont val="Tahoma"/>
            <family val="2"/>
          </rPr>
          <t xml:space="preserve">
manual</t>
        </r>
      </text>
    </comment>
    <comment ref="F238" authorId="1" shapeId="0" xr:uid="{DB270B8E-C873-4F50-A421-9AC4A311F0EE}">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Yennifer Padilla</author>
    <author>Maryury.forero</author>
  </authors>
  <commentList>
    <comment ref="M170" authorId="0" shapeId="0" xr:uid="{D605F24B-CED8-4BEA-8A01-DDAA597F62EC}">
      <text>
        <r>
          <rPr>
            <b/>
            <sz val="9"/>
            <color indexed="81"/>
            <rFont val="Tahoma"/>
            <family val="2"/>
          </rPr>
          <t>Yennifer Padilla:</t>
        </r>
        <r>
          <rPr>
            <sz val="9"/>
            <color indexed="81"/>
            <rFont val="Tahoma"/>
            <family val="2"/>
          </rPr>
          <t xml:space="preserve">
Se coloca vacio o dependiendo la respuesta se coloca SI o NO</t>
        </r>
      </text>
    </comment>
    <comment ref="M177" authorId="0" shapeId="0" xr:uid="{D0212ACE-357B-45C6-BC5E-A4648E57DC87}">
      <text>
        <r>
          <rPr>
            <b/>
            <sz val="9"/>
            <color indexed="81"/>
            <rFont val="Tahoma"/>
            <family val="2"/>
          </rPr>
          <t>Yennifer Padilla:</t>
        </r>
        <r>
          <rPr>
            <sz val="9"/>
            <color indexed="81"/>
            <rFont val="Tahoma"/>
            <family val="2"/>
          </rPr>
          <t xml:space="preserve">
Va vacionaun cuando en el formulario se observa  enunciado?? Y tiene otras respuestas</t>
        </r>
      </text>
    </comment>
    <comment ref="F238" authorId="1" shapeId="0" xr:uid="{383FC0D4-2D39-48F5-A19C-FF4E1D29AE8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Maryury.forero</author>
    <author>Acer</author>
  </authors>
  <commentList>
    <comment ref="F238" authorId="0" shapeId="0" xr:uid="{D6CB2BD7-A021-4BE7-8D88-0A956CB931C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 ref="M250" authorId="1" shapeId="0" xr:uid="{7952E485-31C6-4863-9CB5-1C05583B31E4}">
      <text>
        <r>
          <rPr>
            <b/>
            <sz val="9"/>
            <color indexed="81"/>
            <rFont val="Tahoma"/>
            <family val="2"/>
          </rPr>
          <t>Acer:</t>
        </r>
        <r>
          <rPr>
            <sz val="9"/>
            <color indexed="81"/>
            <rFont val="Tahoma"/>
            <family val="2"/>
          </rPr>
          <t xml:space="preserve">
Cómo pudo quedar en SI, cuando las opciones están en 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0000000-0006-0000-0300-00000100000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BCDA0E95-2DEF-4BDE-B98B-19EEFF7B2FD5}">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24163003-4D36-46D2-9C2D-FD669B2C7802}">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F038CA13-E0EF-4845-BC7E-16A3F3AB902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Portela Figueroa</author>
    <author>Maryury.forero</author>
  </authors>
  <commentList>
    <comment ref="M11" authorId="0" shapeId="0" xr:uid="{4B0FB6CD-5504-4EF0-B152-51F9118B9249}">
      <text>
        <r>
          <rPr>
            <b/>
            <sz val="9"/>
            <color indexed="81"/>
            <rFont val="Tahoma"/>
            <family val="2"/>
          </rPr>
          <t>Portela Figueroa:</t>
        </r>
        <r>
          <rPr>
            <sz val="9"/>
            <color indexed="81"/>
            <rFont val="Tahoma"/>
            <family val="2"/>
          </rPr>
          <t xml:space="preserve">
se cambió la formula porque el profesional responsable del SIGA no es archivista.</t>
        </r>
      </text>
    </comment>
    <comment ref="F238" authorId="1" shapeId="0" xr:uid="{BF5DEE4C-D75E-46D9-8937-16D8ED45EF1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BB4BA9F-B2A8-496F-9348-97A6C2C54FAB}">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A5491364-7216-422D-A279-29120929949B}">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DF23467A-D58C-41D7-94BF-9D174024256C}">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C9A2D02-70F6-44D7-92D1-E0AF79FADA6F}">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8EE3639-6CFA-4CFA-B667-2D3FAC15E24F}">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26E38BC5-9A95-4558-BDC1-568B227998B8}">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0000000-0006-0000-0500-00000100000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AE2A9D97-F4C2-408B-8979-79627799D6E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4EBF5CBE-AAFD-4968-A010-D640651C292E}">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Yennifer Padilla</author>
    <author>Maryury.forero</author>
  </authors>
  <commentList>
    <comment ref="M68" authorId="0" shapeId="0" xr:uid="{C631CE8C-1B78-40F1-8E42-CF5F170BED3A}">
      <text>
        <r>
          <rPr>
            <b/>
            <sz val="9"/>
            <color indexed="81"/>
            <rFont val="Tahoma"/>
            <family val="2"/>
          </rPr>
          <t>Yennifer Padilla:</t>
        </r>
        <r>
          <rPr>
            <sz val="9"/>
            <color indexed="81"/>
            <rFont val="Tahoma"/>
            <family val="2"/>
          </rPr>
          <t xml:space="preserve">
Considero que se debe revisar dejar 0 para que no se dañe la ponderación</t>
        </r>
      </text>
    </comment>
    <comment ref="M75" authorId="0" shapeId="0" xr:uid="{8CB40B0D-DF1E-4714-9366-23B6F57BD981}">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76" authorId="0" shapeId="0" xr:uid="{209D4773-0B82-4F89-8294-08815E93C680}">
      <text>
        <r>
          <rPr>
            <b/>
            <sz val="9"/>
            <color indexed="81"/>
            <rFont val="Tahoma"/>
            <family val="2"/>
          </rPr>
          <t>Yennifer Padilla:</t>
        </r>
        <r>
          <rPr>
            <sz val="9"/>
            <color indexed="81"/>
            <rFont val="Tahoma"/>
            <family val="2"/>
          </rPr>
          <t xml:space="preserve">
Si  se deja vacio  no se tendria en cuenta la respuesta de la entidad
</t>
        </r>
      </text>
    </comment>
    <comment ref="M77" authorId="0" shapeId="0" xr:uid="{3B66E521-A267-4A6A-BBBC-B35216BAB3B4}">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78" authorId="0" shapeId="0" xr:uid="{5FA30D11-C122-483B-9A3C-1D101F378F92}">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79" authorId="0" shapeId="0" xr:uid="{421449E5-1215-4E93-96F3-309A9556D099}">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80" authorId="0" shapeId="0" xr:uid="{BAB153DF-49BD-4B2A-BCBC-C79111EC1652}">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82" authorId="0" shapeId="0" xr:uid="{A3104038-3E56-468A-9A08-9B69DF4B9339}">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83" authorId="0" shapeId="0" xr:uid="{81D68EC7-2C45-4339-B550-CB13C83343EA}">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84" authorId="0" shapeId="0" xr:uid="{9716A20B-FFB5-408E-BCD6-03F791E49714}">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M85" authorId="0" shapeId="0" xr:uid="{1B07DFD5-9A3A-40AE-8A0F-E24A5E61EAA4}">
      <text>
        <r>
          <rPr>
            <b/>
            <sz val="9"/>
            <color indexed="81"/>
            <rFont val="Tahoma"/>
            <family val="2"/>
          </rPr>
          <t>Yennifer Padilla:</t>
        </r>
        <r>
          <rPr>
            <sz val="9"/>
            <color indexed="81"/>
            <rFont val="Tahoma"/>
            <family val="2"/>
          </rPr>
          <t xml:space="preserve">
Yennifer Padilla:
Si  se deja vacio  no se tendria en cuenta la respuesta de la entidad</t>
        </r>
      </text>
    </comment>
    <comment ref="F238" authorId="1" shapeId="0" xr:uid="{4B73ED26-9A91-4B6E-8188-883FAAE0A27C}">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284267E2-02A5-4E3E-ACD8-1CFB444A724C}">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8813D582-2485-400E-989F-74A65CD57BE4}">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F9B58D92-547E-4704-88BD-4C32D0A8BD69}">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207A5E4C-2BB9-41C1-B0B7-E15C2FDBE1A9}">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5C3E8611-0949-4308-A515-7A4F03210BA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BBCDEA7E-F06A-4181-86E4-90B747725F99}">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AD5BD77E-76FE-4ACE-97A9-38CBE888E83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0000000-0006-0000-0700-00000100000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60F5D386-60BD-417D-8F32-7ACEB6CAC20C}">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4D546AF2-3C72-4C3A-8815-C253154B34E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A3C48C3E-C7EB-478A-9B94-E0FCBDC9B629}">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4A5A5FA1-81B6-4694-B59F-FB8CCF15CFD2}">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41DCD0E0-76C2-4428-B081-A4C7F6834082}">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A82C90D8-E842-4963-9509-E066FD8371BC}">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EA777404-25BF-43CF-8328-544654905F57}">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9C4B803D-1228-49DF-8DCF-D6926C682413}">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D619B3FD-5952-4468-8A5D-BF6CDC0B217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8624D591-EC54-4D1C-B209-F3AB59EC9B9C}">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Yennifer Padilla</author>
    <author>Maryury.forero</author>
  </authors>
  <commentList>
    <comment ref="M68" authorId="0" shapeId="0" xr:uid="{00000000-0006-0000-0900-000001000000}">
      <text>
        <r>
          <rPr>
            <b/>
            <sz val="9"/>
            <color indexed="81"/>
            <rFont val="Tahoma"/>
            <family val="2"/>
          </rPr>
          <t>Yennifer Padilla:</t>
        </r>
        <r>
          <rPr>
            <sz val="9"/>
            <color indexed="81"/>
            <rFont val="Tahoma"/>
            <family val="2"/>
          </rPr>
          <t xml:space="preserve">
Si la respuesta de la pregunta 19 es SI pero la respuesta aca  0 que  se coloca NO o 0
Consideo que no tienen relación la 19 con la 21 son independientes</t>
        </r>
      </text>
    </comment>
    <comment ref="M85" authorId="0" shapeId="0" xr:uid="{00000000-0006-0000-0900-000002000000}">
      <text>
        <r>
          <rPr>
            <b/>
            <sz val="9"/>
            <color indexed="81"/>
            <rFont val="Tahoma"/>
            <family val="2"/>
          </rPr>
          <t>Yennifer Padilla:</t>
        </r>
        <r>
          <rPr>
            <sz val="9"/>
            <color indexed="81"/>
            <rFont val="Tahoma"/>
            <family val="2"/>
          </rPr>
          <t xml:space="preserve">
Se dega con 2 decimales el %?</t>
        </r>
      </text>
    </comment>
    <comment ref="M115" authorId="0" shapeId="0" xr:uid="{00000000-0006-0000-0900-000003000000}">
      <text>
        <r>
          <rPr>
            <b/>
            <sz val="9"/>
            <color indexed="81"/>
            <rFont val="Tahoma"/>
            <family val="2"/>
          </rPr>
          <t>Yennifer Padilla:</t>
        </r>
        <r>
          <rPr>
            <sz val="9"/>
            <color indexed="81"/>
            <rFont val="Tahoma"/>
            <family val="2"/>
          </rPr>
          <t xml:space="preserve">
Deje No porque la respuesta ala pregunta 32.2 es NO pero no seria 0 por la formulación de la pregunta en vez de vaco</t>
        </r>
      </text>
    </comment>
    <comment ref="M121" authorId="0" shapeId="0" xr:uid="{00000000-0006-0000-0900-000004000000}">
      <text>
        <r>
          <rPr>
            <b/>
            <sz val="9"/>
            <color indexed="81"/>
            <rFont val="Tahoma"/>
            <family val="2"/>
          </rPr>
          <t>Yennifer Padilla:</t>
        </r>
        <r>
          <rPr>
            <sz val="9"/>
            <color indexed="81"/>
            <rFont val="Tahoma"/>
            <family val="2"/>
          </rPr>
          <t xml:space="preserve">
Si l a respuesta es NO tambiens se coloca vacio o no aplica</t>
        </r>
      </text>
    </comment>
    <comment ref="M122" authorId="0" shapeId="0" xr:uid="{00000000-0006-0000-0900-000005000000}">
      <text>
        <r>
          <rPr>
            <b/>
            <sz val="9"/>
            <color indexed="81"/>
            <rFont val="Tahoma"/>
            <family val="2"/>
          </rPr>
          <t>Yennifer Padilla:</t>
        </r>
        <r>
          <rPr>
            <sz val="9"/>
            <color indexed="81"/>
            <rFont val="Tahoma"/>
            <family val="2"/>
          </rPr>
          <t xml:space="preserve">
Si l a respuesta es NO tambiens se coloca vacio o no aplica</t>
        </r>
      </text>
    </comment>
    <comment ref="M123" authorId="0" shapeId="0" xr:uid="{00000000-0006-0000-0900-000006000000}">
      <text>
        <r>
          <rPr>
            <b/>
            <sz val="9"/>
            <color indexed="81"/>
            <rFont val="Tahoma"/>
            <family val="2"/>
          </rPr>
          <t>Yennifer Padilla:</t>
        </r>
        <r>
          <rPr>
            <sz val="9"/>
            <color indexed="81"/>
            <rFont val="Tahoma"/>
            <family val="2"/>
          </rPr>
          <t xml:space="preserve">
Si l a respuesta es NO tambiens se coloca vacio o no aplica</t>
        </r>
      </text>
    </comment>
    <comment ref="M124" authorId="0" shapeId="0" xr:uid="{00000000-0006-0000-0900-000007000000}">
      <text>
        <r>
          <rPr>
            <b/>
            <sz val="9"/>
            <color indexed="81"/>
            <rFont val="Tahoma"/>
            <family val="2"/>
          </rPr>
          <t>Yennifer Padilla:</t>
        </r>
        <r>
          <rPr>
            <sz val="9"/>
            <color indexed="81"/>
            <rFont val="Tahoma"/>
            <family val="2"/>
          </rPr>
          <t xml:space="preserve">
Si l a respuesta es NO tambiens se coloca vacio o no aplica</t>
        </r>
      </text>
    </comment>
    <comment ref="M125" authorId="0" shapeId="0" xr:uid="{00000000-0006-0000-0900-000008000000}">
      <text>
        <r>
          <rPr>
            <b/>
            <sz val="9"/>
            <color indexed="81"/>
            <rFont val="Tahoma"/>
            <family val="2"/>
          </rPr>
          <t>Yennifer Padilla:</t>
        </r>
        <r>
          <rPr>
            <sz val="9"/>
            <color indexed="81"/>
            <rFont val="Tahoma"/>
            <family val="2"/>
          </rPr>
          <t xml:space="preserve">
Si l a respuesta es NO tambiens se coloca vacio o no aplica</t>
        </r>
      </text>
    </comment>
    <comment ref="M126" authorId="0" shapeId="0" xr:uid="{00000000-0006-0000-0900-000009000000}">
      <text>
        <r>
          <rPr>
            <b/>
            <sz val="9"/>
            <color indexed="81"/>
            <rFont val="Tahoma"/>
            <family val="2"/>
          </rPr>
          <t>Yennifer Padilla:</t>
        </r>
        <r>
          <rPr>
            <sz val="9"/>
            <color indexed="81"/>
            <rFont val="Tahoma"/>
            <family val="2"/>
          </rPr>
          <t xml:space="preserve">
Si l a respuesta es NO tambiens se coloca vacio o no aplica</t>
        </r>
      </text>
    </comment>
    <comment ref="M127" authorId="0" shapeId="0" xr:uid="{00000000-0006-0000-0900-00000A000000}">
      <text>
        <r>
          <rPr>
            <b/>
            <sz val="9"/>
            <color indexed="81"/>
            <rFont val="Tahoma"/>
            <family val="2"/>
          </rPr>
          <t>Yennifer Padilla:</t>
        </r>
        <r>
          <rPr>
            <sz val="9"/>
            <color indexed="81"/>
            <rFont val="Tahoma"/>
            <family val="2"/>
          </rPr>
          <t xml:space="preserve">
Si l a respuesta es NO tambiens se coloca vacio o no aplica</t>
        </r>
      </text>
    </comment>
    <comment ref="M128" authorId="0" shapeId="0" xr:uid="{00000000-0006-0000-0900-00000B000000}">
      <text>
        <r>
          <rPr>
            <b/>
            <sz val="9"/>
            <color indexed="81"/>
            <rFont val="Tahoma"/>
            <family val="2"/>
          </rPr>
          <t>Yennifer Padilla:</t>
        </r>
        <r>
          <rPr>
            <sz val="9"/>
            <color indexed="81"/>
            <rFont val="Tahoma"/>
            <family val="2"/>
          </rPr>
          <t xml:space="preserve">
Si l a respuesta es NO tambiens se coloca vacio o no aplica</t>
        </r>
      </text>
    </comment>
    <comment ref="M130" authorId="0" shapeId="0" xr:uid="{00000000-0006-0000-0900-00000C000000}">
      <text>
        <r>
          <rPr>
            <b/>
            <sz val="9"/>
            <color indexed="81"/>
            <rFont val="Tahoma"/>
            <family val="2"/>
          </rPr>
          <t>Yennifer Padilla:</t>
        </r>
        <r>
          <rPr>
            <sz val="9"/>
            <color indexed="81"/>
            <rFont val="Tahoma"/>
            <family val="2"/>
          </rPr>
          <t xml:space="preserve">
Si los inventario estan bien o si lo aportaron ???</t>
        </r>
      </text>
    </comment>
    <comment ref="M156" authorId="0" shapeId="0" xr:uid="{00000000-0006-0000-0900-00000D000000}">
      <text>
        <r>
          <rPr>
            <b/>
            <sz val="9"/>
            <color indexed="81"/>
            <rFont val="Tahoma"/>
            <family val="2"/>
          </rPr>
          <t>Yennifer Padilla:</t>
        </r>
        <r>
          <rPr>
            <sz val="9"/>
            <color indexed="81"/>
            <rFont val="Tahoma"/>
            <family val="2"/>
          </rPr>
          <t xml:space="preserve">
La respuesta es vacio o enunciado</t>
        </r>
      </text>
    </comment>
    <comment ref="M168" authorId="0" shapeId="0" xr:uid="{00000000-0006-0000-0900-00000E000000}">
      <text>
        <r>
          <rPr>
            <b/>
            <sz val="9"/>
            <color indexed="81"/>
            <rFont val="Tahoma"/>
            <family val="2"/>
          </rPr>
          <t>Yennifer Padilla:</t>
        </r>
        <r>
          <rPr>
            <sz val="9"/>
            <color indexed="81"/>
            <rFont val="Tahoma"/>
            <family val="2"/>
          </rPr>
          <t xml:space="preserve">
Ajustar comentario 
No es la pregunta 52 si no 55</t>
        </r>
      </text>
    </comment>
    <comment ref="M170" authorId="0" shapeId="0" xr:uid="{00000000-0006-0000-0900-00000F000000}">
      <text>
        <r>
          <rPr>
            <b/>
            <sz val="9"/>
            <color indexed="81"/>
            <rFont val="Tahoma"/>
            <family val="2"/>
          </rPr>
          <t>Yennifer Padilla:</t>
        </r>
        <r>
          <rPr>
            <sz val="9"/>
            <color indexed="81"/>
            <rFont val="Tahoma"/>
            <family val="2"/>
          </rPr>
          <t xml:space="preserve">
Coloca de acuerdo a las respiustas o vacio???</t>
        </r>
      </text>
    </comment>
    <comment ref="M177" authorId="0" shapeId="0" xr:uid="{00000000-0006-0000-0900-000010000000}">
      <text>
        <r>
          <rPr>
            <b/>
            <sz val="9"/>
            <color indexed="81"/>
            <rFont val="Tahoma"/>
            <family val="2"/>
          </rPr>
          <t>Yennifer Padilla:</t>
        </r>
        <r>
          <rPr>
            <sz val="9"/>
            <color indexed="81"/>
            <rFont val="Tahoma"/>
            <family val="2"/>
          </rPr>
          <t xml:space="preserve">
Es vacio o enunciado de acuerdo al formulario?
Y si fue si en la 55 que se coloca</t>
        </r>
      </text>
    </comment>
    <comment ref="M225" authorId="0" shapeId="0" xr:uid="{00000000-0006-0000-0900-000011000000}">
      <text>
        <r>
          <rPr>
            <b/>
            <sz val="9"/>
            <color indexed="81"/>
            <rFont val="Tahoma"/>
            <family val="2"/>
          </rPr>
          <t>Yennifer Padilla:</t>
        </r>
        <r>
          <rPr>
            <sz val="9"/>
            <color indexed="81"/>
            <rFont val="Tahoma"/>
            <family val="2"/>
          </rPr>
          <t xml:space="preserve">
Se  colocaria NO pq la respuesta esta como no aplica
</t>
        </r>
      </text>
    </comment>
    <comment ref="F238" authorId="1" shapeId="0" xr:uid="{00000000-0006-0000-0900-00001200000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 ref="M250" authorId="0" shapeId="0" xr:uid="{00000000-0006-0000-0900-000013000000}">
      <text>
        <r>
          <rPr>
            <b/>
            <sz val="9"/>
            <color indexed="81"/>
            <rFont val="Tahoma"/>
            <family val="2"/>
          </rPr>
          <t>Yennifer Padilla:</t>
        </r>
        <r>
          <rPr>
            <sz val="9"/>
            <color indexed="81"/>
            <rFont val="Tahoma"/>
            <family val="2"/>
          </rPr>
          <t xml:space="preserve">
La pregunta 75 es no pero va vacio  independientemente que la Entidad respondio NO</t>
        </r>
      </text>
    </comment>
    <comment ref="M255" authorId="0" shapeId="0" xr:uid="{00000000-0006-0000-0900-000014000000}">
      <text>
        <r>
          <rPr>
            <b/>
            <sz val="9"/>
            <color indexed="81"/>
            <rFont val="Tahoma"/>
            <family val="2"/>
          </rPr>
          <t>Yennifer Padilla:</t>
        </r>
        <r>
          <rPr>
            <sz val="9"/>
            <color indexed="81"/>
            <rFont val="Tahoma"/>
            <family val="2"/>
          </rPr>
          <t xml:space="preserve">
Va vacio  independientemente que la Entidad respondio NO no seria NO</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52103B35-1530-4FAF-A19B-1809BBC059C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994D3B63-8614-4B85-91D3-B26DC8E51363}">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Maryury.forero</author>
    <author>Yennifer Padilla</author>
  </authors>
  <commentList>
    <comment ref="F238" authorId="0" shapeId="0" xr:uid="{4B8EB1DE-CACB-4F99-ACDA-A4400CD99BAA}">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 ref="M255" authorId="1" shapeId="0" xr:uid="{A830AD77-13B0-4DE2-A9E2-DE100EDD225E}">
      <text>
        <r>
          <rPr>
            <b/>
            <sz val="9"/>
            <color indexed="81"/>
            <rFont val="Tahoma"/>
            <family val="2"/>
          </rPr>
          <t>Yennifer Padilla:</t>
        </r>
        <r>
          <rPr>
            <sz val="9"/>
            <color indexed="81"/>
            <rFont val="Tahoma"/>
            <family val="2"/>
          </rPr>
          <t xml:space="preserve">
No esta diligenciada y es de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8FC18A43-4885-42BB-A7D3-943616CB70FF}">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42378B1A-4B1E-4721-B661-D4D21C99E71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5E21D708-F125-4079-83DB-2E3E729ADE18}">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BA001674-93AA-4060-9BD5-12CB2C74408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3B08DF25-E4B1-4BFD-A91D-99380F4EAF9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Maryury.forero</author>
    <author>Acer</author>
  </authors>
  <commentList>
    <comment ref="F238" authorId="0" shapeId="0" xr:uid="{D8BDDF46-FF79-4A67-B477-C45CBFA8B92F}">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 ref="M239" authorId="1" shapeId="0" xr:uid="{809E0988-5A18-4FD0-9000-B8C69A6A6FCE}">
      <text>
        <r>
          <rPr>
            <b/>
            <sz val="9"/>
            <color indexed="81"/>
            <rFont val="Tahoma"/>
            <family val="2"/>
          </rPr>
          <t>Acer:</t>
        </r>
        <r>
          <rPr>
            <sz val="9"/>
            <color indexed="81"/>
            <rFont val="Tahoma"/>
            <family val="2"/>
          </rPr>
          <t xml:space="preserve">
lo que está en morado estaba en blpanco. La mona no dio respuesta a esto. Ojo en el 2024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CD24C068-B78A-4320-B9FC-D47C31017710}">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AF1251AE-23E9-4466-AF7C-BA465DADBFF6}">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Maryury.forero</author>
    <author>Acer</author>
  </authors>
  <commentList>
    <comment ref="F238" authorId="0" shapeId="0" xr:uid="{E711110E-B976-4EB8-9F42-E5C490048887}">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 ref="M238" authorId="1" shapeId="0" xr:uid="{8ED4CD3A-A591-47DE-90E2-1842C7E98E10}">
      <text>
        <r>
          <rPr>
            <b/>
            <sz val="9"/>
            <color indexed="81"/>
            <rFont val="Tahoma"/>
            <family val="2"/>
          </rPr>
          <t>Acer:</t>
        </r>
        <r>
          <rPr>
            <sz val="9"/>
            <color indexed="81"/>
            <rFont val="Tahoma"/>
            <family val="2"/>
          </rPr>
          <t xml:space="preserve">
Todo lo que está en morado estaba sin diligenciar (blanco) (tema de Maryu).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Maryury.forero</author>
  </authors>
  <commentList>
    <comment ref="F238" authorId="0" shapeId="0" xr:uid="{08C474F6-906F-44FB-AAE0-9632BFB779C4}">
      <text>
        <r>
          <rPr>
            <b/>
            <sz val="9"/>
            <color indexed="81"/>
            <rFont val="Tahoma"/>
            <family val="2"/>
          </rPr>
          <t>Maryury.forero:</t>
        </r>
        <r>
          <rPr>
            <sz val="9"/>
            <color indexed="81"/>
            <rFont val="Tahoma"/>
            <family val="2"/>
          </rPr>
          <t xml:space="preserve">
Compñaeritas esta le quiero incluir un que diga, cual o cuales? Ej: one drive, drive, sharepoint, file server...</t>
        </r>
      </text>
    </comment>
  </commentList>
</comments>
</file>

<file path=xl/sharedStrings.xml><?xml version="1.0" encoding="utf-8"?>
<sst xmlns="http://schemas.openxmlformats.org/spreadsheetml/2006/main" count="173319" uniqueCount="5984">
  <si>
    <t>SEGUIMIENTO ESTRATÉGICO AL CUMPLIMIENTO DE LA NORMATIVA ARCHIVÍSTICA EN LAS ENTIDADES DEL DISTRITO CAPITAL</t>
  </si>
  <si>
    <t>AVANCE EN LA IMPLEMENTACIÓN DEL SISTEMA DE GESTIÓN DE DOCUMENTOS DE ARCHIVO PERIODO DE REFERENCIA 2022</t>
  </si>
  <si>
    <t>TABLA DE CONTENIDO</t>
  </si>
  <si>
    <t>ENTIDADES/ANEXOS</t>
  </si>
  <si>
    <t>RESULTADOS</t>
  </si>
  <si>
    <t>EMPRESA DE ACUEDUCTO Y ALCANTARILLADO DE BOGOTÁ - ESP</t>
  </si>
  <si>
    <t>AGUAS DE BOGOTÁ S.A E.S.P.</t>
  </si>
  <si>
    <t>SECRETARÍA GENERAL DE LA ALCALDÍA MAYOR DE BOGOTÁ</t>
  </si>
  <si>
    <t>SECRETARIA DE DESARROLLO ECONÓMICO</t>
  </si>
  <si>
    <t>DEPARTAMENTO ADMINISTRATIVO DE LA DEFENSORÍA DEL ESPACIO PÚBLICO - DADEP</t>
  </si>
  <si>
    <t>DEPARTAMENTO ADMINISTRATIVO DEL SERVICIO CIVIL DISTRITAL - DASC</t>
  </si>
  <si>
    <t>ENTIDAD DE GESTIÓN ADMINISTRATIVA Y TÉCNICA-  EGAT</t>
  </si>
  <si>
    <t>INSTITUTO DISTRITAL DE CIENCIAS, BIOTECNOLOGÍA E INNOVACIÓN EN SALUD - IDCBIS</t>
  </si>
  <si>
    <t xml:space="preserve">SECRETARÍA DISTRITAL DE CULTURA RECREACIÓN Y DEPORTE </t>
  </si>
  <si>
    <t>SECRETARÍA DISTRITAL DE GOBIERNO</t>
  </si>
  <si>
    <t>SECRETARÍA DISTRITAL DE MOVILIDAD</t>
  </si>
  <si>
    <t>UNIDAD ADMINISTRATIVA ESPECIAL CUERPO OFICIAL DE BOMBEROS - UAECOB</t>
  </si>
  <si>
    <t>UNIVERSIDAD DISTRITAL FRANCISCO JOSÉ DE CALDAS</t>
  </si>
  <si>
    <t>EMPRESA DE RENOVACIÓN Y DESARROLLO URBANO DE BOGOTÁ D.C. - ERU</t>
  </si>
  <si>
    <t>INSTITUTO DISTRITAL DE RECREACIÓN Y DEPORTE - IDRD</t>
  </si>
  <si>
    <t>INSTITUTO PARA LA ECONOMÍA SOCIAL -IPES</t>
  </si>
  <si>
    <t>INSTITUTO DISTRITAL DE TURISMO - IDT</t>
  </si>
  <si>
    <t>FONDO DE PRESTACIONES ECONÓMICAS, CESANTÍAS Y PENSIONES - FONCEP</t>
  </si>
  <si>
    <t>SECRETARÍA DE EDUCACIÓN DEL DISTRITO</t>
  </si>
  <si>
    <t>INSTITUTO DISTRITAL DE LAS ARTES - IDARTES</t>
  </si>
  <si>
    <t>EMPRESA DE TRANSPORTE DEL TERCER MILENIO TRANSMILENIO S.A.</t>
  </si>
  <si>
    <t>VEEDURÍA DISTRITAL</t>
  </si>
  <si>
    <t>PERSONERÍA DE BOGOTÁ D.C.</t>
  </si>
  <si>
    <t>FUNDACIÓN GILBERTO ALZATE AVENDAÑO - FUGA</t>
  </si>
  <si>
    <t>SECRETARÍA DISTRITAL DE LA MUJER</t>
  </si>
  <si>
    <t>CAJA DE LA VIVIENDA POPULAR</t>
  </si>
  <si>
    <t>CANAL CAPITAL</t>
  </si>
  <si>
    <t>CONCEJO DE BOGOTÁ</t>
  </si>
  <si>
    <t>CONTRALORÍA DE BOGOTÁ D.C</t>
  </si>
  <si>
    <t>INSTITUTO DISTRITAL DE PARTICIPACIÓN Y ACCION COMUNAL - IDPAC</t>
  </si>
  <si>
    <t>EMPRESA METRO DE BOGOTÁ S.A.</t>
  </si>
  <si>
    <t>UNIDAD ADMINISTRATIVA ESPECIAL DE SERVICIOS PÚBLICOS -UAESP</t>
  </si>
  <si>
    <t>INSTITUTO PARA LA INVESTIGACIÓN EDUCATIVA Y EL DESARROLLO PEDAGÓGICO - IDEP</t>
  </si>
  <si>
    <t>CAPITAL SALUD EPS SAS</t>
  </si>
  <si>
    <t>ORQUESTA FILARMÓNICA DE BOGOTÁ</t>
  </si>
  <si>
    <t>CORPORACIÓN BOGOTÁ REGIÓN DINÁMICA - INVEST IN BOGOTÁ</t>
  </si>
  <si>
    <t xml:space="preserve">SECRETARÍA DISTRITAL DEL HÁBITAT </t>
  </si>
  <si>
    <t>INSTITUTO DISTRITAL DE GESTIÓN DEL RIESGO Y CAMBIO CLIMÁTICO-IDIGER</t>
  </si>
  <si>
    <t>INSTITUTO DISTRITAL PARA LA PROTECCIÓN DE LA NIÑEZ Y LA JUVENTUD - IDIPRON</t>
  </si>
  <si>
    <t>SECRETARÍA DISTRITAL DE HACIENDA DE BOGOTÁ D.C.</t>
  </si>
  <si>
    <t xml:space="preserve">UNIDAD ADMINISTRATIVA ESPECIAL DE CATASTRO DISTRITAL </t>
  </si>
  <si>
    <t>JARDÍN BOTÁNICO DE BOGOTÁ JOSÉ CELESTINO MUTIS</t>
  </si>
  <si>
    <t>UNIDAD ADMINISTRATIVA ESPECIAL DE REHABILITACIÓN Y MANTENIMIENTO VIAL - UAERMV</t>
  </si>
  <si>
    <t xml:space="preserve">SECRETARIA DISTRITAL DE PLANEACIÓN </t>
  </si>
  <si>
    <t>SECRETARÍA DISTRITAL DE SEGURIDAD, CONVIVENCIA Y JUSTICIA</t>
  </si>
  <si>
    <t>SECRETARÍA DISTRITAL DE SALUD</t>
  </si>
  <si>
    <t>SUBRED INTEGRADA DE SERVICIOS DE SALUD CENTRO ORIENTE E.S.E.</t>
  </si>
  <si>
    <t>SUBRED INTEGRADA DE SERVICIOS DE SALUD NORTE E.S.E.</t>
  </si>
  <si>
    <t>SUBRED INTEGRADA DE SERVICIOS DE SALUD SUR E.S.E</t>
  </si>
  <si>
    <t>TERMINAL DE TRANSPORTE S.A.</t>
  </si>
  <si>
    <t>SECRETARÍA DISTRITAL DE INTEGRACIÓN SOCIAL</t>
  </si>
  <si>
    <t>SECRETARÍA JURÍDICA DISTRITAL</t>
  </si>
  <si>
    <t>SECRETARÍA DISTRITAL DE AMBIENTE</t>
  </si>
  <si>
    <t>INSTITUTO DE DESARROLLO URBANO - IDU</t>
  </si>
  <si>
    <t>LOTERÍA DE BOGOTÁ</t>
  </si>
  <si>
    <t>SUBRED INTEGRADA DE PRESTACIÓN DE SERVICIOS DE SALUD SUR OCCIDENTE E.S.E.</t>
  </si>
  <si>
    <t>INSTITUTO DISTRITAL DE PROTECCIÓN Y BIENESTAR ANIMAL  - IDPYVA</t>
  </si>
  <si>
    <t xml:space="preserve">ANEXO 1 </t>
  </si>
  <si>
    <t>ASEGURAMIENTO DE LOS RECURSOS PARA LA GESTIÓN DOCUMENTAL</t>
  </si>
  <si>
    <t>ANEXO 2</t>
  </si>
  <si>
    <t>PROGRAMA DE GESTIÓN DOCUMENTAL - PGD</t>
  </si>
  <si>
    <t xml:space="preserve">ANEXO 3 </t>
  </si>
  <si>
    <t>PLAN INSTITUCIONAL DE ARCHIVOS - PINAR</t>
  </si>
  <si>
    <t>ANEXO 4</t>
  </si>
  <si>
    <t>CUADRO DE CLASIFICACIÓN DOCUMENTAL</t>
  </si>
  <si>
    <t xml:space="preserve">ANEXO 5 </t>
  </si>
  <si>
    <t>TABLA DE RETENCIÓN DOCUMENTAL</t>
  </si>
  <si>
    <t>ANEXO 6</t>
  </si>
  <si>
    <t>INVENTARIOS DOCUMENTALES</t>
  </si>
  <si>
    <t xml:space="preserve">ANEXO 7 </t>
  </si>
  <si>
    <t>BANCO TERMINOLÓGICO</t>
  </si>
  <si>
    <t>ANEXO 8</t>
  </si>
  <si>
    <t>SISTEMA INTEGRADO DE CONSERVACIÓN</t>
  </si>
  <si>
    <t xml:space="preserve">ANEXO 9 </t>
  </si>
  <si>
    <t>TABLA DE CONTROL DE ACCESO</t>
  </si>
  <si>
    <t>ANEXO 10</t>
  </si>
  <si>
    <t>PROCESOS DE LA GESTIÓN DOCUMENTAL</t>
  </si>
  <si>
    <t xml:space="preserve">ANEXO 11 </t>
  </si>
  <si>
    <t>MODELO DE REQUISITOS PARA LA GESTIÓN DE DOCUMENTOS ELECTRÓNICOS</t>
  </si>
  <si>
    <t>ANEXO 12</t>
  </si>
  <si>
    <t>POLÍTICA CERO PAPEL</t>
  </si>
  <si>
    <t xml:space="preserve">ANEXO 13 </t>
  </si>
  <si>
    <t>GESTIÓN DEL CONOCIMIENTO</t>
  </si>
  <si>
    <t>ANEXO 14</t>
  </si>
  <si>
    <t>RENDICIÓN DE CUENTAS</t>
  </si>
  <si>
    <t xml:space="preserve">ANEXO 15 </t>
  </si>
  <si>
    <t>INDICADOR ESTADO DE AVANCE SISTEMA DE GESTIÓN DE DOCUMENTOS DE ARCHIVO - RESULTADOS POR COMPONENTE Y SUBCOMPONENTE</t>
  </si>
  <si>
    <t>ANEXO 16</t>
  </si>
  <si>
    <t>INDICADOR ESTADO DE AVANCE SISTEMA DE GESTIÓN DE DOCUMENTOS DE ARCHIVO - RESULTADOS POR CRITERIOS DE IMPLEMENTACIÓN</t>
  </si>
  <si>
    <t xml:space="preserve">ANEXO 17 </t>
  </si>
  <si>
    <t>RANKING ENTIDADES</t>
  </si>
  <si>
    <t>ANEXO 18</t>
  </si>
  <si>
    <t>RANKING SECTORES</t>
  </si>
  <si>
    <t>HERRAMIENTA DE SEGUIMIENTO ESTRATÉGICO AL CUMPLIMIENTO DE LA NORMATIVA ARCHIVÍSTICA EN LAS ENTIDADES DEL DISTRITO CAPITAL
PERIODO DE REFERENCIA: VIGENCIA 2022</t>
  </si>
  <si>
    <t>SECTOR:</t>
  </si>
  <si>
    <t>HÁBITAT</t>
  </si>
  <si>
    <t>CÓDIGO:</t>
  </si>
  <si>
    <t>ENTIDAD:</t>
  </si>
  <si>
    <t>FUNCIONARIA QUE REALIZA EL SEGUIMIENTO:</t>
  </si>
  <si>
    <t>GINNA PAOLA GÁLVEZ GUTIÉRREZ</t>
  </si>
  <si>
    <t>ÍTEM</t>
  </si>
  <si>
    <t>COMPONENTE</t>
  </si>
  <si>
    <t>SUBCOMPONENTES</t>
  </si>
  <si>
    <t>TEMA</t>
  </si>
  <si>
    <t>No. PREGUNTA</t>
  </si>
  <si>
    <t>PREGUNTAS</t>
  </si>
  <si>
    <t>CRITERIO INDICADOR</t>
  </si>
  <si>
    <t>PONDERACIÓN</t>
  </si>
  <si>
    <t>TIPO DE RESPUESTA</t>
  </si>
  <si>
    <t>No. PREGUNTA ENTIDAD</t>
  </si>
  <si>
    <t>RESPUESTA SEGUIMIENTO 2021</t>
  </si>
  <si>
    <t>RESPUESTA ENTIDAD 2022</t>
  </si>
  <si>
    <t>RESPUESTA SEGUIMIENTO 2022</t>
  </si>
  <si>
    <t>PONDERACIÓN ASIGNADA</t>
  </si>
  <si>
    <t>OBSERVACIONES</t>
  </si>
  <si>
    <t>I COMPONENTE
ESTRATÉGICO</t>
  </si>
  <si>
    <t>Aseguramiento de los Recursos para la Gestión Documental</t>
  </si>
  <si>
    <t>Responsables</t>
  </si>
  <si>
    <t xml:space="preserve">¿Los perfiles definidos en el manual de funciones de los cargos que tienen contempladas responsabilidades y/o funciones en gestión documental y archivo durante el año 2022, incluyeron los requisitos para cada perfil, de acuerdo con los artículos 4, 5 y 6 de la Ley 1409 de 2010 y Resolución 629 de 2018. </t>
  </si>
  <si>
    <t>SI/NO</t>
  </si>
  <si>
    <t>N/A</t>
  </si>
  <si>
    <t>NO</t>
  </si>
  <si>
    <r>
      <t>Se toma nuevamente la observación registrada en la herramienta 2021: La entidad aportó la sección del Manual de funciones según Resolución 0293 2019, donde definen la descripción de las funciones esenciales propias de la gestión documental. Sin embargo, en los requisitos de estudio y experiencia, éstos no están acordes con lo estanblecido en la Ley 1409 de 2010 y la Resolución 629 de 2018. De aceurdo con las recomendaciones dadas en el informe de la vigencia 2020, donde también se reiteró la recomendación presentada en el informe de visita del período de referencia 2019 (Rad. 2-2020-39446),  relacionada  con  la  inclusión delcampo de  formación  en  los  cargos  del  nivel profesional, tecnólogo y técnico conforme lo establece la Ley 1409 de 2010 y la Resolución 629 de 2018 del Departamento Administrativo de la Función Pública. Es  importante garantizar la  permanencia  del  equipo  de  trabajo  conformado  por  profesionales archivistas, para dar continuidad a la construcción, adopción e implementación de los instrumentos archivísticos según lo establece la Ley 1409 de 2010, la Resolución 629 de 2018 y el Acuerdo 008 de 2014, artículo 2.
Para el 2022 la empresa contó con el apoyo de 22 personas entre profesionales, auxilares/asistenciales-técnicos. Se observo que, de las 22 personas que apoyaron el proceso, 5 contaban con estudios en archivística, de acuerdo on lo estblecido en la normativa nacional; 7 personas son profesionales en otras áreas a ser: economía, derecho, ingeniería cívil, topográgica, enfermería, admon de empresas, financiera. Finalmente los 10 restantes, son entre bachiller y tecnicos o tecnólogos en contabilidad, comercio exterior, etc. Es importante reslatar que, en el "diagnóstico realizado en el 2022, páginas 13 - 15", fu identificada esta debilidad / falencia, la cual reza: "</t>
    </r>
    <r>
      <rPr>
        <b/>
        <sz val="10"/>
        <rFont val="Arial"/>
        <family val="2"/>
      </rPr>
      <t>La falta de personal capacitado en gestión documental se constituye en una debilidad para la EAAB, toda vez, que la falta de conocimiento y la asignación de perfiles diferentes al reglamentario, impide el adecuado y oportuno desarrollo de los procesos técnicos archivísticos básicos y la realización de las tareas dentro de cada área. 
Adicionalmente, un poco más del 30% de este personal, no es de planta, esta contratado 
bajo otras modalidades, e incluso se evidenció un 1% contrato de aprendizaje"</t>
    </r>
  </si>
  <si>
    <t xml:space="preserve">Los perfiles definidos para determinar los contratos de prestación de servicios del personal de apoyo (técnico, tecnólogo, profesional, especializado) en gestión documental incluyen los requisitos para cada perfil, de acuerdo con los artículos 4, 5 y 6 de la Ley 1409 de 2010. </t>
  </si>
  <si>
    <t>SI</t>
  </si>
  <si>
    <t>Si bien, la empresa contó con el apoyo de 22 personas, 5 profesionales en archivísitica y 2 tecnólogos en gestión documental; los 15 restantes NO cumplían con los requisitos requeridos por norma.
Se ha solicitado adjuntar certificaciones de idoneidad enconrando en una  de éstas: "...Que en la justificación del contrato, el área manifiesta que el personal de la Dirección de Servicios 
Administrativos, resulta insuficiente para desarrollar todas las actividades propias del proceso 
Gestión Documental".</t>
  </si>
  <si>
    <t xml:space="preserve">¿El profesional (líder en gestión documental) a cargo del Subsistema Interno de Gestión Documental y Archivos- SIGA en la Entidad durante el año 2022, acreditó formación académica de nivel superior en archivística (universitario) </t>
  </si>
  <si>
    <t>Se deja el (SI), teniendo en cuenta que contaron con el apoyo de un contratista profesional en el área, quien "lideró" el proceso de gestión documental. No obstante, y de aceurdo con el manual, la persona que está vinculada como profesional de planta responsable de éste no cumple con el perfil requerido por norma y que asimismo está registrado en el manual. Por lo tanto, se invita nuevamente a la empresa a revisar y a ajustar el manual de funciones (293).</t>
  </si>
  <si>
    <t>3.1</t>
  </si>
  <si>
    <t>¿Qué tipo de vinculación tenía el profesional (líder en gestión documental)?</t>
  </si>
  <si>
    <t>ENUNCIADO</t>
  </si>
  <si>
    <t>3.1.1</t>
  </si>
  <si>
    <t>Planta</t>
  </si>
  <si>
    <t>Se retoma lo descrito en el ítem anterior: de acuerdo con el manual, la persona que está vinculada como profesional de planta responsable de éste no cumple con el perfil requerido por norma y que asimismo está registrado en el manual. Por lo tanto, se invita nuevamente a la empresa a revisar y a ajustar el manual de funciones (293).</t>
  </si>
  <si>
    <t>3.1.2</t>
  </si>
  <si>
    <t>Contratista</t>
  </si>
  <si>
    <t xml:space="preserve">Durante la vigencia 2022, ¿La Entidad tenía el equipo interdisciplinario de profesionales necesario para la implementación de la gestión documental? </t>
  </si>
  <si>
    <t>4.1</t>
  </si>
  <si>
    <t>Conservador- Restaurador de Bienes Muebles</t>
  </si>
  <si>
    <t>4.2</t>
  </si>
  <si>
    <t>Historiador</t>
  </si>
  <si>
    <t>4.3</t>
  </si>
  <si>
    <t>Ingeniero de Sistemas</t>
  </si>
  <si>
    <t>De acuerdo con lo aportado en el formulario, el personal que apoyó el proceso de gestión documental fue: abogado, enfermera, tecnicos en otras áreas. 
Para el 2021 la empresa manifestó que contó con el apoyo de los ingenieros de sistemas de la misma.</t>
  </si>
  <si>
    <t>Planeación Estratégica</t>
  </si>
  <si>
    <t>Durante la vigencia 2022, ¿Cuál fue el Comité encargado de orientar la implementación de la gestión documental en la Entidad?</t>
  </si>
  <si>
    <t>5.1</t>
  </si>
  <si>
    <t>Comité Institucional de Gestión y Desempeño</t>
  </si>
  <si>
    <t>Bajo la Resolución 1164 del 22-12-2020 "crea y reglametna el comité institucional de gestión y desempeño…"</t>
  </si>
  <si>
    <t>5.2</t>
  </si>
  <si>
    <t>Comité Interno de Archivo</t>
  </si>
  <si>
    <t>Control, Evaluación, seguimiento y Mejora Continua</t>
  </si>
  <si>
    <t>5.3</t>
  </si>
  <si>
    <t xml:space="preserve">¿Cuántas sesiones de las realizadas por el comité durante la vigencia 2022, trataron temas relacionados con gestión documental? </t>
  </si>
  <si>
    <t>NÚMERO ENTERO</t>
  </si>
  <si>
    <t xml:space="preserve">1. 25-02-2022: "Presentación Documentos del Sistema Integrado de Conservación SIC (Plan de conservación documental, Plan de preservación digital a largo plazo, Política de preservación digital a largo plazo".
2. 20-05-2022: "Presentación para visto bueno Tablas de Valoración Documental Fondos: 
I: Empresa del Acueducto de Bogotá - 4 de septiembre de 1914 a 25 de diciembre de 1924.
II: Empresas Municipales - 26 de diciembre de 1924 a 8 de diciembre de 1955.
Presentación para visto bueno del Plan de Preservación Digital y del Plan de 
Conservación Documental".
3. 29-06-2022: (sesión extraordinaria):  "Socialización de la actualización del autodiagnóstico de la política de gestión documental; Socialización y visto bueno del Plan de Acción de implementación de la Política de Gestión Documental 2023 (PINAR-2023); Proposiciones y varios: Socialización y aprobación actualización Modelo de Requisitos para la Gestión de Documentos Electrónicos de Archivo".
4. 19-09-2022: "Solicitud modificación PINAR 2022 – Actividad SGDEA; Avances actividades PINAR
• Tablas Valoración Documental
• Inventarios Documentales en línea
• Red de Gestores Documentales
• Capacitación Gestión Documental
• Transferencias Documentales Primarias
</t>
  </si>
  <si>
    <t>Programa de Gestión Documental</t>
  </si>
  <si>
    <t xml:space="preserve">A 31 de diciembre de 2022, ¿El Programa de Gestión Documental - PGD estaba aprobado por la instancia competente de acuerdo con la naturaleza de la Entidad? </t>
  </si>
  <si>
    <t>Revisada el acta aportada por la entidad, se observa que el PGD aprobado corresponde al elaborado mediante la estrategia IGA+10. (Misma información registrada en la visita 2020 - 2021)</t>
  </si>
  <si>
    <t>6.1</t>
  </si>
  <si>
    <t>Relacione el tipo y número del acto administrativo por medio del cual fue aprobado y/o adoptado el Programa de Gestión Documental - PGD.
Ejemplo: - Acta No. 1 de 2020 - Comité Institucional de Gestión y Desempeño  - Resolución No. 150 de 2020 </t>
  </si>
  <si>
    <t>TEXTO</t>
  </si>
  <si>
    <t>Acta CIA No. 2 del 
22-08-2018</t>
  </si>
  <si>
    <t>Se retoma la mención realizada en la herramietna 2021: "...el pgd esta vigente hasta el 2022. Para el plan de accion del 2023 está previsto actualizar el pgd. En relacion con el PINAR (la direccion de planeamiento y resultados corporativos) ha dado directrices internas que indican que éste es mas el plan de accion anual".</t>
  </si>
  <si>
    <t>6.2</t>
  </si>
  <si>
    <t xml:space="preserve">A 31 de diciembre de 2022, ¿La Entidad había formulado la política de Gestión Documental? </t>
  </si>
  <si>
    <t>Versión 3 Noviembre 12 de 2019. Revisaa por el CIGD No. 6 y aprobada por el comité corporativo 93. Para tener en cuenta, su el Decreto 2609 fue compilado por el 1080, no se hace necesario hacer mención del primero.</t>
  </si>
  <si>
    <t>6.3</t>
  </si>
  <si>
    <t>A 31 de diciembre de 2022, ¿La Entidad había realizado el diagnóstico integral de archivos?</t>
  </si>
  <si>
    <t>La empresa aporta 3 informes a ser:
1. Informe global tecnológico V20:  misma inforamción aportada para la vigencia 2021, donde se registró en la herramienta: " Acueducto para la vigencia 2021contaba con un "Informe / proyecto elaboración diagnóstico integral de archivos - Componente tecnológico en su versión 2 con fecha diciembre 2021". en el documento no se observó fecha de aprobación ni instancia.
2. Informe C Archivístico finla global V5,0: "Asimismo aportaron un informe con las mismas características para el componente administrativo, archivístico y de conservación, versión final, pero con fecha enero 2022, lo que hace que este documento no cuente para el análisis, si se tiene en cuenta la fecha de aprobación y el periodo de refencia objeto de esta revisión.
3. Informe global final procedimientos: misma información aportada en el 2021. Por lo tanto, Preguntar a la entidad si estos tres documentos suman como el diagnóstico integral, los cuales estarían o deberían estar articulados con el PGD, PINAR y sus respectivas herramientas de control y seguimiento.</t>
  </si>
  <si>
    <t>6.4</t>
  </si>
  <si>
    <t>A 31 de diciembre de 2022, ¿La Entidad había formulado los programas específicos?</t>
  </si>
  <si>
    <t>SI/NO/VACIO</t>
  </si>
  <si>
    <t>La entidad aportó 6 programas específicos a ser:
1. Capacitación
2. Auditoría
3. Reprografía
4. Vitales
5. Especiales
6. Formularios electrónicos</t>
  </si>
  <si>
    <t>6.4.1</t>
  </si>
  <si>
    <t>Programa de normalización de formas y formularios electrónicos</t>
  </si>
  <si>
    <t>La entidad aportó una carpeta pero está vacía.
Al revisar el informe de auditoría 2022, en el análisis allí plasmado se observó que para el 2020 la empresa contó con este Programa aprobado mediante acta 07 de 2020 (pdf MPFD0802F04-01-
PROGRAMA FORMULARIOS ELECTRONICOS V1).  P. 15 del dpcumento 12_Informe de auditoría.
NOTA: aprobado por el Equipo Tecnico, cuando estos documentos deben ser aprobados por el CIGD</t>
  </si>
  <si>
    <t>6.4.2</t>
  </si>
  <si>
    <t>Programa de documentos vitales o esenciales</t>
  </si>
  <si>
    <t>La entidad aportó un documento el cual no registra fechas de aprobación ni instacia. Por lo tatno hablar con la entidad al respecto, si no está validado, se le asignará un (NO)</t>
  </si>
  <si>
    <t>6.4.3</t>
  </si>
  <si>
    <t>Programa de gestión de documentos electrónicos</t>
  </si>
  <si>
    <t>Al revisar el informe de auditoría 2022, en el análisis allí plasmado se observó que para el 2020 la empresa contó con este Programa aprobado mediante acta 07 de 2020 MPFD0802F04-01- PROGRAMA DOC ELEC V1).  P. 15 del dpcumento 12_Informe de auditoría.</t>
  </si>
  <si>
    <t>6.4.4</t>
  </si>
  <si>
    <t>Programa de archivos descentralizados</t>
  </si>
  <si>
    <t>6.4.5</t>
  </si>
  <si>
    <t>Programa de reprografía</t>
  </si>
  <si>
    <t>La entidad aportó un documento el cual no registra fechas de aprobación ni instacia. Por lo tatno hablar con la entidad al respecto, si no está validado, se ratifica el (NO). Además este documento presenta problemas en su contenido (copy/paste)</t>
  </si>
  <si>
    <t>6.4.6</t>
  </si>
  <si>
    <t>Programa de documentos especiales</t>
  </si>
  <si>
    <t>6.4.7</t>
  </si>
  <si>
    <t>Plan institucional de capacitación</t>
  </si>
  <si>
    <t xml:space="preserve">Pese a que la entidad aportó 3 versiones del documento, se tomó la más reciente (16-05-2022); sin emabrgo, este documento presenta la misma observacón de los anteriores. </t>
  </si>
  <si>
    <t>6.4.8</t>
  </si>
  <si>
    <t>Programa de auditoría y control</t>
  </si>
  <si>
    <t>6.5</t>
  </si>
  <si>
    <t>¿Qué período de ejecución (vigencia) tiene el Programa de Gestión Documental - PGD de la Entidad?  Ejemplo: 01/01/2020-31/12/2024 </t>
  </si>
  <si>
    <t>2018 - 2022</t>
  </si>
  <si>
    <t>2018-2022</t>
  </si>
  <si>
    <t xml:space="preserve">Para mencionar a la entidad que solo se requiere adjuntar la información que está en la lista de chequeo y que la entidad puede corroborar al momento de diligenciar el formulario. Esta mención se hace en el sentido que, en la carpeta aportada hay demasiada documentación adjunta que no suma y sí tiende a confundir al momento de buscar el documentoque daría sustento a la respuesta dada por la entidad. Además, los registros son de fecha 2021 y lo que se solicitó fue información 2022
</t>
  </si>
  <si>
    <t xml:space="preserve">¿El Programa de Gestión Documental - PGD se encontraba publicado en la página web de la Entidad? </t>
  </si>
  <si>
    <t>https://www.acueducto.com.co/wps/portal/EAB2/Home/transparencia_informacion_publica/datos_abiertos/programa_gestion_documental</t>
  </si>
  <si>
    <t xml:space="preserve">Durante la vigencia 2022, ¿La Entidad tenía el plan operativo o plan de trabajo para la implementación del Programa de Gestión Documental - PGD?  </t>
  </si>
  <si>
    <t>Dentro de la información aportada, no se ubicó documento que diera sustento.</t>
  </si>
  <si>
    <t>Durante la vigencia 2022, ¿El Programa de Gestión Documental - PGD se encontraba armonizado con el Plan Institucional de Archivos, el Plan Estratégico y el Plan de Acción?</t>
  </si>
  <si>
    <t>Aunque se observó que el PGD está armonizado con, se reitera la recomendación que desde la OCI registró en su informe de auditoria, la cual reza: "se recomienda analizar posibles interacciones con los siguientes temas, los cuales no se encuentran referenciados en el PGD:
- Plan Anticorrupción y de Atención al Ciudadano: Analizar teniendo en cuenta la racionalización
de trámites, la gestión de los riesgos de los documentos, el archivo y la exposición de la
información.
- Plan Institucional de Capacitación PIC: Tener en cuenta para análisis, dado que a través de
este se gestiona el fortalecimiento de las competencias y capacidades de los servidores en
materia de gestión documental.
- Plan Estratégico de Tecnologías de la Información PETI: Revisar a partir de los esquemas de
metadatos, captura y almacenamiento de documentos en los sistemas de la Empresa y
requisitos interoperabilidad.
- Política de Gobierno Digital: Analizar la interacción en materia de requisitos de los documentos
electrónicos, la sistematización de trámites y los datos abiertos.
- Sistema de Seguridad y Salud en el Trabajo: A través de este se regulan prácticas seguras en
la ejecución de actividades relacionadas en gestión documental"</t>
  </si>
  <si>
    <t>Seleccione las acciones que la Entidad realizó durante la vigencia 2022 para la implementación y seguimiento del Programa de Gestión Documental – PGD</t>
  </si>
  <si>
    <t>10.1</t>
  </si>
  <si>
    <t xml:space="preserve">Visitas a los archivos de gestión </t>
  </si>
  <si>
    <t>La empresa aporta un archivo donde mes a mes en el 2022 registran las visitas realizadas a las dependnecias del Acueducto.</t>
  </si>
  <si>
    <t>10.2</t>
  </si>
  <si>
    <t>Seguimiento plan de trabajo</t>
  </si>
  <si>
    <t>La empresa aporta un excel denominado "16_plan de acción institucional". Siendo este una ficha resumen del plan de acción y cuyo objetivo es "Establecer acciones encaminadas a la optimización de la política de gestión documental de la empresa, atendiendo los lineamientos normativos y las mejores prácticas en la materia". Cuenta con 5 ejes temáticos cuyas fechas para su desarrollo fueron establecidas entre enero y diciembre del 2022. Como soporte de cumplimiento a estas metas trazadas por parte de la empresa se toma en cuenta el Informe presentado por .....</t>
  </si>
  <si>
    <t>10.3</t>
  </si>
  <si>
    <t xml:space="preserve">Auditorías Internas </t>
  </si>
  <si>
    <t>Informe con fecha octubre de 2022, que si bien toma en cuenta las recomendaciones dadas en el año 2021, se observa que aún la empresa tiene pendientes por tomar en cuenta y ajustar, como es el caso del PGD, entre otros.</t>
  </si>
  <si>
    <t>10.4</t>
  </si>
  <si>
    <t xml:space="preserve">Relacione las acciones adicionales que realizó la Entidad durante la vigencia 2022 para la implementación y seguimiento del Programa de Gestión Documental – PGD </t>
  </si>
  <si>
    <t>4.4</t>
  </si>
  <si>
    <t>Acciones de divulgación de la política de gestión documental, Formulación del Modelo de Requisitos Funcionales para el Sistema de Gestión de Documentos Electrónicos de Archivos, Formulación de programas específicos del PGD, Transferencias documentales primarias, Atención del servicio de consultas.</t>
  </si>
  <si>
    <t>Al revisar los dcumentos aportados por la empresa, se observa que, para el caso de la "formulación de programas esdpecíficos del PGD" no es consistente si tenemos en cuenta las observaciones registradas para cada uno de éstos en ítems anteriojres.</t>
  </si>
  <si>
    <t xml:space="preserve">Durante la vigencia 2022, ¿Cuántas sesiones de capacitación realizó la Entidad en materia de gestión documental? </t>
  </si>
  <si>
    <t>De acuerdo con las evidencias aportadas, la empresa capacitó en 5 temas:
1. Elaboración Inventairo documental (4 sesiones)
2. Organización documental (7 sesiones)
3. Política de gestión documental (1 sesión)
4. Taller gestión de documentos físicos y electrónicos (11 sesiones)
5. TRD (4 sesiones)</t>
  </si>
  <si>
    <t>11.1</t>
  </si>
  <si>
    <t>Indique si la Entidad durante la vigencia 2022 realizó capacitaciones en las siguientes temáticas:</t>
  </si>
  <si>
    <t>11.1.1</t>
  </si>
  <si>
    <t xml:space="preserve">Tabla de Retención Documental – TRD </t>
  </si>
  <si>
    <t>5.1.1</t>
  </si>
  <si>
    <t>11.1.2</t>
  </si>
  <si>
    <t>Inventarios Documentales – FUID</t>
  </si>
  <si>
    <t>5.1.2</t>
  </si>
  <si>
    <t>11.1.3</t>
  </si>
  <si>
    <t xml:space="preserve">Programa de Gestión Documental – PGD </t>
  </si>
  <si>
    <t>5.1.3</t>
  </si>
  <si>
    <t>11.1.4</t>
  </si>
  <si>
    <t xml:space="preserve">Plan Institucional de Archivos – PINAR </t>
  </si>
  <si>
    <t>5.1.4</t>
  </si>
  <si>
    <t>11.1.5</t>
  </si>
  <si>
    <t xml:space="preserve">Banco Terminológico – BANTER </t>
  </si>
  <si>
    <t>5.1.5</t>
  </si>
  <si>
    <t>11.1.6</t>
  </si>
  <si>
    <t xml:space="preserve">Tabla de Control de Acceso – TCA </t>
  </si>
  <si>
    <t>5.1.6</t>
  </si>
  <si>
    <t>11.1.7</t>
  </si>
  <si>
    <t>Documentos Electrónicos  </t>
  </si>
  <si>
    <t>5.1.7</t>
  </si>
  <si>
    <t>11.1.8</t>
  </si>
  <si>
    <t xml:space="preserve">Tabla de Valoración Documental – TVD </t>
  </si>
  <si>
    <t>5.1.8</t>
  </si>
  <si>
    <t>11.1.9</t>
  </si>
  <si>
    <t xml:space="preserve">Cuadro de Clasificación Documental – CCD </t>
  </si>
  <si>
    <t>5.1.9</t>
  </si>
  <si>
    <t>11.1.10</t>
  </si>
  <si>
    <t xml:space="preserve">Plan de Conservación Documental – PCD </t>
  </si>
  <si>
    <t>5.1.10</t>
  </si>
  <si>
    <t>11.1.11</t>
  </si>
  <si>
    <t xml:space="preserve">Plan de Preservación Digital a Largo Plazo - PDLP </t>
  </si>
  <si>
    <t>5.1.11</t>
  </si>
  <si>
    <t>11.1.12</t>
  </si>
  <si>
    <t>Otras: ¿Cuáles?</t>
  </si>
  <si>
    <t>TEXTO LARGO</t>
  </si>
  <si>
    <t>5.1.12</t>
  </si>
  <si>
    <t>NINGUNA</t>
  </si>
  <si>
    <t>Plan Institucional de Archivos</t>
  </si>
  <si>
    <t xml:space="preserve">A 31 de diciembre de 2022, ¿El Plan Institucional de Archivos estaba aprobado por la instancia competente de acuerdo con la naturaleza de la Entidad? </t>
  </si>
  <si>
    <r>
      <t xml:space="preserve">Se toma en cuenta la respuesta dada en el 2022 (2021) "en la reunion indican que si bien hay un documento PINAR, para la oficina que hace las vees de planeción no es un documento, toda vez que esta oficina maneja un "excel" donde levantan la información y luego la suben a la herramienta "archer", donde les permite hacer seguimeinto. </t>
    </r>
    <r>
      <rPr>
        <b/>
        <sz val="10"/>
        <rFont val="Arial"/>
        <family val="2"/>
      </rPr>
      <t>este excel lo hacen cada año (21_PINAR)</t>
    </r>
    <r>
      <rPr>
        <sz val="10"/>
        <rFont val="Arial"/>
        <family val="2"/>
      </rPr>
      <t>. el documento PINAR sirve para tomar en cuenta las recomendaciones dadas por AB, control interno y demás y de allí extractan la información y la plasman en el excel"</t>
    </r>
  </si>
  <si>
    <t>12.1</t>
  </si>
  <si>
    <t>Relacione el número del acto administrativo por el cual se aprobó el PINAR</t>
  </si>
  <si>
    <t>SESIÓN EQUIPO TÉCNICO DE LA POLITICA DE GESTIÓN DOCUMENTAL 
ACTA No.7de (2020)</t>
  </si>
  <si>
    <t>Pereguntar a la entidad sí el PINAR aprobado es el mismo "SESIÓN EQUIPO TÉCNICO DE LA POLITICA DE GESTIÓN DOCUMENTAL ACTA No.7de (2020)"</t>
  </si>
  <si>
    <t xml:space="preserve">¿En el plan de acción institucional de la vigencia 2022, se encontraban incluidos los planes, programas y proyectos definidos en el Plan Institucional de Archivos - PINAR que se ejecutaron en el 2022?  </t>
  </si>
  <si>
    <t xml:space="preserve">Se sustenta esta respuesta, teniendo en cuenta el INFORME DE AVANCE - IMPLEMENTACIÓN DE POLÍTICAS DE GESTIÓN Y DESEMPEÑO MIPG 2022 / DICIEMBRE, que en su página 92 sustenta que el PINAR: "Mediante el aplicativo Archer-MIPG, se verificó cada uno de los soportes aportados en el 
autocontrol para dar cumplimiento a los productos establecidos en cada una de las actividades, con su correspondiente medio de verificación, de manera que a 31 de diciembre de 2022 se cumplieron las 13 actividades programadas, logrando un cumplimiento anual del 100%"
</t>
  </si>
  <si>
    <t>¿Cuál fue el porcentaje (%) de avance planeado en el Plan Institucional de Archivos - PINAR para la vigencia 2022?</t>
  </si>
  <si>
    <t>PORCENTAJE CON DOS DECIMALES</t>
  </si>
  <si>
    <t xml:space="preserve">¿Cuál fue el porcentaje (%) de avance ejecutado del Plan Institucional de Archivos - PINAR durante la vigencia 2022? </t>
  </si>
  <si>
    <t>20%
30%
50%</t>
  </si>
  <si>
    <t>95.53%</t>
  </si>
  <si>
    <t>De acuerdo con el informe de avance (ver ítem anterior), se registra el cumplimiento anual del 100%. Preguntar a la entidad de donde registró el 95,53%?</t>
  </si>
  <si>
    <t xml:space="preserve">Mencione los proyectos del Plan Institucional de Archivos - PINAR que fueron ejecutados durante la vigencia 2022 </t>
  </si>
  <si>
    <t>Actualizar  la Memoria  Institucional  de  la  EAAB-ESP. Análisis  de  inventarios  documentales  FDA;  Elaborar   documentos   del   Sistema   de   Gestión   de Documentos   Electrónicos   de   Archivo   SGDEA   y   los programas    que    lo    acompañan;  Plan  de  emergencia  documental  para  el  rescate  de  la documentación en caso de siniestro, etc</t>
  </si>
  <si>
    <t>Se registran las 13 actividades ejecutadaspor la empresa en la columna O</t>
  </si>
  <si>
    <t xml:space="preserve">1. Adelantar gestiones de implementación de las tablas de valoración documental (TVD) 
con miras a organizar los fondos documentales acumulados.
2. Capacitar al personal de gestión documental y a los gestores documentales en gestión 
documental y archivos.
3. Conformar una Red de Gestores documentales de la EAAB con los funcionarios que 
vienen colaborando en el archivo de cada dependencia.
4. Elaborar y aprobar las tablas de valoración documental (TVD).
5. Gestionar el trámite de Convalidación de las tablas de valoración documental TVD.
6. Gestionar la aprobación del Plan de Preservación del Sistema Integrado de 
Conservación SIC.
7. Hacer seguimiento a la actualización de los inventarios documentales de archivos de gestión de todas las dependencias del Empresa.
8. Implementar el programa de prevención de emergencias y atención de desastres de 
archivo, dentro del Plan de Conservación del Sistema Integrado de Conservación SIC.
9. Monitorear el desempeño de la gestión documental institucional mediante la aplicación 
de indicadores.
10. Poner en servicio de consulta en línea los inventarios documentales del Archivo Central 
de la Empresa.
11. Realizar el análisis de los Inventarios documentales de la entidad, con el fin de identificar las agrupaciones que contienen información con respecto a Derechos Humanos o Derecho Internacional Humanitario y del COVID-19.
12. Revisar el Proyecto de creación del área de gestión documental, con base en la norma 
y a los requerimientos técnicos y organizacionales.
13. Solicitar inclusión de los temas relevantes gestionados en la vigencia en materia de 
gestión documental y archivo, en la rendición de cuentas institucional. </t>
  </si>
  <si>
    <t>Durante la vigencia 2022, ¿La Entidad implementó la herramienta de seguimiento y control al Plan Institucional de Archivos - PINAR? *</t>
  </si>
  <si>
    <t xml:space="preserve">Desde el año pasado, la empresa manifestó que la Oficina de Planeación maneja un "excel" donde levantan la información y luego la suben a la herramienta "archer", la cual les les permite hacer seguimeinto. este excel lo hacen cada año. el documento PINAR sirve para tomar en cuenta las recomendaciones dadas por AB, control interno y demás y de allí extractan la información y la plasman en el excel </t>
  </si>
  <si>
    <t>17.1</t>
  </si>
  <si>
    <t xml:space="preserve">Durante la vigencia 2022, ¿Cuáles herramientas de seguimiento y control al Plan Institucional de Archivos - PINAR implementó la Entidad? </t>
  </si>
  <si>
    <t>14. MPEE0109F01-02+Plan+de+accion+y+Cronograma_PAI+2021+vf1</t>
  </si>
  <si>
    <t>ARCHER</t>
  </si>
  <si>
    <t>II COMPONENTE DOCUMENTAL</t>
  </si>
  <si>
    <t xml:space="preserve">Cuadro de Clasificación Documental </t>
  </si>
  <si>
    <t>Planeación Técnica</t>
  </si>
  <si>
    <t>A 31 de diciembre de 2022, ¿La Entidad tenía Cuadro de Clasificación Documental - CCD? *</t>
  </si>
  <si>
    <t>ccd EN SU VERSIÓN 2 (2020)</t>
  </si>
  <si>
    <t>A 31 de diciembre de 2022, ¿El Cuadro de Clasificación Documental - CCD, se encontraba publicado en el sitio web de la Entidad?</t>
  </si>
  <si>
    <t>https://www.acueducto.com.co/wps/portal/EAB2/Home/transparencia_informacion_publica/datos_abiertos/sis_ges_documental_archivos_siga</t>
  </si>
  <si>
    <t>Organización</t>
  </si>
  <si>
    <t>A 31 de diciembre de 2022, ¿Cuántas dependencias tenía la Entidad de acuerdo con la estructura establecida bajo acto administrativo? </t>
  </si>
  <si>
    <t>A 31 de diciembre de 2022, ¿Cuántas dependencias tenían la totalidad de sus archivos de gestión con el proceso de organización documental (clasificación, ordenación y descripción) de acuerdo con el Cuadro de Clasificación Documental y/o Tabla de Retención Documental -TRD convalidada por el Consejo Distrital de Archivos?</t>
  </si>
  <si>
    <t>Se rescata la mención realizada en el 2022 por el profesional a cargo de la gestión documental de la entidad el cual mencionó: "en la reunion indican que todos los archivos de gestión están implemntnado la TRD. por lo tanto los invenatarios al estar en organizacion clarametne no estarán complentametne diligenciados. se menciona que los directivos en sus acuerdos de gestión tienen estabelcido la enrrega de los inventarios documentales. 
En relacion con el numero de dependeican organizadas 102/97 la entidad indica que hay unas dependeias que no tienen produccion documentla por ejemplo despachos (reparten tareas): 3 no tienen  TRD no proceso GD; 1 gerencia liquidacion de aseo y otra la gerencia general (no reportaron inventario). En conclusión, el 100% de las dependencias tenía sus archivos organizados".
Sumado a lo anterior, en la lista de cheque la empresa reporta que: "Para este númeral la entidad no cuenta con datos exactos de los inventarios documentales o la cantidad, toda vez que esta realizando el proceso de actualización del procedimiento "Organización de documentos - MPFD0301P".</t>
  </si>
  <si>
    <t>Tabla de Retención Documental</t>
  </si>
  <si>
    <t>A 31 de diciembre de 2022, ¿La Tabla de Retención Documental - TRD de la Entidad estaba convalidada por el Consejo Distrital de Archivos? *</t>
  </si>
  <si>
    <t>22.1</t>
  </si>
  <si>
    <t>Relacione el número del acto administrativo por el cual se adoptó la TRD.  Ejemplo: - Acta No. 1 de 2020 - Comité Institucional de Gestión y Desempeño  - Resolución No. 150 de 2020</t>
  </si>
  <si>
    <t>Resolución 1149 de 2020</t>
  </si>
  <si>
    <t>Pese a que la emprsa no adjuntó el acto adminidtrativo que de cuenta de la convalidación de la TRD, se tomó la informción de lo aportado para la vigencia 2021 y se "verificó" mediante el link adjunto, numeral 29 de la lista de chequeo, donde se observó las dos versiones con que cuenta la empresa de TRD, siendo la del 2020 la 2a y más reciente versión.</t>
  </si>
  <si>
    <t>A 31 de diciembre de 2022, ¿La Tabla de Retención Documental -TRD había sido inscrita en el Registro Único de Series Documentales - RUSD?</t>
  </si>
  <si>
    <t>23.1</t>
  </si>
  <si>
    <t>Relacione el número y fecha del RUSD </t>
  </si>
  <si>
    <t>Certificado RUSD No. TRD-443 con fecha noviembre de 2021</t>
  </si>
  <si>
    <t>A 31 de diciembre de 2022, ¿La Tabla de Retención Documental -TRD , fue publicada en el sitio web de la Entidad?</t>
  </si>
  <si>
    <t>https://www.acueducto.com.co/wps/portal/EAB2/Home/transparencia_informacion_publica/datos_abiertos/tablas_retencion_documental</t>
  </si>
  <si>
    <t>¿Cuántas modificaciones ha tenido la estructura orgánica y/o funcional de la Entidad desde su creación?</t>
  </si>
  <si>
    <t>Se retoma la mención realizada en la reunión del 2022 (2021): 5 FDA y 2 versiones de TRD</t>
  </si>
  <si>
    <t>¿Cuántas versiones de actualización ha surtido la Tabla de Retención Documental -TRD en su Entidad de acuerdo con los diez (10) casos y/o situaciones mencionadas en el Acuerdo AGN 004 de 2019?</t>
  </si>
  <si>
    <t>1a versión 2018
2a versión 2020</t>
  </si>
  <si>
    <t>A 31 de diciembre de 2022, ¿Cuál fue el total de metros lineales en los archivos de gestión?</t>
  </si>
  <si>
    <t>NÚMERO CON DOS DECIMALES</t>
  </si>
  <si>
    <r>
      <t xml:space="preserve">En la lista de cheque la empresa manfestó que: "Para este númeral la entidad no cuenta con datos exactos de los inventarios documentales o la cantidad, toda vez que esta realizando el proceso de actualización del procedimiento "Organización de documentos - MPFD0301P".
Sin embargo llama la atención que, para el 2021 la empresa reportó 12.069 ml de documentos en los archivos de gestión, donde la empresa entregó la siguiente información: "La entidad presentó un reporte con el cual sacaron los datos de cada una de las 97 dependnecias para:
1. cajas: 60.348
2. Ml: 12.069
3. Registros: 3.201.715
No obstante, al revisar los inventarios aportados, no dan las cuentas (ver notas en el CCD e Invenrario)
Llama la atención que para el año 2020, la empresa reportó contar con 53,1 Ml; para el 2021 este valor ascendió a 12.069; es decir, un incremento en 12.016 ml, </t>
    </r>
    <r>
      <rPr>
        <b/>
        <sz val="10"/>
        <rFont val="Arial"/>
        <family val="2"/>
      </rPr>
      <t xml:space="preserve">Pero para el 2022 reportan 0. </t>
    </r>
    <r>
      <rPr>
        <sz val="10"/>
        <rFont val="Arial"/>
        <family val="2"/>
      </rPr>
      <t xml:space="preserve">
En la verificación que se hizo con los profesionales de turno en el 2022 mencionaron lo siguiente:
en la reunion reportan que los datos 2020 no estaban correctos, pero para corregir el dato del 2020 no se tiene por ahora clara la estrategia. (pendiente ). </t>
    </r>
  </si>
  <si>
    <t>27.1</t>
  </si>
  <si>
    <t>A 31 de diciembre de 2022, ¿Cuál fue el total de registros en el inventario documental de los archivos de gestión?</t>
  </si>
  <si>
    <t>16.1</t>
  </si>
  <si>
    <t>En la lista de cheque la empresa manfestó que: "Para este númeral la entidad no cuenta con datos exactos de los inventarios documentales o la cantidad, toda vez que esta realizando el proceso de actualización del procedimiento "Organización de documentos - MPFD0301P".
Sin embargo, se debe tener en cuenta la observación anterior. Porqué pasaron de tener 3.201.715 registros a 0? no es consistente!!</t>
  </si>
  <si>
    <t>27.2</t>
  </si>
  <si>
    <t>A 31 de diciembre de 2022, ¿Cuál fue el total de documentación en gigabytes en los archivos de gestión? </t>
  </si>
  <si>
    <t>En la lista de cheque la empresa manfestó que: "Para este númeral la entidad no cuenta con datos exactos de los inventarios documentales o la cantidad, toda vez que esta realizando el proceso de actualización del procedimiento "Organización de documentos - MPFD0301P".
Sin embargo, se trae a colación la información registrada para el 2021 la cual quedó pendiente por verificar por parte de la empresa así: "Porque para el 2020 reportaron un valor de 85 GB y para el 2021 reportan 0? Qué pasó con la información reportada?
En la reunión informan que es un dato reportado por TI para el 2021, Nelson indica que averiguará con TI (Pendiente), pero nunca se recibió dato alguno. Ahora para el 2022 reportan 0. Se considera necesario que la empresa tenga más consistencia con la informaión que reporta, los datos equívocos conllevan a estadísticas erradas.</t>
  </si>
  <si>
    <t>Transferencias Documentales</t>
  </si>
  <si>
    <t>A 31 de diciembre de 2022, ¿Cuál fue el total de metros lineales almacenados en el archivo central? </t>
  </si>
  <si>
    <r>
      <t>Preguntar a la entidad cómo confirmar el dato aportado (23.750 / 2022), si en la documentación suministrada no se ubicó alguno que diera cuenta de dicho reporte. Además, en el 2021 reportaron únicamente 265,6 ml y al revisar las actas de TP2022 (45 actas), el total de ML fue de 456,67.</t>
    </r>
    <r>
      <rPr>
        <b/>
        <sz val="10"/>
        <rFont val="Arial"/>
        <family val="2"/>
      </rPr>
      <t xml:space="preserve"> Así pues la suma de 265,6 + 456,67 = 722,27. </t>
    </r>
    <r>
      <rPr>
        <sz val="10"/>
        <rFont val="Arial"/>
        <family val="2"/>
      </rPr>
      <t>Se observ una difernecia de (722,27-23.750 =</t>
    </r>
    <r>
      <rPr>
        <b/>
        <sz val="10"/>
        <rFont val="Arial"/>
        <family val="2"/>
      </rPr>
      <t xml:space="preserve"> 23.027,73</t>
    </r>
    <r>
      <rPr>
        <sz val="10"/>
        <rFont val="Arial"/>
        <family val="2"/>
      </rPr>
      <t>) y no hay documento que de sustento de esta diferencia y se requiere que la entidad corrobore el dato aportado.</t>
    </r>
  </si>
  <si>
    <t>28.1</t>
  </si>
  <si>
    <t>A 31 de diciembre de 2022, ¿Cuál fue el total de registros en el inventario documental del archivo central?</t>
  </si>
  <si>
    <t>18.1</t>
  </si>
  <si>
    <r>
      <t xml:space="preserve">La entidad en varias oportunidades registró en la lista de cheque esta información: "... </t>
    </r>
    <r>
      <rPr>
        <b/>
        <sz val="10"/>
        <rFont val="Arial"/>
        <family val="2"/>
      </rPr>
      <t>la entidad no cuenta con datos exactos de los inventarios documentales o la cantidad</t>
    </r>
    <r>
      <rPr>
        <sz val="10"/>
        <rFont val="Arial"/>
        <family val="2"/>
      </rPr>
      <t>, toda vez que esta realizando el proceso de actualización del procedimiento "Organización de documentos - MPFD0301P". Así las cosas, de dónde reportan el dato 950,000? No fue posible verificar, no hay documentos adjuntos que den cuenta de ello.</t>
    </r>
  </si>
  <si>
    <t>28.2</t>
  </si>
  <si>
    <t>A 31 de diciembre de 2022, ¿Cuál fue el total de gigabytes almacenados en el archivo central?  </t>
  </si>
  <si>
    <t>Producción</t>
  </si>
  <si>
    <t>¿Cuál es la serie misional que tiene más producción documental en la Entidad?</t>
  </si>
  <si>
    <t>Cuenta Contrato Cliente Individual</t>
  </si>
  <si>
    <t xml:space="preserve">CUENTA CONTRATO CLIENTE INDIVIDUAL </t>
  </si>
  <si>
    <t>Se retoma la mención y respuesta dada en la reunión del 2022 (2021): "Si el porcentaje de producción documental de la serie misional es del 90% y la serie transversal que mayor producción de documentos es del 10%, esto daría un valor del 100% de la producción documentla de la empresa. Así las cosas, cuál es el promedio de producción documental de las demás series docuemtnles?
******
en la reunion indican que el % tomado obedece al 100% de las series documentale</t>
  </si>
  <si>
    <t>29.1</t>
  </si>
  <si>
    <t>¿Cuál es el porcentaje de la producción documental de la serie misional relacionada en la pregunta anterior, frente al total del fondo documental de la Entidad?</t>
  </si>
  <si>
    <t>20.1</t>
  </si>
  <si>
    <t>¿Cuál es la serie transversal que tiene más producción documental en la Entidad?</t>
  </si>
  <si>
    <t>Contratos</t>
  </si>
  <si>
    <t>CONTRATOS</t>
  </si>
  <si>
    <t>30.1</t>
  </si>
  <si>
    <t>¿Cuál es el porcentaje de la producción documental de la serie transversal relacionada en la pregunta anterior, frente al total del fondo documental de la Entidad?</t>
  </si>
  <si>
    <t>21.1</t>
  </si>
  <si>
    <t>A 31 de diciembre de 2022 ¿Los archivos de gestión de la Entidad se custodiaban en?</t>
  </si>
  <si>
    <t>Preservación a Largo Plazo</t>
  </si>
  <si>
    <t>31.1</t>
  </si>
  <si>
    <t>Las oficinas productoras</t>
  </si>
  <si>
    <t>Cómo puedo justificar la repsuesta dada por la entidad? 
Los registros fotográficos aportados son muy "pobres", no dan cuenta de nada, no reflejan el estado actual de los archivos de gestión.</t>
  </si>
  <si>
    <t>31.2</t>
  </si>
  <si>
    <t>Archivo de Gestión Centralizado en depósito de un tercero (Cumple con el Acuerdo 049 de 2000)</t>
  </si>
  <si>
    <t>22.2</t>
  </si>
  <si>
    <t>31.3</t>
  </si>
  <si>
    <t>Archivo de Gestión Centralizado en depósito y/o sitio propio (Cumple con el Acuerdo 049 de 2000)</t>
  </si>
  <si>
    <t>22.3</t>
  </si>
  <si>
    <t>31.4</t>
  </si>
  <si>
    <t>Archivo de Gestión Centralizado en bodega de un tercero (No cumple con el Acuerdo 049 de 2000)</t>
  </si>
  <si>
    <t>22.4</t>
  </si>
  <si>
    <t>31.5</t>
  </si>
  <si>
    <t>Bodegas de un tercero (No cumple con el Acuerdo 049 de 2000)</t>
  </si>
  <si>
    <t>22.5</t>
  </si>
  <si>
    <r>
      <t xml:space="preserve">Se retoma la observación del año pasado: "Si esta bodega (tercero) no cumple con las espdcificaciones dadas por norma, porqué tienen allí almacenados documentos? en reunión Nelson Respondió: es una bodega que está en arriendo. No cumle al 100% de las especificaciones. </t>
    </r>
    <r>
      <rPr>
        <b/>
        <sz val="10"/>
        <rFont val="Arial"/>
        <family val="2"/>
      </rPr>
      <t>Han tratado de adecuar las condiciones.</t>
    </r>
    <r>
      <rPr>
        <sz val="10"/>
        <rFont val="Arial"/>
        <family val="2"/>
      </rPr>
      <t xml:space="preserve"> Esto para el 2021 y para el 2022 sí mejoraron? no? por qué?
Preguntar a la entidad el motivo por el cual no solicitó concepto de viabilidad a la DDAB para la contratación de la bodega que tienen la empresa con un tercero, la cual y de acuerdo con lo registrado en esta pregunta NO CUMPLE con lo establecido en la normativa.</t>
    </r>
  </si>
  <si>
    <t>31.6</t>
  </si>
  <si>
    <t>Bodega y/o sitio propio (No cumple con el Acuerdo 049 de 2000)</t>
  </si>
  <si>
    <t>22.6</t>
  </si>
  <si>
    <t>A 31 de diciembre de 2022, ¿Los documentos del Archivo Central de la Entidad se custodiaban en?</t>
  </si>
  <si>
    <t>32.1</t>
  </si>
  <si>
    <t>Archivo Central en depósito de un tercero (Cumple con el Acuerdo 049 de 2000)</t>
  </si>
  <si>
    <t>SI/NO/NO APLICA</t>
  </si>
  <si>
    <t>Cuál es la diferencia entre la pregunta 22,5 y ésta; es decir, sí "la bodega" del tercero no cumple para almacenar documentos del archivo de gestión, porqué como archivo central el depósito sí cumple?
Preguntar a la entidad el motivo por el cual no solicitó concepto de viabilidad a la DDAB para la contratación de la bodega que tienen la empresa con un tercero, la cual y de acuerdo con lo registrado en esta pregunta NO CUMPLE con lo establecido en la normativa.</t>
  </si>
  <si>
    <t>32.2</t>
  </si>
  <si>
    <t>Archivo Central en depósito y/o sitio propio (Cumple con el Acuerdo 049 de 2000)</t>
  </si>
  <si>
    <t>23.2</t>
  </si>
  <si>
    <t>32.3</t>
  </si>
  <si>
    <t>Archivo Central en bodega y/o sitio propio (No cumple con el Acuerdo 049 de 2000) </t>
  </si>
  <si>
    <t>23.3</t>
  </si>
  <si>
    <t>32.4</t>
  </si>
  <si>
    <t>Archivo Central en bodega de un tercero (No cumple con el Acuerdo 049 de 2000) </t>
  </si>
  <si>
    <t>23.4</t>
  </si>
  <si>
    <t>Cuál es la diferencia entre la pregunta 22,5; 23,1 y ésta; es decir, sí "la bodega" del tercero no cumple para almacenar documentos del archivo de gestión, porqué como archivo central el depósito sí cumple?
Preguntar a la entidad el motivo por el cual no solicitó concepto de viabilidad a la DDAB para la contratación de la bodega que tienen la empresa con un tercero, la cual y de acuerdo con lo registrado en esta pregunta NO CUMPLE con lo establecido en la normativa.</t>
  </si>
  <si>
    <t>En la vigencia 2022, ¿La Entidad, de acuerdo con los tiempos de retención establecidos para cada una de sus series documentales, tenía que realizar transferencias primarias?</t>
  </si>
  <si>
    <t>SI/NO/NO APLICA/VACIO</t>
  </si>
  <si>
    <t>33.1</t>
  </si>
  <si>
    <t>Durante la vigencia 2022, ¿La Entidad formuló el plan o cronograma de transferencias primarias?
Nota: Si la respuesta es SI, revisar anexo 4 - Transferencias documentales</t>
  </si>
  <si>
    <t>24.1</t>
  </si>
  <si>
    <t>La entidad mediante una Circular remitió el cronograma de transferencias documentales primarias</t>
  </si>
  <si>
    <t>33.2</t>
  </si>
  <si>
    <t>Durante la vigencia 2022, ¿La Entidad realizó transferencias primarias? Anexo 4- Transferencias Primarias </t>
  </si>
  <si>
    <t xml:space="preserve">
20%
39%
50%</t>
  </si>
  <si>
    <t>La entidad programó 45 TP y de acuerdo con las actas aportadas realizaron el miemo numero. Los datos en relación con numero de cajas y de metros lineales fue de:
1. Cajas: 1.845
2. ML: 456,67</t>
  </si>
  <si>
    <t>En la vigencia 2022, ¿La Entidad, de acuerdo con los tiempos de retención establecidos para cada una de sus series documentales, tenía que realizar transferencias secundarias?
Nota: Si la Entidad, aún no tenía que realizar transferencias secundarias en algunas de las vigencias relacionadas a continuación, seleccione la opción NO APLICA.</t>
  </si>
  <si>
    <t>34.1</t>
  </si>
  <si>
    <t>¿En qué vigencias la Entidad realizó transferencias secundarias a la Dirección Distrital de Archivo de Bogotá?</t>
  </si>
  <si>
    <t>25.1</t>
  </si>
  <si>
    <t>0%</t>
  </si>
  <si>
    <t>No cumplen aún con los tiemps de retención para realziar este tipo de transferencias documentales.</t>
  </si>
  <si>
    <t>34.1.1</t>
  </si>
  <si>
    <t>25.1.1</t>
  </si>
  <si>
    <t>VACIO</t>
  </si>
  <si>
    <t>34.1.2</t>
  </si>
  <si>
    <t>25.1.2</t>
  </si>
  <si>
    <t>34.1.3</t>
  </si>
  <si>
    <t>25.1.3</t>
  </si>
  <si>
    <t>34.1.4</t>
  </si>
  <si>
    <t>25.1.4</t>
  </si>
  <si>
    <t>34.1.5</t>
  </si>
  <si>
    <t>25.1.5</t>
  </si>
  <si>
    <t>34.1.6</t>
  </si>
  <si>
    <t>25.1.6</t>
  </si>
  <si>
    <t>34.1.7</t>
  </si>
  <si>
    <t>25.1.7</t>
  </si>
  <si>
    <t>34.1.8</t>
  </si>
  <si>
    <t>25.1.8</t>
  </si>
  <si>
    <t>34.1.9</t>
  </si>
  <si>
    <t>25.1.9</t>
  </si>
  <si>
    <t>34.1.10</t>
  </si>
  <si>
    <t>25.1.10</t>
  </si>
  <si>
    <t>34.1.11</t>
  </si>
  <si>
    <t>25.1.11</t>
  </si>
  <si>
    <t>34.2</t>
  </si>
  <si>
    <t xml:space="preserve">A 31 de diciembre de 2022, ¿La Entidad había formulado el plan o cronograma de transferencias secundarias? 
Nota: Si la Entidad de acuerdo con los tiempos de retención establecidos para cada una de sus series documentales, aún no tenía que realizar transferencias secundarias, seleccione la opción NO APLICA. </t>
  </si>
  <si>
    <t>25.2</t>
  </si>
  <si>
    <t>34.3</t>
  </si>
  <si>
    <r>
      <t xml:space="preserve">Relacione los metros lineales transferidos a la Dirección Distrital Archivo de Bogotá durante la vigencia 2022. </t>
    </r>
    <r>
      <rPr>
        <b/>
        <sz val="10"/>
        <rFont val="Arial"/>
        <family val="2"/>
      </rPr>
      <t>Anexo 4</t>
    </r>
  </si>
  <si>
    <t>¿Cuántas modificaciones ha tenido la estructura orgánica y/o funcional de la Entidad desde su creación? 
Nota: Esta pregunta solo se debe responder si la Entidad NO cuenta con TRD adoptada.</t>
  </si>
  <si>
    <t>NO APLICA</t>
  </si>
  <si>
    <t>Se retoma la aclaración dada para la vigencia 2021: "EN la reunion mencioanron 5 FDA y 2 versiones de TRD"</t>
  </si>
  <si>
    <t>35.1</t>
  </si>
  <si>
    <t>A 31 de diciembre de 2022, ¿Cuál fue el total de metros lineales de la documentación generada en las oficinas productoras?
Nota: Esta pregunta solo se debe responder si la Entidad no cuenta con TRD convalidada</t>
  </si>
  <si>
    <t>35.2</t>
  </si>
  <si>
    <t>A 31 de diciembre de 2022, ¿Cuál fue el total de registros en el inventario documental de las oficinas productoras?
Nota: Esta pregunta solo se debe responder si la Entidad NO cuenta con TRD  convalidada</t>
  </si>
  <si>
    <t>26.1</t>
  </si>
  <si>
    <t>35.3</t>
  </si>
  <si>
    <t>A 31 de diciembre de 2022, ¿Cuál fue el total de documentación en gigabytes en las oficinas productoras?
Nota: Esta pregunta solo se debe responder si la Entidad no cuenta con TRD  convalidada</t>
  </si>
  <si>
    <t>26.2</t>
  </si>
  <si>
    <t>A 31 de diciembre de 2022, ¿Los archivos de la Entidad se custodiaban en?
Nota: Esta pregunta solo se debe responder si la Entidad no cuenta con TRD  convalidada</t>
  </si>
  <si>
    <t>36.1</t>
  </si>
  <si>
    <t>36.2</t>
  </si>
  <si>
    <t>Archivo Centralizado en depósito de un tercero (Cumple con el Acuerdo 049 de 2000)</t>
  </si>
  <si>
    <t>36.3</t>
  </si>
  <si>
    <t>Archivo Centralizado en depósito y/o sitio propio (Cumple con el Acuerdo 049 de 2000)</t>
  </si>
  <si>
    <t>27.3</t>
  </si>
  <si>
    <t>36.4</t>
  </si>
  <si>
    <t>Archivo Centralizado en bodega de un tercero (No cumple con el Acuerdo 049 de 2000)</t>
  </si>
  <si>
    <t>27.4</t>
  </si>
  <si>
    <t>36.5</t>
  </si>
  <si>
    <t>27.5</t>
  </si>
  <si>
    <t>36.6</t>
  </si>
  <si>
    <t>27.6</t>
  </si>
  <si>
    <t>36.7</t>
  </si>
  <si>
    <t>Depósito de un tercero (Cumple con el Acuerdo 049 de 2000)</t>
  </si>
  <si>
    <t>27.7</t>
  </si>
  <si>
    <t>36.8</t>
  </si>
  <si>
    <t>Depósito y/o sitio propio (Cumple con el Acuerdo 049 de 2000)</t>
  </si>
  <si>
    <t>27.8</t>
  </si>
  <si>
    <t>Inventarios Documentales</t>
  </si>
  <si>
    <t>A 31 de diciembre de 2022, ¿El Formato Único de Inventario Documental – FUID se encontraba como documento controlado en el Sistema Integrado de Gestión - SIG?   </t>
  </si>
  <si>
    <t>A 31 de diciembre de 2022, ¿Cuál fue el número de dependencias que tenían inventario documental para el total de sus archivos de gestión? </t>
  </si>
  <si>
    <r>
      <t>Se registra para esta pregunta la resuesta dada a la pregunta 13: "Se rescata la mención realizada en el 2022 por el profesional a cargo de la gestión documental de la entidad el cual mencionó: "en la reunion indican que todos los archivos de gestión están implemntnado la TRD.</t>
    </r>
    <r>
      <rPr>
        <b/>
        <sz val="10"/>
        <rFont val="Arial"/>
        <family val="2"/>
      </rPr>
      <t xml:space="preserve"> por lo tanto los invenatarios al estar en organizacion clarametne no estarán complentametne diligenciados</t>
    </r>
    <r>
      <rPr>
        <sz val="10"/>
        <rFont val="Arial"/>
        <family val="2"/>
      </rPr>
      <t>. se menciona que los directivos en sus acuerdos de gestión tienen estabelcido la enrrega de los inventarios documentales. 
En relacion con el numero de dependeican organizadas 102/97 la entidad indica que hay unas dependeias que no tienen produccion documentla por ejemplo despachos (reparten tareas): 3 no tienen  TRD no proceso GD; 1 gerencia liquidacion de aseo y otra la gerencia general (no reportaron inventario). En conclusión, el 100% de las dependencias tenía sus archivos organizados".
Sumado a lo anterior, en la lista de cheque la empresa reporta que: "Para este númeral la entidad no cuenta con datos exactos de los inventarios documentales o la cantidad, toda vez que esta realizando el proceso de actualización del procedimiento "Organización de documentos - MPFD0301P".</t>
    </r>
  </si>
  <si>
    <t>A 31 de diciembre de 2022, ¿Cuál fue el total de inventario documental en metros lineales en el archivo central? 
Nota: Solo responda esta pregunta si la Entidad cuenta con TRD convalidada</t>
  </si>
  <si>
    <t>"...la entidad no cuenta con datos exactos de los inventarios documentales o la cantidad, toda vez que esta realizando el proceso de actualización del procedimiento "Organización de documentos - MPFD0301P".</t>
  </si>
  <si>
    <t>39.1</t>
  </si>
  <si>
    <t>A 31 de diciembre de 2022, ¿Cuál fue el total de registros en el inventario documental del archivo central? 
Nota: Solo responda esta pregunta si la Entidad cuenta con TRD convalidada</t>
  </si>
  <si>
    <t>A 31 de diciembre de 2022, ¿Cuál fue el total de inventario documental en gigabytes en el archivo central?
Nota: Solo responda esta pregunta si la Entidad cuenta con TRD convalidada</t>
  </si>
  <si>
    <t>Disposición de Documentos</t>
  </si>
  <si>
    <t>En aplicación de la Tabla de Retención Documental - TRD y/o Tabla de Valoración Documental - TVD ¿La Entidad realizó eliminación documental durante las siguientes vigencias?</t>
  </si>
  <si>
    <t>Enunciado</t>
  </si>
  <si>
    <t>41.1</t>
  </si>
  <si>
    <t>41.2</t>
  </si>
  <si>
    <t>41.3</t>
  </si>
  <si>
    <t>33.3</t>
  </si>
  <si>
    <t>41.4</t>
  </si>
  <si>
    <t>33.4</t>
  </si>
  <si>
    <t>41.5</t>
  </si>
  <si>
    <t>33.5</t>
  </si>
  <si>
    <t>Preguntar a la entidad el motivo por el cual no realizaron eliminación documental, teniendo en cuenta que realizaron trnsferencias documentales primarias.</t>
  </si>
  <si>
    <t>41.5.1</t>
  </si>
  <si>
    <t>¿Los inventarios de la documentación eliminada fueron publicados en la página web de la Entidad? </t>
  </si>
  <si>
    <t>41.5.2</t>
  </si>
  <si>
    <t>Durante la vigencia 2022, ¿Cuál fue el total de metros lineales de la documentación eliminada?  
Nota: Responda esta pregunta solo si la Entidad cuenta con TRD o TVD convalidada y adoptada.      </t>
  </si>
  <si>
    <t>La entidad colocó en el formulario " NO SE ELIMINÓ DOCUMENTACIÓN DURANTE LA VIGENCIA 2022"</t>
  </si>
  <si>
    <t>41.5.3</t>
  </si>
  <si>
    <t>Durante la vigencia 2022, ¿Cuál fue el total de gigabytes de documentos electrónicos de archivo eliminados?     
Nota: Responda esta pregunta solo si la Entidad cuenta con TRD o TVD convalidada y adoptada.     </t>
  </si>
  <si>
    <t>¿Los inventarios de transferencias secundarias realizadas en la vigencia 2022 fueron publicados en la página web de la Entidad durante el mismo año?  </t>
  </si>
  <si>
    <t>Fondos Documentales Acumulados</t>
  </si>
  <si>
    <t>A 31 de diciembre de 2022, ¿La Entidad tenía fondos documentales acumulados?  </t>
  </si>
  <si>
    <t>43.1</t>
  </si>
  <si>
    <t>A 31 de diciembre de 2022, ¿Cuántos fondos documentales acumulados tenía la Entidad? 
Por favor revisar  la información en el Anexo 5 - Fondos Documentales Acumulados  </t>
  </si>
  <si>
    <t>A 31 de diciembre de 2022, ¿Qué acciones había adelantado la Entidad para organizar el (los) Fondo(s) Documental(es) Acumulado(s)?</t>
  </si>
  <si>
    <t>44.1</t>
  </si>
  <si>
    <t>Levantamiento del inventario en estado natural</t>
  </si>
  <si>
    <t>37.1</t>
  </si>
  <si>
    <t>44.2</t>
  </si>
  <si>
    <t>Elaboración Tabla de Valoración Documental</t>
  </si>
  <si>
    <t>37.2</t>
  </si>
  <si>
    <t>La empresa no aportó la TVD. En la lista de cheque la empresa manifestó: "En el momento se encuentra en proceso de aprobación por parte del consejo".</t>
  </si>
  <si>
    <t>44.3</t>
  </si>
  <si>
    <t>Avance en la implementación de la Tabla de Valoración Documental</t>
  </si>
  <si>
    <t>37.3</t>
  </si>
  <si>
    <t>Banco Terminológico</t>
  </si>
  <si>
    <t>A 31 de diciembre de 2022 ¿El Banco Terminológico estaba aprobado por la instancia competente de acuerdo con la naturaleza de la Entidad? </t>
  </si>
  <si>
    <t>45.1</t>
  </si>
  <si>
    <t>Relacione el tipo y No. del acto administrativo por medio del cual se aprobó el Banco Terminológico</t>
  </si>
  <si>
    <t>Acta No. 7 del Comité Institucional de Gestión y Desempeño de fecha 24 de junio de 2020.</t>
  </si>
  <si>
    <t>Durante la vigencia 2022, ¿Las denominaciones de documentos y registros del Sistema de Gestión de la Calidad, respondían a los términos definidos en el Banco Terminológico? </t>
  </si>
  <si>
    <t>Si bien, la entidad cuenta con el Banco terminologico, éste no refleja el proceso o desarrollo de su implementación</t>
  </si>
  <si>
    <t>Gestión y Trámite</t>
  </si>
  <si>
    <t xml:space="preserve">Durante la vigencia 2022, ¿El registro de radicación se realizaba empleando los términos del Banco Terminológico? </t>
  </si>
  <si>
    <t xml:space="preserve">Durante la vigencia 2022, ¿Los términos del Banco fueron parametrizados en  el Sistema de Gestión de Documentos de Archivo SGDA? </t>
  </si>
  <si>
    <t>Durante la vigencia 2022, ¿Los términos del Banco fueron parametrizados en  el Sistema de Gestión de Documentos Electrónicos de Archivo SGDEA?</t>
  </si>
  <si>
    <t>Se recomienda parametrizar los términos de referencia del banco terminológico en el sistema de gestión de documentos electrónicos de archivo.</t>
  </si>
  <si>
    <t xml:space="preserve">¿Durante la vigencia 2022, los términos del banco fueron usados como criterios o llaves de búsqueda en los instrumentos de recuperación de información?  </t>
  </si>
  <si>
    <t>50.1</t>
  </si>
  <si>
    <t>Hoja de control</t>
  </si>
  <si>
    <t>50.2</t>
  </si>
  <si>
    <t>Inventarios</t>
  </si>
  <si>
    <t>43.2</t>
  </si>
  <si>
    <t>50.3</t>
  </si>
  <si>
    <t>Guías</t>
  </si>
  <si>
    <t>43.3</t>
  </si>
  <si>
    <t>50.4</t>
  </si>
  <si>
    <t>Software - Módulo de Correspondencia</t>
  </si>
  <si>
    <t>43.4</t>
  </si>
  <si>
    <t>Sistema Integrado de Conservación</t>
  </si>
  <si>
    <t>A 31 de diciembre de 2022, ¿La Entidad tenía Sistema Integrado de Conservación, con la estructura que establece el Acuerdo 006 de 2014 (Plan de conservación documental y Plan de preservación digital a largo plazo) y estaba aprobado mediante acto administrativo?</t>
  </si>
  <si>
    <r>
      <t>No aportaron ningún documento. Se retoma el análisis del año pasado asi:
Se revisó la herramienta de la visita 2020, encontrando que: "</t>
    </r>
    <r>
      <rPr>
        <i/>
        <sz val="10"/>
        <rFont val="Arial"/>
        <family val="2"/>
      </rPr>
      <t>en el año 2021 se está trabajando en una actualización para contar con dos planes el de conservación, el de restauración. Tienen un componente</t>
    </r>
    <r>
      <rPr>
        <sz val="10"/>
        <rFont val="Arial"/>
        <family val="2"/>
      </rPr>
      <t>". En el informe quedó registrado que: "</t>
    </r>
    <r>
      <rPr>
        <b/>
        <sz val="12"/>
        <rFont val="Arial"/>
        <family val="2"/>
      </rPr>
      <t>Observaciones:</t>
    </r>
    <r>
      <rPr>
        <sz val="10"/>
        <rFont val="Arial"/>
        <family val="2"/>
      </rPr>
      <t xml:space="preserve"> En  los  documentos  aportados  por  la  EAAB  se  evidenció  un  plan  de  conservación  documental elaborado en el año 2016. Sin embargo, el día 10 de septiembre de 2020 el Acueducto sostuvo mesa de trabajo con los profesionales SSDA para aplicar el Modelo de Madurez del Sistema Integrado de Conservación-SIC. Conforme a los resultados de este modelo aún no se cuenta con viabilidad técnica.En  el  desarrollo  de  la  visita  se  verificaron  aspectos  de  conservación  (estructurales,  saneamiento ambiental, condiciones ambientales, unidades de conservación) y se denotóel avance que presenta la EAAB durante el último año en estos aspectos.En  lo  concerniente  a  otros  tipos  de  soportes  diferentes  al  papel,  se  encontró  una  producción  de planos  importante conservadasen  5  planotecas.  También  documentos  análogos  en  CD,  DVD, Betacam, VHS, Rollos de microfilm" y las </t>
    </r>
    <r>
      <rPr>
        <i/>
        <sz val="10"/>
        <rFont val="Arial"/>
        <family val="2"/>
      </rPr>
      <t>"</t>
    </r>
    <r>
      <rPr>
        <b/>
        <i/>
        <sz val="12"/>
        <rFont val="Arial"/>
        <family val="2"/>
      </rPr>
      <t>Recondeaciones:</t>
    </r>
    <r>
      <rPr>
        <i/>
        <sz val="10"/>
        <rFont val="Arial"/>
        <family val="2"/>
      </rPr>
      <t xml:space="preserve"> Se reiteran las recomendaciones presentadas por el Archivo de Bogotá en la mesa de trabajo “Para la formulación e implementación del documento SIC, se debe contar con el equipo interdisciplinario de  profesionales  del  área  de  gestión  documental,  área  de  conservación  documental,  área  de tecnologías de la información y auditores, según lo establece el artículo 9 del Acuerdo 06 de 2014".
Así las cosas, la empresa no realizó ningún avance en el 2021 ni para el 2022, como lo expresaron en la vista de la época.</t>
    </r>
  </si>
  <si>
    <t>51.1</t>
  </si>
  <si>
    <t>Relacione el acto administrativo por medio del cual fue aprobado el Sistema Integrado de Conservación</t>
  </si>
  <si>
    <t>A 31 de diciembre de 2022, ¿La Entidad había formulado el Plan de Conservación Documental? *</t>
  </si>
  <si>
    <t>52.1</t>
  </si>
  <si>
    <t>¿El Plan de Conservación Documental cumplía con la estructura establecida en el Acuerdo AGN 006 de 2014 Articulo 5?</t>
  </si>
  <si>
    <t xml:space="preserve">Durante la vigencia 2022, ¿La Entidad implementó el Plan de Conservación Documental, de conformidad con lo establecido en el Artículo 25 del Acuerdo AGN 006 de 2014? </t>
  </si>
  <si>
    <t xml:space="preserve">Durante la vigencia 2022, ¿La Entidad realizó seguimiento y control al plan de conservación acorde a lo estipulado en el Artículo 25 del Acuerdo 06 de 2014 del AGN? </t>
  </si>
  <si>
    <t>Tabla de Control de Acceso</t>
  </si>
  <si>
    <t>A 31 de diciembre de 2022, ¿La Tabla de Control de Acceso estaba aprobada por la instancia competente de acuerdo con la naturaleza de la Entidad?</t>
  </si>
  <si>
    <t>55.1</t>
  </si>
  <si>
    <t xml:space="preserve">Relacione el número y acto administrativo por el cual se aprobó la Tabla de Control de Acceso.  </t>
  </si>
  <si>
    <t>Se reiteran las recomendaciones realizadas en las vigencias anteriores, debido a que el instrumento archivistico cumple con algunos requisitos normativos, jurídicos y técnicos para la administración y control de acceso a la información.</t>
  </si>
  <si>
    <t xml:space="preserve">Durante la vigencia 2022, ¿La Tabla de Control de Acceso tenía definidos los perfiles y roles asociados a los niveles de acceso a la información?  </t>
  </si>
  <si>
    <t>Durante la vigencia 2022, ¿la Entidad parametrizó en el sistema de información de gestión documental, los privilegios establecidos en la Tabla de Control de Acceso?</t>
  </si>
  <si>
    <t>57.1</t>
  </si>
  <si>
    <t>Editar</t>
  </si>
  <si>
    <t>57.2</t>
  </si>
  <si>
    <t>Leer</t>
  </si>
  <si>
    <t>57.3</t>
  </si>
  <si>
    <t>Organizar</t>
  </si>
  <si>
    <t>57.4</t>
  </si>
  <si>
    <t>Transferir</t>
  </si>
  <si>
    <t>57.5</t>
  </si>
  <si>
    <t>Publicar</t>
  </si>
  <si>
    <t>57.6</t>
  </si>
  <si>
    <t>Copiar</t>
  </si>
  <si>
    <t>Durante la vigencia 2022, ¿La Entidad realizó la validación de privilegios antes de conceder el acceso a la información?</t>
  </si>
  <si>
    <t> </t>
  </si>
  <si>
    <t>58.1</t>
  </si>
  <si>
    <t>Nivel físico</t>
  </si>
  <si>
    <t>49.1</t>
  </si>
  <si>
    <t>58.2</t>
  </si>
  <si>
    <t>De sistemas</t>
  </si>
  <si>
    <t>49.2</t>
  </si>
  <si>
    <t xml:space="preserve">Durante la vigencia 2022, ¿La Tabla de Control de Acceso  se encontraba articulada con los controles de acceso establecidos en la Política de Seguridad de la Información de la Entidad? </t>
  </si>
  <si>
    <t>Es importante articular la política de seguridad de la información con los controles de acceso a la información física y digital.</t>
  </si>
  <si>
    <t>59.1</t>
  </si>
  <si>
    <t>59.2</t>
  </si>
  <si>
    <t>Electrónico</t>
  </si>
  <si>
    <t>59.3</t>
  </si>
  <si>
    <t>Digital</t>
  </si>
  <si>
    <t>Durante la vigencia 2022, ¿La Entidad realizó la gestión de riesgos asociados al acceso de la información?</t>
  </si>
  <si>
    <t>Se recomienda revisar los riesgos a nivel de documento electrónico de archivo teniendo en cuenta aspectos jurídicos, técnicos, tecnológicos y administrativos, con el fin de garantizar la preservación de acceso de acuerdo a los tiempos de retención.</t>
  </si>
  <si>
    <t>Procesos de la Gestión Documental</t>
  </si>
  <si>
    <t>A 31 de diciembre de 2022, ¿Cuáles de las siguientes operaciones  del proceso de gestión  documental establecidas por el lineamiento número 13 del Sistema Integrado de Gestión Distrital, se encontraban documentadas en los procedimientos de la Entidad?</t>
  </si>
  <si>
    <t>61.1</t>
  </si>
  <si>
    <t>Planeación</t>
  </si>
  <si>
    <t>61.2</t>
  </si>
  <si>
    <t>52.2</t>
  </si>
  <si>
    <t>61.3</t>
  </si>
  <si>
    <t>52.3</t>
  </si>
  <si>
    <t>61.4</t>
  </si>
  <si>
    <t>52.4</t>
  </si>
  <si>
    <t>61.5</t>
  </si>
  <si>
    <t>Transferencia</t>
  </si>
  <si>
    <t>52.5</t>
  </si>
  <si>
    <t>61.6</t>
  </si>
  <si>
    <t>Disposición final de documentos</t>
  </si>
  <si>
    <t>52.6</t>
  </si>
  <si>
    <t>61.7</t>
  </si>
  <si>
    <t>Preservación de documentos</t>
  </si>
  <si>
    <t>52.7</t>
  </si>
  <si>
    <t>Valoración</t>
  </si>
  <si>
    <t>61.8</t>
  </si>
  <si>
    <t>Valoración de documentos</t>
  </si>
  <si>
    <t>52.8</t>
  </si>
  <si>
    <t>III COMPONENTE TECNOLÓGICO</t>
  </si>
  <si>
    <t>Modelo de Requisitos para la Gestión de Documentos Electrónicos de Archivo</t>
  </si>
  <si>
    <t>SGDEA</t>
  </si>
  <si>
    <t>A 31 de diciembre de 2022, ¿El Modelo de requisitos para la gestión de documentos electrónicos de archivo estaba aprobado por la instancia competente de acuerdo con la naturaleza de la Entidad? </t>
  </si>
  <si>
    <t xml:space="preserve">El modelo de requisitos evidencia los requisitos técnicos y funcionales establecidos para un sistema de gestión de documentos electrónicos de archivo, sin embargo, es necesario definir los requerimientos y necesidades documentales de la entidad para el aprovisionamiento del Sistema de Gestión de Documentos Electrónicos de Archivo (SGDEA).
</t>
  </si>
  <si>
    <t>62.1</t>
  </si>
  <si>
    <t xml:space="preserve">Relacione el número del acto administrativo por el cual se aprobó el Modelo de Requisitos.  </t>
  </si>
  <si>
    <t>A 31 de diciembre de 2022, ¿La Entidad había definido los requerimientos funcionales y no funcionales a través de un modelo de requisitos que exprese las necesidades de cada uno de los flujos o servicios de procesos y procedimientos que se implementan de forma electrónica con integración del SGDEA? </t>
  </si>
  <si>
    <t>63.1</t>
  </si>
  <si>
    <t>A 31 de diciembre de 2022, ¿Cuáles de los siguientes servicios o flujos se encontraban implementados en el Sistema de Gestión de Documentos Electrónicos de Archivo - SGDEA?</t>
  </si>
  <si>
    <t>63.1.1</t>
  </si>
  <si>
    <t>Sistema</t>
  </si>
  <si>
    <t>2,86%</t>
  </si>
  <si>
    <t>63.1.2</t>
  </si>
  <si>
    <t>Usuarios y grupos</t>
  </si>
  <si>
    <t>63.1.3</t>
  </si>
  <si>
    <t>Roles</t>
  </si>
  <si>
    <t>63.1.4</t>
  </si>
  <si>
    <t>Radicación y registro</t>
  </si>
  <si>
    <t>63.1.5</t>
  </si>
  <si>
    <t>Formatos y formularios</t>
  </si>
  <si>
    <t>Revisar con la implementación del proyecto SGDEA</t>
  </si>
  <si>
    <t>63.1.6</t>
  </si>
  <si>
    <t>Flujos de trabajo</t>
  </si>
  <si>
    <t>63.1.7</t>
  </si>
  <si>
    <t>Gestión de documentos y trabajo colaborativo </t>
  </si>
  <si>
    <t>63.1.8</t>
  </si>
  <si>
    <t>Clasificación</t>
  </si>
  <si>
    <t>63.1.9</t>
  </si>
  <si>
    <t>Documentos de archivo</t>
  </si>
  <si>
    <t>63.1.10</t>
  </si>
  <si>
    <t>Archivos físicos</t>
  </si>
  <si>
    <t>63.1.11</t>
  </si>
  <si>
    <t>Metadatos</t>
  </si>
  <si>
    <t>63.1.12</t>
  </si>
  <si>
    <t>Retención y disposición</t>
  </si>
  <si>
    <t>63.1.13</t>
  </si>
  <si>
    <t>Búsqueda y reportes</t>
  </si>
  <si>
    <t>63.1.14</t>
  </si>
  <si>
    <t>Exportación</t>
  </si>
  <si>
    <t xml:space="preserve">Durante la vigencia 2022, ¿Qué Sistema de Información para la Gestión Documental tenía implementado la Entidad? </t>
  </si>
  <si>
    <t>Archivo electrónico</t>
  </si>
  <si>
    <t>Preguntar a la entidad el avance en la implementación del proyecto SGDEA??</t>
  </si>
  <si>
    <t>Digitalización</t>
  </si>
  <si>
    <t>A 31 de diciembre de 2022, ¿La Entidad había documentado los procedimientos básicos según estándares técnicos, para el desarrollo de actividades de digitalización?</t>
  </si>
  <si>
    <t>65.1</t>
  </si>
  <si>
    <t>Alistamiento</t>
  </si>
  <si>
    <t>54.1</t>
  </si>
  <si>
    <t>65.2</t>
  </si>
  <si>
    <t>Escaneo</t>
  </si>
  <si>
    <t>54.2</t>
  </si>
  <si>
    <t>65.3</t>
  </si>
  <si>
    <t>Control de calidad</t>
  </si>
  <si>
    <t>54.3</t>
  </si>
  <si>
    <t>Durante la vigencia 2022, la Entidad realizó procesos de digitalización de tipo o con fines:</t>
  </si>
  <si>
    <t>66.1</t>
  </si>
  <si>
    <t>Digitalización con fines de control y trámite</t>
  </si>
  <si>
    <t>66.2</t>
  </si>
  <si>
    <t>Digitalización con fines archivísticos </t>
  </si>
  <si>
    <t>66.3</t>
  </si>
  <si>
    <t>Digitalización con fines de contingencia y continuidad del negocio </t>
  </si>
  <si>
    <t>66.4</t>
  </si>
  <si>
    <t>Digitalización certificada</t>
  </si>
  <si>
    <t>Plan de Preservación Digital a largo plazo</t>
  </si>
  <si>
    <t>66.5</t>
  </si>
  <si>
    <t>Relacione los procedimientos documentados que tenía la Entidad para el desarrollo de las actividades de reprografía a 31 de diciembre de 2022.</t>
  </si>
  <si>
    <t>PARA LA VIGENCIA 2021 NO SE ELABORARON PROCEDIMIENTOS PARA EL DESARROLLO DE ACTIVIDADES DE REPROGRAFIA</t>
  </si>
  <si>
    <t xml:space="preserve">PARA LA VIGENCIA 2022 NO SE ELABORARON PROCEDIMIENTOS PARA EL DESARROLLO DE ACTIVIDADES REPROGRAFIA </t>
  </si>
  <si>
    <t>A 31 de diciembre de 2022, ¿La Entidad tenía Sistema de Gestión de Documentos Electrónicos de Archivo - SGDEA para la administración, trámite y acceso de sus expedientes y documentos electrónicos que respondiera a las necesidades de la Entidad? </t>
  </si>
  <si>
    <t>A 31 de diciembre de 2022, ¿La Entidad tenía establecido el esquema de metadatos para la gestión de documentos electrónicos de archivo?</t>
  </si>
  <si>
    <t>Revisar los metadatos definidos para el proyecto del SGDEA</t>
  </si>
  <si>
    <t>A 31 de diciembre de 2022, ¿La Entidad tenía establecidos los metadatos mínimos de los documentos electrónicos de archivo?</t>
  </si>
  <si>
    <t>Se recomienda formular el esquema de metadatos e implementar el servicio de metadatos en el Sistema de Gestión de Documentos Electrónicos de Archivo, para facilitar la interoperabilidad y asegurar el acceso de los documentos a largo plazo.</t>
  </si>
  <si>
    <t>69.1.</t>
  </si>
  <si>
    <t>De Contenido</t>
  </si>
  <si>
    <t>69.2</t>
  </si>
  <si>
    <t>De Estructura</t>
  </si>
  <si>
    <t>69.3</t>
  </si>
  <si>
    <t>De Contexto</t>
  </si>
  <si>
    <t>A 31 de diciembre de 2022, ¿Cuál fue el tamaño en gigabytes de imágenes de documentos digitalizados pertenecientes a series y/o subseries en los archivos de gestión?</t>
  </si>
  <si>
    <t>A 31 de diciembre de 2022, ¿Cuál fue el tamaño en gigabytes de imágenes de documentos digitalizados pertenecientes a series y/o subseries en el archivo central? </t>
  </si>
  <si>
    <t>Seguridad de la Información</t>
  </si>
  <si>
    <t>Durante la vigencia 2022, ¿La Entidad implementó mecanismos de firma electrónica para los documentos electrónicos de archivo? </t>
  </si>
  <si>
    <t>72.1</t>
  </si>
  <si>
    <t>Autógrafa Mecánica</t>
  </si>
  <si>
    <t>60.1</t>
  </si>
  <si>
    <t>72.2</t>
  </si>
  <si>
    <t>Electrónica</t>
  </si>
  <si>
    <t>60.2</t>
  </si>
  <si>
    <t>72.3</t>
  </si>
  <si>
    <t>60.3</t>
  </si>
  <si>
    <t>Almacenamiento</t>
  </si>
  <si>
    <t>Durante la vigencia 2022, ¿La Entidad realizaba el almacenamiento de los documentos de archivo (electrónicos, digitalizados, objetos digitales) en?</t>
  </si>
  <si>
    <t>73.1</t>
  </si>
  <si>
    <t>Servicios propios</t>
  </si>
  <si>
    <t>73.2</t>
  </si>
  <si>
    <t>Servicios tercerizados</t>
  </si>
  <si>
    <t>A 31 de diciembre de 2022, ¿La Entidad tenía  repositorios digitales para el almacenamiento de documentos electronicos de archivo y/o digitalizados?</t>
  </si>
  <si>
    <t>74.1</t>
  </si>
  <si>
    <t>Drive</t>
  </si>
  <si>
    <t>74.2</t>
  </si>
  <si>
    <t>File Server</t>
  </si>
  <si>
    <t>74.3</t>
  </si>
  <si>
    <t>OneDrive</t>
  </si>
  <si>
    <t>74.4</t>
  </si>
  <si>
    <t>SharePoint</t>
  </si>
  <si>
    <t>74.5</t>
  </si>
  <si>
    <t>Otros</t>
  </si>
  <si>
    <t>Servidor</t>
  </si>
  <si>
    <t>A 31 de diciembre de 2022, ¿La Entidad había formulado el Plan de preservación digital a largo plazo? </t>
  </si>
  <si>
    <t>Formular e implementar el el Plan de Preservación Digital a Largo Plazo con sus principios, políticas, estrategias y acciones específicas para preservar a largo plazo los documentos que se generen en formatos electrónicos o que se conviertan a este a partir de material analógico existente. Este Plan debe estar incluido en el Sistema de Conservación Documental.</t>
  </si>
  <si>
    <t>Preservación Digital</t>
  </si>
  <si>
    <t>¿El plan de preservación digital a largo plazo tenía formulados los elementos establecidos en el Acuerdo 006 de 2014?</t>
  </si>
  <si>
    <t>76.1</t>
  </si>
  <si>
    <t>Programas</t>
  </si>
  <si>
    <t>76.2</t>
  </si>
  <si>
    <t>Estrategias</t>
  </si>
  <si>
    <t>76.3</t>
  </si>
  <si>
    <t>Procesos</t>
  </si>
  <si>
    <t>76.4</t>
  </si>
  <si>
    <t>Procedimientos</t>
  </si>
  <si>
    <t>Durante la vigencia 2022, ¿La Entidad implementó estrategias de Preservación digital a largo plazo?</t>
  </si>
  <si>
    <t>77.1</t>
  </si>
  <si>
    <t>Migración</t>
  </si>
  <si>
    <t>77.2</t>
  </si>
  <si>
    <t>Emulación</t>
  </si>
  <si>
    <t>63.2</t>
  </si>
  <si>
    <t>77.3</t>
  </si>
  <si>
    <t>Replicado</t>
  </si>
  <si>
    <t>63.3</t>
  </si>
  <si>
    <t>77.4</t>
  </si>
  <si>
    <t>Refreshing</t>
  </si>
  <si>
    <t>63.4</t>
  </si>
  <si>
    <t>Durante la  vigencia 2022, ¿La Entidad realizó seguimiento y control al Plan de preservación digital a largo plazo de conformidad con lo establecido en el Artículo 25 del Acuerdo 06 de 2014 del AGN?</t>
  </si>
  <si>
    <t>IV COMPONENTE CULTURA ARCHIVÍSTICA</t>
  </si>
  <si>
    <t>Política Cero Papel</t>
  </si>
  <si>
    <t>A 31 de diciembre de 2022, ¿La Entidad había formulado una estrategia, plan o iniciativa para aplicar buenas prácticas en la reducción del consumo de papel? </t>
  </si>
  <si>
    <t>79.1</t>
  </si>
  <si>
    <t>Durante la vigencia 2022, ¿La Entidad implementó buenas prácticas para la reducción del consumo de papel?</t>
  </si>
  <si>
    <t>La empresa no aportó documento algunon que diera sustento a la resuesta que la empresa registró.</t>
  </si>
  <si>
    <t xml:space="preserve">¿Cuál fue la meta (%) de reducción de consumo de papel de la Entidad para la vigencia 2022, frente a lo consumido en el año 2021?  </t>
  </si>
  <si>
    <t>PORCENTAJE CON UN DECIMAL</t>
  </si>
  <si>
    <t>92.57%</t>
  </si>
  <si>
    <t>Preguntar a la empresa de dónde optuvieron el porcentaje registrado. Además, preguntar la diferencia entre el 12% del 2021 y el 92,57% del 2022</t>
  </si>
  <si>
    <t>¿Cuántas resmas de papel fueron consumidas por la Entidad durante la vigencia 2022? </t>
  </si>
  <si>
    <r>
      <t xml:space="preserve">preguntar por el sustento del dato aportado.
De ser acertivo el dato, la diferencia entre el 2021 y el 2022 fue de: 10631-5423= </t>
    </r>
    <r>
      <rPr>
        <b/>
        <sz val="10"/>
        <rFont val="Arial"/>
        <family val="2"/>
      </rPr>
      <t>5.208</t>
    </r>
  </si>
  <si>
    <t>¿Cuántas resmas de papel fueron consumidas por la Entidad Durante la vigencia 2021? </t>
  </si>
  <si>
    <t>Gestión del Conocimiento</t>
  </si>
  <si>
    <t>Durante la vigencia 2022, en el marco del fortalecimiento de la cultura archivística, ¿La Entidad realizó alguna de las siguientes actividades?</t>
  </si>
  <si>
    <t>83.1</t>
  </si>
  <si>
    <t>Actividades de promoción y divulgación en temáticas relacionadas con gestión documental y gestión del conocimiento.</t>
  </si>
  <si>
    <t>69.1</t>
  </si>
  <si>
    <t>preguntar a la entidad el sustento de la respuesta, toda vez que no aportaron documentos</t>
  </si>
  <si>
    <t>83.2</t>
  </si>
  <si>
    <t>Actividades para la difusión de la historia institucional.</t>
  </si>
  <si>
    <t>Rendición de Cuentas</t>
  </si>
  <si>
    <t>En el informe de rendición de cuentas de la vigencia 2022, ¿La Entidad incluyó la gestión documental?          </t>
  </si>
  <si>
    <t>En el informe de gestión de la vigencia 2022, ¿La Entidad incluyó la gestión documental?          </t>
  </si>
  <si>
    <t xml:space="preserve">No. Componente </t>
  </si>
  <si>
    <t xml:space="preserve">Componente </t>
  </si>
  <si>
    <t xml:space="preserve">Peso </t>
  </si>
  <si>
    <t xml:space="preserve">Valor Total Componente </t>
  </si>
  <si>
    <t xml:space="preserve">No. de Subcomponente o Tema </t>
  </si>
  <si>
    <t xml:space="preserve">Subcomponente o Tema </t>
  </si>
  <si>
    <t xml:space="preserve">Peso del Tema en el Componente </t>
  </si>
  <si>
    <t xml:space="preserve">Valor del Tema en el Componente </t>
  </si>
  <si>
    <t xml:space="preserve">Resultado Total del Tema o Subcomponente en el Componente </t>
  </si>
  <si>
    <t xml:space="preserve">Cumplimiento del Tema o Subcomponente en el Componente </t>
  </si>
  <si>
    <t xml:space="preserve">No.de Criterio </t>
  </si>
  <si>
    <t xml:space="preserve">Criterios   </t>
  </si>
  <si>
    <t xml:space="preserve">Peso del Criterio en el Tema </t>
  </si>
  <si>
    <t xml:space="preserve">Peso Total del Criterio en el Resultado </t>
  </si>
  <si>
    <t>RESULTADO</t>
  </si>
  <si>
    <t xml:space="preserve">ESTRATÉGICO </t>
  </si>
  <si>
    <t>1.1</t>
  </si>
  <si>
    <t>1.1.1</t>
  </si>
  <si>
    <t xml:space="preserve">Requisitos de los perfiles en Manual de Funciones y Requisitos </t>
  </si>
  <si>
    <t>POSICIÓN DEL SECTOR EN EL DISTRITO*</t>
  </si>
  <si>
    <t>7 de 17</t>
  </si>
  <si>
    <t>11 de 17</t>
  </si>
  <si>
    <t>12 de 17</t>
  </si>
  <si>
    <t>15 de 17</t>
  </si>
  <si>
    <t>14 de 17</t>
  </si>
  <si>
    <t>1.1.2</t>
  </si>
  <si>
    <t xml:space="preserve">Vinculación de personal idóneo </t>
  </si>
  <si>
    <t>POSICIÓN DE LA ENTIDAD EN EL SECTOR</t>
  </si>
  <si>
    <t>3 de 6</t>
  </si>
  <si>
    <t xml:space="preserve"> 3 de 6</t>
  </si>
  <si>
    <t>1.1.3</t>
  </si>
  <si>
    <t xml:space="preserve">Conformación Comité de Ges y Des. </t>
  </si>
  <si>
    <t>POSICIÓN DE LA ENTIDAD EN EL DISTRITO**</t>
  </si>
  <si>
    <t>22 de 58</t>
  </si>
  <si>
    <t>36 de 58</t>
  </si>
  <si>
    <t>13 de 58</t>
  </si>
  <si>
    <t>30 de 58</t>
  </si>
  <si>
    <t>32 de 58</t>
  </si>
  <si>
    <t>1.1.4</t>
  </si>
  <si>
    <t xml:space="preserve">Sesiones incluyendo Ges. Documental </t>
  </si>
  <si>
    <t>PORCENTAJE AVANCE</t>
  </si>
  <si>
    <t xml:space="preserve">Cumplimiento del Tema </t>
  </si>
  <si>
    <t>1.2</t>
  </si>
  <si>
    <t xml:space="preserve">Programa de Gestión Documental </t>
  </si>
  <si>
    <t xml:space="preserve">1.2.1 </t>
  </si>
  <si>
    <t xml:space="preserve">Aprobación </t>
  </si>
  <si>
    <t>1.2.2</t>
  </si>
  <si>
    <t>Plan Operativo</t>
  </si>
  <si>
    <t>1.2.3</t>
  </si>
  <si>
    <t xml:space="preserve">Implementación y Seguimiento </t>
  </si>
  <si>
    <t>1.2.4</t>
  </si>
  <si>
    <t xml:space="preserve">Capacitaciones </t>
  </si>
  <si>
    <t>1.3</t>
  </si>
  <si>
    <t xml:space="preserve">Plan Institucional de Archivos </t>
  </si>
  <si>
    <t>1.3.1</t>
  </si>
  <si>
    <t>1.3.2</t>
  </si>
  <si>
    <t>Inclusión en Plan Es. Y Plan de Acción</t>
  </si>
  <si>
    <t>1.3.3</t>
  </si>
  <si>
    <t xml:space="preserve">% Avance </t>
  </si>
  <si>
    <t>1.3.4</t>
  </si>
  <si>
    <t xml:space="preserve">Seguimiento </t>
  </si>
  <si>
    <t xml:space="preserve">DOCUMENTAL </t>
  </si>
  <si>
    <t>2.1</t>
  </si>
  <si>
    <t>2.1.1</t>
  </si>
  <si>
    <t>2.1.2</t>
  </si>
  <si>
    <t>Publicación</t>
  </si>
  <si>
    <t>2.1.3</t>
  </si>
  <si>
    <t xml:space="preserve">Organización por Dependencia </t>
  </si>
  <si>
    <t>2.2</t>
  </si>
  <si>
    <t xml:space="preserve">Tabla de Retención Documental </t>
  </si>
  <si>
    <t>2.2.1</t>
  </si>
  <si>
    <t xml:space="preserve">Adopción </t>
  </si>
  <si>
    <t>2.2.2</t>
  </si>
  <si>
    <t>RUSD</t>
  </si>
  <si>
    <t>2.2.3</t>
  </si>
  <si>
    <t>2.2.4</t>
  </si>
  <si>
    <t xml:space="preserve">Transferencias Primarias </t>
  </si>
  <si>
    <t>2.2.5</t>
  </si>
  <si>
    <t>Transferencias Secundarias o eliminación</t>
  </si>
  <si>
    <t>2.3</t>
  </si>
  <si>
    <t xml:space="preserve">Inventarios Documentales </t>
  </si>
  <si>
    <t>2.3.1</t>
  </si>
  <si>
    <t>Formato en el Sistema de Gestión Calidad</t>
  </si>
  <si>
    <t>2.3.2</t>
  </si>
  <si>
    <t xml:space="preserve">Rel. Dependencias </t>
  </si>
  <si>
    <t>2.3.3</t>
  </si>
  <si>
    <t>Inventario Archivo central</t>
  </si>
  <si>
    <t>2.4</t>
  </si>
  <si>
    <t xml:space="preserve">Banco Terminológico </t>
  </si>
  <si>
    <t>2.4.1</t>
  </si>
  <si>
    <t>2.4.2</t>
  </si>
  <si>
    <t>Denominación en el Sistema de Gestión Calidad</t>
  </si>
  <si>
    <t>2.4.3</t>
  </si>
  <si>
    <t xml:space="preserve">Registros Radicación </t>
  </si>
  <si>
    <t>2.4.4</t>
  </si>
  <si>
    <t>Parametrización SGDA</t>
  </si>
  <si>
    <t>2.4.5</t>
  </si>
  <si>
    <t>Parametrización SGDEA</t>
  </si>
  <si>
    <t>2.4.6</t>
  </si>
  <si>
    <t xml:space="preserve">Criterios o llaves de búsqueda </t>
  </si>
  <si>
    <t>2.5</t>
  </si>
  <si>
    <t xml:space="preserve">Sistema Integrado de Conservación </t>
  </si>
  <si>
    <t>2.5.1</t>
  </si>
  <si>
    <t>2.5.2</t>
  </si>
  <si>
    <t xml:space="preserve">Cumplimiento Normativo - Acuerdo 06 </t>
  </si>
  <si>
    <t>2.5.3</t>
  </si>
  <si>
    <t xml:space="preserve">Cronograma para la implementación </t>
  </si>
  <si>
    <t>2.5.4</t>
  </si>
  <si>
    <t xml:space="preserve">Seguimiento y Control </t>
  </si>
  <si>
    <t>2.5.5</t>
  </si>
  <si>
    <t xml:space="preserve">Plan Preservación - Cumplimiento Normativo </t>
  </si>
  <si>
    <t>2.5.6</t>
  </si>
  <si>
    <t xml:space="preserve">Plan Preservación - Implementación </t>
  </si>
  <si>
    <t>2.5.7</t>
  </si>
  <si>
    <t xml:space="preserve">Plan Preservación - Seguimiento </t>
  </si>
  <si>
    <t>2.6</t>
  </si>
  <si>
    <t xml:space="preserve">Tabla de Control de Acceso </t>
  </si>
  <si>
    <t>2.6.1</t>
  </si>
  <si>
    <t>2.6.2</t>
  </si>
  <si>
    <t>Perfiles y Roles</t>
  </si>
  <si>
    <t>2.6.3</t>
  </si>
  <si>
    <t xml:space="preserve">Parametrización - Privilegios </t>
  </si>
  <si>
    <t>2.6.4</t>
  </si>
  <si>
    <t>Validación de Privilegios - A nivel físico</t>
  </si>
  <si>
    <t>2.6.5</t>
  </si>
  <si>
    <t xml:space="preserve">Validación de Privilegios - A nivel de sistemas </t>
  </si>
  <si>
    <t>2.6.6</t>
  </si>
  <si>
    <t>Política de Seguridad</t>
  </si>
  <si>
    <t>2.6.7</t>
  </si>
  <si>
    <t xml:space="preserve">Gestión de Riesgos </t>
  </si>
  <si>
    <t>2.7</t>
  </si>
  <si>
    <t xml:space="preserve">Procesos de la Gestión Documental </t>
  </si>
  <si>
    <t>2.7.1</t>
  </si>
  <si>
    <t>2.7.2</t>
  </si>
  <si>
    <t>2.7.3</t>
  </si>
  <si>
    <t>2.7.4</t>
  </si>
  <si>
    <t>2.7.5</t>
  </si>
  <si>
    <t>2.7.6</t>
  </si>
  <si>
    <t>2.7.7</t>
  </si>
  <si>
    <t>2.7.8</t>
  </si>
  <si>
    <t>TECNOLÓGICO</t>
  </si>
  <si>
    <t xml:space="preserve">Modelo de Requisitos para la Gestión de Documentos Electrónicos </t>
  </si>
  <si>
    <t>SGDEA - Sistema</t>
  </si>
  <si>
    <t>3.1.3</t>
  </si>
  <si>
    <t>SGDEA - Usuarios y grupos</t>
  </si>
  <si>
    <t>3.1.4</t>
  </si>
  <si>
    <t>SGDEA - Roles</t>
  </si>
  <si>
    <t>3.1.5</t>
  </si>
  <si>
    <t>SGDEA - Radicación y registro</t>
  </si>
  <si>
    <t>3.1.6</t>
  </si>
  <si>
    <t>SGDEA - Formatos y formularios</t>
  </si>
  <si>
    <t>3.1.7</t>
  </si>
  <si>
    <t>SGDEA - Flujos de trabajo</t>
  </si>
  <si>
    <t>3.1.8</t>
  </si>
  <si>
    <t>SGDEA - Gestión de documentos y trabajo colaborativo </t>
  </si>
  <si>
    <t>3.1.9</t>
  </si>
  <si>
    <t>SGDEA - Clasificación</t>
  </si>
  <si>
    <t>3.1.10</t>
  </si>
  <si>
    <t>SGDEA - Documentos de archivo</t>
  </si>
  <si>
    <t>3.1.11</t>
  </si>
  <si>
    <t>SGDEA - Archivos físicos</t>
  </si>
  <si>
    <t>3.1.12</t>
  </si>
  <si>
    <t>SGDEA - Metadatos</t>
  </si>
  <si>
    <t>3.1.13</t>
  </si>
  <si>
    <t>SGDEA - Retención y disposición</t>
  </si>
  <si>
    <t>3.1.14</t>
  </si>
  <si>
    <t>SGDEA - Búsqueda y reportes</t>
  </si>
  <si>
    <t>3.1.15</t>
  </si>
  <si>
    <t>SGDEA - Exportación</t>
  </si>
  <si>
    <t>3.1.16</t>
  </si>
  <si>
    <t xml:space="preserve">Esquema de Metadatos Doc. Elec. </t>
  </si>
  <si>
    <t>3.1.17</t>
  </si>
  <si>
    <t>Metadatos mínimos para Doc. Elec.</t>
  </si>
  <si>
    <t>3.1.18</t>
  </si>
  <si>
    <t>3.2</t>
  </si>
  <si>
    <t xml:space="preserve">Plan de Preservación Digital </t>
  </si>
  <si>
    <t>3.3</t>
  </si>
  <si>
    <t>3.4</t>
  </si>
  <si>
    <t xml:space="preserve">CULTURA ARCHIVÍSTICA </t>
  </si>
  <si>
    <t xml:space="preserve">Política de Cero Papel </t>
  </si>
  <si>
    <t>4.1.1</t>
  </si>
  <si>
    <t xml:space="preserve">Política de Cero Papel Aprobada </t>
  </si>
  <si>
    <t>4.1.2</t>
  </si>
  <si>
    <t xml:space="preserve">Implementación de la Política de Cero Papel </t>
  </si>
  <si>
    <t>4.1.3</t>
  </si>
  <si>
    <t>Reducción de Consumo de Papel</t>
  </si>
  <si>
    <t>4.2.</t>
  </si>
  <si>
    <t xml:space="preserve">Gestión del Conocimiento </t>
  </si>
  <si>
    <t>4.2.1</t>
  </si>
  <si>
    <t xml:space="preserve">Campañas y capacitaciones </t>
  </si>
  <si>
    <t xml:space="preserve">Rendición de Cuentas </t>
  </si>
  <si>
    <t>4.3.1</t>
  </si>
  <si>
    <t xml:space="preserve">Informes o Rendición de Cuentas - Ges. Documental </t>
  </si>
  <si>
    <t>AGUAS DE BOGOTÁ S.A. E.S.P.</t>
  </si>
  <si>
    <t>IRMA ISABEL PEÑA VELASCO</t>
  </si>
  <si>
    <t>Acta de reunión del Comité Institucional de Gestión y Desempeño realizada el 26 de abril de 2022: 1. Programa de gestión documental; 2. Plan institucional de archivos.</t>
  </si>
  <si>
    <t>Acta CIGD
26/04/2022</t>
  </si>
  <si>
    <r>
      <t xml:space="preserve"> En el PGD se identificarón 2 programas especificos:
1. Plan Institucional de Capacitación el cual se encuentra documentado e implementado (No.10)
2. Programa de auditoría y control no esta documentado, solo identificado en el PGD.
</t>
    </r>
    <r>
      <rPr>
        <b/>
        <sz val="10"/>
        <rFont val="Arial"/>
        <family val="2"/>
      </rPr>
      <t>No estan formulados</t>
    </r>
  </si>
  <si>
    <t>2022-2024</t>
  </si>
  <si>
    <t>Ninguna</t>
  </si>
  <si>
    <t>NORMATIVIDAD ARCHIVÍSTICA</t>
  </si>
  <si>
    <t>1. Actualización de formatos de archivo
2. Elaborar e implementar los instrumentos de archisticos
3. Fortalecer la infraestructura en el proceso de gestión documental
4. Implementar procesos técnicos de organización al archivo de la empresa
5. Elaborar y actualizar el inventario
6. Desarrolla Plan de capacitación</t>
  </si>
  <si>
    <t>16. Plan de acción Archivo</t>
  </si>
  <si>
    <t>Plan de Acción Archivo</t>
  </si>
  <si>
    <t>8 GERENCIAS</t>
  </si>
  <si>
    <t>MANUAL</t>
  </si>
  <si>
    <t>24 cambios de estructura orgánica</t>
  </si>
  <si>
    <t>966.08</t>
  </si>
  <si>
    <t>Gerencia Gestión Humana</t>
  </si>
  <si>
    <t>Elaboró y aprobó el Instructivo Organización Gestión Documental</t>
  </si>
  <si>
    <t>Elaboró y aprobó el Instructivo de Transferencias Documentales</t>
  </si>
  <si>
    <t>CYZA</t>
  </si>
  <si>
    <t>Pagina 37</t>
  </si>
  <si>
    <t xml:space="preserve">Vinculación de personal idoneo </t>
  </si>
  <si>
    <t>6 de 6</t>
  </si>
  <si>
    <t>5 de 6</t>
  </si>
  <si>
    <t>55 de 58</t>
  </si>
  <si>
    <t>58 de 58</t>
  </si>
  <si>
    <t>54 de 58</t>
  </si>
  <si>
    <t>57 de 58</t>
  </si>
  <si>
    <t>Inventario Archivo Central</t>
  </si>
  <si>
    <t xml:space="preserve">Criterios o llaves de busqueda </t>
  </si>
  <si>
    <t xml:space="preserve">Informes o Rendición de Cuenntas - Ges. Documental </t>
  </si>
  <si>
    <t>GESTIÓN PÚBLICA</t>
  </si>
  <si>
    <t>Nathalia Perez</t>
  </si>
  <si>
    <t>María Burgos</t>
  </si>
  <si>
    <t>Javier Aponte. Preguntar a la entidad
en el archivo denominado "Sección 5 Wilson Sanchez, los docuemntos adjuntos son los de Jhon Alexander Gonzalez (?)</t>
  </si>
  <si>
    <r>
      <t xml:space="preserve">1. Acta 5 11 de marzo de 2022: Plan transferecnias documentales primarias y secundarias
2. Acta 5 28 de marzo de 2022: revisión y aprobacion Pregrama documentos vitales y escenciales, reprografía, capacitación archivistica, descripción documental, eliminación por aplicaci+on de TVD, Modelo de requisitos y esquema de metadatos. </t>
    </r>
    <r>
      <rPr>
        <u/>
        <sz val="10"/>
        <rFont val="Arial"/>
        <family val="2"/>
      </rPr>
      <t>(sin embargo, llama la atención que, hicieron la explicación de los temas, pero no hubi ninguna conclusión. aprobaron o no?)</t>
    </r>
    <r>
      <rPr>
        <sz val="10"/>
        <rFont val="Arial"/>
        <family val="2"/>
      </rPr>
      <t xml:space="preserve">
3. Acta 9 20 de mayo de 2022: revisión aprobación de programas normalización formas y formularios, documentos especiales, fortalecimiento de la cultura archivística</t>
    </r>
    <r>
      <rPr>
        <u/>
        <sz val="10"/>
        <rFont val="Arial"/>
        <family val="2"/>
      </rPr>
      <t xml:space="preserve">
</t>
    </r>
    <r>
      <rPr>
        <sz val="10"/>
        <rFont val="Arial"/>
        <family val="2"/>
      </rPr>
      <t xml:space="preserve">4. Acta 11 18 de agosto de 2022: aprobación eliminación documentos de apoyo (21 cajas)
5. Acta 17 14 de diciembre de 2022: funcionamiento Mesa tecnica de apoyo de archivo de seguridad de la información
6. Acta 18 21 y 22 de diciembre de 2022: </t>
    </r>
  </si>
  <si>
    <t>En el comité desarrollado el 28-09-2021 el comité de gestión y desempeño revisó y aprobó el PGD 2021-2024
en el acta en mención se puede observar que la actualización del PGD obedeció a la auditoría que la OCI realizó a comienzos de la misma vigencia, modificando entre otros: 
1. Roles y responsabilidades
2. resultados del diagnóstico de necesidades de parendizaje 
3. Avances y actividades por realizar para los procesos de gestión documental, etc.</t>
  </si>
  <si>
    <t xml:space="preserve"> Acta 19 del 28-09-2021: Presentación y aprobación PGD 2021-2024
Resolucion 566 con fecha 28-10-2021 -Adopción del PGD-</t>
  </si>
  <si>
    <t>Acta 19 del 28-09-2021: Presentación y aprobación PGD 2021-2024
Resolucion 566 con fecha 28-10-2021 -Adopción del PGD-
Versión 05: 2021.09.28 – 2024.12.31</t>
  </si>
  <si>
    <t>no ubiqué información en el ONE DRIVE, tampoco en la web de la entidad. En el 2021 reportaron que "Acta 26 con fecha 19-12-2021: presentación y aprobación de la Política de gestión documental", CONFIRMAR!!</t>
  </si>
  <si>
    <r>
      <t>SI BIEN, EN EL 2021 SE VALIDÓ ESTE DOCUMENTO, PARA EL 2022 SE RECOMIENDA LA ACTUALZIACIÓN TODA VEZ QUE, DESDE EL SEGUNDO SEMETRES DE LA MISMA VIGENCIA SE CREÓ LA SUBDIRECCIÓN DE GESTIÓN DOCUMENTAL Y EN DICHO DOCUMENTO POR SU VIGENCIA (2021) LA OBVIA EN EL NUMERAL</t>
    </r>
    <r>
      <rPr>
        <b/>
        <sz val="10"/>
        <rFont val="Arial"/>
        <family val="2"/>
      </rPr>
      <t xml:space="preserve"> 5.2.7. FUNCIONES RELACIONADAS CON GESTIÓN DOCUMENTAL</t>
    </r>
    <r>
      <rPr>
        <sz val="10"/>
        <rFont val="Arial"/>
        <family val="2"/>
      </rPr>
      <t xml:space="preserve"> </t>
    </r>
  </si>
  <si>
    <r>
      <t xml:space="preserve">1 Versión, aprobado por Comité Institucional de Gestión y Desempeño 19-05-2022
Preguntar: si ya existe desde el 2 semestre de 2022 la subdirección de gestión documental, sería preciso hacer una actualización de este programa, teniendo en cuenta que ésta no aparece en los Roles, sino la subdirección de servicios administrativos?
De acuerdo con el "Mapa de ruta", </t>
    </r>
    <r>
      <rPr>
        <b/>
        <sz val="10"/>
        <rFont val="Arial"/>
        <family val="2"/>
      </rPr>
      <t>cómo se evidencia</t>
    </r>
    <r>
      <rPr>
        <sz val="10"/>
        <rFont val="Arial"/>
        <family val="2"/>
      </rPr>
      <t xml:space="preserve"> que cumplieron con: Identificar formas y formularios electrónicos; Establecer lineamientos para las formas y formularios electrónicos. si estaban planeados para el 2022?
</t>
    </r>
  </si>
  <si>
    <t xml:space="preserve">1 Versión, aprobado por Comité Institucional de Gestión y Desempeño 28-03-2022
Preguntar: si ya existe desde el 2 semestre de 2022 la subdirección de gestión documental, sería preciso hacer una actualización de este programa, teniendo en cuenta que la existencia de esta subdirección,.
Cómo se evidencia que las actividades propupestas en el cronograma de trabajo para el 2022 se desarrollaron?
1. Verificación de los Documentos Vitales y Esenciales
2. Valoración e identificación del análisis del riesgo de Documentos Vitales y Esenciales
3. Elaboración y actualización de inventarios documentales (va al 2024)
4. Sensibilización del Programa de Documentos Vitales y Esenciales (va al 2024)
5. Diseñar e implementar las estrategias relacionadas con la conservación y preservación de documentos (va al 2024)
6. Articular las estrategias con otros programas (va al 2024)
7. Articular las estrategias con los interesados (va al 2024)
8. Realizar el seguimiento a la implementación del plan (va al 2024)
</t>
  </si>
  <si>
    <t xml:space="preserve">1 versión, aprobado por Comité Institucional de Gestión y Desempeño 21-12-2022
Por ser un documento aprobado a finales del 2022, no cuentan con un cronogrma, el cual está sujeto a "...desarrollo de las demás estrategias asociadas a la gestión de documentos electrónicos como la implementación del esquema de metadatos y el SGDEA". </t>
  </si>
  <si>
    <t>1 versión, aprobado por Comité Institucional de Gestión y Desempeño 12-2022
en el cronograma de trabajo solo estaba para el 2022 la elaboración y aprobación. Lo demás para el 2023</t>
  </si>
  <si>
    <t>1 Versión, aprobado por Comité Institucional de Gestión y Desempeño 28-03-2022
Preguntar: si ya existe desde el 2 semestre de 2022 la subdirección de gestión documental, sería preciso hacer una actualización de este programa, teniendo en cuenta que la existencia de esta subdirección,.
Cómo verficar el cumplimiento de las actividades planteadas para el 2022?
1. Elaborar un proyecto de digitalización a corto, mediano y largo plazo
2. Realizar seguimiento a los procesos de digitalización y/o microfilmación de acuerdo a la disposición final contenida en las TVD y TRD (va al 2024)
3. Establecer medidas de control que permitan garantizar una captura fehaciente del documento para la gestión y trámite de documentos. (va al 2024)</t>
  </si>
  <si>
    <t xml:space="preserve">1 versión -sin fecha de aprobación-
Preguntar: si ya existe desde el 2 semestre de 2022 la subdirección de gestión documental, sería preciso hacer una actualización de este programa, teniendo en cuenta que la existencia de esta subdirección,.
Cómo verificar si las actividades propuestas para el 2022 se lograron?
1. Elaborar procedimientos: (protocolo) que indique el proceso de conversión de formatos, procedimiento de eliminación o inclusión de los soportes que ya se convirtieron para su integración a los expedientes, y procedimiento de mecanismos de migración.
2. Implementar el Programa de Documentos Especiales, incluyendo procesos de intervención y restauración de los soportes documentales afectados. (va al 2024)
3. Aplicar controles para evitar obsolescencia en los documentos especiales a razón de la tecnología y valorar el programa específico de documentos especiales, una vez por vigencia realizando ajustes, solo si es necesario (va al 2024)
4. Realizar seguimiento y evaluación al programa de documentos especiales (va al 2024)
</t>
  </si>
  <si>
    <t>Diciembre 2022
Cómo verificar los avances de las actividades planteadas para el 2022?
1. Planear para llevar a cabo los procesos de auditoría a la función archivística y gestión documental en 
las dependencias de la entidad (va al 2024)
2. Apoyar en la elaboración del Plan de Auditoría de la OCI para que se incluya la gestión documental en las 
actividades del Plan Anual de Auditoría de la entidad.(va al 2024)
3. Apoyar y facilitar la ejecución de las auditorías internas de gestión documental, de acuerdo al Plan 
Anual de Auditoría. (Si así lo determina la OCI) (va al 2024)</t>
  </si>
  <si>
    <t>2021-2024</t>
  </si>
  <si>
    <t>https://secretariageneral.gov.co/transparencia-y-acceso-la-informacion-publica/programa-gestion-documental/gestion-documental</t>
  </si>
  <si>
    <t>aportaron 34 eidencias de reunión, las cuales dan cuenta de las visitas a los diferentes archivos de la Sec Gral.</t>
  </si>
  <si>
    <t>Se está de acerudo con el enunciado por parte de la entidad.</t>
  </si>
  <si>
    <t>Las acciones adicionales que se ralizaron para la vigencia 2022 con respecto a la implementación del PGD fueron;  la contratación de personal profesional y tecnologo para la formulación de programas especificos que fueron llevado al CIGD y aprobados.</t>
  </si>
  <si>
    <t>Formulación de programas especificos que fueron llevado al CIGD y aprobados</t>
  </si>
  <si>
    <t>11.1 20220428 Asistencia_TRD formulación e implementación</t>
  </si>
  <si>
    <t>no hay documento que sustente la rta de la entidad</t>
  </si>
  <si>
    <t>* Consulta Custodia y Prestamo de documentos
* MOREQ
+ Metadatos
* Foliación
* Procedimiemto de comunicaciones oficiales
* Capacitación del aplicativo SIGA</t>
  </si>
  <si>
    <t>solicitar estas evidencias, toda vez que en la carpeta "11_Relación de capacitación documental realizada por temáticas" no se observó doscumentos que sustenten la rta de la sec gral.</t>
  </si>
  <si>
    <t>Resolucion 896
31-12-2020</t>
  </si>
  <si>
    <t>en qué documento se puede evidenciar este valor planteado?</t>
  </si>
  <si>
    <t>en qué documento se puede evidenciar este valor planteado?
Porqué la planeación es menor a lo ejecutado???</t>
  </si>
  <si>
    <t>1. Actualizar el proceso y procedimientos de gestión documental
2. Implementar el Programa de Documentos esenciales y vitales
3. Elaborar e implementar el Programa de normalización de formas y formularios electrónicos</t>
  </si>
  <si>
    <t xml:space="preserve">1. Implementar Tabla de Retención Documental - TRD 
2. Actualizar los Inventarios documentales de Archivosde Gestión
3. Actualizar los Inventarios documentales del Archivo Central
4. Implementar la Tabla de Valoración Documental - TVD 
5. Actualizar el proceso y procedimientos de gestión documental
6. Identificar y realizar inventario de documentos relacionados con Derechos Humanos o DIH (protocolo de archivos de derechos humanos), entre otros.
</t>
  </si>
  <si>
    <r>
      <t xml:space="preserve">Actualizar Cuadro de Caracterización - CC
Implementar Tabla de Retención Documental - TRD 
Actualizar los Inventarios documentales de Archivosde Gestión
Actualizar los Inventarios documentales del Archivo Central
Implementar la Tabla de Valoración Documental - TVD 
Actualizar el proceso y procedimientos de gestión documental
Identificar y realizar inventario de documentos relacionados con Derechos Humanos o DIH (protocolo de archivos de derechos humanos)
Implementar el Programa de Fortalecimiento de la cultura Archivística
Elaborar e implementar el Programa de descripción normalizada
Elaborar e implementar el Programa de formatos especiales
Elaborar e implementar el Programa de Auditoría y control 
Implementar el Programa de Documentos esenciales y vitales
Elaborar e implementar la Tabla de control de acceso
Elaborar e implementar el Banco terminológico 
Elaborar e implementar el Sistema de Gestión de Documentos electrónicos - SGDEA (Esquema de metadatos)
Gestionar los expedientes electrónicos (Programa de documentos electrónicos de archivo) 
Elaborar e implementar el Programa de normalización de formas y formularios electrónicos
Implementar delmodelo de requisitos
Implementar el Plan de Conservación Documental
Implementar el Plan de Preservación Digital
Implementar el Programa de Reprografía 
Ajuste del Sistema Integrado de Conservación – SIC
LO ANTERIOR, TOMADO DEL DOCUMENTO </t>
    </r>
    <r>
      <rPr>
        <b/>
        <sz val="10"/>
        <rFont val="Arial"/>
        <family val="2"/>
      </rPr>
      <t>23_INFORME DE IMPLEMENTACIÓN PINAR DIC (4) (1).pdf</t>
    </r>
    <r>
      <rPr>
        <sz val="10"/>
        <rFont val="Arial"/>
        <family val="2"/>
      </rPr>
      <t xml:space="preserve">
</t>
    </r>
  </si>
  <si>
    <t>Excel, donde se observa planteamientos como: planes/proyectos, actividaes, plazo de ejecución (corto 2021, mediano 2022-2023 y largo 2024), fecha de ejecución, estado de avance (en ejecución o finalizada), etc</t>
  </si>
  <si>
    <t>23_INFORME DE IMPLEMENTACIÓN PINAR DIC (4) (1).pdf</t>
  </si>
  <si>
    <t>PREGUNTAR A LA ENTIDAD QUÉ OTRO DOCUMENTO DARÍA CUENTA DEL SEGUIMIENTO AL PINAR</t>
  </si>
  <si>
    <t>SE BUSCÓ EN LA WEB DE LA ENTIDAD, NO SE UBICÓ EL CCD</t>
  </si>
  <si>
    <t>SOLICITAR EL ACTO ADMINISTRATIVO QUE DA LA NUEVA ESTRUCTURA DE LA ENTIDAD</t>
  </si>
  <si>
    <t>VERIFICAR CON LA ENTIDAD EL VALOR REGISTRADO</t>
  </si>
  <si>
    <t>Resolución 045 de 2021
29-01-2021</t>
  </si>
  <si>
    <t>TRD-352
31-03-2021</t>
  </si>
  <si>
    <t>https://secretariageneral.gov.co/sites/default/files/documentos_datos_abiertos/2022-08/trd-sg2a_actualizacion.pdf</t>
  </si>
  <si>
    <t>2750 gbs</t>
  </si>
  <si>
    <t>244 gigabytes</t>
  </si>
  <si>
    <t>244 GB</t>
  </si>
  <si>
    <r>
      <t xml:space="preserve">PREGUNTAR A LA ENTIDAD EL VALOR APORTADO DE DÓNDE SALIÓ, SI AL HACER LA OPERACIÓN:
1. SUMA DE CADA UNA DE LAS 20 ACTAS DE TP = 123 ML
2. 5984,66 (ML 2021) - 5646 (ML 2022) = 338,66 ML DIFERENCIA; SI OBSERVAMOS, PARA EL 2022 "DISMINUYERON" LOS ML Y  O DEBERÍA SER ASÍ EXCEPTO SI LA TS LO ABARCARA, PERO ÉSTA FUE DE TAN SOLO 14 ML. </t>
    </r>
    <r>
      <rPr>
        <b/>
        <sz val="10"/>
        <rFont val="Arial"/>
        <family val="2"/>
      </rPr>
      <t>ENTONCES???????</t>
    </r>
  </si>
  <si>
    <t>NO APORTAERON EL INVEN TARIO DEL ARCHIVO CENTRAL. ESTE PERMITE EVIDENCIAR LA CANTIDAD DE REGISTROS.</t>
  </si>
  <si>
    <t>142 gbs</t>
  </si>
  <si>
    <t>CÓMO SACO ESTE DATO?</t>
  </si>
  <si>
    <t>"MODELO DE ATENCIÓN Y
 ASISTENCIAS, ACOMPAÑAMIENTO A LAS VÍCTIMAS V0
HISTORIAS DE ATENCIÓN A VICTIMAS V1"</t>
  </si>
  <si>
    <t>"MODELO DE ATENCIÓN Y
 ASISTENCIAS, ACOMPAÑAMIENTO A LAS VÍCTIMAS TRD V0
HISTORIAS DE ATENCIÓN A VICTIMAS TRD V1"</t>
  </si>
  <si>
    <r>
      <t>SEGÚN EL CRONOGRAMA, SE PROYECTÓ HACER TP DE 35 DEPENDENCIAS; SIN EMBARGO, SEGÚN EL ANEXO 4 DEL FORMULARIO SOLO REPORTARON 21 DEPENDENCIAS. PERO AL REVISAR EL CONSOLIDADO DEL "34_y_37_Cronograma_Transferencias_primarias_y_secundarias" SE OBSERVO (AMARILLO) EL TOTAL DE 31 DEPENDENCIAS....</t>
    </r>
    <r>
      <rPr>
        <b/>
        <sz val="10"/>
        <rFont val="Arial"/>
        <family val="2"/>
      </rPr>
      <t>ENTONCES????</t>
    </r>
    <r>
      <rPr>
        <sz val="10"/>
        <rFont val="Arial"/>
        <family val="2"/>
      </rPr>
      <t xml:space="preserve">
AHORA BIEN, SE HIZO LA SUMA DE LOS VALORES REGISTRADOS ALLÍ DANDO EL SIGUENTE RESULTADO:
1. ML = 1,731
2. REGISTROS 
2.1 SIN DECIMALES 278
2.2 CON DECIMALES 55,72 </t>
    </r>
    <r>
      <rPr>
        <b/>
        <sz val="10"/>
        <rFont val="Arial"/>
        <family val="2"/>
      </rPr>
      <t>NO SE ENTIENDE PORQUÉ DECIMALES SI EL REGISTRO ES UN NUMERO "ENTERO"</t>
    </r>
  </si>
  <si>
    <t>PREGUNTAR A LA ENTIDAD POR EL CRONOGRAMA, TODA VEZ QUE EL ADJUNTO "34_y_37_Cronograma_Transferencias_primarias_y_secundarias" SOLO ESTÁ LA INFORMACIÓN DE LAS TP.</t>
  </si>
  <si>
    <t>DATO TOMADO DEL ACTA APORTADA POR LA ENTIDAD</t>
  </si>
  <si>
    <t>NO TENGO CÓMO VALIDAR EL DATO APORTADO. LOS INVENTARIOS CIERTAMENTE NO SON CLAROS, VIENEN EN VARIAS HOJAS CON "VERSIONAMIENTOS" V#</t>
  </si>
  <si>
    <t>NO APORTAERON EL INVEN TARIO DEL ARCHIVO CENTRAL. ESTE PERMITE EVIDENCIAR LA CANTIDAD DE REGISTROS.
DE OTRA PARTE LLAMA LA ATENCIÓN QUE PARA EL 2021 EL VALOR FUE DE 125.455 Y PARA EL 2022 DISMINUYE EL VLOR A 112.897; ES DECIR 12.558 REGISTROS DE INVNETARIOS MENOS. PERO LA TS SOLO FU DE 14.8 ML .... VERIFICAR CON LA ENTIDAD ESTOS VALORES</t>
  </si>
  <si>
    <t>ACTA 001 DE 2021 (14 DICIEMBRE) ELIMINACIÓN POR APLICACIÓN TVD
TOTAL CARPETAS 3.428</t>
  </si>
  <si>
    <t>ACTA 001 DE 2022 (13 MAYO) ELIMINACIÓN POR APLICACIÓN TVD
TOTAL UNIDADES DOCUMENTLES: 13. 247</t>
  </si>
  <si>
    <t>NO SE UBICO INFORMECION EN LA WEB DE LA ENTDAD</t>
  </si>
  <si>
    <t>13,247 / 24 (CARPETAS =1mL) = 552 ML (?)</t>
  </si>
  <si>
    <t>preguntar a la entidad porqué no adjuntó el documento BT, si dentro de los proyectos ejectudos enlistados en el informe de implemetnación del PINAR este IA está elaborado al 100%????</t>
  </si>
  <si>
    <t>Aportaron el documento 2018. es d tener en cuenta que en el diagnóstico 2021 se encontró un apartado en el cual recomiendan hacer la actualización del SIC. Esta nota es para la vigencia 2021, es decir, la entidad no ha realizado seguimiento a las recomendaciones dadas para este apartado.</t>
  </si>
  <si>
    <t>Acta 01 del 23-03-2019</t>
  </si>
  <si>
    <t>no esta adjunto. Solo se ubicó un documento en word denominado "59_Informe_Implementacion_Plan_de_Conservación_Documental", el cual ciertamente no es un documento oficial, más bien un borrador. Carece de firmas, vistos buenos, no es un documento oficial!</t>
  </si>
  <si>
    <t>solicitar información</t>
  </si>
  <si>
    <t>Validar la inclusión de permisos como son: editar, leer, modificar, organizar, transferir, publicar, copiar, entre otros,  la definición de los permisos se debe realizar bajo una análisis normativo y legal en el que se identifiquen los principales riesgos durante el acceso indebido de la información.</t>
  </si>
  <si>
    <t>Resolución 671
31-12-2021</t>
  </si>
  <si>
    <t>Articular la TCA con los controles definidos  para el acceso a la información física y digital en la Política de seguridad de la información.</t>
  </si>
  <si>
    <t>Acta 06 marzo de 2022</t>
  </si>
  <si>
    <t>Continuar con la implementación de los servicios definidos en el modelo de requisitos en el Sistema de gestión de documentos electrónicos de archivo, acorde a los requerimientos y necesidades a nivel de documento electrónico de archivo de la Entidad.</t>
  </si>
  <si>
    <t>SIGA</t>
  </si>
  <si>
    <t>Preguntar a la entidad el nivel de implementación de los servicios en el SGDEA
Evaluación de cumplimiento de RTF frente al cumplimiento de un 60% realizada en el 2023</t>
  </si>
  <si>
    <t>Si, en el procedimiento de reprografia</t>
  </si>
  <si>
    <t>Se realizó proceso de digitalización a todas las series con fin de consulta</t>
  </si>
  <si>
    <t>Procedimiento de gestión y tramite de comunicaciones oficiales.</t>
  </si>
  <si>
    <t>Los procedimientos se relacionan en el Programa de Reprografía numeral 9.3 pag 21</t>
  </si>
  <si>
    <t xml:space="preserve">Se realizó evaluación de cumplimiento del RTF y la entidad se encuentra en un proceso de 60% de cumplimiento.
Continuar con la implementación de los servicios en el Sistema de gestión de documentos electrónicos de archivo, acorde a los requerimientos y necesidades a nivel de documento electrónico de archivo de la Entidad. </t>
  </si>
  <si>
    <t>Implementar el esquema de metadatos en el sistema de gestión de documentos electrónicos de archivo, para facilitar la interoperabilidad y asegurar el acceso de los documentos a largo plazo.</t>
  </si>
  <si>
    <t xml:space="preserve">2.750GB </t>
  </si>
  <si>
    <t>Preguntar a la entidad, si toda la producción documental se encuentra en el sistema SIGA
En el SIGA una parte de al producción documental electrónica se esta incorporando.
One Drive algunas áreas</t>
  </si>
  <si>
    <t>Servidor del SIGA</t>
  </si>
  <si>
    <t>Preguntar a la entidad si para la vigencia 2022 realizó implementación de actividades en el marco del PPDLP.
Implementar el Plan de Preservación Digital con sus principios, políticas, estrategias y acciones específicas para preservar a largo plazo los documentos que se generen en formatos electrónicos o que se conviertan a este a partir de material analógico existente.</t>
  </si>
  <si>
    <t>Realizar el seguimiento y control de las actividades formuladas en el Plan de preservación digital a largo plazo.</t>
  </si>
  <si>
    <t>preguntar cuáles?</t>
  </si>
  <si>
    <t>de donde sale este dato…cuál es su sutento??</t>
  </si>
  <si>
    <t>entre el 2021 y el 2022 hay una diferencia en incremento (2022) de 2,262 resmas. Entocnes, cuales son las "buenas prácticas" para la reducción en el consumo de papel???</t>
  </si>
  <si>
    <t>preguntar de dónde salieron estos dos datos</t>
  </si>
  <si>
    <t>3 de 17</t>
  </si>
  <si>
    <t>4 de 17</t>
  </si>
  <si>
    <t>2 de 17</t>
  </si>
  <si>
    <t>1 de 17</t>
  </si>
  <si>
    <t>1 de 2</t>
  </si>
  <si>
    <t>2 de 2</t>
  </si>
  <si>
    <t xml:space="preserve"> 2 de 2</t>
  </si>
  <si>
    <t>5 de 58</t>
  </si>
  <si>
    <t>16 de 58</t>
  </si>
  <si>
    <t>37 de 58</t>
  </si>
  <si>
    <t>14 de 58</t>
  </si>
  <si>
    <t>9 de 58</t>
  </si>
  <si>
    <t>SECTOR</t>
  </si>
  <si>
    <t>DESARROLLO ECONÓMICO, INDUSTRIA Y TURISMO</t>
  </si>
  <si>
    <t>SECRETARÍA DE DESARROLLO ECONÓMICO</t>
  </si>
  <si>
    <r>
      <t xml:space="preserve">La entidad aporta el Manual de funciones establecido en el acto administrativo Resolución 607 de 2019  "Por la cual se modifica el Manual Específico de Funciones y Competencias laborales de la planta de personal de la Secretaría Distrital de Desarrollo Económico'
En el cual se identifica el cargo profesional 219-01 (1cargo) cuyo propósito principal es “Desarrollar, supervisar y controlar la ejecución de actividades relacionadas con la administración y manejo del archivo central de la entidad, así como, el efectivo control y custodia de los documentos administrativos de la Secretaría Distrital de Desarrollo Económico, de acuerdo a los procesos y procedimientos establecidos por el Archivo General de la Nación”, y cuya formación académica requiere título profesional en Bibliotecología, Bibliotecología y Archivística, Ciencias de la Información y Bibliotecología, Ciencias de la Información y la Documentación, sistemas de Información y Documentación del Núcleo Básico del Conocimiento en Bibliotecología, </t>
    </r>
    <r>
      <rPr>
        <b/>
        <sz val="10"/>
        <rFont val="Arial"/>
        <family val="2"/>
      </rPr>
      <t xml:space="preserve">otros de ciencias sociales y humanas </t>
    </r>
    <r>
      <rPr>
        <sz val="10"/>
        <rFont val="Arial"/>
        <family val="2"/>
      </rPr>
      <t xml:space="preserve">Página 358 archivo pdf -360 archivo pdf.
</t>
    </r>
  </si>
  <si>
    <t>Formación académica Profesional en ciencias de la información bibliotecología y archivistica.</t>
  </si>
  <si>
    <t>Prestación de servicios Ténico en contabilidad aplicada, no cumple</t>
  </si>
  <si>
    <r>
      <rPr>
        <b/>
        <sz val="10"/>
        <rFont val="Arial"/>
        <family val="2"/>
      </rPr>
      <t>Acta No. 2 de 26 de nero de 2022</t>
    </r>
    <r>
      <rPr>
        <sz val="10"/>
        <rFont val="Arial"/>
        <family val="2"/>
      </rPr>
      <t xml:space="preserve">: 9. Presentación, revisión y aprobación del Plan Estratégico Institucional de Archivos (PINAR) vigencia 2022. Dirección de Gestión Corporativa.
</t>
    </r>
    <r>
      <rPr>
        <b/>
        <sz val="10"/>
        <rFont val="Arial"/>
        <family val="2"/>
      </rPr>
      <t xml:space="preserve">Acta No. 25 de 19 de diciembre de 2022: </t>
    </r>
    <r>
      <rPr>
        <sz val="10"/>
        <rFont val="Arial"/>
        <family val="2"/>
      </rPr>
      <t>6 Instrumentos de gestión institucional. c. Aprobación de las Tablas de valoración documental (DGC)</t>
    </r>
  </si>
  <si>
    <t>El PGD tiene un período de ejecución 2018-2021
No fue actualizado</t>
  </si>
  <si>
    <t>Resolución 796-2018</t>
  </si>
  <si>
    <t xml:space="preserve">Plan institucional de capacitaciones - PIC 2022 incluye el tema de la gestión documental </t>
  </si>
  <si>
    <t>2018-2021</t>
  </si>
  <si>
    <t>Reporte OAP 2022 Seguimiento activdades/ reporte enero a diciembre de 2022 y consolidado del año 
1. TOTAL ML INTERVENIDOS (organización, foliación, depuración)(130.4 ml)
2. TOTAL ML INTERVENIDOS (digitalización y cargue al afresco o GESDOC) (132,6 ml)</t>
  </si>
  <si>
    <t>Plan Estratégico Institucional 2020-2024 / Proyecto de Inversión 7849 Incremento de la capacidad administrativa y logística Institucional en los servicios de apoyo transversal de la Secretaría Distrital de DesarrolloECONÓMICO.
PLAN DE ACCIÓN VIGENCIA 2022</t>
  </si>
  <si>
    <t>Listas de asistencia diligenciadas y firmadas</t>
  </si>
  <si>
    <t>Herramienta de seguimiento y control PINAR 2022
"PLAN DE TRABAJO GESTION DOCUMENTAL 2022"</t>
  </si>
  <si>
    <t xml:space="preserve">Se adjunta las listas de asistencia diligenciadas y firmadas </t>
  </si>
  <si>
    <t>Transferencias documentales</t>
  </si>
  <si>
    <t>Acta 13-CIGD-28-11-2019</t>
  </si>
  <si>
    <t>Acta No. 2 de 26 de nero de 2022
CIGD</t>
  </si>
  <si>
    <t>75% Considerando la</t>
  </si>
  <si>
    <t>vigencia del PINAR 2020-2023</t>
  </si>
  <si>
    <t>Se mencionan Proyecto, programas y/o planes del PINAR</t>
  </si>
  <si>
    <t>1. Intervención documental de la serie contratos del archivo central, mitigando el riesgo de hallazgos administrativos
2. Plan de capacitación para la implementación y aplicación de las TRD en todas las dependencias de la entidad.
3. Digitalización y actualización de los expedientes contractuales de todas las vigencias, priorizando las vigencias que aún no estan en el gestor documental.
4. Unificación del trámite de las comunicaciones de la Secretaría  a través de la oficina de correspondencia de la SDDE.
5. implementación del Sistema integrado de conservación, dando cumplimiento a lo establecido en el cronograma del documento SIC.
6. Formular las Tablas de valoración documental de la SDDE, teniendo en cuenta los criterios y conceptos del Archivo de Bogotá</t>
  </si>
  <si>
    <r>
      <t>1. Intervención documental de la serie contratos del archivo central, mitigando el riesgo de hallazgos administrativos
2. Plan de capacitación para la implementación y aplicación de las TRD en todas las dependencias de la entidad.
3. Digitalización y actualización de los expedientes contractuales de todas las vigencias, priorizando las vigencias que aún no estan en el gestor documental.
4. Unificación del trámite de las comunicaciones de la Secretaría  a través de la oficina de correspondencia de la SDDE.
5</t>
    </r>
    <r>
      <rPr>
        <b/>
        <sz val="10"/>
        <rFont val="Arial"/>
        <family val="2"/>
      </rPr>
      <t>. implementación del Sistema integrado de conservación, dando cumplimiento a lo establecido en el cronograma del documento SIC</t>
    </r>
    <r>
      <rPr>
        <sz val="10"/>
        <rFont val="Arial"/>
        <family val="2"/>
      </rPr>
      <t>.
6. Formular las Tablas de valoración documental de la SDDE, teniendo en cuenta los criterios y conceptos del Archivo de Bogotá</t>
    </r>
  </si>
  <si>
    <t>PLAN DE TRABAJO GESTION DOCUMENTAL 2022</t>
  </si>
  <si>
    <t>Reporte OAP 2022 Seguimiento activdades/ reporte enero a diciembre de 2022 y consolidado del año 
1. TOTAL ML INTERVENIDOS (organización, foliación, depuración)(130.4 ml)
2. TOTAL ML INTERVENIDOS (digitalización y cargue al afresco o GESDOC) (132,6 ml)
Plan Estratégico Institucional 2020-2024 / Proyecto de Inversión 7849 Incremento de la capacidad administrativa y logística Institucional en los servicios de apoyo transversal de la Secretaría Distrital de DesarrolloECONÓMICO.
PLAN DE ACCIÓN VIGENCIA 2022</t>
  </si>
  <si>
    <t>Resolución 313-2019</t>
  </si>
  <si>
    <t>Continuar con el trámite ante el AGN o solicitar el RUSD</t>
  </si>
  <si>
    <t>Solom se han oficializado las transferencias primarias vigencia 2022 .
En las demás vigencias se realizaron traslados.</t>
  </si>
  <si>
    <t>DIRECCIÓN DE EMPLEO</t>
  </si>
  <si>
    <t>15- HISTORIALES DE ASISTENCIA TECNICA A UNIDADES PRODUCTIVAS</t>
  </si>
  <si>
    <r>
      <rPr>
        <b/>
        <sz val="8"/>
        <rFont val="Arial"/>
        <family val="2"/>
      </rPr>
      <t>50%</t>
    </r>
    <r>
      <rPr>
        <sz val="8"/>
        <rFont val="Arial"/>
        <family val="2"/>
      </rPr>
      <t xml:space="preserve"> SI CUMPLIÓ &gt;80%
</t>
    </r>
    <r>
      <rPr>
        <b/>
        <sz val="8"/>
        <rFont val="Arial"/>
        <family val="2"/>
      </rPr>
      <t xml:space="preserve">39% </t>
    </r>
    <r>
      <rPr>
        <sz val="8"/>
        <rFont val="Arial"/>
        <family val="2"/>
      </rPr>
      <t xml:space="preserve">SI CUMPLIÓ ENTRE 50%Y 79%
</t>
    </r>
    <r>
      <rPr>
        <b/>
        <sz val="8"/>
        <rFont val="Arial"/>
        <family val="2"/>
      </rPr>
      <t xml:space="preserve">20% </t>
    </r>
    <r>
      <rPr>
        <sz val="8"/>
        <rFont val="Arial"/>
        <family val="2"/>
      </rPr>
      <t>SI CUMPLIÓ &lt; 50%</t>
    </r>
  </si>
  <si>
    <t>MANUAL
 De 23 dependencias programadas solo 12 realizaron transferencias primarias, es decir, el 47%.
De 111 series solo se transfirieron 32 es decir el 29%</t>
  </si>
  <si>
    <r>
      <rPr>
        <sz val="10"/>
        <color rgb="FF000000"/>
        <rFont val="Arial"/>
        <family val="2"/>
      </rPr>
      <t xml:space="preserve">Relacione los metros lineales transferidos a la Dirección Distrital Archivo de Bogotá durante la vigencia 2022. </t>
    </r>
    <r>
      <rPr>
        <b/>
        <sz val="10"/>
        <color rgb="FF000000"/>
        <rFont val="Arial"/>
        <family val="2"/>
      </rPr>
      <t>Anexo 4</t>
    </r>
  </si>
  <si>
    <t>Acta No. 29 de 2020
CIGD</t>
  </si>
  <si>
    <t>Resolución 729-06-12-2019</t>
  </si>
  <si>
    <t>Se reitera la recomendación de la vigencia anterior, formular, aprobar e implementar el instrumento archivístico tabla de control de acceso necesario para administrar el acceso a la información fisica, electrónica y digital.</t>
  </si>
  <si>
    <t>El modelo de requisitos no se encuentra aprobado por el comité?
Aprobado en el 2023</t>
  </si>
  <si>
    <t>GESDOC</t>
  </si>
  <si>
    <t xml:space="preserve"> 70. gd-p6_digitalizacin_de_documentos (1)
Revisar y complementar el procedimiento para el proceso de digitalización </t>
  </si>
  <si>
    <t>Fondo acumulado realizaron digitalización</t>
  </si>
  <si>
    <t>NINGUNO</t>
  </si>
  <si>
    <t>Continuar con las mejoras y parametrizaciones de las funcionalidades del SGDEA</t>
  </si>
  <si>
    <t>82. Metadatos</t>
  </si>
  <si>
    <t>Servidor del sistema de gestión documental</t>
  </si>
  <si>
    <r>
      <t>A través del PLAN INSTITUCIONAL DE
GESTION AMBIENTAL – PIGA
2020 - 2024
SERVICIOS TERCERIZADOS
3. Suministro de elementos de aseo y papelería.
2. POLÍTICA AMBIENTAL
- Promover en funcionarios y contratistas nuevos hábitos en el uso y consumo racional de
papel.
5.5. GESTIÓN INTEGRAL DE LOS RESIDUOS
Papel 735 kg- 16.2</t>
    </r>
    <r>
      <rPr>
        <strike/>
        <sz val="10"/>
        <rFont val="Arial"/>
        <family val="2"/>
      </rPr>
      <t>%</t>
    </r>
  </si>
  <si>
    <t>PLAN DE ACCION PIGA 2022 (pag 17)
PROGRAMA: 4 Consumo sostenible
META DE LA ACTIVIDAD: Difundir anualmente dos (2) piezas comunicacionales sobre sobre la 
Política Cero Papel, entre funcionarios y contratista</t>
  </si>
  <si>
    <t>Proyecto de inversión 7849</t>
  </si>
  <si>
    <t>8 de 17</t>
  </si>
  <si>
    <t>16 de 17</t>
  </si>
  <si>
    <t>3 de 4</t>
  </si>
  <si>
    <t>4 de 4</t>
  </si>
  <si>
    <t>2 de 4</t>
  </si>
  <si>
    <t>45 de 58</t>
  </si>
  <si>
    <t>35 de 58</t>
  </si>
  <si>
    <t>44 de 58</t>
  </si>
  <si>
    <t xml:space="preserve">Transferencias Secundarias </t>
  </si>
  <si>
    <t>GOBIERNO</t>
  </si>
  <si>
    <t>YENNIFER PADILLA MARTÍNEZ</t>
  </si>
  <si>
    <t xml:space="preserve">No se diligencia columna F Anexo 1 Manual de Funciones
Preguntar si se adelanto alguna gestión para la modificacion del Manual de Funciones
Alexandra manifiesta que los ajustes se veran en el 2024 con el cambio de laestructura organico funcional
No se registra avance en este item
Se reitera recomendación de manual de funciones del Informe de seguimiento 2022 periodo de referencias 2021, dado que no se realizó el ajuste en el Manual  de Funciones y Requisitos en el cual se refleje el perfil que se define en la Ley 1409 de 2010 articulo 4,5 y 6.
</t>
  </si>
  <si>
    <t xml:space="preserve">Tegnologia Archivistica Total 7
Profesional Univarsitario 1  Administración de empresas
Profesional Especializado 1 Gestión de proyectos informaticos
Bachilleres total 5
Primaria 1 
Total Persona por CPS total 16
Planta total  2 un profesional especializado y un auxiliar adminsitativo
Toral personal 18
Profesionales no se observa estudio previo de las 2 personal con CPS
Tegnologia
Se observa que en los requisitos de formación y experiencia el titulo de formación técnica profesional,  Tecnologica en  en Ciencia de la Información digital, organizador de archivos, asistencia en organización de archivos o certificación de cumplimiento al pensum academico en la formación profesional en gestión documental pero es neserario que se incluya el requisito de tarjeta profesional cobnforme a lo establece s artículos 4, 5 y 6 de la Ley 1409 de 2010. 
No se aporta estudio previo de profesionales preguntar
</t>
  </si>
  <si>
    <t xml:space="preserve">La profesional Esopecializado de la vigencia en verificación era  MARIA ALEXANDRA RODRIGUEZ BOLAÑOS vinculada de  Planta de carrera adminsitrativa con registro en el RUPA como profesional con   tarjeta profesional 2229 de 2019
</t>
  </si>
  <si>
    <t xml:space="preserve">La profesional Esopecializado de la vigencia en verificación era  MARIA ALEXANDRA RODRIGUEZ BOLAÑOS vinculada como profesional especializado de  Planta de carrera adminsitrativa codigo 30 grado 22  con registro en el RUPA a traves de la tarjeta profesional univ ersitario  2229 de 2019 
</t>
  </si>
  <si>
    <t>Confirmar en el informe de audirtoria mencionan que para la vigencia 2022 se tiene historiador e ingeniero de sistenas validar con la entidad
Se reitera la recomendación de vincular profesionales de las disciplinas de historia, conservación y restauración de bienes muebles, ingenieria de sistemas para la implenentación  de intrumentos y herramienta para la gestión documental</t>
  </si>
  <si>
    <t>No se dio recursos para la vigencia 2022</t>
  </si>
  <si>
    <t>Alexandra cumple con los conocimiento y esta realizandofunciones de historiadora en el marco de la valoración documental de la entidad.</t>
  </si>
  <si>
    <t>Se a manejado con el Área de Sistemas los temas de gestión documental</t>
  </si>
  <si>
    <t>Resolución 111 de 2019)" "Por la cual se crea y adopta el reglamento interno del Comité Institucional de Gestión y Desempeño del Departamento Administrativo de la Defensoría del Espacio Público, y se dictan otras disposiciones</t>
  </si>
  <si>
    <r>
      <t xml:space="preserve">Sesiono dos veces en la vigencia 2022 
1. Acta No 1 del 29 de enero de 2021 la cual contiene en el item 5  Presentación y aprobación de tabla de control de acceso. </t>
    </r>
    <r>
      <rPr>
        <b/>
        <sz val="10"/>
        <rFont val="Arial"/>
        <family val="2"/>
      </rPr>
      <t>Validar fecha de acta esta corresponde a la vigencia 2021 no entra dentro del seguimiento</t>
    </r>
    <r>
      <rPr>
        <sz val="10"/>
        <rFont val="Arial"/>
        <family val="2"/>
      </rPr>
      <t xml:space="preserve">
2. Acta No 5 fecha  27 de octubre 2022, la cual contiene en el item 3.  aprobación de actualización de la Tabla de Retención Documental e item 4 Aprobación de eliminación de Gestión Documental</t>
    </r>
  </si>
  <si>
    <t>acto administrativo el cual continua vigente en el periodo de referencia 2021 (Acta 001del 2020), ante el Comité Institucional de Gestión y Desempeño, con fecha de aplicación 2020-2023
De acuerdo a lo revisado el PGD de la vigencia 2020 cumple con los elementos de formulación
IIntroducción pag 5 
Alcance  pag 6
Público al que va dirigido pag 8
Requerimientos para el desarrollo del PGD ( Normativos economicos, administraticos, tecnologicos, gestión del cambio) pag 9 al 15
Lineamientos para el proceso de gestión documental  (8 procesos) pag 16 al 33
Fases de implementqación PGD pag 35
programas especificos 36 al 43 
Armoinización con los planes y sistemas  gestión de la entidad 45 a la 47 
Pero de acuerdo a la versión actualizada N° 3 es importante saber si sutio tramite de aprobación por el CIGD 
Validar respiuesta
Secontextualiza de la importancia de llevar a CIGD las versiónes de PGD para aporbación teniendo en cuenta que es  la instaciia de competencia de este instrumento de planeación</t>
  </si>
  <si>
    <t>Acta 001 del 20-01-2020: PGD</t>
  </si>
  <si>
    <t>Revisar el acto adminsitrativo que teniendo en cuenta la nueva versión deberia existir  en el periodo de referencia 2021 (Acta 001del 2020), ante el Comité Institucional de Gestión y Desempeño, con fecha de aplicación 2020-2023
Recomendación frente a que encada actualización o versión que se formule del PGD se debe contar con la aprobación y adoción por la instancia competente</t>
  </si>
  <si>
    <t xml:space="preserve"> La política de gestión documental en la página 90 se encuentra en el Manual Operativo del modelo Integrado de Planeación y gestión de fecha marzo 2021 version 4</t>
  </si>
  <si>
    <t>Se reitera recomendación realizada en el informe de seguimiento 2022, periodo de referencia 2021, acerca de la actualización del Diagnóstico Integral de Archivos 2019, que refleje el estado actual de la gestión documental.
Se observa que en el informe de seguimiento de autoria que se programara la actualización para la vigencia 2023 se confirma que es en vigencias 2023 la actualización</t>
  </si>
  <si>
    <t xml:space="preserve">La formulación de estos programas especificos está incluida en el documento PGD, capítulo 4 página 40 
Revisar la formulación e implementación de programas especificos con el fin de que contemplen los que se encuentra contenido en el Manual de Formulación del PGD del AGN  </t>
  </si>
  <si>
    <t>2020-2024</t>
  </si>
  <si>
    <t>La versión 3 corresponden a las vigencias 2020-2024</t>
  </si>
  <si>
    <r>
      <t xml:space="preserve">https://www.dadep.gov.co/planeacion/planes
https://www.dadep.gov.co/sites/default/files/planeacion/2022-08/127-pppgd-02.pdf
</t>
    </r>
    <r>
      <rPr>
        <sz val="11"/>
        <rFont val="Calibri"/>
        <family val="2"/>
        <scheme val="minor"/>
      </rPr>
      <t xml:space="preserve">La entidad realiza el ajuste de la publicación y se encontro en enlace relacionado </t>
    </r>
  </si>
  <si>
    <t>La entidad relaciona matriz en la cual se encuentra plan de implementación del PGD el cual se articula con las acciones formuladas en el PGD versión 3</t>
  </si>
  <si>
    <t>La entidad aporto el documento a la subcarpeta correspondiente: Plan estratégico Item 05 - Construir Bogotá - Región con gobierno abierto, transparente y ciudadanía consciente. Adicionalmente, el seguimiento a los planes PGD y PINAR da cuenta de la implementación del PGD (evidencia número 14 .seguimiento a los planes PGD y PINAR)
De acuerdo a la  verificación de :  Plan estrategico se observa en la fila 14 un cumplimiento a la meta que registra de las actividades de apoyo administrativo, financiero, ambiental, documental, archivo y de control disciplinario que fueron identificadas en el plan de trabajo para el año.
Por otra parte se verifica la evidencia 14 que aporta la entidad como matriz de seguimiento a los planes PGD  y PINAR vigencia 2021 en el cual se observan todas las  actividades planeadas en el PGD de la viegencia 2022V3</t>
  </si>
  <si>
    <t xml:space="preserve">Se realizaron visitar archivos de gestión las cuales registran la siguientes fechas y tematica
1. 7 junio de 2022 Visita Archivo de Gestión Oficina Asesora Juridica organización contratos
2. 13 de Julio de 2022 Visita archivos de Gestión  Talento Humano organización 
 historias laborales
3. 17 de agosto de 2022 Visita archivo de gestión APP FUID
</t>
  </si>
  <si>
    <t>seguimiento a los planes PGD y PINAR, que reúne las actividades del plan de trabajo del proceso de gestión documental, el cual es reportado trimestralmente a la oficina de Planeación.el cumplimiento de acciones programadas en los dos instrumentos mencionados</t>
  </si>
  <si>
    <t>La entidad aporta el informe de la Auditoria de cumplimiento a la normativa archivistica del informe de Seguimiento estrategico periodo de referencia 2021 en el cual refleja las acciones a realizar frente a las recomendaciones realiozadas en el informe mencionado</t>
  </si>
  <si>
    <t xml:space="preserve">La Entidad realizó actividades de seguimiento adicionales al Grupo de Gestión Documental en temas relacionados con Gestión Documental (Aplicación Hojas de Control, ORFEO, Organización Archivo Central y de gestión, Transferencias Documentales,Aplicativo Royal, Testigo Documental e Inventario Documental) en todas las dependencias de la Entidad.   </t>
  </si>
  <si>
    <t>La Entidad realizó actividades de seguimiento adicionales al Grupo de Gestión Documental en temas relacionados con Gestión Documental (Aplicación Hojas de Control,</t>
  </si>
  <si>
    <t xml:space="preserve">Revisar el PIC con la entidad para validar donde se reflejan los temas de gestión Documental evidencia N 10
Se realiza de acuerdo a necesidad y se socializa a Talento Humano  
validar la evidencia dode se consolida lo realizado en gestión documental
Se relaciona 25 capacitaciones que se realizaron en temas de gestión documental asi:
1. TRD series documentales 9
2.  FUID 4
3. PGD 2
4. PINAR
5. Banter 2
6. TCA 2
7. Documento electronico 2
8. CCD  1
9 PCD 1
</t>
  </si>
  <si>
    <t>9 capacitaciones</t>
  </si>
  <si>
    <t>4 capacitaciones</t>
  </si>
  <si>
    <t>2 Capacitaciones</t>
  </si>
  <si>
    <t>1 capacitacion</t>
  </si>
  <si>
    <t xml:space="preserve">Validar con la entidad el tramte de aprobación de la versión N° 3 
Lo anterior teniendo en cuenta que en este tramite debe surtir cada ves que se elabore o actualice el instrumento
Ajusta la respiesta en el formulario y se contestualiza la importancia de la aprobación de la versiones por el CIGD
</t>
  </si>
  <si>
    <t xml:space="preserve"> Acta No 001 de fecha 13 enero  2020</t>
  </si>
  <si>
    <t xml:space="preserve">Se obtiene el avance teniendo en cuenta que la entidad realiza el reporte trimestrar del PINAR a trasves del plan de acción a traves de la matriz de seguimiento  de PGD y PINAR en la cual se observa el cumplimiento de los planes y proyectos formulados en el PINAR
Teniendo en cuenta que se encuentra a nivel general  la cual tiene como meta cumplir con el 100%  de  las actividades  de apoyo administrativo la cual tiene un cumplimiento del 100%
</t>
  </si>
  <si>
    <t>99.80%</t>
  </si>
  <si>
    <t>Revisar con la entidad la matriz de cumplimiento de las acciones ejecutaDAs en el pinar
Se revisa y por no depender de la entidad la eliminación de la actiuvidad  no entra en el porcentaje planeado ni ejecutado</t>
  </si>
  <si>
    <t>Se describen los proyectos del PINAR en las observaciones</t>
  </si>
  <si>
    <t xml:space="preserve">
1. Actualizar e implementar Instrumentos Archivistcos (TRD, PGD, PINAR, FUID,BANTER, Guias, instructivos, manuales o formatos,Avance documento MOREQ)
2. Seguimiento a las Transferencia y Tablas de Retención Documental (Seguimiento, aplicar e implementar, realizar eliminación, verificar y organizar  transferencias documentales, volumetria de cajas, Seguimiento Hojas de control, cronograma de transferencias, Seguimiento al cronogramas, seguimiento documentos publicados en la pafina web,elaborar 100% informes de GD requeridos.
3. Fortalecer los conocimientos relacionados con GD (atender los requerimientos  del area de talento humano.
4. Digitalizar documentos con fines de consulta (digitalización e indexación comunicaciones ORFEO y doc archivo central por fines de consulta</t>
  </si>
  <si>
    <t>El PINAR para la vigencia 2022 elaboro la versión No 3
1. Actualizar e implementar Instrumentos Archivistcos (TRD, PGD, PINAR, FUID,BANTER, Guias, instructivos, manuales o formatos,Avance documento MOREQ)
2. Seguimiento a las Transferencia y Tablas de Retención Documental (Seguimiento, aplicar e implementar, realizar eliminación, verificar y organizar  transferencias documentales, volumetria de cajas, Seguimiento Hojas de control, cronograma de transferencias, Seguimiento al cronogramas, seguimiento documentos publicados en la pafina web,elaborar 100% informes de GD requeridos.
3. Fortalecer los conocimientos relacionados con GD (atender los requerimientos  del area de talento humano.
4. Digitalizar documentos con fines de consulta (digitalización e indexación comunicaciones ORFEO y doc archivo central por fines de consulta</t>
  </si>
  <si>
    <t>La entidad aporta la matriz de seguimiento se PGD y PINAR la cual es una herramienta que permite observar el porcentaje ejecutado para la vigencia 2022</t>
  </si>
  <si>
    <t>matriz de seguimiento se PGD y PINAR la cual es una herramienta que permite observar el porcentaje ejecutado para la vigencia 2022</t>
  </si>
  <si>
    <t>https://www.dadep.gov.co/instrumentos-de-gestion-de-la-informacion</t>
  </si>
  <si>
    <t xml:space="preserve">Ocho (8) hasta el 27 de octubre de 2022 y diez (10) a apartir del 28 de octubre de 2022, que entró en vigencia el Decreto 478 mediante el cual se modificó la estructura organizacional de la entidad </t>
  </si>
  <si>
    <t xml:space="preserve">Se aportan 7 carpetas de las Áreas que se mencionan:
1. Dirección 2 archivos
2. Oficina Juridica 3 archivos
3. Oficina Asesora de Planeación 2 Archivos
4.  Subdirección de Registro de Inmobiliario 6 archivos
5, Subdirección de Administración Inmobiliaria 3 archivos
6. Subdirección Administrativa y Financiera 10 archivos
7, Oficina de Control Ingterno 1 archivo
Se toman de muestra dos áreas dirección y oficina de control interno encontrado:
Dirección primer archivos vigencia 2014-2015  3 denominaciones de series que no se encuentran establecidas en las TRD y en el segundo archivo vigencia 2021 solo una serie encontrado que las TRD contiene 6 denominaciones de subseries por lo tanto no cumen con la organizacion documental
Control Interno vigencias 2018, 2019,2020 y 2021 no se diligencia  la totalidad de campos del FUID y no se registral a togtalidad de denominaciones establecidas en las TRD para este caso 6 sbuseries documentales
De acuerdo a lo anterior Alexandra de DADEP da claridad de que el proceso de organización del Archivo de Gestión se realiza desde el Área de Gestión Documental
Teniendo en cuenta la dinamica de la entidad que en el archivo de gestton centralizado los organiza el archivo de gestión despues de que la entidad realiza una entrega de la documentacin que produce se realiza una segunda solicitud de 3 Invnetarios de 3 dependencias 
De acuerdo a lo anterio la entidad adjunto los siguientes inventario a los cuales se le observa lo que se indica en cada uno de estos
1. En la Oficina Asesora Jurídica se observa una sola serie documental que es CONTRATOS que corresponde de las vigencia 2020 a 2021  y la aplicación de la codificación del CCD y TRD y verificando las series documentales tanto del CCD y TRD de encuentran establecidas 7 Series Documentales y 12 Subseries Documentales por lo tanto es importante revisar que no se encuentra la totalidad de denominaciones de series y subseries documentales que deberían estar en el FUID de la Dependencias
2. La oficina de Control Interno de observan 2 series documentales y tres subseries con la aplicación de códigos del CCD y TRD de vigencia 2010-2021 en el cual se debe revisar la organización documental para que se cumpla con la aplicación de tiempos de retención acorde a los instrumentos mencionados, asimismo, la completitud de las denominaciones de series y subseries documentales.
3.Oficina de Contabilidad se observan 2 series documentales con la aplicación de códigos del CCD y TRD de fechas extremas 2010 a 2021, cuando debería observarse todas las denominaciones de series y subseries documentales de la subdirección Administrativa y Financiera y Control Interno, asimismo, revisar la organización documental para que se cumpla con la aplicación de tiempos de retención acorde a los instrumentos mencionados.
</t>
  </si>
  <si>
    <t>La Tabla de Retención Documental se convalido por el Consejo Distritalvde Archivos mediante actos adminsitrativos Acta No 006 de 2018 y acuerdo 8 de 2018
Cambia la pregunta por eso es diferente el tipo de respuesta</t>
  </si>
  <si>
    <t>Resolución 199 de 2018</t>
  </si>
  <si>
    <t>Observaciones: Se observa que la Resolución aportada 199 de 5  julio de 2018 es de aprobación de la Actualización de la TRD mas no de la adopción que se debe realizar posterior a la convalidación del Instrumento
Recomendaciones: Es necesario realizar tramite mediante acto administrativo de la TRD el cual se lleva acbo con fecha posterior a la convalidación en cumplimiento a la normatividad que lo establec</t>
  </si>
  <si>
    <t>El RUSD corresponden a la TRD convalidadaen el 2018 
Recomendación Una ves surta el procesos de convalidació nde TRD de la Actualización se debe tramite ante el AGN de esta nueva TRD</t>
  </si>
  <si>
    <t>No 100 de fecha 4 de enero de 2019</t>
  </si>
  <si>
    <t xml:space="preserve">1. Decreto Distrital 138 de 2002 “Se modifica la estructura del Departamento Administrativo de la Defensoría del Espacio Público” y es el soporte de la Tabla de Retención Documental convalidada en la vigencia 2018 por el Concejo Distrital de Archivos.
2. Decreto 478 mediante el cual se modificó la estructura organizacional de la entidad  a partir del 28 de octubre 2022 de acuerdo a lo publicado por la Alcaldia Mayor de Bogotá
</t>
  </si>
  <si>
    <t>Decreto 478 mediante el cual se modificó la estructura organizacional de la entidad  a partir del 28 de octubre</t>
  </si>
  <si>
    <t>De acuerdo a la comparación de registros de 2021 y 2022 se ajusta el de 2021 teniendo en cuenta que registra 53097 dismunuye la cantidad deregistro 14113</t>
  </si>
  <si>
    <t>149GB</t>
  </si>
  <si>
    <t>901.5 ML</t>
  </si>
  <si>
    <t>3.3 GB</t>
  </si>
  <si>
    <t>HISTORIALES DE  BIENES INMUEBLES</t>
  </si>
  <si>
    <t>Historial de bienes inmuebles</t>
  </si>
  <si>
    <t>Registra la misma serie con mayor producción documental de los dos peoriodos 2021 y 2022</t>
  </si>
  <si>
    <t>INFORMES A ENTIDADES DE CONTROL Y VIGILANCIA</t>
  </si>
  <si>
    <t>nformes a entidades de control y vigilancia</t>
  </si>
  <si>
    <t>Informes a entidades de control y vigilancia</t>
  </si>
  <si>
    <t>Dismunuyo durante el periodo de referencia 2022 la producción de la serie tranversal del 5%</t>
  </si>
  <si>
    <t>Mantiene la custoida de los archivos de gestión frente al periodo 2021</t>
  </si>
  <si>
    <t>Validar respiesta en el formulario
Se ajusta a NO</t>
  </si>
  <si>
    <t>Áreas de acuerdo a estructura organico funcional
1. Dirección
2. Oficina Asesora de Planeación
3. Oficina Asesora Juridica
4. Oficina de Control Interno
5. Oficina de sistemas
6. Subdirección Adminsitrativa y Financieta y de Control Disciplinario
7.Subdirección de Administración Inmobiliaria del Espacio Publico
8 Subdirección de Registro Inmobiliario
La entidad programó 8 tranferencias en el plan de transferencias. de acuerdo anexo de tranferencias se observa 7 áreas de la 8 se confirma si son 7 
Para la siguiente vigencia vallida 10 dependencias de acuerdo al cambio de la estructura organizacional</t>
  </si>
  <si>
    <t xml:space="preserve">MANUAL
Relacion de las Acta de transferencia
1. Acta de fecha 28 de marzo de 2022  Subdirección Adminsitrativa y Financieta y de Control Disciplinario (contabilidad) 2003 a 2020
2. Acta de fecha 28 de marzo de 2022  Oficina Asesora de Planeación 2011 a 2020
3. 20 de abril de 2022  Subdirección Adminsitrativa y Financieta y de Control Disciplinario 2021
4. 20 de abril de 2022 Oficina Asesora de Planeación 2021
5 2 de mayo 2022 DIrección 2021
6. 3 de mayo de 2022 Subdirección Adminsitrativa y Financieta y de Control Disciplinario  2021
7. 16 de mayo 2022 Subdirección Adminsitrativa y Financieta y de Control Disciplinario (recusrso fisicos) 2018 a 2021
8 11 de mayo de 2022 Subdirección Adminsitrativa y Financieta y de Control Disciplinario (contabilidad) 2021
9 25 de mayo de 2022  Subdirección Adminsitrativa y Financieta y de Control Disciplinario (disciplinario) 2019. 2020 y 2021 
10.25 de mayo 2022 ubdirección Adminsitrativa y Financieta y de Control Disciplinario Talento Humano 2020 a 2021
11. 31 de mayo 2022 DIrección 2015
12. 27 de julio de 2022 Oficina Asesora Juridica 2020
13 27 de julio de 2022 Subdirección Adminsitrativa y Financieta y de Control Disciplinario  2020-2021
14. Subdirección de Administración Inmobiliaria del Espacio Publico 2021
15.ubdirección Adminsitrativa y Financieta y de Control Disciplinario (Contabilidad) 2016 y 2021   
16.Subdirección Adminsitrativa y Financieta y de Control Disciplinario PIGA  2021
17.Subdirección Adminsitrativa y Financieta y de Control Disciplinario (registro Inmobiliario 2016 a 2021
18 24 novi de 2022  Oficina de control interno2018 a  2021
</t>
  </si>
  <si>
    <t>Validar respuesta en el formulario
Se ajusta la respuesta</t>
  </si>
  <si>
    <t xml:space="preserve">El proceso de transferencia  secundaria debio inciar en vigencia 2008 </t>
  </si>
  <si>
    <t>No aplica / Contamos con TRD convalidada</t>
  </si>
  <si>
    <t>No aplica</t>
  </si>
  <si>
    <t>El Formato Único de Inventario Documental como documento controlado en el Sistema Integrado de Gestión – SIG con código 127 FORGD -05 versión 2 Fecha 18 de agosto de 2021</t>
  </si>
  <si>
    <t>Se aportan 7 carpetas de las Áreas que se mencionan con 27 archivos de  FUID:
1. Dirección 2 archivos
2. Oficina Juridica 3 archivos
3. Oficina Asesora de Planeación 2 Archivos
4.  Subdirección de Registro de Inmobiliario 6 archivos
5, Subdirección de Administración Inmobiliaria 3 archivos
6. Subdirección Administrativa y Financiera 10 archivos
7, Oficina de Control Ingterno 1 archivo
Se toman de muestra dos áreas dirección y oficina de control interno encontrado:
Dirección primer archivos vigencia 2014-2015  3 denominaciones de series que no se encuentran establecidas en las TRD y en el segundo archivo vigencia 2021 solo una serie encontrado que las TRD contiene 6 denominaciones de subseries por lo tanto no cumen con la organizacion documental
Control Interno vigencias 2018, 2019,2020 y 2021 no se diligencia  la totalidad de campos del FUID y no se registral a togtalidad de denominaciones establecidas en las TRD para este caso 6 sbuseries documentales
1. En la Oficina Asesora Jurídica se observa una sola serie documental que es CONTRATOS que corresponde de las vigencia 2020 a 2021  y la aplicación de la codificación del CCD y TRD y verificando las series documentales tanto del CCD y TRD de encuentran establecidas 7 Series Documentales y 12 Subseries Documentales por lo tanto es importante revisar que no se encuentra la totalidad de denominaciones de series y subseries documentales que deberían estar en el FUID de la Dependencias
2. La oficina de Control Interno de observan 2 series documentales y tres subseries con la aplicación de códigos del CCD y TRD de vigencia 2010-2021 en el cual se debe revisar la organización documental para que se cumpla con la aplicación de tiempos de retención acorde a los instrumentos mencionados, asimismo, la completitud de las denominaciones de series y subseries documentales.
3. Oficina de Contabilidad se observan 2 series documentales con la aplicación de códigos del CCD y TRD de fechas extremas 2010 a 2021, cuando debería observarse todas las denominaciones de series y subseries documentales de la subdirección Administrativa y Financiera y Control Interno, asimismo, revisar la organización documental para que se cumpla con la aplicación de tiempos de retención acorde a los instrumentos mencionados.</t>
  </si>
  <si>
    <t>En la vigencia 2021 la entiadad aporto Acta No 3 de junio de 2019 eliminación documental producto del contrato 413 de 2018 en e cual surtio la aplicación de disposición final  (elimianción)de las series documentales que por tiempo de retención se les debe eliminar para tal fin se tuvo de referencia realizar el analisis de saeries a partir del mes abril de 2002 que es la fecha de inicio de aplicación de TRD convaliodas
Para continuar con la trabilidad de eliminación 
en la vigencia 2022 aporta:
1.  acta de eliminación documental de fecha 18 de noviembre 2020 eliminación por  aplicación de TRD con una volumetria de 99,37  este proceso de oficializó en el 2020  y es la misma elimianción del 2019??
2 Acta de eliminación documental de fecha 13 de diciembre de 2022  eliminación por aplicación de TRD con una volumetria de 49,37
Se deja lo que corresponde a lo del 2022
Revisado con la referente se ajusta y se deja el proceso de eliminación en la vigencia 2019</t>
  </si>
  <si>
    <t>Valdar Respuesta  con la entidad debe ser igual a la vigencia 2021</t>
  </si>
  <si>
    <t>2 Acta de eliminación documental de fecha 13 de diciembre de 2022  eliminación por aplicación de TRD con una volumetria de 49,37</t>
  </si>
  <si>
    <t>La eliminación de la vigencia 2019 
https://www.dadep.gov.co/sites/default/files/instrumentos_gestion_informacion/archivo_de_eliminacion.pdf</t>
  </si>
  <si>
    <t>Confimrar la cantidad de ML si es de la eliminación del 2019
Se confirm y estos ML corresponden a la eliminación 2022</t>
  </si>
  <si>
    <t>La entidad realiza el diligenciamiento del formulario Anexo 5 en el cual regitra tener tres FDA los cuales son :
1. Procuraduria de bienes fechas extremas 1 de octubre de 1957 a 15 de marzo de 2021 8 ml
2. Secretaria Distrital de Hacienda de fechas extremas 24 de junio de 1999 a 12 junio de 2000 5 ml
3 Defensoria del espacio Publico 10 de febrero de 1998 a 17 diciembre 2002 62 ml</t>
  </si>
  <si>
    <t>Elaboro Plan de trabajo para la intervención de los FDA de solo actividades a realizar durante la vigencia 2022
Validar el estado del ajute de la TVD del 3 FDA
Se volvio a empezar el proceso de levantamiento inventario documental</t>
  </si>
  <si>
    <t>Continua vigente el Banco Terminologico del 16 de julio de 2020 el cual fue aprobado por acto administrativo del Comitpe Insitucional de Gestión y Desempeño No  Acta No 004 de 2020
Recomendación: realizar el tramite correspondiente a la actualización del Banco Terminologico de acuerdo a la TRD que se soporta en el Decreto 478 mediante el cual se modificó la estructura organizacional de la entidad  a partir del 28 de octubre</t>
  </si>
  <si>
    <t xml:space="preserve">  Acta No 004 de 2020</t>
  </si>
  <si>
    <t>Continua vigente el Banco Terminologico del 16 de julio de 2020 el cual fue aprobado por acto administrativo del Comitpe Insitucional de Gestión y Desempeño No  Acta No 004 de 2020</t>
  </si>
  <si>
    <t xml:space="preserve">
Se recomienda parametrizar los términos de referencia del banco terminológico en el sistema de gestión de documentos electrónicos de archivo.</t>
  </si>
  <si>
    <t>Recomenedaciones: Continuar con la Formulación e implementar el Sistema Integrado de Conservación el cual debe contener  dos planes establecidos plan de conservación documental  conforme alrticulo 5  de Acuerdo AGN 006 de 2014 y plane e preservación a largo plazo en cumplimiento al  Acuerdo AGN 006 de 2014; adicional</t>
  </si>
  <si>
    <t>Recomemdacoines: realizar la gestión necesaria una vez se cuente con el SIC para que cuente con la aprobación de Por el Comité Institucional de gestión y desempeño soortado en Acta de la sesion a realizar</t>
  </si>
  <si>
    <t>La entidad aporta SIC borrador en el cual se encuentra formulado el PCD</t>
  </si>
  <si>
    <t>Es necesario revisar la metodologia (Modelo de Madurez) del SIC para ajusta el PCD
El plan de Conservación debe cumplir con lo que describe el articulo 5 del acuerdo 6 de 2014
Introducción si pag 4
Objetivos si pag 5
Alcance si pag 5
Metodologia -  pag  9 revisar contenido
Actividades generales de ejecución del plan de acuerdo con los programas de conservacióndel  SIC pag 19,21,22,24,25
Actividades especificas  no tiene
Recursos humanos Técnicos, logisticos y financieros  no tiene
Responsables no tiene
Tiempo de ejcución- Cronograma de Actividades no tiene
Presupuest no tiene
Gestión de Reisgo del Plan no tiene
Anexos
Se encuentra pendiente la terminación del PCD</t>
  </si>
  <si>
    <t>La TCA sigue vigente, no se actualizó en la vigencioa 2022.
Se reitera La entidad aporto la Tabla de Control de Acceso  con fecha de elaboración del 29 de enero de 2021 la cual fue aprobada por acto administrativo  del Comité Institucional de Gesitón y Desempelo No 001 de 2021 
La TCA cumple con la mayoria de requisitos técnicos y normativos.
Se recomienda revisar los riesgos a nivel de documento electrónico de archivo teniendo en cuenta aspectos jurídicos, técnicos, tecnológicos y administrativos, con el fin de garantizar la preservación de acceso de acuerdo a los tiempos de retención.</t>
  </si>
  <si>
    <t>Acta No 001 de 2021</t>
  </si>
  <si>
    <t>Para la Vigencia 2023 se encuentra en periodo de elaboración los procedimiento con flujogramas de las actividades de cada uno de los procesos de la gestión Documuental</t>
  </si>
  <si>
    <t xml:space="preserve">Solicitar cargue de procedimientos
La entidad aporta el Procedimiento P10 - Planeación Documental </t>
  </si>
  <si>
    <t>Revisar cual el procedimiento de Producción  contenido en el PGD</t>
  </si>
  <si>
    <t xml:space="preserve">La entiadad aporta Procedimiento P38 - Correspondencia </t>
  </si>
  <si>
    <t xml:space="preserve">La entidad aporta  Procedimiento P36 - Organización Documental </t>
  </si>
  <si>
    <t xml:space="preserve">La entidad aporota Procedimiento P48 - Transferencia Documental </t>
  </si>
  <si>
    <t>La entidad aporta  Procedimiento P09 - Disposición Final de Documentos</t>
  </si>
  <si>
    <t>La entidad cuenta con plan de conservaciín documental el cual hace parte integral del sistema integrado de conservación</t>
  </si>
  <si>
    <t xml:space="preserve">
La entidad aporta Procedimiento P43 - Elaboración y Actualización y aplicación de TRD. </t>
  </si>
  <si>
    <t>Se reitera la recomendación de formular, aprobar e implementar el modelo de requisitos funcionales y no funcionales con los requerimientos y necesidades a nivel de documento electrónico, esto es indispensable para el aprovisionamiento del SGDEA.</t>
  </si>
  <si>
    <t>ORFEO Y ROYAL</t>
  </si>
  <si>
    <t> Documentar los procedimientos básicos según estándares técnicos y buenas prácticas para el desarrollo de actividades de digitalización.</t>
  </si>
  <si>
    <t>La entidad realiza procesos de digitalización en el sistema ROYAL.</t>
  </si>
  <si>
    <t>LA ENTIDAD EN EL NUMERAL 4.3 PROGRAMA DE REPROGRAFIA DEL PGD EXPLICA ESTE PROCEDMINETO</t>
  </si>
  <si>
    <t>La entidad en el numeral 4.3 programa de reprografia del PGD explica este procedimiento</t>
  </si>
  <si>
    <t>Se recomienda formular el proyecto de aprovisionamiento (adquisición, desarrollo y/o mejoramiento) del SGDEA, acorde a los requerimientos y necesidades a nivel de documento electrónico de archivo de la entidad.</t>
  </si>
  <si>
    <t>44.90</t>
  </si>
  <si>
    <t>Preguntar a la entidad el motivo por el cual disminuyó la cantidad de GB comparado con el 2021.
Respuesta de Alexaandra Cambio debido a que la información que se reporto el año 2021 corresponden a una información que hace parte del archivo de gestión ubicado fisicamente en el archivo central, por tal razon se valda y solo se  reporta a lo quecorresponde a las transferencias del archivo central .</t>
  </si>
  <si>
    <t>SERVIDOR</t>
  </si>
  <si>
    <t>Se reitera la importancia de formular, aprobar e implementar el Plan de Preservación Digital a Largo Plazo con sus principios, políticas, estrategias y acciones específicas para preservar a largo plazo los documentos que se generen en formatos electrónicos o que se conviertan a este a partir de material analógico existente.</t>
  </si>
  <si>
    <t>La entidad aporta Documento V concurso de buenas practicas ambientales Piga 2022 el cual contiene estrategias, plan o iniciativa para aplicar buenas prácticas en la reducción del consumo de papel</t>
  </si>
  <si>
    <t>En el contenido del documento denominado  V concurso de buenas practicas ambientales Piga 2022 se observan las siguiente buenas practicas
 Razones por las cuales tu organización merce ser reconocida
*Programación automática de las impresoras en doble cara
* Depósitos de papel reciclado para impresiones de borrador
* Publicación en la ventanilla de correspondencia de la invitación a la ciudanía para autorizar recibir 
las repuestas a sus solicitudes por correo electrónico
* Emisión de la circular de lineamentos de la campaña permanente de CERO PAPEL, con la cual de 
evidencia el compromiso de la alta gerencia en el tema
*A pesar que en algún momento fueron impresas muchas hojas y desechadas, estas fueron reutilizadas cada una de ellas que se encontraban limpias por una cara, donde elaboramos libretas de apuntes en varios tamaños, con lo cual, no consumimos papelitos adhesivos y  reutilizamos dichas hojas.</t>
  </si>
  <si>
    <t>36.0%</t>
  </si>
  <si>
    <t>MANUAL
La entidad aporta el Plan de Austeridad del Gasto en el cual se observa que la  entidad se compromete a reducir el consumo de papel (Política cero papel página 12).
Revisar meta de donde se tomo el % reportado
Se realizo un calculo  con la infomración suministrada de almacen y arroja el porcentaje aportado frente al consumo de papel</t>
  </si>
  <si>
    <t>Disminusión de consumo de respas de papel 401 resmas</t>
  </si>
  <si>
    <t>Consitensia en la información</t>
  </si>
  <si>
    <t xml:space="preserve">NO </t>
  </si>
  <si>
    <t>Reviar respuesta no se aporta evidencia 96 en la lista de chequeo</t>
  </si>
  <si>
    <t>Reitera recomendación :realizar campañas de promoción y divulgación de temas relacionados con la gestión documental como difusión de la historia institucionales a travez de los medios de comunicaciones con los que cuente la entidad</t>
  </si>
  <si>
    <t xml:space="preserve">Se aporta el informe rendición de cuentas (se presentan avances del proceso de gestión documental en la pagina 20, 39 y 48).
1. Porcentaje de avance de la meta cumplir al 100% las actividades de apoyo, administrativo y financiero, ambiental, documental, archivo y control disciplinario que fueron identificados en el plan de trabajo para cada año
2. Actividades  de acceso a la información 
3 Porcentaje de avance en procesos de la gestión documental frente a transferencias documentales primarias y actividades realizada PINAR
</t>
  </si>
  <si>
    <t xml:space="preserve">Se aporta informe de gestión (se presentan avances del proceso de gestión documental en la pagina 20, 45 y 71).
1. Porcentaje de avance de la meta cumplir al 100% las actividades de apoyo, administrativo y financiero, ambiental, documental, archivo y control disciplinario que fueron identificados en el plan de trabajo para cada año
2.   Principales logros de la gestión documental
3 Indicadores de gestión documental programado y ejecutado frente a transferencias documentales primarias y actividades realizada PINAR
</t>
  </si>
  <si>
    <t>2 de 3</t>
  </si>
  <si>
    <t>27 de 58</t>
  </si>
  <si>
    <t>DEPARTAMENTO ADMINISTRATIVO DEL SERVICIO CIVIL DISTRITAL - DASCD</t>
  </si>
  <si>
    <t>MARISOL HERNÁNDEZ VIASÚS</t>
  </si>
  <si>
    <t>En el manual de funciones se encuentra el cargo profesional universitario 2019-09, cuyo propósito es:_ Participar  en  la  implementación  del  Subsistema  Interno  de  Gestión  Documental  y  Archivo  en  la entidad de acuerdo con las normas y reglamentos que regulan la materia. El perfil exigido es: Académico: Título profesional en alguna disciplina académica  del    núcleo  básico  de  conocimiento de Bibliotecología,  otros  de  ciencias  sociales  y humanas; o Título profesional de Archivista. Experiencia: 24 meses en funciones relacionadas con el cargo.</t>
  </si>
  <si>
    <t>La Entidad solo contrató a un historiador para apoyar en el proceso de gestión documental.</t>
  </si>
  <si>
    <t>La profesional a cargo del Subsistema Interno de Gestión Documental y Archivos- SIGA cuenta con el título en archivística y se encuentra en proceso de solicitud de la tarjeta profesional. También cuenta con título de especialización en Archivística.</t>
  </si>
  <si>
    <t>La Entidad cuenta con una profesional en Ciencia de la Información, Bibliotecología y Archivística con tarjeta profesional No. 1988</t>
  </si>
  <si>
    <t>Resolución No. 270 de 2021 (29/11/2021) "Por medio de la cual se actualiza y estructura el Comité Institucional de Gestión y Desempeño - CIGD del Departamento Administrativo del Servicio Civil Distrital – DASCD y se dictan otras disposiciones en la materia”</t>
  </si>
  <si>
    <t xml:space="preserve">1. 28 y 31 de enero de 2022: aprobación PINAR y Plan de tratamiento de riesgos de seguridad y privacidad de la información.
2. abril 29 y mayo 3 de 2022: Política de gestión documental: avance en la transformación del proceso de gestión documental.
3. mayo 31 de 2022: administración de correspondencia y firma digital
4. septiembre 30 y octubre 5: Aprobación TRD
5. octubre 31:  creación de procedimiento de conservación documental - SIC, procedimiento de preservación documental (2da versión), presentación del plan de archivo electrónico de acuerdo con el módulo SIGA-Módulo de gestión de expedientes 
6. 25 y 28 de noviembre de 2022: Ajuste funcional SIGA a OTICs, actualización matriz activos de información, creación de procedimiento de conservación documental - SIC, procedimiento de preservación documental, seguimiento cronogramsa por proceso, </t>
  </si>
  <si>
    <t>Acta del 31/05/2021 - Comité Institucional de Gestión y Desempeño
Resolución No. 228 de 2021 (29 de octubre). Por la cual se adopta e implementa el PGD.</t>
  </si>
  <si>
    <t>Versión 4 de mayo de 2022. El documento cumple con los componentes establecidos en el Decreto 1080 de 2015, artículo Art. 2.8.2.5.6.</t>
  </si>
  <si>
    <t>La entidad realizó el diagnóstico integral de gestión documental de la vigencia 2020. Soporte matriz diagnóstico integral</t>
  </si>
  <si>
    <t xml:space="preserve">Anexo 4 del PGD: En este documento se incluye: Aspectos generales, objetivos, justificación, alcance, beneficios, lineamientos, metodología, recursos, responsables, cronograma. </t>
  </si>
  <si>
    <t xml:space="preserve">Anexo 5 del PGD: En este documento se incluye: Aspectos generales, objetivos, justificación, alcance, beneficios, lineamientos, metodología, recursos, responsables, cronograma. </t>
  </si>
  <si>
    <t xml:space="preserve">Anexo 6 del PGD: En este documento se incluye: Aspectos generales, objetivos, justificación, alcance, beneficios, lineamientos, metodología, recursos, responsables, cronograma. </t>
  </si>
  <si>
    <t xml:space="preserve">Anexo 7 del PGD: En este documento se incluye: Aspectos generales, objetivos, justificación, alcance, beneficios, lineamientos, metodología, recursos, responsables, cronograma. </t>
  </si>
  <si>
    <t>Anexo 8 del PGD: En este documento se incluye: Aspectos generales, objetivos, justificación, alcance, beneficios, lineamientos, metodología, recursos, responsables, cronograma. 
Plan Estratégico de Talento Humano 2022. Capítulo 8: Plan Institucional de Capacitación: Ruta de aprendizaje en el aula saber digital se incluye el la cultura de compartir y difundir socializaciones del proceso de gestión documental
Fortalece competencias blandas y laborales: gestión del conocimiento</t>
  </si>
  <si>
    <t xml:space="preserve">Anexo 9 del PGD: En este documento se incluye: Aspectos generales, objetivos, justificación, alcance, beneficios, lineamientos, metodología, recursos, responsables, cronograma. </t>
  </si>
  <si>
    <t>La actualización del PGD se realizó sobre la base de la articulación de este instrumento archivístico con el  plan de desarrollo distrital, plan estratégico, PINAR y plan de acción de la entidad.</t>
  </si>
  <si>
    <t>https://www.serviciocivil.gov.co/transparencia/instrumentos-gestion-informacion-publica/programa-de-gesti%C3%B3n-documental/programa-de-3</t>
  </si>
  <si>
    <t>Anexo 1. Cronograma metas a corto, mediano y largo plazo</t>
  </si>
  <si>
    <t>Al revisar los instrumentos PGD y PINAR se evidencia la articulación de las actividades formuladas. Asimismo, se identifica en el PAA de la entidad que la mayoría de los contratos de GD se ubican en el proyecto de inversión -3-1-16-05-56-7567-000 - Modernización de la arquitectura institcuional del DASCD. También se cuenta con recursos de funcionamiento en los rubros 3-1-2-02-02-03-0002-001 - Servicios de documentación y certificación jurídica y 3-1-2-02-02-01-0006-001 - Servicios de mensajería.
Adicionalmente, en la matriz de seguimiento al PGD y PINAR, también se identifica la articulación con otros procesos, tales como: talento humano, comunicaciones, calidad y recursos físicos.</t>
  </si>
  <si>
    <t>Reuniones y mesas de trabajo</t>
  </si>
  <si>
    <t>Plan de acción PINAR 2022
Cronograma: Implementación de la herramienta SIGA para el DASCD
Plan de acción actualziación de la TRD</t>
  </si>
  <si>
    <t>En 2022 no se realizó auditoría al proceso de GD.</t>
  </si>
  <si>
    <t xml:space="preserve">Seguimiento plan de mejoramiento
</t>
  </si>
  <si>
    <t>1. Actualización del PINAR
2. PGD y procesos GD 
3. Modelo de requisitos y conceptos básicos SGDEA
4. Inventario documental
5. Buenas prácticas para la conservación y preservación documental
6. Banco terminológico y TCA
7. Aplicación de la TRD</t>
  </si>
  <si>
    <t>Capacitación en implementación del Gestor Documental SIGA</t>
  </si>
  <si>
    <t>Acta No. 1 CIGD (25  y 28 de enero)</t>
  </si>
  <si>
    <t>1. Socializaciones de Gestión Documental
2. Actualización, aprobación e implementación permanente de los instrumentos archivísticos y los documentos que complementan el Subsistema Interno de Gestión Documental y Archivos -SIGA.
3. Plan para la Centralización y Administración del Fondo Documental del DASCD.
4. Aplicación de Tablas de Valoración y Retención Documental y Digitalización de los Archivos de Gestión de mayor consulta.
5. Implementación  del  Sistema  de  Gestión  de  Documentos  Electrónicos  de Archivo.
6. Evaluación,  Adquisición,  Instalación,  Parametrización,  Capacitación  y  puesta en marcha de una Herramienta Tecnológica Integral de Gestión Documental</t>
  </si>
  <si>
    <t>La entidad cuenta con una matriz en la cual se le hace seguimiento mensual a las actividades programadas en el PINAR y PGD.</t>
  </si>
  <si>
    <t>Matriz de seguimiento</t>
  </si>
  <si>
    <t>https://serviciocivil.gov.co/transparencia/instrumentos-gestion-informacion-publica/tablas-de-retenci%C3%B3n-documental-trd/cuadro-de</t>
  </si>
  <si>
    <t>Resolución 171 de 2018 (04 septiembre)
Resolución 264 de 2019 (24 diciembre)</t>
  </si>
  <si>
    <t>160 (06/12/2019)
204 (10/03/2020)</t>
  </si>
  <si>
    <t>https://serviciocivil.gov.co/transparencia/instrumentos-gestion-informacion-publica/tablas-retencion-documental</t>
  </si>
  <si>
    <t>1. Convalidada y 1 en proceso</t>
  </si>
  <si>
    <t>Conceptos</t>
  </si>
  <si>
    <t>Solo se realizó 1 transferencia primaria la cual incluye las transferencias de 4 dependencias, por tanto, el cronograma se cumplió porque se había proyecatdo las transferencias de 3 dependencias.</t>
  </si>
  <si>
    <t>Aunque la TRD corresponde a la estructura de 2011, fue convalidada en 2018.</t>
  </si>
  <si>
    <t>Código: A-GDO-FM-002
Versión 7
mayo 2022</t>
  </si>
  <si>
    <t>El inventario del archivo central está consolidado.</t>
  </si>
  <si>
    <t>Acta Comité Institucional de Gestión y Desempeño del DASCD del 31/08/2021</t>
  </si>
  <si>
    <t>Acta CIGD (28 de octubre de 2019)</t>
  </si>
  <si>
    <t xml:space="preserve">Aunque la entidad aportó una serie de evidencias sobre la implementación del Plan de conservación, no contó con la herramienta de seguimiento.
1. Registro fotográfico del proceso de limpieza de estanterías y cajas
2. Registro fotográfico del cambio de unidades documentales
3. Informes de condiciones ambientales del archivo central: 30/06/2022, 31/08/2022, 30/09/2022, 31/12/2022
4. Planilla de asistencia Socializacion Buenas prácticas para la conservación y preservación documental
5. Informe de la evaluación de retroalimentación de la Socializacion Buenas prácticas para la conservación y preservación documental
6. Pieza gráfica con tips sobre conservación y preservación a largo plazo
</t>
  </si>
  <si>
    <t>Manual SIGA Versión 3.0 (Mayo de 2022)
Reglamento interno de archivo y correspondencia V3 - 2022</t>
  </si>
  <si>
    <t>Procedimiento para la Administración y Control de Documentos del Sistema Integrado de Gestión - 2022
Reglamento interno de archivo y correspondencia V3 - 2022</t>
  </si>
  <si>
    <t>Procedimiento préstamo y consulta de documentos A-GDO-PR-003 V7 - diciembre 2021</t>
  </si>
  <si>
    <t>Procedimiento de organización e inseción de documentos A-GDO-PR-001 - V9 - diciembre 2021
Reglamento interno de archivo y correspondencia V3 - 2022</t>
  </si>
  <si>
    <t>Procedimiento transferencias primarias A-GDO-PR-006 - V2 - diciembre 2021
Procedimiento transferencias secundarias A-GDO-PR-008 - V2 - diciembre 2021</t>
  </si>
  <si>
    <t>Procedimiento Disposición final A-GDO-PR-004 - V7 - diciembre 2021
Instructivo eliminación de documentos - 2022
Reglamento interno de archivo y correspondencia V3 - 2022</t>
  </si>
  <si>
    <t>Reglamento interno de archivo y correspondencia V3 - 2022
PROCEDIMIENTO CONSERVACIÓN DOCUMENTAL - CODIGO: A-GDO-PR-009 - VERSION: 1.0 - VIGENCIA: DICIEMBRE DE 2022 
PROCEDIMIENTO PRESERVACIÓN DOCUMENTAL A LARGO PLAZO - CODIGO: A-GDO-PR-010 - VERSION: 1.0 - VIGENCIA: DICIEMBRE 2022</t>
  </si>
  <si>
    <t>Procedimiento de valoración documental A-GDO-PR-007 V2 - diciembre de 2021</t>
  </si>
  <si>
    <t>CORDIS</t>
  </si>
  <si>
    <t>Evidencias
79_Repositorio
79.1_CrashPlan</t>
  </si>
  <si>
    <t>En el PGD (Anexo 7) se formuló el programa de reprografía
En la lista de chequeo se solicita: "Programa de reprografía en el que se evidencie la implementación de las estrategias de reproducción de documentos".</t>
  </si>
  <si>
    <t>Validar con la entidad la implementación del 100% de las funcionalidades de los 14 servicios 
Cumple con un 82% en cuanto al cumplimiento de los requisitos del MOREQ, Se encuentra en proceso de mejora y parametrizaciones adicionales para el cumplimiento del SGDEA. Para la entidad se encuentra en un 70% Aprox. en cuanto en cumplimiento.</t>
  </si>
  <si>
    <t>La producción documental se encuentra incorporada en el SIGA</t>
  </si>
  <si>
    <t>PROCEDIMIENTO PRESERVACIÓN DOCUMENTAL A LARGO PLAZO - CODIGO: A-GDO-PR-010 - VERSION: 1.0 - VIGENCIA: DICIEMBRE 2022</t>
  </si>
  <si>
    <t xml:space="preserve">Preguntar a la entidad por la herramienta de seguimiento y control de las actividades formuladas en el plan de preservación 
En el plan de acción del PINAR se relacionan algunas formuladas en el SIC. También aportaron el plan de acción de implementación del SIGA. </t>
  </si>
  <si>
    <t>Polítca para el ahorro y uso eficiente del agua, energía y papel
mayo de 2022
En este documento se incluye el numeral 6.3 Estrategias para ahorro y uso eficiente del papel</t>
  </si>
  <si>
    <t>3. Piezas gráficas con tips PIGA: Ahorro y uso eficiente del papel</t>
  </si>
  <si>
    <t>En el plan de austeridad del gasto se formuló para la vigencia 2022 reducir en un 5% el consumo de papel respecto a la línea base 2019, por tanto, la meta se cumplió toda vez que en 2019 la entidad consumió 251,6 resmas y la meta era consumir 240 y se comsumieron 187,7. La reducción fue del 25%</t>
  </si>
  <si>
    <t xml:space="preserve">Fortaleció los procesos de gestión del conocimiento y gestión documental en la Entidad mediante la formulación y ejecución del Plan institucional de capacitación en el cual se incluyeron, para la vigencia 2022, temáticas asociadas a la gestión documental y gestión del conocimiento. Adicionalmente, diseñó e implementó una wiki para divulgar el mapa del conocimiento institucional denominada “Mapa del conocimiento DASCD G.C.”, en la cual se incluyen todos los procesos del Sistema Integrado de Gestión, diseñó y divulgó piezas gráficas sobre las diferentes capacitaciones realizadas sobre temáticas asociadas al proceso de gestión documental y piezas informativas sobre los beneficios del SIGA, las características generales de los documentos de archivo para tener en cuenta en la actualización de la TRD, los aspectos a tener en cuenta para la actualización del cuadro de caracterización documental, la consulta de documentos del proceso de gestión del conocimiento y la actualización del inventario del conocimiento explícito de cada dependencia.
</t>
  </si>
  <si>
    <t>En la página 177 a 179 se reportan las acciones realizadas desde el proceso de egstión documental.</t>
  </si>
  <si>
    <t xml:space="preserve"> 1 de 2</t>
  </si>
  <si>
    <t>6 de 58</t>
  </si>
  <si>
    <t>11 de 58</t>
  </si>
  <si>
    <t>2 de 58</t>
  </si>
  <si>
    <t>Inventario archivo central</t>
  </si>
  <si>
    <t>SALUD</t>
  </si>
  <si>
    <t>Manual de funciones versión 4 (2022). Permanece el cargo Profesional 1- Profesional de gestión documental.
En el manual de funciones se encuentra un cargo del nivel profesional cuyo propósito es: "Diseñar y asegurar e implementar el sistema de gestión documental integral y su adecuada operacionalización de acuerdo con la normatividad vigente aplicable y las políticas de la entidad para garantizar su adecuada custodia, utilización y conservación desde el origen hasta la disposición final del acervo documental. "
Formación: Profesional en Archivística – En Ciencias de la Información o Bibliotecología
Experiencia: 1 año</t>
  </si>
  <si>
    <t>No vincularon personal por contrato de prestación de servicios.</t>
  </si>
  <si>
    <t>En 2022, los profesionales que estuvieron liderando el proceso de gestión documental fueron Ana Milena Gúzman y Brayan Castellanos, profesionales en Archivística con tarjetas 1661 y 1586, respectivamente.
Consultar: Cuál es el propósito del cargo profesional especializado: MARIA PIEDAD ASTUDILLO VALVERDE: Directivo</t>
  </si>
  <si>
    <t>En 2022, los profesionales que estuvieron liderando el proceso de gestión documental fueron Ana Milena Gúzman y Brayan Castellanos, profesionales en Archivística con tarjetas 1661 y 1586, respectivamente.</t>
  </si>
  <si>
    <t>La entidad solo cuenta con dos personas en el equipo de gestión documental, una odontóloga (Directivo) y un archivísta.</t>
  </si>
  <si>
    <t>La entidad no cuenta con ingeniero que apoye temas de gestión documental?
La entidad cuenta con un técnico en sistemas, quien se encarga de todo lo relacionado con esta área. Este técnico también apoya al proceso de gestión documental.</t>
  </si>
  <si>
    <t>Creado bajo Acto administrativo 003 de 2019. Modificado por el acto administrativo No. 003 de 2022 (27 enero). En este  documento se definen las políticas de MIPG que adopta la EGAT, las funciones del comité y responsables.</t>
  </si>
  <si>
    <t>La entidad realizó una sesión del CIGD el 27/01/2022, en la cual se trataron temas de gestión documental, específicamente, sobre el avance del proyecto de gestión documental de la SDS.</t>
  </si>
  <si>
    <t>La EGAT formuló el PGD en la vigencia 2021 y en el documento aparece que fue aprobado por el CIGD el 27 de enero de 2022.
En el PGD no se incluyeron las estrategias de gestión del cambio solo se hace mención a que se hacen capacitaciones; sin embargo en lo reportado para las vigencias 2021 y 2022 no se han realizado capacitaciones específicas en gestión documental, solo es un tema que se aborda en las jornadas de inducción y reinducción, 2 en 2021 y 1 en 2022. No se incluyó el presupuesto para su implementación.</t>
  </si>
  <si>
    <t>Acta No. 024 de2022: Objetivo CIGD No. 1 de 2022</t>
  </si>
  <si>
    <t>Aunque en la lista de chequeo se hace mención que el PGD y PINAR se aprobaron en esta sesión del CIGD, al revisar el acta no se hace mención a la probación de estos instrumentos archivísticos.</t>
  </si>
  <si>
    <t>La entidad cuenta con la política de gestión documental de fecha 15 de febrero de 2021.
El documento de la política de gestión documental no cuenta con:
1. Conjunto de estándares para la gestión de información en cualquier soporte
2. Metodología general para la creación, uso, mantenimiento
3. Programa de gestión de información y documentos
4. Cooperación, articulación y coordinación permanente entre las áreas de tecnología, la oficina de archivo, la OAP y los productores de información.</t>
  </si>
  <si>
    <t>La EGAT realizó el diagnóstico integral de archivos en la vigencia 2021, como insumo para la formulación del PGD.</t>
  </si>
  <si>
    <t>Se encuentra proyectada su elaboración en el PGD, para ello se programaron una serie de actividades.</t>
  </si>
  <si>
    <t>Aunque la entidad cuenta con un Plan Institucional de Capacitación, en el mismo solo se incluyen temáticas en gestión documental en las jornadas de inducción y reinducción. Para la vigencia 2022 la entidad programó en el PIC 2 jornadas de inducción y 4 de reinducción, pero solo aportaron un acta de la inducción realizada el 01/03/2022.
 En el PGD se tienen proyectadas actividades para su elaboración e implementación.</t>
  </si>
  <si>
    <t>En el plan de auditoria de la entidad se encuentra el proceso de gestión documental; sin embargo, el programa de auditoría y control del proceso de gestión documental no se ha formulado, solo se encuentra proyectado en el PGD. En este instrumento se han formulado actividades para la ejecución de este plan.</t>
  </si>
  <si>
    <t>El plan de trabajo se encuentra formulado para el 2021-2024.</t>
  </si>
  <si>
    <t>https://www.egat.com.co/web2/instrumentos-de-gestion-de-la-informacion</t>
  </si>
  <si>
    <t>La entidad contaba con un plan de trabajo para la ejecución del PGD en el cual se describen las fases y actividades con su correspondiente cronograma. Asimismo realizó el seguimiento a la implementación del plan.</t>
  </si>
  <si>
    <t>En el PGD se hace mención al plan de desarrollo y los objetivos estratégicos de la entidad, de estos, en el 1 y 2 se enmarcan el PGD y PINAR.</t>
  </si>
  <si>
    <t>La entidad programó en el Plan Anual de Auditoría de la vigencia 2022 el proceso de gestión documental.</t>
  </si>
  <si>
    <t>Se realizó la actualización de plan institucional de archivos PINAR y el cumplimiento del proyecto de fortalecimiento de la Gestión Documental en el sector Salud en lo referente a la elaboración de los instrumentos archivisticos.</t>
  </si>
  <si>
    <t>1 jornada de indución el 01/03/2022
Realización de capacitacionhes en las dependencias para la organización de documentos para la entrega al archivo centralizado.</t>
  </si>
  <si>
    <t>Esta temática se abordó en la jornada de inducción del 01/03/2022.</t>
  </si>
  <si>
    <t>Durante la vigencia 2022  se realizo el apoyo técnico y funcional de las dudas e inquietudes generadas principalmente sobre el manejo de la información producida por cada unidad de Gestión en temas relacionados con la  organización y entrega en custodia al archivo centralizado de la información producida, manejo de expedientes en repositorios digitales y temas de seguimiento del manejo correspondencia.</t>
  </si>
  <si>
    <t>Capacitaciones en las dependencias sobre organización documental, repositorios digitales y correspondencia.</t>
  </si>
  <si>
    <t>La entidad realiza acompañamiento a las dependencias.
Preguntar cuánto tiempo dura en promedio la orientación.</t>
  </si>
  <si>
    <t>Acta 018 de 2020 CIGD</t>
  </si>
  <si>
    <t>Acta 024/2022 del CIGD (27/01/2022)</t>
  </si>
  <si>
    <t xml:space="preserve">La entidad no aportó el Plan de Acción Institucional. </t>
  </si>
  <si>
    <t>Al revisar el cronograma del PINAR y, especialmente, el del PGD se identifica que la entidad formuló para la vigencia 2022 la realización de: PGD, invenatrios, TRD y CCD, actividades que cumplió casi en un 100%. Las actividades que no logró cumplir fueron el CCD que cumplió en un 85% y la TRD que lleva un avance del 49%; sin embargo, esta actividad está programada hasta junio de 2023, por lo que no fue posible identificar el nivel de cumplimiento frente a lo programado para el 2022. Así las cosas, se tomó como meta programada la sumatoria de estas actividades, es decir, el 55,6% y de cumplimiento el porcentaje ejecutado en 2022, lo que equivale a un 48,1%.</t>
  </si>
  <si>
    <t>Cumplimiento del 87% de las actividades programadas en el PINAR.</t>
  </si>
  <si>
    <t xml:space="preserve">1. Elaboración de instrumentos archivísticos
2. Implementación del Sistema de Gestión de Documentos Electrónicos de Archivo - SGDEA  </t>
  </si>
  <si>
    <t>Durante la vigencia 2022 la entidad avanzó en el levantamiento del inventario de la proucción documental de todas las dependencias en el archivo de gestión centralizado.
Además avanzó en la elaboración del cuadro de clasificación y de las tablas de retención documental.
Aprobó e implementó el PGD.</t>
  </si>
  <si>
    <t>Informe trimestral ante el Comité sectorial de gestión y desempeño</t>
  </si>
  <si>
    <t>Matriz de seguimiento PINAR</t>
  </si>
  <si>
    <t>La entidad adjuntó un CCD VERSIÓN 3. 15/02/2023
En la página web se encuentra publicado un CCD del 30/01/2020</t>
  </si>
  <si>
    <t>En la estructura del SharePoint solo hay 6 dependencias y en el documento "Pantallazos de objetos digitales" la entidad hace mención que se crearon las carpetas así: "en la carpeta de archivo digital se encuentran clasificadas cada una de las dependencias que hacen 
parte del organigrama aprobado, de la misma manera se crean subcarpetas normalizadas como si  fueran las series y subseries de cada una de las unidades de gestión con el fin de almacenar la 
información producida bien sea por medio de digitalización o en otros momentos de manera electrónica.</t>
  </si>
  <si>
    <r>
      <t xml:space="preserve">8 Dependencias tienen archivos organizados.
En la matriz de seguimiento al plan de trabajo del PGD la entidad reportó para la vigencia 2022, el siguiente avance:
</t>
    </r>
    <r>
      <rPr>
        <i/>
        <sz val="10"/>
        <rFont val="Arial"/>
        <family val="2"/>
      </rPr>
      <t xml:space="preserve">
Se realiza el levantamiento en estado natural del
inventario de los expedientes fisicos que conforman el
archivo de gestión centralizado de la Entidad, para un
total de 9 dependencias inventariadas que contienen
30.25 metros linales de archivo, 121 cajas x200 y 1114
unidades de conservación (carpetas), el inventario se
realiza en estado natural y el mismo servirá como
insumo para la elaboración de las TRD.</t>
    </r>
  </si>
  <si>
    <t>Documentos SharePoint; sin embargo, no se ha identificado si existe duplicidad</t>
  </si>
  <si>
    <t xml:space="preserve">CÓDIGO: PRGD-FR-29
FECHA: 22/06/2022
VERSIÓN: 2 </t>
  </si>
  <si>
    <t xml:space="preserve">Al revisar los inventarios aportados por la entidad se identificó que solo cinco dependencias cuentan con producción documental de la vigencia 2022. Adicionalmente, en la reunión realizada el 27 de abril de 2023 con el profesional Esteban Castellanos se pudo corroborar que los expedientes electrónicos no cuentan con inventario.
Por otra parte, al revisar los inventarios documentales se identifica que solo se relacionan seis dependencias y no se encuentra relacionada la documentación gestionada de manera electrónica. En la lista de chequeo de los soportes documentales aportados por la entidad como evidencia de la gestión realizada en la vigencia 2022 para avanzar en la implementación del SGDA, la entidad observa que la documentación producida por la Dirección de Comunicaciones se encuentra relacionada en el inventario documental de la Dirección Financiera y Contable, y la documentación producida por la Dirección Comercial se encuentra relacionada en la Dirección operativa y de proyectos. </t>
  </si>
  <si>
    <t>La entidad aportó el documento matriz de riesgo año 2022 el cual esta elaborado en virtud del documento plan de tratamiento de riesgos de la información.</t>
  </si>
  <si>
    <t>Se reitera la recomendación de formular, aprobar e implementar el modelo de requisitos funcionales y no funcionales con los requerimientos y necesidades a nivel de documento electrónico de archivo, siendo este indispensable para el aprovisionamiento del SGDEA.</t>
  </si>
  <si>
    <t>Excel</t>
  </si>
  <si>
    <t>EXCEL</t>
  </si>
  <si>
    <t>Se recomienda definir políticas, lineamientos y procedimientos, técnicos, jurídicas y funcionales para la gestión y tratamiento de los documentos electrónicos de archivo acorde a las necesidades de la entidad.</t>
  </si>
  <si>
    <t xml:space="preserve">En la reunión del 27/04/2023 el referente documental menciona que la digitalización también tiene fines archivísticos. ???
Antes de realizar cualquier proceso de digitalización es necesario tener en cuenta las indicaciones expuestas en la Circular Externa No. 005 de 2012 que en esta materia emitió el Archivo General de la Nación:
Es importante indicar que la digitalización con fines archivísticos requiere del uso y aplicación de estándares técnicos como de normas archivísticas expedidas por el Archivo General de la Nación y adoptadas institucionalmente,  esta digitalización debe partir de documentos asociados en series (expedientes).
</t>
  </si>
  <si>
    <t xml:space="preserve">
De acuerdo con la formulación del proyecto SGDEA que la entidad realizó, se recomienda iniciar con las fases de aprovisionamiento del sistema de gestión de documentos electrónicos de archivo.
</t>
  </si>
  <si>
    <t>El referente documental en reunión el 27/04/20222 menciona que este peso corresponde a documentos que se digitalzian para conformar el expediente completo en SharePoint.</t>
  </si>
  <si>
    <t>Se recomienda, revisar jurídicamente, técnicamente y administrativamente la implementación de mecanismos de firma electrónica y digital para la producción de Documentos Electrónicos de Archivo garantizando características como su autenticidad, integridad, y fiabilidad y no repudio por parte de sus autores, conforme a lo mencionado en la Ley 527 de 1999.</t>
  </si>
  <si>
    <t>Formular e implementar el Plan de Preservación Digital con sus principios, políticas, estrategias y acciones específicas para preservar a largo plazo los documentos que se generen en formatos electrónicos o que se conviertan a este a partir de material analógico existente.</t>
  </si>
  <si>
    <t xml:space="preserve">Si bien la entidad no cuenta con la política "Cero papel", en la vigencia 2021 formuló el plan de ahorro y uso del papel (10/12/2021). También expidió la circular No. 003 de 9 de octubre de 2020 en la cual presentan los lineamientos buenas prácticas para el uso del papel, la circular 006 de 30 de noviembre de 2021, lineamiento, acciones para reducir el consumo de papel.
También eleboró banners en el SharePoint para socializar las campañas "Cuidemos nuestro medio ambiente", "Hagámoslo juntos: campaña cero papel" </t>
  </si>
  <si>
    <r>
      <t xml:space="preserve">La entidad realizó durante la vigencia 2022 realizó una campaña para la ordenación y entrega de expedientes al área de gestión documental, la cual fue divulgada a través de:
1. Circular 004 de 2022: Lineamiento ordenación y entrega de expedientes al área de gestión documental
2. Banner en el SharePoint
</t>
    </r>
    <r>
      <rPr>
        <sz val="10"/>
        <color rgb="FFFF0000"/>
        <rFont val="Arial"/>
        <family val="2"/>
      </rPr>
      <t/>
    </r>
  </si>
  <si>
    <t>En la sesión de induciión del 1 de marzo de 2022 se abordó el contexto y evolución de la entidad.</t>
  </si>
  <si>
    <t>La entidad incluyó en el informe de rendición de cuentas los avances del proceso de gestión documental (paginas 7 y 8).</t>
  </si>
  <si>
    <t>La entidad incluyó en el informe de gestión los avances del proceso de gestión documental (paginas 23 a la 25).</t>
  </si>
  <si>
    <t>17 de 17</t>
  </si>
  <si>
    <t>8 de 8</t>
  </si>
  <si>
    <t>7 de 8</t>
  </si>
  <si>
    <t xml:space="preserve"> 7 de 8</t>
  </si>
  <si>
    <t>53 de 58</t>
  </si>
  <si>
    <t>1.2.5</t>
  </si>
  <si>
    <t>"La entidad cuenta con manual de funciones para empleados de una de las áreas misionales, para el grupo de gestión documental todos los contratos son por prestación de servicios"
En atención a lo dispuesto en la Ley 1409 de 2010 y la Resolución DAFP 629 de 2018, el Instituto Distrital de Ciencia, Biotecnología e Innovación en Salud no aportó manual de funciones. 
Se reitera la recomendación al IDCBIS de incorporar en el Manual de Funciones los requisitos de formación y experiencia del personal designado para el desarrollo de funciones en gestión documental y de archivos.</t>
  </si>
  <si>
    <t>La entidad reportó el apoyo de personas entre bachilleres, tecnólogosy profesioales en eláre de la Archivística.  Llama la atenció  que al revisar el RUPA la tarjeta 1901 (Raúl Erney López) no coincide, encontrando que en el RUPA esa tarjeta está a nombre de ADRIANA DEL PILAR CORTEZ - Tecnologa. Se verificó por nombre encontrando que la tarjeta esta con el numero 1961. Tener más precaución al momento de registrar la informeción, máxime que no aportaron los estudios previso para verificar los datos requeridos en la pregunta.</t>
  </si>
  <si>
    <t>El instituto contó con el apoyo de 3 profesionales en archivística, uno de ellos lideró el proceso de gestión documetnal al onterior de la entidad.
Al revisar el anexo 3, éste indica que actualmente los CPS de los 3 profesionales están en ejecución, lo que daría cuenta que por tal motivo no hay IA terminados, siendo éstos producto de cada contrato?</t>
  </si>
  <si>
    <t>Elpersonal que apoya el desarrollo de las operaciones de gestión documental está vinculado mediante contrato de prestación de servicios.</t>
  </si>
  <si>
    <t>Como se indicó en ítems más arriba, solo contó con perfiles en archivística, bien sean tecnologos o profesionales.
Nuevamente se recomienda al IDCBIS contratar personal suficiente para la implementación de los procesos de clasificación, ordenación, selección natural, foliación, identificación, levantamiento de inventarios, almacenamiento y aplicación de protocolos de eliminación y transferencias documentales.
Para la formulación e implementación del Sistema Integrado de Conservación, el IDCBIS debe contar con el equipo interdisciplinario de profesionales del área de gestión documental, área de conservación documental, área de tecnologías de la información y auditores en cumplimiento del artículo 9 del Acuerdo 006 de 2014.</t>
  </si>
  <si>
    <t>Circular reglamentaria 009 de 2021, por la cual se establece el Comité de Seguimiento al gestion del IDCBIS</t>
  </si>
  <si>
    <t>Adjuntaron el acta de reunión de fecha 01-08-2022, con al cual el tema de gestión documental quedó pospuesto teniendo en cuenta la incorporación al equipo de trabajo del nuevo profesional (???)
En la lista de chequeo registraron: "Se realizaron dos reuniones a lo largo del año, solo en la última tocaron el tema del SGDEA que debe implementarse en el Instituto y la presentación del Líder del grupo de gestión documental. El archivo se llama "Acta reunión comité seguimiento a la gestión 01082022". Pero no se evidenció dechia mención (SGDEA). Así las cosas, se deja en 0 la cantidad de sesiones si n o trataron temas de gestión documental.</t>
  </si>
  <si>
    <t>Para las vigencias 2020 y 2021 el instituto aportó el PGD version 2018; en la verificación del 2021 también se observó que uno de los documentos aportados "Informe de Auditoria Interna, con fecha 11-08-2021", se encontró como recomendación la actualización del PGD 2018.  Así las cosas, se concluye que el instituto no está teniendo en cuenta tanto las recomendaciones aportadas por parte de la DDAB en los informes resultado de los seguimientos realziados anualmente, así como tampoco las efectuadas como resultado de las auditorias internas. 
Se recomienda nuevamente la actualización del PGD, el cual deberán aprobar, publicar y adoptar; gestión que se evidenciará en los informes de seguimiento e implementación, competencia del área de gestión documental del Instituto en coordinación con el Grupo de Auditoría Interna.
 En virtud de lo expuesto, se invita a la entidad que se cumpla con lo establecido en el Decreto 1080 de 2015, arti. 2.8.2.5.11</t>
  </si>
  <si>
    <t>No aportaron PGD
ojo: Llama la atención que en los 3 contratos de prestación de servicios cada profesional tenía como producto: Poliitca de Gestión Documental, TRD, PGD, PINAR, TCA y hasta este momento no hay por lo menos PGD, lo que daría cuenta de un incumplimiento en el contrato. según se observó, hasta  diciembre estaban levantando información para elaborar / actualizar el diagnóstico, insumo importane para elaborar tanto la política, como el PINAR, PGD, entonces ??????</t>
  </si>
  <si>
    <t>Para la actual vigencia el instituto tampoco aportó la politica.</t>
  </si>
  <si>
    <r>
      <t>Se vio necesario traer la observación dada en el 2021
 "</t>
    </r>
    <r>
      <rPr>
        <i/>
        <sz val="10"/>
        <rFont val="Arial"/>
        <family val="2"/>
      </rPr>
      <t xml:space="preserve">La entidad aportó el DIA, el cual da cuenta: 
1. El DIA es de la vigencia 2020. Llama la atención que el PGD aportado data de 2018 (y se hizo la recomendación de actualización); sin embargo, en este documento DIA, se encontró que dicho PGD se encuentra en contrucción p.31, lo cual no es consecuente si se observa en la p.16 que dicho PGD lo están actualizando. </t>
    </r>
    <r>
      <rPr>
        <b/>
        <i/>
        <sz val="10"/>
        <rFont val="Arial"/>
        <family val="2"/>
      </rPr>
      <t>Se requiere a la entidad la actualización de estos dos documentos (PGD y DIA)</t>
    </r>
    <r>
      <rPr>
        <i/>
        <sz val="10"/>
        <rFont val="Arial"/>
        <family val="2"/>
      </rPr>
      <t xml:space="preserve"> con sus respectivos pasos a seguir (aprobación instancias competentes, publicación en microsito web -Ley de Transparencia, etc",</t>
    </r>
    <r>
      <rPr>
        <sz val="10"/>
        <rFont val="Arial"/>
        <family val="2"/>
      </rPr>
      <t xml:space="preserve"> que apra el 2022 claramente obviaron.
de otra parte aportaron 13 actas de diagnóstico con encuestas (formato), se revisó de manera aleatoria encontrando:
1. Acta diagnóstico Dirección y su encuesta: esta acta no da cuenta de la cantidad de documentos con que cuenta la dependencia, cómo o cuál es su producción periódica. De otra aprte llama la atención que mencionan pérdida de información de vigencias anteriories. Frente a esto, qué hizo el instituto?
2. Acta_Diagnostico_Registro_Nacional_de_Donantes, cuentan con documetnos desde el año 2017 (5 años), para lo cual si el IDCBIS contara con TRD la documetnación de los primeros 3 años tal vez estaría en el archivo central. Además señalan que están en AZ, sistema de conservación documental no permitido. La encuesta de alguna manera no es suficiente la información recolectada en esta.
En conclusión, el IDCBIS deberóa optar por un mecanísmo más agíl, dinámico, eficiente para elaborar el diagnóstico integral de archivos. ahora bien, teniendo en cuenta que este ejercicio de recolecci´pn de inforamción lo desarrollaron en diciembre del 2022, se presume que el diagnóstico actualizado esté para el primer semestre del 2023, lo que daría cuenta que para la siguente visita de seguimiento por parte del CDA se cuente con este instrumento.</t>
    </r>
  </si>
  <si>
    <t>Aportaron un documento denominado: Programa anual de auditorias, el cual no aporta información sobre gestión documental. Se requeire a la entidad aportar información que sea reqwuerida tanto en la lista de chequeo como en el DRIVE.</t>
  </si>
  <si>
    <t>No presentaron PGD</t>
  </si>
  <si>
    <t>Se buscó información en la páginma web de la entidad https://idcbis.org.co/transparencia/transparencia/datos-abiertos, sin encontrar dato alguno de acuerdo con lo establecido por la ley 1712.</t>
  </si>
  <si>
    <t>No aportron PGD, por lo tanto no hubo plan de trabajo.</t>
  </si>
  <si>
    <t>No aportaron PGD.
Llama la atención que aportaron el documento:
15. PLAN-ESTRATEGICO-2021-A-2025.pdf, se revisó y no se encpntró mención alguna respecto a la gestión documental y archivo de la entidad.
16. Plan de Acción 2022 pag 22.pdf y al revisarlo éste se llama Plan anticorrupción y atención a la ciudadanía 2022. Qué tiene que ver este documetno con el Plan de acción referenciado?. Además al revisarlo no se ubicó información relacionada con gestión documental.</t>
  </si>
  <si>
    <t>El instituto no realizó actividades adicionales, al menos no que tuvieran que ver en el desarrollo, implementación y seguimiento al PGD</t>
  </si>
  <si>
    <t xml:space="preserve">Aportaron un cronograma de ejecución de capacitaciones. 
En el excel se evidenció la propuesta de 6 capacitacines a ser:
1. Dar a conocer la importancia de los instrumentos archivísticos, tales como: Tabla de Control de Acceso (TCA), Cuadro de clasificación Documental (CCD), Banco Terminológico (BANTER) y Tablas de Retención Documental (TRD)
2. Sensibilizar a los colaboradores del IDCBIS, sobre el instrumento mencionado con miras al levantamiento de información para la construcción de las TRD
3. Dar a conocer a nuestros usuarios internos sobre los procesos de Ordenación, foliación, hoja de control, inventarios documentales y préstamos documentales
4. Dar a conocer los lineamientos de ahorro del papel y su reutilización
5. Dar a conocer los formatos que aplican para el préstamo de expedientes y unidades documentales
6. Recibir capacitación externa sobre el uso de excel en nivel intermedio
Solicitar a la entidad evidencias de dichas capacitaciones
</t>
  </si>
  <si>
    <t>En el cronograma adjunto, se observó la "ejecución" de esdta temática durante 6 meses. Porqué en este apartado indican lo contrario?</t>
  </si>
  <si>
    <t>Solicitar evidencia que de sustendo del desarrollo de este ítem.</t>
  </si>
  <si>
    <t>Procesos tecnicos archivisticos, prestamos y consultas, inventarios, hoja de control, procesos de gestión documental</t>
  </si>
  <si>
    <t>El instituto nuevamente reinside en la no elaboración del PINAR. Para el 2020, el Instituto manifestó que estaban trabajando en su elaboración. Además, durante la vigencia 2020, profesionales de la Subdirección del Sistema Distrital de Archivos brindaron asistencia técnica en la modalidad virtual acerca del instrumento archivístico PINAR. Mesa de trabajo que fue programada para el 25 de noviembre de 2020, pero llevada a cabo el 10 de diciembre de 2020 mediante radicado 2-2020-35149, sitación observada para el 2021 y que se les recomendó la elaboración del PINAR en cumplimiento del Decreto 1080 de 2015, artículo 2.8.2.5.8, literal d. y el Decreto 612 de 2018, artículo 1, pero para el 2022 nuevamente omiten la elaboración.</t>
  </si>
  <si>
    <t>No hay PINAR</t>
  </si>
  <si>
    <r>
      <t>Nuevamente el Instituto no reporta la tenencia del CCD, misma situación presentada para el 2021.
Es preciso recordar que para la visita de seguimiento 2020, la entidad manifestó estar "levantando los cuadros de clasificación del Grupo Banco de Sangre". Pero para esta vigencia no aportaron soportes que den cuenta de ello. Así las cosas, IDCBIS reinside en el no cumplimiento de lo establecido en las siguientes normas:
-Ley 594 de 2000 (julio 14). Por medio de la cual se dicta la Ley General de Archivos y se
dictan otras disposiciones.
- Resolución 128 del 28 de mayo de 2010 por la cual se actualiza la metodología de
evaluación de Tablas de Retención Documental y de Tablas de Valoración Documental.
- Decreto 1080 de 2015 (mayo 26). Por medio del cual se expide el Decreto Único
Reglamentario del Sector Cultura. Título II Patrimonio Archivístico, Capítulo II Evaluación
de Documentos de Archivo, Artículo 2.8.2.2.2 Elaboración y aprobación de las tablas de
retención documental y tablas de valoración documental.
Lo anterior consultado en línea:</t>
    </r>
    <r>
      <rPr>
        <b/>
        <sz val="10"/>
        <rFont val="Arial"/>
        <family val="2"/>
      </rPr>
      <t xml:space="preserve"> https://www.archivogeneral.gov.co/sites/default/files/conceptostecnicos/2015/SUBGPD/Radicado_2-2015-07520.pdf</t>
    </r>
    <r>
      <rPr>
        <sz val="10"/>
        <rFont val="Arial"/>
        <family val="2"/>
      </rPr>
      <t xml:space="preserve">
</t>
    </r>
  </si>
  <si>
    <t>Se verificó en la web: https://idcbis.org.co/quienes-somos/
encontrando una estructura "redonda" y cuyas denominaciones son "grupos" y la dirección general.</t>
  </si>
  <si>
    <t>Se registra 0, teniendo en cuenta que el instituto no cuenta con instrumentos archivísticos que den cuenta de los porcesos de organización, descripción…</t>
  </si>
  <si>
    <t>Se consideró necesario traer la mención realziada en el 2021 así "De acuerdo con el informe anual de gestión documental, la elaboración de la TRD con su respectivo CCDA está contemplado para la 2a. Etapa, la cual en cronología data de 3er trimestre del 2022 y 2do. Trimestre del 2023. Esto no se ve reflejado en la información registrada en el formulario, así como tampoco en los documentos soportes. Por lo tanto nuevamente surge la pregunta, y los 3 contrtos de los 3 profesinales cuyas actividades contracrtuales estaba la de elaborar estos IA qué pasó?....cumplieron? donde están los productos? No cumplieron? qué hico el instituto???
Es preciso advertir al instituto que la aprobación de los instrumentos archivísticos son potestad del Comité de Seguimiento a la Gestión. Con esta aprobación y de acuerdo con los lineamientos existentes por normativa, deberán pasar a revisión y convalidación por parte del Consejo Distrital de Archivos. Todo esto, teniendo en cuetna que, en el informe que nos ocupa, la entidad registró "Este instrumento (TRD) se desarrollará cuando se tenga el diseño y aprobación del CCD por parte del Archivo de Bogotá".</t>
  </si>
  <si>
    <t>Solicitar el acto adminsitrativo que da cuenta de esta modificación.
Además se retoma la observación dada en el informe 2021 "Si el instituto ya cuenta con una primera modificación en su estructura orgánica / funcional, daría cuenta que deben presentar 2 TRD ante el comité de la entidad para aprobación y ante el Consejo Distrital de Archivos para su convalidación. Así las cosas, se recomienda a la entidad -de ser necesario- solciitar asitencia técnica a la SSDA para efectos de elaborar un instrumento que les permita una adminsitración de sus archivos en cumplimiento de los estádares y lineamientos requeridos tanto por el AGN como por la DDAB".</t>
  </si>
  <si>
    <t>Aún no cuentan con TRD</t>
  </si>
  <si>
    <r>
      <t xml:space="preserve">De acuerdo con la información aportada (Inventario documental), el instituto cuenta con 8 dependencias con inventario documental. Sin embargo, llama la atención que por ejemplo en el inventario de "MER-COMU-RELA", registraron 3 expedientes de contratos. Se entendería que estos documentos son propios del área de contratación o de quien haga sus veces y no del área de mercadeo y relaciones institucionales, cuyas funciones distan a las de contratación.
De otra parte, el instituo cuenta con 13 dependnecias (grupos) y el inventario solo refleja 8 grupos. Y los demás????
</t>
    </r>
    <r>
      <rPr>
        <b/>
        <sz val="10"/>
        <rFont val="Arial"/>
        <family val="2"/>
      </rPr>
      <t xml:space="preserve">
Ahora bien, revisando la información del 2021, el instituto reportó contar con 350 ML de archivo. La pregunta es, qué pasó con 339,5 ML. Si no hay tablas para transferencias documentales, dónde están los archivos?????</t>
    </r>
  </si>
  <si>
    <t>Dato que se sacó de la suma de los regiustros presenrtados en el enventario documental. Verificar con la entidad si la información presentada en dicho inventario es la crrecta y única…. Faltan grupos por inventariar
Para el 2021 reportaron 1365 registros y para este año 240 (evidenciado en los inventarios aportados). Donde está la información? No son consistentes los datos reportados</t>
  </si>
  <si>
    <t>no hay información. Tener presnete que en las encuestas registraron que hay información escaneada, digitalizada y demás…</t>
  </si>
  <si>
    <t>El instituto no cuenta con TRD, por lo tanto no han realziado TP y por lo tanto no cuentan con esta fase de archivo.</t>
  </si>
  <si>
    <t xml:space="preserve">El instituto no cuenta con TRD, por lo tanto no han realziado TP y por lo tanto no cuentan con esta fase de archivo. </t>
  </si>
  <si>
    <r>
      <t>El instituto no cuenta con TRD, por lo tanto no han realziado TP y por lo tanto no cuentan con esta fase de archivo. Sin embargo, se revisa una aclración dada por parte de la entidad quien manifestó que "</t>
    </r>
    <r>
      <rPr>
        <i/>
        <sz val="10"/>
        <rFont val="Arial"/>
        <family val="2"/>
      </rPr>
      <t>Archivo parcialmente centralizado  659 kB, conformado por  Inventario unificado de banco de sangre, Gestión documental, Facturación.  El soporte de inventarios ya se cargó en el one drive relacionado para el IDCBIS, el 30 de juno de 2022, se adjunta nuevamente el FUID general 2017 a 2020".</t>
    </r>
    <r>
      <rPr>
        <sz val="10"/>
        <rFont val="Arial"/>
        <family val="2"/>
      </rPr>
      <t>Es preciso aclarar que el archivo central está o no está creado, no deben existir "parcialidades" y la información que se está requiriendo en este aparatado debe ser 100% resultado del ejercicio de transferencias primarias en aplicación de la TRD debidametne convalidada.</t>
    </r>
  </si>
  <si>
    <t>Encuesta Donantes de Sangre</t>
  </si>
  <si>
    <t>Encuesta Donantes de Banco de Sangre</t>
  </si>
  <si>
    <t>Cómo verificar esta información, si en el inventario aportado no hay registro que de cuenta que la mayor serie documental msiisonal es la ENCUESTA DONANTES DE SNGRE?</t>
  </si>
  <si>
    <t>Cómo se puede conocer este dato?</t>
  </si>
  <si>
    <t>CONTRATOS y COMPROBNTES DE EGRESO</t>
  </si>
  <si>
    <t>Cuál es la serie documental transversal?
En el 2021 reportaron que eran CONTRATOS y COMPROBNTES DE EGRESO</t>
  </si>
  <si>
    <t xml:space="preserve">Se reitera el SI, por las imágenes fotográficas. </t>
  </si>
  <si>
    <t>Cuál es esta bodega? Si la producción documental es tan mpinima, porqué tienen archivo en esta bodega?</t>
  </si>
  <si>
    <t>No cuentan con TRD</t>
  </si>
  <si>
    <t>Teniendo en cuenta que faltaron grupos de la estructura orgánica por reportar / inventariar</t>
  </si>
  <si>
    <t>5,18 gb</t>
  </si>
  <si>
    <t>De donde tomaron este dato?</t>
  </si>
  <si>
    <t>SDS 1998 a 2017 con 55,09 ML
IDCBIS 2017 a 2022 con 402,86 ML</t>
  </si>
  <si>
    <t>Este IA hace parte de la cotratación de los profesionales. Qupe paso con este producto?
En a vigencia 2021 se recomendó formular el Banco Terminológico para las series, subseries y tipos documentales de la Tabla de Retención Documental, según lo establece el Decreto 1080 de 2015, artículo 2.8.2.5.8, literal g. y el Acuerdo AGN 004 de 2019, artículo 5.
Presentar el Banco Terminológico ante el Comité Interno de Archivo para su aprobación, en atención a las funciones absorbidas de los comités internos de archivo y establecidas en el Decreto 2578 de 2012, compilado en el Decreto 1080 de 2015. 
Se reitera dicha recomendación.</t>
  </si>
  <si>
    <t>Nuevamente el instituto reporta no contar con el SIC, se recuerda que para la vigencia 2020 la Subdirección del Sistema Distrital de Archivos brindó asistencia técnica en la modalidad virtual acerca del instrumento archivístico SIC. Mesa de trabajo que fue programada para el 12 de noviembre de 2020, mediante radicado 2-2020-35149 y en la cual se explicó la metodología adoptada para la formulación del SIC.</t>
  </si>
  <si>
    <t>Se invita nuevamente al Instituto a elaborar este importante instrumento archivístico de conformidad con lo establecido en la Ley 594 de 2000, artículos 27 al 29 y el Decreto 1080 de 2015, artículo 2.8.2.5.8 literal i.</t>
  </si>
  <si>
    <t>Aportaron el documento "65_72_IDCBIS_GD_PR_001_V02_ADMINISTRACIÓN_DOCUMENTAL (2).p"</t>
  </si>
  <si>
    <r>
      <t xml:space="preserve">No es comprensible que, el instituto brinde capacitaciones en: "3. Dar a conocer a nuestros usuarios internos sobre los procesos de </t>
    </r>
    <r>
      <rPr>
        <b/>
        <u/>
        <sz val="10"/>
        <rFont val="Arial"/>
        <family val="2"/>
      </rPr>
      <t>Ordenación, foliación, hoja de control, inventarios documentales</t>
    </r>
    <r>
      <rPr>
        <sz val="10"/>
        <rFont val="Arial"/>
        <family val="2"/>
      </rPr>
      <t xml:space="preserve"> y préstamos documentales" pero no cuenten con el procedimiento documentado. Con base en qué facilitaron dichos acompañamientos?</t>
    </r>
  </si>
  <si>
    <t>Se reitera la recomendación de formular, aprobar e implementar el modelo de requisitos técnicos y  funcionales con los requerimientos y necesidades a nivel de documento electrónico de archivo, siendo este indispensable para el aprovisionamiento del SGDEA.</t>
  </si>
  <si>
    <t>Preguntar a la entidad si aún manejan la radicación en excel</t>
  </si>
  <si>
    <t>Documentar procedimientos para el  proceso de digitalización con las indicaciones expuestas en la Circular Externa No. 005 de 2012 que en esta materia emitió el Archivo General de la Nación.</t>
  </si>
  <si>
    <t>Formular el proyecto para la implementación de un Sistema de gestión de documentos electrónicos de archivo (SGDEA) para controlar el ciclo vital de los documentos electrónicos de archivo desde su producción hasta disposición final, garantizando el acceso y preservación de los documentos producidos por la entidad.</t>
  </si>
  <si>
    <t>5,48 gb</t>
  </si>
  <si>
    <t>Preguntar a la entidad en donde esta quedando la producción documental electrónica</t>
  </si>
  <si>
    <t>Formular e implementar el Plan de Preservación Digital con sus principios, políticas, estrategias y acciones específicas para preservar a largo plazo los documentos que se generen en formatos electrónicos o que se conviertan a este a partir de material analógico existente. (este plan debe estar contenido en el Sistema de conservación documental-SIC).</t>
  </si>
  <si>
    <t>No se conto con una reduccion de
papel entre los años 2021 y 2022,
asociado a que el IDCBIS 
aun no cuenta con la
implementacion de la
politica de cero papel.</t>
  </si>
  <si>
    <t xml:space="preserve">Solicitar a la entidad soporte de este dato. 
Para el seguimiento del 2021, la entidad reportó: 2020 (853 resmas); 2021 (805 resmas), se solicitó en ese momento justificación del porqué la diferencia de 48 resmas. No hibo respuesta.
Para este seguimiento (2022) la entidad reporta 2022 (853 resmas) mismo numero de consumo que lo reportado en el 2020. </t>
  </si>
  <si>
    <t>Solicitar a la entidad soporte de este dato. Para el 2021 la entidad no justificó la diferencia reportada entre el 2020  (831; es decir  22 resmas de más que el 2021) y para el 2022 reportan el mismo dato (853) ????</t>
  </si>
  <si>
    <t>para sustentar el SI, se requiere algo más que la temática "Di no a las carptas AZ". No es suficiente….</t>
  </si>
  <si>
    <t xml:space="preserve">Se recomienda a la entidad que este tipo de acciones sean más consistentes y no solo una imagen genérica. </t>
  </si>
  <si>
    <r>
      <t>ojo. Tener en cuenta que en la pagina 32 el IDCBIS regisró:</t>
    </r>
    <r>
      <rPr>
        <i/>
        <sz val="11"/>
        <rFont val="Arial"/>
        <family val="2"/>
      </rPr>
      <t xml:space="preserve"> E</t>
    </r>
    <r>
      <rPr>
        <u/>
        <sz val="11"/>
        <rFont val="Arial"/>
        <family val="2"/>
      </rPr>
      <t xml:space="preserve">n relación al Plan de Fortalecimiento de Gestión Documental, se diseñó la Matriz de Análisis Documental para levantar información que servirá de insumo de otros instrumentos archivísticos, la cual fue aprobada por la dirección en febrero. Se actualizó el procedimiento de Administración Documental, el instructivo de foliaciación y hoja de control. Se proyectó el cronograma de trabajo a 2025 de acuerdo al diagnóstico de gestión documental.
</t>
    </r>
    <r>
      <rPr>
        <sz val="11"/>
        <rFont val="Arial"/>
        <family val="2"/>
      </rPr>
      <t>Cuál diagnóstico? el del 2020? ese no sirve, está desactualziado...y solo hasta diciembre del 2022 empezaron con unas entrevistas para hacer el diagnóstico actual.... no hay consistencia.....
Desde el 2020 vienen hablando de CCD y hasta la fecha no han avanzado en estos...entonces?????????</t>
    </r>
  </si>
  <si>
    <t>Revisar la pagina 33….utilidad para el informe. 
Sin embargo, pedir a la entidad el plan de trababjo para la elaboración de la TRD. Revisar las 20 "Formaciones" a todas las áreas sobre gestión documental. Cual es la matriz de análisis documental para la identificacion de series y subseries de los grupos priorizados por la dirección"</t>
  </si>
  <si>
    <t>13 de 17</t>
  </si>
  <si>
    <t xml:space="preserve"> 8 de 8</t>
  </si>
  <si>
    <t>56 de 58</t>
  </si>
  <si>
    <t>CULTURA, RECREACIÓN Y DEPORTE</t>
  </si>
  <si>
    <t>ANA LUZ FIGUEROA GONZÁLEZ</t>
  </si>
  <si>
    <t>En atención a lo dispuesto en la Ley 1409 de 2010 y la Resolución DAFP 629 de 2018, la SDCRD cuenta con un manual de funciones establecido mediante Resolución 753 del 30 de septiembre del 2022.  "Por la cual se modifica y consolida el Manual Especifico de Funciones y de Competencias Laborales para los empleos de la Secretaría Distrital de Cultura, Recreación y Deporte" Página 360 y 361,</t>
  </si>
  <si>
    <t xml:space="preserve">Revisados los estudios previos de los perfiles definidos para determinar los contratos de prestación de servicios del personal de apoyo (técnico, tecnólogo, profesional, especializado) en gestión documental, se encontró que  si incluyeron  los requisitos para cada perfil, de acuerdo con los artículos 4, 5 y 6 de la Ley 1409 de 2010. </t>
  </si>
  <si>
    <t>Durante la vigencia 2022, la vinculación del profesional lider en gestión documental era de planta, nombrado (Johana Catalina Forero) PROFESIONAL EN SISTEMAS DE INFORMACION, BIBLIOTECOLOGIA Y ARCHIVISTICA Tarjeta profesional 264</t>
  </si>
  <si>
    <t xml:space="preserve">Revisado el anexo No. y solamente se encontró al historiador.  El Conservador no fue incorporado, preguntar a la entidad si contaban con este profesional para la vigencia 2022. Para la vigencia 2022 no se contrató conservador, pero si para la vigencia 2021 en el momento la formulación.  Se recomendó que para la implementación tambien se requiere este profesional. </t>
  </si>
  <si>
    <t>Revisado el anexo No. y solamente se encontró al historiador.  El Ingeniero de Sistemas no fue incorporado, preguntar a la entidad si contaban con este profesional para la vigencia 2022. Si se cuenta con el profesional pero no directamente para gestión documental, sino a nivel general de la entidad.</t>
  </si>
  <si>
    <t>Resolución No. 317 del 31 de mayo de  2022 "Por medio de la cual se actualiza y modifica el Comité Institucional de Gestión y Desempeño de la Secretaría Distrital de Cultura, Recreación y Deporte y se dictan otras disposiciones"</t>
  </si>
  <si>
    <t xml:space="preserve">
Acta No. 1 Equipo Tecnico Aprobacion PINAR, PGD, Plan capacitación (26/01/2022)
Acta No. 1 Equipo Técnico aprobación 3ra actualización TRD 2017-2021, TCA,  Socialización avances PINAR, PGD 
Acta No. 4 Equipo Técnico Aprobación política de gestión documental (28/06/2022)
Acta No. 5 Equipo Técnic aprobación historia institucional- disp final (05/07/2022)
Acta No. 14  Aprobacion ajustes TRD Periodo 2013-2017 (13/06/2022)
Acta No. 3  Equipo técnico  TCA Y BT  es de la vigencia 2021
Acta No. 36 aprobacion SIC (16/12/2022)</t>
  </si>
  <si>
    <t>El PGD fue aprobado mediante acta No. 1 de 2022.</t>
  </si>
  <si>
    <t>Acta No. 1 de 2022</t>
  </si>
  <si>
    <t>Revisada la Política de Gestión Documental , con los parámetros establecidos por el Archivo General de la Nación, en concordancia con el artículo 2.8.2.5.6 del Decreto 1080 de 2015.</t>
  </si>
  <si>
    <t xml:space="preserve">La SDCRD actualizó el documento en noviembre de 2021. </t>
  </si>
  <si>
    <t> La SDCRD Adicionó otro programa específico que denominó "Programa de Descripción Documental".</t>
  </si>
  <si>
    <t>Este programa cuenta con Propósito, objetivos, justificación, alcance, beneficios, lineamientos, metodología, recursos, cronograma, responsables, entre otros.</t>
  </si>
  <si>
    <t>2021-2023</t>
  </si>
  <si>
    <t>https://culturarecreacionydeporte.gov.co/sites/default/files/2022-10/programa_de_gestion_documental_doc-pn-02_v1.pdf</t>
  </si>
  <si>
    <t>El plan de trabajo para la implementación del PGD fue elaborado en formato excel y a la fecha hay un cumplimiento del 43,8%</t>
  </si>
  <si>
    <t>el PGD se encontraba armonizado con  el Plan Estratégico y el Plan de Acción. Ver página 78 del PGD. Y del Plan Estratégico, ver páginas 6,8 y 17. y del Plan de Acción página 4</t>
  </si>
  <si>
    <t>Con el fin de conformar y elaborar el Sistema Integrado de Conservación, se realizaron visitas a los archivos de gestión para analizar su estado.</t>
  </si>
  <si>
    <t>El Seguimiento al  plan de trabajo para la implementación del PGD fue elaborado en formato Excel y a la fecha hay un avance del 43,8%</t>
  </si>
  <si>
    <t>Se revisó el documento No. 20  informe de auditoría, donde se incluyeron las recomendaciones del seguimiento realizado en el periodo de referencia anterior, encontrando un cumplimiento del 43% las demas tareas fueron programadas para las vigencias 2023,2024 y 2025.</t>
  </si>
  <si>
    <t xml:space="preserve">La SCRD en la vigencia 2022 implementó el PGD através de las siguientes actividades: Capacitaciones, organización,elaboración y actualizacion de instrumentos.  </t>
  </si>
  <si>
    <t xml:space="preserve">Revisado el registro 11. PIC_ 2022 se encontraron 22 sesiones de capacitación. </t>
  </si>
  <si>
    <t>La Entidad remitió la presentación de instrumentos archivísticos donde se contemplo el Banco Terminológico en las capacitaciones</t>
  </si>
  <si>
    <t>La Entidad remitió la presentación de instrumentos archivísticos donde se contemplo la Tabla de Control de Acceso en las capacitaciones</t>
  </si>
  <si>
    <t xml:space="preserve">Préstamos documentales, radicación, finalización de documentos, lineamientos generales de la gestión documental. </t>
  </si>
  <si>
    <t>El PINAR contempla las vigencias 2021-2023</t>
  </si>
  <si>
    <t>Acta 2 20217100026923</t>
  </si>
  <si>
    <r>
      <t xml:space="preserve"> En el documento cargado23. Herramienta seguimiento y control PINAR_2022, se indica que el porcentaje de avance fue de 81%. </t>
    </r>
    <r>
      <rPr>
        <sz val="10"/>
        <color rgb="FFFF0000"/>
        <rFont val="Arial"/>
        <family val="2"/>
      </rPr>
      <t/>
    </r>
  </si>
  <si>
    <t>Proyectos: Formulación de instrumentos archivísticos, actualización de procedimientos</t>
  </si>
  <si>
    <t>Los proyectos contemplados en el mapa de ruta a mediano plazo: lan de parametrización y/o normalización de  respuestas de gestión documental , plan de auditoría de revisión de expedientes 
físicos y Formulación de instrumentos archivísticos, actualización de procedimientos.</t>
  </si>
  <si>
    <t>Los proyectos contemplados en el mapa de ruta a mediano plazo: lan de parametrización y/o normalización de  respuestas de gestión documental , plan de auditoría de revisión de expedientes 
físicos y Formulación de instrumentos archivísticos, actualización de procedimientos. No obstante al revisar la herramienta  (#23) de seguimiento al PINAR se evidencian  objetivos, no están enmarcados en cada proyecto.</t>
  </si>
  <si>
    <t>La SCRD remitió la herramienta de seguimiento en excel donde se evidencia un avance del 81%</t>
  </si>
  <si>
    <t>La entidad aportó dos CCD, uno corresponde a la versión TRD 2008-2013 y otra a la versión 2013</t>
  </si>
  <si>
    <t>https://www.culturarecreacionydeporte.gov.co/sites/default/files/2023-03/cuadro_de_clasificacion_documental_2006-2013.pdf</t>
  </si>
  <si>
    <t>Al 31 de diciembre de 2022 se evidencian 26 dependencias según la Estructura organizacional según decreto 400 de 2022.</t>
  </si>
  <si>
    <t>Revisados los inventarios suministrados se evidencian los inventarios de 23 dependencias. Preguntar a la entidad si el levantamiento de este inventario del año 2022 con cual Cuadro de Clasificación se realizó?
La entidad está aplicando el CCD 2008-2013 la ultima versión convalidada.</t>
  </si>
  <si>
    <t>La primera version de TRD es del período 2006-2007 y ya está convalidada y publicada
La segunda version de TRD  es del período 2008-2013 ya está convalidada
la tercera versión de TRD es del período 2013-2017 y se encuentra en radicada al AB y fue devuelta con observaciones. 
la cuarta  versión de TRD es del período 2017-2020  y se encuentra en radicada al AB y fue devuelta porque primero se debe tener convalidada la version 2013-2017
En el año 2020 surgió una modificación de la estructura organico-funcional, mediante Decreto 340 de 2020.  ya hay un borrador 
En el año 2022 surgió otra modificación de la estructura organico- f uncional, mediante Decreto 400 de 2022,  está en proceso.</t>
  </si>
  <si>
    <t>Resolución 808 del 02 de noviembre de 2021</t>
  </si>
  <si>
    <t>TRD-448 de fecha  1/12/2021. El certificado RUSD emitido por el AGN es de las versiones TRD 2006-2007 Y 2008-2013.</t>
  </si>
  <si>
    <t>TRD-448 de fecha  1/12/2021</t>
  </si>
  <si>
    <t>https://www.culturarecreacionydeporte.gov.co/sites/default/files/2023-01/trd_convalidada_2006_2007_scrd.pdf
https://www.culturarecreacionydeporte.gov.co/sites/default/files/2023-01/tablas_de_retencion_documental_2006_2013.pdf</t>
  </si>
  <si>
    <t>La entidad no coloco 4 sino una que es la que ha surtido todo el proceso de convalidación.
Efectivamente con los soportes se evidencia una versión de actualización que corresponde al periodo 2008-2013.
La primera version de TRD es del período 2006-2007 y ya está convalidada y publicada
La segunda version de TRD  es del período 2008-2013 ya está convalidada
la tercera versión de TRD es del período 2013-2017 y se encuentra en proceso de elaboración
la cuarta  versión de TRD es del período 2017-2020 y se encuentra en proceso de elaboración
En el año 2020 surgió una modificación de la estructura organico-funcional, mediante Decreto 340 de 2020. 
En el año 2022 surgió otra modificación de la estructura organico- f uncional, mediante Decreto 400 de 2022,  Preguntar en qué proceso van las que están pendientes.</t>
  </si>
  <si>
    <t>Revisada la relación suministrada por la entidad se evidencian 200 ml de documentación correspondiente a 23 dependencias.</t>
  </si>
  <si>
    <t>Revisada la relación suministrada por la entidad se evidencian 6116 registro de documentación correspondiente a 23 dependencias.</t>
  </si>
  <si>
    <t>614 GB</t>
  </si>
  <si>
    <t>15.501,3 GB</t>
  </si>
  <si>
    <t>Este dato se sacó del SGDEA, la Secretaría incorpora toda la producción documental electrónica en el sistema ORFEO.</t>
  </si>
  <si>
    <t>Al aplicar TRD se encontraron en las unidades de almacenamiento pocas unidades de conservación, por lo cual se unificaron y se redujeron los metros lineales.</t>
  </si>
  <si>
    <t>En aplicación de la TRD y levantamiento de inventarios, se incrementaron los regisgtros.</t>
  </si>
  <si>
    <t>431 GB</t>
  </si>
  <si>
    <t>Este dato fue reportado por el área de sistemas.</t>
  </si>
  <si>
    <t>PROGRAMAS</t>
  </si>
  <si>
    <t>CONVOCATORIAS DE FOMENTO AL SECTOR DEL PROGRAMA DISTRITAL DE ESTIMULOS</t>
  </si>
  <si>
    <t>Para el período 2022 la serie misional que tiene más producción documental fue CONVOCATORIAS DE FOMENTO AL SECTOR DEL PROGRAMA DISTRITAL DE ESTIMULOS, correspondiente a la Oficina Asesora Jurídica según el CCD .Preguntar a la Entidad si hubo más producción que la serie Programas. se hizo un análisis y se encontró que esta es la serie que tiene mas producción documental.</t>
  </si>
  <si>
    <t>ACTAS</t>
  </si>
  <si>
    <t xml:space="preserve">ACTAS </t>
  </si>
  <si>
    <t>Para el período 2022 la serie transversal que tiene más producción documental fue ACTAS,  Solicitar aclaración a la Entidad que Actas y a qué depedencia correspoden . A su vez Preguntar a la Entidad si hubo más producción que la serie CONTRATOS. Se tomó la serie Actas en general y debido al tema de virtualidad superó.</t>
  </si>
  <si>
    <t>Si la serie Contratos tenia un 20% y la serie Actas tiene un 5%. Preguntar sobre esta diferencia.. La referente va a revisar este porcentaje</t>
  </si>
  <si>
    <t>REVISAR ITEM 49. Se evidencia un registro fotográfico con estantería fija y estantería  rodante, piso de madera.
Con preocupación se logra identificar unos planos en forma vertical en el piso.</t>
  </si>
  <si>
    <t>Se evidencia estantería industrial, y unidades de almacenamiento en un grado de deterioro bajo.</t>
  </si>
  <si>
    <t>Se evidencia estantería industrial, y unidades de almacenamiento en un grado de deterioro medio</t>
  </si>
  <si>
    <t>En la lista de chequeo se evidencia que para el periodo de referencia no se suministraron cronogramas de transferencias primarias.
La Entidad no diligenció el anexo 4. en razón a que no realizó transferencias primarias en la vigencia 2022.</t>
  </si>
  <si>
    <t>En razón a que no se suministró cronograma de transferencias para el período de referencia no genera porcentaje este ítem.</t>
  </si>
  <si>
    <t>Se le argumenta a la entidad que  si se tenia que realizar transferencias secundarias, se les enseña el  mapa de series patrimoniales para las series que corresponden al FDA y las cuales no ha surtido transferencia.</t>
  </si>
  <si>
    <t>En razón a que no se realizaron transferencias secundarias  no se  genera porcentaje este ítem.</t>
  </si>
  <si>
    <t>La Entidad no diligenció el anexo 4. en razón a que no realizó transferencias primarias en la vigencia 2022.</t>
  </si>
  <si>
    <t xml:space="preserve">Cuales son los actos administrativos  por los cuales surtieron las  primeras 4 modificaciones?  La referente remitió un correo el 26/04/2023 con los actos administrativos bajo los cuales han surtido las modificaciones.
En el año 2020 surgió una modificación de la estructura organico-funcional, mediante Decreto 340 de 2020. 
En el año 2022 surgió otra modificación de la estructura organico- f uncional, mediante Decreto 400 de 2022,  </t>
  </si>
  <si>
    <t>Se evidenció el Formato Ünico de Inventario Documental- FUID de código DOC-PR-06-FR-07 version 01 de fecha 7/10/2022</t>
  </si>
  <si>
    <r>
      <rPr>
        <b/>
        <sz val="10"/>
        <rFont val="Arial"/>
        <family val="2"/>
      </rPr>
      <t>VER RESPUESTA DE LA PREGUNTA 13  DEL FORMULARIO Y PREGUNTA 21 DE LA HERRAMIENTA.</t>
    </r>
    <r>
      <rPr>
        <sz val="10"/>
        <rFont val="Arial"/>
        <family val="2"/>
      </rPr>
      <t xml:space="preserve">
la SDCRD al tener un archivo de gestión con administración centralizada traslada la documentación a la bodega tercerizada, en la cual se agrupa el archivo de gestión de modo centralizado, excepto los documentos pertenecientes a contratos ,historias laborales y procesos disciplinarios activos; estos se encuentrann almacenados en los expedientes de historias laborales y contratos en el área de archivo los cuales, se administran y custodian en esta sede, por la importancia de esta información y segundo por la frecuencia de consulta.  Sin embargo, se recomienda  tener claridad de qué se encuentra en etapa de Archivo de Gestión y qué documentación debe ser objeto de transferencia documental para que haga parte del Archivo Central.</t>
    </r>
  </si>
  <si>
    <t>VER RESPUESTA DE LA PREGUNTA 18  DEL FORMULARIO Y PREGUNTA 28 DE LA HERRAMIENTA.</t>
  </si>
  <si>
    <t>VER RESPUESTA DE LA PREGUNTA 18.1 DEL FORMULARIO Y PREGUNTA 28.1DE LA HERRAMIENTA.</t>
  </si>
  <si>
    <t>0,000504989 GB</t>
  </si>
  <si>
    <t>VER RESPUESTA DE LA PREGUNTA 19 DEL FORMULARIO Y PREGUNTA 28.2 DE LA HERRAMIENTA.
Sin embargo, es necesario preguntar por qué la entidad colocó un valor distinto de gb en esta pregunta?  Se deja la respuesta de la pregunta 19</t>
  </si>
  <si>
    <t>Este ítem no apllica en razón,  a que la entidad no ha eliminado documentación.</t>
  </si>
  <si>
    <t>Se evidenció la  Resolución 305 de 2019 por la cual se adoptan las TRD y las TVD. Item 46</t>
  </si>
  <si>
    <t>La entidad presentó el plan de trabajo TVD, en el contenido indica que harán un plan de transferencias secundarias en aplicación a las TVD.</t>
  </si>
  <si>
    <t>En la Lista de chequeo y en el One Drive se cargó el  Banco Terminológico con código y versionamiento 2022. Sin embargo, el Acta de aprobación es de fecha 2021, preguntar a la Entidad si cuenta con el acta de fecha 2022,  el versionamiento fue mas de formato y no de contenido, se elaboró en el 2021 pero se publicó en el 2022</t>
  </si>
  <si>
    <t>Acta No. 3 de fecha 19/10/2021</t>
  </si>
  <si>
    <t>En la Lista de chequeo y en el One Drive se cargó el  Banco Terminológico con código y versionamiento 2022. Sin embargo, el Acta de aprobación es de fecha 2021,</t>
  </si>
  <si>
    <t>La entidad suministró el  listado maestro_ 2022 versiones 8 y 9 donde se evidencia el proceso, la dependencia y el título del documento.</t>
  </si>
  <si>
    <t>No se aportó el pantallazo del l registro de radicación empleando términos del Banco Terminológico.  No obstante, Se verificó en 53 Registroderadicacion ORFEO entregado en la anterior vigencia y si se cumplía con este aspecto.</t>
  </si>
  <si>
    <t>No se aportó el Pantallazos del glosario, tesauro o términos parametrizado con el SGDEA, acorde al banco terminológico vigente.La entidad informa que para la vigencia 2022 ya se contrará con este registro.</t>
  </si>
  <si>
    <t>No se anexaron Guias en el OneDrive</t>
  </si>
  <si>
    <t>No se aportó el pantallazo del módulo de correspondencia La entidad informa que para la vigencia 2022 ya se contrará con este registro.</t>
  </si>
  <si>
    <t>El  documento fue actualizado el 26  de octubre de 2022 y la aprobación tiene fecha de 28 de junio de 2022. el SIC contempla las vigencias 2018-2024.  El acta dice que el SIC se  aprobará por comité asincrónico, preguntar a qué se refiere este apartado?</t>
  </si>
  <si>
    <t>Resolución No. 610 de 31 de octubre de 2019</t>
  </si>
  <si>
    <t>Acta No. 36 del 16/12/2022</t>
  </si>
  <si>
    <t>El  documento fue actualizado para las vigencias 2018+2024, Sin embargo falta la aprobación por parte del Representante Legal. Recomendación según el Acuerdo 006 de 2014 se debe aprobar por el representante legal.</t>
  </si>
  <si>
    <t>Revisado el documento este plan está conformado por  7 planes o estrategias y 11 proyectos. Y se contempló su implementación para la vigencia 2022,</t>
  </si>
  <si>
    <t>Se revisó el documento y cumple con la estructura establecida en el Acuerdo 006 de 2014 artículo 5: actividades, recursos, responsables, tiempo de ejecución, presupuesto, matriz de riesgos.</t>
  </si>
  <si>
    <t>La entidad aportó evidencias como: reporte técnico de control integrado de plagas (23/06/2022). Capacitación de buenas prácticas para la aplicación del SIC (17/08/2022) servicio de desinfección y desratización (23/04/2022) control de humedad y temperatura (29/03/2022)</t>
  </si>
  <si>
    <t>La Entidad aporta el documento que da cuenta del seguimiento y  control  durante la vigencia 2022</t>
  </si>
  <si>
    <t>El instrumento de TCA cumple con los requisitos técnicos y normativos, sin emabargo, se recomienda revisar la gestión de riesgos como amenaza la obsolescencia tecnológica en el caso de los documentos electrónicos, ya que, se debe garantizar su preservación para su acceso de acuerdo a los tiempos de retención.</t>
  </si>
  <si>
    <t>El Acta No. 1 de fecha 21 de abril de 2022, en el numeral 5  es la aprobación de la Tabla de Control de Acceso.</t>
  </si>
  <si>
    <t>La Entidad aportó un pantallazo del Sistema ORFEO con la parametrización de los privilegios establecidos en la Tabla de control de acceso.</t>
  </si>
  <si>
    <t>La Entidad aportó un pantallazo del Sistema ORFEO donde se evidencian las restricciones a los expedientes.</t>
  </si>
  <si>
    <t xml:space="preserve">La entidad aportó el documento de fecha 29 de agosto de 2022,65.procedimiento_archivo_de_documentos_2022 </t>
  </si>
  <si>
    <t>La entidad aportó el documento de fecha  28 de junio de 2022   66. procedimiento_creacion_y_tramite_de_documentos_doc</t>
  </si>
  <si>
    <t>La entidad aportó el documento de fecha 29 de agosto de 2022,  68. procedimiento_organización_ archivo_de_documentos_2022</t>
  </si>
  <si>
    <t>La entidad aportó el documento de fecha 28 de junio de 2022. 69. procedimiento_transferencias_documentales_primarias_2022</t>
  </si>
  <si>
    <t>La entidad aportó el documento de fecha 01 de julio de 2022, 70. procedimiento_disposicion_final_de_documentos_2022</t>
  </si>
  <si>
    <t>La entidad aportó un documento de creación y trámite de documentos, pero al revisarlo no hace mención de el procedimiento para la preservación de documentos. Se esta trabajando en su elaboración para la vigencia 2023</t>
  </si>
  <si>
    <t>Se reitera la recomendación de formular, aprobar e implementar el modelo de requisitos funcionales y no funcionales con los requerimientos y necesidades a nivel de documento electrónico, esto es indispensable para el aprovisionamiento del SGDEA. Es un trabajo que se adelantó en el 2022, ya el comité lo revisó, hizo unas observaciones, control interno lo estuvo revisando. Desde GD se le quiere dar la ultima revisión</t>
  </si>
  <si>
    <t>La entidad se encuentra en proceso de mejora y desarrollo de los servicios faltantes para la gestión de documentos electrónicos de archivo en el ORFEO.</t>
  </si>
  <si>
    <t>ORFEO</t>
  </si>
  <si>
    <t>ninguno</t>
  </si>
  <si>
    <t xml:space="preserve">NO SE TENÍAN PROCEDIMIENTOS DOCUMENTADOS </t>
  </si>
  <si>
    <t>El sistema ORFEO se encuentra en proceso de desarrollo y mejora para el funcionamiento del 100% del SGDEA.</t>
  </si>
  <si>
    <t>La entidad implementa el mecanismos de firma electrónica, sin embargo se recomienda, revisar jurídicamente, técnicamente y administrativamente la implementación de mecanismos de firma digital para la producción de Documentos Electrónicos de Archivo garantizando características como su autenticidad, integridad, y fiabilidad y no repudio por parte de sus autores, conforme a lo mencionado en la Ley 527 de 1999.</t>
  </si>
  <si>
    <t>Firma electrónica parametrizada dentro del ORFEO dentro un código de encriptación (hash) Decreto 2364 de 20</t>
  </si>
  <si>
    <t>La política al interior de la Entidad es llevarlo todo al ORFEO. Sin embargo también cuentan con otras aplicaciones.</t>
  </si>
  <si>
    <t>SERVIDOR-ORFEO</t>
  </si>
  <si>
    <t>Implementar el Plan de Preservación Digital con sus principios, políticas, estrategias y acciones específicas para preservar a largo plazo los documentos que se generen en formatos electrónicos o que se conviertan a este a partir de material analógico existente.
Están en el proceso de implementación.</t>
  </si>
  <si>
    <t>En razón a que la  Entidad no ha implementado el PPDLP no es posible realizarle seguimiento y control.</t>
  </si>
  <si>
    <t>La entidad aportó la Resolución 30 de fecha 26 de enero de 2022 por medio de la cual se designa al gestor ambiental quien tiene como función formular el Plan Institucional de Gestión Ambiental PIGA.</t>
  </si>
  <si>
    <t>La Entidad aportó la 94. Circular 27 Racionalización del consumo de papel, la circular 94. Circular 7 de 2020. Consumo sostenible en la scrd y las capacitaciones realizadas sobre: Reinducción PIGA para la vigencia 2022,  correos electrónicos, y socializaciones realizadas.</t>
  </si>
  <si>
    <t>el 5% está estipulado en el informe de huella carbono</t>
  </si>
  <si>
    <t>La cantidad de resmas consumidas durante la vigencia 2021, según los soportes del año anterior es 743</t>
  </si>
  <si>
    <t xml:space="preserve">La entidad aportó el documento 97. Divulgación Historia Institucional </t>
  </si>
  <si>
    <t>En la página 167 del Informe de rendición de cuentas se incluyeron temas de gestión documental.</t>
  </si>
  <si>
    <t>En la página 672 del informe de gestión se evidencias temas de gestión documental.</t>
  </si>
  <si>
    <t>5 de 17</t>
  </si>
  <si>
    <t>10 de 17</t>
  </si>
  <si>
    <t>6 de 17</t>
  </si>
  <si>
    <t>6de 17</t>
  </si>
  <si>
    <t>6 de 7</t>
  </si>
  <si>
    <t>5 de 7</t>
  </si>
  <si>
    <t>3 de 7</t>
  </si>
  <si>
    <t>43 de 58</t>
  </si>
  <si>
    <t>31 de 58</t>
  </si>
  <si>
    <t>10 de 58</t>
  </si>
  <si>
    <r>
      <t xml:space="preserve">En el manual de funciones se encuentra el profesional universitario 219-12, cuyo propósito principal es: "Liderar el programa de gestión documental y sistema integrado de conservación documental de acuerdo con las normas de archivo vigentes."  (Resolución 0277 de 2018, pg. 273 y 274).
El perfil exigido es:
</t>
    </r>
    <r>
      <rPr>
        <b/>
        <sz val="10"/>
        <color rgb="FF000000"/>
        <rFont val="Arial"/>
        <family val="2"/>
      </rPr>
      <t xml:space="preserve">Título profesional en: </t>
    </r>
    <r>
      <rPr>
        <sz val="10"/>
        <color rgb="FF000000"/>
        <rFont val="Arial"/>
        <family val="2"/>
      </rPr>
      <t xml:space="preserve">Bibliotecología, Bibliotecología y Archivística, Sistemas de Información y Documentación, Ciencias de la Información y la Documentación; correspondiente al núcleo básico del concomimiento de Bibliotecología, otras ciencias sociales y Humanas.  Historia, Historia y Archivística; correspondiente al núcleo básico del conocimiento de Geografía, Historia. Y experiencia de cincuenta y un (51) meses de experiencia profesional. </t>
    </r>
  </si>
  <si>
    <r>
      <t xml:space="preserve">Técnico 1: "actividades derivadas de los procesos de gestión del patrimonio documental", exige formación en gestión documental (técnico en administración documental, tecnología en GD, técnico en asistencia en organización de archivos). Sin experiencia.
Técnico 2: "apoyo en la elaborción del esquema de metadatos y Plan de preservación, acompañamiento a Orfeo y SharePoint. Se exige formación en tecnología en informática, técnico profesional en sistemas, tecnólogo en desarrollo de sistemas de información y redes y 36 meses de experiencia laboral.
Técnico 3: "apoyo en el desarrollo de actividades archivísticas y del patrimonio documental. Exige aprobación del 50% o más de un plan de estudios de una carrera que sea a fin al objeto contractual, sin experiencia.
Profesional 1: "apoyo elaboración TVD e invenatrio documental". Exige formación en archivística y 24 meses de experiencia.
Profesional 2: "apoyar en la estructuración del proyecto para la implemenatción del SGDEA". Exige formación en profesional en ingeniería de sistemas o electrónica y dos años de experiencia profesional.
</t>
    </r>
    <r>
      <rPr>
        <b/>
        <sz val="10"/>
        <rFont val="Arial"/>
        <family val="2"/>
      </rPr>
      <t>Profesional 3: "Implementar los instrumentos archivísticos. Exige formación en archivística o conservación y 24 meses de experiencia profesional. ¿Lider? YOSEF FABIAN OJEDA LARA</t>
    </r>
    <r>
      <rPr>
        <sz val="10"/>
        <rFont val="Arial"/>
        <family val="2"/>
      </rPr>
      <t xml:space="preserve">
Profesional 4: "actualización, seguimiento y aplicación del plan de conservación documental". Exige formación en conservción de bienes muebles y 24 meses de experiencia profesional. OLGA FORONDA
Profesional 5: "elaboración, implementación y actualziación de instrumentos archivísticos". Exige formación en archivística, sin experiencia. DIEGO ARMANDO PINZON 
No se anexaron los estudios previos de JOHANNA CATALINA PINZON.
PRESTAR LOS SERVICIOS PROFESIONALES A LA DIRECCIÓN ADMINISTRATIVA EN DESARROLLO DE LAS ACTIVIDADES DE SEGUIMIENTO, MONITOREO Y CONTROL DE LAS ACTIVIDADES EJECUTADAS EN CUMPLIMIENTO DE PLANES, PROGRAMAS Y PROYECTOS DEL PROCESO DE GESTIÓN DOCUMENTAL.</t>
    </r>
  </si>
  <si>
    <r>
      <t xml:space="preserve">Profesional 1: "apoyo elaboración TVD e invenatrio documental". Exige formación en archivística y 24 meses de experiencia.
Profesional 2: "apoyar en la estructuración del proyecto para la implemenatción del SGDEA". Exige formación en profesional en ingeniería de sistemas o electrónica y dos años de experiencia profesional.
</t>
    </r>
    <r>
      <rPr>
        <b/>
        <sz val="10"/>
        <rFont val="Arial"/>
        <family val="2"/>
      </rPr>
      <t>Profesional 3: "Implementar los instrumentos archivísticos. Exige formación en archivística o conservación y 24 meses de experiencia profesional. ¿Lider? YOSEF FABIAN OJEDA LARA</t>
    </r>
    <r>
      <rPr>
        <sz val="10"/>
        <rFont val="Arial"/>
        <family val="2"/>
      </rPr>
      <t xml:space="preserve">
Profesional 4: "actualización, seguimiento y aplicación del plan de conservación documental". Exige formación en conservción de bienes muebles y 24 meses de experiencia profesional. OLGA FORONDA
Profesional 5: "elaboración, implementación y actualziación de instrumentos archivísticos". Exige formación en archivística, sin experiencia. DIEGO ARMANDO PINZON 
No se anexaron los estudios previos de JOHANNA CATALINA PINZON. 
PRESTAR LOS SERVICIOS PROFESIONALES A LA DIRECCIÓN ADMINISTRATIVA EN DESARROLLO DE LAS ACTIVIDADES DE SEGUIMIENTO, MONITOREO Y CONTROL DE LAS ACTIVIDADES EJECUTADAS EN CUMPLIMIENTO DE PLANES, PROGRAMAS Y PROYECTOS DEL PROCESO DE GESTIÓN DOCUMENTAL. La contratista es administradora de empesas.</t>
    </r>
  </si>
  <si>
    <t>¿Por qué no se relacionó en el equipo de GD al servidor de planta? En el anexo 1 del Manual de funciones aparece que se encuentra nombrado el profesional 2019-12
¿Qué formación tiene?
El funcionario es José Manuel Echeverry</t>
  </si>
  <si>
    <t>José Echeverry</t>
  </si>
  <si>
    <t>El equipo para apoyar el proceso de gestión documental está conformado por 38 personas, todas vinculadas mediante contratos de prestación de servicios: 30 bachilleres, 3 técnicos (2 gestipon documental y 1 sistemas) y 5 profesionales (2 archivistas, 1 administrador de empresas, 1 ingeniería electrónica y 1 conservador de bienes muebles)</t>
  </si>
  <si>
    <t>OLGA FORONDA</t>
  </si>
  <si>
    <t xml:space="preserve">DAVID GARZÓN (Ingeniero electrónico)
NILSON PEÑALOZA (Ingeniero de Sistemas), contratato como técnico.
</t>
  </si>
  <si>
    <t>Resolución No. 783 de 2018
Modificada por Resolución 236 de 2019</t>
  </si>
  <si>
    <t>Sesión 14 del Comité Institucional de Gestión y Desempeño (02/11/2022) - aprobación del Sistema Integrado de Conservación</t>
  </si>
  <si>
    <t>En el documento se hace mención a la aprobación por parte del CIGD el 25/10/2018.</t>
  </si>
  <si>
    <t>Acta 13/09/2018</t>
  </si>
  <si>
    <t>La entidad cuenta con la política de gestión documental, elaborada el 4 de mayo de 2018. La política cumple con los requerimientos establecidos en el Decreto 1080 de 2015.</t>
  </si>
  <si>
    <t>La entidad realizó el diagnóstico integral de archivos durante los años 2021 y 2022, mediante el contrato con INFOTIC.</t>
  </si>
  <si>
    <t>La actividad programada para el 2022 fue: Aplicación del procedimiento de producción documental para la normalización de 
formas, formatos de documentos electrónicos.</t>
  </si>
  <si>
    <t>Implementación del Programa de Documentos Vitales o Esenciales</t>
  </si>
  <si>
    <t xml:space="preserve">Entregable de la actividad programada para las vigencias 2019-2022 "Determinar los proyectos a realizar para 
la gestión de documentos electrónicos en la Secretaría Distrital de Gobierno"
</t>
  </si>
  <si>
    <t>1. Gestionar los recursos necesarios: entregable depósitos adecuados para la conservación de los archivos de las alcaldías.
2. Hacer acompañamiento técnico: entregable depósitos adecuados para la conservación de los archivos de las alcaldías.</t>
  </si>
  <si>
    <t>Determinar los proyectos a realizar en la ejecución del programa de reprografía de la Secretaría Distrital de Gobierno: entregable Proyectos de gestión de documentos electrónicos</t>
  </si>
  <si>
    <t>Determinar los proyectos para garantizar la gestión de documentos especiales en la Secretaría Distrital de Gobierno: entregable Proyectos de gestión de documentos especiales</t>
  </si>
  <si>
    <t xml:space="preserve">En el PIC se planearon sesiones de capacitación en gestión documental para la vigencia 2022, a saber: Gestión documental, Herramientas Office 365, Manejo de aplicativos Hola, Orfeo, Reglamento del Concejo de Bogotá – Decreto 438 de 2019,
MIPG – Riesgos – Indicadores – Seguimiento Planes, Lenguaje Claro, Inglés, Negociación Colectiva, Conflicto de Intereses
Control Interno (desarrollo y mantenimiento primera línea de defensa)
</t>
  </si>
  <si>
    <t>En el PGD se encuentra formulado este programa.
En el plan anual de auditoría de la vigencia 2022 no se encuentra el proceso de gestión documental.</t>
  </si>
  <si>
    <t>https://www.gobiernobogota.gov.co/transparencia/instrumentos-gestion-informacion-publica/gestion-documental</t>
  </si>
  <si>
    <t>Verificar con la entidad los soportes del cumplimiento de  las actividades de implementación del PGD.
En la reunión realizada el día 16 de mayo con el equipo de gestión documental, el servidor Andrés Uribe, menciona que el PGD se encuentra desactualizado y que la ejecución no corresponde con lo planeado.</t>
  </si>
  <si>
    <t xml:space="preserve">En la vigencia 2022 no se realizó auditoría al proceso de gestión documental. </t>
  </si>
  <si>
    <t xml:space="preserve">a. Capacitaciones en Gestión Documental.
b.Identificación del Fondo Documental Acumulado de la Entidad. </t>
  </si>
  <si>
    <t>En el marco del contrato interadministrativo 1383 de 2021 suscrito entre la Secretaría Distrital de Gobierno (SDG) y la empresa INFOTIC, se realizó la actualización del Diagnóstico Integral de Archivos (DIAR), cuyo objetivo es actualizar el PGD de manera que se encuentre más al corriente de la situación real y actual de la Entidad.</t>
  </si>
  <si>
    <t>Elaboración del diagnóstico integral de archivos</t>
  </si>
  <si>
    <t>La entidad realizó capacitaciones dirigidas a los referentes de gestión documental de las alcaldías locales.</t>
  </si>
  <si>
    <t xml:space="preserve">La entidad realizó capacitaciones en organización documental, transferencias, y  los procedimientos asociados al proceso de GD, lo cual implica la aplicación de TRD, CCD, elaboración de inventarios.
Socialización GDI-GPD-P005 Procedimiento de Organización Documental.
Socialización GDI-GPD-P006 Procedimiento de Transferencias Documentales.
Socialización GDI-GPD-P010 Procedimiento para consulta, préstamo y devolución de documentos y/o expedientes en archivos de gestión y central.
Socialización GDI-GPD-IN012 Instructivo para la pérdida y reconstrucción de documentos.
</t>
  </si>
  <si>
    <t>La entidad realizó capacitaciones en organización documental, lo cual implica la aplicación de TRD, CCD, elaboración de inventarios.</t>
  </si>
  <si>
    <t>En las actas de las capacitaciones se identifica que se abordó el PGD, "El temario para esta capacitación hablara acerca desarrollo del programa de gestión documental."</t>
  </si>
  <si>
    <t>La entidad realizó capacitaciones sobre el SharePoint, sin emabrgo, al revisar las actas</t>
  </si>
  <si>
    <t>En un acta se identifica la realización de transferencias a partir de la TVD</t>
  </si>
  <si>
    <t>La Profesional Olga Inés Foronda Restauradora del equipo de Gestión del Patrimonio Documental, realizó capacitaciones para los referentes documentales de la entidad sobre diversas temáticas asociadas a la conservación documental, entre estas: "Limpiezas locativas de las áreas de almacenamiento de material documental", "Limpiezas del Material Documental", "Limpiezas locativas de las áreas de almacenamiento de material documental"
También realizó capacitaciones sobre los programas del Plan de Conservación y sobre "la matriz de riesgos en la cual los principales riesgos están relacionados con el bio deterioro y con el acceso a la información que se puede generar por el deterioro del material documental".</t>
  </si>
  <si>
    <t>Se abordó de manera general en la socialización del SIC. En estas capacitaciones se hizo énfasis en el Plan de Conservación.</t>
  </si>
  <si>
    <t>Se realizaron capacitaciones en el marco del Plan Anual de Transferencias Primarias 2022, con el objetivo de enseñar a los referentes documentales de cada una de las áreas de la SDG, sobre el proceso de aplicación de retención según la fecha de cierre de los expedientes, alistamiento de la documentación y protocolo de recepción en el Archivo Central de la Entidad.
Se realizaron jornadas continuas de capacitación sobre el uso y manejo del repositorio de la SDG en la plataforma SHAREPOINT, a todas y cada una de als 42 unidades administrativas de la SDG.</t>
  </si>
  <si>
    <t>Se realizaron capacitaciones en el marco del Plan Anual de Transferencias Primarias 2022, con el objetivo de enseñar a los referentes documentales de cada una de las áreas de la SDG, sobre el proceso de aplicación de retención según la fecha de cierre de los expedientes, alistamiento de la documentación y protocolo de recepción en el Archivo Central de la Entidad.
Se realizaron jornadas continuas de capacitación sobre el uso y manejo del repositorio de la SDG en la plataforma SHAREPOINT, a todas y cada una de las 42 unidades administrativas de la SDG.</t>
  </si>
  <si>
    <t>Acta No. 1 CIGD (29/01/2021)</t>
  </si>
  <si>
    <t>Se realizó la consuta y búsqueda en la página web de la Entidad y se recuperó el documento: 16_PlanGestionNivelCentralGestionDocumental. En este documento se realcionan las actividades programadas en el PINAR, asociadas al Plan Estratégico Institucional y las metas para la vigencia.</t>
  </si>
  <si>
    <t>Conforme a lo reportado en la matriz de seguimiento al PINAR se identifica que el procentaje de cumplimiento fue del 96%.</t>
  </si>
  <si>
    <t>Elaboración y/o actualización de
instrumentos archivísticos; Implementación de la Tabla de Retención
Documental para la vigencia 2006-2016; Programa de Capacitación en Gestión
Documental; SIC y Conformación del Archivo Central.</t>
  </si>
  <si>
    <t>1. Actualización de instrumentos archivísticos.
2. Implementación TRD
3. PIC
4. Diagnóstico SGDEA
5. SIC
6. Conformación Archivo Central</t>
  </si>
  <si>
    <t xml:space="preserve">En el PINAR se programó para 2022, el avance en los siguientes planes o proyectos:
1. Actualización de instrumentos archivísticos.
2. Implementación TRD
3. PIC
4. Diagnóstico SGDEA
5. Actualización y avance implementación SIC
6. Conformación Archivo Central
7. Programa Documentos Vitales
8. Inventario Documental (2016-2019 al 100%) (2016-2020 al 48%)
En la matriz de seguimiento al PINAR se identifican las actividades programadas y su nivel de cumplimiento. Las actividades que no están relacioandas son: 1. Conformación de Archivo Central y 2. Inventarios documentales 2016-2020
</t>
  </si>
  <si>
    <t>Se realizó la consuta y búsqueda en la página web de la Entidad y se recuperó el documento: 23_SeguimientoPINAR2022. Este documento corresponde a la matriz de seguimiento trimestral al cumplimiento de las actividades programadas en el PINAR.</t>
  </si>
  <si>
    <t>Matriz de seguimiento al PINAR</t>
  </si>
  <si>
    <t>Matriz de "Formulación y seguimiento a planes institucionales: Plan Institucional de Archivos"</t>
  </si>
  <si>
    <t>La entidad cuenta con un formato para hacer seguimiento a los planes institucionales. Esta matriz es publicada de manera trimestral en la página web institucional: https://www.gobiernobogota.gov.co/tabla_archivos/plan-institucional-archivos-la-entidad-pinar-2022</t>
  </si>
  <si>
    <t xml:space="preserve">La entidad cuenta con dos cuadros de clasificación documental. 
1. El primero a partir de la estructura organizacional definida en el Decreto 539 de 2006 - el cual comprende el periodo 29 de diciembre de 2006 hasta el 29 de septiembre de 2016.
2. El segundo CCD corresponde a la estructura organizacional definida en el Decreto 411 de 2016, el cual comprende el periodo 30 de septiembre de 2016 al 31 de diciembre de 2019 (conforme Decreto 099 de 2019 y Decreto 860 de 2019)
La entidad tiene pendiente dos actualizaciones de la TRD a partir de las estructuras establecidas en el Decreto 860 de 2019 (31 de dieimbre), Decreto 051 de 2023 (Febrero 10) y Decreto 169 de 2023 (Mayo 05).
</t>
  </si>
  <si>
    <t>En el diagnóstico hace mención a 23 dependencias del Nivel Central y 20 Alcaldías Locales (Decreto 411 de 2016).
En la estructura establecida en el Decreto 169 de 2023, la Secretaría está conformada por 25 dependencias.</t>
  </si>
  <si>
    <t>TRD: Resolución 0228 de 2018 (31 de mayo) periodo 29/12/2006 hasta 29/09/2016
Actualización: Resolución 1277 de 2019 (5 de septiembre) periodo (30/09/2019)</t>
  </si>
  <si>
    <t>TRD: Resolución 0228 de 2018 (31 de mayo) periodo 29/12/2006 hasta 29/09/2016
Actualización: Resolución 1277 de 2019 (5 de septiembre) periodo (30/09/2019) - Derogada por Resolución 0825 de 2022.</t>
  </si>
  <si>
    <t>TRD primigenia: Resolución 0228 de 2018 (31 de mayo) periodo 29/12/2006 hasta 29/09/2016
Actualización: Resolución 1277 de 2019 (5 de septiembre) periodo (30/09/2019) - Derogada por Resolución 0825 de 2022.</t>
  </si>
  <si>
    <t>TRD - 95 (15/11/2018)
TRD - 186 (06/12/2019)</t>
  </si>
  <si>
    <t>Las dos TRD fueron registradas en el Archivo General de la Nación.</t>
  </si>
  <si>
    <t>A partir de la TRD la Secretaría Distrital de Gobierno ha presentado cuatro modificaciones a la estructura orgánica.</t>
  </si>
  <si>
    <t>Una actuaización se encuentra en proceso?
En la reunión con el equipo de gestión documental se aclaró que la entidad se encuentra en proceso de actualziación de la TRD.</t>
  </si>
  <si>
    <t>Durante las vigencias 2021 y 2022 no se ha producido documentación en físico? En la reunión del 16 de mayo, el servidor Andrés Uribe menciona que la entidad está conformando expedientes en SharePoint. También que no se tiene el dato exacto de la volumetría del fondo documental de la entidad porque en los archivos de gestión se encuentra documentación de FDA.
En el diagnóstico integral de archivos la entidad relaciona un total de 31.660,5 metros lineales de documentación generada desde 1938 a 2022. (pg. 41 y 42). Asimismo en la pg 42 se hace mención a que de esta volumetría 11.750 ml corresponden a Archivo Central. ¿Esta documentación corresponde a FDA? Esto teniendo en cuenta que la entidad solo ha realizado una transferencia primaria de la Alcaldía Local de Bosa en 2022, la cual fue de 268,25 ml.</t>
  </si>
  <si>
    <t>48,79 TERABYTES</t>
  </si>
  <si>
    <t>Querellas</t>
  </si>
  <si>
    <t>No se asigna ponderación teniendo en cuenta que la entidad programó para el 2022 42 transferencias primarias y solo realizó una, es decir, ejecutó el plan en un 2,4%.</t>
  </si>
  <si>
    <t>Aunque la TRD primigenia corresponde a la estructura de 2006, esta fue convalidada en 2018, por tanto, no se había aplicado.</t>
  </si>
  <si>
    <t>Código: GDI-GPD -F001
Versión: 04
Vigencia: 30 de septiembre de 2022 
Caso HOLA: 268790</t>
  </si>
  <si>
    <t>Teniendo en cuenta que la entidad solo ha realizado una transferencia primaria, el invenatrio del archivo central se encuentra completo.</t>
  </si>
  <si>
    <t>En el inventario de los archivos de gestión también se encuentran registros de FDA. Y en el inventario de FDA se encuentra documentación que corresponde a TRD.</t>
  </si>
  <si>
    <t>Resolución 0832 de 2018 (27 de septiembre)</t>
  </si>
  <si>
    <t>Al revisar la página web de la entidad: http://gaia.gobiernobogota.gov.co/content/sistema-integrado-de-gestion-sdg, se identifica que los documentos del Sistema Integrado de Gestión, por ejemplo, los formatos de los planes se denominan como las subseries del banco termonológico.</t>
  </si>
  <si>
    <t xml:space="preserve">
Parametrizar los términos de referencia del banco terminológico en el sistema de gestión de documentos electrónicos de archivo.</t>
  </si>
  <si>
    <t>Resolución 0036 de 2023</t>
  </si>
  <si>
    <t>El SIC fue aprobado en la sesión 14 del Comité Institucional de Gestión y Desempeño (02/11/2022)
El SIC fue adoptado mediante Resolución 0036 de 2023 (enero 17)</t>
  </si>
  <si>
    <t>La entidad realizó capacitaciones y acompañamiento a las dependencias sobre la implementación del plan de conservación.</t>
  </si>
  <si>
    <t>Marisol: Aunque en la vigencia 2022 no se realizó la gestión de los riesgos de acceso a la información; desde la Dirección de tecnologías de la información, en el marco del PROCESO GERENCIA DE TIC se realizaron capacitaciones y sensibilizaciones sobre  los riesgos de seguridad digital. También se realizaron mesas de trabajo para la identificación de riesgos de seguridad de la información con las  dependencias NC
3- En las mesas de trabajo realizadas se explicó la estructura del formato de gestión de riesgos de seguridad de la información, la metodología de diligenciamiento y se identificaron los riesgos de seguridad de las dependencias.
Se realizó la identificación, valoración  y clasificación de los riesgos de seguridad y privacidad de la información a cargo de la DTI para la vigencia. Se elaboraron las matrices y el Plan de Tratamiento de riesgos para el año 2023 (a espera de comentarios de la ciudadanía).</t>
  </si>
  <si>
    <t>Código: GDI-GPD-P002 V1 de 31/08/2018</t>
  </si>
  <si>
    <t>Código: GDI-GPD-P003 V1 de 16/08/2016</t>
  </si>
  <si>
    <t>Código: GDI-GPD-P004 V2 de 16/10/2018</t>
  </si>
  <si>
    <t>Código: GDI-GPD-P005 V1 de 16/08/2018</t>
  </si>
  <si>
    <t>Código: GDI-GPD-P006 V1 de 16/08/2018</t>
  </si>
  <si>
    <t>Código: GDI-GPD-P007 V1 de 16/08/2018</t>
  </si>
  <si>
    <t>Código: GDI-GPD-P008 V1 de 31/08/2018</t>
  </si>
  <si>
    <t>Código: GDI-GPD-P009 V1 de 31/08/2018</t>
  </si>
  <si>
    <t>Se aprobó en la vigencia 2023</t>
  </si>
  <si>
    <t>Acta sesión 16 de 2021 (noviembre 30)</t>
  </si>
  <si>
    <t xml:space="preserve">Elaborar el procedimiento, guía, manual o instructivo para la digitalización de documentos de archivo y aplicar en los procesos de digitalización de documentos de archivo las recomendaciones expuestas en la Circular Externa No. 005 de 2012 del Archivo General de la Nación.  </t>
  </si>
  <si>
    <t>Formular e implementar el proyecto de aprovisionamiento (adquisición, desarrollo y/o mejoramiento) del SGDEA, acorde a los requerimientos y necesidades a nivel de documento electrónico de archivo de la Entidad.</t>
  </si>
  <si>
    <t>Iplementar el servicio de metadatos en el Sistema de Gestión de Documentos Electrónicos de Archivo, para facilitar la interoperabilidad y asegurar el acceso de los documentos a largo plazo.</t>
  </si>
  <si>
    <t>Implementar las estrategias y acciones específicas para preservar a largo plazo los documentos que se generen en formatos electrónicos o que se conviertan a este a partir de material analógico existente.</t>
  </si>
  <si>
    <t>Realizar el seguimiento y control a las actividades planeadas para la implementación del plan de preservación digital a largo plazo.</t>
  </si>
  <si>
    <t>El en PIGA se incluyó un capítulo para el "Programa cero Papel", cuyo objetico es: Implementar la estrategia cero papel en la Secretaría Distrital de Gobierno mediante la promoción en el uso y aprovechamiento de las tecnologías de la información y comunicación, con el fin de ser una Entidad competitiva que protege el medio ambiente usando eficientemente el papel en el desarrollo de su misión. La meta de consumo establecida en el programa es "Mantener o reducir el consumo promedio de 11 resmas por día en el año". Esta meta aplica para las sedes de la SDG del nivel central.
La entidad también cuenta con un documento denominado "Instrucciones para el control de consumo de agua, 
energía, papel y combustible", en el cual se formulan las acciones a realizar desde el nivel central y las alcadldías locales para llevar el control del consumo de papel, entre estas acciones se encuentran: registro en SharePoint, control de fotocopiado e impresión de documentos (control de resmas y de los documentos que no se deben imprimir de acuerdo con lo establecido en la Política Ambiental de la entidad, la Circular 026 de 2020</t>
  </si>
  <si>
    <t>Las buenas prácticas para el consumo del papel las implementan a través del PIGA y el instructivo para el control del consumo de agua, energía, papel y combustible. Así como con la formulación y seguimiento al plan de austeridad del gasto.</t>
  </si>
  <si>
    <t>En el plan de austeridad del gasto de la vigencia 2022 se propuso "Se espera mantener el mínimo de copias con la estrategia
de cero papel" (pg. 10); sin emabrgo la entidad no logró cumplir con esta meta.
En el acta del Comité Institucional de Gestión y Desempeño realizado el 30 de noviembre de 2022 se reportó que la entidad ha cumplido con lña meta de consumo del papel la cual indica que se debe mantener el consumo de 11 resmas por día y se ha consumido en promedio 10 resmas. Además, se reportan 7 actividades para la reducción del consumo de papel, este plan estaba a 30 de noviembre de 2022 en un 81% de avance.</t>
  </si>
  <si>
    <t>En la vigencia 2022 se incrementó el consumo de papel en un 17%, es decir, 395,8 resmas.
Teniendo en cuenta que 246 días la vigencia 2022 corresponden a días laborales, la meta de consumo de papel debió ser de 2706 resmas, es decir que, de acuerdo con lo reportado, se consumieron 65 resmas adicionales, es decir, un 2% adicional. Ahora, frente al consumo de la vigencia 2021 este incremento fue del 17%, equivalente a 396 resmas.</t>
  </si>
  <si>
    <r>
      <t xml:space="preserve">La entidad cuenta con un Manual de gestión del conocimiento creado en septiembre de 2021 y modificado en mayo y diciembre de 2022. 
Objetivo del Manual
Definir lineamientos para la implementación de la política MIPG de Gestión del Conocimiento e Innovación,
con el propósito de fomentar la cultura organizacional fundamentada en el aprendizaje, el control y la evaluación 
de la información producida, para la toma de decisiones y la mejora continua en la gestión de la entidad. Lo 
anterior, a partir de la generación, captura, evaluación y distribución del conocimiento entre los servidores y las 
dependencias de la entidad.
Informe de gestión (pg. 62): </t>
    </r>
    <r>
      <rPr>
        <b/>
        <u/>
        <sz val="10"/>
        <rFont val="Arial"/>
        <family val="2"/>
      </rPr>
      <t>Fortalecimiento de habilidades</t>
    </r>
    <r>
      <rPr>
        <sz val="10"/>
        <rFont val="Arial"/>
        <family val="2"/>
      </rPr>
      <t xml:space="preserve">: Desde la Subsecretaría de dio continuidad a los espacios de encuentro entre funcionarios y contratistas a través de las sesiones de Viernes Inteligentes y las Plenarias, en donde se fomentaron las conversaciones sobre temas de innovación y se abrirán espacios de interacción entre el equipo directivo y sus equipos de trabajo con el fin de conocer sus apuestas estratégicas y cómo alinearse con ellas.  </t>
    </r>
  </si>
  <si>
    <t>En el informe de rendición de cuentas de la entidad se evidencia en el capítulo 4.5.4 Iniciativas de Transparencia (pg. 69): La Secretaría Distrital de Gobierno tiene como prioridad garantizar la ética y transparencia en la gestión de sus funcionarios y colaboradores, eleva la responsabilidad de un gobierno transparente a todos los sectores, dando una relevancia a gestión de las alcaldías locales como instancia de primera línea de cara a la ciudadanía en garantía de sus derechos. 
La Secretaría Distrital de Gobierno lidera las iniciativas de Transparencia en el nivel central y local, y apoya el diseño e implementación de actividades para el fortalecimiento de estrategias orientadas a la Lucha contra la corrupción de las dependencias de la entidad. Igualmente, fomenta las iniciativas de Gobierno Abierto, que reafirman el compromiso de la entidad en la generación de confianza de la ciudadanía a partir de una gestión pública integra y transparente.  
En relación al proceso de gestión documental, en el capítulo 5 "Informes, metas e indicadores de gestión" se presenta el avance del proceso "Gestión del patrimonio documental". En el informe se encuentra disponible el link que lleva a los repoprtes trimestrales de avance del proceso, los cuales se encuentran publicados en la página web institucional.
Adicionalmente, en el capítulo "5.2. Avance Políticas de Desarrollo Administrativo del Modelo Integrado de Planeación y Gestión", entre las cuales se presentan los avances de la 5.2.1.5. Quinta dimensión: Información y comunicación.</t>
  </si>
  <si>
    <t>No aportaron el informe de gestión de la entidad vigencia 2022.</t>
  </si>
  <si>
    <t>1 de 3</t>
  </si>
  <si>
    <t>3 de 3</t>
  </si>
  <si>
    <t xml:space="preserve"> 3 de 3</t>
  </si>
  <si>
    <t>25 de 58</t>
  </si>
  <si>
    <t>38 de 58</t>
  </si>
  <si>
    <t>52 de 58</t>
  </si>
  <si>
    <t>39 de 58</t>
  </si>
  <si>
    <t>42 de 58</t>
  </si>
  <si>
    <t>MOVILIDAD</t>
  </si>
  <si>
    <t>La entidad aporto Resolución 236 de 2018  " Por la cual  se modifica el manual especifico de funciones  y competencias laborales de los empleados publicos de la Plan de Personal de la Secretaria DIstrital de Movilidad
Teniendo en cuenta el informe de 2021 se encxuentra en el manual los cargos que se mencionan a continuación los cuales continene en  la formación academica Titulo Profesional en la disciplina academica del Núcleo Basico de Conocimiento en Biblliotecologia, otros de ciencias sociales y Humana y solicitan  Tarjeta Profesional en los casos reglamentado por la ley
Profesiona Especializado l SUBD. ADMINISTRATIVA 612-219-12-05 Pág. 297Profesional SUBD. ADMINISTRATIVA 612-222-19-01 Pág.198
Profesional Universitario  SUBD. DE CONTRAVENCIONES 421·219-01·02 Pág.315 modificar perfil de profesional teniendo en cuenta que en los requisitos solocita conocimientos basicos en bibliotecologia otros ciencias sociales  y humanas
Técnico Administrativo SUBDIRECCIÓN DE CONTROL DEL TRÁNSITO Y TRANSPORTE 323-367-04-01 Pág.326 no se expide tarjeta profesional 
Técnico Administrativo SUBDIRECCIÓN ADMINISTRATIVA 612-367-04-01 Pág. 331 no se expide tarjeta profesional 
Técnico Administrativo SUBDIRECCIÓN DE CONTRAVENCIONES 421-314-04-01 Pág.  340  la formaciión no cumple a los establecido en la Ley 1409 de 2010 Titulo de formación técnica profesional  o tecnologica o terminación y aprobación de pensum academico de educación superior en formación profesional del nucleo basico de conocimiento en administración, derecho y afines, ingenieria adminsitrativa y afines, economia; Contaduria Publica.
Continua recomendacion de realizar ajuste en el manual de Funciones referente al cargo profesional puesto que el titulo refiere conocimientos basicos en bibliotecologia otros ciencias sociales  y humanas y no a un archuvista asimismo a los cargos Técnicos  ajustando los requisitos en cuanto a la solicitud de Tarjeta profesional en los caso reglamentados  por la Ley para los dos primeros cargos de técnico y para el tercer cargo de técnico el titulo debe cumplir con los que establece la Ley 1409 de 2010  y la Resolución 629 de 2018
Asi mismo realizar las gestiones necesarias para la vinculación de los cargos en carrera que se encuentran establecidos en el Manual de Funciones aprobado por la entidad</t>
  </si>
  <si>
    <r>
      <t xml:space="preserve">Equipo con el que conto en la vigencia 2022
</t>
    </r>
    <r>
      <rPr>
        <b/>
        <sz val="10"/>
        <rFont val="Arial"/>
        <family val="2"/>
      </rPr>
      <t xml:space="preserve">Auxiliar adminitrativo (38)
</t>
    </r>
    <r>
      <rPr>
        <sz val="10"/>
        <rFont val="Arial"/>
        <family val="2"/>
      </rPr>
      <t xml:space="preserve">
</t>
    </r>
    <r>
      <rPr>
        <b/>
        <sz val="10"/>
        <rFont val="Arial"/>
        <family val="2"/>
      </rPr>
      <t>Tecnico (3</t>
    </r>
    <r>
      <rPr>
        <sz val="10"/>
        <rFont val="Arial"/>
        <family val="2"/>
      </rPr>
      <t xml:space="preserve">) de otras disciplinas ECONOMÍA_ADMINISTRACIÓN_CONTADURÍA_Y_AFINES en los estudios previo no conteplan los requisito normativos 
</t>
    </r>
    <r>
      <rPr>
        <b/>
        <sz val="10"/>
        <rFont val="Arial"/>
        <family val="2"/>
      </rPr>
      <t xml:space="preserve">
Profesionales Universitario
Disciplinas
</t>
    </r>
    <r>
      <rPr>
        <sz val="10"/>
        <rFont val="Arial"/>
        <family val="2"/>
      </rPr>
      <t xml:space="preserve">
Ingenieria Civil (1)
Comunicación Social (1)
Administración de Empresas (1)
Bibliotecolegia y Archivistica (4) Estudio previo si solicitan los requistios contemplado en la normatividad
Histoia (1)
Otra (1)
Profesionales Especializado en los estudios previos solicitan otras disciplinas que no estan enmaracadas en la norma como son economia, administración de empresas y afines .
DIsciplinas
Bibliotecologia y Archivistica (1)
Ingenieria de Sistemas (1)
</t>
    </r>
    <r>
      <rPr>
        <b/>
        <sz val="10"/>
        <rFont val="Arial"/>
        <family val="2"/>
      </rPr>
      <t>Total Personal 52</t>
    </r>
  </si>
  <si>
    <t>Validar el nombre de la pesona lider de la gestión documental en la vigencia 2022
Nombre, Cargo, profesion y Tarjeta profesional
Jhon Edison Montañez Rey 
Profesional Especializado Grado 19 
Tarjeta Profesional 
La entidad registra que el numero de TP del Lider de gestión documental se encuentra en el RUPA con N° 1759</t>
  </si>
  <si>
    <t>Validar el nombre de la pesona lider de la gestión documental en la vigencia 2022
Nombre, Cargo, profesion y Tarjeta profesional
Jhon Edison Montañez Rey 
Profesional Especializado Grado 19 
Tarjeta Profesional 
La entidad registra que el numero de TP del Lider de gestión documental se encuentra en el RUPA con N° 1759</t>
  </si>
  <si>
    <t>Conto con la profesional con CPS Cindy Dayana Pertúz Cabrera</t>
  </si>
  <si>
    <t>Conto con la profesional con CPS 
Eliana Catherine Robayo Bautista</t>
  </si>
  <si>
    <t>RESOLUCIÓN NÚMERO 344237 DE 2022
“Por medio de la cual se crea el Comité Institucional de Gestión y Desempeño de la
Secretaría Distrital de Movilidad y dictan otras disposiciones”</t>
  </si>
  <si>
    <t xml:space="preserve">1. Acta de Fecha 16 de febrerode 2022 temas  Aprobación Transferencias  Aprobación PINAR y . Eliminación subserie “Procesos Contravencionales de Revocatorias de Actos Administrativos”
2. Acta de fecha 29 de julio de 2022 tema presentación PGD, Actualización PGD, Aprobación Adomición PGD
3. Acta de fecha 7 de septiembre de 2022 Presentación actualización TRD, PLan transferencia secundarias, propuesta de inicio procedimiento de eliminación documental
La entidad aporta evidencias de secionetes del CIGD
</t>
  </si>
  <si>
    <t xml:space="preserve">2. Acta de fecha 29 de julio de 2022 tema presentación PGD, Actualización PGD, Aprobación Adomición PGD y tiene fecha de aplicación 2021-2023
Por otra parte se verifica los elementos de formulacion del PGD 
Introducción pag 5
Alcance pag 6
Público al que va dirigido pag 7
Requerimientos para el desarrollo del PGD ( Normativod economicos, administraticos, tecnologicos, gestión del cambio) pag del 8nal 25 
Lineamientos para el proceso de gestión documental  (8 procesos)  25 al 32
fases de implementqación PGD pag 33-34
programas especificos pag 35 -40
 Armoinización con los planes y sistemas de gestión de la entidad pag 41
Cronograma de Actividades pag 42
El cual cumple con los elemento enmarcado en la guia de formulación de PGD
Solicitar cronograma de aplicación </t>
  </si>
  <si>
    <t xml:space="preserve"> Acta de fecha 29 de julio de 2022 </t>
  </si>
  <si>
    <t>2. Acta de fecha 29 de julio de 2022 tema presentación PGD, Actualización PGD, Aprobación Adomición PGD y tiene fecha de aplicación 2021-2023</t>
  </si>
  <si>
    <t>La entidad continua aportando el documento versión No 1 de fecha 29 de marzo de 2017
Cumple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b) Conjunto de estándares para la gestión de la información en cualquier soporte.
c) Metodología general para la creación, uso, mantenimiento, retención, acceso y preservación de la información, independiente de su soporte y medio de creación.
d) Programa de gestión de información y documentos que pueda ser aplicado en cada entidad.
e) La cooperación, articulación y coordinación permanente entre las áreas de tecnología, la oficina de Archivo, las oficinas de planeación y los productores de la información. ARTÍCULO 2.8.2.5.6. Componentes de la política de gestión documental. Las entidades públicas deben formular una política de gestión de documentos, constituida por los siguientes componentes.
Se reitera recmendaciones si bien la entidad cuenta con el documento denominado politica institucional de Gestión Documental, se debe realizar la actualización garantizando que el contenido de la Politica de   cumplimiento a los componentes que mencionan el  ARTÍCULO 2.8.2.5.6. del Decreto 1080 de 2015</t>
  </si>
  <si>
    <t>La entiada aporta dos documentos:
Primero  en excel  con nombre  Disgnótico de la volumetria cajas 2020 
Segundo Diagnistico Integral de Archivos de fecha de creación 4 de noviembre de 2022 el cual se encontraba en proceso de revisión y ajustes para su aprobación en la vigencia 2023
Recomendaciones: Si bien la entidad elaboro el diagnostico Integral de Archivos es importante que en el se refleje el estado actua de la gestión documental en todas sus fases, asimismo es necesario que cuente con las aprobación del CIGD y se aerticule con el PGD, PINAR y SIC</t>
  </si>
  <si>
    <t>En el PGD actualizado en la vigencia 2022 se contemplaron los siguientes programas especificos a saber:
1.  Programa de gestión de documentos electrónicos
2. Programa de documentos vitales o esenciales
3. Programa de archivos descentralizados
4. Programa de documentos especiales
5. Programa de auditoría y control
En los cuales se describen los elementos que se tuvieron en cuenta y lo que no segun la guia de formulación del PGD 
Justificación,  Proposito, Alcance, Beneficios, actividades , Responsables, cronograma
Adicionalmente no se observan los elementos: 
Objetivo, lineamientos, metodologias y recursos
Por otra parte la entidad aporta documentos de los programa especificos que se encuentran en formulación durante el periodo de referencia 2022
1. Programa de documentos vitales o esenciales - Borrador fecha aplicación 2024 y 2025
2. PA01-G01 Guía de requisitos para la gestión de documentos electronicos V1 - Borrado r hace  parate del Programa de gestión de documentos electrónicos
3. Programa de archivos descentralizados - Instructivo de organización no aplica conomo programa
4. PA01-PG01 Programa documentos especiales V 1.0 - Proceso de aprovación por la Oficina de Planeació aplicación 2023 al 2025</t>
  </si>
  <si>
    <t xml:space="preserve">No se contempla en el PGD </t>
  </si>
  <si>
    <t>Se encuentra  en borrador</t>
  </si>
  <si>
    <t>Se encuentra parcialmente en el PGD</t>
  </si>
  <si>
    <t>No se encuentra contemplado en el PGD</t>
  </si>
  <si>
    <t>Se encuentra en borrador</t>
  </si>
  <si>
    <t>2020-2023</t>
  </si>
  <si>
    <t>https://www.movilidadbogota.gov.co/web/programa-gestion-documental</t>
  </si>
  <si>
    <t>Se realiza mediante el POA
Es importante que se valide como se ve las actividades formuladas en el PGD
Recomendación Elaborar herramienta de Seguimiento que permita reflejar el avance de las actividades planeades vs las ejecutadas a  corto, mediano y largo, plazo</t>
  </si>
  <si>
    <r>
      <rPr>
        <b/>
        <sz val="10"/>
        <rFont val="Arial"/>
        <family val="2"/>
      </rPr>
      <t xml:space="preserve">PINAR </t>
    </r>
    <r>
      <rPr>
        <sz val="10"/>
        <rFont val="Arial"/>
        <family val="2"/>
      </rPr>
      <t xml:space="preserve">se enccuentra  articulado con las actividades que se mencionan 
1. Continuar con la implementación del SGDEA
2. Actualizar Instrumentos Archivisticos  Banco Terminologico y Tabla de Control de Acceso
3. Aplicar TRD,
4. Actualizar Diagnostico Integral de Archivos
5 . Continuar con la aplicación de TRD  versión 1.1
6 Organización de Archivos de Gestión
</t>
    </r>
    <r>
      <rPr>
        <b/>
        <sz val="10"/>
        <rFont val="Arial"/>
        <family val="2"/>
      </rPr>
      <t>Pla Estrategic</t>
    </r>
    <r>
      <rPr>
        <sz val="10"/>
        <rFont val="Arial"/>
        <family val="2"/>
      </rPr>
      <t xml:space="preserve">o  revisar con la entidad se realiza cargue del evidencia 15 revisada la evidencia la entidad aporta un excel con el plan estrategico insitucional en el cual se visualiza desde la columna 139 hasta la 153 acciones a realizar en la vigencia 2021 relacionadas con los temas de gestión documental los cuales hacen parte del componenete 10 Institucional
</t>
    </r>
    <r>
      <rPr>
        <b/>
        <sz val="10"/>
        <rFont val="Arial"/>
        <family val="2"/>
      </rPr>
      <t>Pla de Acción</t>
    </r>
    <r>
      <rPr>
        <sz val="10"/>
        <rFont val="Arial"/>
        <family val="2"/>
      </rPr>
      <t xml:space="preserve"> revisar con la entidad se encuentra en el Plan Operativo  anual en el cual se reflejan las acciones frente a la metas de la gestión documental el referente documental realiza cargue de la evidencia 16 revisado en excel del Plan de Acción se obseva el proyecto 7574 Fortalecer la gestión Documenntal de la SDM de Bobotá en el cual se encutran las metas que se menciona a continuación
1. Actualizar e implelemtar 8 instrumentos archivisticos Existentes - Actualización y seguimiento del PGD. Ajustes instrumentos, PINAR, PGD, Diagnostico
2. Atender al 100% los requermientos y el soporte técnico de los usuarios del software de gestión documental
3. Tercerizar la custodia del archivo documental correspondiente al FDA
4. Organizar y digitalizar al 100% los archivos de la SDM de acuerdo a TRD y TVD</t>
    </r>
  </si>
  <si>
    <t>La entidad aporto 13 evidencias de las visitas de archivos de gestión en temas
Lineamientos tpecnicos diligenciamiento hoja de control de expedientes,  Realizar visita al archivo físico del parqueadero, Verificación y aprobación intervención técnica serie CONTRATOS, expediente digital, archivo fisico y Verificar la documentación e implementación del procedimiento: 
Código: GDO-PR-003 - Procedimiento de traslado de documentos</t>
  </si>
  <si>
    <r>
      <t xml:space="preserve">Solicitar el plan de trabajo de las actividades formuladas en el PGD si se desarrollo a traves de alguna herramienta de Seguimiento teniendo en cuenta que en la evidencia se adjuntan varios informes de diferente fechas del Seguimiento del PMA 
La entidad adjunto informe y matriz  de seguimiento semestral al PGD corte 2022  en el cual se observa el seguimiento a la vigencia 2022 de 22 activifdades  totalles planeadas de las vigencias de aplicación 2022 a 2025 que para el caso de la vigencia 2022 se encontraban planeadas 4 actividades y en avance 2 las cuales lograron un cumplimiento total del 17,96%
</t>
    </r>
    <r>
      <rPr>
        <b/>
        <sz val="10"/>
        <rFont val="Arial"/>
        <family val="2"/>
      </rPr>
      <t>Programa de documentos vitales y escenciales</t>
    </r>
    <r>
      <rPr>
        <sz val="10"/>
        <rFont val="Arial"/>
        <family val="2"/>
      </rPr>
      <t xml:space="preserve">
2.3. Establecer estrategias de conservación de los documentos vitales cumplimiento 3.85%
2.4 Establecer estrategias de preservación de los documentos vitales cumplimiento 3.85%
</t>
    </r>
    <r>
      <rPr>
        <b/>
        <sz val="10"/>
        <rFont val="Arial"/>
        <family val="2"/>
      </rPr>
      <t xml:space="preserve">
Programa de Auditoria y Control
</t>
    </r>
    <r>
      <rPr>
        <sz val="10"/>
        <rFont val="Arial"/>
        <family val="2"/>
      </rPr>
      <t>5.1 Incorporar las recomendaciones dadas por el Archivo de Bogotá al PINAR. 3,85%</t>
    </r>
    <r>
      <rPr>
        <b/>
        <sz val="10"/>
        <rFont val="Arial"/>
        <family val="2"/>
      </rPr>
      <t xml:space="preserve">
</t>
    </r>
    <r>
      <rPr>
        <sz val="10"/>
        <rFont val="Arial"/>
        <family val="2"/>
      </rPr>
      <t xml:space="preserve">5.2 Alinear las actividades del PINAR enel plan de acción del proceso 3,85%
Avance en    actividades
Programa de Gestión de Documentos Electrónicos
1.6 Realizar jornadas de sensibilización frente al uso de la herramienta para su apropiación. cumplimiento 1.28 % 
5.3 Hacer seguimiento del cumplimiento de lo establecido en el PINAR y PGD cumplimiento 1.28 % 
</t>
    </r>
  </si>
  <si>
    <t>La entidad aporta:
Por otra parte en la evidencia 19 se tomana de referencia la matriz del plan de mejoramiento del mes de diciembre en la cual se observa el registrode 23 acciones de las cuales presentan el siguiente estado de avance y se describe las aciones de forma general
Acciones cerradas total 16 correspondena a
1. Actualizar el Programa de Gestión Documental con sus programas específicos 
2. Aprobar y  publicar el PGD
3. Adoptar el PGD en la entidad
4. Solicitar ante la Oficina de Control Interno la inclusión del seguimiento del Plan de Mejoramiento estructurado para las recomendaciones del CDA.
5. Hacer seguimiento anual al Programa de Gestión Documental
6. Actualizar las tablas de retención documental.
7. Actualizar el Diagnóstico Integral de Archivos
8. Formular un Plan de Transferencias Secundarias
9. Aprobar el Plan de Transferencias Secundarias
10. Ajustar el documento del Sistema Integrado de Conservación - SIC
11. Actualizar el Banco Terminológico para las series, subseries
12. Actualizar las Tablas de Control de Acceso
13. Surtir el proceso de convalidación e implementación de las TVD
14. Elaborar el Plan de Trabajo Archivístico para la intervención del fondo documental acumulado
15. Actualizar el Modelo de Requisitos para la Gestión de Documentos
16. Formular el procedimiento de valoración de documentos 
Las otras 7 acciones se suprimen (eliminan) teniendo en cuenta que dependen de la convalaidación de lTRD para continuar con su ejecucuón
1. Socializar la TRD convalidada en todas las dependencias de la entidad.
2. Publicar el documento del Sistema Integrado de Conservación - SIC
3. Aprobar y socializar el Banco Terminológico actualizado. 
4. Solicitar la parametrización del Banco Terminológico en el aplicativo ORFEO.
5. Publicar el Banco Terminológico aprobado
6. Aprobar y socializar la Tabla de Control de Acceso.
7. Publicar la Tabla de Control de Acceso.</t>
  </si>
  <si>
    <t>Matriz de seguimiento, envío de correos, reuniones con los profesionales</t>
  </si>
  <si>
    <t>No se aporto relacion evidencia 11
Se adjunta listas de asistencia  capacitación noviembre 2022 y presentación donde se evidencia las tematicas - Evidencia  Componente estratégico - Carpeta 11. Registro de asistencia a capacitaciones
Le entidad no colocolo la cantidad de capacitaciones en ela respuestra de formulario aun cuando se les indico que validaran la cantidad se esta,  coloco SI como respuesta  y validando la evidencia de registro de asistentecia y presentación se realizo una capacitación con varias temeaticas qie se señalan en los siguientes items</t>
  </si>
  <si>
    <t>ENNCADO</t>
  </si>
  <si>
    <t>Pendiente de acuerdo a relación validar si se brindo capacitación en esta tematica
Se verifico y se encuentra en la presentación aportada esta tematica</t>
  </si>
  <si>
    <t xml:space="preserve">Pendiente de acuerdo a relación validar si se brindo capacitación en esta tematica
Aun cunado la entidad valido no se observa capacitación en esta tematica
</t>
  </si>
  <si>
    <t>En el Sistema de Gestión Documental Orfeo</t>
  </si>
  <si>
    <t>La entidad aporta el Plan Intitucional de Archivos PINAR de fecha de aplicación 2022-2025 el cual se encuentra aporbado mediante Acta extraordinaria  de fecha 16 de  de febrero de 2022
Por otra parte se verifica los elementos en el Manual de  formulacion del PINAR : 
Identificación de situación actual No se observa en el documento
Idefinición de Aspectos criticos pag 12
Priorización  de Aspectos criticos y ejes articuladores pag 14
Formulación de la visión esgtrategica del Plan Insitucional de Archivos - PINAR pag 16
Formulación Objetivos no se observa objetivo por planes y programas formulados
Formulación de  de Planes y Proyectos no se observa el detalle de planes y progrmamas formulados
Construcción de mapa de ruta pag 20
Herramenta de seguimiento y Control se observa cronograma  se observa como el mismo mapa de ruta
Se validara en la actualización del documento PINAR
Recomendación: Realizar ajuste en la actualización del PINAR garantizando el cumplimiento de los elementos que estable en manual de formulacióndado que no  refleja: laIdentificación de situación actual,  Formulación Objetivos de los proyectos, planes y programas formulados, Formulación de  de Planes y Proyectos al detalle y en cuento a la herramienta de seguimiento se elaboro como si fuese el mismo mapa de ruta siendo estos dos ultimon diferente aspectos.</t>
  </si>
  <si>
    <t>Acta extraordinaria  de fecha 16 de  de febrero de 2022</t>
  </si>
  <si>
    <t>En el POA que es el plan en que la entidad realiza segimiento al PINAR se observan las siguientes metas
1. Actualizar e implelemtar 8 instrumentos archivisticos Existentes - Actualización y seguimiento del PGD. Ajustes instrumentos, PINAR, PGD, Diagnostico - Programa de Gestión documental 4 aspecto critico Actualizar el diagnóstico integral de archivo y Aspecto critico 6 Continuar con la aplicación de las TRD versión 1.1
2. Atender al 100% los requermientos y el soporte técnico de los usuarios del software de gestión documental  - Programa de Gestión de Documentos electrónicos de archivo aspecto critico 1 
3. Tercerizar la custodia del archivo documental correspondiente al FDA
4. Organizar y digitalizar al 100% los archivos de la SDM de acuerdo a TRD y TVD - Programa de Gestión Documental -  Apecto Critico 3 Aplicar las Tablas de RetenciónDocumental y aspecto ceritoco 8  Organización de archivos de gestión
No se incluye
Programa de Gestión documental no se incluye lo referente al segundo 2  aspecto critico Actualizar los instrumentos archivísticos (Banco terminológico y tablas de control de acceso)
Plan de COsnervación Documental - Aspecto crtico 5 Continuar con la implementación de
los dos componentes del Sistema Integrado de conservación
Proyecto de elaboración y aprobación de las Tablas de Valoración Documental TVD aspecto critico 7  Elaboración de Tablas de Valoración Documental para los fondos documentales (Secretaría de Tránsito
y Transporte STT, Departamento Administrativo de Tránsito y Transporte DATT
Se realizara  recomedación para que la entidad lo tenga en cuenta para el siguiente seguimiento</t>
  </si>
  <si>
    <t xml:space="preserve">De acuerdo al informe y la matriz  de seguimiento del PINAR se encuentra un cumplimiento del 93,66 %
</t>
  </si>
  <si>
    <t>93.66%</t>
  </si>
  <si>
    <t xml:space="preserve">Es importante revisar el % de cumplimiento de acuerdo a lo planeado en esta vigencia  la cual se observa en el seguimiento del cronograma PINAR
Recomendación: el % no es claro si es ele 100% por que no se conocen con claridad las actividades y el porcentaje por cada uno de los periodos programado, por tal razon es necestio teniendo en cuenta el ajuste solocitado al instrumento archivistico en cuanto al cronograma y el mapa de ruta de los programas y proyectos formulados
</t>
  </si>
  <si>
    <t>Se indican en la observaciones</t>
  </si>
  <si>
    <t>1.Programa de Gestión de Documentos electrónicos de archivo
2. Programa de Gestión Documental.
3. Plan de Conservación Documental
4. Proyecto de elaboración aprobación de las Tablas de Valoración Documental TVD</t>
  </si>
  <si>
    <t>1.Programa de Gestión de Documentos electrónicos de archivo
2. Programa de Gestión Documental.
3. Plan de Conservación Documental
4. Proyecto de elaboración aprobación de las Tablas de Valoración Documental TVD.</t>
  </si>
  <si>
    <t>La entidad formulo matriz de seguimiento al cronograma del pinar pero es importe el ajuste de esta teniendo en cuenta que no refleja la totalidad de acciones que se deben formular para cada periodo a corto, mediano y largo plazo
Informe validar si se tiene todas las actividades planeadas frente a lo formulado en el PINAR
Se mantiente recomendación que encabeza este item</t>
  </si>
  <si>
    <t>Tablero de control en Excel</t>
  </si>
  <si>
    <t>matriz de seguimiento al cronograma PINAR</t>
  </si>
  <si>
    <t xml:space="preserve">La entidad  continua aportando  dos archivos del CCD del periodo de referencia 2021:
1. CCD versión No 1 codigo PA-001- PR005-F-01
2 CCD Versión 1 Código  F01 F01-PA01-PR08
</t>
  </si>
  <si>
    <t>https://www.movilidadbogota.gov.co/web/sites/default/files/Paginas/16-03-2022/cuadro_de_clasificacion_documental_sdm.pdf</t>
  </si>
  <si>
    <r>
      <t xml:space="preserve">
Revisado con el referente documental se modifica la cantidad de depencias a 22 tomando como referencia la TRD del Decrero 567 de 2006 las cuales reflejan 22 dependencias
Frente a lo que corresponde a la TRD que se soporta en el Decreto 672 de 2018 se refljejara </t>
    </r>
    <r>
      <rPr>
        <b/>
        <sz val="10"/>
        <rFont val="Arial"/>
        <family val="2"/>
      </rPr>
      <t xml:space="preserve">38 dependencias </t>
    </r>
    <r>
      <rPr>
        <sz val="10"/>
        <rFont val="Arial"/>
        <family val="2"/>
      </rPr>
      <t xml:space="preserve">por el cambio organizacionas que es el que aplicaria para la vigencia 2021
Adicional se validan los inventarios aportados parla los archivos de gestión
1. Dirección de Talento Humano: Vigencias  1979 a 2021 Historias laborale no se encuentra totalmente diligenciado ni con las serie que se encuentra en la TRD adicional no se registran todas las denominaciones de la Dirección
2. Dirección de Contratación vigencias vigencias 2021  unica series  contratos , no se registran todas las denominaciones de la Dirección
3.  Dirección de Representación Judicial Unica serie Denuncias Penales  fechas 2001 a 2022, no se registran todas las denominaciones de la Dirección
4. Oficina de gestión Social solo contine la setre Planes  vigencia 2020 y 2021 no se registran todas las denominaciones de esta oficina
5. Subdirección Adminsitrativa no swe encuentra totalmente diligenciado el formato y contiene solo registros de radicados de comunicaciones oficiales de fechas 2022 no se registran todas las denominaciones de esta subdirección
6. Subdirección de contravenciones serie  Procesos Unica AUdiencia no se  encuentra registrado en el fuis si  no en una base de datos de control de estos  y no es posible identificar las fechs extremas
teniendo en cuenta lo que se describe en la lista de chequeo el registro aportado  de volumen  remplaza inventarios documentales no es posible teniendo en cuenta que la evidencia el Inventario documental de estas en la evidenca No 27 }
Validar inventarios documentales </t>
    </r>
  </si>
  <si>
    <t xml:space="preserve">La entidad aporta dos  carpetas con TRD
1.  TRD 567 de 2006 revisar fecha de aplicación 2006 a 2018 concalidad mediante acuerdo del CDA  No 3  de 2015 Acta No 6 de 2015 adoptadas por la entidad  mediantte Resolución 195  del 4 de mayo de 2016 " Por medio del cual se adoptan las Tablas de Retnención Documental de la Secretaria Distrital de Movilidad"
2.  TRD 672 de 2018  revisar fecha de aplicación en que proceso se encuentra que fechas de aplicación 2018 a la fecha tiene y como se esta organizando la informacion de la vigencias de la presente TRD
 Revisar  cual es el decreto en actualización  y la cantidad de intentos  si se mantiene
Desde el año 2017 la Entidad ha presentado cinco (5) versiones de dicha ante el Consejo Distrital de Archivos de Bogotá, D.C. para su revisión y convalidación, las cuales no han sido favorables. En el último concepto emitido bajo radicado 2-2021-23976 el Consejo argumentó que, una vez revisados y evaluados los componentes archivístico, jurídico e histórico, los cuales en su integridad fundamentan la elaboración del instrumento técnico de archivo, se encontró que la TRD no cumple con todos los criterios técnicos y normativos exigidos por el Archivo General de la Nación y la Dirección Distrital de Archivo de Bogotá, para su elaboración y presentación.
Revisando con el referente documental quien menciona que se encuentra en proceso de ajuste de las TRD que se soporta en el Decreto 567 de 2006 teniendo en cuenta que desde el CDA se solicito ajuste de estas para enviar al archivo en la vigencia 2022
De acuerdo a los revisado la entidad se encuentra en proceso de asctualización de TRD y no se observa el proceso de convalidación de la actualizacióbn de TRD correspondiente al Decreto 672 de 2018
No se encuentra adoptada teniendo en cuenta que la TRD convalidada se encuentra en procerso de ajuste 
Es necesario pregunta en que se encuentraeste proceso  
Decreto 567 2022 se realizo devolución por el Consejo Distrital de Archivos  y se realizo ajuste para la vigencia 2023 
TRD 672 de 2018  se eta trabajando al interior de la SDM no se radica  nuevamente hasta culminar procesos de convalidación del decreto 567
</t>
  </si>
  <si>
    <t>Resolución 195 de 2016</t>
  </si>
  <si>
    <t>Resolución 195 de 2016
Teniendo en cuenta que la TRD convalidad es sujeta de ajustes que se ha realizado para poder adoptarlas 
Se mantiene la Resolución y se  debe realizar tramite suta el proceso de convalidación</t>
  </si>
  <si>
    <t>TRD-42 de 2016</t>
  </si>
  <si>
    <t>inscripción en el Registro Ünico de Series Documentales Bajo el siguiente Numero TRD  -42 de fecha 16 de noviembre de  de 2016</t>
  </si>
  <si>
    <t>https://www.movilidadbogota.gov.co/web/tablas-retencion-documental</t>
  </si>
  <si>
    <t xml:space="preserve">Se ajusta teniendo en cuenta el unico acto adminsitrativo en el cual se modifico la estructura organico funcionales es el 
Decreto Distrital 672 de 2018 </t>
  </si>
  <si>
    <t>Se ajusta teniendo en cuenta el unico acto adminsitrativo en el cual se modifico la estructura organico funcionales es el 
Decreto Distrital 672 de 2018  y es el que se encutra en proceso de actualización</t>
  </si>
  <si>
    <t>No coincide coln lo registrado en la evidena 28 el dato de ml es 1048
La entidad valido el dato y los ajusto en el formulario conforme a lo aportado en la 3videncia 20 realación de archivos de gestión</t>
  </si>
  <si>
    <t>No coincide coln lo registrado en la evidena 28 el dato de registros es de 125.477
La entidad valido el dato y los ajusto en el formulario conforme a lo aportado en la 3videncia 20 realación de archivos de gestión</t>
  </si>
  <si>
    <t>6,1 TB</t>
  </si>
  <si>
    <t>55.5 TB</t>
  </si>
  <si>
    <t>Se encuentra en amarillo la celda no registra la respuesta
Se incluye dato suministrado por la OTIC del peso en TERAS de las comunicaciones oficiales de entrada salida y internas que se administran por medio del SGDA ORFEO Vig. 2022</t>
  </si>
  <si>
    <t>55583 ml</t>
  </si>
  <si>
    <t>El dato de acuerdo a lo registrado en el anexo 4 de transferencias coorespone a 1240 ml qus sumado con los ml ya existentes daria 56.823
NOTA: Seadjunta reportes de transfencias primarias e ingreso al Archivo Central. (se validan cantidades para la vigencia 2021
Se valida información y se diagnostica que para la evaluación de la vigencia 2021 solo se habia suministrado el dato del 2021, el dato consolidado  para vigencia 2018 a 2021 es de 9664 ml que sumado con los registros del 2022 es un total de 10904,25 ml (ademas se incurrio en un error de conversión)</t>
  </si>
  <si>
    <t>El dato de acuerdo a lo registrado en el anexo 4 de transferencias coorespone a 181. 208 registros que sumado con los registros ya existentes daria 563.402
Se valida información y se diagnostica que para la evaluación de la vigencia 2021 solo se habia  suministrado el dato  del 2021, el dato consolidado  para vigencia 2018 a 2021 es de 960.146  registros que sumado con los registros del 2022 es un total de 1.139.960 registros</t>
  </si>
  <si>
    <t>Se encuentra en balco sin diligenciar respuesta del formulario
NOTA: Para la vigencia 2022 no se reportan transfenrencias digitales al Archivo Central)</t>
  </si>
  <si>
    <t>PROCESO DE COBRO COACTIVO
PROCESOS CONTRAVENCIONALES</t>
  </si>
  <si>
    <t>Proceso de Gestión de Cobro Coactivo</t>
  </si>
  <si>
    <t>CONTRATOS
Y ORDENES DE PAGO</t>
  </si>
  <si>
    <t>ENUCUADO</t>
  </si>
  <si>
    <t>Preguntar si el archivo fue trasladado a un deposito y que porcentaje
Intervención a(archivistica ) rchivo de gestión  
Dependencia Dirección de gestión del Cobro
Subdirección de  Contravenciones</t>
  </si>
  <si>
    <t xml:space="preserve">1.  TRD 567 de 2006 revisar fecha de aplicación 2006 a 2018 convalidad mediante acuerdo del CDA  No 3  de 2015 Acta No 6 de 2015 adoptadas por la entidad  mediantte Resolución 195  del 4 de mayo de 2016 " Por medio del cual se adoptan las Tablas de Retnención Documental de la Secretaria Distrital de Movilidad
</t>
  </si>
  <si>
    <t xml:space="preserve">Se realiza plan de transferencia en el cual se encuentra en el contenido el cronograma en el cual se observa programación de 16 dependencias
De las cuales se observa que  5, 7, 11, 12  y 17 no se realizaron de acuerdo a cronograma por lo que es necesario verificar y si es necesario registrar conforme al cornograma ene elanexo 4 por otra parte se  requierePreguntar porque no se progro transferencias documentale para todas las dependencias de la entiddad
Cronograma de Transferencia corresponden a la producción documental fisica  teniendo en cuenta que las otras dependencias estan generando la producción de forma electrónica 
La entida menciona NOTA: Cronograma de Transferencia corresponden a la producción documental fisica  teniendo en cuenta que las otras dependencias estan generando la producción de forma electrónica
Pero no se hizo la verificación de lo diligenciado en el anexo 4 transferencias  de acuerdo a lo indicado por tal razon de observa : 21 transferencias primarias de 16 dependencias de 38 dependencias que conforman la etructura organica 
Recomendación: las transferencias documentales que se regitren en el anexo 4 solicitado del formulario es necesario que sea el mismo que que se formula en el cronograma de transferencias documentales
</t>
  </si>
  <si>
    <t xml:space="preserve">De acuerdo a la respuesta anterior se da respuesta a este item
La entidad indica que  Cronograma de Transferencia se dio un cumplimiento del 91%
</t>
  </si>
  <si>
    <t xml:space="preserve">
1.  TRD 567 de 2006 revisar fecha de aplicación 2006 a 2018  concalidad mediante acuerdo del CDA  No 3  de 2015 Acta No 6 de 2015 adoptadas por la entidad  mediantte Resolución 195  del 4 de mayo de 2016 " Por medio del cual se adoptan las Tablas de Retnención Documental de la Secretaria Distrital de Movilidad"
 De acuerdo a tiempos de retención de la TRD en mención el proceso de Transferencia secundaria inicia en la vigencia 2012
</t>
  </si>
  <si>
    <t>este proceso no se ha realizado</t>
  </si>
  <si>
    <t xml:space="preserve">No se aporta evidencia 37 se valido y si se encontro la evidencia de transferencia secundaria 
Se reitera recomendaciones: ajustar plan de transferencias secundariias teniendo en cuenta documentar este proceso  en el sistema integrado de gestión y tener muy en cuenta que se puede realizar una vez surta el proceso de convalidación de TRD
Se diligencia la rta en el formulario </t>
  </si>
  <si>
    <t xml:space="preserve">Solicitar que se adjunte el Formato Unico de Inventario documental con Código PA01- PR05-F06 versión 2 si continua vigente
Se valida y si se encontraba cargado </t>
  </si>
  <si>
    <t>No se adjuntaron inventario en la evidencia 27
Validar inventario documentales evidencia 27</t>
  </si>
  <si>
    <r>
      <t xml:space="preserve">El dato de acuerdo a lo registrado en el anexo 4 de transferencias coorespone a 1240 ml qus sumado con los ml ya existentes daria 56.823
La entidad menciona que se valida información y se diagnostica que para la evaluación de la vigencia 2021 solo se habia suministrado el dato del 2021, el dato consolidado  para vigencia 2018 a 2021 es de 9664 ml que sumado con los registros del 2022 es un total de 10904,25 ml (ademas se incurrio en un error de conversión).
</t>
    </r>
    <r>
      <rPr>
        <b/>
        <sz val="10"/>
        <rFont val="Arial"/>
        <family val="2"/>
      </rPr>
      <t xml:space="preserve">De acuerdo a lo verificado no es posible dar % de cumplimiento dado que la entidad se encuentra en proceso de ajuste de la TRD convalida, lo que causa una revisión y ajuste total de la documentación que se tenga producto de transferencia primaria por otra parte la TRD que corresponden al peridio de seguimiento es la 3 actualización, aun no se encuentra en proceso de elaboración hasta que se pueda concluir la convalidación de las TRD que anteceden
</t>
    </r>
  </si>
  <si>
    <t>Se encuentra en blanco sin diligenciar respuesta del formulario
Se encuentra en cero se valido nuevamente formulario</t>
  </si>
  <si>
    <r>
      <t xml:space="preserve">De acuerdo a los tiempos de la TRD convalida este proceso inicio en la vigencia 2012
De acuerdo a TRD 567 de 2006 la  fecha de aplicación 2006 a 2018 segun el acuerdo del CDA  No 3  de 2015 Acta No 6 de 2015 adoptadas por la entidad  mediantte Resolución 195  del 4 de mayo de 2016
</t>
    </r>
    <r>
      <rPr>
        <b/>
        <sz val="10"/>
        <rFont val="Arial"/>
        <family val="2"/>
      </rPr>
      <t xml:space="preserve">No es posible dar el % de cumplimiento teniendo en cuenta que este proceso surte una vez cuente con la TRD o TVD convalidadA y para el Caso de la SDM se encuentra en ajuste de la TRD convalidada, por lo que se debe revisar y validar este proceso que no cumple con el deber ser
</t>
    </r>
  </si>
  <si>
    <t>Se encuentra vacia sin diligenciar respuesta del formulario
La entidad menciona: No se adelantaron eliminaciones documentales para esta vigencia 2018 y se ajusto la respuesta en el formulario</t>
  </si>
  <si>
    <t>Corresponde a las series que por tiempo de retención documental y por disposición final se encontraban para eliminación en la Tablas de Retención Documental, para tal fin la entidad pública en la página web de la entidad en la vigencia 2020 los Inventarios Documentales que registran la documentación objeto de eliminación.</t>
  </si>
  <si>
    <t>Solicitar que se anexe evidencia de eliminación No 41 correspondiente a periodo de referencia 2022
Proceso de eliminación proceso de contravencionales 
Recomendación realizar proceso de eliminación una vez surta el proceso de actualización de TRD</t>
  </si>
  <si>
    <t>https://www.movilidadbogota.gov.co/web/tablas-retencion-documental
Corresponden a la eliminación realizadas en el 2020</t>
  </si>
  <si>
    <t>Se debe validar evidencia 41  que no se aporta</t>
  </si>
  <si>
    <t xml:space="preserve">La entidad diligencio el anexo 5 de fondos acumulado los cuales se mencionan a continuación:
1.Secretaría de Tránsito y Transporte de fechas extremas 25 de septiembre de 1954 a 25 de diciembre de 1968
2. Departamento Administrativo de Tránsito y Transporte de fechas extremas 26 de diciembre de 1968 a 9 de mayo de 1990
3. Secretaría de Tránsito y Transporte de fechas extremas de 10 de mayo de 1990 a 28 de diciembre de 2006
4.  Fondo de Educación y Seguridad Vial de fechas extremas 2 de mayo de 1989 a 28 de diciembre de 2006
5. Fondo  de Educación y Seguridad Vial en Liquidación de fechas extremas 29 de diciembrede 2006 a 31 de diciembre de 20009
</t>
  </si>
  <si>
    <t>Se está realizando una clasificación por cada uno de los fondos y se está precisando el inventario documental para tener mayor certeza de la información que se tiene</t>
  </si>
  <si>
    <t>La entidad aporta 8 archivos por modulos en el  formato Unico de Inventario de estado natural averiguar a que fondo correpoden el FUID
en el periodo de referencia 2021 El referente documental menciona que los inventarios corresponden a los 5 fondos y que se elaboraron de acuerdo a la asignación topografica en la que se encontraba la información estos FDA  se ubican en villa alsacia, asi mismo la entidad se encuentra en un proceso de ajuste a los Inventarios con el fin de permitir que se identiquen los 5 FDA que tienen a cargo
Averiguar si ya se termino el proceso o si todavia continuan en el
Durante la vigencia 2022 se avanzo en la calsificación por fondo, periodo, asuntos se esta actualizando el inventario en estado natural</t>
  </si>
  <si>
    <t xml:space="preserve">Se estan realizando las actividades pertinenetes de acuerdo a las observaciones recibidas por el archivo distrital 
Adicional cuenta con el plan de trabajo integral para la intervención del FDA validar fecha
Validar  los avance de TVD durante la vigencia 2022
De acuerdo a lo que menciona la entidad Se aporta información del avance en la elaboración de la TVD - Evidencia Componente documental - Carpeta 47. Plan  implementación de las TVD
De acuerdo a la nueva verificación de observan los siguientes avances frente a las TVD
Historia Institucional a fines archivisticos
Inicio Cuadro de Clasificación documental
Cuadro de Evolución organico funcional
Inicio Fichas de valoaración documental FONDATT
Recompilacio de la Normativa
</t>
  </si>
  <si>
    <t>La entidad continua con  el Banco terminologico aprobadp mediante Acta No 3 de Comité de Archivo de fecha 10 de agoto de 2020 item 3. Aprobación del Banco Terminologico
Mantiene la recomendación si bien la entidad cuenta con el Banco terminologico es importante realiza actualización de este instrumento cuando surta el proceso de convalidación de las TRD en actualización</t>
  </si>
  <si>
    <t>Acta No. 3 del  10 de septiembre de 2020</t>
  </si>
  <si>
    <t>La entidad continua con documento del Sistema Integrado de Conservación de fecha de 23 de  octubre de 2019 aprobado mediante Acta No 2 de fecha 21 de septiembre de 2021 item 3  presentación de la actualización del Sistema Integrado de Conservación y Resolución No 265 de 2019  " Por medio del cual se adopta el Sistema Integrado de Cosnervación de documentos de la Secretaria  Distrital de Movilidad"  Resolución 172832 de 2021  " Por medio del cual se modifica la Resolución 265 de 2019</t>
  </si>
  <si>
    <t xml:space="preserve">Resolución 265 de 2019
 Resolución 172832 de 2021
</t>
  </si>
  <si>
    <t>La  entidad cuenta con el plan de conservación documental el cual se visualiza de forma integral en el Sistema Integrado de Conservación de pag 18 a la 37</t>
  </si>
  <si>
    <t xml:space="preserve">
El plan de Conservación debe cumplir con lo que describe el articulo 5 del acuerdo 6 de 2014
El Documento SIC de fecha de 3 noviembre de 2021 version 2.0l cumpleon lo que establece   el Acuerdo AGN 006 de 2014 Articulo 5
Introducción si pag 3
Objetivos si pag 4
Alcance si pag 5
Metodologia - Se encuentra inmesas dentro de la paginas 19 a 51
Actividades de ejecución del plan de acuerdo con los programas de conservación preventiva del SIC pag 19 a la pag 52
Actividades especificas para cada uno de los planes pag 19 al 51
Recursos humanos Técnicos, logisticos y financieros Se encuentra inmesas dentro de la estrategias formuladas pag 19 al 51 Tiempo de ejcución- Cronograma de Actividades si pag 55
Presupuesto si pag 52
Gestión de Reisgo del Plan si pag  53 y 54
Donde se puede observar la formulación de acciones 2022 si el sic solo tiene hasta el 2021
La entidad valida y responde; se aporta SIC 27.01.2022  - Evidencia Componente documental - Documento 56. SIC 2022 donde se evidencia actividades para la vigencia 2022
Pero es inmportante realizar recomendación: frente a que en el sic se debe observar la formulación de estrategis a corto, mediano y largo plazo
</t>
  </si>
  <si>
    <t>Se evidencio capetas de implementación en los programas que se mencionan a continuación
Programa de Almacenamiento, Programa de Capacitación, Programa de Inspección, Programa de Monitoreo, Programa de Saneamiento y se adjunta registro fotografico acciones</t>
  </si>
  <si>
    <t xml:space="preserve">Solicitar evidencia 59 seguimiento PCD
Informe PGD PINAR  y SIC
Validar PCD accioens 2022
La entidad aporta: Se adjunta Informe de seguimiento PGD Y PINAR 2022, matriz de seguimiento al SIC - Evidencia  Componente Documental - documentos No 59 
En el cual se observa la 7 actividades formuladas de las cuales lograron un cumplimiento  98% de acuerdo a la matris de seguimiento de la vigencia 2022.
</t>
  </si>
  <si>
    <t>La entidad contuniua con la Tablas de Control de Acceso por cada una de las dependencias que  conforma la entidad las TCA se encuentran aprobadas medianta acta de Comite Interno de Archivo No 3 de fecha 19 de agosto de 2020 item 3 Aprobación TCA</t>
  </si>
  <si>
    <t>Acta de Comite Interno de Archivo No 3 de fecha 19 de agosto de 2020 item 3 Aprobación TCA</t>
  </si>
  <si>
    <t>Revisar pues en la lista de chequeo se menciona que son todos los documentos institucionales (Formatos) Sistema integrado de Gestión y las comunicaciones generadas como respuesta a través de Orfeo, pero seencuentra documentado un documento en el que permita ver la itegralidad de la producción documental</t>
  </si>
  <si>
    <t>La entidad aporto los documentos:
pa01-m01-g01-guia-para-la-gestion-y-tramite
pa01-pr04-procedimiento-prestamo-y-consulta
pa01-pr14-procedimiento-radicacion-comunicaciones-de-entrada-
pa01-pr15-procedimiento-radicacion-comunicaciones-salida
pa01-pr16-procedimiento-radicacion-comunicaciones-internas-</t>
  </si>
  <si>
    <t>La entidad aporta 
PA01-IN03 Organizaicón Documental
PA01-PR05-IN02 Instructivo_Diligenciamiento Formato_Unico_I
pa01-pr17-procedimiento-entrega-de-archivos</t>
  </si>
  <si>
    <t>La entidad aporta 
PA01-PR03 Procedimiento de transferencias y disposición final de documentos</t>
  </si>
  <si>
    <t>La entidad aporta 
PA01-PR05 PROCEDIMIENTO ELABORACIÓN _ACTUALIZACIÓN_IMPLEMENTACIÓN TRD</t>
  </si>
  <si>
    <t>La entidad menciona en la lista de chequeo que se encuentra en pägina 17, 18 y 44 del item 51 SIC, no hay procedimiento</t>
  </si>
  <si>
    <t>La entidad no aporta indormación documentada del proceso de valoración</t>
  </si>
  <si>
    <t xml:space="preserve"> Acta de Comité Interno de Archivo No 001 de 2020 de 20 junio 2020</t>
  </si>
  <si>
    <t>Preguntar a la entidad por el proyecto de digitalización que estaban trabajando en el 2022.
El proyecto se encuentra en proceso de ejecución el proyecto de digitalización.</t>
  </si>
  <si>
    <t xml:space="preserve">NO HAY </t>
  </si>
  <si>
    <t xml:space="preserve">Preguntar por los avances realizados en el 2022 al sistema ORFEO
Para la vigencia del 2022, se estructuraron planes con acciones de requerimientos, los cuales iniciarón a implementarsen en la vigencia del 2023, con el fin de realizar mejoras y nuevas funcionalidades en el sistema del sistema ORFEO, el cual se encuentra en cumplimiento del RTF en un  </t>
  </si>
  <si>
    <t>La entidad adjunto el documento ESQUEMAMETADATOSGESTIONDOC-E</t>
  </si>
  <si>
    <t>5108000 GB</t>
  </si>
  <si>
    <t>Preguntar que mecanismo de firma utiliza la entidad</t>
  </si>
  <si>
    <t>2022 no se tuvo el mecanismo de firma digital, para el 2023 se da inició al proceso.</t>
  </si>
  <si>
    <t>Algunos documentos se encuentran en este medio de almacenamiento, sin embargo estan trabajando para integrar lso documentos en el gestor documental.</t>
  </si>
  <si>
    <t>Servidor del ORFEO
Integración con los otros sistemas de información</t>
  </si>
  <si>
    <t>El documento se encuentra en segunda revisión por la OTIC para despues prodecer a ser codificada y presentada al CIGD para su aprobación y adopción (Se estima en abril 2023)
Validar respuesta en el formulario seira NO
Seria como avance para el seguimiento 2023</t>
  </si>
  <si>
    <t>Validar respuesta en el formulario seira NO
No se ajusto la respuesta en el formulario aun cuando se le indico que el documento aportado corresponden a la vigencia 2023 
En ete item se observa como avance que en la vigencia 2022  se adelando la formulación de la POLÍTICA DE USO Y CONSUMO RESPONSABLE DEL PAPEL</t>
  </si>
  <si>
    <t xml:space="preserve">No se brindo respuesta aparece celda amarilla  en el formulario
Validar respuesta en el formulario seira NO
</t>
  </si>
  <si>
    <t>No se brindo respuesta aparece celda amarilla  en el formulario
La entidad aporta el dato y lo registra en el formulario de las resmas consumidad en la vigencia 2022</t>
  </si>
  <si>
    <t>No se brindo respuesta aparece celda amarilla  en el formulario
La entidad aporta el dato y lo registra en el formulario de las resmas consumidad en la vigencia 2022, pero el dato no es consitenete al suminsitrado en periodo de referencia 2021</t>
  </si>
  <si>
    <t>Piezas comunicativas que son socializadas por medio de correo institucional y salvapantallas 
2 Correos electrónico con las sogionetes temasticas: conoce las Tablas de Retención Documental 1 correo de sabias que es el  archivo central, los peligros frecuentes relacionados con los correos eleactrónicos, archivo central patrimonio y memoria de la SDM</t>
  </si>
  <si>
    <t xml:space="preserve">Pagina 42-43 En la que se incluye los logros alcannzados en la gestión documental articuladas con Politica de Gestión Documental  en el que se incluyen las siguientes tematicas sistema de información y gestión documental, Liberación de zonas comunes y centralización de espacios, Tablas de Valoración Documental-TVD, Transferencias Documentales, Aplicación de Tabla de Retención Documental – TRD:, Comités de Archivo:Actualización de las Tablas de Retención Documental-TRD/ Decreto 567 de 2006 y Decreto 672 
de 2018, Servicio de correspondencia: </t>
  </si>
  <si>
    <t>Pagina 156 - CONTRATOS ESTRATÉGICOS Y RESULTADOS O AVANCES
Pagina 204 PROYECTO 7574 - FORTALECIMIENTO DE LA GESTIÓN DOCUMENTAL DE LA
SECRETARÍA DISTRITAL DE MOVILIDAD</t>
  </si>
  <si>
    <t>9 de 17</t>
  </si>
  <si>
    <t>2 de 6</t>
  </si>
  <si>
    <t>4 de 6</t>
  </si>
  <si>
    <t>29 de 58</t>
  </si>
  <si>
    <t>SEGURIDAD, CONVIVENCIA Y JUSTICIA</t>
  </si>
  <si>
    <t>UNIDAD ADMINISTRATIVA ESPECIAL CUERPO OFICIAL DE BOMBEROS</t>
  </si>
  <si>
    <t>En el manual de funciones solo se encuentra el cargo directivo "Subdirector Técnico - código 068, grado 07" responsable de "analizar y aprobar los planes y programas de gestión documental y estudiar en primera instancia las tablas de retención documental y tablas de valoración documental y sus actualizaciones.</t>
  </si>
  <si>
    <t>YENIS ALEXANDRA SANTAMARIA MESA: Prestación de servicios profesionales, para liderar el proceso de la gestión documental de la UAECOB.-SGC - Profesión: Administradora de empresas. Profesión: Administradora de empresas, especialista en Archivística.
DIANA PATRICIA PIÑEROS CARREÑO: Prestación de servicios profesionales en el acompañamiento y asistencia al proceso de gestión documental de la UAECOB, así como en el apoyo a la supervisión de los contratos que le sean asignados. -SGC.</t>
  </si>
  <si>
    <t>La líder de gestión documental es administradora de empresas.</t>
  </si>
  <si>
    <t>Resolución 306 de 2019</t>
  </si>
  <si>
    <t>1. Acta 04 de 2022 (07/04/2022) - Aprobación propuesta de actualización TRD y CCD.
2. Acta 05 de 2022 (05/05/2022) - Lineamientos para la protección de documentos de archivo relacionados con la emergencia sanitaria
3. Acta 09 de 2022 (29/09/2022) - Aprobación propuesta eliminación documental y aprobación propuesta de ajustes a las actividades del PINAR 2021-2024</t>
  </si>
  <si>
    <t>El PGD en el cuadro de control de versiones tiene fecha del 23/09/2021.</t>
  </si>
  <si>
    <t>Resolución 386 de 2021 (abril 26)</t>
  </si>
  <si>
    <t>Resolución 386 de 2021 (abril 26)
Resolución 1017 de 2021 (octubre 04)</t>
  </si>
  <si>
    <t>Código: GR-PO01 V1 (marzo 1 de 2021)
El documento de la política cuenta con los elementos establecidos en el Acuerdo 1080 de 2015.
1. Marco conceptual
2. Estándares
3. Metodología
4. Cooperación, articulación y coordinación
Falta el programa de gestión de información y documentos.</t>
  </si>
  <si>
    <t>El diagnóstico fue elaborado entre junio y septiembre de 2020.</t>
  </si>
  <si>
    <t>Lo formuló en la vigencia 2022, pero fue aprobado en enero de 2023.</t>
  </si>
  <si>
    <t>La gestión documental es uno de los temas incluidos en el PIC en la línea de gestión. Sin embargo, solo se hace mención a capacitación en la Directiva 003 de 2013</t>
  </si>
  <si>
    <t>https://www.bomberosbogota.gov.co/content/gr-pg01-programa-gestio%CC%81n-documental</t>
  </si>
  <si>
    <t>En el PGD se encuentra el cronograma detallado de las actividades a realizar durante cada vigencia.
1. Realizar digitalización y cargue a ControlDoc de las series vitales de la 
entidad
2. Realizar capacitación y seguimiento al levantamiento de inventarios en los archivos de gestión.
3. Actualizar el Cuadro de Clasificación Documental —CCD— y de Tablas de Retención Documental — TRD—
4. Elaborar el Modelo de Requisitos para la Gestión de Documentos Electrónicos.
5. Actualizar manuales, guías y procedimientos de Gestión Documental de la UAE Cuerpo Oficial de Bomberos: PROD-GI-10 Trámite de Documentos PROD-GD-06 Disposición Final de Documentos V3 MAN-GI-06-02 Manual de Comunicaciones Oficiales MAN-GI-06-01 Manual de Archivo PROD-GI-09 Producción Documental GI-08 Radicación de Correspondencia 
6. Elaborar anualmente el plan de capacitación de instrumentos, procedimientos y guías 
de Gestión Documental 
7. Implementar TRD y TVD
8. Implementar PINAR
9. Implementar PGD
10. Implementar SIC
11. Elaborar programas: formas y formularios electrónicos, documentos vitales o esenciales, gestión de documentos electrónicos, auditoría y control.
12. Organizar fondo documental acumulado</t>
  </si>
  <si>
    <t>El proceso de gestión documental se enmarca en el pilar estratégico "Fortalecimiento Institucional", el cual tiene como meta Implementar 1 plan de ajuste y sostenibilidad del MIPG en la UAECOB y los recursos para su ejecución se asignaron al rubro presupuestal 7655 - FORTALECIMIENTO DE LA PLANEACIÓN Y GESTIÓN DE LA UAECOB BOGOTÁ. Por tanto, en el plan estratégico no se identifica de manera específica el proceso de gestión documental; sin embargo, al revisar el plan de acción se encuentran el eje estratégico, meta, rubro presupuestal para el proyecto interno "Fortalecimiento de la UAECOB  a través de MIPG - Gestión de recursos", cuyo producto es "Gestión documental".
En el plan de acción de la vigencia 2022 se encientra la actividad:
"% Cumplimiento en el plan de actualización, convalidación y adopción de las tablas de retención documental"</t>
  </si>
  <si>
    <t>La entidad aportó las actas de las visitas a los archivos de gestión en las cuales se realizó la revisión de la conformación de los archivos de gestión y las transferencias al archivo central. Cabe aclarar que la entidad no ha ajustadao la TRD primigenia, por tanto, no realiza transferencias primarias, si no traslados documentales.
Oficina Jurídica, Oficina Asesora de Planeación, Subdirección de Gestión Humana, Oficina de Control Interno, Subdirección de Gestión del Riesgo, Subdirección de Gestión Corporativa, Dirección, Atención a la ciudadanía, Subdirección Operativa</t>
  </si>
  <si>
    <t>El seguimiento al Plan de trabajo se realiza desde el área de Control Interno. La entidad aporta informe de fecha 23/09/2022 en el cual se listan cada una de las actividades del PGD y PINAR y su porcentaje de cumplimiento.
También aportan el informe PMA del banco terminológico, actividad que tuvo fue reprogramada hasta tanto no se cuente con la convalidación de las TRD.</t>
  </si>
  <si>
    <t>Capacitaciones</t>
  </si>
  <si>
    <t>Temas: : PPOLÍTICA DE GESTIÓN DOCUMENTAL, PROGRAMA DE GESTIÓN DOCUMENTAL Y ORGANIZACIÓN DE ARCHIVOS</t>
  </si>
  <si>
    <t>1. 01/03/2022
2. 07/03/2022
3. 11/03/2022
4. 15/03/2022
5. 17/03/2022
6. 22/03/2022
7. 24/03/2022</t>
  </si>
  <si>
    <t>En las listas de asistencia de las capacitaciones se identifica esta temática.</t>
  </si>
  <si>
    <t>En las listas de asistencia de las capacitaciones NO se identifica esta temática.</t>
  </si>
  <si>
    <t>La entidad no cuenta con este instrumento</t>
  </si>
  <si>
    <t>Política de gestión documental, organización de archivos</t>
  </si>
  <si>
    <r>
      <t xml:space="preserve">El PINAR fue ajustado en la vigencia 2022, mediante </t>
    </r>
    <r>
      <rPr>
        <b/>
        <sz val="10"/>
        <rFont val="Arial"/>
        <family val="2"/>
      </rPr>
      <t xml:space="preserve">Acta 9 de 2022 </t>
    </r>
    <r>
      <rPr>
        <sz val="10"/>
        <rFont val="Arial"/>
        <family val="2"/>
      </rPr>
      <t>(septiembre 29) del CIGD, especificamente, se eliminan las actividades: Elaboración banco terninológico y Tabla de control de acceso, y se ajusta la actividad "Articulación del proceso de gestión documental con la política cero papel" y queda "Articulación de la política de gestión documental con la política ceo papel"</t>
    </r>
  </si>
  <si>
    <t>Acta No 08 de 2020 - CIGD (diciembre 21)</t>
  </si>
  <si>
    <t>En el plan de acción de la entidad se encuentra la actividad:
Actualizar el Sistema de Gestión Documental Electrónico - SGDE   con las Tablas de Retención Documental convalidadas y adoptadas en la UAECOB, la cual está asociada al proyecto estratégico: Implementar 1 plan de ajuste y sostenibilidad del MIPG en la UAECOB</t>
  </si>
  <si>
    <t>Nueve actividades</t>
  </si>
  <si>
    <t xml:space="preserve">1. Proyecto de gestión de Documentos Electrónicos de Archivo (40%)
2. Actualización e implementación del Programa de Gestión Documental – PGD de la UAECOB (25%)
3. Elaboración y actualización de los inventarios documentales en los archivos de gestión de
la UAECOB (25%).
4. Implementación del Sistema Integrado de Conservación – SIC de la UAECOB (25%).
5. Plan de adecuación de los espacios para la conservación de archivos de gestión de
la UAECOB (50%).
</t>
  </si>
  <si>
    <t>Este seguimiento se realizó por parte de la Oficina de Control Interno</t>
  </si>
  <si>
    <t>Informe Oficina de Control Interno</t>
  </si>
  <si>
    <t>El cuadro de clasificación documental aportado por la entidad solo tiene 7 dependencias 
1. Dirección - 100
2. Oficina Asesora Jurídica - 110
3. Oficina Asesora de Planeación - 120
4. Oficina de Control Interno - 130
5. Subdirección de Gestión Corporativa - 200
6. Subdirección de Gestión Humana - 300
7. Subdirección Operativa
No se encuentran:
8. Oficina de Control Interno Disciplinario
9. Subdirección de Gestión del Riesgo
10. Subdirección Logística
Al comparar el CCD aportado por la entidad contra los inventarios de los archivos de gestión no coinciden en algunas series los codigos y denominación de series y subseries.</t>
  </si>
  <si>
    <t>Estructura a partir del Decreto 359 de 2022 - Entrada en vigencia: 01/09/2022
Modifica nombre y funciones de "Oficina Asesora Jurídica" a "Oficina Jurídica"
Suprime función Subdirección de Gestión Corporativa
Crea Oficina de Control Disciplinario Interno</t>
  </si>
  <si>
    <t>1. Subdirección Operativa
2. Subdirección de Gestión Humana
3. Subdirección de Gestión Corporativa
4. Oficina Jurídica
5. Oficina de Control Interno
6. Subdirección Logística
7. Dirección
8. Control Interno Disciplinario</t>
  </si>
  <si>
    <r>
      <t xml:space="preserve">La entidad cuenta con una TRD convalidada mediante Acuerdo 02 de 2013 (09 septiembre). Esta TRD corresponde a la estructura establecida mediante Decreto Distrital 221 de 2007 (mayo 30), es decir, conformada por 6 dependencias:
1. Dirección
2. Oficina Asesora Jurídica
3. Oficina Asesora de Planeación
4. Subdirección de Gestión Corporativa
5. Subdirección de Gestión del Riesgo
6. Subdirección Operativa
Lo anterior conforme se enuncia en el concepto "Informe técnico" de evaluación remitido a la entidad mediante Radicado SG No. 2-2014-2633 el 24/01/2014
</t>
    </r>
    <r>
      <rPr>
        <b/>
        <sz val="10"/>
        <rFont val="Arial"/>
        <family val="2"/>
      </rPr>
      <t>NO SE ASIGNA PONDERACIÓN TENIENDO EN CUENTA QUE LA ENTIDAD DEBE AJUSTAR LA TRD PROMIGENIA</t>
    </r>
  </si>
  <si>
    <t>No ha sido adoptada</t>
  </si>
  <si>
    <t>NO HA SIDO ADOPTADA</t>
  </si>
  <si>
    <t>La TRD publicada no corresponde con la TRD convalidada, toda vez que este instrumento se elaboró a partir de la estructura establecida en el Decreto 555 de 2011 (Diciembre 07), el cual tiene 9 dependencias.</t>
  </si>
  <si>
    <t>Cinco (5) .  Subdirección de Talento Humano. Oficina Asesora Jurídica, Control Interno, Control Interno Disciplinario y SDubdirección de Gestión Corporativa.</t>
  </si>
  <si>
    <t>DECRETO 541 DE 2006 "Por el cual se determina el objeto, la estructura organizacional y las funciones de la Unidad administrativa Especial Cuerpo Oficial de Bomberos"
1. Decreto Distrital 221 de 2007 (mayo 30) 
2. Decreto 555 de 2011 (Diciembre 07)
3. Decreto 359 de 2022 (Agosto 29)</t>
  </si>
  <si>
    <t>La entidad cuenta con 3 Cuadros de clasificación y versiones TRD; sin emabrgo, niunguna actualziación ha sido convalidada.</t>
  </si>
  <si>
    <t>No fue poible determinar el dato porque el líder de GD se comprometió a revisarla y ajustarla y no lo hizo.</t>
  </si>
  <si>
    <t>La Entidad cuenta con archivo central en aplciación de la TVD. Sin embargo, no es posible determianr la volumetría del archivo central porque se han realizado traslados con TRD que ellos consideran transferencias primarias, por tanto, hasta que no se realice el ajuste y aplicación de la TRD este dato es erróneo.</t>
  </si>
  <si>
    <t>Operativos Generales</t>
  </si>
  <si>
    <t>En el CCD aportado por la entidad no se encuentra la serie "Operativos generales"
En la TRD publicada "Operativos Generales" corersponde a la Serie 70, de la Subdirección Operativa
En el CCD radicado en el AB para la actualziaciónd de la TRD no aparace la serie "Operativos Generales", sino las subseries "Control de Operativos Generales" y "Control en central de radio de operativos generales" de la serie "INSTRUMENTOS DE CONTROL"
Inventarios ESTACIÓN B- 14  BICENTENARIO DE LA INDEPENDENCIA, serie "Operativos generales", código 70</t>
  </si>
  <si>
    <t>CCD Drive: Serie Contratos, código 17
TRD PUBLICADA: serie Contratos y convenios, código 32
CCD ACTUALIZACIÓN: Serie Contratos, Código 32</t>
  </si>
  <si>
    <t>La entidad realizó traslados documentales</t>
  </si>
  <si>
    <t>La entidad realizó entrega de documentos al AB sin instrumento en 2009.</t>
  </si>
  <si>
    <t>La entidad cuenta con una TRD convalidada mediante Acuerdo 02 de 2013 (09 septiembre). Esta TRD corresponde a la estructura establecida mediante Decreto Distrital 221 de 2007 (mayo 30). Sin embargo, la misma no ha sido ajustada y no se puede aplicar.</t>
  </si>
  <si>
    <t>La entidad aportó el plan de transferencias secundarias en aplicación de la TVD; sin embargo, este cuenta con cronograma, pero no se señala el año.</t>
  </si>
  <si>
    <t>Qué dependencias?</t>
  </si>
  <si>
    <t>En la reunión con el referente documental mencionó que terminaron de intervenor el FDA y están preparando las transferencias secundarias.</t>
  </si>
  <si>
    <t>La TVD fue convalidada en 2015 mediante Acuerdo 01</t>
  </si>
  <si>
    <t>Resolución 463 de 2021 (mayo 13)</t>
  </si>
  <si>
    <t>La entidad aportó tres informes de seguimiento al sistema integrado de conservación de manera trimestral y semestral.</t>
  </si>
  <si>
    <t>Se reitera la recomendación realizada en la anterior vigencia; elaborar, aprobar e implementar el intrumento archivístico Tabla de control de acceso, de acuerdo con lo establecido en la Ley 594 de 2000, artículos 27 al 29 y el Decreto 1080 de 2015, artículo 2.8.2.5.8 literal i.</t>
  </si>
  <si>
    <t>Formular, aprobar, socializar e implementar el modelo de requisitos técnicos y  funcionales con los requerimientos y necesidades a nivel de documento electrónico de archivo, siendo este instrumento indispensable para el aprovisionamiento del Sistema de  gestión de documentos electróncios de archivo.</t>
  </si>
  <si>
    <t>CONTROLDOC</t>
  </si>
  <si>
    <t>Guía de digitalización</t>
  </si>
  <si>
    <t xml:space="preserve">Guia de Digitalización </t>
  </si>
  <si>
    <t xml:space="preserve">
Formular el proyecto para la implementación de un Sistema de gestión de documentos electrónicos de archivo (SGDEA) para controlar el ciclo vital de los documentos electrónicos de archivo desde su producción hasta disposición final, garantizando el acceso y preservación de los documentos producidos por la entidad.
Antes de iniciar con la instalación, implementación y despliegue en producción de un Sistema de Gestión de Documentos Electrónicos de Archivo-SGDEA, es indispensable formular, aprobar, socializar e implementar los instrumentos archivísticos (Tabla de control de acceso, modelo de requisitos técnicos y funcionales, banco terminológico, tabla de control de acceso, plan de preservación a largo plazo, esquema de metadatos, entre otros.), los cuales son necesarios para parametrizar el sistema, de acuerdo con las necesidades y el modelo de operación de gestión documental de la entidad.
</t>
  </si>
  <si>
    <t>Formular el esquema de metadatos mínimos de contenido, estructura y contexto para la para la gestión de documentos electrónicos de archivo e implementar el servicio de metadatos en el Sistema de Gestión de Documentos Electrónicos de Archivo, para facilitar la interoperabilidad y asegurar el acceso de los documentos a largo plazo.</t>
  </si>
  <si>
    <t>Actualizar e implementar el Plan de preservación digital a largo plazo con sus principios, políticas, estrategias y acciones específicas para preservar a largo plazo los documentos que se generen en formatos electrónicos o que se conviertan a este a partir de material analógico existente.</t>
  </si>
  <si>
    <t>En la página web de la entidad se recuperó la versión 2 de la política de fecha 27/04/2023 y en este documento se identifica que la versión 1 es de fecha 29/09/2022 - código GR-PO03</t>
  </si>
  <si>
    <t>En el informe de austeridad del gasto del segundo trimestre de la vigencia 2022, la entidad reporta una meta de reducción del rubro de papelería del 3%, la cual fue superada, toda vez que se redujo el gasto en un 22%. En 2021 el gasto del rubo sumunistro de papelería/Tóner fue de $78.911.606 y en 2022 de $61.716.870. Asimismo el rubro papelería tuvo en 2021 un gasto de $67.713.551 y en 2022 de $45.000.000, es decir, el 34% menos.</t>
  </si>
  <si>
    <t>La entidad aumentó en un 45% el consumo de papel.</t>
  </si>
  <si>
    <t>Este dato había sido reportado como consumo en 2020, fue igual en 2022?
2022: 7600 resmas
En reunión con el equipo de gestión documental que se llevó a cabo el jueves 14 de septiembre de 2023, quedó el compromiso de revisar el dato reportado y lo remitirlo al correo de la funcioanria del AB, Marisol hernández Viasús. Sin embargo, a 22 de septiembre de 2023 no se recibió por parte de la UAECOB este dato.</t>
  </si>
  <si>
    <t>Capacitaciones en gestión documental</t>
  </si>
  <si>
    <t>En los informes de gestión trimestrales se presentan los avances del PINAR y de la política de gestión documental.</t>
  </si>
  <si>
    <t>EDUCACIÓN</t>
  </si>
  <si>
    <t>Misma situación identificada y reportada en el informe de la vigencia 2020 Y 2021</t>
  </si>
  <si>
    <r>
      <t xml:space="preserve">La universidad no aportó los estudios previos, los cuales darían cuenta de la idoneidad en los perfiles a contratar, teniendo en cuenta lo establecido por la normativa vigente.
Es preciso mencionar que contaron con el apoyo de profesionales vinculados mediante CPS entre archivostas (2); conservador (1) y tecnológos en gestión documental (7). </t>
    </r>
    <r>
      <rPr>
        <b/>
        <sz val="10"/>
        <rFont val="Arial"/>
        <family val="2"/>
      </rPr>
      <t xml:space="preserve">Frente a este ultimo, preguntar a la universidad el porqué denominó TECNICOS a los TECNLOGOS </t>
    </r>
  </si>
  <si>
    <t>La universad mantiene como líder al profesional en economía</t>
  </si>
  <si>
    <t>Es de carrera administrativa, pero no cumple con lo establecdio por la normativa vigente</t>
  </si>
  <si>
    <t>los profesioles contrataddos apoyan la gestión documental</t>
  </si>
  <si>
    <t>Resolución 163 del 19-05-2019 se crea el comité institucional de gestión y desempeño</t>
  </si>
  <si>
    <t>No aportaron las actas que darían cuenta sobre el desarrollo de temas relaciondos con Gestión Documental</t>
  </si>
  <si>
    <t>El PGD que presenta de manera reiterada la universidad data de 2018, el cual está aprobado con una vigenca hasta el 2030 (12 años). Se ha recomendado en otras oportunidades revisar y ajustar este instrumento archivístico, con la intención que anualmente esté armonizado con los planes institucionales incluyendo el PINAR</t>
  </si>
  <si>
    <t>Acta 02 Comité Interno de Archivo
05-04-2018</t>
  </si>
  <si>
    <t xml:space="preserve">Documento publicado en diciembre de 2021
Preguntar a la entidad bajo qué mecanismos o estrategias se hace cumplimiento de lo establecido en esta política. </t>
  </si>
  <si>
    <r>
      <t>Si bien, la universidad mediante Contrato 1063 de 2016 contó como parte de sus productos con el DIA, éste tiene la misma vigencia y de acuerdo con lo registrado y aprobado en la política de gestión documental para su implementación en el numeral 10 reza: "</t>
    </r>
    <r>
      <rPr>
        <b/>
        <sz val="10"/>
        <rFont val="Arial"/>
        <family val="2"/>
      </rPr>
      <t>Adelantar un diagnóstico integral de archivos y mantenerlo actualizado, con una periodización no mayor a dos (2) años, el cual será insumo para la planeación".</t>
    </r>
    <r>
      <rPr>
        <sz val="10"/>
        <rFont val="Arial"/>
        <family val="2"/>
      </rPr>
      <t xml:space="preserve"> Así las cosas, el diagnóstico ocn que cuenta la universidad está "obsoleto", data de hace 7 años. Se recomienda su actualización.</t>
    </r>
  </si>
  <si>
    <t>En el PGD adjunto, el cual data de 2018 están descritos 9 programas específicos a ser:
1. P. elaboración de politicas, directrives, lineamientos
2. P. actualización del SIGA 
3. P. capacitación en GD
4. P. documentos vitales o esenciales
5. p. Documetnos especiales
6. P. SGDEA
7. P. infraestructura física
8. P. SIC
9. P. Auditoría y control
En relación con el cronograma, el PGD indica que está en el anexo 2</t>
  </si>
  <si>
    <t>preguntar a la universidad para cuándo tienen contemplado la formulación de este programa específico?</t>
  </si>
  <si>
    <t>2018-2030</t>
  </si>
  <si>
    <r>
      <t xml:space="preserve">Misma información que se enontró en el link 
http://gestiondocumental.udistrital.edu.co:8080/c/document_library/get_file?uuid=9d4fd01e-96d8-4513-8173-d2a374f9ce99&amp;groupId=1002110 
Cuya página indica que fue revisado en el mes de agosto de 2022. Pero en sí, es el mismo documento de 2018. De echo, se debe retomar la mención regisrtrada en el informe 2020 </t>
    </r>
    <r>
      <rPr>
        <i/>
        <sz val="10"/>
        <rFont val="Arial"/>
        <family val="2"/>
      </rPr>
      <t>"5.Con acta No. 8 del 27-12-2018, el comité de la Universidad aprobó los ajustes al PGD.Con acta No. 2 del 5-04-2018, el comité aprobó el PGD y el PINAR.Link del PGD http://gestiondocumental.udistrital.edu.co:8080/c/document_library/get_file?uuid=9d4fd01e-96d8-4513-8173-d2a374f9ce99&amp;groupId=1002110
Pese a lo anterior, surgió la siguiente inquietud: ¿Si  el PGD  después  de  aprobado  en  abril de  2018 efectuó ajustes teniendo en cuenta las recomendaciones dadas por la estrategia IGA+10 (Skaphe y DDAB), porqué en la página web está publicada el acta de abril y no la de diciembre de 2018 y el PGD aprobado en abril y no el que tiene los ajustes antes mencionados?"</t>
    </r>
  </si>
  <si>
    <t>preguntar a la entidad qué significa: "</t>
  </si>
  <si>
    <t>preguntar a la entidad la ubicación del plan operativo o plan de trabajo para la implementación del PGD. En la carpeta no estaba adjunto</t>
  </si>
  <si>
    <t>Preguntar a la entidad cómo se evidencia que estos IA están armonizados, si tanto el PGD como el PINAR datan de 2018 y los demás planes son vigencias actuales…</t>
  </si>
  <si>
    <t>No se ubicó documento que de sustento a esta afirmación</t>
  </si>
  <si>
    <r>
      <t>*</t>
    </r>
    <r>
      <rPr>
        <b/>
        <sz val="8"/>
        <rFont val="Arial"/>
        <family val="2"/>
      </rPr>
      <t>Elaboración y aprobación del instrumento archivístico TCA</t>
    </r>
    <r>
      <rPr>
        <sz val="8"/>
        <rFont val="Arial"/>
        <family val="2"/>
      </rPr>
      <t>, en el marco de los programa 1 y 4 del PGD (1. Programa de elaboración de políticas, directrices, lineamientos y demás instrumentos de la Gestión Documental y 4. Programa de documentos vitales o esenciales).
*I</t>
    </r>
    <r>
      <rPr>
        <b/>
        <sz val="8"/>
        <rFont val="Arial"/>
        <family val="2"/>
      </rPr>
      <t>dentificación de las series y subseries documentales vitales y escenciales</t>
    </r>
    <r>
      <rPr>
        <sz val="8"/>
        <rFont val="Arial"/>
        <family val="2"/>
      </rPr>
      <t>, en el marco del programa 4 del PGD (4. Programa de documentos vitales o esenciales).
*</t>
    </r>
    <r>
      <rPr>
        <b/>
        <sz val="8"/>
        <rFont val="Arial"/>
        <family val="2"/>
      </rPr>
      <t>Construcción de los instrumentos de gestión de la información pública IICR, EQP, RA</t>
    </r>
    <r>
      <rPr>
        <sz val="8"/>
        <rFont val="Arial"/>
        <family val="2"/>
      </rPr>
      <t>I en el marco de los programas 1 y 4 del PGD (1. Programa de elaboración de políticas, directrices, lineamientos y demás instrumentos de la Gestión Documental y 4. Programa de documentos vitales o esenciales).
*</t>
    </r>
    <r>
      <rPr>
        <b/>
        <sz val="8"/>
        <rFont val="Arial"/>
        <family val="2"/>
      </rPr>
      <t xml:space="preserve">Elaboración del Reglamento Interno de Archivo en el marco del programa 1 del </t>
    </r>
    <r>
      <rPr>
        <sz val="8"/>
        <rFont val="Arial"/>
        <family val="2"/>
      </rPr>
      <t>PGD (1. Programa de elaboración de políticas, directrices, lineamientos y demás instrumentos de la Gestión Documental)
*Elaboración del Sistema Integrado de Conservación en el marco de los programas 1, 4 y 8 del PGD (1. Programa de elaboración de políticas, directrices, lineamientos y demás instrumentos de la Gestión Documental,  4. Programa de documentos vitales o esenciales y 8. Programa del Sistema Integrado de Conservación – SIC).</t>
    </r>
  </si>
  <si>
    <t>Se revisó la carpeta del ONE DRIVE, pero no se ubicó información que diera cuetna de lo registrado por la Universidad. Preguntar a la universidad.</t>
  </si>
  <si>
    <t>Preguntar a la universidad por qué registraron 2016 capacitaciones y las evidencias aportadas solo fueron dos (marzo y septiembre de 2022)</t>
  </si>
  <si>
    <t>solicitar evidencia que de sustento de capacitación en este tema
Se necesitan actas de reunión, PPT, listas de asistencia donde den cuenta de los temas tratados en gestión documental</t>
  </si>
  <si>
    <t>VACÍO</t>
  </si>
  <si>
    <t xml:space="preserve">Al igual eque el PGD, el PINAR es un documento elaborado y aprobado en el 2018. </t>
  </si>
  <si>
    <t>preguntar a la universidad cómo se lleva a cabo el seguimiento en la implemtnación del PINAR</t>
  </si>
  <si>
    <t>solicitar a la universidad el docuemtno que da sustento a esta planeación</t>
  </si>
  <si>
    <t>solicitar a la universidad el docuemtno que da sustdelto a esta ejeución</t>
  </si>
  <si>
    <t>no aportaron evidencias. Entonces, de dónde salió el 7% de ejecución referenciado en el ítem anterior?</t>
  </si>
  <si>
    <t>esta respuesta tiene qué ver con el registro 59. revisar observación analizar en conjunto con la universidad</t>
  </si>
  <si>
    <t>Uniamente se observó el informe de seguimiento PINAR</t>
  </si>
  <si>
    <t>PLAN DE ACCIÓN PINAR</t>
  </si>
  <si>
    <t xml:space="preserve">se ubicó la información en el link
https://saam.udistrital.edu.co/documentos/instrumentos-archivisticos
</t>
  </si>
  <si>
    <t>El informe de auditoría interna revisado en el 2021 reflejó que la Universidad estaba en mora de hacer la implemtnación de los IA con los que actualmente cuenta y los caules ya llevan un promedio de 3 años en su aprobación…
un año después se observa la misma situacion. Entonces??</t>
  </si>
  <si>
    <t>Resolucion 153 
25-04-2019</t>
  </si>
  <si>
    <t>TRD-130
23-07-2019</t>
  </si>
  <si>
    <t>Solicitar acto administativo que de cuenta de estos 6 cambios</t>
  </si>
  <si>
    <t>para el 2021 no adjuntaron documentos que de cuenta del valor reportado. Para el 2022, aunque adjuntaron don inventarios: "31. INVENTARIO GENERAL y el 31. INVENTARIO GENERAL PAIBA" éstos no dan cuenta de los datos aportados</t>
  </si>
  <si>
    <t>Según el "31. INVENTARIO GENERAL" hay 28,369 registros.
Según el "31. INVENTARIO GENERAL PAIBA" / oficina productora FDA, cuenta con 19,989 registros</t>
  </si>
  <si>
    <t>se requiere docuemnto que de sustento al valor aportado</t>
  </si>
  <si>
    <t>no aportaron inventario del archivo central. No se ubicó actas de transferencias documentales primarias que dieran un respaldo al dato aportado
Teniendo en cuanta que la universidad cuenta con TRD desde el 2019, han pasado 3 años en que al universidad ha debido realziar avanes en la implentanción de la tabla y por lo tanto registrar transferencias primarias y así consolidar información en esta fase de archivo</t>
  </si>
  <si>
    <t>no aportaron inventario del archivo central. No se ubicó actas de transferencias documentales secundarias que dieran un respaldo al dato aportado</t>
  </si>
  <si>
    <t>HISTORIAS ACADÉMICAS</t>
  </si>
  <si>
    <t>Historias Académicas</t>
  </si>
  <si>
    <t>23.3%</t>
  </si>
  <si>
    <t>preguntar a la entidad cómo obtienen este dato, el cual en dos años consecutivos es el mismo valor</t>
  </si>
  <si>
    <t>8.6%</t>
  </si>
  <si>
    <t>cuál es este sitio?
De acuerdo con la visita de la vigencia 2020 y su respectivo informe, no se tiene dato que la Universidad cuente con un archivo de gestión centralizado. Se requiere a la Universidad justificar mendiente algún documento que de cuenta de la creación de dicho archivo.</t>
  </si>
  <si>
    <t>cuál es este sitio?</t>
  </si>
  <si>
    <t>para el 2021 reportaron NO contar con este tipo de depósito. Por favor explicar!</t>
  </si>
  <si>
    <t>la universidad año a año reporta el mismo dato (0). Deben tener en cuenta que la elaboración y la continua actualización de los inventarios documentles permite contar con el facil acceso a la recuperación de la información</t>
  </si>
  <si>
    <t>qué ha pasado con este IA.</t>
  </si>
  <si>
    <t>Acta 4
08-05-2018</t>
  </si>
  <si>
    <t>se debe retomar tanto la observación como las recomendaciones dadas en el informe 2020, 2021, toda vez que el Ban Ter sigue igual:
"Este  instrumento  refleja  una  vigencia  de  2018  a  2030,  situación  que  debe  estar  acorde  es  con  las actualizaciones de la TRD".
Recomendaciones:
"Actualizar el Banco Terminológico para las series, subseries y tipos documentales de la Tabla de Retención Documental, según lo establece el Decreto 1080 de 2015, artículo 2.8.2.5.8, literal g. y el Acuerdo AGN 004 de 2019, artículo 5.
*Presentar el Banco Terminológico ante el Comité de Gestión y Desempeño para su aprobación.
*Publicar el Banco Terminológico con la finalidad que sirva como instrumento normalizador para la denominación   de   series,   subseries   y   tipos   documentales   que   se   reflejen   en   procesos, procedimientos y demás documentos del Sistema de Gestión Documental.
*Incluir  dentro  de  las  acciones  de  capacitación,  socialización  y  sensibilización  establecidas  en  el Plan  Específico  de  Capacitación  en  Gestión  Documental  del  Programa  de  Gestión  Documental PGD, las temáticas asociadas al Banco Terminológico.
*Realizar la parametrización en el aplicativo para quelos registros que se realicen en la Ventanilla Única de correspondencia (Acuerdo 060 de 2001), coincidan con las definiciones establecidas en este instrumento y con la conformación de series y subseries de la Tabla de Retención Documental".</t>
  </si>
  <si>
    <t>No aportaron documento que de sustento a la respuesta dada por la universidad</t>
  </si>
  <si>
    <t>CIGD - Sesión No. 005 del 15-11-2022</t>
  </si>
  <si>
    <t xml:space="preserve">* Validar la inclusión de permisos y/o privilegios como son: organizar, transferir, publicar, copiar, entre otros. Cabe anotar, que la definición de los permisos se debe realizar bajo una análisis normativo y legal en el que se identifiquen los principales riesgos durante el acceso indebido de la información. 
* Gestionar los riesgos, como amenaza la obsolescencia tecnológica en el caso de los documentos electrónicos, ya que, se debe garantizar su preservación para su acceso de acuerdo a los tiempos de retención
*  Articular La Tabla de Control de Acceso  con los controles de acceso establecidos en la Política de Seguridad de la Información de la entidad. </t>
  </si>
  <si>
    <t>de 16 procedimientos aportados, no se identificó alguno que diere cuenta con la Disposición Final</t>
  </si>
  <si>
    <t>Implementar el modelo de requisitos funcionales y técnicos con los requerimientos y necesidades a nivel de documento electrónico de archivo en el  sistema de gestión de documentos electrónicos de archivo.</t>
  </si>
  <si>
    <t>ACTA No. 006 del 26/07/2021</t>
  </si>
  <si>
    <t>No todas las áreas utilizan el sistema CORDIS para el proceso de radicación.</t>
  </si>
  <si>
    <t>Formular e implementar el proyecto para la implementación de un Sistema de gestión de documentos electrónicos de archivo (SGDEA), con el fin de controlar el ciclo vital de los documentos electrónicos de archivo desde su producción hasta disposición final, garantizando el acceso y preservación de los documentos producidos por la entidad.</t>
  </si>
  <si>
    <t>Formular el esquema de metadatos e implementar el servicio de metadatos en el Sistema de Gestión de Documentos Electrónicos de Archivo, para facilitar la interoperabilidad y asegurar el acceso de los documentos a largo plazo.</t>
  </si>
  <si>
    <t>6000 GB</t>
  </si>
  <si>
    <t>Revisar el dato reportado por la entidad en la vigencia 2022 y el del 2021
Revisar el dato reportado por la entidad en la vigencia 2022 y el del 2021
2021 en el sistema de los objetos digitales para consulta…proyecto de digitización se encuentro en proceso y con fines archivisticos, consulta, etc.</t>
  </si>
  <si>
    <t>Preguntar por el mecanismo de firma electrónica implementado.
Mecanica Autografa para el 2021…pero dada la finalización de la emergencia sanitaria, van a imprimir los documentos, la Universidad aún utiliza la mecanica autografa</t>
  </si>
  <si>
    <t>Preguntar a la entidad por la producción documental electrónica en que medio de almacenamiento esta siendo alojada.
La producción electrónica se esta incorporando en drive y fue migrada al one drive, se esta generando copia de respaldo para esta información.</t>
  </si>
  <si>
    <t>Formular e implementar el Plan de Preservación Digital con sus principios, políticas, estrategias y acciones específicas para preservar a largo plazo los documentos que se generen en formatos electrónicos o que se conviertan a este a partir de material analógico existente, este plan debe estar contenido en el Sistema de conservación documental-SIC.
El documento SIC no esta oficializado aún en la Universidad, se encuentra en proceso de formulación con unos lineamientos, plan, actividades, tiempos que se adecue a las necesidades de la U y armonizado al SGDEA, Digitalización.</t>
  </si>
  <si>
    <t>para el 2021 SI….porque para el 2022 NO?
Ahora bien, cómo no implementaron una estrategia, plan o iniciativa para aplicar buenas prácticas en la reducción del consumo de papel pero SI  implementó buenas prácticas para la reducción del consumo? No es coherente???</t>
  </si>
  <si>
    <t>cómo sustentar la respuesta dada por la universidad, si no hay documentos que lo avalen?</t>
  </si>
  <si>
    <t>teniendo en cutna que reportan en el memoranto 87 cajas y cada una trae 10 resmas-
De otra parte, se observa un incremento en 370 resmas para el 2022, en relación con el 2021; es decir, 74%. Así las cosas, cuáles son las buenas prácticas que apropia la universidad para la reducción en el consumo de papel???</t>
  </si>
  <si>
    <t>Según el memorando aportado, por temas de pandemia la universidad no realizó entrega de papelería</t>
  </si>
  <si>
    <t>Por favor, qué sustenta su respuesta???</t>
  </si>
  <si>
    <t>aportaron un memorando en el cual registraba las actividades que desde la Biblioteca fueron desarrolladas teniendo en cuenta la Difusión de la Historia Institucional</t>
  </si>
  <si>
    <t>No aportaron el documento.
Se buscó en internet, encontrando que, en el link:  https://sgral.udistrital.edu.co/xdata/sgral/Informe-Estrategia-Rendicion-Cuentas.pdf
no se ubicó información sobre gestión documental.</t>
  </si>
  <si>
    <t>al revisar el documento, llama la atención la menciópn de: 
1. "Se avanzó en la construcción de la política de gestión documental de la Universidad Distrital", cuando fue un documetno del 2021, no?
2. "Se diseñó una campaña de aplicación de las Tablas de Retención Documental (Campaña Aplicando Ando las TRD) como estrategia para promover la aplicación de estos instrumentos archivísticos en diferentes dependencias, con más de 537 visitas de acompañamiento y seguimiento", cómo se puede verificar este valor (537 visitas?
3. "Se construyó el documento Sistema Integrado de Conservación". Porqué no fue adjunto en la lista de chequeo para dar sustento a las preguntas del formulario, el cual diligenciado por la universidad?
(......, pues qué decir sobre lo registrado en dicho informe?)</t>
  </si>
  <si>
    <t xml:space="preserve"> 2 de 3</t>
  </si>
  <si>
    <t>49 de 58</t>
  </si>
  <si>
    <t>A parte de la Resolución 001 de 2018 se encuentra el cargo de la Subgerente de Gestión Corporativa quie tiene una funcion especifica de la gestión documental , mas no se encuetra otros tipos cargo como proofesional, tecnologos, Técnicos y Asitencial la entidad en el periodo de referencia 2022 aporta 
Resolución 460 de 2019 " Por la cual se modifican el Manual Especifico de Funciones y de Compentencias s laborales para los Empleos
Públicos de la Empresa de Renovación y Desarrollo Urbano de Bogotá D.C." 
- Resolución 156 de 2022 "Por la cual se modifica el Manual Específico de Funciones y Competencias Laborales de los empleados públicos de la Empresa de Renovación y Desarrollo Urbano de Bogotá D.C y se dictan otras disposiciones" Preguntar a la entidad si en esta nuevo acto administrativo aportado de observa perfiles en gestión documental
De acuerdo a lo que menciona la referente documental se encuentra para el tramite del cambio del Manual de Funciones del resultado del proceso de restructuración organizacional el cual se vera reflejado en la vigencia 2023
Adicional a lo mencionado se observa en el anexo 1 de manual de funciones que  solo se encuentra bajo manual de funciones el cargo del subdirector en la - Resolución 460 de 2019 " Por la cual se modifican el Manual Especifico de Funciones y de Compentencias s laborales para los Empleos Públicos de la Empresa de Renovación y Desarrollo Urbano de Bogotá D.C." 
- Resolución 156 de 2022 "Por la cual se modifica el Manual Específico de Funciones y Competencias Laborales de los empleados públicos de la Empresa de Renovación y Desarrollo Urbano de Bogotá D.C y se dictan otras disposiciones"
Que se ha realizado frente a este item
En el mismo sentido se reitera la recomendación durente los periodos de referencia 2020, 2021  y 2022 
Revisar y ajustar el Manual de Funciones elaborado, para evidenciar que los perfiles para los cargos del profesional, tecnólogos y técnicos que van a desempeñar las funciones en el área de la gestión documental cumplan con los requisitos de acuerdo con lo establecido en la Ley 1409 de 2010 y la Resolución 629 de 2018 del Departamento Administrativo de la Función Pública</t>
  </si>
  <si>
    <t>Equipo se encuentra definido por CPS como se describe:
Profesionales (4)
1. CIENCIA DE LA INFORMACIÓN, BIBLIOTECOLOGÍA Y ARCHIVÍSTICA (2)
En los criterios de selección de los estudios previos de los 2 profesional  no se solicita tarjeta profesional conforme a la normatividad
2. CONSERVACIÓN Y RESTAURACIÓN DE BIENES MUEBLES (1)
3. INGENIERÍA DE SISTEMAS (1)
Tecnologos( (2)
1. TECNOLOGÍA EN GESTIÓN DOCUMENTAL (1)
En los criterios de selección del  estudios previos de tecnologo l  no se solicita tarjeta profesional conforme a la normatividad
2. TECNOLOGÍA EN COMUNICACIÓN GRÁFICA (1) otra disciplina
Bachilleres (17)
Total equipo (23)
Se valida lo entregado pendiente por la entidad y ratifica que es necesario incluir el requisito de trajeta profesional en los estudios previos</t>
  </si>
  <si>
    <t xml:space="preserve">
Profesional Universitario YUDY BIBIANA ALFONSO GUERRERO Archivista Registro RUPA tarjeta 1370</t>
  </si>
  <si>
    <t>Profesional Universitario YUDY BIBIANA ALFONSO GUERRERO Archivista Registro RUPA tarjeta 1370</t>
  </si>
  <si>
    <t>Se reitera recomendación realizar las gesdtines necesarias para contar con todo el equipo intgerdisplinario nque se requiere para la gestión documental</t>
  </si>
  <si>
    <t>La entidad aporta información de la profesional de restauración  MIRYAM ALEJANDRA MONTAÑO BONILLA Restaruadora</t>
  </si>
  <si>
    <t>Profesional  Bladimir Hinestroza Ingeniero de Sistemas</t>
  </si>
  <si>
    <t xml:space="preserve">Resolución 070 de 2022
"Por el cual se establece el funcionamiento del Comité Institucional de Gestión y Desempeño de la Empresa de Renovación y Desarrollo Urbano de Bogotá D.C.". Modifica resolución 557-2018. </t>
  </si>
  <si>
    <t>Acta N° 3 27-01-2022 Presentación del Plan Intitucional de Archivos
Acta N° 7 09-03-2022 Aprobación del Programa de Gestión Documental
Acta N° 16 15-07-2022 Aprobación Instrumentos archivisticos  TRD, CCD y Banter</t>
  </si>
  <si>
    <t>La entidad  aporta el PGD de vigencia de aplicación 2021-2025 el cual tuvo fecha de actualización  el 29 de marzo de 2022 
Por otra parte se verifica los elementos de formulacion del PGD 
Introducción pag 6
alcance, pag 8
Público al que va dirigido pag 10
Requerimientos para el desarrollo del PGD ( Normativod economicos, administraticos, tecnologicos, gestión del cambio) pag 10 -17 Lineamientos para el proceso de gestión documental  (8 procesos)  pag 19-35
fases de implementación PGD pag  39
programas especificos pag 42.54
Armoinización con los planes y sistemas de gestión de la entidad pag 55</t>
  </si>
  <si>
    <t>Resolución 441 de 2018</t>
  </si>
  <si>
    <t>Acta 7 de 2022
Resolución 046 de 2022</t>
  </si>
  <si>
    <t>Acta 7 Comité Institucional de Gestión y Desempeño.
Resolución 046 de 2022 - "Por medio de la cual se adopta el Programa de Gestión Documental - PGD en la Empresa de Renovación y Desarrollo Urbano de Bogotá D.C.,”</t>
  </si>
  <si>
    <t>Cumple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pag 6
b) Conjunto de estándares para la gestión de la información en cualquier soporte.pag 8
c) Metodología general para la creación, uso, mantenimiento, retención, acceso y preservación de la información, independiente de su soporte y medio de creación.pag 9
d) Programa de gestión de información y documentos que pueda ser aplicado en cada entidad. pag12
e) La cooperación, articulación y coordinación permanente entre las áreas de tecnología, la oficina de Archivo, las oficinas de planeación y los productores de la información. pag 14
De acduerdo a lo verificado la política cumple con los coponenetes establecidos en el  ARTÍCULO 2.8.2.5.6 del . Decreto Nacional 1080 de 2015
 es importante preguntar a la entidad si esta politica se alinea con la actualización del PGD en la vigencia 2022 
Se tiene programado la actualización para la vigencia 2023 de la Politica de Gestión Documental</t>
  </si>
  <si>
    <t xml:space="preserve">La entidad aporta documento en word en el cual se observa año de actualización 2022 pero tambien 2023 por lo que se debe validar con la entidad la fecha de actualjzación asi mismo recomendar que es importante que se encuentre como documento controlado en el sistema de calidad
Se valida la fecha y se confirma que es de la vigencia 2022 
</t>
  </si>
  <si>
    <t>Se valida los elementos de la Guia de formulaión de PGD
Proposito
Objetivos
Justificación
Alcance
Beneficios
Lineamientos
Metodologia
Recirsos
Cronograma
Responsables
Lo que se encuentra en rojo son elementos que se deben tener en cuenta para la formulación de programas especificos
Adicional no se en</t>
  </si>
  <si>
    <t>Validar la formulación de los programas que no se contemplaron en la actualización del PGD 2022</t>
  </si>
  <si>
    <t xml:space="preserve">1  actividad en ejecución desde la vigencia 2022  </t>
  </si>
  <si>
    <t xml:space="preserve">4 actividades ejecucuón desde la vigencia 2022  </t>
  </si>
  <si>
    <t xml:space="preserve">No aplica este programa </t>
  </si>
  <si>
    <t xml:space="preserve">2 actividades que inician en la vigencia 2022
</t>
  </si>
  <si>
    <t>Este programa no se encuentra en el contenido del PGD
Recomendación: Incluir en el PGD  Plan intitucional de capacitación el cual garantiza  la la difusión de los temas en gestión documental para la apropiación de todos los funcionarios de la entidad</t>
  </si>
  <si>
    <t>2022 - 2025</t>
  </si>
  <si>
    <t>2021-2025</t>
  </si>
  <si>
    <t>http://www.eru.gov.co/transparencia/Instrumentos-de-gestion-de-informacion-publica/gestion-documental?title=&amp;field_tipo_instrumento_value=All&amp;page=1</t>
  </si>
  <si>
    <t>La enbtidad aporta HERRAMIENTA DE SEGUIMIENTO PROGRAMA DE GESTIÓN DOCUMENTAL-PGD- 2021-2025 EMPRESA DE RENOVACIÓN Y DESARROLLO URBANO DE BOGOTÁ D.C
Recomendación es importante observar el avance de acuerdo a lo programado a corto, mediano y largo plazo de las vigencias 2021 a 2025  por tal razon es importante el ajuste de la herrmaienta de seguimiento del PGD .</t>
  </si>
  <si>
    <t>La entidad aporta 
PINAR en este instrumento  se encuentra armonizado en el prime proyecto  mas es importante revisar la articulación de proyectos formulados frente al mapa de ruta
PEI
- Plan Estratégico Institucional - ERU 
- Pagina (13-16-17). 
Objetivos estrategicos nombrados en todos los documentos del Proceso de Gestión Documental.
No se observa la articulación de gestión documental en el PEI aportado Solicitar que se indique por la entidad en donde se articula especificamente
El Plan de Acción se encuentra un registro que tiene como actividad general la Implementación y ejecución del PINAR
Recomendación realizar articulación del PGD con del Plan Intitucional de Archivos,  plan de acción de la entidad y  con el plan estrategico Intitucional
Se reitera la Recomendación realizar articulación del PGD con del Plan Intitucional de Archivos,  plan de acción de la entidad y  con el plan estrategico Intitucional</t>
  </si>
  <si>
    <t>La entidad aporta esta Nota: Empresa cuenta con archivos centralizados 
Recomendación: realizar revisión al archivo de gestión centralizado, con el fin de garantizar el desarrollo de procesos organización de forma adecuada  y aplicación de TRD</t>
  </si>
  <si>
    <t>La entida aporta que se realizo seguimiento a traves de 
- Informe FUSS 2022 casilla 37
- MIPG ERU 2022 casillas 33, 36 y 55
- Mapa oportunidades G.D 2022
- Mapa de riesgos G.D 2022 (fila 23-24-25)
- Plan mejoramiento G.D 2022 (fila 39-40-41-42-43)</t>
  </si>
  <si>
    <t>La entidad aporta - Informe integral cliclo de auditorias Internas de Calidad 2022. Rad I2022001619.en en cual se observa evaluación DE LA EVIDENCIA / HALLAZGOSa del procesos de Gestión Documnetal tiene:
No conformidades 1 tema  programa de desratización
Observaciones 4 ambiente físico adecuado para su
operación,  dos cajas que contienen planos correspondientes al funcionario, El Datalogger no cuenta con pilas necesaria para su medición y no se documentaron en planes de mejoramiento las recomendaciones realizadas por el Archivo de Bogotá
Oportunidades de Mejora 3 Socializar la Plataforma Estratégica de la Empresa, Verificar la pertinencia de contar con Equipos de Cómputo con especificaciones y Verificar la pertinencia de identificar nuevas acciones que complementen el mapa de oprtunidad del proceso</t>
  </si>
  <si>
    <t>No se diligencio el formulario de recolección de información</t>
  </si>
  <si>
    <t>No se aporto la relacion de capacitación de la lista de cheque N. 11</t>
  </si>
  <si>
    <t>Funcionamiento del  SGDEA Tampus</t>
  </si>
  <si>
    <t>Capacitaciones relacionadas en PIC 2022</t>
  </si>
  <si>
    <t xml:space="preserve">
La entidad aporta el Plan Insitucional de Archivos el cual fue actualizado en la vigencia 2021 y aprobado para la vigencia 2022 
Por otra parte se verifica los elementos en el Manual de  formulacion del PINAR actualizado en la vigencia 2022 : 
Identificación de situación actual pag 23
Idefinición de Aspectos criticos pag 30
Priorización  de Aspectos criticos y ejes articuladores pag 35
Formulación de la visión esgtrategica del Plan Insitucional de Archivos - PINAR  pag 35
Formulación Objetivos pag 35-37
Formulación de  de Planes y Proyectos pag 37-48
Construcción de mapa de ruta pag 49
Contrucción de herramienta de seguimiento pag 51
Preguntar donde se encuentra la visión estrateigca del PINAR
Se ajusto lo recomendado en el periodo de referencia 2021 frente a la inclusión de la visión estrategica </t>
  </si>
  <si>
    <t>Resolución No 11 de 2022</t>
  </si>
  <si>
    <t>Resolución 011-2022 "Por medio de la cual se adopta el Plan Institucional de Archivos – PINAR - en la Empresa de Renovación y Desarrollo Urbano de Bogotá D.C.,”</t>
  </si>
  <si>
    <t>Se encuentra a nivel general como un registro para la  la Implementación y ejecución del PINAR</t>
  </si>
  <si>
    <t>En la la matriz de seguimiento PINAR 2021 menciona: El porcentaje es el resultado de las actividades para la vigencia 2021
Actividades Programadas: 72
Actividades Cumplidas: 72
Porcentaje de avance: 100%</t>
  </si>
  <si>
    <t>NO APLICA PARA 2021</t>
  </si>
  <si>
    <t>1. Proyecto: Estabilización, evaluación, seguimiento, monitoreo y apropiación del SGDEA
2.  Programa gestión de calidad  Programa de gestión del
cambio  Programa de estrategias de mejora
3.  Proyecto para la formulación y ejecución
del plan de capacitación y sensibilización en gestión documental
No se observa el No 4
5. Implementar los planes y programas del SIC
6. Plan de transferencias secundarias e intervención de archivos METROVIVIENDA Y ERU.
7. Proyecto de adquisición, verificación, adecuación y valoración de los espacios einfraestructura</t>
  </si>
  <si>
    <t xml:space="preserve">Recomendación: realizar ajuste a la  numetación de planes y/o proyectos teniendo en cuenta que son 6 y no 7 en el mapa de ruta
</t>
  </si>
  <si>
    <t>La entidad implemento la herramienta denominada Matriz seguimiento PINAR en la cual se recomienda:
Realizar ajuste a esta herramienta con el fin de que permita ver el avance de lo que se encuentra planeado en el mapa de ruta a corto, mediano y largo plazo de cada una de las vigencias que se encuentran planeadas la ejecución de actividades para el cumplimiento del PINAR</t>
  </si>
  <si>
    <t xml:space="preserve">Matriz seguimiento PINAR </t>
  </si>
  <si>
    <t xml:space="preserve">La entidad implemento la herramienta denominada Matriz seguimiento PINAR en la cual se recomienda:
</t>
  </si>
  <si>
    <t>La entidad aporta CCD en del cual se identifican las dependencias que se mencionan a continuación de fecha 21 de abril de 2017
1. 100 Despacho Gerencia General
2. 110 Oficina Asesora de Comunicaciones
3. 120 Oficina de Control Interno
4. 130 Oficina de Gestión Social
5. 200 Subgerencia de Gestión Urbana
6. 300 Subgerencia de Gestión Inmobiliaria
7 310 Dirección Comercial
8. 400 Subgerencia de Desarrollo de Proyectos
9. 500 Subgerencia Jurídica
10. 510 Dirección de Predios
11 520 Dirección de Gestión Contractual
12. 600. Subgerencia de Gestión Corporativa 
13. 700 Subgerencia de Planeación y Administración de Proyectos</t>
  </si>
  <si>
    <t>Socilicitar el CCD de las 14 dependencias 
el acto adminsitrativo que soporta la modificación de la estructura organizacional es el  acuerdo 043 del  24 de agosto2022
1.  Despacho Gerencia General
2.  Oficina Asesora de Comunicaciones
3.  Oficina de Control Interno  
4. Oficina de Gestión Social
5 Oficina de Control Disciplinario Interno
6.  Subgerencia de Gestión Urbana
7. Subgerencia de Gestión Inmobiliaria
8.  Dirección Comercial
9. Subgerencia de Desarrollo de Proyectos
10. Subgerencia Jurídica
11. 510 Dirección de Predios
12  520 Dirección de Gestión Contractual
13. 600. Subgerencia de Gestión Corporativa 
14. 700 Subgerencia de Planeación y Administración de Proyectos</t>
  </si>
  <si>
    <t>Se realiza verificación de una de las dependencias para observalla organización de las series documentales para  tal fin se tomo la Gerencias General la cual refleja en el FUID 3 Series ACTAS , RESOLUCIONES Y ACUERDOS de 5 establecidas en la TRD y 2 Subseries Actas De Juntas Directivas y Acuerdos de la Junta Directiva de 4 adicional  cada vigencia debe tener producción documental y solo se registra de algunas vigencias del 2020 al 2023 adicional se encuentran expedientes con varias vigencias por lo anterior
Recomendación Realizar revisión de los inventarios con el fin cumplir con el proceso de transferencia primaria de acuerdo a fechas, asi mismo garantizar que se encuentren todas las las series que produce el área  y que estan  denominadas en  las TRD ,asi mismo verificar que se encuentren las series de las vigencia 2021 y 2022   que seria la información de gestión que deberia reflejar el FUID</t>
  </si>
  <si>
    <t xml:space="preserve">TRD ERU aprobada y convalidada 2019 
Durante el segunto semestre de 2022 se inicia con el proceso de actualización del instrumento, realizando envío bajo comunicación  S2022003488 del 29-08-2022; del cual se obtiene respuesta el 02-01-2023 bajo radicado E2023000005 solicitando ajustes. En comunicación S2023000672 del 15-02-2023 se solicita prórroga a los ajustes donde el Consejo Distrital de Archivo responde con comunicación E2023001527 del 27-02-2023. </t>
  </si>
  <si>
    <t>Resolución 610 del 01 de octubre de 2019</t>
  </si>
  <si>
    <t>La entidad aporta la Resolución No 610 dse 2019  Por la cual se adopta la actualización de las  Tablas de retención Documental - TRD de la Empresa de Renovación y Desarrollo Urbano de Bogotá D:C y se ofrdenan otras disposiciones
Acta 06 Comité de Archivo - mediante la cual se aprueba la actualización de las Tablas de Retención Documental.</t>
  </si>
  <si>
    <t>TRD -72 de fecha 13 noviembre de 2019</t>
  </si>
  <si>
    <t>http://www.eru.gov.co/transparencia/Instrumentos-de-gestion-de-informacion-publica/gestion-documental</t>
  </si>
  <si>
    <t xml:space="preserve">
Revisar actos adminsitrativos de cambios de la estructura organica de la entidad; revisado por la entidad se mencionan actos adminsitrativos de los 6 cambios organizacioneales
Primer  acto administrarivo: (10 de noviembre de 1999 a 13 de julio de 2004)
Acuerdo 33 de 1999, “Por el cual se crea una Empresa Industrial y Comercial del Distrito Capital - Empresa de Renovación Urbana de Bogotá, D.C.”.
Segundo  Acto Adminsitrativo: (14 de julio de 2004 a 16 de agosto de 2012)
Acuerdo 003 del 14 DE JULIO DE 2004."Por el cual se establece la Estructura Organizacional y las funciones de las dependencias de la Empresa de Renovación Urbana de Bogotá, D.C.”.
Tercero Acto administrativo:(17 de agosto de 2012 a 20 de octubre de 2016)
Resolución 097 del 17 de Agosto de 2012.
Por la cual se ajusta el Manual Específico de Funciones y Competencias laborales para los empleos que conforman la planta de personal de la Empresa de Renovación y Desarrollo Urbano de Bogotá D.C. 
Cuarto Acto Administrativo:(21 de octubre de 2016 hasta la fecha)
Acuerdo 004 de 21 de octubre de 2016  Por la cual se adopta la Estructura Organizacional, la planta de cargos y se definen las funciones de las dependencias de la Empresa de Renovación y Desarrollo Urbano de Bogotá D.C.
Quinto Acto Administrativo:(21 de octubre de 2016 )
Acto adminsitrativo Acuerdo 013 del 10 de noviembre de 2017 " Por la cual se adopta la Estructura Organizacional, la planta de cargos y la planta de Empleos públicos de la Empresa de Renovación y Desarrollo Urbano de Bogotá D.C. "
Sexto Acto administrativo del (22 de Agosto del 2022)  Acuerdo 043 del 23 de agosto de 2022 
</t>
  </si>
  <si>
    <t>De acuerdo a la linea  de tiempo ERU son dos actualizacones verificar con la entidad</t>
  </si>
  <si>
    <t>185.75</t>
  </si>
  <si>
    <t>De acuerdo a la registro de los archivos de gestión registra 178,25 ml</t>
  </si>
  <si>
    <t>De acuerdo a la registro de los archivos de gestión tiene 5070 registros</t>
  </si>
  <si>
    <t>287 GB</t>
  </si>
  <si>
    <t>De donde se toma el dato y a que información corresponde
Son Documentos de archivo del SGDEA</t>
  </si>
  <si>
    <t>63.75 ML</t>
  </si>
  <si>
    <t xml:space="preserve">108.25 </t>
  </si>
  <si>
    <t>Tiene consistencia con los metros lineales de transferencia primaria que corresponde a 444, 50 ml y sumando lo reportado en la vigencia 2021 es 108, 25</t>
  </si>
  <si>
    <t>Tiene consistencia con los  regiostros de transferencia primaria que corresponde a 974 registros  y sumando lo reportado en la vigencia 2021 es 13369</t>
  </si>
  <si>
    <t>PROYECTOS - Proyectos de Mayor Escala.</t>
  </si>
  <si>
    <t>PROYECTOS - PROYECTOS DE MAYOR ESCALA</t>
  </si>
  <si>
    <t>validar la respuesta del formulario 
A partir del mes de noviembre se solicita en arriendo la estructura fisica a un tercero  (Cumple con el Acuerdo 049 de 2000)pero  continua en custodia de la ERU</t>
  </si>
  <si>
    <t>validar la respuesta del formulario
A partir del mes de noviembre se solicita en arriendo la estructura fisica a un tercero  (Cumple con el Acuerdo 049 de 2000)pero  continua en custodia de la ERU</t>
  </si>
  <si>
    <t>validar la respuesta del formulario</t>
  </si>
  <si>
    <t xml:space="preserve">Legalización de transferencias primarias mediante el Formato Único de Inventario Documental de 8  dependencias de 14 validar cantidad de dependencias y solicitar que se verifica la No 4
1.  Despacho Gerencia General
2.  Oficina Asesora de Comunicaciones
3.  Oficina de Control Interno 
4  Subgerencia de desarrollo de proyectos - A que dependencia pertenece de la estructura organizacional
4. Oficina de Gestión Social
5 Oficina de Control Disciplinario Interno
6.  Subgerencia de Gestión Urbana
7. Subgerencia de Gestión Inmobiliaria
8.  Dirección Comercial
9. Subgerencia de Desarrollo de Proyectos
10. Subgerencia Jurídica ( Dirección Contractual)
11. 510 Dirección de Predios
12  520 Dirección de Gestión Contractual
13. 600. Subgerencia de Gestión Corporativa  (Gestión Documental, Gestión Financiera,Recursos fisicos, recursos tecnologicos, Talento Humano
14. 700 Subgerencia de Planeación y Administración de Proyectos
</t>
  </si>
  <si>
    <t xml:space="preserve">MANUAL
Validar cantidad de dependencias si corresponde a 8 de 14 </t>
  </si>
  <si>
    <t xml:space="preserve">Recomendación realizar transferencias documentales secundarias teniendo en cuenta los lineamientos documentados en el Sistema Integrado de gestión 
Reitera la Recomendación del informe de la vigencia 2021 y 2022
Identificar cual es la documentación objeto de transferencia secundaria a la Dirección Distrital Archivo de Bogotá, con el propósito de iniciar el alistamiento de acuerdo con el procedimiento establecido
</t>
  </si>
  <si>
    <t>Revisando los tiempos de retención documental se observa:
Para la primera TRD aplica transferencia documental Secundaria  desde la vigencias 2014
Para la actualización de TRD aplica transferencias documental secundaria  para la vigencia 2022</t>
  </si>
  <si>
    <t xml:space="preserve">La respuesta seria no de acuerdo a la aplicación de TRD </t>
  </si>
  <si>
    <t>La entidad aporta el Formato Unico de Inventario Docuemtnal FT. 33 v2</t>
  </si>
  <si>
    <t>Revisando los tiempos de retención documental se observa:
Para la primera TRD aplica proceso de eliminación  documental  desde la vigencias 2014
Para la actualización de TRD el proceso de eliminación para la vigencia 2022
Reitera la Recomendaicón realizar eliminación documental de acuerdo a los tiempos de retención documental y la disposición final de las TRD convalidadas  por el CDA, teniendo en cuenta el procedimiento documentado en el Sisttema Integrado de Gestión y realizar publicación de FUID del proceso mencionado
No se realizó Eliminación documental teniendo en cuenta que la convalidación del instrumento se dio en el 2019, por lo cual las series aún no han cumplido el tiempo de retención en el Archivo Central.  validar esta respuesta de la lista de chequeo</t>
  </si>
  <si>
    <t>Recomendaicón Realizar publicación del proceso de eliminación y tener en cuenta los tiempos establecidos para dicho f
Asi mimo se reitra las recomendaciones del informe de la vigencia 2021
5. Tener en cuenta al momento de realizar el trámite de eliminación documental los siguientes aspectos:
➢ Procedimiento para efectuar el proceso de eliminación documental en el SIG.
➢ Link enlace de publicación en el sitio web institucional, de los inventarios documentales por un periodo de 60 días hábiles, previo a la eliminación.
➢ Acta del Comité Institucional de Gestión y Desempeño o quien haga sus veces, en la cual se consigne si hubo o no observaciones frente a los documentos objeto de eliminación, por parte de los ciudadanos.
➢ Actas de aprobación de la eliminación documental suscrita por el presidente y secretario técnico del Comité Institucional de Gestión y Desempeño o quien haga sus veces.
➢ Link enlace de publicación en el sitio web institucional, de las actas e inventarios documentales que han sido objeto de eliminación.
➢ Inventarios de las unidades documentales objeto de eliminación, por aplicación de TRD o TVD.
➢ Actas de eliminación con los siguientes requisitos: nombres de las series y subseries documentales que fueron objeto de eliminación, las fechas extremas de los documentos y el volumen de las unidades documentales (simples o compuestas) eliminadas, sean físicas y/o electrónicas. Además, el acta de eliminación debe incluir los datos de convalidación de la TRD o TVD en las que se estableció esa disposición final. Lo anterior en observancia al art. 22 del acuerdo AGN 004 de 2019.</t>
  </si>
  <si>
    <t>La entidad realizo diligenciamiento del Anexo 5 de los fondosdocumentales en el cual se visualiza que la entidad cuenta con 2 FDA los cuales cada uno cuenta con 2 periodos insitucionales 
1. EMPRESA DE RENOVACIÓN URBANA 1 periodo intitucional 9/03/1999 a 17/01/2004 y segundo periodo insitucional 14/01/2014 a 30/12/2016
2. METROVIVIENDA 1 perio intitucional 1/01/1999 hasta 24/12/2018 y segundo periodo insitucional 13/11/2008 hasta 24/09/2020
En que se encuentran los FDA
Fondos documentales fueron heredados en proceso de fusión, estos cuentan con instrumentos Archivisticos (TRD Y TVD), se encuentran intervenidos de acuerdo a los mismos, Pendiente Transferencias Secundarias
Información 2022  que acciones se realziaron para la Transferencia secundaria y proceso de eliminación</t>
  </si>
  <si>
    <t>Se adjunta resolución 552 de 2019 "Por la cual se adopta el Sistema Integrado de Conservación de Documentos de la Empresa de Renovación y Desarrollo Urbano de Bogotá D.C ERU y se dictan otras disposiciones."  que corresponde al primer periodo de ERU que cuenta con TVD</t>
  </si>
  <si>
    <r>
      <t xml:space="preserve">Se encuentran descritas en el PINAR </t>
    </r>
    <r>
      <rPr>
        <b/>
        <sz val="10"/>
        <rFont val="Arial"/>
        <family val="2"/>
      </rPr>
      <t xml:space="preserve"> cuales son</t>
    </r>
  </si>
  <si>
    <t>ACTA N° 29 03-12-2019</t>
  </si>
  <si>
    <t>ACTA N° 29 03-12-2019 Aprobación BANTER</t>
  </si>
  <si>
    <t xml:space="preserve">La entidad aporta dos documentos
1.  Plan de Conservación documental de vigencia de 2018
2. Plan de Preservación Digital a largo plazo </t>
  </si>
  <si>
    <t>RESOLUCIÓN 552 DE 2019</t>
  </si>
  <si>
    <t xml:space="preserve">Se adjunta Resolución 552 de 2019 "Por la cual se adopta el Sistema Integrado de Conservación de Documentos de la Empresa de Renovación y Desarrollo Urbano de Bogotá D.C ERU y se dictan otras disposiciones." </t>
  </si>
  <si>
    <t>La entidad aporta dos documentos
1.  Plan de Conservación documental de vigencia de 2018</t>
  </si>
  <si>
    <t xml:space="preserve">
El plan de Conservación debe cumplir con lo que describe el articulo 5 del acuerdo 6 de 2014
Introducción si pag 4
Objetivos si pag 5
Alcance si pag 6
Metodologia -  pag  6
Actividades de ejecución del plan de acuerdo con los programas de conservación preventiva del SIC pag 8
Actividades especificas para cada uno de los planes pag 16
Recursos humanos Técnicos, logisticos y financieros  pag 13
Responsables si pag 14
Tiempo de ejcución- Cronograma de Actividades si pag 16
Presupuesto si pag 18
Gestión de Reisgo del Plan si pag 18
Anexos
De acuerdo a lo anterior cumple con lo que establece   el Acuerdo AGN 006 de 2014 Articulo 5?</t>
  </si>
  <si>
    <t>Se adjuntan evidencias de la implelmentación del PCD
- Lista de Asistencia_ Socialización_DETERIORO
- Presentación ERU_Conservacion 2022
- Informe técnico validación para traslado
- Informes limpieza 2022
- Monitoreo Cond amb 2022
- Plan de Emergencia Documental v2022</t>
  </si>
  <si>
    <t>Matriz de seguimiento SIC de los programas</t>
  </si>
  <si>
    <t>Acta N° 29 del 03-12-2019 Comité Institucional de Gestión y Desempeño</t>
  </si>
  <si>
    <t xml:space="preserve">
La entidad aporta el Procedimiento P10 - Planeación Documental </t>
  </si>
  <si>
    <t xml:space="preserve">validar la respuesta de la lista de chequeo el manual es de la vigencia 2023
</t>
  </si>
  <si>
    <t>La entiadad aporta Manuak de- Correspondencia V2</t>
  </si>
  <si>
    <t>La entidad aporta  Procedimiento P09 - Disposición Final de Documentos
PD-28 - Eliminación Documental</t>
  </si>
  <si>
    <t>Acta 29 del 3 de diciembre de 2019</t>
  </si>
  <si>
    <t>AZDIGITAL</t>
  </si>
  <si>
    <t>ninguna</t>
  </si>
  <si>
    <t>Cuentra con programa de Reprografia en el PGD</t>
  </si>
  <si>
    <t>Preguntar a la entidad la conformación de los expedientes electrónicos de archivo con los elementos (Indice electornico, metadatos de los documentos electrónicos, firma electornicos en los expedientes cerrado)Evidencia.
También el proceso de transferencias primarias flujo y evidencia
Aún falta por parametrizar funcionalidades del SGDEA, como lo es el módulo de consulta de expedientes físicos, estrategias de preservación a largo plazo de los documentos electrónicos de archivo</t>
  </si>
  <si>
    <t xml:space="preserve">En las evidencias del componente tecnológico no se evidenció el documento con el esquema de los metadatos formulado para la ERU
Esta contemplado en el plan de preservación como actividad para la vigencia del 2023.
Formular el esquema de metadatos en el Sistema de Gestión de Documentos Electrónicos de Archivo, para facilitar la interoperabilidad y asegurar el acceso de los documentos a largo plazo.
</t>
  </si>
  <si>
    <t>Servidor del Sistema de GD</t>
  </si>
  <si>
    <t>Preguntar a la entidad por las evidencias de las acciones y estrategias implementadas</t>
  </si>
  <si>
    <t>Implementar las estrategias para preservar a largo plazo los documentos que se generen en formatos electrónicos o que se conviertan a este a partir de material analógico existente.</t>
  </si>
  <si>
    <t>Realizar el seguimiento y control de las actividades formuladas en el plan de preservación digital a largo plazo.</t>
  </si>
  <si>
    <t>La entidad aporta evidencia de la Politica de cero papel vigencia 2023
Recomendación: Continuar con la gestiones que se requieran para contar con la Politica de cero papel que cuente con estrategias del buen uso del papel y todo lo que establece la Directiva presidencial 004 de 2012
Se valida plan de austeridad pero en este no se encuentra  de formar detallada lo que plante la directiva 001 acerca de la politica cero papel</t>
  </si>
  <si>
    <t>Piezas gráficas campaña reducción consumo de papel para tal fin se anexo 
1 y 2 Pieza comunicacional - tema improime solo cuando sea necesario hazlo a doble cara
3. Pieza comunicacional busca el uso practivo del papel  Recicla</t>
  </si>
  <si>
    <t>MANUAL
Indicadores consumo de papel. 
Donde se puede observar le % reportdo</t>
  </si>
  <si>
    <t>La entidad reposrta las evidencias de las capacitaciones realizadas en las diferentes tematicas de instrumentos y herramientas de gestión documental
- Plan Institucional de Archivos – PINAR
- Programa de Gestión Documental – PGD 
- Inventarios documentales 
- Prevención digital a largo plazo
- Aplicación de técnicos para expedientes físicos 
- Buenas prácticas para la conservación del soporte físico documental 
- Tablas de Retención Documental, Cuadro de Clasificación Documental y Banco Terminológico 
- Funcionamiento general SGDEA – Tampus módulos de: Gestión y Contenido, Sellos y Comentarios, Firma Electrónica
- Inducción y Reinducción.</t>
  </si>
  <si>
    <t>Se reitera la recomendación: Realizar difusión de la historia instituciona aplicando los medios de comunicación de la entidad</t>
  </si>
  <si>
    <t>Se reirtera recomendación Realizar articulación con la Áreas que se encarguen de planear la rendición de cuentas de la entidad y realizar participación, con el fin de mostrar los avences en el proceso de la gestión documental</t>
  </si>
  <si>
    <t xml:space="preserve">Informe de Gestión 2022 - Anexo1 pág 26
Especificar pues no se puede evidenciar los temas de gestión documental
Se debe revisar el documento 99.1 pag 26 </t>
  </si>
  <si>
    <t>1 de 6</t>
  </si>
  <si>
    <t xml:space="preserve"> 1 de 6</t>
  </si>
  <si>
    <t xml:space="preserve"> 2 de 6</t>
  </si>
  <si>
    <t>8 de 58</t>
  </si>
  <si>
    <t>20 de 58</t>
  </si>
  <si>
    <t>Mediante la Resolución 788 de diciembre de 2019, el IDRD modificó la Resolución del Manual de Funciones. Al revisar el manual, se encontró que éste en su página 38 la entidad contempló para el  área de archivo y correspondencia a un profesional con título en las disciplinas correspondientes. Sin embargo, en el anexo de manual de funciones no se incorporó a nadie, pregunta a la entidad si este cargo está ocupado? Preguntar a la Entidad si este cargo continua en el centro de documentación para la bibliotecologa, "Diana Rocío Caro Casallas" con tarjeta profesional de bibliotecologa NO. 1835? Ella participó en el concurso como técnico no como profesional y ganó el concurso como técnico.</t>
  </si>
  <si>
    <t>Se revisaron 13 de 38 contratos de prestación de servicios, encontrando que los perfiles para el cargo si incluyeron los requisitos mencionados en la Ley 1409 de 2010,</t>
  </si>
  <si>
    <t>La profesional (líder en gestión documental) a cargo del SIGA no acreditó formación académica de nivel superior en archivística. (universitario)</t>
  </si>
  <si>
    <t>La Guía de seguimiento estratégico actualizada menciona la asignación de este porcentaje. Una vez revisado  el anexo No. 2 e identificado si la entidad contaba durante el periodo de referencia con un profesional contratista a cargo del SIGA que acredite formación en archivística.  Preguntar a la Entidad cual es el motivo por el cual el profesional de planta no es quien lidera la gestión documental?</t>
  </si>
  <si>
    <t xml:space="preserve">La Profesional Betty del Socorro Bula Arroyo responsable de la gestión documental del IDRD está vinculada mediante contrato de prestación de servicios.  </t>
  </si>
  <si>
    <t>En el anexo No. 2 se incorporó el profesional Restaurador de Bienes Muebles Fabio Enrique Paez Villamizar</t>
  </si>
  <si>
    <t>En el anexo No. 2 se incorporó el profesional HistoriadorJuan Carlos Baquero</t>
  </si>
  <si>
    <t>En el anexo No. 2 se incorporó el profesional Ingeniero de Sistemas John Fredy Garzón Caicedo</t>
  </si>
  <si>
    <t xml:space="preserve">El Acta No. 3 de fecha 7 de diciembre de 2022 dice Comité Institucional de Gestión y Desempeño. Se buscó en la pagina web y se encontró la Resolución 265 de 2020 https://www.idrd.gov.co/sites/default/files/t_2_normatividad/2022-10/resolucion-265-del-31-de-agosto-de-2020.pdf </t>
  </si>
  <si>
    <t xml:space="preserve">Se buscó en la pagina web y se encontró la Resolución 265 (31 de agosto) de 2020 "Por la cual se crea el Comité Institucional de Gestión y Desempeño del Instituto Distrital de Recreación y Deporte, IDRD" https://www.idrd.gov.co/sites/default/files/t_2_normatividad/2022-10/resolucion-265-del-31-de-agosto-de-2020.pdf </t>
  </si>
  <si>
    <t xml:space="preserve">La Entidad aportó  el 4_ACTA03MIPGDICIEMBRE2022.doc correspondiente a una sesión.
</t>
  </si>
  <si>
    <t xml:space="preserve">La Entidad aportó un PGD versión 4 de fecha diciembre de 2022. Vigencia: 2022 - 2024 aprobado mediante ACTA03MIPGDICIEMBRE2022 
No obstante, revisado el documento se encontró que el cronograma  aplica para la vigencia 2023, por lo cual no se evidencia implementación para el 2022.
Preguntar por los programas específicos que indica el documento se encuentran anexos.
Como recomendación continuar con la formulación de los programas específicos donde se  incorporen  los componentes (propósito, objetivos, justificación, alcance, beneficios, lineamientos, recursos, cronograma, responsables).  </t>
  </si>
  <si>
    <t>Acta No. 1 CIA Enero de 2021</t>
  </si>
  <si>
    <t>Acta No. 3 de Diciembre de 2022</t>
  </si>
  <si>
    <r>
      <t>esta se encuentra inmersa en el PGD. Al revisar el documento solo menciona unas lineas de un párrafo, recomendar elaborar este documento con la estructura establecida en lla normativa archivística</t>
    </r>
    <r>
      <rPr>
        <b/>
        <sz val="10"/>
        <rFont val="Arial"/>
        <family val="2"/>
      </rPr>
      <t>.Continúa la recomendación</t>
    </r>
    <r>
      <rPr>
        <sz val="10"/>
        <rFont val="Arial"/>
        <family val="2"/>
      </rPr>
      <t xml:space="preserve"> de  Incluir en la Política de gestión documental los componentes que menciona la normativa archivística (Decreto 1080 de 2015, artículo 2.8.2.5.6.).</t>
    </r>
  </si>
  <si>
    <t>Revisado el documento, este contempla los aspectos administrativos y archivísticos  tanto de la producción documental física como electrónica. (ha sido muy bien elaborado)</t>
  </si>
  <si>
    <t>Está planteado para su desarrollo en el 2023.</t>
  </si>
  <si>
    <t>Está en proceso de elaboración en la vigencia 2023</t>
  </si>
  <si>
    <t>No fue contemplado en el PGD</t>
  </si>
  <si>
    <t>Revisado el documento, este incorporó  los componentes (propósito, objetivos, justificación, alcance, beneficios, lineamientos, recursos,  responsables).  Pendiente elaboración del cronograma</t>
  </si>
  <si>
    <t xml:space="preserve">Resolución 073 del 2021. “Por la cual se adiciona el Plan Institucional de Capacitación para el periodo 2021 - 2022 para los Empleados Públicos del Instituto Distrital de Recreación y Deporte, adoptado mediante Resolución 050 del 31 de enero de 2021” </t>
  </si>
  <si>
    <t>https://www.idrd.gov.co/transparencia-acceso-informacion-publica/planeacion-presupuesto-informes/plan-de-accion/programa-de-gestion-documental-pgd</t>
  </si>
  <si>
    <t>La Entidad aportó el cronograma (plan de trabajo) correspondiente a la vigencia 2023, en razón a que el PGD fue aprobado a finales de diciembre de 2022.</t>
  </si>
  <si>
    <t>Revisados los planes y el PGD (Pagina 36) se evidencia la armonización así:
 Plan estratégico 2022  el cual está publicado en la página web - ruta: https://www.idrd.gov.co/transparencia-acceso-informacion-publica/normativa/politicas-lineamientos-manuales
El proceso de Gestión Documental se encuentra en: 
Objetivo estratégico:  Fortalecer la eficiencia administrativa como eje del desarrollo de la entidad a través del uso de la tecnología y la articulación e implementación de sistemas de información.
Proyecto de inversión: 7857 Mejoramiento institucional en beneficio de la ciudadanía de Bogotá
Meta: 1. Incrementar al 90% la atención de solicitudes de la ciudadanía cumpliendo los criterios de calidad</t>
  </si>
  <si>
    <t>La Entidad realizó acompañamientos técnicos a las dependencias , mediante el seguimiento a transferencias documentales.</t>
  </si>
  <si>
    <t>La Entidad aportó un cronograma con vigencia 2023, por lo cual no se reflejan actividades realizadas en el 2022.</t>
  </si>
  <si>
    <t>En la vigencia 2022 y de acuerdo con la metodología definida por el Departamento Administrativo de la Función Pública (DAFP), aplicada para establecer el Plan Anual de Auditoría (PAA) de la OCI, se incluyeron como unidades auditables todos los procesos del IDRD; no obstante, de acuerdo con los criterios de priorización el puntaje obtenido por el proceso de Gestión Documental, no dio el nivel de criticidad para incluirlo en el PAA de dicha vigencia; sin embargo, en el marco de las auditorías realizadas en el 2022, se constató aspectos de conservación y administración documental.
Respecto al Plan de Mejoramiento del AGN, el Instituto aportó 19.PMA - COMUNICACIÓN DEL AGN20222100154772 (2) donde se presenta el 6to informe del seguimiento realizado al PMA y se evidencia que el hallazgo de TVD continúa en seguimiento, preguntar si en septiembre de 2022 se remitió el informe de avance al AGN? el 14 de junio de 2023 se radicaron las TVD con los ajustes.
La entidad va a remitir el ultimo informe enviado al AGN en marzo de 2023., para cerrar este PMA se requiere el acto admitivo de convalidación de las TVD y el RUSD</t>
  </si>
  <si>
    <t>Organización de los archivos de gestión de Contratos, digitalilzación de expedientes, transferencias primarias, proceso de elaboración de la TVD.</t>
  </si>
  <si>
    <t>organización de los archivos de gestión contratos, proyectos de obra construcción de parques y escenarios, elaboracoón aprobación y radicación de las TVD en el CDA, digitalización de expedientes, transferencias primarias, sensibilizaciones.</t>
  </si>
  <si>
    <t>La Entidad aportó los registros de asistencia de las capacitaciones realizadas durante la vigencia 2022.</t>
  </si>
  <si>
    <t>Sistema Integrado de Conservación.</t>
  </si>
  <si>
    <t xml:space="preserve">La Entidad aportó un PINAR versión 4 de fecha diciembre de 2022. Vigencia: 2022 - 2024 aprobado mediante ACTA03MIPGDICIEMBRE2022 </t>
  </si>
  <si>
    <t xml:space="preserve"> Plan de acción 2022: el cual está publicado en la página web - ruta: https://www.idrd.gov.co/sites/default/files/documentos/Transparencia/Politicas-lineamientos-manuales/informe-de-segplan-componente-de-inversion-dic-2022.pdf
El proceso de Gestión Documental se encuentra en la pag 3, 
Proyecto de inversión: 7857 Mejoramiento institucional en beneficio de la ciudadanía de Bogotá
Meta: 1. Incrementar al 90% la atención de solicitudes de la ciudadanía cumpliendo los criterios de calidad</t>
  </si>
  <si>
    <t>La entidad remitió la herramienta en formato mpp, indica que fue elaborada en la aplicación project</t>
  </si>
  <si>
    <t xml:space="preserve">
Plan Apoyo a la Organización de Archivos de Gestión/ Elaboración o Actualización de los Instrumentos Archivísticos/ Adoptar los Programas Específicos/ Tabla de Valoración Documental TVD del fondo de IDRD/ ctualización e implementación del Sistema Integrado de Conservación - SIC/ Organización de Fondos Documentales/
</t>
  </si>
  <si>
    <t>Plan Apoyo a la Organización de Archivos de Gestión/ Elaboración o Actualización de los Instrumentos Archivísticos/ Adoptar los Programas Específicos/ Tabla de Valoración Documental TVD del fondo de IDRD/ ctualización e implementación del Sistema Integrado de Conservación - SIC/ Organización de Fondos Documentales/</t>
  </si>
  <si>
    <t xml:space="preserve">El PINAR contempla 6 planes entre los cuales está la TVD del FDA para las vigencias 2022 y 2023,
La Actualización del SIC aplica vigencias 2021-2023
</t>
  </si>
  <si>
    <t>Base en Excel</t>
  </si>
  <si>
    <t>Project</t>
  </si>
  <si>
    <t>En el diagnóstico integral de archivos pag. 23  y 61 se menciona que,  el CCD la fecha de la última aprobación fue el 16 de septiembre de 2015 y que  se encuentra en actualización.  Preguntar cómo va esta actualización. (Van a iniciar la actualización de TRD en el 2023)</t>
  </si>
  <si>
    <t>https://www.idrd.gov.co/sites/default/files/documentos/Transparencia/Tablas-retencion-documental/CUADROS-DE-CLASIFICACIoN.pdf</t>
  </si>
  <si>
    <t>En el organigrama publicado si son 13 dependencias, ver link https://www.idrd.gov.co/transparencia-acceso-informacion-publica/informacion-entidad/12-estructura-organica-organigrama
En relación con la estructura Orgánica del IDRD se tuvo en cuenta la Resolución de Junta Directiva No 006 de 2017, existen 13 oficinas productoras de archivos de gestión ubicados en la Sede Administrativa.</t>
  </si>
  <si>
    <t xml:space="preserve">Revisados los inventarios se evidenció que sólo 4 dependencias tienen sus FUID actualizados a 2022. (oficina asesora de planeación, oficina jurídica  y subdirección técnica de parques de manera parcial)
En el PINAR pagina 8 se menciona la actividad de organizar la documentación del area tecnica de construcciones y  las series contratos, ordenes, convenios, procesos jurídicos durante las vigencias 2023 y 2024. Se hizo doble revisión de inventarios y finalmente se identificaron 4 dependencias con la totalidad de archivos de gestión organizados.
</t>
  </si>
  <si>
    <t>En el diagnóstico integral de archivos pag. 23  y 61 se menciona que la TRD se encuentra en actualización.</t>
  </si>
  <si>
    <t>Resolución 697 de 2015</t>
  </si>
  <si>
    <t>TRD-41</t>
  </si>
  <si>
    <t>TRD-41 de fecha 10-noviembre de 2016</t>
  </si>
  <si>
    <t>https://www.idrd.gov.co/transparencia-acceso-informacion-publica/datos-abiertos/tablas-retencion-documental</t>
  </si>
  <si>
    <t>1. Resolución 002 de 2005 (con 11 dependencias)
Resolución 006 de 2017, confirmar con la referente documental</t>
  </si>
  <si>
    <t>En el diagnóstico integral se menciona que se encuentra en actualización la TRD.</t>
  </si>
  <si>
    <t xml:space="preserve">A qué se debió la disminución de ML en archivo de gestión
En el diagnóstico integral de archivos pág 11 menciona que al mes de agosto de 2022 eran 7969 cajas X-200 equivalentes a 1992,25 ml
betty va a revisar y nos confirma el dato
en el area de contratación dejaban el pendiente de cajas
Betty me escribio por whastapp el 16/06/2023 lo siguiente
Buenas tardes Anita, la disminución se debe a  que la oficina que más produce documentos es la Subdirección de Contratación pero desde segundo semestre del 2021 los contratos se hacen y cargan todo a secop esto incluye las propuestas que muchas veces hay hasta 100 para un solo proceso, lo cual disminuye metros lineales,registros y GB. Gracias quedó atenta.
</t>
  </si>
  <si>
    <t>A qué se debió la disminución de registros en archivo de gestión</t>
  </si>
  <si>
    <t>A qué se debió la disminución de gb en archivo de gestión</t>
  </si>
  <si>
    <t>6032.50</t>
  </si>
  <si>
    <t xml:space="preserve">REVISADAS LAS 94 ACTAS  DE TRANSFERENCIAS PRIMARIAS REALIZADAS DURANTE EL PERIODO 2022, LA VOLUMETRÍA CORRESPONDE A 555,75 ML QUE SUMADOS CON EL PERIODO ANTERIOR SI COINCIDEN.
En el dignóstico integral de archivos, página 15 menciona que al 30 de agosto de 2022 eran 20216 cajas x 200 equivalentes a 5054 ml aprox.
No obstante, en la  página 61 menciona como recomendación continuar con la actualización del inventario documental del archivo central cada vez que ingrese una transferencia dando ubicación topográfica.
Preguntar a la entidad sobre los 4,737 az que están en el archivo central y realizar la recomendación.
NO se podrán utilizar pastas AZ o de argolla, anillados, así como otros sistemas de almacenamiento que afecten la integridad física de los documentos. Paragrafo art 278 Acuerdo 002 de 2014
La Entidad menciona que esta documentación hace parte de los FDA que cuando se convaliden las TVD procederán a realizar la intervención.
</t>
  </si>
  <si>
    <t>Hay una diferencia de 17,152 ml, si restamos los ml de transferencias primarias 555,75 ml, la diferencia es de 16,596 ml</t>
  </si>
  <si>
    <t>hay  una gran diferencia frente al periodo 2021
Proceso de digitalización de una serie simple de resoluciones, esta es la razón del incremento en los gb</t>
  </si>
  <si>
    <t>Proyectos de Diseño y Construcción de Parques y Escenarios</t>
  </si>
  <si>
    <t>Se revisó el FUID archivo de gestión área técnica y se evidenció la producción documental. No obstante en el FUID no fue registrado el número de folios correspondiente a cada carpeta.</t>
  </si>
  <si>
    <t>CONTRATOS/ORDENES/CONVENIOS</t>
  </si>
  <si>
    <t>Dentro de los inventarios aportados por el IDRD no se encontró el FUID  en la dependencia Secretaría General</t>
  </si>
  <si>
    <t>Estantería rodante</t>
  </si>
  <si>
    <t>En Puente Aranda, estantería industrial</t>
  </si>
  <si>
    <t>Estantería industrial</t>
  </si>
  <si>
    <t>La Entidad aportó el documento No. 34, archivo en excel con el cronograma de transferencias para la vigencia 2022.
En el cronograma se evidencia que algunas dependencias no producen documentos.</t>
  </si>
  <si>
    <t>La Entidad cumplió con las transferencias primarias conforme al cronograma. Se revisaron las 94 actas correspondientes a 555,75 ml.</t>
  </si>
  <si>
    <t xml:space="preserve">Revisadas las TRD si se encuentran series que ya son objeto de transferencia secundaria. Por ej: Informes Sitio Web, oficina de control interno 2 años de gestion, 3  de central. Actas de reunión de deporte.
Estas series son muy consultadas y por ello no pueden ser transferidas al AB.
 LA ENTIDAD TENIA PROYECTADO REALIZAR TRANSFERENCIAS SECUNDARIAS PARA LA VIGENCIA 2022. Preguntar a la  Entidad  el motivo por el cual no se llevaron a cabo las transferencias?
están esperando tener las TVD convalidadas para poder realizar las transferencias secundarias.
</t>
  </si>
  <si>
    <t>40.FUIDv4, si encuentra actualizado, vigente y normalizado por Calidad</t>
  </si>
  <si>
    <t>Revisados los inventarios se evidenció que sólo 4 dependencias tienen sus FUID actualizados a 2022. (oficina asesora de planeación, oficina jurídica  y subdirección técnica de parques de manera parcial)
En el PINAR pagina 8 se menciona la actividad de organizar la documentación del area tecnica de construcciones y  las series contratos, ordenes, convenios, procesos jurídicos durante las vigencias 2023 y 2024.  Se reviso por segunda vez los inventarios y se identificaron 4 dependencias que tenia inventario par ala totalidad de sus archivos de gestión.</t>
  </si>
  <si>
    <t>VER RESPUESTA DE LA PREGUNTA 18  DEL FORMULARIO Y PREGUNTA 28 DE LA HERRAMIENTA.
REVISADAS LAS 94 ACTAS  DE TRANSFERENCIAS PRIMARIAS REALIZADAS DURANTE EL PERIODO 2022, LA VOLUMETRÍA CORRESPONDE A 555,75 ML QUE SUMADOS CON EL PERIODO ANTERIOR SI COINCIDEN.</t>
  </si>
  <si>
    <t>0.0799 GB</t>
  </si>
  <si>
    <t>VER RESPUESTA DE LA PREGUNTA 19 DEL FORMULARIO Y PREGUNTA 28.2 DE LA HERRAMIENTA.
SE TOMÓ COMO EL PESO DEL INVENTARIO MAS NO DEL ALMACENAMIENTO COMO LO DICE LA PREGUNTA 19,</t>
  </si>
  <si>
    <t>La Entidad aportó 44_ConsolidadoInventarioEstadoNatural</t>
  </si>
  <si>
    <t>Se han elaborado 2 TVD, está pendiente la  TVD del Instituto Distrital de Recreación y Deporte (1978 - 2005) Actualmente (2023) se encuentran en la presentacion de ajustes a la TVD RAD. 2-2023-12357</t>
  </si>
  <si>
    <t>No anexaron el plan de trabajo de intervención y/o de implementación del FDA</t>
  </si>
  <si>
    <t>En el informe de la visita realizada en el 2021 se solicitó la actualización de este IA. La referente informa que se actualizará una vez estén convalidadas las TRD actualizadas</t>
  </si>
  <si>
    <t>Acta No 5 de 2018</t>
  </si>
  <si>
    <t xml:space="preserve">Se anexó 52. PantallozoDenomDocsRegSGC.pdf </t>
  </si>
  <si>
    <t>Se anexo 53 Pantallazo del Registro de Radicaciones empleada términos del Bante.pptx</t>
  </si>
  <si>
    <t>Se anexó 54_PanatallazoBANTE.JPG</t>
  </si>
  <si>
    <t>La Entidad aportó 55_PantallazocCriteriosBusqueda.png</t>
  </si>
  <si>
    <r>
      <t xml:space="preserve">La Entidad aportó el documento 56_EntregaSIC2022_v3.pdf de fecha  septiembre de 2022, aprobado mediante acta de CIGD de fecha 07 de diciembre de 2022.
Tiene una vigencia 2023-2026.
</t>
    </r>
    <r>
      <rPr>
        <b/>
        <sz val="10"/>
        <rFont val="Arial"/>
        <family val="2"/>
      </rPr>
      <t>Recomendación</t>
    </r>
    <r>
      <rPr>
        <sz val="10"/>
        <rFont val="Arial"/>
        <family val="2"/>
      </rPr>
      <t xml:space="preserve"> según el Acuerdo 006 de 2014 se debe aprobar por el representante legal.</t>
    </r>
  </si>
  <si>
    <t xml:space="preserve">Acta No 4 de 2018 aprobación </t>
  </si>
  <si>
    <r>
      <rPr>
        <b/>
        <sz val="10"/>
        <rFont val="Arial"/>
        <family val="2"/>
      </rPr>
      <t xml:space="preserve">Recomendación </t>
    </r>
    <r>
      <rPr>
        <sz val="10"/>
        <rFont val="Arial"/>
        <family val="2"/>
      </rPr>
      <t>según el Acuerdo 006 de 2014 se debe aprobar por el representante legal.</t>
    </r>
  </si>
  <si>
    <t>La Entidad aportó los 58_59_EVIDENCIAS PLAN DE CONSERVACIÓN SIC 2022-20230518T182146Z-001.zip
Revisados los soportes, se evidencia un estricto control a nivel de conservación documental y de acuerdo con el modelo de madurez del SIC, en un nivel avanzado.</t>
  </si>
  <si>
    <t>La Entidad aportó los 58_59_EVIDENCIAS PLAN DE CONSERVACIÓN SIC 2022-20230518T182146Z-001.zip
En ellas están las evidencias del seguimiento realizado durante el periodo 2022 a las actividades del palna de conservación.</t>
  </si>
  <si>
    <t xml:space="preserve">La Entidad actualizará la TCA  una vez estén convalidadas las TRD actualizadas
</t>
  </si>
  <si>
    <t>Acta No 3 de 2018</t>
  </si>
  <si>
    <t> La Entidad aportó el documento 62_Pantallazo en el SGDA Parametrización privilegios acorde a la TCA2</t>
  </si>
  <si>
    <t>La Entidad aportó el documento 63_politicas_de_seguridad_digital_y_de_la_informacion.pdf</t>
  </si>
  <si>
    <t>La Entidad aportó el 64_MAPADERIESGOSGESTIONDOCUMENTAL2022</t>
  </si>
  <si>
    <t>Se revisó el PGD pag 18 al 29 (que tiene referenciados documentos incluidos en el aplicativo Isolucion5 y que son los que menciona la norma ( guías, instructivos, protocolos, manuales, entre otros) pagina 19 lineamiento 13</t>
  </si>
  <si>
    <t xml:space="preserve"> Acta No.3 diciembre de 2022</t>
  </si>
  <si>
    <t>Preguntar a la entidad si aún tienen implementado el sistema ORFEO y que funcionalidades adicionales le han configurado.
EL SISTEMA SIGUE SIENDO ORFEO y en el año 2022 las funcionalidades son las que se registraron en el formulario.</t>
  </si>
  <si>
    <t>La entidad cuenta con el programa de reprografia el cual contiene la metodologia del procesos de digitalización.</t>
  </si>
  <si>
    <t>No, la unica digitalización que se hizo fue la de las Resoluciones con fines de ocntorl y trámite.</t>
  </si>
  <si>
    <t>El documento en la pagina 17 habla de la digitalización con fines de preservación</t>
  </si>
  <si>
    <t>Programa Especifico de Reprografia V1</t>
  </si>
  <si>
    <t>Preguntar a la entidad por la evaluación del cumplimiento del ORFEO y que proyecto tienen para el SGDEA
tener en cuenta el estado del arte, se actualizó el diagnóstico integral de archivos y se incorporó el componente tecnológico, se elaboró el modelo de requisitos, se elaboró el programa de reprografía y el plan de preservación digital. 
para el 2023 se dejó la implementación del modelo de requisitos.
Al ORFEO le faltan algunas funcionalidades para ser un SGDEA, se envió comunicación a Sistemas, y por temas presupuestales no es posible cambiar la  herramienta, por lo cual deben hacer desarrollos. Se decidió fortalecer el sistema.</t>
  </si>
  <si>
    <t>En esta vigencia 2023 se está formulando el esquema de metadatos.
Se pueden observar dentro del modelo de requisitos</t>
  </si>
  <si>
    <t>3174.2GB</t>
  </si>
  <si>
    <t>3174.2 GB</t>
  </si>
  <si>
    <t>La Entidad aportó el 85.RESOLUCION MODIFICACION RESOL. 331 DE 2019, FIRMA MECANICA (2)</t>
  </si>
  <si>
    <t>El área de sistemas comparte fotografía de almacenamiento, debido a que no pueden compartir el diagrama de infraestructura para proteger la reserva de la información
85_86_almacenamiento idrd.png</t>
  </si>
  <si>
    <t>La Entidad aportó el  archivo: 87_acta inicio contrato custodia informacion.pdf</t>
  </si>
  <si>
    <t xml:space="preserve">Revisar si toda la producción documental electrónica se esta incorporando en el orfeo?
El ORFEO tiene un sistema de almacenamiento local que tiene repositorio, también la entidad tiene servidor gmail y las carpetas compartidas son un file server
</t>
  </si>
  <si>
    <t>Preguntar a la entidad por el plan de preservación digital a largo plazo
El PPDLP Se encuentra en la pag 86
89_90_91_92_EntregaSIC2022_v3.pdf</t>
  </si>
  <si>
    <t>La razón es porque el documento fue aprobado en diciembre de 2022 y el cronograma se estableció a partir de la vigencia 2023,</t>
  </si>
  <si>
    <t>La entidad aportó el 93_94_95_REPORTE CAMBIO CLIMATICO 11 ENERO 2022 IDRD (2).pdf
93_94_95_Correo de IDRD - Uso eficiente de papel.pdf</t>
  </si>
  <si>
    <t>La  Entidad aportó el documento 96_Capacitaciones2022</t>
  </si>
  <si>
    <t>La Entidad anexa fotografía del mural en donde se socializo la Historia Institucional
97_Historia2.jpg
97_Historia.jpg</t>
  </si>
  <si>
    <t>En el soporte adjunto Se menciona el proceso de Gestión Documental en la pag 70
98_informe-rendicion-cuentas-idrd-a-dic-2022.docx</t>
  </si>
  <si>
    <t>En el soporte adjunto menciona el proceso de Gestión Documental en la pag 300
99_cb-informe-de-gestion-a-diciembrede-2022.pdf</t>
  </si>
  <si>
    <t xml:space="preserve"> 10 de 17</t>
  </si>
  <si>
    <t xml:space="preserve"> 6 de 17</t>
  </si>
  <si>
    <t xml:space="preserve"> 2 de 7</t>
  </si>
  <si>
    <t xml:space="preserve"> 1 de 7</t>
  </si>
  <si>
    <t>4 de 7</t>
  </si>
  <si>
    <t xml:space="preserve"> 10 de 58</t>
  </si>
  <si>
    <t xml:space="preserve"> 8 de 58</t>
  </si>
  <si>
    <t>3 de 58</t>
  </si>
  <si>
    <t>15 de 58</t>
  </si>
  <si>
    <t>no se contrato</t>
  </si>
  <si>
    <t xml:space="preserve">Antropológa 
En el PINAR se solicita profesional en historia con dos (2) años de experiencia en elaboración de historias institucionales y en los estudios previos se solicitó un profesional en antropología con 6 meses de experiencia;
Experiencia profesional relacionada con las obligaciones a ejecutar en desarrollo del objeto contractual, mínima de seis (06) meses. </t>
  </si>
  <si>
    <t xml:space="preserve">Acta No. 1 de 21 de enero de 2022: 4. Revisión y aprobación actualización Plan Institucional de Archivo -PINAR versión 3: 
5. Aprobación Política de Gestión Documental y Conservación Documental; 6. Aprobación Política de preservación digital a largo plazo; 
7. Aprobación cronograma de Transferencias primarias 2022 y revisión 
avances cronograma 2021. Acta No. 2 de 28 de julio de 2022: 4. Revisión y aprobación Instrumento Archivístico Banco Terminológico;
5. Recomendaciones y observaciones Auditoria interna -Gestión Documental; 6. Firmas electrónicas; 7. Implementación proceso electrónico para el trámite de cuentas -Contratista de la Entidad. </t>
  </si>
  <si>
    <t>Acta 1 de 2021</t>
  </si>
  <si>
    <t>Actualizada 2022 versión 2</t>
  </si>
  <si>
    <t>estan mensionados en el PGD pero no estan formulados</t>
  </si>
  <si>
    <t>2021 a 2024</t>
  </si>
  <si>
    <t xml:space="preserve">SEGUIMIENTO A INDICADORES DE GESTIÓN
PROCESO: GESTIÓN DOCUMENTAL
OBJETIVO DEL PROCESO: Administrar técnicamente la documentación producida por las diferentes unidades de información, para la toma de decisiones asertivas y la salvaguarda de la memoria histórica del Instituto para la Economía Social IPES.
OBJETIVO ESPECIFICO: Implementar el Plan Instituiconal de Archivo -PINAR para el fortalecimiento de la gestión documental institucional a corto, mediano y largo plazo. </t>
  </si>
  <si>
    <t>PLANILLAS</t>
  </si>
  <si>
    <t>SEGUIMIENTO A INDICADORES DE GESTIÓN
PROCESO: GESTIÓN DOCUMENTAL
OBJETIVO DEL PROCESO: Administrar técnicamente la documentación producida por las diferentes unidades de información, para la toma de decisiones asertivas y la salvaguarda de la memoria hist</t>
  </si>
  <si>
    <t>informe de auditoria y plan de mejoramiento</t>
  </si>
  <si>
    <t>Senibiliazaciones dentro del Plan institucional de capacitación del IPES</t>
  </si>
  <si>
    <t xml:space="preserve">1. PERDIDA DE DOCUMENTOS, NORMATIVA DIRECTIVA 003/2013
2. SISTEMA INTEGRADO DE CONSERVACIÓN -PLAN DE COSERVACIÓN DOCUMENTAL Y PLAN DE PRESERVACIÓN DOCUMENTAL A LARGO PLAZO
3. TRANSFERENCIAS DOCUMENTALES DOCUMENTALES PRIMARIAS Y SECUNDARIAS
4. PLAN INSTITUCIONAL DE ARCHIVOS Y PROGRAMA DE GESTIÓN DOCUMENTAL
5. INSTRUMENTOS ARCHIVISTICOS DECRETO 1080 DE 2015 ARTICULO 2.8.2.5.8
</t>
  </si>
  <si>
    <t>Transferencias primarias y secundarias 
Perdida de documentos normativa Directiva 03 de 2013
Acompañamoientos técnicos</t>
  </si>
  <si>
    <t>Acta No. 1/2021</t>
  </si>
  <si>
    <t>Acta No.1 de 21 de enero de 2022</t>
  </si>
  <si>
    <t>Fue actualizado 2022 pero no se encuentra el documento publicado ni en las evidencias
se actualizo cronograma</t>
  </si>
  <si>
    <t>93.7%</t>
  </si>
  <si>
    <t>cinco</t>
  </si>
  <si>
    <t xml:space="preserve">1. Plan estratégico de las tecnologías de la información y las comunicaciones -PETIC 
2. Sistema Integrado de Conservación -SIC de la Entidad 
3. Programa de Gestión Documental -PGD de la Entidad 
4. Sistema Integrado de Gestión SIG-MIPG 
5. Subsistema Interno de Gestión Documental y Archivo -SIGA 
6. Plan Institucional de Gestión Ambiental -PIGA </t>
  </si>
  <si>
    <t xml:space="preserve">
1. Plan estratégico de las tecnologías de la información y las comunicaciones -PETIC 
2. Sistema Integrado de Conservación -SIC de la Entidad 
3. Programa de Gestión Documental -PGD de la Entidad 
4. Sistema Integrado de Gestión SIG-MIPG 
5. Subsistema Interno de Gestión Documental y Archivo -SIGA 
6. Plan Institucional de Gestión Ambiental -PIGA 
</t>
  </si>
  <si>
    <t>SEGUIMIENTO A INDICADORES DE GESTIÓN</t>
  </si>
  <si>
    <t>los archivo son de las TRD no esta el CCD</t>
  </si>
  <si>
    <t xml:space="preserve">Resolución 103 del 13 de abril  2018 </t>
  </si>
  <si>
    <t>TRD-110 del 18/03/2019</t>
  </si>
  <si>
    <t>740.3</t>
  </si>
  <si>
    <t>82.76</t>
  </si>
  <si>
    <t>19.6</t>
  </si>
  <si>
    <t>37.4</t>
  </si>
  <si>
    <t>en 2021 19.6 ml mas transfrencias 2022 17.80 ml para un total de 37.4 ml en Archivo central</t>
  </si>
  <si>
    <t>en 2021 3657 gb mas transferencias 2022 373,30 para un total de 4030,3 gb</t>
  </si>
  <si>
    <t>Acta No. 2 de 28 de julio de 2022</t>
  </si>
  <si>
    <t>Acta Comité Institucional de Gestión y Desempeño Sesión 3 del 24 de octubre de 2019</t>
  </si>
  <si>
    <t>ACTA No. 3 DE 24 OCTUBRE DE 2019</t>
  </si>
  <si>
    <t>GOOBI y AZDIGITAL</t>
  </si>
  <si>
    <t>Goobi ventana para radicación (fuerte la financiero) e imagenes digitalizadas en AZDIGITAL
Formular el proyecto del SGDEA</t>
  </si>
  <si>
    <t xml:space="preserve">IN-100 Gestión y utilización de los servicios prestados en la sede administrativa (fotocopiado) </t>
  </si>
  <si>
    <t xml:space="preserve">Servicio de fotocopiadora </t>
  </si>
  <si>
    <t>Servicio de fotocopiadora</t>
  </si>
  <si>
    <t>Clasificación y Organización acorde a la TRD</t>
  </si>
  <si>
    <t>AUN NO ESTABA APROBADA A 31 DE DICIMEBRE DE 2022</t>
  </si>
  <si>
    <t>1 de 4</t>
  </si>
  <si>
    <t>17 de 58</t>
  </si>
  <si>
    <t>La entidad aportó la Resolución 264 de fecha 09 de noviembre de 2022 por la cual se modifica el manual de funciones y de competencias laborales  para los empleos de la planta de personal  del Instituto Distrital de Turismo- IDT, en las páginas 196 y 197 figura un cargo para un profesional codigo 210 grado 01 para la Subdirección de Gestión Corporativa, Gestión Documental  qu exige el título de formación profesional en archivística, el cual se encontraba al 31 de diciembre en vacancia. (VOLVER A PREGUNTAR SOBRE ESTE CASO)
Preguntar a la Entidad por el cargo de Técnico Administrativo oficina jurídica Archivo cod 367, grado 01 página 216
Hay un caso particular en el manual del profesional universitario, si incluyeron las competencias que menciona la Res 629 de 2018 y en los requisitos de formación mencionan como principal bibliotecologia pero en la tarjeta profesional si de archivística, sería recomendable que para próximas modificaciones se logre esta consistencia de archivistica.</t>
  </si>
  <si>
    <t>Se revisó la idoneidad y experiencia requerida en los  los estudios previos de 1 técnico 3 profesionales, a saber: Yadira Gonzales, Weimar Lary Rojas,  Jhon Herber Sosa y Myriam Alejandra Montaño.</t>
  </si>
  <si>
    <t>En el formulario  (anexo 6) se menciona que el archivista Hugo Cortes Diaz es el archivista encargado de la gestión documental. No obstante, en algunas de la actas del CIGD se menciona a Weimar Rojas.</t>
  </si>
  <si>
    <t>Preguntar a la Entidad que sucede con el cargo de profesional que se encuentra en el manual de funciones, está en vacancia?, fue nombrado?
Al 31 de diciembre de 2022 estaba en vacancia.</t>
  </si>
  <si>
    <t>En el formulario se menciona que el archivista Hugo Cortes Diaz es el archivista encargado de la gestión documental.</t>
  </si>
  <si>
    <t>La profesional Myriam Alejandra Montaño</t>
  </si>
  <si>
    <t>Preguntar a la Entidad por este profesional para la formulación e implementación de TRD
no fue contratado.</t>
  </si>
  <si>
    <t>el profesional John Herber Sosa</t>
  </si>
  <si>
    <t>La entidad aportó 3.RES1302018_CI  en donde el IDT  conformó el Comité Institucional de Gestión y Desempeño, CIGD mediante Resolución 130 de fecha 26 de julio de 2018, según lo establece el Decreto 1080 de 2015  Art. 2.8.2.1.14 y el Decreto Distrital 591 de 2018 Art. 9.</t>
  </si>
  <si>
    <t>La entidad aportó 3 actas de la vigencia 2022:
 Acta No. 1 de fecha 28-01-2022 aprobación PINAR, PGD, PETI, Plan seguridad
Acta No. 6 de fecha 21-07-2022 aprobación SIC
Acta No. 8 de fecha 21-12-2022 eliminación doc, TCA, BT y TRD.</t>
  </si>
  <si>
    <t>La Entidad aportó un PGD actualizado versión 3 de fecha 28 de enero de 2022 que incluye: l cronograma de las actividades y  programas específicos:l el Plan Institucional de Capacitación 2021, el Plan Institucional de Gestión de la vigencia 2021, el Plan de Desarrollo Distrital 2020-2024 y el Plan de Acción – MIPG 2020-2024, Plan Anual deAdquisiciones de 2021, de igual forma se  actualizan algunos documentos del proceso de Gestión Documental que se encuentran en el SIG, links de acceso a información y se actualizan los requerimientos tecnológicos.
El cronograma de actividades está planteado para las vigencias 2021-2022</t>
  </si>
  <si>
    <t xml:space="preserve">Acta No. 01 del 28 de Enero de 2020, del Comité Institucional de Gestión y Desempeño del IDT.  </t>
  </si>
  <si>
    <t>Acta No. 01 de 28 de enero de 2022 CIGD</t>
  </si>
  <si>
    <t>El acta que la Entidad cargó en el OneDrive corresponde a la vigencia 2020. Sin embargo, se revisaron las actas de fecha 2022 y allí se encontró la de aprobación.</t>
  </si>
  <si>
    <t>Revisada la 7.POLÍTICA GD v1 22012020 esta cumple con los componentes que menciona el artículo 2.8.2.5.6 del Decreto 1080 de 2015.</t>
  </si>
  <si>
    <t>Revisado el documento elaborado en el año 2020, este solamente contempla aspectos de la infraestructura física de almacenamiento. Se recomienda que el Diagnóstico Integral de Archivos abarque el ciclo vital del documento, es decir, desde el Archivo de Gestión, Archivo Central hasta el Archivo
Histórico, y se sugiere la evaluación tanto de los aspectos archivísticos como los de conservación, desde los ocho procesos del Programa de Gestión Documental
establecidos en el Artículo 2.8.2.5.9. Procesos de la Gestión Documental del Decreto 1080 del 26 de mayo de 2015.
Se sugiere que dentro del diagnóstico se haga la recopilación de las estructuras
orgánico-funcionales desde su creación; así como la compilación de la normatividad aplicable a la entidad, desde la expedida por el Gobierno Nacional, aquella aplicable a su sector y la expedida por el Archivo General de la Nación.
Se recomienda que se establezcan volúmenes documentales y crecimiento documental por dependencia y por tipo de archivo. Así mismo, se recomienda identificar los tipos de unidades de almacenamiento que existan. Este documento debe ser elaborado por un equipo interdisciplinario, y se recomienda
que sea conocido y socializado en mesas de articulación con el CIGD.</t>
  </si>
  <si>
    <t>En el PGD actualizado se evidencian los programas específicos con los componentes: Objetivos específicos, equipo de trabajo involucrado y actividades a realizar</t>
  </si>
  <si>
    <t>plazos de ejecución 2022-2024</t>
  </si>
  <si>
    <t>plazos de ejecución 2022-2026</t>
  </si>
  <si>
    <t>plazos de ejecución 2022-2023</t>
  </si>
  <si>
    <t>plazos de ejecución 2022</t>
  </si>
  <si>
    <t>indica que deben desarrollar cronogramas de seguimiento.</t>
  </si>
  <si>
    <t>2019-2022</t>
  </si>
  <si>
    <t>2021-2022</t>
  </si>
  <si>
    <t>Sin embargo, algunos programas específicos tienen plazo de ejecución hasta 2026,</t>
  </si>
  <si>
    <t>https://www.idt.gov.co/sites/default/files/GD-PR02%20Programa%20de%20Gestion%20Documental%20V3%2028012022.pdf</t>
  </si>
  <si>
    <t>La entidad aportó el archivo en formato exxcel  14.Plan de Accion MIPG 2022  en el capítulo 13, Gestión Documental se evidencia el seguimiento a las actividades proyectadas para el 2022, algunas fueron reprogramadas para el 2023 como por ejemplo: las transferencias documentales secundarias.</t>
  </si>
  <si>
    <t xml:space="preserve">Esto se evidencia en el PGD páginas 57 a la 61 y en los documentos 15.PLAN ESTRATÉGICO INSTITUCIONAL 2020-2024,  16.Plan de Accion MIPG 2022 </t>
  </si>
  <si>
    <t>La entidad aportó actas de 15 dependencias con la elaboración de una encuesta de 77 preguntas para el diagnóstico integral de archivos y la evidencia de varios aspectos.</t>
  </si>
  <si>
    <t>La Entidad aportó el 18,Plan de Accion MIPG 2022  (allí se encuentra la matriz de seguimiento)</t>
  </si>
  <si>
    <t>Se hace seguimiento a través de:
1. Plan de mejoramiento por procesos. Item 19
2. Plan de acción MIPG. Item 14
3. Plan Anticorrupción de atención al ciudadano.
4. Seguimiento a los riesgos del proceso.</t>
  </si>
  <si>
    <t>Se hizo seguimiento al PMP y se realizó auditoria externa al proceso de Gestión documental para la certificación de calidad</t>
  </si>
  <si>
    <t>La Entidad aportó el Plan de mejoramiento por Procesos y el seguimiento que realiza la oficina de control interno y se realizó auditoria externa al proceso de Gestión documental para la certificación de calidad.</t>
  </si>
  <si>
    <t>En el cronograma del PIC se evidencias 6 capacitaciones en temas de gestión documental.</t>
  </si>
  <si>
    <t>En el cronograma se observan como instrumentos archivísticos</t>
  </si>
  <si>
    <t>En el cronograma se observan como  inventarios documentales</t>
  </si>
  <si>
    <t>En el cronograma se observan como manejo de documentos electrónicos</t>
  </si>
  <si>
    <t>En el cronograma se observan como Sistema Integrado de Conservación SIC</t>
  </si>
  <si>
    <t>Historia Institucional</t>
  </si>
  <si>
    <t xml:space="preserve">Apropiación de la Historia Institucional </t>
  </si>
  <si>
    <t xml:space="preserve">En el cronograma se observan como Apropiación de la Historia Institucional </t>
  </si>
  <si>
    <t>La Entidad aportó un  PINAR actualizado versión 3 de fecha 28 de enero de 2022. En este documento se Se ajustaron la introducción, políticas, misión visión y  objetivos estratégicos. Se estableció una meta de acuerdo a lo  requerido por la normatividad archivística, se ajustaron los  objetivos, los aspectos críticos y mapa de ruta. Se actualizó la  formulación de los planes, teniendo en cuenta los nuevos 
objetivos</t>
  </si>
  <si>
    <t>Acta  No. 01 del Comité Institucional de Gestión de Desempeño del 28 de enero de 2020</t>
  </si>
  <si>
    <t>La entidad aportó la la Resolución 11 del 31 enero de 2022</t>
  </si>
  <si>
    <t xml:space="preserve">Revisado ell plan de acción, la actividad no. 17 de transferencias corresponde al proyecto no. 4. del PINAR
la actividad 5 del PIC es el proyecto 5 del PINAR
La actividad 6 del SIC es el proyecto 2 del PINAR
</t>
  </si>
  <si>
    <t>Preguntar a la Entidad cómo se obtuvo este porcentaje planeado y en qué documento lo encontramos?</t>
  </si>
  <si>
    <t>Preguntar a la Entidad cómo se obtuvo este porcentaje ejecutado y en qué documento lo encontramos?
Realizada una regla de 3 y verificados los proyectos para el 2022 se encontró qu el 25 es el 100% y el 19,79 es el 79,16, Por lo tanto, la guía indica que si cumple la meta entre un 50% y un 79% se le asigna un 30%;  eso ocasiono una disminucion en el porcentaje en comparación con el  2021,
implementación del SGDEA no se pudo realizar y por esto este proyecto se viene retrasado.</t>
  </si>
  <si>
    <t>SIC PIC, Seguridad de la información</t>
  </si>
  <si>
    <t>1, Sistema Integrado de Gestión Documental- SIGA
2,Sistema Integrado de Conservación
3,Proyecto incremento de presupuesto
4,Plan transferencia documental secundaria
5,Plan Institucional de Capacitación -PIC
6,Plan de gestión del riesgo para la administración documental del IDT.</t>
  </si>
  <si>
    <t>Son 6 proyectos:
1, Sistema Integrado de Gestión Documental- SIGA
2,Sistema Integrado de Conservación
3,Proyecto incremento de presupuesto
4,Plan transferencia documental secundaria
5,Plan Institucional de Capacitación -PIC
6,Plan de gestión del riesgo para la administración documental del IDT.
La mayoría de los proyectos tienen vigencia de cumplimiento 2022-2024</t>
  </si>
  <si>
    <t>Mapa de ruta vigencias 2022-2030</t>
  </si>
  <si>
    <t>14.Matriz de seguimiento y control de plan de acción MIPG</t>
  </si>
  <si>
    <t>23.Plan de Accion MIPG 2022</t>
  </si>
  <si>
    <t>La Entidad aportó  la matriz de seguimiento Plan de Acción MIPG en formato excel</t>
  </si>
  <si>
    <t>Si, la Entidad aportó el 24.GD-F34 CCD 2014</t>
  </si>
  <si>
    <t>https://www.idt.gov.co/sites/default/files/GD-F34%20Cuadro%20Clasificacion%20Documental%20-CCD%202014.xls</t>
  </si>
  <si>
    <t>En el Acta CIGD No. 8 de 2022 se menciona que se ha emitido el Acuerdo 07 de fecha 31 de octubre de 2022 por el cual se modificó la estructura organizacional. Por ello se procedió a actualizar las TRD y en esta reunión se aprobaron las series y subseries de esta actualización.
En la pagína web por transparencia , se encuentra un Organigrama de la entidad según el Acuerdo 008 de 2016 "Por la cual se modifica la estructura organizacional del Instituto Distrital de Turismo, y de acuerdo a concepto emitido por parte del Consejo Distrital de Archivos". allí se evidencian 10 dependencias. Preguntar a la Entidad cuantas dependencias y cuantas oficina  hay al 31 de diciembre de 2022</t>
  </si>
  <si>
    <t xml:space="preserve">La Entidad aportó un archivo 27.FUID ARCHIVOS DE GESTIÓN donde se encuentran 16 dependencias de las cuales,  4 dependencias tienen los archivos de gestión con el proceso de organización documental.
DG OBSERVATORIO está en blanco
DG PLANEACION está en blanco
DG CONTROL INTERNO DISCIPLINARIO está en blanco Y DG CONTROL INTERNO tiene diligenciada solo una parte del FUID diligenciado, solo fechas extremas.
SC PRESUPUESTO está en blanco
SC CONTABILIDAD está en blanco
SC BIENES Y SERVICIOS no está en la TRD (antes se llamaba logística) y el FUID está en blanco
JURIDICA está en blanco
S DESTINO son documentos de apoyo 
T.HUMANO está en blanco
</t>
  </si>
  <si>
    <t>En el radicado 2-2023-9946 y  2-2023-2491  se menciona que el IDT tiene  una TRD convalidada por el CDA mediante Acuerdo 01 de 2014, instrumento que fue elaborado con base en la estructura del Acuerdo 01 de 2010. TRD que la estaban aplicando a las estructuras anteriores: ACUERDO (JUNTA DIRECTIVA) 003 DE 2007 (Marzo 12) Por el cual se fija la estructura organizacional del Instituto Distrital de Turismo – IDT y se dictan otras disposiciones; ACUERDO (JUNTA DIRECTIVA) 09 DE 2007 (Noviembre 09) Por el cual se modifica el Acuerdo No 03 del 12 de marzo de 2007</t>
  </si>
  <si>
    <t>Resolución 091 del 07 de mayo de 2014</t>
  </si>
  <si>
    <t>La Entidad aportó el documento 30.Res. 91 de 2014 (IDT) Adopción TRD</t>
  </si>
  <si>
    <t>La Entidad aportó el documento 31.RUSD 2015
Certificado RUSD TRD-15 de noviembre d e2015</t>
  </si>
  <si>
    <t>TRD -15 Noviembre de 2015</t>
  </si>
  <si>
    <t xml:space="preserve">https://www.idt.gov.co/es/Instrumentos-de-gestion-de-informacion-publica </t>
  </si>
  <si>
    <t>Primera en 2010 - Actual TRD
Segunda en 2016,2019,2020, (nace FONDETUR)
Tercera en 2021
Cuarta en 2022 Acuerdo 07
Preguntar a la entidad como han surtido las otras 6 modificaciones y bajo qué actos administativos?
La entidad suministró los actos administrativos el 23 de mayo de 2023 mediante correo electrónico.</t>
  </si>
  <si>
    <t>En el radicado 2-2023-9946 y  2-2023-2491  se menciona que el IDT tiene  una TRD convalidada por el CDA mediante Acuerdo 01 de 2014, instrumento que fue elaborado con base en la estructura del Acuerdo 01 de 2010.  
Se reitera la recomendación del concepto emitido bajo radicado 2-2023-2491
Realizar los análisis técnicos interdisciplinares, que conlleven a la actualización de su instrumento archivístico con base en la normatividad vigente sobre el tema, de tal manera que la totalidad de documentos de archivo producidos por el IDT, en ejercicio de sus funciones, se encuentren reflejados en la unidad administrativa que corresponda.
Tener en cuenta las recomendaciones del radicado 2-2022-26982 acerca de la importancia que la Entidad pueda corregir los aspectos de codificación, denominación, tiempo de retención y disposición final en las TRD.</t>
  </si>
  <si>
    <t>A qué se debió la disminución de ML en archivo de gestión
la eliminación correspondió solamente a 7 ml
Una vez reunidos con la entidad, se comprometieron a enviar el dato real desde el 17 de mayo d e2023 (fecha en la cual se les envió un correo) , Sin embargo al 13 de noviembre de 2023 no fue suministrada la información 
 RECOMENDACIÓN: Hacer una revisión detallada para obtener la medición en metros lineales de los archivos  en cada una de sus etapas y así lograr consistencia en los datos.</t>
  </si>
  <si>
    <t>A qué se debió la disminución de registros en archivo de gestión
Una vez reunidos con la entidad, se comprometieron a enviar el dato real desde el 17 de mayo d e2023 (fecha en la cual se les envió un correo) , Sin embargo al 13 de noviembre de 2023 no fue suministrada la información 
 RECOMENDACIÓN: Hacer una revisión detallada para obtener la medición en metros lineales de los archivos  en cada una de sus etapas y así lograr consistencia en los datos.</t>
  </si>
  <si>
    <t>A qué se debió lel aumento de gb en archivo de gestión
Una vez reunidos con la entidad, se comprometieron a enviar el dato real desde el 17 de mayo d e2023 (fecha en la cual se les envió un correo) , Sin embargo al 13 de noviembre de 2023 no fue suministrada la información 
 RECOMENDACIÓN: Hacer una revisión detallada para obtener la medición en metros lineales de los archivos  en cada una de sus etapas y así lograr consistencia en los datos.</t>
  </si>
  <si>
    <t>validar con los metros lineales objeto de transferencia primaria, fueron 22,25 ml correspondiente a la transferencias de 12 dependencias realizadas.
Faltarían 13,5 ml
el 23 de mayo la entidad remitió correo indicando que son 460,08 ml</t>
  </si>
  <si>
    <t>validar con los registros objeto de transferencia primaria</t>
  </si>
  <si>
    <t xml:space="preserve">validar con los gb objeto de transferencia primaria
se había hablado con la ingeniera, no existe, entonces es 0 gb, </t>
  </si>
  <si>
    <t xml:space="preserve">RIE: INSTRUMENTOS DE RECOLECCIÓN DE INFORMACIÓN
Sub serie: Encuestas de información turística </t>
  </si>
  <si>
    <t xml:space="preserve">SERIE: INSTRUMENTOS DE RECOLECCIÓN DE INFORMACIÓN
Sub serie: Encuestas de información turística </t>
  </si>
  <si>
    <t>Revisado el archivo 27.FUID ARCHIVOS DE GESTIÓN no se encontró el  inventario de esta serie en la dependencia Dirección General- Observatorio turístico para poder validar esta información. El gran volúmen son las encuestas (sin embargo esta dependencia quedó sin gestor documental) se mantiene porque son las encuestas.</t>
  </si>
  <si>
    <t>En el periodo anterior había más producción documental. Preguntar la la Entidad cómo salió este dato.</t>
  </si>
  <si>
    <t>SERIE: CONTRATOS</t>
  </si>
  <si>
    <t>Revisado el archivo 27.FUID ARCHIVOS DE GESTIÓN no se encontró el  inventario de esta serie en la dependencia Jurídica para poder validar esta información. La mayoría de producción documental  de la seria contratos queda en el Drive . (no se aplica CCD, TRD)</t>
  </si>
  <si>
    <t>La entidad aportó las fotografías 36.1.Archivos de gestion, donde se evidencia estantería rodante, también algunos cajones en madera y otras ubicaciones, Las unidades de almacenamiento son cajas X 200</t>
  </si>
  <si>
    <t>La entidad aportó las fotografías 36.2.Archivo central con estanteria rodante, cajas X 200 y tomos empastados.
En las fotografías se evidencian los elementos de condiciones ambientales, dataloggers, deshumidificadores, estantería metalica rodante.
Preguntar por los libros que se ven en las fotografías y su estado de conservación.</t>
  </si>
  <si>
    <t>MANUAL
Revisado el memorando de fecha 09 de febrero de 2022 donde se programan las transferencias documentales primarias y los memorandos donde se da cumplimiento, las 15 oficinas programadas realizaron las transferencias.</t>
  </si>
  <si>
    <t>Preguntar a la Entidad el motivo por el cual la Entidad no ha realizado transferencias secundarias?</t>
  </si>
  <si>
    <t>Aunque la Entidad suministró un documento denominado 34,Plan de Transferencias Secundarias, este no cuenta con un cronograma de realización.</t>
  </si>
  <si>
    <t>VER RESPUESTA O74
Primera en 2010 - Actual TRD
Segunda en 2016
Tercera en 2021
Cuarta en 2022 Acuerdo 07
La entidad suministró los actos administrativos mediante correo de fecha 23 de mayo de 2023</t>
  </si>
  <si>
    <t>Esta pregunta solamente aplica para las Entidades que no cuentan con TRD Convalidada.
Sin embargo, preguntar a la entidad a que hacen referencia esa volumetría?</t>
  </si>
  <si>
    <t>Esta pregunta solamente aplica para las Entidades que no cuentan con TRD Convalidada.
Sin embargo, preguntar a la entidad a que hacen referencia esos gigabytes?</t>
  </si>
  <si>
    <t xml:space="preserve">La Entidad aportó el formato actualizado  GD-F08 FUID V7 de fecha 30/06/2022
RECOMENDACIÓN: Tener en cuenta las recomendaciones del radicado 2-2022-26982 acerca de contar con la totalidad de inventarios documentales en archivos de gestión, los cuales permitan identificar las fechas extremas de creación de cada una de las series documentales convalidadas, así como aquellas que no han quedado incluidas en dicha convalidación y que por su fecha extrema inicial deben ser incluidas en el periodo de dicha TRD. </t>
  </si>
  <si>
    <t xml:space="preserve">VER RESPUESTA DE LA PREGUNTA 13  DEL FORMULARIO Y PREGUNTA 21 DE LA HERRAMIENTA.
En la pregunta 13 se mencionaron 7 dependiencias, </t>
  </si>
  <si>
    <t>VER RESPUESTA DE LA PREGUNTA 18  DEL FORMULARIO Y PREGUNTA 28 DE LA HERRAMIENTA.
En la pregunta 18 se mencionan 438,75 ml 
el 23 de mayo la entidad remitió correo indicando que son 460,08 ml, Sin embargo el dato reportado frente a la cantidad de metros transferidos no coincide.</t>
  </si>
  <si>
    <t xml:space="preserve">VER RESPUESTA DE LA PREGUNTA 18.1 DEL FORMULARIO Y PREGUNTA 28.1DE LA HERRAMIENTA.
En la pregunta 18,1 se mencionan 3272 </t>
  </si>
  <si>
    <t>VER RESPUESTA DE LA PREGUNTA 19 DEL FORMULARIO Y PREGUNTA 28.2 DE LA HERRAMIENTA.</t>
  </si>
  <si>
    <t>Si realizaron eliminación pero no fue en aplicación de la TRD, porque eran documentos de apoyo de fecha 30 de noviembre de 2022. aprox 7 ml 
En los documentos aportados se evidencia una eliminación documental de documentos de apoyo.  Es importante aclarar que, de conforrmidad con el Acuerdo 027 de 2006, documento de apoyo se define como aquel documento generado por la misma oficina o por otras oficinas o instituciones que no hacen parte de sus series documentales pero es de utilidad para el cumplimiento de sus funciones; es decir los documentos de apoyo no se consignan en la Tabla de Retención Documental, y por lo tanto pueden ser eliminados cuando pierdan su utilidad o vigencia, dejando constancia en Acta suscrita por el respectivo jefe de la dependencia, tal como se establece en el parágrafo del Art. 4 del Acuerdo 042 de 2002, sobre los criterios para la organización de los archivos de
gestión.</t>
  </si>
  <si>
    <t xml:space="preserve">La Entidad aportó el FUID de FDA. La respuesta </t>
  </si>
  <si>
    <t xml:space="preserve">Se recomienda hacer tvd del Acuerdo 003 de 2007
En la revisión de la mesa de trabajo con el Dr. Julio se explicó que no es un FDA  en la medida que esta está pendiente este proceso,
Se está solicitando una mesa de trabjado. ( 
SOLICITAR COMUNICACIÓN DONDE EL AB INDICA HACER TVD, </t>
  </si>
  <si>
    <t>El 8 de abril de 2022 en mesa de asistencia técnica quedó el siguiente compromiso "1. Intervenir el fondo documental acumulado del período institucional 2007 a 2010, elaborando la respectiva Tabla de Valoración Documental – TVD." página 3 Por su parte Robinson Parra manifiesta que la Entidad no cuenta con cobertura de instrumento archivístico alguno desde su creación, dada por el Acuerdo Distrital 275 de 2007 hasta la entrada en vigencia del Acuerdo de Junta Directiva 01 de 2010, por tanto, surge la necesidad para la Entidad de cobijar bajo una Tabla de Valoración Documental la producción realizada en este período institucional.</t>
  </si>
  <si>
    <t>La Entidad aportó un documento actualizado GD-I07 V2 de fecha 31 de octubre de 2022.
El Instituto Distrital de Turismo elaboró una propuesta de banco terminológico de series y subseries documentales compilando treinta y siete (37) series documentales con sus respectivas subseries y tipos documentales, teniendo en cuenta la Guía de uso de la propuesta de clasificación y valoración 
para las series y subseries documentales producidas en los procesos transversales de las entidades del Distrito, de la Secretaría General de la Alcaldía Mayor de Bogotá y la Propuesta Banco Terminológico de series y subseries documentales y fichas de valoración, convalidadas por el Consejo Distrital de Archivos, todo esto obedece a la convalidación y aprobación de la primera versión de Tabla de Retención Documental elaborada bajo el Acuerdo 01 de 28/07/2010.</t>
  </si>
  <si>
    <t>Acta NO. 06 de noviembre de 2020</t>
  </si>
  <si>
    <t>Acta NO. 08 de diciembre de 2022</t>
  </si>
  <si>
    <t>La Entidad aportó el 52.listado maestro de documentos
donde se evidencias las denominaciones de documentos y registros del Sistema de Gestión de la Calidad.</t>
  </si>
  <si>
    <t>La entidad en la lista de chequeo indica "No aplica solo tenemos módulo de correspondencia"  
Aun cuando tienen el módulo de correspondencia en el CORDIS no se parametrizaron los terminos del banco terminológico.</t>
  </si>
  <si>
    <t>En la lista de chequeo la Entidad mencionó  que el IDT no tiene SGDEA</t>
  </si>
  <si>
    <t>Como recomendación en el informe de la vigencia pasada había quedado que era necesario contar con un instrumento de recuperación de la información donde se evidencie que se están empleando los términos del Banco Terminológico.</t>
  </si>
  <si>
    <t xml:space="preserve">La entidad en la lista de chequeo indica "No aplica solo tenemos módulo de correspondencia"  </t>
  </si>
  <si>
    <t xml:space="preserve">La Entidad aportó el documento actualizado  GD-PR03-V1 de fecha 21/07/2022
FALTARON LOS ANEXOS DEL SIC (CRONOGRAMA,  lo enviaron en correo de3 23 de mayo de 2023
La vigencia del documento es de 2021-2024
</t>
  </si>
  <si>
    <t>RESOLUCIÓN 071 27 ABRIL 2018</t>
  </si>
  <si>
    <t>Acta No. 6 de 21/07/2022</t>
  </si>
  <si>
    <t>La Entidad aportó la Resolución 192 de fecha 25 de agosto de 2022. Sin embargo menciona adopción mas no aprobación.
Sin embargo falta la aprobación por parte del Representante Legal. Recomendación según el Acuerdo 006 de 2014 se debe aprobar por el representante legal.</t>
  </si>
  <si>
    <t>La Entidad aportó las planillas de monitoreao de condiciones ambientales e informe final de implementacion del SIC.</t>
  </si>
  <si>
    <t>La Entidad aportó evidencias de la implementación de las 6 estrategias – programas  de conservación documental.</t>
  </si>
  <si>
    <t xml:space="preserve">La entidad actualizó la Tabla de Control de Acceso, este instrumento cumple con la mayoría de los requisitos técnicos y normativos.
Se recomienda revisar los riesgos a nivel de documento electrónico de archivo teniendo en cuenta aspectos jurídicos, técnicos, tecnológicos y administrativos, con el fin de garantizar la preservación de acceso de acuerdo con los tiempos de retención.
</t>
  </si>
  <si>
    <t>Acta  No. 06 del Comité Institucional de Gestión de Desempeño del 10 de noviembre de 2021</t>
  </si>
  <si>
    <t>Acta No. 8 del 21 de diciembre de 2022</t>
  </si>
  <si>
    <t>ver 65. GD-P18 Procedimiento para la Planeación de la Gestión Documental V1 30092021</t>
  </si>
  <si>
    <t>ver 66.Instructivo para la producción documental y gestión de correspondencia V5 30112022</t>
  </si>
  <si>
    <t>ver 67.GD-P04_Recep, radic, distri comu ofici V9</t>
  </si>
  <si>
    <t>ver 68.GD-P07 Organiz Documental V6</t>
  </si>
  <si>
    <t>ver 69.GD-P10 Transferencias documentales V6</t>
  </si>
  <si>
    <t>70.GD-P09 Disposicion Final de Documentos V3</t>
  </si>
  <si>
    <t>La Entidad indicó en la lista de chequeo que Su elaboración se tiene proyectada para la vigencia 2023</t>
  </si>
  <si>
    <t>ver 72.GD-P17 Valor Doc V1</t>
  </si>
  <si>
    <t>Aprobar e implementar el modelo de requisitos funcionales y no funcionales con los requerimientos y necesidades a nivel de documento electrónico de archivo, siendo este indispensable para el aprovisionamiento del SGDEA.</t>
  </si>
  <si>
    <t>No se tiene porgramado proyectos de reporgrafia</t>
  </si>
  <si>
    <t>Aunque la Entidad cuenta con el programa de reprografía en el PGD, página 50, este solo contempla 2 actividades  que van desde la vigencia 2022 hasta la vigencia 2024  Pero no se encuentran en un procedimiento documentado.</t>
  </si>
  <si>
    <t>Formular e implementar el proyecto de aprovisionamiento (adquisición, desarrollo y/o mejoramiento) del SGDEA, acorde a los requerimientos y necesidades a nivel de documento electrónico de archivo de la entidad.</t>
  </si>
  <si>
    <t>Implementar el servicio de metadatos en el Sistema de Gestión de Documentos Electrónicos de Archivo, para facilitar la interoperabilidad y asegurar el acceso de los documentos a largo plazo.</t>
  </si>
  <si>
    <t>No digitalizamos</t>
  </si>
  <si>
    <t>Implementó mecanismos de firma digital en algunos documentos electrónicos de archivo</t>
  </si>
  <si>
    <t>Implementar el Plan de Preservación Digital con sus principios, políticas, estrategias y acciones específicas para preservar a largo plazo los documentos que se generen en formatos electrónicos o que se conviertan a este a partir de material analógico existente.</t>
  </si>
  <si>
    <t>La entidad realizó el seguimiento y control de las actividades formuladas en el plan de preservación digital a largo plazo.</t>
  </si>
  <si>
    <t>La Entidad indica que a través del seguimiento del consumó de papel  y  anexan fichas de seguimiento</t>
  </si>
  <si>
    <t>No tenia</t>
  </si>
  <si>
    <t>no tenia meta</t>
  </si>
  <si>
    <t>MANUAL
Para la vigencia 2023 se viene implementando</t>
  </si>
  <si>
    <t>La entidad aportó un documento DE-F25 para el seguimiento y control de resmas de papel4</t>
  </si>
  <si>
    <t>La Entidad menciona las capacitaciones que se realizaron desde el proceso de Gestión Documental</t>
  </si>
  <si>
    <t>La Entidad aporto una presentación de la historia institucional que fue socializada a los servidores públicos</t>
  </si>
  <si>
    <t>La Entidad aportó 98.Estrategia-rendicion-de-cuentas-2022. Sin embargo, realizada la lectura al documento no fueron incluidos los temas de gestión docucmental</t>
  </si>
  <si>
    <t>La Entidad aportó el 99.INFORME_DE_GESTION_Y_RESULTADOS_2022 en el cual se incluyeron temáticas de gestión documental, páginas 37,76,84.</t>
  </si>
  <si>
    <t>23 de 58</t>
  </si>
  <si>
    <t>HACIENDA</t>
  </si>
  <si>
    <r>
      <t xml:space="preserve">La entidad menciona : </t>
    </r>
    <r>
      <rPr>
        <i/>
        <sz val="10"/>
        <rFont val="Arial"/>
        <family val="2"/>
      </rPr>
      <t xml:space="preserve">Dentro del Manual de Funciones de la Entidad no se encuentra definido el cargo de Profesional de Gestión Documental como tal, sin embargo, la entidad identificó la necesidad de contar con éste perfil por lo cual se suscribieron contratos de prestación de servicios de Profesionales de Gestión Documental para apoyo del proceso. Por lo anterior, no se diligencia el Anexo 1
</t>
    </r>
    <r>
      <rPr>
        <sz val="10"/>
        <rFont val="Arial"/>
        <family val="2"/>
      </rPr>
      <t xml:space="preserve">Se mantiene esta recomendació: La entidad si bien cubre la necesidad de contar con una persona profesional en archivistica de Contrato de Prestación de Servicios,  debe realiza  el ajuste  en el manual de funciones de  la entidad   con el fin de crear   los perfiles y cargos que contemplen las responsabilidades y/o funciones en gestión documental y archivo  en cumplimiento a  los artículos 4, 5 y 6 de la Ley 1409 de 2010 y Resolución 629 de 2018 </t>
    </r>
  </si>
  <si>
    <r>
      <rPr>
        <b/>
        <sz val="10"/>
        <rFont val="Arial"/>
        <family val="2"/>
      </rPr>
      <t xml:space="preserve">Equipo de Trabajo 
Profesionales total 8
Disciplinas
</t>
    </r>
    <r>
      <rPr>
        <sz val="10"/>
        <rFont val="Arial"/>
        <family val="2"/>
      </rPr>
      <t xml:space="preserve">Adminsitración de Empresas (1) CA
Archvisita (4)
Ingenieria de Sistemas (2)
Derecho  (1)
</t>
    </r>
    <r>
      <rPr>
        <b/>
        <sz val="10"/>
        <rFont val="Arial"/>
        <family val="2"/>
      </rPr>
      <t>Técnico Total 8</t>
    </r>
    <r>
      <rPr>
        <sz val="10"/>
        <rFont val="Arial"/>
        <family val="2"/>
      </rPr>
      <t xml:space="preserve">
Tecnologia en gestión Documental (8)
</t>
    </r>
    <r>
      <rPr>
        <b/>
        <sz val="10"/>
        <rFont val="Arial"/>
        <family val="2"/>
      </rPr>
      <t xml:space="preserve">Asitencial total 2
Ttotal 18 personal
</t>
    </r>
    <r>
      <rPr>
        <sz val="10"/>
        <rFont val="Arial"/>
        <family val="2"/>
      </rPr>
      <t xml:space="preserve"> 
Incluyeron los los requisitos para cada perfil, de acuerdo con los artículos 4, 5 y 6 de la Ley 1409 de 2010 en los estudios previos contratos de prestación de servicios del personal de apoyo (técnico, tecnólogo, profesional, especializado) en gestión documental.
</t>
    </r>
  </si>
  <si>
    <t xml:space="preserve">La profesional Universitaria de CPS Deysy Mayerly Bravo Zapata CPS 188 de 2022 cumple con formación profesional y  el Registro Unico de Profesional Archivistas RUPA  con No de Tarjeta bajo Resolución No de </t>
  </si>
  <si>
    <t>Cuenta con 2 personas bajo CPS Magaly Otalora Pardo  y Jhon Freddy Garzon Caicedo</t>
  </si>
  <si>
    <t>La entidad aporta la  Resolución 005 de 2018 donde se crea el Comité Institucional de Gestión y Desempeño, y la Resolución 032 de 2018 donde se adicionan las funciones de Gestión Documental.</t>
  </si>
  <si>
    <t>Revisar  con la entidad el Acta es la No 6 pero es de vigencia 2021</t>
  </si>
  <si>
    <t xml:space="preserve">El PGD con el que cuenta la entidad es de fecha Noviembre de 2021 
Por otra parte se verifica los elementos de formulacion del PGD 
Introducción, alcance,  Público al que va dirigido, Requerimientos para el desarrollo del PGD ( Normativod economicos, administraticos, tecnologicos, gestión del cambio)., Lineamientos para el proceso de gestión documental  (8 procesos) ; fases de implementqación PGD , programas especificos , Armoinización con los planes y sistemas fr gestión de la entidad
Recomendaciones: no se observa en el contenido del documento las vigencias de aplicación 
Por otra parte se verifica los elementos de formulacion del PGD 
</t>
  </si>
  <si>
    <t>Acta N° 6 del 17 de diciembre de 2021</t>
  </si>
  <si>
    <t>Resolución No. DG - 00057 del 29 de Agosto de 2022</t>
  </si>
  <si>
    <t>La entidad en la  lista de chequeo describe que se encuentre vigente
Cumple con los mcomponentes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b) Conjunto de estándares para la gestión de la información en cualquier soporte.
c) Metodología general para la creación, uso, mantenimiento, retención, acceso y preservación de la información, independiente de su soporte y medio de creación.
d) Programa de gestión de información y documentos que pueda ser aplicado en cada entidad.
e) La cooperación, articulación y coordinación permanente entre las áreas de tecnología, la oficina de Archivo, las oficinas de planeación y los productores de la información.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b) Conjunto de estándares para la gestión de la información en cualquier soporte.
c) Metodología general para la creación, uso, mantenimiento, retención, acceso y preservación de la información, independiente de su soporte y medio de creación.
d) Programa de gestión de información y documentos que pueda ser aplicado en cada entidad.
e) La cooperación, articulación y coordinación permanente entre las áreas de tecnología, la oficina de Archivo, las oficinas de planeación y los productores de la información.</t>
  </si>
  <si>
    <t>La entidad en la  lista de chequeo describe que se encuentre vigenteLa entidad cuenta con Diagnostico Integral de Archivos de fecha noviembre de 2021</t>
  </si>
  <si>
    <t>Se presentaron los mismos programas especifico que reflejaban ajuste en el periodo de referencia 2021 por tal razon se reitera recomendación frente a estos
De acuerdo a lo mencionado se encuentran en ajustes durante los periodos 2023 y 2024 de acuerdo al cambio de adminsitración</t>
  </si>
  <si>
    <t>De acuerdo a lo verificado lo que se encuentra en verde se encuentra de acuerdo a lo establecido en la guia para la formulación de PGD ( programas y especificos)
Proposito
Objetivos
Justivicación
Alcance
Beneficios
Lineamientos
Metodologia
Recirsos
Cronograma
Responsables
De acuerdo a lo que se observa en el contenido del presente programa especifico no se observa lineamiento y el cronograma para la ejecución del presente programa</t>
  </si>
  <si>
    <t>De acuerdo a lo verificado lo que se encuentra en verde se encuentra de acuerdo a lo establecido en la guia para la formulación de PGD ( programas y especificos)
Proposito
Objetivos
Justivicación
Alcance
Beneficios
Lineamientos
Metodologia
Recirsos
Cronograma fechas
Responsables
De acuerdo a lo que se observa en el contenido del presente programa especifico no se observa beneficios y lineamientos por otra parte en el cronograma no es claro la fecha de ejecución de las actividades formuladas</t>
  </si>
  <si>
    <t>De acuerdo a lo verificado lo que se encuentra en verde se encuentra de acuerdo a lo establecido en la guia para la formulación de PGD ( programas y especificos)
Proposito
Objetivos
Justiicación
Alcance
Beneficios
Lineamientos
Metodologia
Recursos
Cronograma fechas
Responsables
De acuerdo a lo que se observa en el contenido del presente programa especifico no se observa beneficios y responsables  por otra parte en el cronograma no es claro la fecha de ejecución de las actividades formuladas</t>
  </si>
  <si>
    <t>De acuerdo a lo verificado lo que se encuentra en verde se encuentra de acuerdo a lo establecido en la guia para la formulación de PGD ( programas y especificos)
Proposito
Objetivos
Justiicación
Alcance
Beneficios
Lineamientos
Metodologia
Recursos
Cronograma fechas
Responsables
De acuerdo a lo que se observa en el contenido del presente programa especifico no se observa beneficios ylineamiento  por otra parte en el cronograma no es claro la fecha de ejecución de las actividades formuladas</t>
  </si>
  <si>
    <t>De acuerdo a lo verificado lo que se encuentra en verde se encuentra de acuerdo a lo establecido en la guia para la formulación de PGD ( programas y especificos)
Proposito
Objetivos
Justiicación
Alcance
Beneficios
Lineamientos
Metodologia
Recursos
Cronograma fechas
Responsables
De acuerdo a lo que se observa en el contenido del presente programa especifico no se observa beneficios, lineamientos y Responsables  por otra parte en el cronograma no es claro la fecha de ejecución de las actividades formuladas</t>
  </si>
  <si>
    <t>De acuerdo a lo verificado lo que se encuentra en verde se encuentra de acuerdo a lo establecido en la guia para la formulación de PGD ( programas y especificos)
Proposito
Objetivos
Justiicación
Alcance
Beneficios
Lineamientos
Metodologia
Recursos
Cronograma fechas
Responsables
De acuerdo a lo que se observa en el contenido del presente programa especifico no se observa beneficios y  lineamientos  por otra parte en el cronograma no es claro la fecha de ejecución de las actividades formuladas</t>
  </si>
  <si>
    <t>https://www.foncep.gov.co/sites/default/files/2023-02/programa_de_gestion_documental_2021_v4.pdf</t>
  </si>
  <si>
    <t xml:space="preserve">La entidad para la presente vigencia no cuenta con plan operativo  para la implementación del PGD 
Se mantiene esta recomendaciones: Se debe elaborar una herramienta de seguimiento y control para el programa de gesitón documental, en la cual se visualice el cumplimiento de las actividades formualdas del PGD y Programas especificos formulados como el avance en cumplimiento </t>
  </si>
  <si>
    <r>
      <t xml:space="preserve">
A continuación se menciona la información que se articula con el PGD
PINAR
De acuerdo al documento se articula  en el desarrollo del programa  de Gestión documental pag 19  y 20) en el cual se identifican el cronograma de las actividades a ejecutar en las vienvias 2022 a 2024.
La entidad adjunta el</t>
    </r>
    <r>
      <rPr>
        <b/>
        <sz val="10"/>
        <rFont val="Arial"/>
        <family val="2"/>
      </rPr>
      <t xml:space="preserve"> Plan Estratégico Institucional</t>
    </r>
    <r>
      <rPr>
        <sz val="10"/>
        <rFont val="Arial"/>
        <family val="2"/>
      </rPr>
      <t xml:space="preserve"> 2020-2024, PÁG 50
7    RESULTADOS ESTRATÉGICOS
7.1 Articular la gestión pensional del Distrito "arantizar  la  seguridadjurídica,  la  racionalización  y  la  eficiencia  operativa  del proceso  de  administración  de  pensiones,  así  como  de  consolidar  la  gestión documental del expediente pensional, orientada a garantizar los fines del Estado y el cumplimiento de la normatividad archivística, de los sistemas de información y de la defensa judicial de las entidades del Distrito que aún conservan esta función."
Plan de Acción Institucional 2022 Fila 2 - 3 - 4 - 6 - 8 - 10 - 17 - 20 - 22 - 23 - 24 - 27 - 29 - 31 - 34 - 36 - 47 - 48 - 49 - 52 - 53 
</t>
    </r>
  </si>
  <si>
    <t>Durante la vigencia 2022 no se realizaron visitas de seguimiento al archivo de gestión</t>
  </si>
  <si>
    <t>La entidad aporta en la evidencia 18 reporte de cumplimiento de acciones planeadas para la vigencia 2022</t>
  </si>
  <si>
    <t>La evidencia se encuentra en el numeral 19 ya que no permitió la eliminación ni renombrar la carpeta
Tenniendo en cuenta el seguimiento del Plan de Mejoramiento archivistico se observan el estado de las  11 acciones formuladas así:
2.1. Actualizació, aprobación y publicación PGD  , incluir tematicas de GD en el PIC 100%
2.2.Registro TRD - RUSD y Aplicaciión de TRD por dependencias 100%
2.4.La Gerencia de Bonos y Cuotas partes cuenta con inventariopara el total de sus archivos de gestión al 31 de diciembre de 2020. Las demás dependencias no cuentan con sus inventarios
completamente diligenciados 100%
2.5  Ajustar,aprobar,socializar y publicación del l Banco Terminológico 33%
2.6 Ajustar e incluir capacitaciones de la TCA 0%
2.7 Actualización PINAR 100%
2.8 Continuidad Plan de trabajo  Intervención FDA 0%
2.9 Y 5 Actualizar e implementar MOREQ 50%
3. Radicar al Archivo de Bogotá, todos los procesos de contratación de Gestión
Documental, exceptuando los de personal, para el Vbo 100%
4. Formular Procedimientos de preservación y valoración de documentos e incluir tematicas d capacitación en tematicas de procesos y procedimientos 50%
6.  Acutalizar diagnostico Integral de Archivos y Actualizar, aprobar e implementar el SIC 50%</t>
  </si>
  <si>
    <t>Realización de sensibilizaciones en los diferentes instrumentos archivístivos a las diferentes depedencias de Foncep</t>
  </si>
  <si>
    <t>No se adjunta evidencia 11 de relación de capacitaciones
El PIC se encuentra articulado con las tematicas de gestión documental  Capacitaciones sobre
instrumentos archivísticosSistema Integrado de Conservación - SIC, implementación de la Tabla de Retención Documental - TRD y Banco Terminológico.</t>
  </si>
  <si>
    <t>Validar de acuerdo a relación que aporte la entidad
De acuerdo a lo confirmado en la relacion de capacitaciones realizadas  se realizo una sesión con fecha 17 de noviembre de 2022</t>
  </si>
  <si>
    <t>No registra sesiones de este tema</t>
  </si>
  <si>
    <t>Validar de acuerdo a relación que aporte la entidad
De acuerdo a lo confirmado en la relacion de capacitaciones realizadas  se realizo una sesión con fecha 14  de diciembre  de 2022</t>
  </si>
  <si>
    <t>Validar de acuerdo a relación que aporte la entidad
De acuerdo a lo confirmado en la relacion de capacitaciones realizadas  se realizo una sesión con fecha 14 de octubre  de 2022</t>
  </si>
  <si>
    <t>Validar de acuerdo a relación que aporte la entidad
De acuerdo a lo confirmado en la relacion de capacitaciones realizadas  se realizo siete sesiones de documento electrónico</t>
  </si>
  <si>
    <t>Validar de acuerdo a relación que aporte la entidad
De acuerdo a lo confirmado en la relacion de capacitaciones realizadas  se realizo una sesión con fecha 16 de diciembre  de 2022</t>
  </si>
  <si>
    <t xml:space="preserve">Talleres sobre la Circular SFA- 0008 del 22 de febrero de 2022: LINEAMIENTOS PARA LA PRODUCCIÓN, GESTIÓN, CONSERVACIÓN Y PRESERVACIÓN DE DOCUMENTOS.
Evento de sensibilización del nuevo SGDEA, evento denominado "La Previa" </t>
  </si>
  <si>
    <t>Actualizo para la vigencia 2022</t>
  </si>
  <si>
    <t>Se adjunta el acta N° 6 del 17 de diciembre de 2021 (es el mismo anexo 6)</t>
  </si>
  <si>
    <t xml:space="preserve"> Resolución No. DG - 00057 del 29 de Agosto de 2022</t>
  </si>
  <si>
    <t xml:space="preserve">
En la vigencia 2022 se actualizo el PINAR de aucerod a control de cambios  por Ajuste redacción, complementación del mapa de ruta del documento,seguimiento control y mejora
Por otra parte se verifica los elementos en el Manual de  formulacion del PINAR : 
Identificación de situación actual
Idefinición de Aspectos criticos pag 7
Priorización  de Aspectos criticos y ejes articuladores pag 8
Formulación de la visión esgtrategica del Plan Insitucional de Archivos - PINAR pag 7
Formulación Objetivos pag 7
Formulación de  de Planes y Proyectos pag 19
Construcción de mapa de ruta pag 23 
Contrucción de herramienta de seguimiento pag 23
Revisión con la entidad se realiza la siguiente aclaración: Si bien la entidad cuenta con la estructura de formulación de PINAR se obseerva que en el mapa de ruta queda cortado la ejecución solo se visualiza a corto plazo, por tal razon se valida con la referente de la entidad y se anexa la v2 PINAR publicado en la pagina de la entidad en el cual se puede observar el ajuste a lo mencionado.
</t>
  </si>
  <si>
    <t>Validar del como se tomo el dato reportado (aparece 99) en el reporte de cumplimiento del plan de acción</t>
  </si>
  <si>
    <t>Validar del como se tomo el dato reportado</t>
  </si>
  <si>
    <t>Programa de Gestión Documental
Proyecto de Organización de FDA
Sistema Integrado de Conservación -
SIC
Anteproyecto de presupuesto</t>
  </si>
  <si>
    <t xml:space="preserve">1. Programa de gestión documental
2 Sistma Integrado de Conservación
3. Plan de Acción
4 Proyecto de organización de FDA
5 Plan anual de adquisiciones </t>
  </si>
  <si>
    <t>Se encuentran formulados 5 proyectos de los cuales tuvieron todos ejecución en la vigencia 2022 así:
1. Programa de gestión documental co 7 lactividades 
Actualizar Indice de información Clasificada y Registrada 
Actualizar TCA
Implementar TRD
Elaborar Reclamento Interno de  Archivo y gestión documental
Actualizar Inventarios documentales
ImplementarPGD procedimientos de la GD e implementación de Programas especificos 
Acompañar la implementación del MOREQ
2. Sistma Integrado de Conservación
Implementar SIC
3. Plan de Acción
 Compremente a la  alta Dirección del desarrollo de la funcion archivistica
4 Proyecto de organización de FDA
Aplicación TVD FDA
5 Plan anual de adquisiciones  Contratar personal Idoneo para la gestión documental</t>
  </si>
  <si>
    <t>Si bien la entidad adjunta pantallazo del reporte de los avances de la gestión documental Plan de Acción de la Subdirección Aminsitrativa y FInanciera, esta no permite observar el seguimiento y control de acciones formuladas frente a las actividades ejecutada para los años a corto y mediano plazo.
Validar respuesta con la entdad
La entidad realiza seguimiento mediante roporte a  planeación por la Suit VIsión</t>
  </si>
  <si>
    <t>No se aformulado herrmaienta de seguimiento de la implementación del PINAR</t>
  </si>
  <si>
    <t>https://www.foncep.gov.co/sites/default/files/2021-12/cuadro_de_clasificacion_documental.pdf</t>
  </si>
  <si>
    <r>
      <t xml:space="preserve">Se realiza una nueva verificación del CCD aportado por la entidad y la cantidad de dependencias de Acuerdo al instrumentos son 17
130. Área de Tesoreria  2008, 2014 y 2016
160.  Área Admminsitrativa  2007 a 2021
230 .Área de Cesantias 2003 a 2022
150. Área de Contabilidad 2015 a 2020
180.Área de Talento Humano 2 archivo primero 2010 a 2020 y el segundo 2015 a 2022
110.Área Financiera 2016
1.Dirección 2008 a 2021
220 .Gerencia de Bonos y cuotas partes 2017 a 2022
210.Gerencia de Pensiones
50. .Oficina de Control Interno 2019 a 2022
 20.Oficina Aseora de Planeación 2016 a 2020
30 .Oficina Asesora Juridica preiemro 2010 a 2021 y segundo 2018 a 2022
40 .Oficina Informatica y Sistemas 1995 a 2021
200.Subdirección de prestaciones economicas 2018 a 2022
100 Subdirección financiera y Adminasitrativa 2020
35 Área de Recudo cartera y jurisdicción coactiva 2018 a 2022
105 Unidad  de Control DIsciplinario
</t>
    </r>
    <r>
      <rPr>
        <b/>
        <sz val="10"/>
        <rFont val="Arial"/>
        <family val="2"/>
      </rPr>
      <t>Adicionales</t>
    </r>
    <r>
      <rPr>
        <sz val="10"/>
        <rFont val="Arial"/>
        <family val="2"/>
      </rPr>
      <t xml:space="preserve">
Grupo PASVOCOL 2009 a 2019 
Nomina 2003 a 2019
Mantiene recomendación de la revisión integral de inventarios documentales de archivos de gestión</t>
    </r>
  </si>
  <si>
    <t>Mantiene vigente la actualización adoptada en la vigencia 2021</t>
  </si>
  <si>
    <t>Resolución DG 008 de 2021</t>
  </si>
  <si>
    <t xml:space="preserve"> Resolución No 0008 del 12 de Febrero de 2021</t>
  </si>
  <si>
    <t>La entidad adopto la Tabla de Retención Documental mendiante acto adminsitrativo Resolución No 0008 del 12 de Febrero de 2021
“Por medio de la cual se adopta la Tabla de Retención Documental del Fondo de PrestacionesEconómicas, Cesantías y Pensiones - FONCEP”</t>
  </si>
  <si>
    <t>Registro No TRD-331 de fecha 5 de marzo de 2021</t>
  </si>
  <si>
    <t>RUSD  Registro No TRD-331 de fecha 5 de marzo de 2021</t>
  </si>
  <si>
    <t>La entidad aporta el RUSD  Registro No TRD-331 de fecha 5 de marzo de 2021</t>
  </si>
  <si>
    <t>https://www.foncep.gov.co/transparencia/datos-abiertos?term_node_tid_depth=214&amp;field_fecha_de_emision_documento_value=All&amp;options%5Bvalue%5D&amp;page=1</t>
  </si>
  <si>
    <t xml:space="preserve">Validar respuesta y registrar el tercer acto administrativo de modificaciones si sirtiio en la vigencia 2022
Revisado con la referente documental los actos administrativos de los cambios estructurales son:
Primera estructura organico funcional Acuerdo Junta Directiva No a 002 de 02 de enero de  2007 
Modificación a la estructura organico funcional Resolución SFA No 0343 del 5 de diciembre de 2019
Tercera Modificación
Oficina Asosra Juridica  paso a ser subdirección Juridica Acuerdo de Junta Directiva N° 002 del 27 de julio del 2022
Grupo de nomina lo abosorbio Pensiones Resolución DG00036 del 14 de julio del 2022
</t>
  </si>
  <si>
    <t>516 ml</t>
  </si>
  <si>
    <t>De acuerdo a la relación de metros lineales de los archivos de gestión se observa un aumento 73 ml</t>
  </si>
  <si>
    <t>De acuerdo a la relación deregistros en el inventario documental de los archivos de gestión se observa un aumento 1759 registros</t>
  </si>
  <si>
    <t>120GB</t>
  </si>
  <si>
    <t>De acuerdo a la relación der gigabytes del  los archivos de gestión se observa un aumento 10 Gigabytes</t>
  </si>
  <si>
    <t>5121 (se incluye el inventario de Pensiones ya que por espacio, está almacenado en el archivo central, como se ha indicado en las otras visitas de seguimiento)</t>
  </si>
  <si>
    <t>5121 (se incluye el inventario de Pensiones ya que por espacio, está almacenado en el archivo central, como se ha indicado en las otras visitas de seguimiento
 igual al repotado en la vigencia 2021 teniendo en cuenta que no registra transferencia documentales primarias</t>
  </si>
  <si>
    <t>144682
 igual al repotado en la vigencia 2021 teniendo en cuenta que no registra transferencia documentales primarias</t>
  </si>
  <si>
    <t>1954GB</t>
  </si>
  <si>
    <t>1954 validar el datos si corresponde al de la vigencia 2021 
Se ajusta presgunta 19 del formulario 1954 GB</t>
  </si>
  <si>
    <t>HISTORIAS PENSIONALES</t>
  </si>
  <si>
    <t>HISTORIALES PENSIONALES</t>
  </si>
  <si>
    <t xml:space="preserve">La custodia continua igual que en la vigencia 2021 </t>
  </si>
  <si>
    <t>Se observa en el cronograma de transferencias documentales primarias la programación de 7 dependencia de las 17 que confoman la estructutra organicofuncionales pero teniendo en cuenta que registran que el espacio para la tranferencia se encontraba reducido no se realizaron</t>
  </si>
  <si>
    <t>De acuerdo a la revisión de tiempos de retención documental de las TRD V1  la transferencias Secundarias deben empezar desde la vigencia 2012
Pero la referente menciona que se encuentra en aplicación de TVD para luego realizar aplicación de TRD</t>
  </si>
  <si>
    <t>Continua registrando las tranfetencias secundarias del periodo de referencia 2021
De acuerdo al registro del Anexo 4 la entidad realizo transferencia secundaria desde el año 1976 a 2006 de FAVIDI
Reitaración de recomendaciones si bien se observa la entidad en el Plan de mejoramiento archivistico identifica que ya se avanzo en el proceso de transferencia documental es importangte que se continue con las acciones para poder realizar tranfertencia documental Secundaria Para la Aplicación de las TRD V1 de la entidad</t>
  </si>
  <si>
    <t xml:space="preserve">
Revisado con la referente documental los actos administrativos de los cambios estructurales son:
Primera estructura organico funcional Acuerdo Junta Directiva No a 002 de 02 de enero de  2007 
Modificación a la estructura organico funcional Resolución SFA No 0343 del 5 de diciembre de 2019
Tercera Modificación
Oficina Asosra Juridica  paso a ser subdirección Juridica Acuerdo de Junta Directiva N° 002 del 27 de julio del 2022
Grupo de nomina lo abosorbio Pensiones Resolución DG00036 del 14 de julio del 2022
</t>
  </si>
  <si>
    <t>Durante la vigencia 2022 sigue vigente el Formato Unico de Inventario Documental oficializado en el SGC  con códgo FOR-APO-GDO-008, Versión 005 de fecha de aprobación junio 2021</t>
  </si>
  <si>
    <t>MANUAL
Se ajusta el dato 5121</t>
  </si>
  <si>
    <t>MANUAL
Se ajusta el dato 144682</t>
  </si>
  <si>
    <t>De acuerdo a lo que se ajuste se modifica este dato</t>
  </si>
  <si>
    <t xml:space="preserve">Se  encuentra esta información en el FUID la eliminación es  de las vigencias desde 1978 a 1993  de 1538 registros en el FUID; asi mismo se observa el acta de eliminación de fecha 18 de mayo de 2020 y en la cual contien el proposito que efectuar eliminación de los documentos que ya perdieron el tiempo de retención en la TVD
Por otra parte menciona  que se aplico disosición final de 100 ml que incluyo proceso de selección de documentos que cumplieron Tiempos segun TVD un total de 134 cajas
La publicación de estos inventarios se encuentra en la  pagina con fecha el 19 de septiembre  y el 7 de mayo de 2020 se solicita autorización para la continuidad con el proceso de eliminación, realizando la destruccuón el día 18 de mahyo
</t>
  </si>
  <si>
    <t>https://www.foncep.gov.co/sites/default/files/2021-12/inventarios_eliminacion_documental_publicacion.pdf</t>
  </si>
  <si>
    <t>El dato reportado es de la eliminación documental de la vigencia 2020
La entidad aporta el acta de eliminación documental de fecha 18 de mayo de 2020, la que menciobna en las actividades  que se eliminaron 134 cajas conrrespondiente a la  aplicación de TVD de la entidad realizando la conversión corresponden al dato registrado por la entidad  33.5</t>
  </si>
  <si>
    <t>La entidad aporta el inventario documental en estado natural del FDA FAVIDI el  cual tiene como fechas extremas 01 enero de 1074 a  31 de diciembre de 20006</t>
  </si>
  <si>
    <t>La entidad aporta 13 archivos correspondiente  al  inventario documental en estado natural del FDA FAVIDI el  cual tiene como fechas extremas 01 enero de 1074 a  31 de diciembre de 2006 
porque  El inventario documental no se visualiza por los periodos de TVD 
De acuerdo a la revisión con la referente de la entidad menciona que los inventario se elaboraron en  estado natural y para efectos de intervención del FDA se realizara entrega a un tercero para que se ajusten por los corresondiente periodos</t>
  </si>
  <si>
    <t xml:space="preserve">La entidad cuenta con TVD adotada mendiante  Resolución DG-0227 del 31 de marzo de 2017, la entidad aporta  acta N° 15 del Comité Interno de Archivo, y  el Acuerdo 03 de 2015 la cual cuenta con 7 periodos los cuales se mencionan acontinuación 
Periodo No 1 1974-1986
Periodo No 2  1987-1994
Periodo No 3  1995
PeriodoNo 4 1996
Periodo No 5 1997-2000
Periodo No 6 2001-2003
Pweriodo No 7 2004 a 2006
</t>
  </si>
  <si>
    <t>Se debe verificar la respuesta toda vez que en la lista de chequeo No decribe que durante la vigencia 2022 no se contaba con un plan de intervención del FDA
En la vigencia 2022 se realizó la eliminación de 59,25ml de material bibliográfico como revistas, folletos que se encontraron y no pertenecen a ninguna serie documental de la TVD
Es imponrtante recomendar la forlación del Pla de trabajo para la intervención del FDA</t>
  </si>
  <si>
    <t>Continua vigente el Banco Terminologia aportado en el periodo de referencia  2021</t>
  </si>
  <si>
    <t>Acta CIGD  N° 6 del 17 de diciembre de 2021</t>
  </si>
  <si>
    <t xml:space="preserve">Se acutualizo el SIC en la vigencia 2022 </t>
  </si>
  <si>
    <t>Resolución  0008 del 09 de marzo de 2018</t>
  </si>
  <si>
    <t>Resolución DG 00057 del 29 de agosto del 2022</t>
  </si>
  <si>
    <t xml:space="preserve">
Resolución DG 00057 del 29 de agosto del 2022 se observo en la evidencia 51 </t>
  </si>
  <si>
    <t xml:space="preserve">La  entidad cuenta con el plan de conservación documental el cual se visualiza de forma integral en el Sistema Integrado de Conservación de pag 11 a la 62 no es clara la fecha de aplicación
Deja recomendación de realizar ajuste al cronograma y al mapa de riesgo para que se observe las fechas programadas de actividades </t>
  </si>
  <si>
    <t xml:space="preserve">
El plan de Conservación debe cumplir con lo que describe el articulo 5 del acuerdo 6 de 2014
Introducción si pag 5
Objetivos si pag 10
Alcance si pag 13
Metodologia - Se encuentra inmesas dentro de la 6 bestrategias formuladas pag 24 a la pag 53 
Actividades de ejecución del plan de acuerdo con los programas de conservación preventiva del SIC pag 24 a la pag 53 
Actividades especificas para cada uno de los planes pag 24 a la pag 53
Recursos humanos Técnicos, logisticos y financieros Se encuentra inmesas dentro de l24 a la 53 estrategias formuladas pag 24 a la pag 53 
Responsables si pag 61
Tiempo de ejcución- Cronograma de Actividades si pag 61
Presupuesto si pag 59
Gestión de Reisgo del Plan si pag 62 
Anexos
De acuerdo a lo anterior cumple con lo que establece   el Acuerdo AGN 006 de 2014 Articulo 5?
</t>
  </si>
  <si>
    <t>Organizar evidencias de implelemtnación de acuerdo con los programas formuladas en el PCD
Recomendación de ajustar ek cronograma incluyendo las fechas planeadas de ejecución de los programas</t>
  </si>
  <si>
    <t>Acta No.. 3 diciembre 2017</t>
  </si>
  <si>
    <t>El acto administrativo de la TCA 2022 está en proceso de revisión de la Subdirección Jurídica</t>
  </si>
  <si>
    <t>Recomendaciones: la entidad describe que no cuenta con este procedimiento por tal fin se recomienda realizar un documento oficial Guia, Instructivo, Procedimiento entre otros que permita describir los lineamiento y directices en el proceso de planeación documental de la entidad</t>
  </si>
  <si>
    <t>Recomendaciones: la entidad describe que no cuenta con este procedimiento por tal fin se recomienda realizar un documento oficial Guia, Instructivo, Procedimiento entre otros que permita describir los lineamiento y directices en el proceso de produccióndocumental de la entidad</t>
  </si>
  <si>
    <t>La entidad aporta el procedimiento de correspondencia  oficializado por el SGC con Código PDT-APO.GDO-002 Versión No 3  en el cual se definen los lineamientos de las actividades de correspondencia de la entidad frente a las comunicaciones oficiales en el proceso de la gestión documental</t>
  </si>
  <si>
    <t>La entidad aporta el procedimiento de organización de unidades documentales  oficializado por el SGC con Código PDT-APO.GDO-003  Versión No 3  en el cual se definen los lineamientos del proceso de organización clasificación, ordenación y descripción</t>
  </si>
  <si>
    <t>La entidad aporta el procedimiento deTransferencia documentales primarias  oficializado por el SGC con Código PDT-APO.GDO-004  Versión No 2  en el cual e stablece los parámetros necesarios para las transferencias documentales con el fin de garantizar la conservación
Recomendación Si bien la entidad cumple con el procedimiento de t ransferencia primaria es importante documentar los lineamientos en un documento oficial den el SGC para establecer el proceso s para la tranferencia secundaria</t>
  </si>
  <si>
    <t>La entidad cumple con el proceso de disposición documental teniendo en cuenta que  aporta el procedimiento de eliminación documental oficializado en el SGC PDT-APO-GDO-005 001 de vigencia 2020 versión 1 el cual contiene los lineamiento para la plicación de TVD en el marco de dispoisiciones archivistica , asi mismo adjunta el procedimiento de reprografia documento oficalizado en el SGC con código PDT-APO-GDO-006 Versión 01  en el cual  establece los lineamientos para las actividades del servicio de reprografía, relacionado con el uso de los servicios de impresión, digitalización y fotocopiado  
Recomendaciones frente al procedimiento de eliminación es importante validar la aplicación de disposición final en las TRD de la Entidad</t>
  </si>
  <si>
    <t>La entidad cuenta con una formulación del Plan de preservación documental , el cual se encuentra de forma integral en el Sistema Ingregrado de Conservación Documental el cual inicio en la vigencia 2021 con la elaboración del diagnostico de archivo y continuara en la vigencia 2022 con la aplicación de estrategias y programas formulados en el SIC</t>
  </si>
  <si>
    <t>Recomendaciones : este proceso es transversal a todos los procesos de la gestión documental por tal razon es importante documentar las actividades y lineamiento que se realizan a nivel interno para el cumplimiento del proceso de valoración documental</t>
  </si>
  <si>
    <t xml:space="preserve">Se mantiente vigente el MOREQ aportado para el periodo de referencia 2021
Continuar con la implementación </t>
  </si>
  <si>
    <t xml:space="preserve"> Acta de reunion del CIGD No 006 de de fecha 17 de diciembre 2021 </t>
  </si>
  <si>
    <t xml:space="preserve"> Acta de reunion del CIGD No 006 de de fecha 17 de diciembre 2021 
Continuar con la implementación de los servicios y/o funcionalidades en el Sistema de Gestión de Documentos Electrónicos de Archivo – SGDEA de acuerdo con el Modelo de Requisitos para la Gestión de Documentos Electrónicos.</t>
  </si>
  <si>
    <t xml:space="preserve"> Controldoc-SIGEF</t>
  </si>
  <si>
    <t>Documentar el procedimiento para el  proceso de digitalización acorde a las indicaciones expuestas en la Circular Externa No. 005 de 2012 que en esta materia emitió el Archivo General de la Nación.</t>
  </si>
  <si>
    <t>PRCEDIMIENRO  DE REPROGRAFIA</t>
  </si>
  <si>
    <t>PROCEDIMIENTO DE REPROGRAFÍA</t>
  </si>
  <si>
    <t>Inició la implementación desde el 2022 y finalizar el 100% al 2023 con el software, se implementaron todos los servicios mas no todos los requisitos.
Formuló el proyecto de aprovisionamiento del Sistema de gestión de documentos electrónicos de archivo-SGDEA e inició con la implementación de las actividades planeadas.</t>
  </si>
  <si>
    <t>Formuló e implementó el esquema de metadatos en el sistema Sistema de gestión de documentos electrónicos de archivo.</t>
  </si>
  <si>
    <t>Implementó mecanismos de firma electrónica y digital para los documentos electrónicos de archivo.</t>
  </si>
  <si>
    <t>Implementar el Plan de Preservación Digital con sus estrategias específicas para preservar a largo plazo los documentos que se generen en formatos electrónicos o que se conviertan a este a partir de material analógico existente.</t>
  </si>
  <si>
    <t xml:space="preserve">La entidad durante la vigencia 2022, contaba con el plan de austeridad del gasto, en donde se realizaron actividades de reducción en el consumo de papel
En el que se puede visualizar la categoria denominada Edición, impresión, reproducción, publicación de avisos en la que sedescriben las politcas de austeriadas la cuales son:}
1. Racionalizar la impresión de informes, folletos o textos institucionales estableciendo prioridades estableciendo las cantidades mínimas.
2. Consultar restricciones de austeridad en los procesos de adquisición de servicios por impresos y publicaciones.
3. La Oficina Asesora de Comunicaciones deberá realizar a través de la Imprenta Distrital, dependencia de la Secretaría General, las impresiones y publicaciones oficiales que se requieran.
4. La Entidad se abstendrá de celebrar contratos de publicidad y/o propaganda personalizada (agendas, almanaques, libretas, pocillos, vasos, esferos, regalos corporativos, souvenir o recuerdos, etc.)
Adicional se define la meta y los indicadores de reducción de papel
 </t>
  </si>
  <si>
    <t>Se implemntaro buenas practicas como fueron:
1 Circular lineamientos para la producción, gestión, conservación y preservación de documentos físicos y electrónicos
2. Pieza comunicacional con nombre Día Mundial de la Preservación Digital
3. Ecotips cero papel
4.Correo Electrónicp Reducción en el servicio de reprografía
5. Pieza comunicaciones Sabes que es el SGDEA
6 Pieza comunicacional denominada estamos comprometidos con el plan deausteridad del gasto</t>
  </si>
  <si>
    <t xml:space="preserve">1% 
0,5
</t>
  </si>
  <si>
    <t>Reducción 369 resmas en la vigencia 2022</t>
  </si>
  <si>
    <t>Piezas comunicacionales de difusión de los procesos de la gestión documental dentro de los cuales se encontraron Planeación, Producción, Gestión y Tramite, Organización, Transferencia, Disposición de documentos, Preservación a largo plazo, valoración
Pieza comunicacionales denomindas beneficios de los inventarios documentales, consulta el nuevo link d capacitaciones de gestión documental en la intranet,  consultar guia de almacenamiento documento electrónico
Jornada de Sencibilización del SGDEA
Pieza comunicacional Solicitud de actos adminsitrativos y expedientes documentales</t>
  </si>
  <si>
    <t>Mediante Pieza comunicacionesl denominadaya sabes como se creo FONCEP</t>
  </si>
  <si>
    <t xml:space="preserve">Pág . 12 - 13 - 88 - 89 - 110 
Se observa que se incluyeron los siguientes logros y metas alcanzado en la gestión documental
Introducción Fortalecimiento de la Gestion Documental
Estructuracición del Proyecto de inversión “7592- Integración de
la gestión pensional del Distrito Bogotá” paraejecutar entre 2020 y 2024, en el que se encutra el proceso de gestión documental
Meta insitucional del 2020 a 2024 Lograr el 100% de la organización e intervención documental }
Avance del Proyecto  Lograr el 100% de la organización e intervención documental con valores programado y ejecutasos
Intervenciones realizadas por proceso y tipo de elemento:
Gestor Documental en el que se define lo que optiimización </t>
  </si>
  <si>
    <t>de 17</t>
  </si>
  <si>
    <t>de</t>
  </si>
  <si>
    <t>de 58</t>
  </si>
  <si>
    <t>26 de 58</t>
  </si>
  <si>
    <t>SECRETARÍA DE EDUCACIÓN DEL DISTRITO - SED</t>
  </si>
  <si>
    <t>al revisar las paginas referidas en el anexo 1 del formulario diligenciado por la entidad, se observó que los perfiles allí definidos son básicamente para auxiliares nivel asistencial. No hay en dicho manual perfiles para el profesional técnico resppnsable en liderar el proceso de gestió documental. Esta mención se registró en el informe de la visita de la vigencia 2022. Por lo tanto se reitera a la Secretaría la necesidad de revisar y ajustar el manual de funciones, en el cual contemple lo establecido por la normativa aplicable para el caso.</t>
  </si>
  <si>
    <t>al revisar el formulario, la entidad cuenta con el apoyo de 68 personas entre:
42 auxiliares administrativos
20 técnicos y 
6 profesionales. Todos mediente CPS</t>
  </si>
  <si>
    <t>Mediante Resolución 857 de abril de 2019</t>
  </si>
  <si>
    <r>
      <t xml:space="preserve">1. 28-01-2022, temas tratados: Presentación de los POA 2022 de todos los procesos de la SED, para su aprobación, el de Gestión documental es el POA 20
2. 14-12-2022, temas tratados: 12.3. Aplicación Tablas de Retención Documental - TRD: </t>
    </r>
    <r>
      <rPr>
        <b/>
        <sz val="10"/>
        <rFont val="Arial"/>
        <family val="2"/>
      </rPr>
      <t>eliminación de documentos de la tabla de retención documental (TRD), de acuerdo con lo establecido en el procedimiento vigente</t>
    </r>
    <r>
      <rPr>
        <sz val="10"/>
        <rFont val="Arial"/>
        <family val="2"/>
      </rPr>
      <t>. Hace un resumen de un proceso de análisis surtido con diferentes áreas en donde, con base en los tiempos de retención, se identificaron los documentos que deben ser eliminados de las TRD. De acuerdo con esto, somete a aprobación del comité la eliminación de los documentos detallados en la presentación del anexo 1 del acta.</t>
    </r>
  </si>
  <si>
    <t>Resolución 853 de 2018
Acta 006 de 2021 - CIGD</t>
  </si>
  <si>
    <t>Acta 006 de 2021 - CIGD</t>
  </si>
  <si>
    <t>Presentación para aprobación de los ajustes realizados al PGD, por parte de la Dirección de Servicios Administrativos</t>
  </si>
  <si>
    <t>Se deja la misma recomendación  o mención dada en el 2022:
La entidad cuenta con la política de GD en versión 6 de fecha 21/03/2014
¿A partir de los proyectos y/o actividades que están desarrollando en el marco del PDG y PINAR la política continúa vigente?</t>
  </si>
  <si>
    <t>El diagnóstico fue elaborado en noviembre de la vigencia 2020.
al igual de la política de gestión documental, a partir de los proyectos y/o actividades que están desarrollando en el marco del PDG y PINAR, el diagnóstico debería ser actualizado.
Además, el documento presentado no pareciera estar normalizado por el Sistema de Gestión de la entidad, no cuenta con versionamientos y demás distitntivos que le darían de ciertamanera "validez"</t>
  </si>
  <si>
    <t>En el PGD están descritos 5 progeamas especiales, pero en esta descripción no plantearon un cronograma o plan de trabajo para el desarrollo de éstos.</t>
  </si>
  <si>
    <t>https://www.educacionbogota.edu.co/portal_institucional/sites/default/files/2021-01/Programa%20de%20gestio%CC%81n%20documental_SED_2020_V2.pdf</t>
  </si>
  <si>
    <t>12_PLAN DE SEGUIMIENTO GD. 
14_Seguimiento Implementación PGD_2022</t>
  </si>
  <si>
    <t>19_IV_Seguimiento_Plan_Mejoramiento_Archivistico_19012023</t>
  </si>
  <si>
    <t>Capacitación, Socialización al equipo de trabajo, seguimiento a la ejecución e implementación de los procesos.</t>
  </si>
  <si>
    <t>Mediante los seguimiento realizados a las actividades establecidas en el programa de gestión documental, asi mismo, sobre la sesiones de los equipos técnicos de la politica de gestión documental se socializa el avance de la implementación de los proceso que se enmarcan en el PGD</t>
  </si>
  <si>
    <t xml:space="preserve"> La entidad creo un equipo técnico de acuerdo con el MIPG para hacer seguimiento a la poítica de GD. </t>
  </si>
  <si>
    <t>Preguntar a la entidad</t>
  </si>
  <si>
    <t>Dato tomado del documento: 11_Relación de las capacitaciones realizadas en gestión documental por temática SED</t>
  </si>
  <si>
    <t>en el documento aportado: 11_Relación de las capacitaciones realizadas en gestión documental por temática SED  no se observó esta temática
De otra parte, en el documento: 10_Plan_Institucional_Capacitaciones_GD_2022_V3 no es un documento que cuente con el registro del sistema integrado de gestión, no hay versionamientos y demás información que den cuenta de su validez. Además, sí nombran "instrumentos archivísticos", como un todo, no hay especificidad de cuales IA</t>
  </si>
  <si>
    <t>Primera versión  del PINAR 2020-2024</t>
  </si>
  <si>
    <t>Acta 003 de 2020 - CIGD</t>
  </si>
  <si>
    <t xml:space="preserve">ACTA DE REUNIÓN 003 2020
</t>
  </si>
  <si>
    <t>Programa de documentos vitales y esenciales; SGDEA; actualización de procedimientos; elaboración y actualización de instrumentos; intenvención FDA; intervención historias laborales; fortalecimiento de la cultura archivística; aplicación de TRD a nivel central y DILES.</t>
  </si>
  <si>
    <t>Aplicación del programa de documentos vitales y esenciales
Proyecto elaborar los requerimientos funcionales del Sistema de Gestión de Documentos Electrónicos de Archivo (SGDEA)
Proyecto de actualización de procedimientos
Proyecto de actualización y elaboración de instrumentos archivísticos, entre otros.</t>
  </si>
  <si>
    <t>Preguntar a la entidad
en el PINAR se observó la propuesta de desarrollar 10 programas en el cuatrienio. Sin embargo, para el 2022 no hay datos que den cuenta del desarrollo, sí hay avances, pero no encontré como documentarlos.</t>
  </si>
  <si>
    <t>Seguimiento al PGD
Seguimiento al plan de acción.</t>
  </si>
  <si>
    <t>23_Seguimiento Implementación PINAR_2022</t>
  </si>
  <si>
    <t>https://educacionbogota.edu.co/portal_institucional/Transparencia/Cuadro-de-clasificacion-documental-TRD</t>
  </si>
  <si>
    <t>https://educacionbogota.edu.co/portal_institucional/nuestra-entidad/organigrama</t>
  </si>
  <si>
    <t>De acuerdo con el listado de las dependencias del CCD</t>
  </si>
  <si>
    <t>Resolución 1492 de 2017</t>
  </si>
  <si>
    <t>61 de 2018</t>
  </si>
  <si>
    <t>https://educacionbogota.edu.co/portal_institucional/transparencia/tablas-de-retencion-documental</t>
  </si>
  <si>
    <t>Preguntar a la entidad. Pues en los adjuntos no se ubicó información que de cuenta de los datos aportados por la misma. En la página web no fue posible ubicar este dato</t>
  </si>
  <si>
    <t>En el AB no se tiene conocimiento de alguna actualizaci+on de TRD. Ademas la entidad solo reporta la TRD convalidad en el 2017….</t>
  </si>
  <si>
    <r>
      <t xml:space="preserve">Dato tomado de la sumatoria de los registros aportados en el documento: 28_Volumetria_Archivos_Gestion_SED_2022
Ahora bien, si para el 2021 reportan 3.398 ml y para el 2022 reportan 3.045 (3.070 (25 metros de diferencia)) es decir: 3.398 - 3.070 = 328 ml menos para el 2022, querría decir que hubo una transferecia documental primaria por 328 ml???  </t>
    </r>
    <r>
      <rPr>
        <b/>
        <u/>
        <sz val="10"/>
        <rFont val="Arial"/>
        <family val="2"/>
      </rPr>
      <t>Lo verificaremos más adelante</t>
    </r>
  </si>
  <si>
    <t>Dato tomado de la sumatoria de los registros aportados en el documento: 28_Volumetria_Archivos_Gestion_SED_2022
Mismo análisis: para el 2021 tenian 81.110 registros. Para el 2022 reportan 330.293 (físicos y electrónicos); entonces: 81.110 - 330.293 = 249.183 registros menos .....cómo disminuyen tantos registros del inventario????</t>
  </si>
  <si>
    <t>no hay reporte</t>
  </si>
  <si>
    <t>Para el 2021 el AC tenía 16459,5 y en el 2022 recibió una transferencia documental de 294,791 (295 ml (según la sumatoria de las 35 actas aportadas)), entonces eso daría 16754,50. Sin embargo, la entidad registró el dato 16821,5, es decir habría una diferencia de (16459,5-16821,5=362) 362-295=67</t>
  </si>
  <si>
    <t>Preguntar a la entidad…no aportaron inventarios ni datos consolidados</t>
  </si>
  <si>
    <t>Historias laborales</t>
  </si>
  <si>
    <t>Historias Laborales Docentes</t>
  </si>
  <si>
    <t>la SED tiene tanto deposito propi como alquilado?</t>
  </si>
  <si>
    <t>en los documentos aportados no se evidenció documento que de cuenta de la respuesta dada por la entidad</t>
  </si>
  <si>
    <t>Se retoma la mención dada en el 2021 "La entidad no ha realizdo transferencias secundarias, pero cuenta con series que ya cumplieron con sus tiempos de retención en archivos de gestión y central, teniendo en cuenta que la TRD se elaboró a partir de la estructura de noviembre de 2008?; entre estas: 
- Actas de comité de comunicación y divulgación
- Boletines de prensa
- Informes a entidades de control"</t>
  </si>
  <si>
    <t>Por qué el dato es igual? (2021 con el 2022)</t>
  </si>
  <si>
    <r>
      <t>En el "borrador Informe rendición de cuentas 2022", ubicado en el link: https://www.educacionbogota.edu.co/portal_institucional/transparencia-informes-gestion-evaluacion-auditoria-rendicion-cuentas-ciudadanos   
se observó en la página 19 que la SED para esta vigencia "...se logró realizar la</t>
    </r>
    <r>
      <rPr>
        <b/>
        <sz val="10"/>
        <rFont val="Arial"/>
        <family val="2"/>
      </rPr>
      <t xml:space="preserve"> intervención archivística de dos mil trescientos treinta y seis (2.336)</t>
    </r>
    <r>
      <rPr>
        <sz val="10"/>
        <rFont val="Arial"/>
        <family val="2"/>
      </rPr>
      <t xml:space="preserve"> metros lineales pertenecientes al Fondo Documental Acumulado..."</t>
    </r>
  </si>
  <si>
    <t>se retoma la mención dada en el 2021 "Actualizar el BT conforme a las 2 actualizaciones de la TRD."</t>
  </si>
  <si>
    <t>Acta No. 002 de 2017 - CIA</t>
  </si>
  <si>
    <t>Resolución 2046 de 2021 (11 de octubre)</t>
  </si>
  <si>
    <t xml:space="preserve">La secretaría aporta documentos que dan sustento de la implementación del Plan de conservación como por ejemplo:
1. Capacitaciones en primerosm uauxilis, saneamiento ambiental, etc.
2. Inspeciones a las diferentes dependencias y colegios. Por ejemplo: visita de inspección al espacio de archivo de la institución educativa, entre otros.
</t>
  </si>
  <si>
    <t>ACTA DE REUNIÓN No. 004-2022</t>
  </si>
  <si>
    <t>SIGA y PS-Documents</t>
  </si>
  <si>
    <t>Preguntar a la entidad si para el 2022 tenian implementado el SIGA</t>
  </si>
  <si>
    <t>NO TIENE</t>
  </si>
  <si>
    <t>Se encuentra establecido en el programa de reprografia del Programa de Gestión Documental e instructivo de digitalización</t>
  </si>
  <si>
    <t>Preguntar a la entidad el porque el dato disminuyo para la vigencia del 2022, si es un dato acumulado.
Se debe sumar el dato. 1024+26</t>
  </si>
  <si>
    <t>Preguntar a la entidad el porque el dato disminuyo para la vigencia del 2022, si es un dato acumulado.
Se reporta el mismo dato del 2021</t>
  </si>
  <si>
    <t>Estructura lógica de las TRD, a través de la Circular 001 del 2022</t>
  </si>
  <si>
    <t xml:space="preserve">En el "borrador Informe rendición de cuentas 2022", ubicado en el link: https://www.educacionbogota.edu.co/portal_institucional/transparencia-informes-gestion-evaluacion-auditoria-rendicion-cuentas-ciudadanos
la SED reportó los avances en:
• Se logró realizar la intervención archivística de dos mil trescientos treinta y seis (2.336) metros lineales pertenecientes al Fondo Documental Acumulado.
• Se avanzó en la organización documental de quinientos tres (503.29) metros lineales de las historias laborales activas de la SED, equivalente a 8662 expedientes documentales. pertenecientes a las Historias Laborales activas.
• Se realizó la implementación del Plan de Conservación Documental y Plan de Preservación Digital a Largo Plazo con el propósito de implementar acciones para la conservación y preservación de la memoria institucional de la entidad. 
• Se logró la identificación de 2.914 expedientes documentales que cumplieron su tiempo de retención y su disposición final es la eliminación, conforme a lo dispuesto en las tablas de retención documental convalidadas.  
</t>
  </si>
  <si>
    <t xml:space="preserve"> 1 de 3</t>
  </si>
  <si>
    <t>En el manual de funciones de la planta temporal (Resolución 698 de 27 de julio de 2021), se encuentra el cargo profesional especializado 222-02, cuyo propósito principal es: Desarrollar las acciones requeridas en la planeación , ejecución y control del fortalecimiento de las políticas de gestión documental y de gestión del conocimiento en el marco del proyecto de inversión 7902 (...)
Perfil: Estudios: Título profesional correspondiente a uno de los siguientes núcleos básicos del conocimiento en bibliotecología, otros de las ciencias sociales y humanas. Título de posgrado en áreas relacionadas con las funciones del empleo. Matrícula profesional.
Experiencia: 24 meses de experiencia profesional relacionada.</t>
  </si>
  <si>
    <t>En la idoneidad exigida en los estudios previos para contratar los servicios profesionales y técnicos no se exige la formación específica en archivística o gestión documental; sin embargo, el equipo está conformado por personal con formación en estas áreas y en conservación de bienes muebles.</t>
  </si>
  <si>
    <t>Aunque el profesional especializado 222-02 se encuentra nombrado, el perfil no cumple con lo establecido en la Ley 1409 de 2010, toda vez que la funcionaria es profesional en Trabajo Social y especialista en Gestióin humana de las organizaciones.</t>
  </si>
  <si>
    <t>La profesional JEIMY MELISSA ROJAS FORERO, cuyo objeto contractual fue: Prestar servicios profesionales al Instituto Distrital de las Artes- IDARTES Subdirección Administrativa y Financiera-Gestiòn Documental en el desarrollo de las actividades relacionadas con el apoyo a la supervisión, seguimiento, mejora y actualización de los procesos y procedimientos propios del àrea, de acuerdo con los lineamientos del Archivo General de la Nación, el Archivo de Bogotá y en concordancia con la normatividad archivística.Estuvo contratada durante toda la vigencia 2022.</t>
  </si>
  <si>
    <t>JUAN FELIPE SANTOS LAMUS</t>
  </si>
  <si>
    <t>Resolución 170 de 2019 (febrero 25)</t>
  </si>
  <si>
    <t>26/12/2022: Actualización TRD
12/09/2022 - Actualización PINAR</t>
  </si>
  <si>
    <t>Acta CIGD No. 2 de 2020 (agosto 08)
Resolución 1601 de 2019 (septiembre 25)</t>
  </si>
  <si>
    <t>Actualizada en mayo de 2021.
El documento cumple con lo establecido en el Decreto 1080</t>
  </si>
  <si>
    <t>Versión 1 emitida el 17/11/2020 y aprobada el 05/03/2021.
Versión 2: aprobada el 29/11/2022
Se adelantaron actividades para la actualización del diagnóstico en el marco de la implementación del SIC.</t>
  </si>
  <si>
    <t>No se escuentra desarrollado en su completitud, en el PGD se relacionan: 1. Definición, 2. Objetivo General, 3. Objetivos específicos, 4. Acciones y 5. Responsables.</t>
  </si>
  <si>
    <t xml:space="preserve">La entidad formuló el programa en la vigencia 2021, el cual fue aprobado por Gestión de Calidad el 21/06/2021
</t>
  </si>
  <si>
    <t xml:space="preserve">La entidad formuló el programa en la vigencia 2022, el cual fue aprobado por Gestión de Calidad el 25/07/2022 
</t>
  </si>
  <si>
    <t>En el plan institucional de capacitación se incluyeron capacitaciones en ORFEO, el PGD y PINAR.
También se incluyen capacitaciones en temáticas asociadas a la gestión del conocimiento y la innovación.</t>
  </si>
  <si>
    <t>En el PGD hay cronogramas para los programas específicos. 
La entidad también aportó una matriz en Excel en la cual se relacionan las actividades a ejecutar en el PGD desde las vigencias 2018 a 2022; sin embargo, las actividades de 2022 se encuentran en rojo, lo cual indica que no se ejecutaron.
El 28 de junio de 2023 la entidad remitió la matriz de seguimiento a la implementación al PGD con las actividades ejecutadas en la vigencia 2022.</t>
  </si>
  <si>
    <t>En el PGD se relaciona un proyecto de inversión diferente al del PINAR. PDG proyecto 998 Fortalecimiento de la gestión institucional, comunicaciones y servicio al ciudadano"
PINAR: 7902 Consolidación integral de la gestión administrativa y modernización institucional en Bogotá
Sin embargo, algunas de las actividades que se encuentran en el plan de trabajo del PGD, tales como la actualziación de la TRD y la implementación del SIC también se encuentran en la matriz de seguimiento al PINAR.</t>
  </si>
  <si>
    <t>En la reunión con el equipo de gestión documental la profesional referente de la gestión documental mencionó que el equipo realiza acompañamiento permanente a las dependencias por demanda de las mismas.</t>
  </si>
  <si>
    <t>En el plan de mejoramiento del proceso de gestión documental la entidad formuló 13 acciones de mejora a partir del informe de la visita de seguimiento realizada en la vigencia 2021, periodo de referencia 2020. De estas acciones 2 se encuentran al 100%.</t>
  </si>
  <si>
    <t>1. Aplicación del formulario denominado “Auto - Inspecciones Gestión Documental”
2. Seguimiento actividades mensuales</t>
  </si>
  <si>
    <t>Actualización de procedimientos y formatos https://comunicarte.idartes.gov.co/SIG/apoyo-gestion-documental: 
* Procedimiento deEntrega de los Archivos con Inventario Documental por Culminación de las Actividades Contractuales (22/12/2022) GDO-PD-18
*Procedimiento de Entrega de los Archivos con Inventario Documental por Desvinculación o Traslado del Funcionario Público (19/12/2022) GDO-PD-17
*Procedimiento de Envíos de Correspondencia (19/12/2022) GDO-PD-16
*Procedimiento de Gestión de Comuniaciones Oficiales Externa (25/11/2022) GDO-PD-06
*Procedimiento de Transferencias Documentales Primarias (11/10/2022) GDO-PD-03
*Instructivo de Digitalización (16/12/2022)
*Guía para la Implementación de la Política de Eficiencia en el Uso y Consumo del Papel (2/03/2022)
*Guía de Organización y Administración de Archivos (28/01/2022)
* Diagnóstico Integral de Archivo (29/11/2022)
* Tablas de Control de Acceso (22/11/2022)
 * Programa de Reprografía (22/07/2022)
Inicio Actualización No. 3 TRD
Implementación del SIC (PCD y PPDLP)
Correo certificado 
Capacitaciones y estrategias comunicativas Proceso Gestión Documental y SIC
Correo certificado 
Capacitaciones y estrategias comunicativas Proceso Gestión Documental y SIC</t>
  </si>
  <si>
    <t>Actualización de procedimientos y formatos https://comunicarte.idartes.gov.co/SIG/apoyo-gestion-documental: 
* Procedimiento deEntrega de los Archivos con Inventario Documental por Culminación de las Actividades Contractuales (22/12/2022) GDO-PD-18
*Procedimiento de Entrega de los Archivos con Inventario Documental por Desvinculación o Traslado del Funcionario Público (19/12/2022) GDO-PD-17
*Procedimiento de Envíos de Correspondencia (19/12/2022) GDO-PD-16
*Procedimiento de Gestión de Comuniaciones Oficiales Externa (25/11/2022) GDO-PD-06
*Procedimiento de Transferencias Documentales Primarias (11/10/2022) GDO-PD-03
*Instructivo de Digitalización (16/12/2022)
*Guía para la Implementación de la Política de Eficiencia en el Uso y Consumo del Papel (2/03/2022)
*Guía de Organización y Administración de Archivos (28/01/2022)
* Diagnóstico Integral de Archivo (29/11/2022)
* Tablas de Control de Acceso (22/11/2022)
 * Programa de Reprografía (22/07/2022)
Inicio Actualización No. 3 TRD
Implementación del SIC (PCD y PPDLP)
Correo certificado 
Capacitaciones y estrategias comunicativas Proceso Gestión Documental y SIC</t>
  </si>
  <si>
    <t>La entidad aplicó una encuesta de "Autoinspección", mediante la cual se consultó a los productores documentales sobre los procesos de producción y organización.</t>
  </si>
  <si>
    <t>La entidad aportó una relación de las sesiones de capacitación realizadas durante la vigencia 2021, en la cual se relacionan las temáticas, fechas y número de participantes.</t>
  </si>
  <si>
    <t>En reunión con el equipo de gestión documental el 27/06/2023 confirmaron que, durante la vigencia 2022, realizaron capacitaciones en esta temática</t>
  </si>
  <si>
    <t>Sistema Orfeo
Procesos Técnicos
Política Coonsumo y Uso Eficiente del Papel</t>
  </si>
  <si>
    <t>El PÍNAR fue actualizado en la vigencia 2022 y aplica hasta la vigencia 2023.</t>
  </si>
  <si>
    <t>Resolución No 1601 de 2019</t>
  </si>
  <si>
    <t>Acta Comité Institucional de Gestión y Desempeño del 12 de septiembre de 2022</t>
  </si>
  <si>
    <t>Cumplió en un 60% las acciones programadas en el PINAR</t>
  </si>
  <si>
    <t>Plan para la elaboración de instrumentos archivísticos
Plan de centralización de archivos
Plan parametrización tecnológica</t>
  </si>
  <si>
    <t>1. Sistema de Gestión de Documentos Electrónicos de Archivo - SGDEA
2. Estructuración estratégica de la gestión documental
3. Centralización de archivos de gestión
4. Sistema Integrado de Conservación</t>
  </si>
  <si>
    <t>Matriz de seguimiento al PINAR - PLAN DE ACCIÓN INTEGRAL</t>
  </si>
  <si>
    <t>Plan de acción integral</t>
  </si>
  <si>
    <t>IDARTES tiene una matriz institucional en la cual se programan y se realiza el seguimiento a los planes formulados en el plan de acción de la entidad.</t>
  </si>
  <si>
    <t>CCD 1: Acuerdo 02 del 11 de febrero de 2011
CCD 2: Acuerdo 02 del 3 de agosto de 2017 - 14 dependencias
CCD 3: Acuerdo 05 del 24 de septiembre de 2021 - 15 dependencias</t>
  </si>
  <si>
    <t>https://www.idartes.gov.co/es/transparencia/datos-abiertos/tablas-de-retencion-documental</t>
  </si>
  <si>
    <t>Al revisar los inventarios documentales se identifica que la codificación utilizada no corresponde con los CCD. 
En los inventarios solo aparecen relacionadas 14 dependencias y todas cuentan con registros a 2022.
No aportaron el CCD de la actualziación 2 de la TRD.</t>
  </si>
  <si>
    <t>La entidad cuenta con la TRD y 1 actualización.
La entidad tiene pendiente una actualización a partir del Acuerdo 005 de 2021 Instituto Distrital de las Artes - IDARTES
¿Cómo determinaron el dato de las dependencias que cuentan con invenatrios a 31 de dicembre de 2022?</t>
  </si>
  <si>
    <t>TRD PRIMIGENIA: Acta No. 2 de 2019 - (Marzo 20)
TRD ACTUALIZACIÓN 1:Acta No. 6 de 2020 - (8 de octubre)</t>
  </si>
  <si>
    <t>Resolución 1272 de 2019 (agosto 2)
Resolución 1346 de 2021 (diciembre 18)</t>
  </si>
  <si>
    <t>TRD-307 (12/01/2021)</t>
  </si>
  <si>
    <t>Actualización 1</t>
  </si>
  <si>
    <t>La actualización 1 se encuentra convalidada
La actualziación 2 pendiente de radicarse ante el CDA</t>
  </si>
  <si>
    <t xml:space="preserve">Por qué la diferencia?
En 2021 se ajustó el dato conforme a la relación de volumetría aportada por la entidad.
En el diagnóstico integral de archivos actualizado en la vigencia 2022 se reporta un total de </t>
  </si>
  <si>
    <t>Por qué la diferencia coin el dato reportado en la vigencia 2022, periodo de referencia 2021?
Solicitar inventario Archivo Central</t>
  </si>
  <si>
    <t>1. OFICINA ASESORA DE PLANEACIÓN Y TECNOLOGÍAS DE LA INFORMACIÓN: 10,2 ml
2. SUBDIRECCIÓN ADMINISTRATIVA Y FINANCIERA-GESTIÓN DOCUMENTAL: 1,75 ml
3. DIRECCIÓN GENERAL: 0,5 ml
PENDIENTE REVISAR INVENTARIOS TRANSFERENCIAS</t>
  </si>
  <si>
    <t>La TRD fue convalidada en 2019 y adoptada en agosto, por tanto, el vance en la aplicación fue mínimo</t>
  </si>
  <si>
    <t>Código: GDO-F-07
Fecha: 23/11/2021
Versión:  2</t>
  </si>
  <si>
    <t>La entidad cuenta con los inventarios de las transferencias primarias</t>
  </si>
  <si>
    <t>El BANTER de IDARTES se elaboró conforme la estructura definida por el AGN.</t>
  </si>
  <si>
    <t>Acta CIGD 1 de 2020 (aril 20) 
Resolución 462 de 2021 (junio 10)</t>
  </si>
  <si>
    <t>En LISTADO MAESTRO DE DOCUMENTOS Y REGISTROS INTERNOS, se puede verificar que los términos del BANTER, por ejemplo:
1. PROGRAMACIÓN MENSUAL DE EVENTOS - GCIR-F-13
2. FORMATO DE SOLICITUD DE ALOJAMIENTO
3. ACTA DE INICIO
4. ANÁLISIS DE SECTOR</t>
  </si>
  <si>
    <t>Aportaron pantallazos de ORFEO en los cuales se identifican las series, subseries y tipos documentales</t>
  </si>
  <si>
    <t>Parametrizar los términos de referencia del banco terminológico en el sistema de gestión de documentos electrónicos de archivo.</t>
  </si>
  <si>
    <t>Resolución 1781 de 2019 (octubre 31)</t>
  </si>
  <si>
    <t xml:space="preserve">La entidad implementó 6 estrategias, 5 de las cuales se enfocaron en la conservación y 1 en la preservación (migración y </t>
  </si>
  <si>
    <t xml:space="preserve">La entidad aportó dos informes semestrales sobre la implementación del SIC. También aportaron la matriz de seguimiento al PINAR-SIC y los soportes de implementación de las  6 estrategias, a saber:
ESTRATEGIA 1: 5 INFORMES DEL PROCESO DE REALMACENMAIENTO ARCHIVO (soportes digitales) Y UN INFORME DE CONDICIONES AMBIENTALES MUEBLE SOPORTES DIGITALES ALTO RIESGO
ESTRATEGIA 2: Proceso de re-almacenamiento documentos de gran formato y soportes especiales, Cinemateca de Bogotá. Actas de visitas a la Cinemateca, Biblioteca Especializada Cine y Medios Audiovisuales -Becma y Galería Santafe.
ESTRATEGIA 3: Informe avance SIC: Reubicación de los equipos de medición de las condiciones ambientales (dataloggers) del archivo y cuatro Informes trimestrales de condiciones ambientales del Archivo de Idartes.
ESTRATEGIA 4: Acta de reunión proceso de saneamiento ambiental 
Ambicol Service SAS, Informe instalación deshumidificadores, acta reunión contratista Ambicol Service
SAS para la Presentación de resultados del proceso de saneamiento ambiental del archivo centralizado del Idartes 2- Anotaciones por parte del SAF-Gestión Documental con Aspecto al proceso de saneamiento ambiental 3- Cierre de la reunión e Informe sobre el proceso de saneamiento.
ETSRATEGIA 5: Diagnóstico del estado de conservación de los documentos del Idartes, Actas e informe visitas técnicas a los CREA, identificación e intervención documentos con ataque biológico del Planetario de Bogotá, acta Mesa de trabajo revisión Plan de Trabajo y formato de identificación de los documentos vitales y esenciales, Informe trimestral de condiciones ambientales del Archivo de Idartes, segundo trimestre, Formato diligenciado prevención de emergencias y atención a desastres, informe identificación e intervención de documentos con ataque biológico Planetario de Bogotá.
ESTRATEGIA 6: Actas de las jornadas de capacitación: 1. Socialización SIC, 2. Tipificación de deterioros en soportes documentales tradicionales y especiales den archivo (3 jornadas), 3. Capacitación a Servicios Generales sobre procesos de limpieza profunda del archivo del Idartes
</t>
  </si>
  <si>
    <t>Acta de CIGD No. 1 de 2021
Resolución 462 de 2021 (junio 10)</t>
  </si>
  <si>
    <t>Actualizada en 2022 
Código: 5TR-GDO-D-02 - 7/11/2022 - V2</t>
  </si>
  <si>
    <t xml:space="preserve">Articular la TCA con la politica de seguridad de la información </t>
  </si>
  <si>
    <t>Se hace control del préstamo de los expedienets</t>
  </si>
  <si>
    <t>La entidad adjunto pantallazos del sistema ORFEO con el control de acceso y seguridad.</t>
  </si>
  <si>
    <t>La entidad cuenta con una política de seguridad de la información y un mapa de riesgos de seguridad de la información. Este último corresonde a la vigencia 2022, pero no cuenta con los seguimientos.
La entidad remitió el 27 de junio la matriz con los respectivos seguimientos.</t>
  </si>
  <si>
    <t>Caracterización del proceso de gestión documental V2</t>
  </si>
  <si>
    <t>68_Gestión de Comunicaciones Oficiales Externas_V2
68_Gestión de Comunicaciones Oficiales Internas_V2</t>
  </si>
  <si>
    <t>68_Consulta_Prestamo_Documentos_Archivo_V2
68_Gestión de Comunicaciones Oficiales Externas_V2
68_Gestión de Comunicaciones Oficiales Internas_V2</t>
  </si>
  <si>
    <t>69_Organización de Archivos_V2</t>
  </si>
  <si>
    <t>70_Transferencias Documentales Primarias_V2</t>
  </si>
  <si>
    <t>71_Procedimiento Disposición Final de Documentos_V2.</t>
  </si>
  <si>
    <t>72_Inspeccion_Instalaciones_Almacenamiento_Condiciones_V1
72_Reconstrucción de expedientes V1</t>
  </si>
  <si>
    <t>73_Elaboración y Actualización de TRD_V2</t>
  </si>
  <si>
    <t>La entidad adjunto el documento informe diagnostico SGDEA. Aunque no se ha aprobado el modelo de requisitos por parte el CIGD el informe diagnóstico si fue presentado.
Continuar con la implementación del modelo de requisitos acorde a los requerimientos funcionales y necesidades documentales de la entidad.</t>
  </si>
  <si>
    <t>No ha sido aprobado</t>
  </si>
  <si>
    <t>ORFEO, PANDORA, SIF, SI CAPITAL</t>
  </si>
  <si>
    <t xml:space="preserve"> La Entidad cuenta con el Instructivo de Digitalización </t>
  </si>
  <si>
    <t xml:space="preserve">La entidad no contaba con procedimientos documentados para el desarrollo de las actividades de reprografía a 31 de diciembre de 2021. </t>
  </si>
  <si>
    <t>La entidad tiene Programa de reprografía 
e Instructivo de Digitalización</t>
  </si>
  <si>
    <t xml:space="preserve">Programa de reprografía </t>
  </si>
  <si>
    <t>La entidad implementó acciones de mejora y funcionalidades para el manejo de lso documentos electrónicos en el sistema ORFEO.</t>
  </si>
  <si>
    <t>Analisis de Sector</t>
  </si>
  <si>
    <t>Server ORFEO</t>
  </si>
  <si>
    <t>Guía para la implementación de la política cero papel
5TR-GDO-G-02
En el Plan de Gestión Ambiental 2020-2024 se establecen acciones para dismunuir el consumo de papel</t>
  </si>
  <si>
    <t>Realizaron capacitaciones en el manejo de ORFEO, estas se enmarcan como una de las estrategias establecidadla en la guía para la implementación de la política cero papel.</t>
  </si>
  <si>
    <t>Aumentaron en 195 resmas el consumo de papel, es decir, se incrementó el consumo en un 181%.</t>
  </si>
  <si>
    <t>1740 (2020)</t>
  </si>
  <si>
    <t xml:space="preserve">La entidad elaboró la caracterización del proceso "Gestión del conocimiento" GCO-C-01 - 07/12/2021 - V3, y una serie de documentos (procedimientos, guías, protocolos, plan de acción) y formatos para su implementación.
Documentos asociados al proceso: https://comunicarte.idartes.gov.co/SIG/gestion-del-conocimiento
Avance en la elaboración del mapa de gestión del conocimiento. Socialización del mapa del conocimiento.
Elaboración y seguimiento del plan de acción de gestión del conocimiento.
Realización de capacitaciones en gestión documental.
</t>
  </si>
  <si>
    <t>No aportaron evidencias.</t>
  </si>
  <si>
    <t>En el informe de rendición de cuentas de enero a septiembre de 2022 se reportan los logros de la política de gestión documental.</t>
  </si>
  <si>
    <t>Se reporta el cumplimiento de los indicador de gestión documental. 
1. Solicitudes de apoyo en temas técnicos de Gestión Documental
2. Capacitaciones en temas de Gestión Documental a todas las unidades de gestión del Idartes
3. Solicitudes de préstamos documentales atendidas por Gestión
Documental:
4. Carpetas clasificadas y organizadas:
Asimismo, se reportaron los avances del Sistema de gestión de documentos electrónicos de archivo Orfeo en términos del desarrollo del software y las mejoras realizadas en el 2022.</t>
  </si>
  <si>
    <t>7 de 7</t>
  </si>
  <si>
    <t>47 de 58</t>
  </si>
  <si>
    <t>51 de 58</t>
  </si>
  <si>
    <t>19 de 58</t>
  </si>
  <si>
    <r>
      <t xml:space="preserve">En el Manual de funciones "Resolución No. 806 de 2021", la entidad cuenta con un cargo profesional universitario grado 03 el cual exige la formación en Archivística y las competencias comportamentales exigidas en la Ley 1409 de 2010 y Resolución 629 de 2018. 
</t>
    </r>
    <r>
      <rPr>
        <b/>
        <sz val="10"/>
        <rFont val="Arial"/>
        <family val="2"/>
      </rPr>
      <t>Formación:</t>
    </r>
    <r>
      <rPr>
        <sz val="10"/>
        <rFont val="Arial"/>
        <family val="2"/>
      </rPr>
      <t xml:space="preserve"> Título   profesional   en:   Archivística; Bibliotecología; Ciencia    de    la    Información    y    la    Documentación, Bibliotecología y Archivística; Ciencia de la Información ±Bibliotecología;     Sistemas     de     Información     y Documentación;     Ciencia     de     la     Información     y Bibliotecología; Historia o Historia y Archivística. Tarjeta profesional en los casos requeridos por la ley.
</t>
    </r>
    <r>
      <rPr>
        <b/>
        <sz val="10"/>
        <rFont val="Arial"/>
        <family val="2"/>
      </rPr>
      <t>Experiencia:</t>
    </r>
    <r>
      <rPr>
        <sz val="10"/>
        <rFont val="Arial"/>
        <family val="2"/>
      </rPr>
      <t xml:space="preserve"> Dos (2) años de experiencia profesional relacionada.
Recomendaciones: Excluir la formación en bibliotecología e historia.
</t>
    </r>
  </si>
  <si>
    <r>
      <rPr>
        <b/>
        <sz val="10"/>
        <rFont val="Arial"/>
        <family val="2"/>
      </rPr>
      <t xml:space="preserve">Profesional. </t>
    </r>
    <r>
      <rPr>
        <sz val="10"/>
        <rFont val="Arial"/>
        <family val="2"/>
      </rPr>
      <t xml:space="preserve">Contratar los servicios de un (1) profesional para que preste servicios de apoyo a la gestión de la Entidad, relacionados con la actualización de instrumentos archivísticos, capacitación y acompañamiento en temas documentales, así como desarrollo de las actividades profesionales previstas para la gestión documental.
Idoneidad: Profesional en Sistemas de Información, bibliotecología y archivística o afines y (1) año de experiencia profesional.
</t>
    </r>
    <r>
      <rPr>
        <b/>
        <sz val="10"/>
        <rFont val="Arial"/>
        <family val="2"/>
      </rPr>
      <t xml:space="preserve">Técnico: </t>
    </r>
    <r>
      <rPr>
        <sz val="10"/>
        <rFont val="Arial"/>
        <family val="2"/>
      </rPr>
      <t xml:space="preserve">Contratar los servicios de un (1) técnico para que preste los servicios de apoyo en los procesos de archivo y correspondencia, así como las actividades previstas por la Dirección Corporativa en el desarrollo de planes, programas y aplicación de instrumentos archivísticos. </t>
    </r>
    <r>
      <rPr>
        <b/>
        <sz val="10"/>
        <rFont val="Arial"/>
        <family val="2"/>
      </rPr>
      <t>Idoneidad:</t>
    </r>
    <r>
      <rPr>
        <sz val="10"/>
        <rFont val="Arial"/>
        <family val="2"/>
      </rPr>
      <t xml:space="preserve"> Cuatro (4) semestres de educación superior en áreas relacionadas a la Gestión Documental. </t>
    </r>
  </si>
  <si>
    <r>
      <rPr>
        <b/>
        <sz val="10"/>
        <rFont val="Arial"/>
        <family val="2"/>
      </rPr>
      <t>MERCEDES QUINTERO MUÑOZ</t>
    </r>
    <r>
      <rPr>
        <sz val="10"/>
        <rFont val="Arial"/>
        <family val="2"/>
      </rPr>
      <t xml:space="preserve"> - SISTEMAS DE INFORMACIÓN, BIBLIOTECOLOGÍA Y ARCHIVÍSTICA</t>
    </r>
  </si>
  <si>
    <t>La entidad tiene vinculados a dos archivístas, un técnico en archivística y un ingeniero de sistemas.</t>
  </si>
  <si>
    <r>
      <rPr>
        <b/>
        <sz val="10"/>
        <rFont val="Arial"/>
        <family val="2"/>
      </rPr>
      <t>ANYERSON ORTIZ NAVARRO</t>
    </r>
    <r>
      <rPr>
        <sz val="10"/>
        <rFont val="Arial"/>
        <family val="2"/>
      </rPr>
      <t>: Contratar los servicios profesionales para apoyar la Dirección Corporativa en los temas de tecnología e información
relacionados con la gestión, organización, ejecución, control en el
uso y manejo del sistema de gestión documental T-DOC utilizado
por la Entidad, así como el apoyo en la integración del software
con otros sistemas de información.</t>
    </r>
  </si>
  <si>
    <t>Resolución No. 388 de 3 de julio de 2020</t>
  </si>
  <si>
    <t>Los asuntos de GD son abordados por este comité. Ante el CIDG solo se presentan los resultados del proceso.</t>
  </si>
  <si>
    <t>Comité Interno de Archivo:
1. 09/08/2022: Presentación y aprobación actualización de TRD
2. 11/11/2022: Aprbación eliminación documental</t>
  </si>
  <si>
    <t>Acta Comité de Archivo 
30/09/2021</t>
  </si>
  <si>
    <t>La entidad cuenta con un manual de gestión documental en la cual se incluyen las políticas de GD.</t>
  </si>
  <si>
    <t>El diagnóstico integral de archivos se encuentra actualizado a 2021.</t>
  </si>
  <si>
    <t>En el PGD la entidad tiene formulados 6 programas específicos; sin embargo no se incluyeron los recursos necesarios para su implementación. En estos se incluye: descripción, objetivo general y específicos y actividades a realizar durante las vigencias 2021, 2022 y 2023.</t>
  </si>
  <si>
    <t>En el PGD se incluye descripción, objetivo general y específicos y actividades a realizar durante las vigencias 2021, 2022 y 2023.</t>
  </si>
  <si>
    <t>En el PGD se incluye descripción, objetivo general y específicos y actividades a realizar durante las vigencias 2022 y 2023.
La entidad también cuenta con un documento para este programa.</t>
  </si>
  <si>
    <t>En el PGD se incluye descripción, objetivo general y específicos y actividades a realizar durante las vigencias 2018, 2019 y 2020.</t>
  </si>
  <si>
    <t>En el PGD se incluye descripción, objetivo general y específicos y actividades a realizar durante la vigencia 2022.</t>
  </si>
  <si>
    <t xml:space="preserve">En el PGD se describe el proósito y objetivos.
En la página web de la Entidad se recuperó el Plan Institucional de Formación de la vigencia 2022.
En el cronograma del Plan Institucional de Formación de 2022 se incluyó la temática en gestión documental, objetivo: Capacitar a los funcionarios y contratistas, sobre la correcta clasificación de los documentos tramitados y el uso de estos en el Sistema de Gestión Documental Electrónico de Archivo T-DOC.
</t>
  </si>
  <si>
    <t>En el PGD se describe el proósito, objetivos, alcance, beneficios, equipo y lineamientos.</t>
  </si>
  <si>
    <t>www.transmilenio.gov.co/publicaciones/148197/programa_de_gestion_documental/</t>
  </si>
  <si>
    <t>La entidad cuenta con una matriz en la cual se relacionan las actividades programadas en el marco de los programas específicos del PGD y su porcentaje de cumplimiento. Sin embargo, varias acciones que estaban planeadas pare el 2022 no se ejecutaron. En total, de las 14 actividades planeadas, solo se ejecutaron 3.</t>
  </si>
  <si>
    <t>El PGD está articulado con el PINAR y este a su vez con el plan de acción institucional, aunque de manera muy general. En cuanto al plan estratégico no es tan evidente la articulación; sin embargo, en el artículo 9. Sexto lineamiento, hace relación a la continuidad del negocio, la documentación de procesos y procedimientos y la memoria institucional.
En el Plan de Acción de la vigencia 2022 se encuentra la actividad 6.1.2: Realizar actividades definidas para la vigencia 2022.
Algunas actividades no se encuentran articuladas, se encuentran en programas diferentes. (ver observaciones celda P58)
Adicionalmente, en el PGD se formularon los programas de Reprografía y documentos especiales y estos no se encuentra en el PINAR. Y en el PINAR se encuentran los programas Programa de Planeación y Seguimiento Documental y Programa    de    Conservación y Preservación Documental | con ejecución desde 2021 y no se encuentran en el PGD.</t>
  </si>
  <si>
    <t>Qué se hace en estas visitas? Orientación en el manejo de T-DOC</t>
  </si>
  <si>
    <t>Matriz de seguimiento plan de trabajo</t>
  </si>
  <si>
    <t>En enero de la vigencia 2022 la Oficina de Control Interno realizó el segumiento a los indicadores de gestión del cual el proceso de gestión documental cumplió al 100% la meta formulada para la vigencia:
GSL4 Estado de organización archivo de gestión 2021:
Observación DC: La organización del archivo se mantiene por encima de los estándares mínimos aceptados lo que indica que la información se encuentra disponible y organizada a disposición de los usuarios internos y externos de la entidad.
Observación OCI: Este indicador es acumulativo y de acuerdo con su evolución se observa que se alcanzó en la vigencia 2021 a organizar el archivo en un 89%, paso asi la meta establecida que corresponde al 80%</t>
  </si>
  <si>
    <t xml:space="preserve">A partir del mes de agosto de 2021 se realizan mesas de trabajo semanales con la Dirección de TIC donde se hace seguimiento a mejoras del SGDEA, documento electrónico, seguridad del sistema, firmas digitales, integración con otros sistemas entre otros temas.
Se estableció un cuadro de indicadores que permite realizar el seguimiento a la organización de los archivos. </t>
  </si>
  <si>
    <t xml:space="preserve">Capacitaciones - Correo Electrónico certificado - Implementación uso de firma electrónica - Tablero t-doc - Plan Anual de Auditoria - Riesgos reportados a la OAP </t>
  </si>
  <si>
    <t xml:space="preserve">1. Instructivo para el envío de anexos a las comunicaciones oficiales
2. Documentos electrónicos
3. Firma digital
4. Instrumentos archivísticos
5. Manual de GD y procedimiento para realizar prétamo de documentos
Además, en T-Doc se publican banners informativos y videos tutoriales de 
1. Correspondencia - Documento interno dentro de un expediente
2. Correspondencia - Documentos de salida dentro de un expediente 
3. Correspondencia - Documento internos sin expediente
4. Trámite y forma electrónica y digital
 </t>
  </si>
  <si>
    <t>Aunque la Entidad no cuenta con un banco terminológico, realizó capacitación en esta temática.</t>
  </si>
  <si>
    <t>Capacitación prestamos de expedientes Archivo de Gestión / capacitación uso de firma electrónica / Videos tutoriales t-doc / Baners t-doc / Boletines t-doc</t>
  </si>
  <si>
    <t>1. Programa de capacitación.
2. Programa de Gestión de documentos electrónicos.
3. Programa de documentos Escenciales
4. Programa de Planeación y Seguimiento Documental
5. Programa    de    Conservación y Preservación Documental |</t>
  </si>
  <si>
    <t xml:space="preserve">1. Programa de capacitación
2. Programa de Gestión de documentos electrónicos.
3. Programa de documentos Escenciales
4. Programa de documentos Escenciales
5. Programa de Conservación y Preservación Documental </t>
  </si>
  <si>
    <t>Solicitar informe OCI de 2023 en el cual se evalúa la vigencia 2022.</t>
  </si>
  <si>
    <t>Matriz de seguimiento al PINAR e informe de gestión.</t>
  </si>
  <si>
    <t>Informe OCI</t>
  </si>
  <si>
    <t>https://www.transmilenio.gov.co/publicaciones/148195/cuadro-de-clasificacion-documental/</t>
  </si>
  <si>
    <t>La TRD corresponde a la estructura orgánica de 2011.    Acuerdo 2 de 201.</t>
  </si>
  <si>
    <t>Resolución 828 de 2016</t>
  </si>
  <si>
    <t>TRD 48 de 20/06/2017</t>
  </si>
  <si>
    <t>En la página del régimen legal de Bogotá de identifican 6 modificaciones:
https://sisjur.bogotajuridica.gov.co/sisjur/consulta_organica.jsp</t>
  </si>
  <si>
    <t>En proceso de actualización
Pendientes 3 actualizaciones.</t>
  </si>
  <si>
    <t>9,17 tb</t>
  </si>
  <si>
    <t>Revisar eliminación</t>
  </si>
  <si>
    <t>Contratos de concesión</t>
  </si>
  <si>
    <t>CONTRATOS DE CONCESIÓN</t>
  </si>
  <si>
    <t>Contratos administrativos</t>
  </si>
  <si>
    <t>CONTRATOS ADMINISTRATIVOS</t>
  </si>
  <si>
    <t>Cómo se formalizan las transferencias primarias?
La entidad por cronograma programó 8 transferencias de 5 dependencias y en el anexo 4 transferencias se relacionan estas cinco dependencias y el número total de metros lineales y registros transferidos.</t>
  </si>
  <si>
    <t>La TRD corresponde a la estructura orgánica de 2011.    Acuerdo 2 de 2011, pero se convalidó el 2016, por tanto, el avance en la implementación fue mínimo.</t>
  </si>
  <si>
    <t>La TRD corresponde a la estructura orgánica de 2011.  Acuerdo 2 de 2011, pero se convalidó el 2016.</t>
  </si>
  <si>
    <t>En aplicación de la TVD</t>
  </si>
  <si>
    <t>https://www.transmilenio.gov.co/publicaciones/152495/inventarios-de-los-documentos-a-eliminar/</t>
  </si>
  <si>
    <t>Cuál es el porcentaje de avance?</t>
  </si>
  <si>
    <t>La Entidad cuenta con una wiki denominada TRANSMIPEDIA la cual consiste en un glosario de términos utilizados al interior de la misma. Sin embargo, esta herramienta no homologa al banco terminológico de series, suberies y tipos documentales.
Adicionalmente, se realizó la búsqueda de series y no se recuperan las series, subseries y tipos documentales. Solicitar demostración por parte de la entidad.
El Banco Terminológico es el instrumento archivístico el cual estandariza la denominación de series y subseries documentales producidas en razón de las funciones. Además se constituye en una herramienta que facilita los procesos de valoración de documentos y elaboración de Tablas de Retención Documental al ofrecer tiempos mínimos de retención documental y una propuesta de disposición final.   (AGN: https://www.archivogeneral.gov.co/Gestion-del-Conocimiento/Banco-Terminologico)</t>
  </si>
  <si>
    <t>No se pueden validar los criterios de implemenatción del BT porque la entidad no cuenta con este instrumento.</t>
  </si>
  <si>
    <t>Estudio Técnico Financiero de Soporte a la Actualización Tarifaria: OK
Historias de vehículos: NO
Informes a Entes de Control: OK
Actas de Comité de Archivo: NO
Convocatoria: NO</t>
  </si>
  <si>
    <t>Resolución 730 de 2020</t>
  </si>
  <si>
    <t>Vigencias 2021-2026</t>
  </si>
  <si>
    <t>La entidad aportó las siguientes evidencias:
1. Correo con la programación de la jornada de fumigación
2. Control deshumificador archivo de gestión
3. Toma de temperatura y humedad archivo de gestión
No hay herramienta de seguimiento
Cómo se lleva el control a la implementación de las estrategias de conservación?</t>
  </si>
  <si>
    <t>Acta Comité de Archivo 
20/12/2019</t>
  </si>
  <si>
    <t>Actualización Manual de Riesgos de TRANSMILENIO S.A. 
Actualización Manual de políticas de seguridad y privacidad de la información - versión 6 - diciembre de 2022</t>
  </si>
  <si>
    <t>La Entidad tiene el manual de gestión documental en el cual documentan todos las operaciones de la GD.</t>
  </si>
  <si>
    <t>En 2022 elaboró el instructivo para el envío de anexos a las comunicaciones oficiales - código I-DA-002 - Versión 0 - noviembre 2022</t>
  </si>
  <si>
    <t>Acta Comité de Archivo No. 2 de 201/12/2019</t>
  </si>
  <si>
    <t>SGDEA T-DOC</t>
  </si>
  <si>
    <t> En las evidencias aportadas por la entidad no se encontro el documento con los procesos de digitalización.</t>
  </si>
  <si>
    <t>La entidad adjunto una evidencia con unos pantallazos de documentos digitalizados, estos son del 2022? y con que fines se realizó?</t>
  </si>
  <si>
    <t>Ninguno</t>
  </si>
  <si>
    <t xml:space="preserve">1 - Programa de Gestión Documental númeral 4. Programas especificos. 4.4. Reprografía.
2 - Circular No. 23 Buenas practicas para el tramite de comunicaciones oficiales internas en el Sistema de Gestión Documental Electrónico de Archivo T-DOC 
3 - Resolución No. 385 de 2022 "Por la cual se adopta e implementa el uso de la firma </t>
  </si>
  <si>
    <t xml:space="preserve">1 - Programa de Gestión Documental númeral 4. Programas especificos. 4.4. Reprografía.
2 - Circular No. 23 Buenas practicas para el tramite de comunicaciones oficiales internas en el Sistema de Gestión Documental Electrónico de Archivo T-DOC 
3 - Resolución No. 385 de 2022 "Por la cual se adopta e implementa el uso de la firma electrónica en TMSA"
4- Manual de Gestión Documental </t>
  </si>
  <si>
    <t>Este es el dato real de la producción electrónica</t>
  </si>
  <si>
    <t>En el plan de austeridad del gasto para la vigencia 2022 la Entidad incluyó la iniciativa cero papel y formuló como meta la reducción del 5% en el consumo de papel.
En la Resolución 343 de 2020 "³Por la cual se adoptan medidas de austeridad del gastoen TRANSMILENIO S.A." se incluyen las directrices para la contratación de Artículo 11°. Fotocopiado, multicopiado e impresión: Para la contratación de los servicios de fotocopiado, multicopiado e impresión, la Dirección Corporativa y la Dirección de TIC de TRANSMILENIO S.A.,
También incluye las disposiciones contenidas en la política cero papel</t>
  </si>
  <si>
    <t>Firma mecánica o autógrafa en T-DOC - Instructivo</t>
  </si>
  <si>
    <t>En el plan de austeridad del gasto para la vigencia 2022 la Entidad incluyó la iniciativa cero papel y formuló como meta la reducción del 5% en el consumo de papel.
La Entidad redujo el consumo de papel en un 5,3%, es decir, cumplió con la meta formulada.</t>
  </si>
  <si>
    <t>Total de impresiones 2022: 713747</t>
  </si>
  <si>
    <t>Total de impresiones 2021: 753313</t>
  </si>
  <si>
    <t>En el informe de gestión se presentan los logros y retos de la 2.6.6.1 Gestión del conocimiento e innovación.
1. Llevaron a cabo sesiones del Comité de Gestión del Conocimiento e Innovación con la participación de todas las dependencias de la Entidad.
Realizó capacitaciones en GD
Gestión del conocimiento: https://transmilenio.sharepoint.com/sites/GestionConocimientoInnovacion?OR=Teams-HL&amp;CT=1625671289704
https://transmilenio.sharepoint.com/Paginas/Noticias/DetalleNoticia.aspx?Anuncio=2113
https://transmilenio.sharepoint.com/DirCorporativa/Paginas/T-DOC.aspx</t>
  </si>
  <si>
    <t>Se realiza desde la página web institucional: https://www.transmilenio.gov.co/publicaciones/146028/historia-de-transmilenio/ 
Fases: https://transmilenio.sharepoint.com/Paginas/historia-tm.aspx 
Mural historia de Transmilenio</t>
  </si>
  <si>
    <t xml:space="preserve">Aunque en el informe se incluyó el numeral 6.6.7 Gestión Documental solo dice: En cuanto a la organización del archivo se siguen los lineamientos establecidos por el Archivo General de la Nación para la aplicación de Tablas de Retención Documental y organización documental en general. </t>
  </si>
  <si>
    <t xml:space="preserve">En el informe de gestión se incluyó el numeral 2.6.5.2 Gestión Documental en el cual se presenta el objetivo del proceso, los logros y retos (pg. 462 y 463). </t>
  </si>
  <si>
    <t>4 de 58</t>
  </si>
  <si>
    <t>ORGANISMOS DE CONTROL</t>
  </si>
  <si>
    <t>IRMA ISABEL PEÑA VELÁSQUEZ</t>
  </si>
  <si>
    <t>Archivista profesional, para actualización de la TRD, el CCD y el diagnóstico documental</t>
  </si>
  <si>
    <r>
      <rPr>
        <b/>
        <sz val="10"/>
        <color rgb="FF000000"/>
        <rFont val="Arial"/>
        <family val="2"/>
      </rPr>
      <t>Acta No 7</t>
    </r>
    <r>
      <rPr>
        <sz val="10"/>
        <color rgb="FF000000"/>
        <rFont val="Arial"/>
        <family val="2"/>
      </rPr>
      <t xml:space="preserve"> Comité Institucional de Gestión y Desempeño del 26 de octubre de 2022
5. Socialización instrumentos archivísticos actualizados
PLAN INSTITUCIONAL DE ARCHIVOS – PINAR
PROGRAMA DE GESTIÓN DOCUMENTAL - PGD
SISTEMA INTEGRADO DE CONSERVACIÓN - SIC
Se somete a consideración y estos instrumentos son APROBADOS POR 
UNANIMIDAD.
</t>
    </r>
    <r>
      <rPr>
        <b/>
        <sz val="10"/>
        <color rgb="FF000000"/>
        <rFont val="Arial"/>
        <family val="2"/>
      </rPr>
      <t xml:space="preserve">Acta No. 8 Comité Institucional de Gestión y Desempeño del 26 de noviembre de 2022
</t>
    </r>
    <r>
      <rPr>
        <sz val="10"/>
        <color rgb="FF000000"/>
        <rFont val="Arial"/>
        <family val="2"/>
      </rPr>
      <t>4.Aprobación de instrumentos archivísticos.
i. Programa de gestión de documentos electrónicos.
ii. Modelo de Requisitos para la Gestión de Documentos Electrónicos de Archivo MOREQ
iii. Guía de esquema de metadatos para expedientes y documentos 
electrónicos.
iv. Programa de normalización de formas y formularios
Se somete a consideración y estos instrumentos son APROBADOS POR 
UNANIMIDAD.</t>
    </r>
  </si>
  <si>
    <t>Acta No. 7 de 26/10/2022</t>
  </si>
  <si>
    <t>POLÍTICA OPERATIVA DE GESTIÓN DOCUMENTAL
(2022) Julio de 2022</t>
  </si>
  <si>
    <t>INFORME DE DIAGNOSTICO INTEGRAL DE ARCHIVO de FEBRERO 2023</t>
  </si>
  <si>
    <t>ProgramaGestionDocumentosElectronicosArchivo
ProgramaNormalizaciónFormasFormularios </t>
  </si>
  <si>
    <t>No tiene cronograma ni presupuesto</t>
  </si>
  <si>
    <t xml:space="preserve">INCONSISTENCIAS:
1.	PROYECTO No. 4: ELABORAR EL SISTEMA INTEGRADO DE CONSERVACIÓN SIC INCLUYENDO EL PROGRAMA PRESERVACIÓN A LARGO PLAZO; no se entiende porque este proyecto esta como elaborar, si la entidad cuenta con el instrumento desde 2019 y fue actualizado en 2021 y aprobado 2022, debería establecer como proyecto la implementación del plan de preservación digital a largo plazo.
2.	Se recomienda definir una metodología que este alineada a todos los procesos de la gestión documental de la entidad, toda vez que los documentos,registros y demas información son los testimonios de la ejecución de las funciones inherentes a la entidad, también es importante e indispensable tener en cuenta el componente tecnológico, que el programa este soportado en los recursos tecnológicos de que dispone la Entidad.
3.	Se recomienda revisar y actualizar la hoja de ruta formulada en el programa, ya que debe reflejar los plazos, actividades y presupuesto existente en la entidad y así lograr la ejecución de lo planeado.
</t>
  </si>
  <si>
    <t>El PGD publicado corresponde a la vigencia 2018</t>
  </si>
  <si>
    <t>14.PlanSeguimientoPGD</t>
  </si>
  <si>
    <t>15. Plan de Acción Integrado 2022
16. PLAN ESTRATÉGICO 2021- 2024</t>
  </si>
  <si>
    <t>SEGUIMIENTO PLAN DE MEJORAMIENTO ARCHIVÍSTICO 
DE LA VEEDURÍA DISTRITAL 
(Cuarto trimestre de 2022)</t>
  </si>
  <si>
    <t>1. GestionDocumentalElectronica - 29/04/2022
2. SocializaciónInstrumentosGestionInformacion - 30/06/2023
3. ProcesosGestionDocuemtnal - 31/08/2023</t>
  </si>
  <si>
    <t>Presentación en PP 
GESTIÓN DOCUMENTAL ELECTRÓNICA ​
- Conformación de Expedientes-​</t>
  </si>
  <si>
    <t>No hay evidencia dentro de las 3 capacitaciones</t>
  </si>
  <si>
    <t>5% POR CADA ACTIVIDAD EN HERRAMIENTA DE SEGUIMIENTO Y CONTROL DEL PINAR ITEM 15</t>
  </si>
  <si>
    <t>5% POR CADA ACTIVIDAD EN HERRAMIENTA DE SEGUIMIENTO Y CONTROL DEL PINAR ITEM 16</t>
  </si>
  <si>
    <t>1. Actualizar el Diagnóstico Integral de Archivos. 
2. Implementación del Sistema Integrado de Conservación
3. Actualización de las Tablas de Retención Documental 
4. Formulación e implementación de un Sistema de Gestión de Documentos Electrónicos de Archivo 
5. Implementación del Programa de Gestión Documental</t>
  </si>
  <si>
    <t>ITEM 15 DEL PINAR</t>
  </si>
  <si>
    <t xml:space="preserve">HERRAMIENTA DE SEGUIMIENTO Y CONTROL </t>
  </si>
  <si>
    <t xml:space="preserve"> 15. HERRAMIENTA DE SEGUIMIENTO Y CONTROL (IDENTIFICADA EN EL PINAR</t>
  </si>
  <si>
    <t>Resolución 160 de 2018</t>
  </si>
  <si>
    <t>TRD- 104
4/02/2019</t>
  </si>
  <si>
    <t>85.5</t>
  </si>
  <si>
    <t>600 gb</t>
  </si>
  <si>
    <t>PQRS</t>
  </si>
  <si>
    <t xml:space="preserve">REQUERIMIENTOS CIUDADANOS A ENTIDADES </t>
  </si>
  <si>
    <t>ojo EN NUESTRO FORMULARIO 
archivo en arriendo que si cumple pero no es un archivo de gestion centralizado</t>
  </si>
  <si>
    <t>La entidad si debio realizar transferencias secundarias desde 2012 a 2022; de la TVD no de la TRD</t>
  </si>
  <si>
    <r>
      <rPr>
        <b/>
        <sz val="10"/>
        <color rgb="FF000000"/>
        <rFont val="Arial"/>
        <family val="2"/>
      </rPr>
      <t xml:space="preserve">OJO (error formulario)
</t>
    </r>
    <r>
      <rPr>
        <sz val="10"/>
        <color rgb="FF000000"/>
        <rFont val="Arial"/>
        <family val="2"/>
      </rPr>
      <t>segun la TVD se realizo transferencia se deja en no aplica porque no fue de acuerdo con la TRD</t>
    </r>
  </si>
  <si>
    <t>0.50 ML son documentos de apoyo, no se tinen en cuenta</t>
  </si>
  <si>
    <r>
      <rPr>
        <b/>
        <sz val="10"/>
        <color rgb="FF000000"/>
        <rFont val="Arial"/>
        <family val="2"/>
      </rPr>
      <t xml:space="preserve">OJO (error formulario)
</t>
    </r>
    <r>
      <rPr>
        <sz val="10"/>
        <color rgb="FF000000"/>
        <rFont val="Arial"/>
        <family val="2"/>
      </rPr>
      <t>segun la TVD se realizo eliminacion se deja en no aplica porque no fue de acuerdo con la TRD</t>
    </r>
  </si>
  <si>
    <t>0,50 ML son documentos de apoyo</t>
  </si>
  <si>
    <t>SON 0,50 ML documentos de apoyo o facilitativos</t>
  </si>
  <si>
    <t xml:space="preserve">Se verifico en la casa ubicada en la calle 32 con 16 </t>
  </si>
  <si>
    <t>Acta No. 3 de 2019</t>
  </si>
  <si>
    <t xml:space="preserve">
Se recomienda parametrizar los términos de referencia del banco terminológico en el sistema de gestión de documentos electrónicos de archivo.
</t>
  </si>
  <si>
    <t>Resolución 218 de 2019</t>
  </si>
  <si>
    <t>Fue actualizado en 2021 y aprobado 2022</t>
  </si>
  <si>
    <r>
      <rPr>
        <b/>
        <sz val="10"/>
        <color rgb="FF000000"/>
        <rFont val="Arial"/>
        <family val="2"/>
      </rPr>
      <t xml:space="preserve">
</t>
    </r>
    <r>
      <rPr>
        <sz val="10"/>
        <color rgb="FF000000"/>
        <rFont val="Arial"/>
        <family val="2"/>
      </rPr>
      <t>Evidencia 60
GUÍA TABLAS DE CONTROL DE ACCESO APLICABLES A LOS DOCUMENTOS- V003
en control de actualizaciones se encuentra elaborada en 2017, actualizada 2017 y actualizada 08/02/2022
Acta de reunión 17 de enero de 2018 CIA
Aval Oficina asesora de Planeación 25 de octubre de 2017
La TCA cumple con la mayoría de los requisitos normativos y técnicos, sin embargo, se recomienda revisar los riesgos a nivel de documento electrónico de archivo teniendo en cuenta aspectos jurídicos, técnicos, tecnológicos y administrativos, con el fin de garantizar la preservación de acceso de acuerdo a los tiempos de retención.</t>
    </r>
  </si>
  <si>
    <t>Aprobado OAP, se encuentra en el SGC</t>
  </si>
  <si>
    <t>Acta No. 8 
4.Aprobación de instrumentos archivísticos.
i. Programa de gestión de documentos electrónicos.
ii. Modelo de Requisitos para la Gestión de Documentos Electrónicos de Archivo MOREQ
iii. Guía de esquema de metadatos para expedientes y documentos 
electrónicos.
iv. Programa de normalización de formas y formularios
Se somete a consideración y estos instrumentos son APROBADOS POR 
UNANIMIDAD.
El modelo de requisitos evidencia los requisitos técnicos y funcionales establecidos para un sistema de gestión de documentos electrónicos de archivo, sin embargo, es necesario definir los requerimientos y necesidades para el aprovisionamiento del Sistema de Gestión de Documentos Electrónicos de Archivo (SGDEA).</t>
  </si>
  <si>
    <t>Acta No. 8 de 2022</t>
  </si>
  <si>
    <t>Acta No. 8 
4.Aprobación de instrumentos archivísticos.
i. Programa de gestión de documentos electrónicos.
ii. Modelo de Requisitos para la Gestión de Documentos Electrónicos de Archivo MOREQ
iii. Guía de esquema de metadatos para expedientes y documentos 
electrónicos.
iv. Programa de normalización de formas y formularios
Se somete a consideración y estos instrumentos son APROBADOS POR 
UNANIMIDAD.</t>
  </si>
  <si>
    <t xml:space="preserve">
Evidencia 79.Lineamientosdigitalizaciondocumentos</t>
  </si>
  <si>
    <t xml:space="preserve">
Acta No. 8 de 2022
Se recomienda implementar el servicio de metadatos definidos en la guía de esquema de metadatos en el Sistema de Gestión de Documentos Electrónicos de Archivo, para facilitar la interoperabilidad y asegurar el acceso de los documentos a largo plazo.</t>
  </si>
  <si>
    <t>La entidad implementa el mecanismos de firma electrónica, se recomienda revisar jurídicamente, técnicamente y administrativamente la implementación de mecanismos de firma digital para la producción de Documentos Electrónicos de Archivo garantizando características como su autenticidad, integridad, y fiabilidad y no repudio por parte de sus autores, conforme a lo mencionado en la Ley 527 de 1999.</t>
  </si>
  <si>
    <t>trabajo en casa</t>
  </si>
  <si>
    <t>La Personería aportó el 1.Manual_Funciones_Compet_Lab_PB_V11_25-01-2021,  manual que contempló   Ocho (8) cargos de profesionales especializados y universitarios  en la Subdirección de Gestión Documental y recursos físicos que  incluyó los perfiles de formación profesional en archivística, de los cuales solamente hay uno nombrado y 7 en vacancia.  Quien se encuentra nombrado es el Doctor. William Fuentes es quien ocupa este cargo y su profesión es contador. . En el anexo del formulario indican que continuaban en vacancia. Por tanto continúa la recomendacion del informe pasado. "Nombrar los cargos de profesionales especializados y universitarios que se mencionan en el manual de funciones para la Subdirección de gestión documental y recursos físicos en los cuales se incluyeron los perfiles de formación profesional en archivística y vincular al profesional archivista de planta para liderar el proceso de gestión documental"</t>
  </si>
  <si>
    <t>Se revisaron los estudios previos de los 4 contratos para profesionales que se mencionan en el anexo 2, en cuya especificación técnica se menciona
735, que debe ser profesional en archivística sin experiencia (pgd, tvd)
737, que debe ser profesional  en archivística y con especializacion para la actualización de los instrumentos archivísticos.
ECO 1239-1240 son 3 técnicos que no se mencionan en el anexo 2 y que tampoco incluyen formación en archivística.</t>
  </si>
  <si>
    <t>El funcionario de carrera administrativa (Dr. William o Juan Carlos) que lidera la gestión documental de Personería pertenece a una disciplina diferente a la de archivística o a fines.</t>
  </si>
  <si>
    <t>No se otorga ponderación ya que no cumple con los criterios "contaba durante el periodo de referencia con un profesional de planta a cargo del SIGA que acredite formación en archivística"
Sin embargo, preguntar si la persona encargada del SIGA acreditaba formación en archivística.</t>
  </si>
  <si>
    <t xml:space="preserve">
2 profesionales
incluir en el formulario anexo 2  el titulo de formacion ingeniero de sistemas.</t>
  </si>
  <si>
    <t>La Personería aportó la Resolución 406 de 2020 "Por la cual se actualiza, deroga y compilan las disposiciones internas relacionadas  con el modelo integrado de Planeación y Gestión- MIPG en la Personería de Bogotá", en el artículo 9 menciona la creación del Cómité Institucional de Gestión y Desempeño.</t>
  </si>
  <si>
    <t xml:space="preserve">21/12/2022- aprobación ajuste TRD, CCD, BT  el acta menciona de plantear un diagnóstico para la digitalización.
28/06/2022- aprobación manual de gestión documental con el procedimiento de digitalización, selección y eliminación., sistema de correspondencia CORDIS y Sistema SIRIUS.
20/01/2022 Presentación y aprobación PINAR
20/09/2022- Quedó como compromiso la revisión del PMA al 30 de septiembre, PREGUNTAR QUE HA SURTIDO AL RESPECTO.
</t>
  </si>
  <si>
    <t>Revisado el documento, contempla todos los programas específicos, las actividades tanto de los procesos como de los programas se encuentran en el cronograma. Sin embargo es necesario actualizarlo en razón a que las actividades que estaban programadas para las vigencias 2017 a 2022  aún no se ven reflejadas, al parecer hubo un atraso en estas actividades (Por ejemplo lOS diagnósticos que mencionan en los programas específicos) Preguntar a la Entidad qué sucedió con la versión preliminar de actualización que tenían en el 2022</t>
  </si>
  <si>
    <t>Acta No. 02 del 29 de octubre de 2018</t>
  </si>
  <si>
    <t>VER 7_Política_g_documental_PB.</t>
  </si>
  <si>
    <t>Realizó el diagnóstico integral de archivos en la vigencia 2020, con luego fueron aportados los soportes donde se evidenció la aplicación del diagnostico en noviembre de 2021, se recomienda … "Actualizar el Diagnóstico integral de archivos tanto de la producción documental física como electrónica de tal manera que garantice una visión completa de la situación en la que se encuentra el archivo de la Entidad y que contemple los aspectos administrativos, archivísticos, de infraestructura y del entorno en el cual está la documentación. El diagnóstico debe ser elaborado por un equipo interdisciplinario, y posterior ser socializado ante el Comité institucional de gestión y desempeño".</t>
  </si>
  <si>
    <t>2018-2023</t>
  </si>
  <si>
    <t>https://www.personeriabogota.gov.co/programa-de-gestion-documental/category/39-programa-de-gestion-documental</t>
  </si>
  <si>
    <t>La Entidad no aportó el plan operativo o plan de trabajo para la implementación del PGD
La Entidad tiene contemplado actualizar el PGD (PARA LA VIGENCIA 2022)</t>
  </si>
  <si>
    <t>En el plan Estratégico.. El objetivo 4. Fortalecer la gestión institucional a través del uso y apropiación de tecnologías de la información y las comunicaciones, la aplicación de buenas prácticas, un Talento Humano y una infraestructura adecuados para la prestación del servicio.  
Numeral 4.4. Implementar el 100% de las acciones necesarias para la modernización de la gestión institucional a través de los procesos de apoyo, que permita una mejor prestación del servicio.</t>
  </si>
  <si>
    <t>La Entidad aportó 5 actas de reunión de fechas (20 y 27 de abril, 01,08,20 y 22 de junio) en donde se evidencian las visitas a los archivos de gestión de las personerías locales y personerías delegadas.</t>
  </si>
  <si>
    <t>Continuar implementación del SGDEA</t>
  </si>
  <si>
    <t>Se realizaron visitas en donde se verificaba el estado de organización de los archivos de Gestión</t>
  </si>
  <si>
    <t>Revisadas las 5 actas no se evidenció el tema de documentos electrónicos.
Realizaron un cronograma de capacitaciones para el 2023</t>
  </si>
  <si>
    <t xml:space="preserve">La entidad aportó 12PL01PlanInstitucionalArchivosPersoneriaBogotav3actualizada1 versión 3
con actividades contempladas para las vigencias 2021-2023
En reunión del 14 de julio se evidenció una cuarta versión del PINAR con un cronograma de cumplimiento de un año  (2022), con 4 proyectos:
Actualización e Implementación del PGD
Elaboracion y/o ajuste de la Tabla de Valoración Documental
Actualización e Implementación de la Tabla de Retención Documental
Ajuste o Actualización del Sistema Integrado de Conservación. 
</t>
  </si>
  <si>
    <t>ACTA 1 DEL 28 DE ENERO DE 2021</t>
  </si>
  <si>
    <t>Acta CIGD de fecha 20 enero de 2022 numeral 9.1</t>
  </si>
  <si>
    <t xml:space="preserve">
Revisadas las actas del CIGD se encontró que en el numeral 9.1 se trató la presentación y aprobación del PINAR.</t>
  </si>
  <si>
    <t>Realizaron un PINAR con cronograma unicamente para 2022 con 4 proyectos</t>
  </si>
  <si>
    <r>
      <t xml:space="preserve">  Se evidencia atraso de los proyectos respecto al cronograma establecido:
</t>
    </r>
    <r>
      <rPr>
        <b/>
        <sz val="10"/>
        <rFont val="Arial"/>
        <family val="2"/>
      </rPr>
      <t>Actualización e implementación TRD,</t>
    </r>
    <r>
      <rPr>
        <sz val="10"/>
        <rFont val="Arial"/>
        <family val="2"/>
      </rPr>
      <t xml:space="preserve"> no se llevó a cabo en el 2022 las actividades contempladas en el PINAR.
</t>
    </r>
    <r>
      <rPr>
        <b/>
        <sz val="10"/>
        <rFont val="Arial"/>
        <family val="2"/>
      </rPr>
      <t>Elaboración e implementación TVD,</t>
    </r>
    <r>
      <rPr>
        <sz val="10"/>
        <rFont val="Arial"/>
        <family val="2"/>
      </rPr>
      <t xml:space="preserve">  no se llevó a cabo la presentación del proyecto TVD, una vez revisadas las comunicaciones de 2022 que allegó Personeria al AB.
</t>
    </r>
    <r>
      <rPr>
        <b/>
        <sz val="10"/>
        <rFont val="Arial"/>
        <family val="2"/>
      </rPr>
      <t>Implementación SIC</t>
    </r>
    <r>
      <rPr>
        <sz val="10"/>
        <rFont val="Arial"/>
        <family val="2"/>
      </rPr>
      <t>, no se evidencia la implementación de estrategias del PPDLP
Juan Carlos proyectó el POA que para la Entidad es la herramienta de seguimiento a los proyectos, en esta herramienta aportada el 14 de julio se menciona un avance del 52,45% para la vigencia 2022,</t>
    </r>
  </si>
  <si>
    <t>Los cuatro proyectos fueron planeados para la vigencia 2021, a saber:
Actualización e Implementación de la TRD
Elaboracion e implementación de la TVD
Actualización e implementación del PGD
Implementación del SIC</t>
  </si>
  <si>
    <t xml:space="preserve">Los cuatro proyectos fueron planeados para la vigencia 2022, a saber:
Actualización e Implementación del PGD
Elaboracion y/o ajuste de la Tabla de Valoración Documental
Actualización e Implementación de la Tabla de Retención Documental
Ajuste o Actualización del Sistema Integrado de Conservación. </t>
  </si>
  <si>
    <t>La Entidad no aportó la herramienta de seguimiento y control 2022
Juan Carlos proyectó el POA y validó que si cuentan con la herramienta de seguimiento en una base en excel</t>
  </si>
  <si>
    <t xml:space="preserve"> Son 66 dependencias según Acuerdo 755 de 2019</t>
  </si>
  <si>
    <t>Revisados los soportes aportados por la Entidad, unicamente la  serie Requerimientos Ciudadanos e Institucionales de la Personería Local de Bosa tiene el ag actualizado a  mayo de 2022.
Sin embargo la TRD de Personerías locales tiene varias series,  entre las cuales están actas, informes y registro de declaraciones de víctimas del conflicto armado (serie de conservación total,  de la cual no se evidencian inventarios  a 2022)
el dia 14 de julio de 2023 la entidad remitió los inventarios actualizados de 8 dependencias....ver evidencias</t>
  </si>
  <si>
    <t>Resolución 398 del 14 de Octubre de 2015 - Aprobación TRD (edición 1a TRD)
Resolución 506 del 01 de octubre de 2019 (edición 2a TRD)</t>
  </si>
  <si>
    <t>TRD-125 del 03 de julio de 2019</t>
  </si>
  <si>
    <t>verificar el link ya que no está funcionando
https://www.personeriabogota.gov.co/programa-de-gestion-documental/tablas-de-retencion-documental-trd</t>
  </si>
  <si>
    <t>desde su creación, en reunión del 14 de julio mencionaron 10 modificaciones, 7 de TVD y 3 de TRD.
Análisis de los periodos del FDA
Acuerdo 514 de 2012
Acuerdo 755 de 2019
Recomendación: Atender las observaciones establecidas en la comunicación de radicado 2-2023-15280 entre las cuales está, realizar una revisión exhaustiva de su producción documental y de las denominaciones incluidas en la TRD.</t>
  </si>
  <si>
    <t>El periodo anterior indicaron que ha surtido 1 versión de actualización:
TRD 2013-2018 (Acta CDA No. 4 de 2015) Original
TRD 2019 ( Acta No. 1 de 2019) primera actualización
Para la segunda actualización Van a tener mesa de trabajo con el AB en julio de 2023</t>
  </si>
  <si>
    <t>la entidad aportó la relación 33. Inventarios 2020-2023 Registros donde mencionan que el total de metros lineales en los archivos de gestión es de 169 cajas equivalentes a 42 metros lineales.
Preguntar al referente documental a que debe la diferencia del periodo de referencia anterior.  Juan Carlos explica que en el Archivo Central contaban la volumetría del FDA, por ello es que ha reducido este dato.</t>
  </si>
  <si>
    <t>la entidad aportó la relación 33. Inventarios 2020-2023 y fue el dato reportado en el formulario.</t>
  </si>
  <si>
    <t>la entidad aportó la relación 33. Inventarios 2020-2023 y fue el dato reportado en el formulario.
La entidad suministró 38. RELACIÓN ACTAS DE TRANSFERENCIA DOCUMENTAL 2022 donde se evidencian 31 actas equivalentes a 254 metros lineales
que sumados al AG y transferencias dan 2.377,75
al parecer fue un error de digitación</t>
  </si>
  <si>
    <t>Conciliaciones Ciudadanas</t>
  </si>
  <si>
    <t>CONCILIACIONES</t>
  </si>
  <si>
    <t>La Entidad soportó este dato en reunion del 14 de julo de 2023</t>
  </si>
  <si>
    <t>Requerimientos Ciudadanos e Institucionales</t>
  </si>
  <si>
    <t>REQUERIMIENTOS CIUDADANOS E INSTITUCIONALES</t>
  </si>
  <si>
    <t>REQUERIMIENTOS CIUDADANOS E INSTITUCIOANLES</t>
  </si>
  <si>
    <t>La personería aportó el 36_Reg_fotograf_arch_gestion_central_2021_PB
Se observa en las fotografías que los archivos de gestión son custodiados en las oficinas productoras en estantería cerrada y algunos en lockers de madera.</t>
  </si>
  <si>
    <t>Preguntar a la Entidad, cual es el tercerizado y si el depósito cumple con los requisitos del Acuerdo 049 de 2000
Archivos del Estado.</t>
  </si>
  <si>
    <t>La Entidad aportó 2 circulares, 016 y 024 de 2022 con la programacion de transferencias documentales primarias.</t>
  </si>
  <si>
    <t xml:space="preserve">MANUAL
La Entidad aportó 31actas de transferencias primarias con un total de 1016 carpetas equivalentes a aprox 254 ml.
Según la planeación cumplió c39% de las transferencias.
Recomendación: asignar un cronograma posterior a la circular.
</t>
  </si>
  <si>
    <t>se revisó el mapa de series patrimoniale y hay algunas series que ya son objeto de transferencia secundaria.</t>
  </si>
  <si>
    <t>La entidad respondió en el formulario con un SI, realmente es un NO</t>
  </si>
  <si>
    <t xml:space="preserve">
el dia 14 de julio de 2023 la entidad remitió los inventarios actualizados de 8 dependencias....ver evidencias</t>
  </si>
  <si>
    <t>Tanto en el formulario como en los soportes se evidencia un fondo documental acumulado con 7 periodos institucionales.</t>
  </si>
  <si>
    <t xml:space="preserve">El contrato interadministrativo No. 1381 de noviembre de 2022 comprendía el levantamiento de inventario en estado natural de aprox 2000 ml de documentación correspondiente al FDA.
</t>
  </si>
  <si>
    <t>La Entidad aportó inventarios de los 7 periodos identificados en el FDA  ver 27. INVENTARIOS DOCUMENTALES luego Fondos Acumulados.</t>
  </si>
  <si>
    <t>La Entidad aportó un documento de fecha noviembre de 2018, este documento no tiene ni código ni versionamiento.
Preguntar a la Entidad si realmente fue ese el BT aprobado???
INCORPORAR EL BT ACTUALIZADO  DE 21 DIC 2022</t>
  </si>
  <si>
    <t>Acta CIGD 21 Diciembre 2022</t>
  </si>
  <si>
    <t>Revisado el 52. 01-FR-09 Listado Maestro de Documentos V5 Actualizado ABR 2023.xlsx
Se encontraron algunos terminos definidos en el Banco Terminológico, por ejemplo matriz de riesgos.</t>
  </si>
  <si>
    <t>No se aportaron los pantallazos del registro de radicación empleando términos del Banco Terminológico.
NO ALCANZÓ A SER IMPLEMENTADO EN EL 2022</t>
  </si>
  <si>
    <t>No se aportaron los pantallazos de glosario, tesauro o términos parametrizado con el  SGDA, acorde al banco terminológico vigente.</t>
  </si>
  <si>
    <t>No se aportaron los pantallazos de glosario, tesauro o términos parametrizado con el  SGDEA, acorde al banco terminológico vigente.</t>
  </si>
  <si>
    <t>No se aportaron los pantallazos de los criterios o llaves de búsqueda en los instrumentos de consulta, recuperación de información y continuidad del negocio.
Nota: Incluir pantallazos de la hoja de control diligenciada, guías, software de gestión documental.</t>
  </si>
  <si>
    <t>La Personería aportó 57. 20201211_SIC_PERSONERIA, un documento preliminar con fecha 01/12/2020 que fue modificado y contempla actividades para las vigencias 2021-2023. No obstarnte no se cuenta con acto administrativo de aprobación</t>
  </si>
  <si>
    <t>Acta 28 de octubre de 2019</t>
  </si>
  <si>
    <t>Esta pendiente aprobar la actualización.</t>
  </si>
  <si>
    <t>La Entidad no aportó Documento(s) que soporten la implementación del Plan de conservación documental (planillas de registro de condiciones ambientales, registros fotográficos, entre otros). 
La Entidad menciona que el archivo central fue trasladado a un depósito que cumple con los requerimientos de la normatividad archivística. Sin embargo en reunión del 14 de julio se expresa que esto surtió a finales de diciembre de 2022 y no se alcanzó a documentar.</t>
  </si>
  <si>
    <t>La Entidad no aportó Evidencias o herramienta de seguimiento al Plan de conservación documental.</t>
  </si>
  <si>
    <t>La Entidad aportó un documento TCA, preguntar a la Entidad si fue aprobado durante la vigencia 2022
En el año 2023, se realizará la aprobacion y ajustes.</t>
  </si>
  <si>
    <t>La entidad no aportó Pantallazo del SGDA con la parametrización de los privilegios establecidos en la Tabla de control de acceso.</t>
  </si>
  <si>
    <t xml:space="preserve">La Entidad suministró la 63_Politica_seguridad_informacion_vigente_PB
No obstante, no se evidencia la Matriz de gestión de riegos asociados al acceso de la información. </t>
  </si>
  <si>
    <t>En la lista de chequeo manifestaron no contar con el documento
SE BUSCARON CON JUAN CARLOS EN ISOLUCION Y NO SE ENCONTRÓ.</t>
  </si>
  <si>
    <t>La Personería expresó que cuentan con  un procedimiento denominado "servicio de mensajería", en el cual se contempla la creación de un memorando, una comunicación, además cuentan con un manual estratégico de comunicaciones, en el cual se indica desde la oficina de comunicaciones cómo debe ser el lenguaje, entre otros. También fue manifestado que, este manual se ubica en el área de comuniones, toda vez que consideran que esto está relacionado con la ciudadanía. Además, tienen una caracterización de gestión de comunicaciones, en el cual cuentan con la descripción del cómo elaborar un documento relacionado.</t>
  </si>
  <si>
    <t>La Personería aportó 68.Procedimiento_Consulta_Documentos_V1</t>
  </si>
  <si>
    <t>La Personería aportó 69.Procedimiento_Organizacion_Documental_V2</t>
  </si>
  <si>
    <t>La Personería aportó 70.Procedimiento_Transferencia_Documental_V2</t>
  </si>
  <si>
    <t>La Personería aportó 72_Procedim_preservac_documentos_MANUAL_GD_PB_12-MN-01_Manual_G_Documental</t>
  </si>
  <si>
    <t>La Entidad aportó un documento 74_Documento_MRGDEA_2021_PB, preguntar a la Entidad si fue aprobado durante la vigencia 2022
ya está listo para ser presentado a CIGD en el 2023</t>
  </si>
  <si>
    <t>SIRIUS</t>
  </si>
  <si>
    <t>SIRIUS como gestor documental actual y a diferencia de CORDIS, genera documentos electrónicos de archivo, puede crear expedientes, tiene controles de acceso, informacion reservada, clasificada y publica y permite mediante la asignacion de roles. con permisos de radicación y publicación., generar reportes
CORDIS ya se cerro el registro, unicamente está como consulta, se cerró en septiembre de 2020</t>
  </si>
  <si>
    <t> La entidad cuenta con el documento Proyecto de digitalización
78.PROY_DIGITALIZACION_2021_PB.docx</t>
  </si>
  <si>
    <t>NO TENÍA FORMULADOS PROCEDIMIENTOS PARA REPROGRAFÍA</t>
  </si>
  <si>
    <t>Aunque en el programa de reprografía contemplado en el PGD se tienen 7 actividades, estas no cuentan con un cronograma establecido, los programas específicos fueron formulados mas no implementados</t>
  </si>
  <si>
    <t>Preguntar a la entidad por las funcionalidades del SGDEA en el Sistema de Gestión Documental
al 31 de diciembre de 2022 la Personería no tenía implementado un SGDEA, por lo cual no se otorga el porcentaje.
SIRIUS se aproxima mas a ser un SGDEA
SIRIUS fue un contrato que se ejecutó en el 2020 y finalizó en marzo de 2023.
Existe un aplicativo misional mediante al cual las dependencias registran  (SINPRO) .</t>
  </si>
  <si>
    <t>La Entidad aportó el 82.Metadatos_SGDEA_requer_14_Anexo_3.xlsx
RECOMENDACION:
Implementar el servicio de metadatos en el Sistema de Gestión de Documentos Electrónicos de Archivo, para facilitar la interoperabilidad y asegurar el acceso de los documentos a largo plazo.</t>
  </si>
  <si>
    <t>1265.11</t>
  </si>
  <si>
    <t>La entidad aportó el 85.1.CIRC_01_09022021_FIRMA_ELECTRONICA.pdf
Preguntar a la entidad por el mecanismo de firma electrónica, ya que adjuntaron evidencia, pero es firma escaneada
SI TIENEN UN MECANISMO DE FIRMA ELECTRÓNICA, VAN A TOMAR UN PANTALLAZO DE UN RADICADO DE SIRIUS</t>
  </si>
  <si>
    <t>Preguntar a la entidad si toda la producción documental electrónica se almacena en el sistema.</t>
  </si>
  <si>
    <t>Resolución 940 de 2020 SIRIUS, que toda la producción documental se alojara en el aplicativo, el aplicativo tiene la posibilidad de crear expedientes híbridos.</t>
  </si>
  <si>
    <t>Preguntar a la entidad por las actividades de preservación digital planeadas para la vigencia 2021 y 2022, en la evidencia 91.</t>
  </si>
  <si>
    <t>Revisado el plan no se evidenció: marco conceptual y conjunto de estándares para la gestión de la información electrónica; metodología general para la creación, uso, mantenimiento, retención, acceso y preservación de la información; programa de gestión documental; mecanismos de cooperación, articulación y coordinación permanente entre las áreas de tecnologías de la información, gestión documental, auditorías internas y usuarios.
Se realizarán los respectivos ajustes una vez implementado el SGDEA</t>
  </si>
  <si>
    <t>Revisado el documento, la Entidad contempló unas estrategias que no han tenido cumplimiendo conforme al cronograma establecido, por lo cual se hace necesario actualizarlo.</t>
  </si>
  <si>
    <t>La Personería aportó 71_Procedim_preservac_documentos_MANUAL_GD_PB_12-MN-01_Manual_G_Documental
Al revisar el documento no se evidencia el procedimiento de plan de preservación digital a largo plazo.</t>
  </si>
  <si>
    <t xml:space="preserve">La Entidad aportó la 93.1.Resol_1005-2020_PolItica_Consumo_Sostenible_Papel.pdf </t>
  </si>
  <si>
    <t>La Entidad  aportó pantallazos de las invitaciones a los funcionarios para implementar el  Sistema de Gestión Ambiental
Es uno de los procesos más difundidos en la Personería</t>
  </si>
  <si>
    <t>La Entidad aportó el documento 95.1.Documento_meta_reduccion_papel_2021-PB_AÑO_BASE_CONSUMO_SOSTENIBLE_2020-2024.xlsx</t>
  </si>
  <si>
    <t>La Entidad aportó el archivo 96. CAMPA_EVENTOS
En donde promueven las capacitaciones en gestión documental, de enero, febrero y marzo de 2022 y las realizadas por la subdirección de gestión documental y recursos físicos.</t>
  </si>
  <si>
    <t>La Entidad proyectó el documento 
https://www.personeriabogota.gov.co/control/control-informes/informes-de-gestion/informes-de-rendicion-de-cuentas
página 11 y página 16</t>
  </si>
  <si>
    <t>La personería aportó un documento denominado "Informe de gestión y resultados 2022" CBN-1090 Pagina 16 y página 29 menciona las estrategias para la gestión documental.</t>
  </si>
  <si>
    <t>50 de 58</t>
  </si>
  <si>
    <t>FUNDACIÓN GILBERTO ALZATE AVENDAÑO</t>
  </si>
  <si>
    <t>Se revisó el manual aportado por la fundación (Resolucion 113 de 2022), encontrando que quien lidera "...los planes y programas de gestión documental y correspondencia y custodiar, manejar y conservar el archivo de la entidad, de conformidad con las disposiciones legales vigentes" es la subdirección de gestón corporativa, quien por su espcialidad para el cargo opta de otra profesion diferente a la de archivística.</t>
  </si>
  <si>
    <r>
      <t xml:space="preserve">Pese a que la fundación no aportó los estudios previso de los profesionales SONIA MARCELA VANEGAS GUZMÁN y LUIS FERNANDO GARCIA MORALES, se verificó en el RUPA la respectiva tarjeta profesional que losacredita como porfesionales en BIBLIOTECOLOGÍA Y ARCHIVÍSTICA. De otra parte, los tecnicos vinculados al proceso de gestión documental 2022 aportaron los estudios previo, evidenciando cumplimiento en la </t>
    </r>
    <r>
      <rPr>
        <b/>
        <sz val="10"/>
        <rFont val="Arial"/>
        <family val="2"/>
      </rPr>
      <t xml:space="preserve">idoneidad </t>
    </r>
    <r>
      <rPr>
        <sz val="10"/>
        <rFont val="Arial"/>
        <family val="2"/>
      </rPr>
      <t xml:space="preserve">(Técnico en Gestión Documental y Archivo o en Asistencia en Organización de Archivos). </t>
    </r>
  </si>
  <si>
    <t>El profesional que "lideró" la gestión docuemtnal desde lo técnico fue el señor  LUIS FERNANDO GARCIA MORALES,</t>
  </si>
  <si>
    <t>Revisado el anexo 2 del formualrio, la fundación solo reportó 2 profesionales en archivística y dos técnicos en la misma área.</t>
  </si>
  <si>
    <t>Mediante la Resolución 112 del 14-06-2019 "Por el cual se modifica y reglamenta el Comité Institucional de Gestión y Desempeño MIPG de la Fundación Gilberto Álzate Avendaño y se dictan otras disposiciones".</t>
  </si>
  <si>
    <t>1. febrero 23 de 2022: Presentación y aprobación del Plan Institucional de Archivos PINAR 2022 ajustado.
2. Abril 6 y 11 de 2022: Presentación y aprobación actualización Tablas de Retención Documental. (1a convalidación 2014. cambio de estructura 2017, para lo cual la FUGA presentó en este comité la actualización de la TRD)
3. septiembre 22 de 2022: Presentación y aprobación de la Política de Gestión Documental de la Fundación.
4. diciembre 21 de 2022: Presentación ajustes actualización 1 Tabla de Retención Documental y Proceso de selección aplicación TVD y TRD vigentes</t>
  </si>
  <si>
    <t>La fundación aportó un acta que data de 2018 (COMITÉ INTERNO DE ARCHIVO), documento que no es válido, si se tiene en cuenta que la fundación aportó 2 documentos PGD a ser: 1 V3 de 2019 y 2 PGD V 2023-2026. Este último no debió ser aportado, toda vez que el periodo de análisis es 2022.
Ahora bien, se revisó el PGD V3-2019 observando:
los porgrams especiales fueron propuestos para diseñarlos y ejecutarlos entre el 2019 y el 2022. Llama la atención que, en todo el programa no hay mención alguna sobre el tema de SIC y por lo tanto no se contempló el desarrollo de los planes de conservación y preservacion digital, así como tampoco el profesional en la materia.
Ahora bien, mencionan un equipo intercisplinario, el cual está conformado por profesionales de áreas como planeación, jurídica, control interno, pero para el desarrollo de las operaciones tecnicas y propias de la gstión documental la FUGA debería considerar la oportunidad de contar con este personal directo para el área comno tal.</t>
  </si>
  <si>
    <t>FUGA aportó un documento que no da cuenta de la aprobación del PGD. Se toma en cuenta la emnción del 2021: "El documento aportado por la entidad NO corresponde con la versión del PGD suministrado; toda vez que dicha acta corresponde al año 2018 mediante la estrategia IGA+10 de la Sec General. Ahora bien, de acuerdo con el acta de comité interno de archivo de fecha 27 y 28 de octubre de 2021, en el "desarrollo de la reunión" está registrado: "Actualizar, en el Plan Institucional de Archivos - PINAR 2021, la fecha de la actividad “Actualizar el Programa de Gestión Documental PGD” programado para el 31 de octubre de 2021, para hacerlo consistente con lo aprobado por el Comité Interno de Archivo en el plan resultante del Diagnóstico Integral de Archivo, que señala “Actualizar el Programa de Gestión Documental” con fecha de cumplimiento noviembre de 2022".</t>
  </si>
  <si>
    <t>Vigencia 2022, V4</t>
  </si>
  <si>
    <t>La FUGA aporto un excel; sin embargo al revisar la página de la entidad se encontró en el link https://fuga.gov.co/sites/default/files/2022-03/diagnostico_integral_de_archivo_v._3.pdf 
Se hizo revisión al documento encontrando varias observaiocnes las cuales serán registradas en el numeral respectivo, para efectos de las recomendaciones o aclaraciones.</t>
  </si>
  <si>
    <r>
      <t>Solicitar documentos que den cuenta del cumplimiento de este programa, toda vez que en el PGD indicaron que se desarrollaría entre el 2019-2022
En el documento 18_seguimiento PGD 2018-2022 registran que "</t>
    </r>
    <r>
      <rPr>
        <u/>
        <sz val="10"/>
        <rFont val="Arial"/>
        <family val="2"/>
      </rPr>
      <t>A pesar que no se elaboró un programa como tal ...";</t>
    </r>
    <r>
      <rPr>
        <sz val="10"/>
        <rFont val="Arial"/>
        <family val="2"/>
      </rPr>
      <t xml:space="preserve"> es decir que el cumplimiento fue parcial, tal como se observa en dicho documento</t>
    </r>
  </si>
  <si>
    <t>Solicitar documentos que den cuenta del cumplimiento de este programa, toda vez que en el PGD indicaron que se desarrollaría entre el 2019-2022
En el documento 18_seguimiento PGD 2018-2022 registran que el cumplimiento fue parcial.</t>
  </si>
  <si>
    <t>Solicitar documentos que den cuenta del cumplimiento de este programa, toda vez que en el PGD indicaron que se desarrollaría entre el 2019-2022</t>
  </si>
  <si>
    <t>Solicitar documentos que den cuenta del cumplimiento de este programa, toda vez que en el PGD indicaron que se desarrollaría entre el 2019-2022
En el documento 18_seguimiento PGD 2018-2022 registran que esta sin ejecutar</t>
  </si>
  <si>
    <t>Solicitar documentos que den cuenta del cumplimiento de este programa, toda vez que en el PGD indicaron que se desarrollaría entre el 2019-2022
Cumplido, según el documento 18_seguimiento PGD 2018-2022</t>
  </si>
  <si>
    <t>https://fuga.gov.co/sites/default/files/2022-03/programa-gestion-documental-pgd-v3.pdf</t>
  </si>
  <si>
    <t>documento 18_seguimiento PGD 2018-2022</t>
  </si>
  <si>
    <t>Se revisó el PINAR, el Plan estrategico y el plan de acción y  no hay consistencia con las actividades planteadas entre el PINAR y el plan de acción. En el plan estratégico no se encontró infrmeción sobre la gestión documental de la FUGA.</t>
  </si>
  <si>
    <t>18_seguimiento PGD 2018-2022</t>
  </si>
  <si>
    <t>No desarrollaron acciones</t>
  </si>
  <si>
    <t>Actualización de la Política de Gestión Documental, aprobada por Comité de Archivo No 3 del 22 de Septiembre de 2022.
Actividad: Actualización de instrumentos archivísiticos: 
Frente a este apartado se realizo la actualización de los siguientes instrumentos:
- PINAR vigencia 2022 https://fuga.gov.co/sites/default/files/2022-03/Plan%20Institucional%20de%20Archivo%20%E2%80%93%20PINAR%20Versi%C3%B3n%202%20-%20Vigencia%202022.pdf 
- Solicitud de convalidación actualización 1 TRD
- Actualización PGD 2023-2026
Actividad: Elaboración Proceso de GD:
Se actualizan los procedimientos de Gestión Documental el 4 de octubre de 2022, dividiendo el procedimiento anterior en dos: GD-PD-02 Gestión de comunicaciones oficiales y GD-PD-03 Gestión de archivos, poublicado en https://drive.google.com/drive/folders/1PtdoEt29fG35_32updryhkvuOfQ_zAA_
Actividdad: Actualización del Diagnóstico de la GD</t>
  </si>
  <si>
    <t>Las acciones registradas por la entidad no son adicionales, son las acciones que adelantó en la vigencia.</t>
  </si>
  <si>
    <t>La fechas de cpacitación fuenon: 28-02-2022 y 10-08-2022. Es preciso recomendar a la fundación que para próximas oportunidades aporte tanto la PPT así como el listado de asistencia que de cuenta efectivametne del desarrollo de la misma. Esto, si se tiene que aportaron para una capacitación la lista de asistencia y para la otroa la PPT.</t>
  </si>
  <si>
    <t>se revisó la ppt aportada por la entidad y este tema no está incluido</t>
  </si>
  <si>
    <t xml:space="preserve">Pese a que en la ppt está el tema de TRD, el tema de CCD no fue contemplado </t>
  </si>
  <si>
    <t>Organización Documental</t>
  </si>
  <si>
    <t>Acta CIA No. 2 del 28-01-2021
Versión 1</t>
  </si>
  <si>
    <t>Acta CIA 01 de 2022</t>
  </si>
  <si>
    <t>Tema a tratar en el comité: Presentación y aprobación del Plan Institucional de Archivos PINAR 2022 ajustado.
Preguntar a la entidad el motivo por el cual los temas de gestión documental son aprobados por el CIA y no por el CIGD?</t>
  </si>
  <si>
    <t>Se revisó el documento 16_Plan de acción institucionalfuga-2022 y no se ubicó información que diera cuenta de la inclusión de los proyectos o planes definidos en el PINAR 2022</t>
  </si>
  <si>
    <t>Preguntar a la fundación de dónde tomó este valor</t>
  </si>
  <si>
    <t>El PINAR 2022 tenia como objetivos:
Actualizar las Tablas de Retención Documental TRD
Actualizar el Cuadro de Clasificación Documental CCD
Actualizar el Registro Único de Series Documentales – RUSD.
Realizar el proceso de transferencias secundarias a la Dirección Archivo de Bogotá
Actualizar el Programa de Gestión Documental PGD.
Generar Reporte en el Gestor Documental ORFEO denominado “Inventario Documental".
Generar Reporte en el Gestor Documental ORFEO denominado “Hoja de Control” a modo de índice electrónico para los expedientes cargados en el Gestor Documental ORFEO
Todo lo anterior fue propuesto, pero no todo fue cumplido. por ejemplo: 
Actualizar el Registro Único de Series Documentales – RUSD.
Realizar el proceso de transferencias secundarias a la Dirección Archivo de Bogotá, etc.</t>
  </si>
  <si>
    <t>Preguntar a la fundación cuál fue la herramienta que implementó para el seguimiento</t>
  </si>
  <si>
    <t>No aportaron herramientas</t>
  </si>
  <si>
    <t>https://fuga.gov.co/transparencia-y-acceso-a-la-informacion-publica/datos-abiertos?field_fecha_de_emision_value=All&amp;term_node_tid_depth=173</t>
  </si>
  <si>
    <t>Acuerdo Número 004 de 2017 y Acuerdo 004 de 2022
"Por el cual se modifica la estructura organizacional de la Fundación Gilberto Alzate Avendaño"
1. Dirección General
2. Oficina de Control Interno
3. Oficina de Control Interno Disciplinario
4. Oficina Asesora de Planeación
5. Oficina Jurídica
6. Subdirección para la Gestión del Centro de Bogotá
7. Subdirección Artística y Cultural
8. Subdirección de Gestión Corporativa</t>
  </si>
  <si>
    <t>Revisar este ítem con la entidad</t>
  </si>
  <si>
    <t>Resolución 102 de 2014</t>
  </si>
  <si>
    <t>Es preciso dejar registrado en este seguimiento que la FUGA con radicado 1-2023-369232 solicitó revisión, evaluación y convalidación de la actualización 1 de la TRD, para lo cual el grupo evaluador del CDA bajo radicado 2-2023-12735 (08-05-2023) emitió  conepto técnico lista de verificación con la cual le solicirtan a la FUGA que dentro de los siguientes 30 día hábiles remita nuevamente la TRD con los repsectivos ajustes señalados en dicho concepto.</t>
  </si>
  <si>
    <t xml:space="preserve">El RUSD aportado por la entidad obedece a la TVD. Se buscó información en la página web y no se halló. Se buscó en el One Drive 2020 y la entidad aportó el RUSD de la TVD. 
Se buscó en la página del AGN https://sisna.archivogeneral.gov.co/rusd/, encontrando que FUGA únicamente cuenta con esta certifiación par la TVD emitida en el año 2019. </t>
  </si>
  <si>
    <t>En la verificación del 2021, la fundación manifestó que se debe tener tambien en cuenta las TVD dos periodos, sumado a la TRD 2014 y la 2017</t>
  </si>
  <si>
    <t>en proceso de ajustes una vez recibido el concepto emitido por el grupo evaluador</t>
  </si>
  <si>
    <t>NA</t>
  </si>
  <si>
    <t>preguntar a la fundación cómo sacar este dato. La entidad mencionó en su momento que desde hace un tiempo (CUANDO?) todo es electrónico, verificar!</t>
  </si>
  <si>
    <t>verificado del documento 33_Inventario Documental Archivo de Gestión</t>
  </si>
  <si>
    <t>195 GB</t>
  </si>
  <si>
    <t>verificar con la entidad</t>
  </si>
  <si>
    <t>283
1135 (X200) / 4 = 283,7</t>
  </si>
  <si>
    <t>No adjuntaron inventarios del archivo central. Además, la FUGA debe aclarar el porqué mencionan que no hacen transferencias primarias (diagnóstico y otros apartados), cuando por norma el ciclo vital del documento se debe cumplir. Un archivo de gestión centralizado no exime de la obligación de hacer la implemntación de la TRD y de respetar sus tiempos.</t>
  </si>
  <si>
    <t xml:space="preserve">No adjuntaron inventarios del archivo central. </t>
  </si>
  <si>
    <t>74 GB</t>
  </si>
  <si>
    <t>CONVOCATORIAS ARTISTICAS</t>
  </si>
  <si>
    <t>PROGRAMACION FUNDACIÓN GILBERTO ALZATE AVENDAÑO</t>
  </si>
  <si>
    <t>PREMIOS, BECAS Y ESTÍMULOS</t>
  </si>
  <si>
    <t>Preguntar a la entidad porqué varió de serie documental enrr el 2021 y el 2022</t>
  </si>
  <si>
    <t>el valor aportado por la entidad para el 2022 es muy bajo (1,26%), independientemente que se compare con el reportado en el 2021 (20%)
Preguntar a la entidad a que obedeció ese valor y si de verdad da cuenta que es la serie misional con mayor producción documental.</t>
  </si>
  <si>
    <t>Preguntar a la entidad cuál es el soporte que da cuenta de este valor tan elevado, incrfementó en 31 puntos porcentuales en comparación con el 2021</t>
  </si>
  <si>
    <t>Ppreguntar a la fundación porqué para el 2021 reportaron SI y ahora NO</t>
  </si>
  <si>
    <t>Ppreguntar a la fundación cuál es ese depósito. Cuándo lo adquirieron. Contaron con el visto de la DDAB para su adquisición?</t>
  </si>
  <si>
    <t>Preguntar a la fundación repeto a esta fase de archivo, si se tienen en cuenta que nonrealizan transferencias primarias, de dónde sacan la tenencia de este archivo?</t>
  </si>
  <si>
    <t>preguntar a la fundación, porqué para el 2021 dijeron que NO, para el 2022 dicen que SÍ. Y porqué si es la misma empresa, para el archvio de gestión centralizado cumple con todo, pero para el central no…no es comprensible….</t>
  </si>
  <si>
    <t>No aportaron documento que de cuenta de ello
NOTA: en una ppt 53_Como_aplicar_TRD_a_los_documentos.pdf, la FUGA registró ley 524 de 2000. se aclara que la ley general de archivos es la 514 de 2000, un simple error en un dígito ocasiona confusiones al lector, quien no esté en contexto con el tema.</t>
  </si>
  <si>
    <r>
      <t xml:space="preserve">No aportaron información. FUGA sustenta que por tener archivo de gestión centralizado no "deben" cumplir con esta actividad, sin embargo se les resalta que independientemente de la tenencia de este tipo de custodia, la fundación sí debe cumplir con el proceso de transferencias documentales, y para ello nos remitimos a compartirles un concpeto emitido por el AGN, el cual señala: "...nos remitimos al artículo
2.8.2.9.3 del Decreto 1080 de 2015 Transferencia documental: Proceso técnico, administrativo y legal mediante el cual sea los archivos (transferencia primaria) o a los archivos históricos (transferencia secundaria), los documentos que de conformidad con las tablas de retención documental han cumplido su tiempo de retención en la etapa archivo de gestión o de archivo central respectivamente; </t>
    </r>
    <r>
      <rPr>
        <u/>
        <sz val="10"/>
        <rFont val="Arial"/>
        <family val="2"/>
      </rPr>
      <t>implica un cambio en el responsable la tenencia y administración de los documentos archivo que supone obligaciones del receptor de transferencia, quien asume la responsabilidad integral sobre los documentos transferidos</t>
    </r>
    <r>
      <rPr>
        <sz val="10"/>
        <rFont val="Arial"/>
        <family val="2"/>
      </rPr>
      <t>.
Lo anterior tomado en línea: https://www.archivogeneral.gov.co/sites/default/files/conceptostecnicos/2015/SUBGPD/Radicado_2-2015-05760.pdf
En una revisión y analisis interno, se observó que la FUGA cuenta con un atrazo en transferencias documentales en promedio de 18 series documentales, de las cuales se encuentran series como: acciones de tutela, actas del PIGA, actas del Copaso, actas comisión de personal, actas de la oficina de control interno, diez series relacionadas con informes de toda clase y a todas las instancias, etc.
Por lo anterior, se recomienda "</t>
    </r>
    <r>
      <rPr>
        <i/>
        <sz val="10"/>
        <rFont val="Arial"/>
        <family val="2"/>
      </rPr>
      <t>contemplarse la posibilidad de agenciar transferencias parciales de las series con retenciones vencidas planeando si conviene desarrollar esta actividad de manera paralela a la de la TVD o si, dándole importancia a lo urgente, se abordan primero los fondos documentales de la TVD y luego los de la TRD</t>
    </r>
    <r>
      <rPr>
        <sz val="10"/>
        <rFont val="Arial"/>
        <family val="2"/>
      </rPr>
      <t xml:space="preserve">".
</t>
    </r>
  </si>
  <si>
    <r>
      <t>Se revisó el mapa de series patrimoniales con que cuenta la DDAB encontrando que:
1. La FUGA no ha realizado ninguna transferencia documental a la DDAB
2. "</t>
    </r>
    <r>
      <rPr>
        <i/>
        <sz val="10"/>
        <rFont val="Arial"/>
        <family val="2"/>
      </rPr>
      <t>convendría, de manera urgente, concertar un plan de acción orientado a implementar la Tabla de Valoración Documental convalidada para esa entidad, con el propósito de que en el menor tiempo posible la FGAA pueda transferir el material documental que ya se ha valorado y estipulado como de conservación y selección para la Dirección Archivo de Bogotá. De esta forma se garantizaría la organización, transferencia, y puesta al servicio de la ciudadanía este patrimonio documental del Distrito Capital".</t>
    </r>
  </si>
  <si>
    <t xml:space="preserve">llama la atención que la FUGA aportad 3 documentos denominados: 
27_Inventario Documental Archivo de Gestión
28_Inventario Documental Archivo de Gestión y 
33_Inventario Documental Archivo de Gestión
Preguntar a la entidad cuál de todos esos archivos es el que se debe tener en cuenta </t>
  </si>
  <si>
    <t>Se toma como referencia el documento denominado: 27_Inventario Documental Archivo de Gestión, en el cual se toman todas la dependencias del organigrama menos la Dirección General</t>
  </si>
  <si>
    <t>Verificar en la visita este dato</t>
  </si>
  <si>
    <t>Sin embargo, se debe verificar con la fundación teneindo en cuenta que no han realizado transferencias secundarias…..</t>
  </si>
  <si>
    <t xml:space="preserve">FUGA indicó en la lista de chequeo que esta para la elaboración en el 2023; sin emabrgo, en el Plan de mejoramiento archivístico 2022 aportado como documento soporte, se observó que este IA está definido para realizarse entre jun y agosto del 2024. </t>
  </si>
  <si>
    <t>En el documento 18_seguimiento PGD 2018-2022 indica que el SIC fue elaborado en el 2020 y que debe actualizarse. Ver mención del 2021
En el plan de mejoramiento 2022 aportado, se obsevó que el SIC, Plan de Conservación Documental y el Plan de Preservación Digital serán actulaizados hasta el 2025</t>
  </si>
  <si>
    <t>la entidad no aportó documento alguno que diera sustento a una respuesta contraria. Además, para el 2021 si bine lo aportaron y se validó, éste doumento está desactualizado.</t>
  </si>
  <si>
    <t>En el plan de mejoramiento 2022 aportado, se obsevó que la TCA está contemplada su elaboración para abril / mayo del 2024.  Se eviencia que la FUGA año a año justifica de manera diferente al elaboración e implementación de sus IS y se reitera la elaboración, aprobacion e implementación de la TCA conforme lo establece la Ley 1712 de 2014, Transparencia y del Derecho de Acceso a la información Pública Nacional, en su artículo 6, literales b, c, y d.</t>
  </si>
  <si>
    <t xml:space="preserve"> 
Antes de realizar cualquier proceso de digitalización es necesario definir un procedimiento con las indicaciones expuestas en la Circular Externa No. 005 de 2012 que en esta materia emitió el Archivo General de la Nación:
</t>
  </si>
  <si>
    <t>Realizar la evaluación de cumplimiento de requisitos y requerimientos funcionales y técnicos del SGDEA en el sistema ORFEO.</t>
  </si>
  <si>
    <t>Actualizar e implementar el Plan de Preservación Digital con sus principios, políticas, estrategias y acciones específicas para preservar a largo plazo los documentos que se generen en formatos electrónicos o que se conviertan a este a partir de material analógico existente.</t>
  </si>
  <si>
    <t xml:space="preserve">CIRCULAR No. 020 DE 2021 "IMPLEMENTACIÓN DE LA ESTRATEGIA “CERO PAPEL” EN LA FUNDACIÓN GILBERTO ALZATE AVENDAÑO"
así como también
IMPLEMENTACIÓN DE LA ESTRATEGIA “CERO PAPEL” - ANEXO TÉCNICO
LINEAMIENTOS PARA LA IMPLEMENTACIÓN DE LA ESTRATEGIA “CERO
PAPEL” EN LA FUNDACIÓN GILBERTO ALZATE AVENDAÑO
</t>
  </si>
  <si>
    <t>IMPLEMENTACIÓN DE LA ESTRATEGIA “CERO PAPEL” - ANEXO TÉCNICO
LINEAMIENTOS PARA LA IMPLEMENTACIÓN DE LA ESTRATEGIA “CERO
PAPEL” EN LA FUNDACIÓN GILBERTO ALZATE AVENDAÑO</t>
  </si>
  <si>
    <t>verificar con la entidad el dato aportado. Además, revisar la diferencia entre el 2021 (56%) y el 2022 (20%) un diferencia del 36%</t>
  </si>
  <si>
    <t>los datos aportados de dónde fueron suministrados; y porque en el 2021 reportaron datos diferentes?</t>
  </si>
  <si>
    <t>95_Informe de implementación estrategia piloto Cero Papel edte documento data del 2020-2021. La informacion requerida es 2022</t>
  </si>
  <si>
    <t>no se ubicó sopoorte</t>
  </si>
  <si>
    <t>98_estrategiarendiciondecuentasfuga_mayo20_2022vf_conanexo en est documento no se evidenció mención alguna sobre los avanes en gestión documental. Pfeguntar a la entidad dónde están?</t>
  </si>
  <si>
    <t>Como recomendación general. Para futuras vigencias en aportes de documentos, por favor undicar la página en la cual la entidad menciona los avacnes de la gestión documental o que el documento aportado cunete con ocr o mecanismo de ubicar el dato preciso.</t>
  </si>
  <si>
    <t xml:space="preserve"> 6 de 7</t>
  </si>
  <si>
    <t xml:space="preserve"> 7 de 7</t>
  </si>
  <si>
    <t>41 de 58</t>
  </si>
  <si>
    <t>46 de 58</t>
  </si>
  <si>
    <t>MUJERES</t>
  </si>
  <si>
    <t xml:space="preserve">Continua vigente la Resolución 0096 de 04 de marzo de 2019 "Por la cual  modifica el Manual de Funciones y de competencias laborales para los empleos de la Secretaria Distrital de la Mujer" en la cual se observa  en la Dependencia Funcional- Sibsecretaria de Gestión Coporativa; DIrección de Gestión Adminsitrativa y Financiera se encuentra el cargo  Profesional especializado Codigo 222 Grado 24, los requisitos de formación academica y experiencia, Titulo profesional,  Bibliotecologia,  CIencias de la  información y Documentación, CIencia  de la información y Documentación, Bibliotecología y Archivistica,  Archivistica y gestión de la informaicón digirtal;  CIencia de la información Bibliotecologia; bibliotecologia y archivistica, sistemas de información y documentación, sistema de información Bibliotecologia y Archivistica, ciencia de la información y Bibliotecología del NBC en Bibliotecología del NBC en Bibliotecologia, otras ciencias sociales y humanas;  Adminsitración de empresas, adminsitración públca del NBC en adminsitración; tarjeta de matricula en los casos reglamentaiaros por ley , Titulo  de Posgrado en cualquier modalidad de las áreas relacionadas con el cargopag 142-144
En la vigencia 2022 se encuentra vancante el cargo del manual de funciones 
Recomendación: Ajustar el manual de funciones en cuanto a que se incluye otrras disciplinas como son Administración Empresas, Admibnistración Publica las cuales no hacen parte de lo que establece los artículos 4, 5 y 6 de la Ley 1409 de 2010 y Resolución 629 de 2018. 
Referente documental es DORIS ESTHER UBAQUE  administradira de empresas  CPS
Revisar el estado del anexo 1
Revisar si se encontraba vacante a el cargo del manual vigencia 2022 y solicitar diligenciamiento columna M aNEXO 2
Verificada la fecha exacta de vinculación del Profesional Especializado RICHARD ALBEIRO LÓPEZ DÍAZ quien labora hasta el 30 junio de 2022; se anexa resolución 0174 del 23 de junio de 2022,
</t>
  </si>
  <si>
    <t xml:space="preserve">Profesiona Universitario total 7
1. Archivista o ciencia de la información 2 se encontro el cumplimiento a los articulos 4,5 y 6 de la ley 1409 de 2010 de las 2 personasa de CPS Liliana y William
2 Restauración de Bienes muebles 1
3.Ingeniera Industrial 1 Impllementación SIC
4. Adminsitración de empresas 2 estos dos CPS se deben revisar teniendo en cuenta los requisitos que se contemplan en los 4,5 y 6 de la ley 1409 de 2010
5 Ingeniera de sistemas 1
Técnicos  3 en Bibliotecolgia y estudios de la información
Título de Formación, Tecnológica o Título de Formación Técnica
Profesional o Título, Profesional en los Núcleos Básicos del Conocimiento
de Bibliotecología, otros de ciencias sociales y humanas. no se solicita tarjeta profesional en cumplimiento de la ley 1409
Cumple para los profesionales en archivistica mas no para los técnicos, adicional se observan profesionales de otrras disciplinas que no se contemplan en la ley 1409 de 2010
Total personal 10 
Recomendación del cumplimiento en los estudiós previos frente a la solicitud de tarjeta profesional de acuerdo a la normatividad y el la revisión de disiplinas acorde a la Ley 1409 de 2010
</t>
  </si>
  <si>
    <t>Recomendación 	Vincular una persona en el cargo Profesional especializado Código 222 Grado 24, en cumplimiento al manual de funciones de la Entidad que se encuentra establecido en la Resolución 0096 de 04 de marzo de 2019 "Por la cual modifica el Manual de Funciones y de competencias laborales para los empleos de la Secretaría Distrital de la Mujer” para liderar el proceso de gestión documental, garantizando cumplir con el perfil que se establece en la Ley 1409 de 2010 articulo 4,5 y 6,
Teniendo en cuenta la respuesta la entidad se mantiene la recomendación formulada tenendo en cuenta que la verificaciín la fecha exacta de vinculación del Profesional Especializado RICHARD ALBEIRO LÓPEZ DÍAZ quien labora hasta el 30 junio de 2022; se anexa resolución 0174 del 23 de junio de 2022 teniendo en cuenta que la persona que se encontraba era de otra disciplina</t>
  </si>
  <si>
    <t>Fecha exacta de vinculación del Profesional Especializado RICHARD ALBEIRO LÓPEZ DÍAZ quien labora hasta el 30 junio de 2022; se anexa resolución 0174 del 23 de junio de 2022</t>
  </si>
  <si>
    <t>Validar si la persona lider de la gestión documental es Doris
Si bien la entidad no conto para la vigencia 2022 con personal de planta y con el perfil establecido en la ley 1409 de 2010 art 4,5y 6  se observo que conto con dos (2) archivistas por CPS que  apoyaron el proceso de gestión documental  que cumplierobn con la Ley mencionada</t>
  </si>
  <si>
    <t>Continua con la recomendación Contar con el profesional en el área de historia para la ejecución de temas asociados a la gestión documental.</t>
  </si>
  <si>
    <t xml:space="preserve">Conto por CPS, con el profesional FRANCISCO BRAVO Ingeniero de sisitemas </t>
  </si>
  <si>
    <t>La entidad aporta la Resolución 159 de 2019 " Por medio de la cual crea el Comité Institucuional de Gestión y Desempeño establecido en el Decreto 1499 de 2017 y se dictan otras disposiciones"</t>
  </si>
  <si>
    <t>dos (2) sesiones soportadas en los actos administrativos i). Acta N° 7 del 6 de junio de 2022, temas Plan Institucional de Archivos de la Entidad –PINAR, aprobación transferencias documentales primarias 2022, aprobación actualización Sistema Integrado de Conservación SIC ii). Acta N° 13 del 24 de noviembre de 2022, temas Aprobación Tabla de Retención Documental, Roles y Responsabilidades Política de Gestión Documental, Simplificación Procesos de Gestión Documental y Plan Institucional de Archivos – PINAR.</t>
  </si>
  <si>
    <t>Continua vigente el Programa de Gestión Documental  con fecha de aplicación  2021-2024 el cual se encuentra aporbado mediante acto administrativo del Comité Insitucional de Gestión  y Desempeño Resolución  700 de 27 de diciembre de 2021 Por medio del cual se adopta el Programa Gestión Documental y Dictan otras Disposiciónes asi mismo se verifica: 
Por otra parte se verifica los elementos de formulacion del PGD 
Introducción pag 3
alcance,pag 4
Público al que va dirigido pag 6
Requerimientos para el desarrollo del PGD ( Normativos  economicos, administraticos, tecnologicos, gestión del cambio).pag 6 al 12
Lineamientos para el proceso de gestión documental  (8 procesos)  pagi 12-26
fases de implementqación PGD pag 26
programas especificos  pag 28
Armoinización con los planes y sistemas de gestión de la entidad pag 28
De acuerdo alo mencionado cumple con los elementos de formulación del PGD</t>
  </si>
  <si>
    <t>Resolución  700 de 27 de diciembre de 2021 Por medio del cual se adopta el Programa Gestión Documental</t>
  </si>
  <si>
    <t>Resolución  700 de 27 de diciembre de 2021</t>
  </si>
  <si>
    <t xml:space="preserve">La entidad continua con politica de gestión documental vigente la cual tiene como  fecha de aprobación noviembre de 2021
Cumple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pag 3
b) Conjunto de estándares para la gestión de la información en cualquier soporte.pag 6
c) Metodología general para la creación, uso, mantenimiento, retención, acceso y preservación de la información, independiente de su soporte y medio de creación.pag  8
d) Programa de gestión de información y documentos que pueda ser aplicado en cada entidad. pag 8
e) La cooperación, articulación y coordinación permanente entre las áreas de tecnología, la oficina de Archivo, las oficinas de planeación y los productores de la información. pag 8
</t>
  </si>
  <si>
    <t>La entidad  el Diagnostico Integral de Archivo de vigencai 2021 en el cual se contempla tema de  cumplimiento de instrumentos archivisticos, soportes documentales y aplicativos, infraestructura fisica Sistema Integrado de Conservación</t>
  </si>
  <si>
    <t>La entidad adjutna los Programas e Preservación Digital a LArgo Plazo:
1- Programa de Documentos vitales
2. Programa de  Reprografía 
Si bien la entidad aporta los preogramas especicos mencionado esto no cuenta con todo el marco metodologico para su elaboración por tanto se ratifica la recomendación realizada para el periodo de referencia 2021, frente a realizar el ajuste de programas específicos formulados e incluir los aspectos que se requieran de acuerdo al Manual de Formulación del Programa de Gestión Documental.</t>
  </si>
  <si>
    <t>https://www.sdmujer.gov.co/ley-de-transparencia-y-acceso-a-la-informacion-publica/instrumentos-de-gestion-de-informacion-publica/programa-de-gestion-documental</t>
  </si>
  <si>
    <t>La netidad aporta martriz de monitoreso PGD en la cual se regleja un cumplimiento del 49%
Validar la formulación de los % y si el 49% es sobre el 100%</t>
  </si>
  <si>
    <t>Realizo visitas a 13 archivos de gestión para la implementación de TRD</t>
  </si>
  <si>
    <t>Se observa cumplimiento del plan de trabajo mediante matriz de monitoreo de PGD</t>
  </si>
  <si>
    <t>No presentó auditorias internas duante la vigencia 2022</t>
  </si>
  <si>
    <t>Revisado por la entidad menciona Se implemento la herramienta FUID en línea para apoyar la consolidación de los Inventarios Documentales, como prueba piloto en la dependencia Dirección de Territorialización de Derechos y Participación -Casas de Igualdad de Oportunidades . https://fuid.sdmujer.gov.co/login.php.  Se adjunta  fomato de diligenciamiento del Fomato Único de Inventario Documental FUID en línea 2021. en el componente estrategico.</t>
  </si>
  <si>
    <t>La entidad realizo 91 sesiones de cacpacitación en materia de gestión documental  las cuales se articulan con el PIC de la entidad</t>
  </si>
  <si>
    <t>La entidad cuenta con Plan Institucional de Archivos de la vigencia  aprobado por el Comtité Institucional de Gestión y Desempeño mediante Acta  No 11 de fecha 20 de enero de 2021 tiem 2.1 revisar aprobación actualización PINAR 2022
Por otra parte se verifica los elementos en el Manual de  formulacion del PINAR : 
Identificación de situación actual no se observa
Idefinición de Aspectos criticos pag 8
Priorización  de Aspectos criticos y ejes articuladores no se observa
Formulación de la visión esgtrategica del Plan Insitucional de Archivos - PINAR pag 9
Formulación Objetivos pag 9
Formulación de  de Planes y Proyectos pag 10
Construcción de mapa de ruta  no se observa
  Contrucción de herramienta de seguimiento pag 22
Recomendación realizar revvisión integral y ajustar lo dos componentetes que no se observan en el contenido del documento , identificaicón de situación actual  Priorización de aspectos criticos y ejes articuladores y mapa de ruta</t>
  </si>
  <si>
    <t>Acta  No 11 de fecha 20 de enero de 2021 tiem 2.1</t>
  </si>
  <si>
    <t>Acta  No 001 de fecha 20 de enero de 2022 tiem 2.1</t>
  </si>
  <si>
    <t>Revisar con la entidad la aprobo la actualización por comité la cual es su contenido se encuentra con año 2021 y 2022 pero confirmando es la que corresponden a la del 2022</t>
  </si>
  <si>
    <t>Se en encuentran  3 proyectos fomulado para la vigencia 2022 dentro del POA de Gestión Documental</t>
  </si>
  <si>
    <t>Este porcentaje se evidencia en el seguimiento del POA de la entidad con corte mes de diciembre de 2021</t>
  </si>
  <si>
    <t xml:space="preserve">Proyectos PINAR son:
1. Fortalecer y dsotar el archivo central con el fin de consolidar, adminsitrar, custodiar y conservar  la documentación de los archivos de gestión
2. Actualización e implementación de instrumentos archivisticos
3. Implementar la segunda fase del Sistema Integrado de Conservación
</t>
  </si>
  <si>
    <t xml:space="preserve">Proyecto 1. Fortalecer y dotar el archivo central
Actividades:
1.  Gestionar recursos tramit contractual inciio enero 2022 finaliiza agosto 2022
2.Ejecutar intervención Archivistica de transferencias primarias incia febreo a dic 2022
Proyecto 2.Actualizar Intrumentos Archivisticos
Act
1. Plan de trabajo para la actualización e implementación de instrumentos archivisticos inicia feb a dici 2022
Proyectos 3 continuidad implementación SIC
Actividades 
1. Desarrollar e implementar programas del PCD de feb a dic 2022
2 Desarrola e implementar programas PPDL  febr 2022 finaliza segun cronograma
</t>
  </si>
  <si>
    <t xml:space="preserve">Revisado nuevamente el reporte para PINAR se encuentra inmerso en la herramienta de  Plan de Acción y POA, </t>
  </si>
  <si>
    <t xml:space="preserve">Herramienta de monitoreo PGD y PINAR y seguimientos del plan de acción y plan operativo anual </t>
  </si>
  <si>
    <t xml:space="preserve">herramienta de  Plan de Acción y POA </t>
  </si>
  <si>
    <t>Recomendación es necesario elanorar e implementar herramienta de seguimiento del PINAR la cual contemple el cumplimiento de cada una de las acciones programdas a corto, mediano y larog plazo</t>
  </si>
  <si>
    <t>La entidad menciona en la Lista de chequeo que no se actualiza en 2022 pero es necesario revisar pues surtio una actualización de TRD, la cual se aprobo a 30 de diciembre de 2022 y su aplicación entraria a partir de esta vigencia de acuerdo con el soportte normativo:
2 Decreto 350 de 2021 Modifica  la estructura organizacional 
3. Decreto 434 de 2021 Modifica y Agrega las dos dependencias
Agregar CCD 2022
Revisar si esto daria lugar de doas actualizaciónes de acuerdo a los cambios que presenta cada norma</t>
  </si>
  <si>
    <t>https://www.sdmujer.gov.co/ley-de-transparencia-y-acceso-a-la-informacion-publica/instrumentos-de-gestion-de-informacion-publica/tablas-de-retencion-documental</t>
  </si>
  <si>
    <t xml:space="preserve">De acuerdo a  CCD de TRD convalidadas se crean 15 dependencias 
1. 100 Despacho
2. 101 Oficina Asesora de Planeación
3. 102 Oficina Asesora Jurídica
4  103 Oficina de Control Interno
5. 200 Subsecretaría de Políticas de Igualdad
6. 201 Dirección de Derechos y Diseño de Políticas
7. 202 Dirección de Gestión del Conocimiento
8 203 Dirección de Enfoque Diferencial
9 300 Subsecretaría de Fortalecimiento de capacidades y oportunidades
10 301 Dirección de Territorialización de Derechos y Participación
11 302 Dirección de Eliminación de Violencias Contra las Mujeres y Acceso a la Justicia
12 400 Subsecretaría de Gestión Corporativa
13 401 Dirección de Gestión Administrativa y Financiera
14 402 Dirección de Contratación
15 Dirección de Talento Humano
Teniendo en cuenta lo que se indica de la entidad hubo un cambio organizacional en el segundo semestre de lavigencia 2021 en el cual se agregaron dos dependencias Oficina de Control Discplinario Interno y 204 Dirección del SIetema del Cuidado
De acuerdo a lo anterior es imporntante preguntar si en la vigencia 2022 ya se estableciero estas 2 dependencias adicionales?
Ajusta a 17 </t>
  </si>
  <si>
    <t>La entidad menciona que se encuentran 10 dependencias con la totalidad de archivos de gestión con el proceso de organización de acuerdo a lo anterior se listan archivos aportados
1. Dirección de Talento Humano 1 archivo xls
2  Dirección de Territorialización 20 archivos xls
3.  Dirección de Contratación 1 archivo xls
4. Oficina de Control  Disciplinario Interno 1 archivo xls
5. Subsecretaría de Fortalecimiento de capacidades y oportunidades 1 archivo xls
Ahora bien se realiza revisión de FUID una  dependencia para estecaso de toma de refenencia la  Dirección de Contratación  Interno 1 archivo xls en la cual se observa que no se encuentra en el Formato Unico de Inventario asi mismo refleja fechas iniciales extremas 2020 y 2021 sin entender el regitro de fechas extrmas finales pues aparcen con menses similareas alas inicales asimismo, no se encuentran completas las denominaciones establecidas en las TRD
Preguntar como s realiza la organización si TRD aprobada a partir de la vigencia 2022 y el motivo del porque no se cuentan con inventario de AG para todas las depencencias que conforman la estructura organico fucional 
Se mantiene la recomendación formulada para la vigencia 2022 Frente a que se requiere el seguimiento al diligenciamiento de los inventarios documentales de los archivos de gestión garantizando la aplicación del FUID y la completitud de los registros de las denominaciones de series y subseries de acuerdo a lo establecido en las Tablas de Retención Documental, para lograr tener los archivos de organizados de acuerdo al Cuadro de Clasificación Documental. teniendo en cuenta la  respuesta y la revisión realizada a los Inventarios aportados</t>
  </si>
  <si>
    <t>La entidad aporta TRD la cual se encuentra adoptada mediante acto adminsitrativo Resolución No  299  de 2018 " Por  medio de la cual se adopta la Tabla de Retención Documental de la Secretaria Distrital de la Mujer" asi mismo convalida medianante Acta No  1 del 22 de junio de 2017 y acuerdo  1 del 17 de abrol de 2018 articulo 1</t>
  </si>
  <si>
    <t>Resolución 299 de 2018</t>
  </si>
  <si>
    <t>La entidad aporta registro RUSD No TRD 113 de fecha 19 de marzo de 2019</t>
  </si>
  <si>
    <t>RUSD No TRD 113 de fecha 19 de marzo de 2019</t>
  </si>
  <si>
    <t xml:space="preserve">2 se presentaron al final de año 2021 y se generón plan de actualización de la TRD para 2022 que se está ejecutando
Soporte Normativo cambio organizacional https://www.alcaldiabogota.gov.co/sisjur/listados/organica2.jsp?depend=2701&amp;nombre=Secretar%EDa%20Distrital%20de%20la%20Mujer
1 Decreto 428 de 2013 inicia la secretairia
2 Decreto 350 de 2021 Modifica  la estructura organizacional 
3. Decreto 434 de 2021 Modifica y Agrega las dos dependencias
Revisar cantidad de cambios y ajustar si es necesario respuesta
</t>
  </si>
  <si>
    <t xml:space="preserve">De acuerdo al item que antecede responder cuantas actualización deben tener las TRD de la entidad
1 TRD inicial  soporta en del  Decreto 428 de 2013 inicia la secretairia convalidada y adoptada
Proceceso de actualización  inicia en la vigencia 2022 soportada en:
2 Decreto 350 de 2021 Modifica  la estructura organizacional 
3. Decreto 434 de 2021 Modifica y Agrega las dos dependencias
</t>
  </si>
  <si>
    <t xml:space="preserve">Revisar el dato reportado si bien la relación aportada en la evidencia 33 se observa 241 de donde salen los otros 218  ml completar relación
Se ajusta respuesta de acuerdo a la evidencia del consolidado a 31 de diciembre de 2022 el total de metros lineales en archivos de gestión son de 241 </t>
  </si>
  <si>
    <t>Revisar el dato reportado si bien la relación aportada en la evidencia 33 se observa 163,069  y no se sabe de donde salen 40929 completar relación</t>
  </si>
  <si>
    <t>76GB</t>
  </si>
  <si>
    <t>Tamaño de bodega que se tiene de orfeo conformación de expediente electronicos de archivos de forma parcial de los requisitos para el SGDEA desde el mismo proceso de la gestión documental se toma el dato suministrado
Confirmar si corresponden al mismo almacenamiento del 2021 pues tiene la misma cantidad asimismo si es infomración de orfeo</t>
  </si>
  <si>
    <t xml:space="preserve">En la vigencia 2022 se transfirio 112 ml registros dando la cantidad de ML reportados la suma da 513 no 514 revisar falta 1ml
Se ajusta según cronograma y anexo 4 de transferencias se recibieron 93,75 metros lineales para un total de 495.75 se actualiza Formulario </t>
  </si>
  <si>
    <t>En la vigencia 2022 se transfirio 2814 registros dando la cantidad deregistros reportados</t>
  </si>
  <si>
    <t xml:space="preserve">Historias de Atención de las Mujeres </t>
  </si>
  <si>
    <t>HISTORIAS DE ATENCIÓN A LAS MUJERES VICTIMAS DE LA VIOLENCIA</t>
  </si>
  <si>
    <t xml:space="preserve">CONTRATOS </t>
  </si>
  <si>
    <t xml:space="preserve"> NO</t>
  </si>
  <si>
    <t>Ajustar respuesta  NO</t>
  </si>
  <si>
    <t>Sin responder en el formulario validar con la entidad
Teniendo en cuenta los tiempos de retención documental la entidad este proceso inicia despues de cumplido 2 años en el archivo de gestión de la series y/o subseries que se denominaron en las TRD a partir del año 2020</t>
  </si>
  <si>
    <t xml:space="preserve">La entidad aporta el cronograma de transferencias primarias en el cual se observa  la programación de 32 transferencias a realizar de las cuales de acuerdo al anexo 4 se observa que se realizaron13
validar el cronogrma frente al anexo 4 no tienen consitencia
Se ajusto el Anexo 4 de transferencias
</t>
  </si>
  <si>
    <t xml:space="preserve">MANUAL
SI bien la entidad aporta actas estas no se encuentran completas con el FUID
Se aportan actas  y fuid con el total de las transferencias recibidas durante la vigencia 2022, se enaxa nuevamente la evidencia 
De acuerdo a lo entregado se toma de referencia una de las dependenciass para revisar que se realizó la transferencia conforme a los tiempos de retención de la TRD convalidad, para tal fin se tomo la Oficina Asesora de Paneación encontrando:
De la vigencia 2019 con 4 denominaciones de subseries de 7 series y 12 subseries establecidas en la Tabla de Retención Documental
De la vigencia 2020 2 denominicaciones  de subseries de 7 series y 12 subseries establecidas en la Tabla de Retención Documental
De acuerdo a lo anterior se aplican los codigos asignados en las TRD para la documentación de transferencia, pero se observa que no se encuentra en la totalidad  las denominaciones establecidas aun cuando todas ellas tiene el tiempios de retención para realizar este proceso, adicional es importante que no se mezcle en el FUID las vigencias puesto que cada una tiene un tiempo de retención diferente por tanto deberia estar en orden por vigencia y orden de las series o subseries segun lo que refleja la TRD
</t>
  </si>
  <si>
    <t>De acuerdo  a los tiempos de retenciión la transferencia secundaria inicia 5 años cumplidos entre el archivo de gestión y central 
Para tal caso este proceso inicia en la vigencia 2019</t>
  </si>
  <si>
    <t>Rvisar respuesta seria no a los tiempos de retenciión la transferencia secundaria inicia 5 años cumplidos entre el archivo de gestión y central 
Para tal caso este proceso inicia en la vigencia 2019</t>
  </si>
  <si>
    <t>No se a realizado proceso de transferencia secundaria</t>
  </si>
  <si>
    <t>Se mantiente para la vigente el el Formato Unico de Inventario documental  con Codigo GA-FO-10 defecha 20 de octubre de 2020 para el 2022</t>
  </si>
  <si>
    <t xml:space="preserve">La entidad menciona que se encuentran 10 dependencias con la totalidad de archivos de gestión con el proceso de organización de acuerdo a lo anterior se listan archivos aportados
1. Dirección de Talento Humano 1 archivo xls
2  Dirección de Territorialización 20 archivos xls
3.  Dirección de Contratación 1 archivo xls
4. Oficina de Control  Disciplinario Interno 1 archivo xls
5. Subsecretaría de Fortalecimiento de capacidades y oportunidades 1 archivo xls
Ahora bien se realiza revisión de FUID una  dependencia para estecaso de toma de refenencia la  Dirección de Contratación  Interno 1 archivo xls en la cual se observa que no se encuentra en el Formato Unico de Inventario asi mismo refleja fechas iniciales extremas 2020 y 2021 sin entender el regitro de fechas extrmas finales pues aparcen con menses similareas alas inicales asimismo, no se encuentran completas las denominaciones establecidas en las TRD
Preguntar como s realiza la organización si TRD aprobada a partir de la vigencia 2022 y el motivo del porque no se cuentan con inventario de AG para todas las depencencias que conforman la estructura organico fucional </t>
  </si>
  <si>
    <t>401.5</t>
  </si>
  <si>
    <t>MANUAL
Revisar  debe tener el mismo dado de la M79</t>
  </si>
  <si>
    <t>Revisar consistencia con el campo M81</t>
  </si>
  <si>
    <t xml:space="preserve">De acuerdo a Tiempos de retención y disposición Final se debe empezar este proceso a partir de la vigencia 2019
Revisar respuesta seria NO </t>
  </si>
  <si>
    <t xml:space="preserve">  </t>
  </si>
  <si>
    <t>La entidad aporta el Banco terminologico de fecha agosto de 2018 el cual se encuentra mediante Acta de fecha 13 de septiembre de 2018 item 2 del orden del día</t>
  </si>
  <si>
    <t>Acta Comite SIG 13 de septiembre de 2018</t>
  </si>
  <si>
    <t>La entidad aporta el Sistema Integrado de Conservaicón  con fecha de actualización abril 2022  y aporta el mismo acto administrativo del anterior SIC  Resolución No 406 de 30 de octubre de 2019 " Por medio de la cual se adopta el sistema integrado de conservación - SIC de la Secretaria Distrital  de la mujer y dictan otras disposiciones" en el cual se contempla los dos componentes plan de conservación documental y Plan de Preservación Digital a largo Plazo
Recomendación Cada vez que surta una actualización del SIC se debe aprobar por la instacia competente y realizar el correspondiente acto de adopción teniendo en cuenta que para este caso se actualizaron lineamientos y actividades realizadas en cada unos de los planes PCD y PDL</t>
  </si>
  <si>
    <t xml:space="preserve">Resolución No 406 de 30 de octubre de 2019 </t>
  </si>
  <si>
    <t xml:space="preserve">Acta  07 de 2022 comité MPG aprobación para la vigencia 2022 </t>
  </si>
  <si>
    <t xml:space="preserve">
El plan de Conservación debe cumplir con lo que describe el articulo 5 del acuerdo 6 de 2014
Introducción si pag 6
Objetivos si pag 7
Alcance si pag 8
Metodologia - no se observa
Actividades de ejecución del plan de acuerdo con los programas de conservación preventiva del SIC pag 20,32,38,45,60
Actividades especificas para cada uno de los planes contenidas en las estrategias pag  20,32,38,45,60 no se observa año de ejecución
Recursos humanos Técnicos, logisticos y financieros  pag 19 a 61
Responsables sicontenidas en las estrategias pag 19 a 60
Tiempo de ejcución- Cronograma de Actividades si contenidas en las estrategias pag 120,32,38,45,60 no se observa año
Presupuesto si pag 22 a 61
Gestión de Reisgo del Plan si pag no se obseva
Anexos
Se mantiene esta recomendación de realizar revisión de forma ingtegral del Plan de conservación e inttegrar los componentes de este segun   el Acuerdo AGN 006 de 2014 Articulo 5
</t>
  </si>
  <si>
    <t xml:space="preserve">Revisar evidencias implementación SIC aparecen del 2021
</t>
  </si>
  <si>
    <t xml:space="preserve">Se adjunta informe de seguimiento condiciones ambientales a noviembre 2022 y matriz del seguimiento a la implementación al SIC a traves de la matriz de monitoreo del PGD
</t>
  </si>
  <si>
    <t>La entidad cuenta con TCA de fecha 17 de diciembre de 2018 aprobada mediante Acta de Comité Directivo del 17 de die 2018
Se recomienda revisar los riesgos a nivel de documento electrónico de archivo teniendo en cuenta aspectos jurídicos, técnicos, tecnológicos y administrativos, con el fin de garantizar la preservación de acceso de acuerdo a los tiempos de retención.</t>
  </si>
  <si>
    <t>Acta del Comité del SIG del 17 de diciembre de 2018</t>
  </si>
  <si>
    <t>Es importante articular la política de seguridad de la información de la entidad con los controles de acceso a la información física, electrónica y digital.</t>
  </si>
  <si>
    <t>La entidad aporta el Programa de Gestión Documental  en el cual se encuentran los lineamientos de los procesos de la gestión documental
Recomendación: realizar revisión integral de los procesos de la gestión documental teniendo en cuenta que en el Programa de Gestión documental se observan los lineamientos mas no el procedimiento que permite la realizacion de acciones para el desarrollo de cada uno de estos</t>
  </si>
  <si>
    <t>La entidad aporta el Programa de Gestión Documental  en el cual se encuentran los lineamientos de los procesos de la gestión documental</t>
  </si>
  <si>
    <t>Aprobado mediante Acta Comité MIPG No 17 de diciembre de 2021</t>
  </si>
  <si>
    <t>Se encuentra en proceso la incorporación de los expedientes electronicos con la producción documental al 100%</t>
  </si>
  <si>
    <t>Interoperabilidad bogota te escucha, también recepción de correos electronicos en el ORFEO</t>
  </si>
  <si>
    <t xml:space="preserve"> La entidad cuenta con el programa de reprografía y en este se incluyen las condiciones técnicas y legales para el proceso de digitalización.</t>
  </si>
  <si>
    <t>PROGRAMA DE REPROGRAFIA</t>
  </si>
  <si>
    <t>El sistema ORFEO se encuentra en proceso de desarrollo y mejora de los servicios para el funcionamiento del 100% del SGDEA.</t>
  </si>
  <si>
    <t xml:space="preserve">Se recomienda formular el esquema de metadatos e implementar el servicio de metadatos en el Sistema de Gestión de Documentos Electrónicos de Archivo, para facilitar la interoperabilidad y asegurar el acceso de los documentos a largo plazo.
</t>
  </si>
  <si>
    <t>Se recomienda revisar jurídicamente, técnicamente y administrativamente la implementación de mecanismos de firma electrónica y digital para la producción de Documentos Electrónicos de Archivo garantizando características como su autenticidad, integridad, y fiabilidad y no repudio por parte de sus autores, conforme a lo mencionado en la Ley 527 de 1999.</t>
  </si>
  <si>
    <t>SERVIDOR ORFEO</t>
  </si>
  <si>
    <t xml:space="preserve">Implementar el Plan de Preservación Digital con sus principios, políticas, estrategias y acciones específicas para preservar a largo plazo los documentos que se generen en formatos electrónicos o que se conviertan a este a partir de material analógico existente.
</t>
  </si>
  <si>
    <t xml:space="preserve">
La entidad confirma que sigue vigente para ala vigencia 2022 el acto adminsitrativo Resolución No 0278 de fecha 22 de junio de 2018 " Por medio del cual se adopta  la Politica de eficiencia Adminsitrativa y "Cero Papel de la Secretaria Distrital de la Mujer y se dictan otras disposiciones
La entidad aporta boletines informativos de como ser parte de la campaña cero papel, correo compartiendo la circular 004 de 2022 lineamientos cero papel, correo con servicios de impesiones, fotocopiado y scaneo,  boletin parte del cambio para la adopción de la politica de eficiencia administrativa y cero papel.
Adiciocional se agrega  un link pero no abre en la evidencia No 94
El lin ajustado correcponste al  informe consolidado de austeridad del gasto (páginas: 48,49,56,71 y 73)    </t>
  </si>
  <si>
    <t>86.61% fotocpiado 
53,78%  impresiones</t>
  </si>
  <si>
    <t xml:space="preserve">MANUAL
Mantener los mecanismos de control mes a mes del número de los servicios establecidos, loc aul arroja un porcentaje de dismimución de 86.61% para fotoopiado  y 53,78% para  impresiones
Se adjunta informe consolidado de austeridad del gasto (páginas: 48,49,56,71 y 73)    
Ajustar RTA es un % de meta
</t>
  </si>
  <si>
    <t>Diferente a lo reportado en la vigencia 2021</t>
  </si>
  <si>
    <t xml:space="preserve">Se dice que si en el listado de chequeo pero no se adjjuntan evidencias de las actividades realizadas
Se valida y se realizaron a través de la difusión de tips de la gestión documental acerca del cero papel, para asociar imágenes y uso de Orfeo, adicionalmente realizó capacitaciones relacionadas con la apropiación de la memoria institucional
</t>
  </si>
  <si>
    <t xml:space="preserve">Se agrega este link y no da acceso
</t>
  </si>
  <si>
    <t>Se adjunta presentación Informe rendición de cuentas del 15 de noviembre de 2022.  En la diapositiva  No. 29 se relaciona el avance del seguimiento a la implementación de la gestión documental. En el cual se observa los logros del 2022 nuestros archivos nuestra historia</t>
  </si>
  <si>
    <t xml:space="preserve">Se adjunta informe de la vigencia: páginas 67, 68, 102, 108, 111 y 122
Se observa en su contenido los siguientes temas:
Autodiagnostico y planes de mejora de MIPG
Aplicación de la Politica de Gestión Documental
Resultado Politica de gestión documental IDI 2022 un cunmplimiento de 98.1
</t>
  </si>
  <si>
    <t>1 de 1</t>
  </si>
  <si>
    <t>18 de 58</t>
  </si>
  <si>
    <t>En la resolución 1937 de 2020 no se cuenta con un cargo del nivel profesional para liderar técnicamente la implementación del proceso de gestión documental.</t>
  </si>
  <si>
    <r>
      <t xml:space="preserve">1. PEDRO ALEJANDRO GONZALEZ CARREÑO - </t>
    </r>
    <r>
      <rPr>
        <b/>
        <sz val="10"/>
        <rFont val="Arial"/>
        <family val="2"/>
      </rPr>
      <t>Ingeniero electrónico</t>
    </r>
    <r>
      <rPr>
        <sz val="10"/>
        <rFont val="Arial"/>
        <family val="2"/>
      </rPr>
      <t xml:space="preserve">: Prestación de servicios profesionales para el soporte y mesa de ayuda en el marco de la implementación y gestión del documento electrónico. Perfil: Titulo profesional en Ingeniería de Sistemas, Ingeniería Electrónica, Ingeniería de Software o afines - sin experiencia.
2. HENRY ARMANDO VELANDIA RODRIGUEZ - Archivista: Prestación de servicios profesionales para liderar el fortalecimiento del proceso de gestión documental y administración de archivo de la subdirección administrativa. Este contrato no aparece en la base publicada en la página web de la entidad.
3. FELIZA AURA MARIA MARQUEZ RODRIGUEZ - Administrador Público: Prestar los servicios profesionales para liderar acciones y actividades orientadas a la planificación del manejo documental generado en el desarrollo de los proyectos ejecutados en el marco del plan terrazas y articularlo a los procesos, procedimientos y lineamientos establecidos sobre la materia. pERFIL: Título de formación profesional áreas sociales, Económicas, administrativas, ambientales y Humanística Y treinta y seis (36) meses de experiencia profesional o su equivalencia de titulo de posgrado por dos (2) años
de experiencia profesional.
4. YULY ALEXANDRA AGUIRRE - Administrador Público: Prestar los servicios profesionales que soporten los procesos administrativos relacionados con el manejo documental requeridos para la ejecución de los proyectos de mejoramiento de vivienda en desarrollo del plan terrazas. Perfil: Título de formación profesional áreas sociales, Económicas, administrativas, ambientales y Humanística. Sin experiencia
5. YENNY ALEXANDRA GARZON CABALLERO - Administrador Público:
6. ZULMA OROZCO BASTIDAS - Profesional en Ciencia de la información, bibliotecología y archivística: Prestar servicios profesionales a la gestión del componente administrativo documental del programa de reasentamiento de la dirección de reasentamientos de la caja de la vivienda popular, en el seguimiento e implementación de las actividades del programa de gestión documental de la entidad, teniendo en cuenta el proceso y los procedimientos adoptados en la CVP y la normatividad vigente que rige la materia. Perfil: Título de formación profesional en ciencias de la información bibliotecología, documentación y archivística
y/o Afines Y (24) meses de experiencia profesional o su equivalencia la cual indica el título de postgrado por dos (2) años de experiencia profesional y viceversa, siempre que se acredite el título profesional.
</t>
    </r>
  </si>
  <si>
    <t>HENRY ARMANDO VELANDIA RODRIGUEZ</t>
  </si>
  <si>
    <t>Ingeniero electrónico</t>
  </si>
  <si>
    <t>Creado mediante Resolución No. 197 de 2019
Modificado por Resolución 4980 de 2022 por la cual se actualiza y se unifican las disposiciones normativas del CIGD</t>
  </si>
  <si>
    <t xml:space="preserve">1. Acta No. 1 - 31/01/2022: Presentación y aprobación PINAR
2. Acta No. 4 - 09/06/2022: Presentación de avances del PINAR y SIC en el amrco del proceso de gestión documental. Y resulatdos FURAG.
3. Acta No. 06 - 12 y 13/10/2022: Presentación de los informes de seguimiento al PGD, PINAR y SIC
</t>
  </si>
  <si>
    <t>Resolución 3447 de 2021 (noviembre 17)</t>
  </si>
  <si>
    <t>VERSIÓN 1 - 02/01/2020
NO TIENE TODOS LOS ELEMENTOS DEL 1080 DE 2015</t>
  </si>
  <si>
    <t>Actualización 2020</t>
  </si>
  <si>
    <t xml:space="preserve">Tiene formulado en el PGD la </t>
  </si>
  <si>
    <t>Se encuentra formulado en el PGD el objetivo, alcance, actividades y productos.</t>
  </si>
  <si>
    <t>Se encuentra formulado en el PGD las fases.</t>
  </si>
  <si>
    <t>https://www.cajaviviendapopular.gov.co/?q=transparencia-y-acceso-la-informaci%C3%B3n-p%C3%Bablica
chrome-extension://efaidnbmnnnibpcajpcglclefindmkaj/https://www.cajaviviendapopular.gov.co/sites/default/files/PROGRAMA%20DE%20GESTIO%CC%81N%20DOCUMENTAL%20-PGD%20V6.pdf</t>
  </si>
  <si>
    <t>La entidad aportó una matriz con los cronogramas del PGD, PINAR y SIC.</t>
  </si>
  <si>
    <t>En el PGD (pg. 56) se hace la siguiente mención: Para los próximos 4 años, la gestión documental de la CVP estará asociada al proyecto de inversión No. 47696 FORTALECIMIENTO DEL MODELO DE GESTIÓN INSTITUCIONAL Y MODERNIZACIÓN DE LOS SISTEMAS DE INFORMACIÓN DE LA CAJA DE LA VIVIENDA POPULAR, que se asocia con el plan de desarrollo distrital así:</t>
  </si>
  <si>
    <t>Aportaron las actas de las visitas</t>
  </si>
  <si>
    <t>Informes trimestrales.
También cuentan con una matriz denominada "PLAN DE TRABAJO E INDICADORES DE GESTIÓN POR PROCESOS", en la cual realizan el reporte de los avances en cada trimestre a la implemenatción del PGD, PINAR, SGDEA y SIC.</t>
  </si>
  <si>
    <t>Auditoría de la Oficina Asesora de Control Interno</t>
  </si>
  <si>
    <t>Informes de seguimiento trimestral al PGD y al PINAR</t>
  </si>
  <si>
    <t>En el informe de auditoría se hace mención a "Durante el año 2022 se realizaron 3 capacitaciones de Orfeo y se desarrollaron 3 piezas comunicativas de divulgación y promoción de la cultura archivística. Observación 4."</t>
  </si>
  <si>
    <t xml:space="preserve">
Implicaciones legales que conlleva el manejo documental</t>
  </si>
  <si>
    <t>Actualizado en la vigencia 2022.
En la página se encuentra publicada la versión 3: https://www.cajaviviendapopular.gov.co/?q=Transparencia/informaci%C3%B3n-adicional
chrome-extension://efaidnbmnnnibpcajpcglclefindmkaj/https://www.cajaviviendapopular.gov.co/sites/default/files/208-SADM-Mn-06%20-%20PLAN%20INSTITUCIONAL%20DE%20ARCHIVOS%20DE%20LA%20ENTIDAD%20-%20PINAR.pdf</t>
  </si>
  <si>
    <t>Acta 01 de 2021 Comité Directivo (enero 29)</t>
  </si>
  <si>
    <t>Acta No. 1 CIGD
31/01/2022</t>
  </si>
  <si>
    <t>Tablas de retención
Tablas de valoración
Modelo de requisitos
Programa de gestión de documentos electrónicos 
Programa de Normalización de Formas y Formularios Electrónicos</t>
  </si>
  <si>
    <t>1. Transferencias Promarias
2. Disposición final
3. SIC</t>
  </si>
  <si>
    <t>Seguimiento al cronograma</t>
  </si>
  <si>
    <t>https://www.cajaviviendapopular.gov.co/sites/default/files/Cuadro%20de%20Clasificacion%20Documental%20-%202019.pdf</t>
  </si>
  <si>
    <r>
      <t xml:space="preserve">El dato repprtado en 2022  fue erróneo. La entidad estaba conformada por 12 dependencias.
</t>
    </r>
    <r>
      <rPr>
        <b/>
        <sz val="10"/>
        <rFont val="Arial"/>
        <family val="2"/>
      </rPr>
      <t>En 2022 se crea la Oficina de Control Disciplinario Interno</t>
    </r>
    <r>
      <rPr>
        <sz val="10"/>
        <rFont val="Arial"/>
        <family val="2"/>
      </rPr>
      <t xml:space="preserve">
https://sisjur.bogotajuridica.gov.co/sisjur/consulta_organica.jsp</t>
    </r>
  </si>
  <si>
    <t>En la relación de dependencias con inventario documental a 31/12/2022 solo 3 presentan datos de volumetría, número de cajas y registros.
En 2021, 6 dependencias cumplían.
La Entidad remitió los inventarios de los archivos de egstión.</t>
  </si>
  <si>
    <t>Acuerdo 03 de 2015 (Diciembre 14) - En firme sesión 22/06/2017. Estructura orgánica Acuerdo 004 de 2008 y Acuerdo 003 de 2011
Actualización 1 - Acta No. 8 de 2018 (Diciembre 13) - Estructura orgnica Acuerdo 004 de 2016
Actualización 2 - Acta No. 6 de 2020 (10 de diciembre) - Estructura orgánica Acuerdo 004 de 2008 y Acuerdo 003 de 2011 - Modificación tiempos de retención y disposición final serie LICITACIONES Y PROPUESTAS
Pendiente actualización modificación Acuerdo 02 de 2022</t>
  </si>
  <si>
    <t>Resolución 1178 de 2019 (marzo 18)</t>
  </si>
  <si>
    <t>Pendientes RUSD de la TRD y actualziación 2.</t>
  </si>
  <si>
    <t>TRD-134 (12 DE AGOSTO DE 2019)</t>
  </si>
  <si>
    <t>En el reporte en Excel de los archivos de gestión solo tres dependencias tienen datos de volumetría y registros, por tanto, no es posible determinar este valor.
Se deja el dato del año anterior para no afectar considerablemente los resulatdos a nivel distrito.</t>
  </si>
  <si>
    <t>Por qué la diferencia con lo reportado para el periodo de referencia 2021?
En reunión con el equipo de GD se hizo mención a que en 2021 se incluyó la volumetría de FDA. La Entidad remite inventario del Archivo Central y se corrobora el número de registros.</t>
  </si>
  <si>
    <t>Proyectos</t>
  </si>
  <si>
    <t xml:space="preserve">De 15 transferencias programadas se recibieron 3, es decir que, el plan de cumplió en un 20%
</t>
  </si>
  <si>
    <t>La TRD primigenia se convalidó con el Acuerdo 03 de 2015 (Diciembre 14) - En firme sesión 22/06/2017. Estructura orgánica Acuerdo 004 de 2008 y Acuerdo 003 de 2011. Adoptada mediante Resolución 1565 de 2015.</t>
  </si>
  <si>
    <t>¿Por qué la diferencia con las dependencias con archivos organizados?</t>
  </si>
  <si>
    <t>La Entidad aportó el inventario consolidado del Archivo Central.</t>
  </si>
  <si>
    <t>Se modifica el dato conforme al Inventario del Archivo Central</t>
  </si>
  <si>
    <t>La eliminación se realizó en aplicación de la TVD. El acta aportada corresponde a la eliminación que realizó la Unidad Administrativa Especial de Organizaciones Solidarias, entidad del orden Nacional.</t>
  </si>
  <si>
    <t>¿Cuál es el avance?</t>
  </si>
  <si>
    <t>Acta No. 1 de Marzo 23 de 2018 (el 13 de marzo se realizó el subcomité).</t>
  </si>
  <si>
    <t>Resolución 1481 de 2019 (abril 15)</t>
  </si>
  <si>
    <t>Tener presentes las recomendaciones de la auditoría interna.</t>
  </si>
  <si>
    <t>La entidad cuenta con una matriz denominada "PLAN DE TRABAJO E INDICADORES DE GESTIÓN POR PROCESOS", en la cual realizan el reporte de los avances en cada trimestre a la implemenatción del PGD, PINAR, SGDEA y SIC.
También en el cronograma del PGD, PINAR y SIC se presentan los avances en cada mes.</t>
  </si>
  <si>
    <t>La entidad cuenta desde 2021 con el plan de tratamientos de riesgos de seguridad de la información. Si bien el documento recuperado en la página web de la Entidad corresponde a la versión 4-2023, en el control de cambios se observa que en esta versión solo se actualizó el formato, por tanto, el documento aplica para el periodo de referencia 2022.
También formuló la política de seguridad de la información (2019).
En la matriz de riesgos no se evidencian riesgos de acceso indebido a la información, fisica, electrónica y digital</t>
  </si>
  <si>
    <t>|</t>
  </si>
  <si>
    <t>Actualizó el modelo de requisitos en la vigencia del 2022.</t>
  </si>
  <si>
    <t>Acta No. 4 de Diciembre 27 de 2018</t>
  </si>
  <si>
    <t>No se cuenta con procedimiento documentados a la fecha</t>
  </si>
  <si>
    <t>Evaluación de cumplimiento de los requisitos al sistema ORFEO</t>
  </si>
  <si>
    <t>Servidor ORFEO</t>
  </si>
  <si>
    <t>El Plan de preservación digital a largo plazo, debe ser incorporado en el documento del Sistema integrado de conservación SIC</t>
  </si>
  <si>
    <t>Realizan menciones generales sobre el proceso de gestión documental y el avance de la política. Páginas 44, 59, 63, 64, 69, 71, 82 y 128</t>
  </si>
  <si>
    <t>Acciones realizadas desde el proceso de gestión documental y los avances en la implementación de la política de gestión documental. Páginas 33, 82, 115 - 119</t>
  </si>
  <si>
    <t>7 de 58</t>
  </si>
  <si>
    <t>12 de 58</t>
  </si>
  <si>
    <t xml:space="preserve">La entidad aportó el manual de funciones bajo la Resolución 12 de 2022 con fecha 26-01-2022, en la cual se observó:
1. Subdirecto administrativo (página 14 y 15 -75) en sus funciones esenciales la 7 "Dirigir y coordinar la implementación y seguimiento de un sistema de archivo central de toda la documentación que se maneje en la entidad" y la 8 "Liderar el proceso de recepción, radicación y distribución de las comunicaciones oficiales de la entidad de forma centralizada y oportuna".
2. Asistencial / Secretario ejecutivo (página 52 y 53 - 75)  en sus fuciones está: 1. "Radicar, fechar y numerar la correspondencia que ingrese o salga de la dependencia o de la Entidad". 2. "Clasificar organizar y archivar los documentos que se tramiten en la dependencia y velar por el cuidado de los mismos". Sus conocimientos básicos está "GESTIÓN DOCUMENTAL".
Así las cosas  no se encuentra en su contenido el cumplimiento de los perfiles definidos en el manual de funciones de los cargos que tienen contempladas responsabilidades y/o funciones en gestión documental y archivo en la vigencia 2022, en cumplimiento a los requisitos para cada perfil, de acuerdo con los artículos 4, 5 y 6 de la Ley 1409 de 2010 y Resolución 629 de 2018
</t>
  </si>
  <si>
    <t>En la revisión del formulario, se observó que el Canal contó con el apoyo de 5 personas cuyo nivel de formación académica fue:
1 Especialización (bibliotecología y archivística) TP 4,076 del 2022
2 Tecnologos en gestión documental. Es importante menciona que un tecnológo no es igual a un profesional. Esta mnción se hace teniendo en cueta que la entidad en "Nivel de formación" registró -Profesional- y en el "título de formación" registró -tecnología en gestión documental-. Sumado a lo anterior, se verificó en el RUPA 2022 que la Tecnologa Magda Paola Hospital no cuenta con TP. La tecnologa Jenny Marcela Mendez sí cuenta con TP 2110 de 2019.
2 Operarios, cuyo nivel de formación es tecnologos en Archivística. En este caso, pese a que su contratación fue como "Operarios", su nivel de formación es de tecnológos y que de solo el señor Nelson Rodrieguez Zárate contaba con la TP 2897 de 2020. Así las cosas, se le reitera al Canal que toda contratación o vinculación de personal que apoye el desarrllo de la gestión docuemtnal debe cumplir con lo establecido en la ley 1409 de 2010 así como en la resolución 629 de 2018....</t>
  </si>
  <si>
    <t>De acuerdo con los estudios previso aportados, el contrato salió sobre el mes de Julio 2022. Y qupe pasó de enero a junio?</t>
  </si>
  <si>
    <t>De acuerdo con lo reportado en el anexo 2 del formulario, el Canal no conto con apoyo de porfesionales de las disciplinas: Conservación/Restauración, historiador, entre otros (ing, sstemas y abogado)</t>
  </si>
  <si>
    <t>CPS</t>
  </si>
  <si>
    <t>En el 2021 funcionó bajo la Resolución 081"Por la cual se organiza el Modelo Integrado de Planeación y Gestión de Canal Capital"; para el 2022 mediante la Resolución  152 del 29-12-2021</t>
  </si>
  <si>
    <r>
      <t xml:space="preserve">1. Acta 001 con fecha 25-04-2022: groso modo, se tendrá en cuen ta para ests act la mención del gema: </t>
    </r>
    <r>
      <rPr>
        <b/>
        <sz val="10"/>
        <rFont val="Arial"/>
        <family val="2"/>
      </rPr>
      <t>Gestión cero papel 2021 y avances 2022. uno de sus frentes donde someramente mencionaron la Gestión documetal fue: "</t>
    </r>
    <r>
      <rPr>
        <sz val="10"/>
        <rFont val="Arial"/>
        <family val="2"/>
      </rPr>
      <t xml:space="preserve">Definición de los diferentes temas a trabajar en el plan de acción cero papel 2022 estableciendo 4 temáticas de gestión: 
o Eficiencia administrativa
o Gestión de la transformación documental 
o Gestión Ambiental 
o Gestión de procesos administrativos
• Levantamiento de información relacionada con la impresión de documentos 2019 – 2022
2. Acta 002 con fecha 18-08-2022: no se observó el tratamiento de temas propios de la gestión documental, tales como instrumentos archivíticos, su elaboración, su implementación, su actualziación, transferencias documentales, entre otros. 
3. Acta 005 con fecha 02-11-2022: revisaron y aprobaron temas: Política de gestión documental y el PINAR (Dentro del documento se actualizaron temas generales como la articulación del PINAR al Plan Distrital de Desarrollo, la implementación de un aplicativo para el manejo documental en la entidad, actualización de las Tablas de Retención Documental, así como las tablas de transferencias documentales, finalmente se actualizó el cronograma de trabajo con el fin de poder poner al día los diferentes temas pendientes asociados con gestión documental)
</t>
    </r>
    <r>
      <rPr>
        <b/>
        <sz val="10"/>
        <rFont val="Arial"/>
        <family val="2"/>
      </rPr>
      <t>IMPORTANTE</t>
    </r>
    <r>
      <rPr>
        <sz val="10"/>
        <rFont val="Arial"/>
        <family val="2"/>
      </rPr>
      <t>: para el 2023 tener en cuenta esta mención: "</t>
    </r>
    <r>
      <rPr>
        <b/>
        <sz val="10"/>
        <rFont val="Arial"/>
        <family val="2"/>
      </rPr>
      <t>Néstor Fernando Avella OCI- recomienda que los avances que se registren sobre la implementación del PINAR sean presentados de forma regular ante el Comité Institucional de Gestión y Desempeño con el fin de llevar un control desde esta instancia de decisión de nivel directivo y se puedan tomar decisiones oportunas frente a la gestión</t>
    </r>
    <r>
      <rPr>
        <sz val="10"/>
        <rFont val="Arial"/>
        <family val="2"/>
      </rPr>
      <t>"
4. Acta 006 con fecha 14-12-2022: de gestión docuemntal traton dos temas: 1. presentación y aprobación del Manual de Gestión DOcumental (con varias observaciones) 2. presentación y aprobación de TRD "Se relaciona la presentación de la información relacionada con la actualización de las Tablas de Retención Documental de la entidad atendiendo los diferentes cambios en los procesos internos y la gestión de información". NO ES CLARO!!!</t>
    </r>
  </si>
  <si>
    <t>Se retoma la recomendación dada en el 2021 a ser:
La entidad aporta el Programa de Gestión Dcoumental de fecha elaboración 2018  vigencia  2018-2020
Recomendaciones si bien la entidad cuenta con el Programa de Gestión Documental este requiere de actualización, teniendo en cuenta que la fecha de vigencia era de 2018 a 2020 por tal razon no cubre las posteriores vigencias, para esta actualización es importante tener en cuenta los elementos de la guia para la formulación. Sin embargo, la entidad aporta correos electrónicos, los cuales dan cuenta que la OCI hizo observaciones a la nueva versión del PGG, pero este estaría en "firme" para el 2023 y no en el 2022.</t>
  </si>
  <si>
    <t>Acta 002 de 2018</t>
  </si>
  <si>
    <t>APROBADA EL 02-11-2022</t>
  </si>
  <si>
    <t>Se retoma la recomendación  dada en el 2021: "La entidad realiza el cargue del documento Diagnostico de Archivo el cual se encuentra elaborado de la vigencia 2016"
Si se les recomendó la actualizaciion con el fin de que se evidencie el estado de la gestión documental de la entidad, puesto que el documento aportado es de vigencia 2016, no se entiende que el canal aporte un documento que practimente no le aporta nada a la entidad como tal.....</t>
  </si>
  <si>
    <t>Teniendo en cuenta que el Canal para el 2022 no contó con la actualziación del PGD, se reitera la mención dada en el 2021 "Recomendaciones la entidad no cuenta con programas especificos actualizados por tal razon se debe realizar formulación de los mismos al momento de realziar la actualziación del PGD"</t>
  </si>
  <si>
    <t>https://files.conexioncapital.co/assets/public/AGRI-GD-PR-001-PROGRAMA-DE-GESTION-DOCUMENTAL.pdf
Se revisó el link, encontrando que el PGD publicado es de 2018. Lo cualno es comprensible si se supone que este IA fue actualziado a comienzos del 2023, según se "entendió" en los correos electrónicos rtemitidos entre gestión documental y la OCI. Por favor, en el link de transparecia solo debería n estar los documntos que estén vigentes con su debida aprobación pr el CIGD</t>
  </si>
  <si>
    <t>de una parte, no aportaron un documento que de sustento a la respuesta dada por la entidad y de otra el PGD aportado es 2018 - 2020.</t>
  </si>
  <si>
    <t>no adjuntaron evidencias que den cuenta del desarrollo de esta actividad</t>
  </si>
  <si>
    <t>Se realizo la actualización del documento correspondiente Programa de Gestión Documental el cual se presentara al Comité Institucional de Gestión y Desempeño que secionara en el mes de abril de 2023</t>
  </si>
  <si>
    <t xml:space="preserve">lo planteado por la entidad no se toma en cuenta como acciones adicionales para la implementación del PGD.
</t>
  </si>
  <si>
    <t>Es importante tener en cuetna que para el 2021 la entidad manifestó no haber realziado la implementaci´pn del PGD.</t>
  </si>
  <si>
    <t>los soportes adjuntos no dan cuenta de las capacitaciones
**********
Se revisaron cada uno de los 16 adjuntos correspondients al numeral 11 del componente estratégico, evidenciando que solo aportaron 2 ppt. Las demas son entre pantallazos y "listas de asistencia", las cuales no dan sustento al desarrollo de las capcitaciones. no obstante, por esta vez se les tiene en cuenta, pero se le recomienda al canal aportar documentos que den cuenta del desarrollo de estas tales como, actas o evidencias de reunión, con la lista de asistencia, la presentación del tema tratado y por que no, la evaluación de dicho tema.</t>
  </si>
  <si>
    <t>Recomendaciones: es necesario realizar programación de capacticación en temas de gestión documental y realizar articulación con el Plan Insticional de capacitación.</t>
  </si>
  <si>
    <t>Memoria Institucional</t>
  </si>
  <si>
    <t>Transferencia documental, manejo ciclo vitl documentos, memoria institucional, organización archivos digitales</t>
  </si>
  <si>
    <t>No aportaron el PINAR. Se buscó en la web de la entidad y no está publicado. Asimismo, llama la atención que aportaran 4 versiones de: 15. Plan-de-Accion-Institucional-2022-Version-1 y 16. Plan-de-Accion-Institucional-2022-Version-1. Cuál era la finalidad de repetir estos documentos???</t>
  </si>
  <si>
    <t>Acta 001 del año 2021</t>
  </si>
  <si>
    <t>NO LO APORTARON</t>
  </si>
  <si>
    <t>El plan de acción en sus múltiples versiones adjuntas no es de la vigencia 2022, si no del 2021. Este instrumento de planeación debe ser actualziado cada año. Ahora bien, no es posible revisar y comparar las actividades propuestas en el plan de acción cuando no adjuntaron PINAR.</t>
  </si>
  <si>
    <t>1. APLICATIVO GESTIÓN DOCUMENTAL
2. SISTEMA INTEGRADO DE CONSERVACIÓN
3. ACTUALIZACIÓN DE TABLAS DE RETENCIÓN DOCUMENTAL
4. CAPACITACIONES GESTIÓN DOCUMENTAL</t>
  </si>
  <si>
    <t>la entidad aportó varios archivos denominados como seguimientos a ser:
1. SEGUIMIENTO PINAR: excel que no da cuenta de los % de medición por trimestres (avance)
2. 18. Seguimiento Gestión Documental (cada uno de los 12 meses), ciertametne absurdo máxime cuando solo se trata de un pantallazo de la reunión a desarrollar
3. 18. Seguimiento PFI (enero a agosto) se encontró que el canal tenia que implementar 4 actividades a ser: 
1. Actualizar las TRD teniendo en cuenta los cambios en el modelo de operación del canal. con un 20% planeado y ejecutado
2. Implementar las fases del sistema el SGDEA (Sistema de Gestión de Documentos Electrónicos de Archivo). con un 10% planeado y ejcutado
3. Implementar el Sistema Integrado de Conservación - SIC de Canal Capital de conformidad con lo establecido en el Plan Institucional de Archivos - PINAR. con un 20% planeado y ejecutado
4. Definir e implementar un proceso para la entrega de archivos por desvinculación o traslado del servidor público. 0% logrado ni planeado.
se registra (SI) pero se debe tener en cuenta que no hay un soporte (PINAR) que avale el seguimiento realizado.</t>
  </si>
  <si>
    <t>18. Seguimiento PFI (una por cada mes - entregaron hasta agosto)</t>
  </si>
  <si>
    <t>Recomendaciones es necesario que se realice la articulación de las acciones formuladas por vigencia en el PINAR en el Plan de Acción con el fin de realizar seguimiento para el cumplimiento de estas</t>
  </si>
  <si>
    <t>Canal aporto de manera repetida los CCD y de manera desagregada. Entiendase que la presetación del CCD debe reflejaer la jerarquización dada a la documentación producida en el que se registran las series y subseries documentales con su respectiva codificación, a su vez las agrupa por las unidades productoras o dependencias”, como señala el Archivo General de la Nación (AGN).  
Desde el 2021 se dejó como recomendación que "Teniendo en cuenta que la entidad se encuentra en proceso de actualización de la TRD es importante que el CCD se consolide en un solo documento  por estructura organic/ofuncional"</t>
  </si>
  <si>
    <t>Se revisó la web de la entidad y no se ubicó el CCD</t>
  </si>
  <si>
    <t>Información tomada del archivo "3- AGRI-GD-FT-023 FORMATO CUADRO DE CLASIFICACION DOCUMENTAL - CCD 22-10-2022", cuyas dependencias son: GG, CI, SG, SBF, SBA y DOP</t>
  </si>
  <si>
    <t>en medio del desorden documental no es posible verificar la totalidad de archivos con inventarios en las dependencias…..</t>
  </si>
  <si>
    <t xml:space="preserve">Resolución 062 de 2017 </t>
  </si>
  <si>
    <t>70 de 2018</t>
  </si>
  <si>
    <r>
      <t xml:space="preserve">Solicitar el acto administrativo
Se trae la recomendación dada en el 2021 a ser:
1  Se encuentra una Actualización a la TRD convalidada con el acuerdo 001 de 2018 , la cual tiene una aplicación de la producción documental de las vigencias 2002 a 2020 resolución Canal Capital  062 de 2017  "Por la cual se aprueban las Tablas de Retención Documental de Canal Capital y se dictan oras disposiciones
2. Para la vigencia 2021 se encuentra en proceso </t>
    </r>
    <r>
      <rPr>
        <b/>
        <sz val="10"/>
        <rFont val="Arial"/>
        <family val="2"/>
      </rPr>
      <t xml:space="preserve">de una segunda actualización? </t>
    </r>
    <r>
      <rPr>
        <sz val="10"/>
        <rFont val="Arial"/>
        <family val="2"/>
      </rPr>
      <t>la cual aplica para las vigencias 2020 en adelante
Recomenciones: se requietre surtir el tramite de adopción de TRD teniendo en cuenta que no se observa acto administrativo que soporte la adopición, puesto que lo aportado por la entidad corresponden a la Resolución 062 de 2017 Por la cual se aprueban las Tablas de Retención Documental de Canal Capital y se dictan oras disposiciones"</t>
    </r>
  </si>
  <si>
    <t>Se deja en 0 teniendo en cuenta que el proceso de convalidación no pasó y la entidad respondió que "Informan que no alcanzan a realizar los ajustes a la TRD dentro del plazo normativo, por lo que se someten a la consecuencia del art. 15 del Acuerdo 04 de 2019" resuestada dada con radicadom 1-2023-18947 del 21-07-2023</t>
  </si>
  <si>
    <t>cómo verificar esta infor,ación si los inventarios aportados no dan cuenta. Aportaron invntarios de vigencias anteriores. La pregunta es clara A 31 de diciembre…lo que daria cienta que debieron aportar un cnsolidado y no fracciones de inventarios</t>
  </si>
  <si>
    <t>PROGRAMAS DE TV</t>
  </si>
  <si>
    <t>PROGRAMAS DE TELEVISION</t>
  </si>
  <si>
    <t>cómo pasa del 40% al 1,8% no es comprensible este dato</t>
  </si>
  <si>
    <t>porqué apra el 2021 fue CONTRATOS pero para el 2022 NO APLICA. Debe existir una serie documentla transversal que sea la de mas alta producción.</t>
  </si>
  <si>
    <t>no aportaron documento que de sustento a la respuesta dada por la entidad</t>
  </si>
  <si>
    <t>En el anexo 4 relacionan la lista de dependencias que "realizaron" esta actividad, pero no aportaron cronograma, inventarios….cómo validar esto???</t>
  </si>
  <si>
    <t>Aplica para la aplicación de TRD convalidada</t>
  </si>
  <si>
    <t xml:space="preserve">Se trae la menci´pn dada en el 2021 a ser:
Se cuenta con 3 cambios estructurales que se mencionan a continuación
1. TVD con 2 periodos institucional del  FDA los cuales se encuentra con fechas extremas primero  del 3 de octubre de 1995 a 1998 y 
2. 2segundo periodo del 11 deseptiembre de 1998 a 11 de septiembre de 2002 Aprobada con acto administrativo Acuerdo 003 CDA de 2015
2. TRD covalidada mediante acuerdo 01 de 2018 que cubre las fecha de 2015 a 2020
</t>
  </si>
  <si>
    <t>cómo verificar este dato, sí los inventarios aportados son de varias vigencias y la pregunta es clara "a 31 de diiembre del 2022" ….. Además, se revisón el invnetairo de un grupo de trabjao "presupuesto" y este estaba incompleto…..</t>
  </si>
  <si>
    <t>cómo validar estas respuestas, si en la TRD esto no fue posible….</t>
  </si>
  <si>
    <t>en el anexo 5 el Canal solo registró un FDA del 1995 a 2002 y con acto administratvo de adopcion de TVD, entonces NO ES UN FDA! Y en el formulario registraron tener 2 FDA….que falta de sentido de pertinencia…..  Se revisó en la web de la entidad donde se observó la,publicación de la resolución de aprobación de la TVD, no fue posible accesar al archivo.</t>
  </si>
  <si>
    <t>cómo hag para saber si esto es verdad??</t>
  </si>
  <si>
    <t>No se evidenció el acta de aprobación del BANTER</t>
  </si>
  <si>
    <t>no aportaron documento que de cuetna de la resuesta de la entidad</t>
  </si>
  <si>
    <t xml:space="preserve">Acta de Comité Institucional de Gestión y Desempeño No 001 de 29 de abril de 2021 </t>
  </si>
  <si>
    <t>Cómo hizo seguimiento?</t>
  </si>
  <si>
    <t>No se evidenció el acta de aprobación de la TCA</t>
  </si>
  <si>
    <t>Recomendaciones: Es necesario documentar el proceso de planeación documental bajo el sistema integrado de gestión  en el cual se pueda observar los lineamientos y directrices internas</t>
  </si>
  <si>
    <t>No aportaron docuemntos que den sistento a la respuesta de la entidad</t>
  </si>
  <si>
    <t>MODULO INTRANET</t>
  </si>
  <si>
    <t>A la fecha canal capital se encuentra en proceso de expedición del programa de reprografia teniendo en cuenta las necesidades documentales de la entidad.</t>
  </si>
  <si>
    <t>86.1 GB</t>
  </si>
  <si>
    <t>Solicitar el soporte para este dato</t>
  </si>
  <si>
    <t xml:space="preserve">Solicitar el soporte para este dato
</t>
  </si>
  <si>
    <r>
      <t xml:space="preserve">Se adelantó la actualización de las Tablas de Retención Documental y de los instrumentos archivísticos relacionados con la Gestión Documental de la entidad. Estás acciones tienen un impacto positivo en la entidad al permitir un mejor y mayor acceso a la información de la entidad, tanto para los colaboradores de la misma, así como para la ciudadanía.
</t>
    </r>
    <r>
      <rPr>
        <sz val="10"/>
        <rFont val="Arial"/>
        <family val="2"/>
      </rPr>
      <t>A titulo de recomendación, lo que registren en los informes de gestión y similares debería ser información que cuente con el aval del CIGD La actualización de la TRD no está convalidada,el PGD no salió en el 2022...</t>
    </r>
  </si>
  <si>
    <t xml:space="preserve"> 3 de 7</t>
  </si>
  <si>
    <t>21 de 58</t>
  </si>
  <si>
    <t>Solicitudes de contratación para incorporar equipo interdisciplinario</t>
  </si>
  <si>
    <t>PINAR 2019 DE 2019 A 2021 NO SE ACTUALIZO
En acta No. 11 de 2 de noviembre de 2022
7.12 se encuentra en proceso de elaboración y presenta un avance de un 70% .
se aprobo hasta enero de 2023</t>
  </si>
  <si>
    <t>acuerdo 856 de 2022 octubre 13
control disciplinario interno</t>
  </si>
  <si>
    <t>Resolución 666 de 2018</t>
  </si>
  <si>
    <t>TRD-137 /020</t>
  </si>
  <si>
    <t>6 TB aproximadamente</t>
  </si>
  <si>
    <t>PROYECTOS DE ACUERDO</t>
  </si>
  <si>
    <t>HISTORIAS LABORALES</t>
  </si>
  <si>
    <t>HISTORIA LABORALES</t>
  </si>
  <si>
    <t xml:space="preserve">Realizo una tranferencia pero no fue reportada en el formulario y no se subieron las evidencias; las transferencias estan paradas por falta de espacio en el archivo central.
</t>
  </si>
  <si>
    <t>Revisar el mapa patrimonial y la TRD
hay 72 series/subseries que deben ser transfereidas al AdB cerradas entre el 2012 y el 2017</t>
  </si>
  <si>
    <t>APROBADO 2023</t>
  </si>
  <si>
    <t>CORRESPONDENCIA</t>
  </si>
  <si>
    <t>No contaba con procedimentos para acividades de repografía</t>
  </si>
  <si>
    <t>ESTE DATO LO REPORTO LA OFICNA OTIC</t>
  </si>
  <si>
    <t>ES UNO SOLO INFORME DE GESTION DE RENDICION DE CUENTAS</t>
  </si>
  <si>
    <t xml:space="preserve"> 1 de 1</t>
  </si>
  <si>
    <t>48 de 58</t>
  </si>
  <si>
    <t>40 de 58</t>
  </si>
  <si>
    <r>
      <t xml:space="preserve">falta estudios previos de 
1. profesional especializado Wendy Belen Gonzalez Sanabria
2. Técnico Miguel Alfonso Castro Amarillo
Yesmy Carolina Vargas Ruiz T. 737 (tecnico-contratista) no aparece en el  anexo 2 del equipo y las dos perofesionales estuvieron durante toda la vigencia 2022?
</t>
    </r>
    <r>
      <rPr>
        <b/>
        <sz val="10"/>
        <rFont val="Arial"/>
        <family val="2"/>
      </rPr>
      <t xml:space="preserve">
en julio fue reubicada angela y en diciembre diana</t>
    </r>
  </si>
  <si>
    <r>
      <t xml:space="preserve">Se adjuntan 5 acta del Comitè Interno de Archivo en el cual se trataron temas relacionados con el proceso de gestiòn documental 
</t>
    </r>
    <r>
      <rPr>
        <b/>
        <sz val="10"/>
        <rFont val="Arial"/>
        <family val="2"/>
      </rPr>
      <t xml:space="preserve">Acta No. 1 de 17 de marzo de 2022
</t>
    </r>
    <r>
      <rPr>
        <sz val="10"/>
        <rFont val="Arial"/>
        <family val="2"/>
      </rPr>
      <t xml:space="preserve">Aprobación Ajustes a las TVD, Aprobación Ajustes a Concepto de Valoración, Aprobación Eliminación Documentos DS Movilidad y Aprobación Banco Terminológico- Versión 2.0
</t>
    </r>
    <r>
      <rPr>
        <b/>
        <sz val="10"/>
        <rFont val="Arial"/>
        <family val="2"/>
      </rPr>
      <t xml:space="preserve">Acta No. 2 de 30 de junio de 2022
</t>
    </r>
    <r>
      <rPr>
        <sz val="10"/>
        <rFont val="Arial"/>
        <family val="2"/>
      </rPr>
      <t xml:space="preserve">Aprobación ajuste al cronograma del Programa de gestión Documental y aprobación ajuste al Sistema Integrado de Conservación.
</t>
    </r>
    <r>
      <rPr>
        <b/>
        <sz val="10"/>
        <rFont val="Arial"/>
        <family val="2"/>
      </rPr>
      <t xml:space="preserve">Acta no. 3 de 3 de agosto de 2022
</t>
    </r>
    <r>
      <rPr>
        <sz val="10"/>
        <rFont val="Arial"/>
        <family val="2"/>
      </rPr>
      <t xml:space="preserve">Aprobación de Ajustes a Tablas de Valoración 
Documental -TVD
</t>
    </r>
    <r>
      <rPr>
        <b/>
        <sz val="10"/>
        <rFont val="Arial"/>
        <family val="2"/>
      </rPr>
      <t xml:space="preserve">Acta No. 4 de 12 de diciembre de 2022
</t>
    </r>
    <r>
      <rPr>
        <sz val="10"/>
        <rFont val="Arial"/>
        <family val="2"/>
      </rPr>
      <t xml:space="preserve">Aprobación ajuste al Cronograma del PGD - Programa de Gestión 
Documental, Aprobación ajuste al Cronograma del SIC - Sistema Integrado de Conservación, Aprobación ajuste al Cronograma del PINAR - Plan Institucional de Archivos y Aprobación Cronograma de Visitas a los Archivos de Gestión 2023
</t>
    </r>
    <r>
      <rPr>
        <b/>
        <sz val="10"/>
        <rFont val="Arial"/>
        <family val="2"/>
      </rPr>
      <t xml:space="preserve">Acta no. 5 de 22 de diciembre de 2022
</t>
    </r>
    <r>
      <rPr>
        <sz val="10"/>
        <rFont val="Arial"/>
        <family val="2"/>
      </rPr>
      <t>Aprobación actualización del Registro de Activos de Información</t>
    </r>
  </si>
  <si>
    <t>Acta2/2021</t>
  </si>
  <si>
    <t>Acta No. 4 de 2022</t>
  </si>
  <si>
    <t>Actualización del programa de Gestión Documental V9.0 2021-2023</t>
  </si>
  <si>
    <t>Actualización Políticas Institucionales V4.0 de 21 de diciembre de 2021</t>
  </si>
  <si>
    <t xml:space="preserve">Los 2 programas identificados en el PGD:
1. Programa documentos vitales
2. Programa Reprografía
3. Plan Institucional de Capacitación V3.0 2022 (TH)
Los dos estan documentados 
</t>
  </si>
  <si>
    <t>Revisar la implementación de las actividades de acuerdo al cronograma que se encuentra en el programa de reprografía, para el 2022 debería estar implementado en un 80% aprox.</t>
  </si>
  <si>
    <t>Preguntar a Wendy cronograma de capacitaciones anexo a la ficha 
PLAN INSTITUCIONAL DE CAPACITACIONES 2022
plan de gestión documental
CURSO INSTRUCCIONAL EN GESTIÓN DOCUMENTAL
Esta actividad se realzará en la plataforma virtual de la Entidad, a través de
cursos muy cortos e instruccionales y direccionados a los diferentes niveles jerárquicos de la Entidad, se coordinará con la Dirección Administrativa responsable del proceso de gestión documental dentro del Sistema de gestión de la calidad de la Entidad. Población: Todos los Servidores de la Entidad.
CURSO CONSERVACIÓN DOCUMENTAL Y TÉCNICAS DE REPROGRAFIA</t>
  </si>
  <si>
    <r>
      <rPr>
        <b/>
        <sz val="10"/>
        <rFont val="Arial"/>
        <family val="2"/>
      </rPr>
      <t xml:space="preserve">Se adjunta carpeta con la remisiòn del cronogrma de visitas, el cronograma,  una muestra de 20 acats visitas a los archivos de gestiòn y las presentaciones de las capcitaciones realizadas en las  visitas 
</t>
    </r>
    <r>
      <rPr>
        <sz val="10"/>
        <rFont val="Arial"/>
        <family val="2"/>
      </rPr>
      <t>CIRCULAR INTERNA N° 01 del 11-Ene-2022
ASUNTO: Cronograma Visitas Archivos de Gestión (Dependencias) 2022
Cronograma de Transferencias Documentales 2022 Con el objetivo de garantizar la correcta producción, organización y conservación de los documentos físicos y electrónicos que reflejan el resultado de la gestión de los funcionarios de la Contraloría de Bogotá, solicitamos su atención y colaboración en el cumplimiento de
los cronogramas remitidos:  Cronograma de Visitas a los Archivos de Gestión (dependencias) 2022  Cronograma de Transferencias Documentales 2022 El grupo de Gestión Documental visitará 76 dependencias durante el 1er trimestre de 2022              
para medir el nivel de responsabilidad frente al cumplimiento de los compromisos fijados en la visita realizada en 2021, la organización y conservación de documentos producidos en soporte papel y electrónico.</t>
    </r>
  </si>
  <si>
    <t>Se adjunta matriz de seguimiento al PGD, reportada a la Oficina Asesora de Planeaciòn</t>
  </si>
  <si>
    <t>Se adjunta informe de auditoria emitido por la Oficina de Control Interno</t>
  </si>
  <si>
    <t>Se realizan 13 sesiones de capacitación Curso Conservación Documental y Técnicas de Reprografía, con el objetivo de Fortalecer los conceptos básicos sobre
gestión y conservación documental así
como las técnicas de reprografía con el fin
de concientizar a los asistentes sobre la
importancia del tema en la Entidad. a cargo de la Subdirección de Capacitación y Cooperación Técnica.</t>
  </si>
  <si>
    <t>13 de las sesiones de capacitación incluyeron un curso de conservación documental y técnicas de reprografía, con el objetivo de fortalecer los conceptos básicos sobre gestión y conservación documental, así como las técnicas de reprografía con el fin de concientizar a los colaboradores y funcionarios sobre la importancia del tema en la Entidad, este curso estuvo a cargo de la Subdirección de Capacitación y Cooperación Técnica.</t>
  </si>
  <si>
    <t>Se realizan 13 sesiones de capacitación Curso Conservación Documental y Técnicas de Reprografía, con el objetivo de Fortalecer los conceptos básicos sobre gestión y conservación documental así como las técnicas de reprografía con el fin de concientizar a los asistentes sobre la importancia del tema en la Entidad. a cargo de la Subdirección de Capacitación y Cooperación Técnica.</t>
  </si>
  <si>
    <t>Acta 1/2021</t>
  </si>
  <si>
    <t>acta 4 de 2022</t>
  </si>
  <si>
    <t>6 PROYECTOS</t>
  </si>
  <si>
    <t>1. Implementación del Programa específico de 
Reprografía
2. Conservación de los Documentos análogos 
durante todo su ciclo de vida.
3. preservación digital a largo plazo
4. Fomento a la cultura de gestión documental 
responsable en la Contraloría de Bogotá
5. Implementación de TVD y TRD</t>
  </si>
  <si>
    <t>1. Implementación del Programa específico de Reprografía 
2. Conservación de los Documentos análogos durante todo su ciclo de vida.
3. preservación digital a largo plazo
4. Fomento a la cultura de gestión documental responsable en la Contraloría 
5. Implementación de TVD y TRD</t>
  </si>
  <si>
    <t>Informe Seguimiento Visitas Archivos de Gestion</t>
  </si>
  <si>
    <t>Seguimiento Plan Institucional de Archivos – PINAR</t>
  </si>
  <si>
    <t>RESOLUCIONES 16 Y 1 DE 2015 Y 2021</t>
  </si>
  <si>
    <t>TRD-27 DE 2015</t>
  </si>
  <si>
    <t>TRD-27 DE 2015
TRD-351 de 2021</t>
  </si>
  <si>
    <t>solo es la primigenia y una actualización</t>
  </si>
  <si>
    <r>
      <t xml:space="preserve">Pregunar a la entidad el motivo por el cual no incremento el tamaño para el 2022, siendo un dato acumulado de la anterior vigencia
</t>
    </r>
    <r>
      <rPr>
        <b/>
        <sz val="10"/>
        <rFont val="Arial"/>
        <family val="2"/>
      </rPr>
      <t>aumento por que esta en el repositorio Datacontrabog</t>
    </r>
  </si>
  <si>
    <t>49 Procesos de Responsabilidad Fiscal</t>
  </si>
  <si>
    <t>Procesos de Responsabilidad Fiscal</t>
  </si>
  <si>
    <t>18 Contratos</t>
  </si>
  <si>
    <t>76 transferencias planeadas y 76 tp ejecutadas equivalentes a 176.50 ml y 6574 registros documentales</t>
  </si>
  <si>
    <r>
      <rPr>
        <b/>
        <sz val="10"/>
        <rFont val="Arial"/>
        <family val="2"/>
      </rPr>
      <t xml:space="preserve">OJO (error formulario)
</t>
    </r>
    <r>
      <rPr>
        <sz val="10"/>
        <rFont val="Arial"/>
        <family val="2"/>
      </rPr>
      <t>segun la TVD se realizo transferencia se deja en no aplica porque no fue de acuerdo con la TRD</t>
    </r>
  </si>
  <si>
    <r>
      <rPr>
        <b/>
        <sz val="10"/>
        <rFont val="Arial"/>
        <family val="2"/>
      </rPr>
      <t>Acta No. 1 de 17 de marzo de 2022</t>
    </r>
    <r>
      <rPr>
        <sz val="10"/>
        <rFont val="Arial"/>
        <family val="2"/>
      </rPr>
      <t xml:space="preserve">
Como resultado de la visita realizada a la Dirección Sector de Movilidad, se encontraron controles de advertencia de la vigencia 2003 a 2013, por lo cual el grupo de gestión documental indico que de acuerdo a los establecido en las TRD, ya habían cumplido su tiempo de retención y debían presentarse en Comité interno de archivo para aprobar su eliminación.
La Dirección Sector Movilidad realizo el inventario y lo presento debidamente firmado por el Director y el administrador de archivo a la Subdirectora de servicios generales, el día 11-Mar_x0002_2022.
Por lo anterior el comité aprueba unánimemente la eliminación de la documentación presentada en el inventario documental, conservando el 10% indicado en el concepto de valoración, presentado en el punto anterior.
</t>
    </r>
    <r>
      <rPr>
        <b/>
        <sz val="10"/>
        <rFont val="Arial"/>
        <family val="2"/>
      </rPr>
      <t>26 carpetas eliminadas, el inventario se encuentra pagina web</t>
    </r>
  </si>
  <si>
    <r>
      <rPr>
        <b/>
        <sz val="10"/>
        <rFont val="Arial"/>
        <family val="2"/>
      </rPr>
      <t xml:space="preserve">OJO (error formulario)
</t>
    </r>
    <r>
      <rPr>
        <sz val="10"/>
        <rFont val="Arial"/>
        <family val="2"/>
      </rPr>
      <t>segun la TVD se realizo eliminacion se deja en no aplica porque no fue de acuerdo con la TRD</t>
    </r>
  </si>
  <si>
    <t>26 carpetas</t>
  </si>
  <si>
    <t>Acta del 28-Sep-2015</t>
  </si>
  <si>
    <t>Acta del 17 de marzo de 2022</t>
  </si>
  <si>
    <t xml:space="preserve">Acta No. 1 de 17 de marzo de 2022
Banco Terminológioc V.02
</t>
  </si>
  <si>
    <t>evidencia 50. Banco Terminológico</t>
  </si>
  <si>
    <t>pantallazo</t>
  </si>
  <si>
    <t>Acta N° 04 del 20-Dic-20</t>
  </si>
  <si>
    <t>Acta No. 2 de 30/06/2022</t>
  </si>
  <si>
    <t>Acta No. 2 de 30 de junio de 2022
y aprobación ajuste al cronograma del Sistema Integrado de Conservación.</t>
  </si>
  <si>
    <t>Acta N° 3 del 13-Dic-2020</t>
  </si>
  <si>
    <t>Acta N° 32 del 25-nov-2021</t>
  </si>
  <si>
    <t>Tabla de control de acceso v 2.0</t>
  </si>
  <si>
    <t>Acta no. 5 de 22 de diciembre de 2022
Aprobación actualización del Registro de Activos de Información
63. PolíticadeSeguridadV.4.0</t>
  </si>
  <si>
    <t>El modelo de requisitos evidencia los requisitos técnicos y funcionales estandarizados para un sistema de gestión de documentos electrónicos de archivo, sin embargo, es necesario definir los requerimientos y necesidades a nivel de documento electrónico de archivo necesarios para el aprovisionamiento del Sistema de Gestión de Documentos Electrónicos de Archivo (SGDEA).</t>
  </si>
  <si>
    <t>Acta N° 2 del 6-Nov-2019</t>
  </si>
  <si>
    <t>SIGESPRO FOREST</t>
  </si>
  <si>
    <t>Se recomienda implementar el servicio de metadatos en el Sistema de Gestión de Documentos Electrónicos de Archivo, para facilitar la interoperabilidad y asegurar el acceso de los documentos a largo plazo.</t>
  </si>
  <si>
    <t>9.3%</t>
  </si>
  <si>
    <t>INSTITUTO DISTRITAL DE PARTICIPACIÓN Y ACCIÓN COMUNAL - IDPAC</t>
  </si>
  <si>
    <t>Actan No. 10 de 31 de octubre de 2022
1. Aprobación de modificaciones al Plan de
Acción Institucional – PAI
a. Secretaría General
2. Modelo de Requisitos para la Gestión de
Documentos Electrónicos de Archivo –
MOREQ
1. Aprobación de modificaciones al Plan de Acción Institucional – PAI
a. Secretaría General
Proyecto de elaboración y/o actualización de instrumentos archivísticos - PINAR/Actualizar las tablas de retención documental vigentes
El proceso de Gestión Documental ha adelantado las gestiones correspondientes para la actualización de las tablas de retención documental, sin embargo, el cambio en el nuevo mapa de procesos, afecta la actualización de las mismas, puesto que en estas se debe detallar los procesos a los pertenece los tipos documentales ylos procedimientos. Por lo anterior, se solicita el cambio en la redacción de la actividad, su periodicidad y evidencias, cambiando de una actividad a tres actividades, documentadas a través de fases conforme a las recomendaciones del Comité en la sesión 9. Cabe resaltar que el proceso ha adelantado el 73.33% de la fase 1 y que las evidencias ya se encuentran cargadas en el aplicativo SIGPARTICIPO, no obstante las mismas pueden tener modificaciones sustanciales, dado el caso que el nuevo mapa de procesos afecte la producción documental actual en las dependencias.
Fase 1: Levantar la información correspondiente a la producción documental de las dependencias y procesos del IDPAC 1/03/2022 a 30/11/2022.
Fase 2: Elaboración del cuadro de clasificación Documental del IDPAC. 1/11/2022  a 30/11/2022
Fase 3: Elaboración de las Tablas de Retención Documental de los procesos de Secretaría General - Gestión de Talento Humano, Gestión Contractual, Gestión Documental y de la Oficina Jurídica. 1/12/2022 a 31/12/2022
Se sometió a votación y queda aprobada por unanimidad.</t>
  </si>
  <si>
    <t>2. Modelo de Requisitos para la Gestión de Documentos Electrónicos de Archivo – MOREQ
El Contratista de Gestión Documental, Luis Carlos Guzmán, socializó el Modelo de Requisitos para la Gestión de 
Documentos Electrónicos de Archivo – MOREQ, indicando que es un modelo archivístico que exige el Decreto 1080 
de 2015, el cual deber ser aprobado por parte del comité para su adopción. 
La Dra. Paula Castañeda, jefe de la Oficina Jurídica, observa que, en el documento se relaciona del Decreto 2609 de 
2012, que se encuentra derogado y solicita hacer el respectivo ajuste, a lo cual el contratista de Gestión Documental, 
aclara que en el documento se indica que el decreto 2609 de 2012, esta compilado por el Decreto 1080 de 2015, 
razón por la cual es correcta su inclusión, No obstante, se indica que el artículo 3.1.1. del Decreto del año 2015 
contiene una derogatoria integral del Decreto que se menciona en el documento puesto a consideración.
En consecuencia, se aprueba el documento bajo la salvedad que se deberá corregir en dicho sentido el Modelo 
presentado para aprobación</t>
  </si>
  <si>
    <t>2021 - 2024</t>
  </si>
  <si>
    <t>Resolución 297 de 2021</t>
  </si>
  <si>
    <t>Plan de Acción Institucional</t>
  </si>
  <si>
    <t>Reporte todas las tareas Plan de Acción 2022
sigparticipo</t>
  </si>
  <si>
    <t xml:space="preserve">Hay plan de mejoramiento pero no auditoria </t>
  </si>
  <si>
    <t>Seguimiento por parte de Control Interno al plan de mejoramiento archivistico
Reportes de las actividades del plan de acción institucional en el sistema de gestión de calidad (herramienta SIGPARTICIPO)</t>
  </si>
  <si>
    <t>Inducción y reinducción a funcionarios/as y contratistas de la entidad</t>
  </si>
  <si>
    <t>Acta 2 de 2021</t>
  </si>
  <si>
    <t>68.57%</t>
  </si>
  <si>
    <t>Son 7</t>
  </si>
  <si>
    <t>1 Proyecto de levantamiento de inventarios documentales archivo central 
2 Proyecto de elaboración y/o actualización de instrumentos archivísticos 
3 Programa de acompañamiento técnico a las oficinas del IDPAC 
4 Programa de implementación de tecnologías de información TIC’s 
5 Proyecto de elaboración de Tabla de Valoración Documental TVD 
6 Proyecto de elaboración e implementación del Sistema Integrado de Conservación - SIC 
7 Proyecto de organización de archivos de gestión para la implementación de la TRD</t>
  </si>
  <si>
    <t>Herramienta en Excel</t>
  </si>
  <si>
    <t>Informe implementación PINAR</t>
  </si>
  <si>
    <t>Informe implementación pinar</t>
  </si>
  <si>
    <t>Se creo la oficina de control interno disciplinario en 2021</t>
  </si>
  <si>
    <t>Resolución 027/2019</t>
  </si>
  <si>
    <t>RUSD540</t>
  </si>
  <si>
    <t>se incluye la creacion del instituto en 2007 y la oficina de control interno 2021; se debe actualizar la trd</t>
  </si>
  <si>
    <t>94.44</t>
  </si>
  <si>
    <t>56.2</t>
  </si>
  <si>
    <r>
      <t xml:space="preserve">transferencias 2022 96,75 más 56,2 de 2021 me da </t>
    </r>
    <r>
      <rPr>
        <b/>
        <sz val="10"/>
        <rFont val="Arial"/>
        <family val="2"/>
      </rPr>
      <t xml:space="preserve">152,95
153 ML (2019, 2021 Y 2022)
</t>
    </r>
  </si>
  <si>
    <t>HISTORIALES DE INSPECCIÓN, 
VIGILANCIA Y CONTROL DE 
ORGANISMOS COMUNALES DE PRIMER Y SEGUNDO GRADO.</t>
  </si>
  <si>
    <t>HISTORIALES DE INSPECCIÓN VIGILANCIA Y CONTROL DE ORGANISMOS COMUNALES DE PRIMER Y SEGUNDO GRADO</t>
  </si>
  <si>
    <t>tiene una bodega los archivos mas grandes talento humano , contractual, gerencia de proyectos y subdirección asuntos comunales</t>
  </si>
  <si>
    <t>transferencias 2022 96,75 más 56,2 de 2021 me da 152,95</t>
  </si>
  <si>
    <t>Acta 3 de 2021</t>
  </si>
  <si>
    <t>Acta 14 de 2021</t>
  </si>
  <si>
    <t>Resolución 188 2022/07/05</t>
  </si>
  <si>
    <t>Acta N.09 del 30/11/2020</t>
  </si>
  <si>
    <t>a traves del SIC</t>
  </si>
  <si>
    <t xml:space="preserve">
Se recomienda continuar con la implementación del modelo de requisitos con los requerimientos funcionales y técnicos de acuerdo con las necesidades documentales de la entidad.
</t>
  </si>
  <si>
    <t>Acta No. 10 de 31 de octubre de 2022</t>
  </si>
  <si>
    <t>Documentar el procedimiento del proceso de digitalización acorde a las indicaciones expuestas en la Circular Externa No. 005 de 2012 que en esta materia emitió el Archivo General de la Nación.</t>
  </si>
  <si>
    <t>LA ENTIDAD NO TIENE</t>
  </si>
  <si>
    <t>Servidor de ORFEO</t>
  </si>
  <si>
    <t>Continuar con la implementación del Plan de Preservación Digital con sus principios, políticas, estrategias y acciones específicas para preservar a largo plazo los documentos que se generen en formatos electrónicos o que se conviertan a este a partir de material analógico existente.</t>
  </si>
  <si>
    <t>1  de 3</t>
  </si>
  <si>
    <t>34 de 58</t>
  </si>
  <si>
    <t>La EMPRESA METRO DE BOGOTÁ S.A no aportó el manual de funciones, considerando que no se encuentran establecidos los cargos requeridos para la operación del SIGA, de acuerdo con lo establecido en la normatividad.
En el documento de seguimiento PINAR23.Hoja_de_ruta_PINAR_PGD_EMB_2022 se menciona que "Contratación profesional archivista de planta"  Este plan no se priorizó durante 2022.</t>
  </si>
  <si>
    <t>En la vigencia 2022  La Empresa METRO contrató a JESÚS FABRICIO MENJURA MORALES de profesión Archivista con Tarjeta Profesional No.026 expedida por el Colegio Colombiano de Archivistas.</t>
  </si>
  <si>
    <t xml:space="preserve">Preguntar si el profesional Gabriel Mauricio Durán Bahamón  (tiene a cargo el área de recursos físicos) es el lider en el proceso de gestión documental y si acreditóformación profesional en archivística
Si por el contrario el lider en gestión documental es Fabricio si cumple con el requisito de formación archivistica.
La doctora Nulbis es la responsable- </t>
  </si>
  <si>
    <t>La denominación en la Empresa Metro es Trabajador Oficial
El puntaje se le otorga siempre y cuando acredite formación en archivística</t>
  </si>
  <si>
    <t>La persona que se ha contratatado para asumir resposabilidades propias del proceso de gestión documental como formulación e implementación .</t>
  </si>
  <si>
    <t>Revisado el Anexo No. 2 No se evidenció el equipo interdisciplinario de profesionales necesario para la implementación de la gestión documental</t>
  </si>
  <si>
    <r>
      <t xml:space="preserve">En relación con a las instancias asesoras, la EMB conformó el Comité Institucional de Gestión y Desempeño-CIGD, mediante  </t>
    </r>
    <r>
      <rPr>
        <b/>
        <sz val="10"/>
        <rFont val="Arial"/>
        <family val="2"/>
      </rPr>
      <t xml:space="preserve">Resolucion-No.738-de-2022-SIG-MIPG </t>
    </r>
    <r>
      <rPr>
        <sz val="10"/>
        <rFont val="Arial"/>
        <family val="2"/>
      </rPr>
      <t>"Por la cual se integra y se establece el reglamento de funcionamiento del Comité Institucional de Gestión y Desempeño de la Empresa Metro de Bogotá,conformación del equipo operativo SIG-MIPGy se dictan otras disposiciones”, según lo establece el Decreto 1080 de 2015 Art.2.8.2.1.14 y el Decreto Distrital 591 de 2018 Art. 9.</t>
    </r>
  </si>
  <si>
    <t>La entidad aportó 3 actas del CIGD que trataron temas de gestión documental:
Acta CIGD 004-22 - Numeral 10 Procedimiento anulación números de radicación.
Acta CIGD 007-22 - Numeral 12 Anulación radicados de correspondencia.
Acta CIGD 008-22 - Numeral 14 Avances en materia de gestión documental.</t>
  </si>
  <si>
    <t> La Entidad aportó el PGD en el cual están inmersos los programas específicos. Revisado el documento, solamente contempla actividades hasta el 2022 por lo cual es necesario actualizar el instrumento archivístico, en el cual se incluya el cronograma para la implementación de los programas específicos.
en la pagina web de la entidad hay una version 3 de fecha mayo de 2022, no obstante, el documento no está actualizado. Preguntar al referentes.</t>
  </si>
  <si>
    <t>RESOLUCIÓN 118 DE JUNIO 14 DE 2019</t>
  </si>
  <si>
    <t>La entidad aportó el documento 7_Politica gestion documental_V.02 , esta política fue actualizada en la vigencia 2021 y está conformada por objetivo, alcance, desarrollo y declaración. Sin embargo es necesario 2. Actualizar e implementar la Política de gestión documental incluyendo los componentes que menciona la normativa archivística (Decreto 1080 de 2015, artículo Art. 2.8.2.5.6.)</t>
  </si>
  <si>
    <t>La empresa aportó el documento 8.DIAGNOSTICO_INTEGRAL_ARCHIVO_EMB_2020 vigencia 2020. Revisado el documento no se encontró la volumetría de la produccion tanto física como electrónica. Recomendación: . Actualizar el Diagnóstico integral de archivos tanto de la producción documental física como electrónica de tal manera que garantice una visión completa de la situación en la que se encuentra el archivo de la Empresa Metro de Bogotá.</t>
  </si>
  <si>
    <t xml:space="preserve">La entidad contempla los programas especificos en el PGD. No obstante las actividades de cada programa no fueron planeadas dentro del cronograma.
</t>
  </si>
  <si>
    <t>El programa de la Empresa se llama Gestión Electrónicia de Documentos de Archivo</t>
  </si>
  <si>
    <t>https://www.metrodebogota.gov.co/node/605</t>
  </si>
  <si>
    <t>La Entidad aportó la 23.Hoja_de_ruta_PINAR_PGD_EMB_2022</t>
  </si>
  <si>
    <t>Algunos entregables del PGD están contemplados en los proyectos del PINAR  y en el plan de acción están en el PAII 01, 04 Y 05
Asimismo, la entidad aportó el 15_Direccionamiento Estratégico Institucional_V.07
El documento incluye los aspectos misionales del negocio.
16_Plan-de-Accion-Institucional-Integrado-PAII-2022
Véase las siguientes actividades:
PAII-31; PAII-58; PAII-107; PAII-108; PAII-120; PAII-132; PAII-151; PAII-151; PAII-269; PAII-324</t>
  </si>
  <si>
    <t>La Entidad aportó 3 informes de visitas realizadas.
17_Visita de Seguimiento a las Zonas de Archivo de Gestión_GAA Gerencia Administrativa y de abastecimiento.
17_Visita de Seguimiento a las Zonas de Archivo de Gestión_SGP Subgerencia de Gestión Predial
17_Visita de Seguimiento a las Zonas de Archivo de Gestión_SGC Subgerencia de Asesoría Jurídica de Gestión Contractual</t>
  </si>
  <si>
    <t>La Entidad aportó 18_Seguimiento a indicadores_PAII_2022
En este documento se evidencia el control en cada actividad del proceso de gestion documenta, entre los cuales está el contrato para la actualización de la TRD, el servicio de operador de correspondencia, la articulación de AZ DIGITAL con otros sistemas, entre otros.</t>
  </si>
  <si>
    <t>La Entidad aportó los siguientes documentos que surtieron de una auditoría interna realizada por Control Interno y quedó como plan de mejoramiento la elaboración del protocolo para el manejo de la informacion clasificada y reservada.
19_Respuesta_memorando_OCI-ME22-0101
19_20220803_Formato Registro de Asistencia
19_20220803_Formato Formulación Plan de Mejoramiento_GAA_GD
19_20220803_Formato análisis de causas_GAA_GD</t>
  </si>
  <si>
    <t xml:space="preserve">Realizó capacitaciones relativas a los instrumentos archivísticos y, en general, sobre el proceso de gestión documental. </t>
  </si>
  <si>
    <t xml:space="preserve">Actividades de capacitación. </t>
  </si>
  <si>
    <t>La Entidad suministró la relación CAPACITACIONES_GESTION_DOCUMENTAL_2022</t>
  </si>
  <si>
    <t>Dentro de los soportes suministrados por la EMB, se verificó el instrumento archivístico PINAR. Aprobado por el Comité Institucional de Gestión y Desempeño, mediante acta CIGD de fecha 14 de agosto de 2020. Se observó en el documento que la mayoría de las actividades se realizarán en las vigencias 2021 al 2028.</t>
  </si>
  <si>
    <t xml:space="preserve">acta CIGD de fecha 14 de agosto de 2020. </t>
  </si>
  <si>
    <t>acta CIGD de fecha 14 de agosto de 2020</t>
  </si>
  <si>
    <t>7 Planes</t>
  </si>
  <si>
    <t>1, Adaptar la solución tecnológica de gestión documental al modelo de requisitos del Archivo de Bogotá
2. Elaborar y actualizar las directrices y procedimientos del proceso de gestión documental
3. Efectuar transferencias documentales del archivo de gestión al archivo central
4. Elaborar y actualizar los instrumentos archivísticos
5. Realizar contratación del profesional archivista de planta
6. Definir plan de capacitación de gestión documental
7. Adecuar y equipar zonas de archivo de oficina</t>
  </si>
  <si>
    <t>La Empresa aportó 24.Cuadro de Clasificación Documental - CCD
Revisado el CCD aportado por la EMPRESA METRO DE BOGOTÁ S.A. y comparado con el organigrama presentado, se evidenció que la TRD aprobada contempla solamente 11 dependencias. Preguntar si este es el motivo de la actualización?</t>
  </si>
  <si>
    <t>https://www.metrodebogota.gov.co/content/tablas-retenci%C3%B3n-documental</t>
  </si>
  <si>
    <t>Revisado el Acuerdo 06 de 2017 https://www.metrodebogota.gov.co/sites/default/files/Acuerdo%2006%20de%20octubre%202017.pdf por medio del cual se modifica la estructura organizacional de la Empresa Metro de Bogotá 22 dependencias</t>
  </si>
  <si>
    <t>De acuerdo con el documento aportado por la entidad 28_Listado dependencias con inventario, se evidenciaron 6 dependencias de manera parcial:
Gerencia Administrativa y Financiera
Gerencia de Contratación
Gerencia de Comunicaciones y Ciudadanía
Gerencia de Desarrollo Inmobiliario
Gerencia Ejecutiva y de Estructuración Financiera
Gerencia General
Oficina Asesora Jurídica (solamente contempla los años 2016-2021 y menciona solo una serie,  Actas Asamblea General)
con relación al periodo de referencia anterior, la Entidad manifestaba: Para la vigencia 2022 están trabajando en la herramienta SGDA que arroje el inventario documental de manera automática. Preguntar que ha sucedido.
Por otra parte,   la EMB al momento de elaborar la TRD se contaba con 17 dependencias, de las cuales se elaboraron y convalidaron 11 Tablas de Retención Documental. Hubo 6 dependencias de la cuales no se identificó producción documental, por lo tanto no se elaboró la respectiva TRD. preguntar a la entidad si esto continúa sucediendo.</t>
  </si>
  <si>
    <t xml:space="preserve">
la EMPRESA METRO DE BOGOTÁ S.A., cuenta con el instrumento archivístico Tabla de Retención Documental, aprobada mediante acta del Comité de Gestión y Desempeño Institucional de fecha 17 de diciembre de 2018; convalidada por la Secretaría Técnica del Consejo Distrital de Archivos el 21 de enero de 2019, y adoptada mediante Resolución No.021 de 2019 "Por medio de la cual se adoptan las Tablas Retención Documental par la Empresa Metro de Bogotá S.A".
En el documento18_Seguimiento a indicadores_PAII_2022 se encontró en el PAII 132  Se suscribio contrato No. 239 de 2022 con consorcio SKAFILE GD 2022 por valor de 162.108.925.</t>
  </si>
  <si>
    <t>RESOLUCIÓN 021 DE FEBRERO 6 DE 2019</t>
  </si>
  <si>
    <t>ver 31. RUSD_AGN</t>
  </si>
  <si>
    <t>TRD-132
 agosto de 2019</t>
  </si>
  <si>
    <t>1,Acuerdo 03 de 2022
 2, Acuerdo 007 de 2021
3. Acuerdo 002 de 2019
4. Acuerdo 06 de 2017 (con base en este se elabora la TRD) (que recoge los  Acuerdos 02 de 2017 y 02 de 2016)</t>
  </si>
  <si>
    <t>En la relación de inventario presentada por la entidad 28_Listado dependencias con inventario
Se evidencian 272 ml correspondiente a 7 dependencias.</t>
  </si>
  <si>
    <t>La Entidad aportó el documento 
Reporte Tamaño GB Archivos de Gestión 2022</t>
  </si>
  <si>
    <t>Revisada el acta de transferencia documental se evidencia que fueron 31 cajas equivalentes a 7,75 ml lo cual sumaría 19,75 ml y no 25 ml. El cálculo se tomó por carpetas, por lo cual salen los 25m. Pendiente revisar. El 28 de julio de 2023 mediante correo electrónico se presenta la volumetría de archivo central correspondiente a 27 ml</t>
  </si>
  <si>
    <t>historiales de predios</t>
  </si>
  <si>
    <t>Historiales de predios</t>
  </si>
  <si>
    <t>Contratación</t>
  </si>
  <si>
    <t>La Entidad aportó 36.registro_fotografico_gestion</t>
  </si>
  <si>
    <t>El tercerizado es  ANALITICA SAS, el mismo tercero que suministra la herramienta AZ DIGITAL</t>
  </si>
  <si>
    <t>Revisado el Plan de transferencias documentales primarias 2022, la entidad reporta que el 100% de las actividades planeadas</t>
  </si>
  <si>
    <t>Revisado el Plan de transferencias documentales primarias 2022, la entidad reporta que el 100% de las actividades planeadas ypresentó un acta de transferencia correspondiente a la dependencia Gerencia Administrativa y Financiera.</t>
  </si>
  <si>
    <t>La EMPRESA METRO DE BOGOTÁ S.A., aún no ha realizado transferencias documentales secundarias durante 2012 a 2022, toda vez que, las agrupaciones documentales definidas en la TRD no han superado su tiempo de retención en archivos de gestión y central.</t>
  </si>
  <si>
    <t>La Entidad aportó el documento 40.GD-FR-015 Formato Unico Inventario Documental_V.02</t>
  </si>
  <si>
    <t>VER RESPUESTA 13</t>
  </si>
  <si>
    <t>La EMB no ha efectuado procesos de eliminación documental, toda vez que la documentación no ha cumplido su tiempo de retención.</t>
  </si>
  <si>
    <t>La EMPRESA METRO DE BOGOTÁ S.A. no cuenta con este instrumento archivístico. El referente documental argumentó que esto se debe a que están en el proceso de actualización de su TRD. Por tanto, se aclara que el proceso de actualización de la TRD implica consecutivamente la actualización del Banco Terminológico</t>
  </si>
  <si>
    <t>Aunque la entidad suministró 52_Listado Maestro de Documentos SIG 28.02.23 no se tiene en cuenta en razón a que no se ha elaborado el instrumento archivístico Banco Terminológico.</t>
  </si>
  <si>
    <t>Aunque la Entidad suministró 55_HOJA DE CONTROL PARA ARCHIVOS DE GESTIÓN 2020 este no se tiene en cuenta en razón a que no se ha elaborado el instrumento archivístico Banco Terminológico.</t>
  </si>
  <si>
    <t>Se mantiene el documento preliminar que se encuentra vigente" 56. GD-DR-008 Directriz SIC_V.02" Sin embargo, la EMB no aprobó el documento SIC.</t>
  </si>
  <si>
    <t>En el documento preeliminar no está desarrollado el  plan de conservación, sólo mencionan el contenido.</t>
  </si>
  <si>
    <t xml:space="preserve">La Entidad aportó el dcumento 60. Tabla de Control de Acceso. Por otra parte surtieron de una auditoría interna realizada por Control Interno y quedó como plan de mejoramiento la elaboración del protocolo para el manejo de la informacion clasificada y reservada.
Se reiteran las recomendaciones realizadas en el informe de la vigencia 2020 Y 2021
 Definición de permisos como son: editar, leer, modificar, organizar, transferir, publicar, copiar, entre otros.
 Caracterización de Usuario de Archivos, se sugiere registrar de acuerdo a la clasificación de usuarios si corresponde a usuario "EXTERNO" o "INTERNO", dentro de cada clasificación de usuarios.
Finalmente, aprobar e implementar la TCA.
</t>
  </si>
  <si>
    <t>El documento TCA no pasó por aprobación del comité</t>
  </si>
  <si>
    <t> Este requerimiento está siendo atendido por el proveedor del SGDEA</t>
  </si>
  <si>
    <t xml:space="preserve">La Entidad aportó la 63.SI-DR-002 Politica de Seguridad y Manejo de la Información V.04 y la 64_GD_Matriz Riesgos_Gestión Documental V2
</t>
  </si>
  <si>
    <t>La Entidad aportó:
66_Procedimiento para elaboración y trámite de circulares internas_V.04
66_Creación, modificación o retiro de documentos del SIG_V.02</t>
  </si>
  <si>
    <t>La entidad aportó:
67.GD-PR-004 Procedimiento para la Gestion de Mensajeria_V1
67.1GD-PR-003 ProcedimientoTrámite de Correspondencia Recibida_V.03
67.2GD-PR-008 Procedimiento para el Trámite de Correspondencia Enviada_V.01
67.3GD-PR-009 Procedimiento para el Trámite de Correspondencia Interna_V.01
67.4GD-PR-010 Procedimiento para el Trámite de Comunicaciones Electrónicas_V.01</t>
  </si>
  <si>
    <t>La entidad aportó:
68_ORGANIZACION</t>
  </si>
  <si>
    <t>La Entidad aportó:
69_Procedimiento para transferencias documentales primarias_V.03</t>
  </si>
  <si>
    <t xml:space="preserve">La EMB no cuenta con este documento. </t>
  </si>
  <si>
    <t>Nuevamente se recomienda a la entidad formular, aprobar e implementar el modelo de requisitos técnicos y funcionales acorde a las necesidades documentales de la entidad, lo anterior en el marco del Art. 2.8.2.5.8, el Decreto 1080 de 2015, Decreto Único del Sector Cultura, menciona al modelo de requisitos para la gestión de documentos electrónicos, como uno de los instrumentos archivísticos para la gestión documental. Y en su Art. 2.8.2.6.3 menciona que en estos sistemas se debe garantizar la autenticidad, integridad, confidencialidad y la conservación a largo plazo de acuerdo con las Tablas de Retención Documental – TRD y Tablas de Valoración Documental - TVD, conforme corresponda. Así mismo, el Acuerdo 003 de 2015, “Por el cual se establecen lineamientos generales para las entidades del Estado en cuanto a la gestión de documentos electrónicos generados.</t>
  </si>
  <si>
    <t>AZ DIGITAL</t>
  </si>
  <si>
    <t xml:space="preserve">Formular el procedimiento del proceso de digitalización con las indicaciones expuestas en la Circular Externa No. 005 de 2012 que en esta materia emitió el Archivo General de la Nación
</t>
  </si>
  <si>
    <t>No se cuenta con procedimientos de reprografía con corte a 2021.</t>
  </si>
  <si>
    <t>No se cuenta con procedimientos de reprografía con corte a 2022. Si era una actividad contemplada en el PGD que no se realizó.</t>
  </si>
  <si>
    <t>La entidad aportó los documentos:
76_EXT20_0005321_Complemento_a_Respuesta_a_Comunicacion_EXTS20_0003_Comunicaciones__1
76_SGDEA EMB - Plan de Trabajo
Preguntar a la entidad por las funcionalidades propias del documento electrónico de archivo, como lo es la conformación del indice electrónico, interoperabilidad, transferencias documentales</t>
  </si>
  <si>
    <t>La Entidad aportó los documentos:
83_GGE-CI22-0005_Firmado_Documentos
84_GD-PR-008 Procedimiento tramite de las comunicaciones oficiales enviadas_V.03
85.GGE-CI20-0011
85_GGE-CI22-0005_Firmado_Documentos
Véase numeral 6. Política de Operación.</t>
  </si>
  <si>
    <t>El almacenamiento es tercerizado. Véase el siguiente enlace:
http://www.analitica.co/wiki/index.php?title=Manual_de_Instalacion_AZDigital_v6.0
La Entida también aportó el documento 87_CONTRATO 141 DE 2020 - ANALITICA</t>
  </si>
  <si>
    <t>La Entidad aportó el documento: 88_Pantallazos-Almacenamiento_SGDEA.
Preguntar a la entidad si toda la información electronica se encuentra incluída en el servidor del sistema AZDIGITAL</t>
  </si>
  <si>
    <t>AZ digital tiene parametrizada las TRD, está bajo las series documentales.</t>
  </si>
  <si>
    <t>Formular, aprobar e implementar el Plan de Preservación Digital con sus principios, políticas, estrategias y acciones específicas para preservar a largo plazo los documentos que se generen en formatos electrónicos o que se conviertan a este a partir de material analógico existente.</t>
  </si>
  <si>
    <t>La Entidad aportó el documento 93.GD-DR-006 Política para el uso responsable del papel_V.02</t>
  </si>
  <si>
    <t>La Entidad responde que No se tiene fijado por escrito esta meta.</t>
  </si>
  <si>
    <t xml:space="preserve">La Entidad aportó las siguientes evidencias:
1. Campaña de comunicación asociada a la política de gestión del conocimiento y la innovación. (Se adjuntan evidencias).  
2. Taller de innovación asociado a la identificación de problemas.
3. Curso virtual para la identificación, documentación y socialización de lecciones aprendidas a través de la plataforma Moodle.
4. Durante 2022, se desarrollaron espacios asociados con la información institucional denominados “Al Día con mi Metro”, en este espacio las diferentes áreas presentaron la información relevante a los funcionarios  y/o colaboradores de la EMB, la información esta asociada en la Metronet de la Entidad
</t>
  </si>
  <si>
    <t>La Entidad aportó el documento: 
97_Pasos-PLMB-Historia-Hitos
También véase historia de la EMB, a través del siguiente enlace: https://n9.cl/iz8ks</t>
  </si>
  <si>
    <t>La Entidad aportó 98_Informe-RendideCuentas_corte-31-de-Diciembre-de-2022
Véase enlace de Plan de Acción</t>
  </si>
  <si>
    <t>La Entidad aportó 99_Informe-de-Gestion-EMB-2022-V2 páginas 34 y 35</t>
  </si>
  <si>
    <t xml:space="preserve">Resultado Total Entidad Componente </t>
  </si>
  <si>
    <t>UNIDAD ADMINISTRATIVA ESPECIAL DE SERVICIOS PÚBLICOS - UAESP</t>
  </si>
  <si>
    <t xml:space="preserve">La entidad aporta la resolución 158 de 2018  la cual no permite el acceso solicitar cargue por la entidad
Teniendo en cuenta el anexo 1 del formulario se observa 
Un PROFESIONAL UNIVERSITARIO - FERNANDO MARTIN ROMERO MONTILLAcodigo 219 grado 12 158 de 2018, paginas 218-219
4  TECNICO OPERATIVO  MAURICIO GONZALEZ LLANOS, Códigos 314 grado 18  paáginas 174-175, (2) páginas 190 - 191, páginas 221 -222 cuales es el nombre de los otros 3 técnicos
Se reitera la recomendación de ajustar el manual de funcionnes de los dos cargos PROFESIONAL UNIVERSITARIO  Codigo 219 grado 12 y TECNICO OPERATIVO código 314 grado 18 
Recomendación: Realizar actualización del Manual de funciones teniendo encuenta que en la Resolución 158 de 2018 " Por la cual modifica el Manual especifico de funciones, Requisitos y Competencias laborales de los empleos de la planta de personal de la Unidad Adminsitrativa Especial de Servicios Públicos - UAESP" se observa en los requisitos de estudio y experiencia otros titulos como Ingenieria comercial, Ingenieria Admiinistrativa, Ingenieria Adminsitrativa y Finanzas Ingenieria de Calidad; Titulo en Administración de empresas con enfasis de finanzas; Titulo Ingenieria Industrial, cuando el Uínico que cumpliria al marco normativolos requisitos para cada perfil, de acuerdo con los artículos 4, 5 y 6 de la Ley 1409 de 2010 y Resolución 629 de 2018.  es el Titulo Profesional en Bibliotecologia y Archivisticam CIencia de Información y la bibliotecologia y archivistica y Sistemas de Información y documentación del Nucleo Basico de conocimiento Bibliotecologia otras ciencias sociales y humanas
De acuerdo a informe de Auditoria se observa que la entidad en la vigencia 2022 inciio proceso de actualización del Manual de Funciones solicitando requisito de tarjeta profesional para profesional tecnologo y tecnicos  recomendaciónm tener en cuenta que se observan otras disciplinar y aque se requiere que solo se contemple lo que se encuentra establecida en la normatividad
</t>
  </si>
  <si>
    <r>
      <rPr>
        <b/>
        <sz val="10"/>
        <rFont val="Arial"/>
        <family val="2"/>
      </rPr>
      <t>Equipo de trabajo</t>
    </r>
    <r>
      <rPr>
        <sz val="10"/>
        <rFont val="Arial"/>
        <family val="2"/>
      </rPr>
      <t xml:space="preserve">
</t>
    </r>
    <r>
      <rPr>
        <b/>
        <sz val="10"/>
        <rFont val="Arial"/>
        <family val="2"/>
      </rPr>
      <t>Profesional</t>
    </r>
    <r>
      <rPr>
        <sz val="10"/>
        <rFont val="Arial"/>
        <family val="2"/>
      </rPr>
      <t xml:space="preserve">
Disciplina
Archivista (1)  Carrera Adminsitrativa TP 3490
Archivistca (1) CPS TP 2957 Estudio Previo
Historia (1) CPS
</t>
    </r>
    <r>
      <rPr>
        <b/>
        <sz val="10"/>
        <rFont val="Arial"/>
        <family val="2"/>
      </rPr>
      <t>Técnico</t>
    </r>
    <r>
      <rPr>
        <sz val="10"/>
        <rFont val="Arial"/>
        <family val="2"/>
      </rPr>
      <t xml:space="preserve"> 
Arrchivista (1) Carrera Adminsitrativa TP 1284
Archivistica (1) CPS TP 3774
</t>
    </r>
    <r>
      <rPr>
        <b/>
        <sz val="10"/>
        <rFont val="Arial"/>
        <family val="2"/>
      </rPr>
      <t>Operario</t>
    </r>
    <r>
      <rPr>
        <sz val="10"/>
        <rFont val="Arial"/>
        <family val="2"/>
      </rPr>
      <t xml:space="preserve"> (22) CPS
Auxiliar Administrativo (5) CPS
Secretario (1) CPS
</t>
    </r>
  </si>
  <si>
    <t>De acuerdo a los aportado por la entidad se encuentra de Planta el SR FERNANDO MARTIN ROMERO MONTILLAcodigo 219 grado 12 158 de 2018, pa´ginas 218-21 con registro RUPA 3490 de 2021</t>
  </si>
  <si>
    <t>Solo Cuenta con historiasdor</t>
  </si>
  <si>
    <t xml:space="preserve">Profesional en Historia CPS  Andres Felipe Cardenas Rojas </t>
  </si>
  <si>
    <t xml:space="preserve">
Continua vigente la 
Resolución 571 de 2021 " Por medio de la cual se modifica la resolución 313 de 2020 " Por medio de la cual saeestablcen las instacias de opracionalización del Sistema de Gestión y Sstemas de Contral Interno en  la Unidad Adminsitratica Especial de Servicios Publicos y se definen otros lineamientos</t>
  </si>
  <si>
    <r>
      <rPr>
        <b/>
        <sz val="10"/>
        <rFont val="Arial"/>
        <family val="2"/>
      </rPr>
      <t xml:space="preserve">Comite primario </t>
    </r>
    <r>
      <rPr>
        <sz val="10"/>
        <rFont val="Arial"/>
        <family val="2"/>
      </rPr>
      <t xml:space="preserve">
Acta 001  23 de marzo de 2022 Tema Plan de Trabajo Gestión Documental funcion y metas de la Subdirección Amdinsitrativa y Financiera, que es gestión Documental, Mapa de Procesos,Instrumentos Archivisticos, estructura del proceso de gestión documental,, Plan de trabajo 2022 de correspondencia, archivos de gestión y Archivo central, tip Archivisticos, tareas Pendientes
Acta No 002 13 de junio de 2022
 Tabla de Valoración Documental, Pendientes Mesa técnica UAESP  y el CDA, Enviar paquete al CDA, Moreq, Banter, Mapa de proceos, TCA, PGD,PINAR; ISC, Actividades Archivo de gestión Centralizado,Actividades Archivo Central, Correspondencia y ORFEO
</t>
    </r>
    <r>
      <rPr>
        <b/>
        <sz val="10"/>
        <rFont val="Arial"/>
        <family val="2"/>
      </rPr>
      <t xml:space="preserve">CIGD
Acta No 2 </t>
    </r>
    <r>
      <rPr>
        <sz val="10"/>
        <rFont val="Arial"/>
        <family val="2"/>
      </rPr>
      <t xml:space="preserve">fecha 18 de ferebrero de 2022 Tema Nueva versión Orfeo
</t>
    </r>
    <r>
      <rPr>
        <b/>
        <sz val="10"/>
        <rFont val="Arial"/>
        <family val="2"/>
      </rPr>
      <t>Acta  No 3</t>
    </r>
    <r>
      <rPr>
        <sz val="10"/>
        <rFont val="Arial"/>
        <family val="2"/>
      </rPr>
      <t xml:space="preserve"> fecha 25 de marzo de 2023 Tema Aprobación Tablas De Valoración Documental – TVD (Fondos: Edis - Edis En Liquidación – Uesp - Uaesp), dando Alcance 
Acta # 10 del CIGDE del 08/11/2021
</t>
    </r>
    <r>
      <rPr>
        <b/>
        <sz val="10"/>
        <rFont val="Arial"/>
        <family val="2"/>
      </rPr>
      <t>Acta No 6</t>
    </r>
    <r>
      <rPr>
        <sz val="10"/>
        <rFont val="Arial"/>
        <family val="2"/>
      </rPr>
      <t xml:space="preserve"> de fecha 18 de agostto de 2022 Temas Política de Gestión Documental (Plan Institucional de Archivos de la Entidad PINAR, Plan de Conservación Documental, Programa de Gestión Documental, Tablas de Retención Documental
</t>
    </r>
    <r>
      <rPr>
        <b/>
        <sz val="10"/>
        <rFont val="Arial"/>
        <family val="2"/>
      </rPr>
      <t>Acta No 008</t>
    </r>
    <r>
      <rPr>
        <sz val="10"/>
        <rFont val="Arial"/>
        <family val="2"/>
      </rPr>
      <t xml:space="preserve"> de fecha 05 de octubre de 2022 temas  Aprobación de las Tablas De Valoración Documental – TVD y soporte para los fondos  EDIS, EDIS EN LIQUIDACIÓN, UESP, UAESP
6. Aprobación del Plan de Mejoramiento Archivístico
</t>
    </r>
  </si>
  <si>
    <t xml:space="preserve">Continua vigente el Programade Gestión Documental de fecha de elaboración septiembre de 2021  el cual se encuentra aprobado por el comité intitucional de gestion y desempeño  mediante Acta N 09 de fecha 28 de septiembre de 2021 temas item 6 revisión y aprobación PGD, asi mimo mediante Resolución   Resolución 594 de 2021 “Por la cual se apruebay adopta el PlandeGestiónDocumental(PGD)yel Sistema Integrado de Conservación(SIC)”
</t>
  </si>
  <si>
    <t xml:space="preserve"> Resolución 594 de 2021 </t>
  </si>
  <si>
    <t xml:space="preserve"> Resolución 594 de 2021 
Verificado loslos elementos de formulacion del PGD   cumple con los elementos establecido para su formulación
Introducción pag 6
Alcance  pag 7
Público al que va dirigido pag 8
Requerimientos para el desarrollo del PGD ( Normativos economicos, administraticos, tecnologicos, gestión del cambio) pag 9 al 14
Lineamientos para el proceso de gestión documental  (8 procesos) pag  16-28
Fases de implementqación PGD pag 29 
programas especificos 30  a 39
Armoinización con los planes y sistemas  gestión de la entidad Pag 39 
</t>
  </si>
  <si>
    <t xml:space="preserve">La entidad aporta el PGD en el cual menciona que se encuentra la Politica de Gestión Documental Integrada en el PGD
De acuedo a lo anterior se verifica  si cumple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b) Conjunto de estándares para la gestión de la información en cualquier soporte.
c) Metodología general para la creación, uso, mantenimiento, retención, acceso y preservación de la información, independiente de su soporte y medio de creación.
d) Programa de gestión de información y documentos que pueda ser aplicado en cada entidad.
e) La cooperación, articulación y coordinación permanente entre las áreas de tecnología, la oficina de Archivo, las oficinas de planeación y los productores de la información.
Se mantiene la recomendación del periodo de referencia 2021 : recomendaciones revisado el contenido es importante que se verifique el documento de la politica y se agregue lo que corresponente al  ARTÍCULO 2.8.2.5.6. Componentes de la política de gestión documental. Las entidades públicas </t>
  </si>
  <si>
    <t>La entidad aporto Diagnostico denominado DIAGNÓSTICO INTEGRAL DEL FONDO DOCUMENTAL ACUMULADO DE LA UNIDAD ADMINISTRATIVA ESPECIAL DE SERVICIOS PÚBLICOS (UAESP)
Por lo tanto de reitera la recomendación realizar actualización del Diagnostico de Archivo teniendo en cuenta que se cubra de forma integral todo el proceso de gestión documental y que permita visualizar el estado de la gestión documental de la entidad</t>
  </si>
  <si>
    <t>De acuerdo a lista de chequeo menciona que se están elaborando los programas específicos, los cuales están contemplado en el PMA  </t>
  </si>
  <si>
    <t>https://www.uaesp.gov.co/transparencia/informacion-interes/publicacion/otras-publicaciones/programa-gestion-documental</t>
  </si>
  <si>
    <t>Se cargo en la carpeta. Se estableció el Plan de Mejoramiento Archivístico donde se tiene contemplado el plan de trabajo del PGD .
Se carga PMA y acta de aprobación 
Se desarrollo las acciones programadas en el PGD, en el PMA pero es importante que se valide  que sev aliden las acciones y que se encuentren artuculadas 
Independientemente que se haya incluido las actividades en el mes de octubre no se observo el desarrollo de la ejecución de las actividades que se encontraban en el PGD</t>
  </si>
  <si>
    <r>
      <t xml:space="preserve">
PINAR, para la viengica 2022 se mantiene los  revisado el mapa de ruta del PINAR se observa en uno se los aspectos criticos asosiados con las metas y el Indicador  desactualización de los documentos estratégicos de la Gestión Documental (PGD, PINAR, SIC, TCA para la vigencia 2021
Plan Estratégico pagina 27  se encuentra articulación de instrumentos en el cual se lista el Plan Institucional de Archivos
Plan de Acción  proyecto 7628  fortalecimiento efectivo de la gestión intitucionales  menciona como actividades 
1. Ajustar los procedimientos asociados a la defensa judicial y extrajudicial, incorporando roles relacionados a la gestión documental, 2. actualización de procedimientos de gestión documental
3.   </t>
    </r>
    <r>
      <rPr>
        <b/>
        <sz val="10"/>
        <rFont val="Arial"/>
        <family val="2"/>
      </rPr>
      <t xml:space="preserve">actualización PGD, </t>
    </r>
    <r>
      <rPr>
        <sz val="10"/>
        <rFont val="Arial"/>
        <family val="2"/>
      </rPr>
      <t xml:space="preserve">Actualización PINAR,  aprobación TRD comité  interno de archivo, TRD convalidadas por el CDA, Llevar a cabo la organización y clasificación de la documentación del consecutivo de correspondencia al 100%.,
4.  Realizar el levantamiento del inventario de los consecutivos de correspondencia 100%.
5. Rotular las carpetas de los consecutivos de correspondencia al 100%
</t>
    </r>
  </si>
  <si>
    <t>La entidad aporta 35 Actas de visitas de las cuales se observa el seguimiento al Proceso de correspondencia, lineamiento organización de archivos,  Procesos, procedimientos de la gestión documental, transferencias documentales</t>
  </si>
  <si>
    <t>La entidad en la lista de chequeo menciona Se cargo en la carpeta 14 y 18. Se estableció el Plan de Mejoramiento Archivístico, reportes PAI 2022</t>
  </si>
  <si>
    <t xml:space="preserve">Se registra en la lista de chequeo https://www.uaesp.gov.co/transparencia/planeacion/planes/plan-accion-institucional-2022
Plan de Acción Institución - PAI 2022, Se estableció el Plan de Mejoramiento Archivístico - PMA, reportes PAI 2022
Informe  de auditoria de gestio documental de fecha 31 de octubre de 2022
Avances Soporte de Tarjeta profesional para el personal de Planta profesionales y técnicos
Actualización Manual de funciones
Actualización Herramienta Orfeo para almacenamiento expedientes del Secop
Actualización PGD 2021 el cual contiene Politica de Gestión DOcumental
Aprobación PINAR 2021
Visto Bueno contrato de Arrendamiento 
Inclusión de la Gestión documental Informe de Rendicion de Cuentas
Capaccitaciones de Gestión Documental Articuladas con el PIC
Dificultades de Avance  convalidación de TVD ajuste en 2022 en espera de respuesta por el CDA
TRD pendientes  de  convalidación afectando la creación y acutalización de  CCD y BANTER
De acuerdo a Recomendación de TRD el SIC, MOREQ, SGDEA, Actualización de procedimientos que se encuentra incluidos los de correspondencia estan incluidos en el PMI AGN con fecha de aplicación hastal vigencia 205
Recomendacion 
Validar perfiles del personal existente en todas las Área que apoyan el proceso de gestión documental y realiizar una reorganización al interior del gurpu que lo lidera asignando mayo  personal profesiona y técnico con experiencia y conocimiento poder sacar adelante PMA y fortalecer MI PG en la dimención comunicaición e información
Actualizar PGD conforme a los compromisos, actividades y tiempos del PMAAGN
ncluir Actualización BANTER
Actualizar PINAR  en cumplimiento actividades del PMA AGN dado que se encuentran actividades desactualizadas
retomar actividaes relacionada con la difusición de l historia  Archivistica
</t>
  </si>
  <si>
    <t>Comités, Mesas técnicas, actualización de procedimientos y formatos</t>
  </si>
  <si>
    <t>incluir todas las temasticas en el PIC
De acuerdo a Cronogram se observan los siguientes temas:
Programa de Gestión Documental
Tablas de retención documental y cuadro de clasificación documental
Organización de archivos e inventarios documentales
Adjunta relación de Cpacitaciones Anexo 11 lista de chequeo</t>
  </si>
  <si>
    <t>Adjunta relación de Cpacitaciones Anexo 11 lista de chequeo</t>
  </si>
  <si>
    <t xml:space="preserve">Organización de Archivos e inducción y reinducción </t>
  </si>
  <si>
    <t>La entidad aporta el Plan Intitucional de Archivos de noviembre de 20201  con 11 metas a cumplir y Continua Vigent el PINAR con un periodo de aplicación de 2021 - 2023
Por otra parte se verifica los elementos en el Manual de  formulacion del PINAR actualizado en la vigencia 2021 : 
Identificación de situación actual pag 12
Idefinición de Aspectos criticos pag 12
Priorización  de Aspectos criticos y ejes articuladores pag 12
Formulación de la visión esgtrategica del Plan Insitucional de Archivos - PINAR  pag 17
Formulación Objetivos pag  11
Formulación de  de Planes y Proyectos pag No se observa
Construcción de mapa de ruta pag 19
Contrucción de herramienta de seguimiento pag  no se  observa
Recomendación Se revisa con el referente documental y el equipo los elementos del pinar los cuales no fueron encontrados en el documento</t>
  </si>
  <si>
    <t xml:space="preserve">Acta  No 2 de Reunion del Comité Institucional de Gestión y desempeño de fecha 29 de enero de 2021 </t>
  </si>
  <si>
    <t>Plan de Acción  proyecto 7628  fortalecimiento efectivo de la gestión intitucionales  menciona como actividades 
1. Revisar, actualizar y aprobar los instrumentos archivísticos en cumplimiento del Decreto 1080 del 2015 
Productos 
Procedimiento de Correspondencia, Procedimiento de desarrollo de colecciones
Elaboración de TRD; Aprobación TRD CIGD; presentación y Convalidación por el CDA
Lo que se indica en verde es lo que se observa articulado con el plan de acción 
Recomendación: Integrar las acciones planeadas para cada vigencias del Plan Institucional de Archivos en el Plan de Acción teniendo en cuenta que se articularon 2 acciones de 9 formuladas en el PINAR
Columna: K
Líneas: 43-47
Validar con la entidad si el poqur no se incluyo en el PLan de Acción las metas que tenian aplicación 2022 
De acuerdo a lo mencionado por la referente menciona que algunas acciones se acojen en el PMA</t>
  </si>
  <si>
    <t xml:space="preserve">De donde se toma el dato reportado
La entidad menciona que se tomo se le dio un %100 </t>
  </si>
  <si>
    <t>De donde se toma el dat reportado</t>
  </si>
  <si>
    <t>Se observa en observaciones lo formulado vs lo ejecutado para la vigencia 2021 de lo formulado en el PINAR por la entidad</t>
  </si>
  <si>
    <t xml:space="preserve">
1. Tablas de retención documental no convalidadas por el Consejo Distrital de Archivos  (2021)
5. Desactualización de procedimientos de gestión documental.(2021)</t>
  </si>
  <si>
    <r>
      <t xml:space="preserve">Se mencionan la 11 metas quese encuentran asociadas al mapa de ruta que tienen aplicación 2021 a 2023  de la cuales se 7 tienen fecha de aplicación durante la vigencia 2022
</t>
    </r>
    <r>
      <rPr>
        <b/>
        <sz val="10"/>
        <rFont val="Arial"/>
        <family val="2"/>
      </rPr>
      <t xml:space="preserve">
1. Tablas de retención documental no convalidadas por el Consejo Distrital de Archivos  (2021)
2. Tablas de valoración documental no convalidadas por el Consejo Distrital de Archivos (2022)
</t>
    </r>
    <r>
      <rPr>
        <sz val="10"/>
        <rFont val="Arial"/>
        <family val="2"/>
      </rPr>
      <t xml:space="preserve">3. No intervención, ni aplicación de criterios y procesos archivísticos a la documentación que corresponde a los fondos acumulados (2022)
4. Inadecuada administración de documentos electrónicos de archivo. No se cuenta con la implementación total de un Sistema de Gestión de Documentos Electrónicos de Archivo (SGDEA) validando la respectiva matriz del modelo de requisitos para la gestión de documentos electrónicos de archivo (2021 a 2023)
</t>
    </r>
    <r>
      <rPr>
        <b/>
        <sz val="10"/>
        <rFont val="Arial"/>
        <family val="2"/>
      </rPr>
      <t xml:space="preserve">5. Desactualización de procedimientos de gestión documental.(2021)
</t>
    </r>
    <r>
      <rPr>
        <sz val="10"/>
        <rFont val="Arial"/>
        <family val="2"/>
      </rPr>
      <t xml:space="preserve">6.Inadecuado proceso de transferencias documentales primarias y secundarias (2021-2022)
7.Desactualización de los documentos estratégicos de la Gestión Documental (PGD, PINAR, SIC, TCA 2021
8 Los Archivos de Gestión y Archivo Central no cumplen en su totalidad con parámetros de organización (2021-2022)
9. No se cuenta con un plan de capacitaciones periódicas en Gestión Documental programadas de manera estratégica con el fin de estandarizar procesos y unificar criterios en los usuarios (2021)
</t>
    </r>
    <r>
      <rPr>
        <b/>
        <sz val="10"/>
        <rFont val="Arial"/>
        <family val="2"/>
      </rPr>
      <t>10. Infraestructura inadecuada para los archivos de gestión  (2021-2022)
11. No se cuenta con el posicionamiento estratégico de una cultura organizacional archivística; falencias en la divulgación de la política archivística  (2021 a 2023)</t>
    </r>
  </si>
  <si>
    <t>Continua la recomendación Recomendación Elaborar herramienta se seguimiento para la implemtación del Plan Institucional de Archivos - PINAR</t>
  </si>
  <si>
    <t>Se observa igual que en el period o de referencia 2021 
No se soporta la implemnetación mediante herramientas de seguimiento y control</t>
  </si>
  <si>
    <t>La entidad no cuenta con CCD
Dxe acuerdo a lo reportado por la entidad cuenta con 11 dependencias</t>
  </si>
  <si>
    <t>NO TIENE ACTO ADMINSITRATIVO DE ADOPCIÓN</t>
  </si>
  <si>
    <t>No se adjunto la relación solicitada en la lista de chequeo No 28
Se realiza medición fisica y cuanrtitativa que se hace en el espacio</t>
  </si>
  <si>
    <t>No se adjunto la relación solicitada en la lista de chequeo No 28
Almacenado en el repositori de ORFEO que corresponde a la producción documental  de comunicaciones oficiales que se recepcionan por este aplicativo</t>
  </si>
  <si>
    <t>De donde se toma el dato reportado
Se realiza medición fisica y cuanrtitativa que se hace en el espacio clasifica de acuerdo a la estructura organico funcional de cada uno de los fondos</t>
  </si>
  <si>
    <t>Registro Único de Recicladores de Oficio – RURO</t>
  </si>
  <si>
    <t>Si continua pregunta 24.1 
No continua pregunta 25
Por no contrar con TRD y TVD no es posible conocer los tiempos de retención para realizar transferencia primarias
La entidad  documento el proceso de transferencias documentales mediante procedimiento GDO-PC-01
V5</t>
  </si>
  <si>
    <t>Si continua pregunta 24.1 
No continua pregunta 25</t>
  </si>
  <si>
    <t xml:space="preserve">Si continua pregunta 25.1
No continua pregunta 26
Teniendo en cuenta que la entidad no cuenta  con TRD y TVD no es posible conocer los tiempos de retención y disposición final pero de acuerdo a la  fecha que incia TRD 2006 se </t>
  </si>
  <si>
    <t>Si continua pregunta 25.1
No continua pregunta 26</t>
  </si>
  <si>
    <t>No cuenta con TRD y TVD para poderrealizar proceso de transferencia secundaria</t>
  </si>
  <si>
    <t>500 GB</t>
  </si>
  <si>
    <t>La entidad aporto el formato Unico de inventario documental el cual se encuentra en el Sistema Integrad ode Conservación con Código  GDO-FM-22 V6 
Se actuializo en a vigencia 2022 GDO-FM- -22 fecha de comunicación en el cual se informa de actualización  17 de febrero de 2022</t>
  </si>
  <si>
    <t>Se acuerdo a  las dependencias que se mencionan a continuación cuales cuentan con sus inventario con la totalidad de producción documental en los archivos de gestión 
1.Subdirección de Aprovechamiento  13 archivos vigencia  2011 a 2017 y  2020 a 2022
2. Subdirección Adminsitrativa y Financiera  16 archivo y 1 carpeta vigencias 2012 a 2020
3 Recollección Barrido y Limpeieza 2 archivos  primero 2008,  2010 a 2015 y 2017 y 2018 segundo 2010, 2012 a 2014 y 2018 a 2020
4. Of TICS 1 archivo  2012 a 2019
5.  Ofc  Control Interno 1 archivo 2010 y  2011 a 2017
6. Ofc Planeación 1 archivo  2012 a 2019
7 Ofc Comunicaciones  2 archivo cls y pdf vigencias 2016 a 2019
8. DIsposición Final 2 archivos primer archivo 2008 a 2018 y  2012 a 2022
9. Dirección General 1 archivo 2006 a 2019
10 Alumbrado Publico y Funerarios 2 archivos priemro 2000,2004 y 2006 a 2017 segundo vigencia Planos 2012, 2013, 2014, 2015,2018,2020
De acuerdo a lo aportado se observan dos dependencias con vigencias 2021 y 2022 que son los archivos de gestión mas es importante acotar que estos inventario son inventario de estado natural pues no se cuentra con TRD para poder cumplir con los tiempos que se establecen en este instrumento</t>
  </si>
  <si>
    <t xml:space="preserve">
Manual
De donde se toma el dato reportado
Se realiza medición fisica y cuanrtitativa que se hace en el espacio clasifica de acuerdo a la estructura organico funcional de cada uno de los fondos no es posible brindar cumplimiento al inentario referente alarchivo central teniendo en cuenta que el dat obrindado no correspónde a este instrumento si no a una medicion cuantitativa de unidades de conservación</t>
  </si>
  <si>
    <t>No se reazlio este procedimiento por no contar con TRD para la aplicación de DF (eliminación)</t>
  </si>
  <si>
    <t>Ajustar formulario Respuesta es NO</t>
  </si>
  <si>
    <t>De acuerdo a lo diligenciado por la entidad del anexo 5 fondos  se describen los forndos a cargo de la entidad
1. EDIS fechas 05/12/1958 a 24/03/1994  P
2. EDIS EN LIQUIDACIÓN  fecha 25/03/1994 a 30/07/1996 
3. UESP 30/11/1994 a 29/11/2006
4  UAESP 30/11/2006 a 18/01/2012</t>
  </si>
  <si>
    <t>De acuerdo a lo diligenciado por la entidad del anexo 5 fondos  se describen los forndos a cargo de la entidad
1. EDIS fechas 05/12/1958 a 24/03/1994  
2. EDIS EN LIQUIDACIÓN  fecha 25/03/1994 a 30/07/1996 Preguntar  por inventario de este fondo
3. UESP 30/11/1994 a 29/11/2006
4  UAESP 30/11/2006 a 18/01/2012</t>
  </si>
  <si>
    <t>Se Tramito la convalidación de TVD al CDA quienes en la vigencia 2023 solicitan ajustes de estas</t>
  </si>
  <si>
    <t>Si continua pregunta 39
No continua pregunta 44</t>
  </si>
  <si>
    <t>NO TIENE ACTO ADMINSITRATIVO DE APROBACIIÓN</t>
  </si>
  <si>
    <t xml:space="preserve"> Resolución No  594 de 2021 "Por el cual se aprueba y adopta el Sistema Integrado de Conservación</t>
  </si>
  <si>
    <t>La  entidad cuenta con el plan de conservación documental el cual se visualiza de forma integral en el Sistema Integrado de Conservación de pag 12 a 21
Solicitar que se adjute el SIC del 2021 se cargo SIC 2018</t>
  </si>
  <si>
    <r>
      <t xml:space="preserve">
El plan de Conservación debe cumplir con lo que describe el articulo 5 del acuerdo 6 de 2014
Introducción si pag 6
Objetivos si pag  10 y 11
Alcance si pag 11
Metodologia -  pag 11
Actividades de ejecución del plan de acuerdo con los programas de conservación preventiva del SIC pag 13 al 21
Actividades especificas para cada uno de los planes pag 13 a la 21
Recursos humanos Técnicos, logisticos y financieros Se encuentra inmesas dentro de las bestrategias formuladas 13 a la 21
Responsables si pag 13 a la 21
Tiempo de ejcución- Cronograma de Actividades pag 13 a la 21 no se observa tiempos para el cumplimiento de actividades
Presupuesto si pag NO SE OBSERVA
Gestión de Reisgo del Plan si pag 12
Anexos
Se reitera Recomendación si bien la entidad cuenta con la mayoria de los componentes del plan de consrvación documental es necesario ajustar el componente de presupuesto y tiempo de cumplimiento de las actividades programadas en el cronograma el cual no se encuentra en el contenido del documento en cumplimiento  acuerdo  AGN 006 de 2014 Articulo 5?
</t>
    </r>
    <r>
      <rPr>
        <b/>
        <sz val="10"/>
        <rFont val="Arial"/>
        <family val="2"/>
      </rPr>
      <t>Se encontro la evidencia 56 SIC 2021</t>
    </r>
  </si>
  <si>
    <t>Implemento parcialmente se evidencia 2 soportes que son Fromato de registro de humedad y temperatura y reportes de temperatura y humedad</t>
  </si>
  <si>
    <t>Si continua pregunta 48
No continua pregunta 51
Se reitera la recomendación realizada en la anterior vigencia; elaborar, aprobar e implementar el intrumento archivístico Tabla de control de acceso, de acuerdo con lo establecido en la Ley 594 de 2000, artículos 27 al 29 y el Decreto 1080 de 2015, artículo 2.8.2.5.8 literal i.</t>
  </si>
  <si>
    <t>No cuenta con acto adminsitrativo de aprobación</t>
  </si>
  <si>
    <t>Si continua pregunta 48
No continua pregunta 51</t>
  </si>
  <si>
    <t xml:space="preserve">Se carga borrado de Planeacion Documental </t>
  </si>
  <si>
    <t>De acuerdo a listas de Chequeo no se ha elaborado</t>
  </si>
  <si>
    <t xml:space="preserve">Se carga Procedimiento de Gestión de Correspondencia  GDO-PC-17
V1 </t>
  </si>
  <si>
    <t>Se cargo Procedimiento de Organización de Archivos de Gestión GDO-PC-04
V</t>
  </si>
  <si>
    <t>Se cargo Procedimiento de Transferencias Documentales GDO-PC-01
V5</t>
  </si>
  <si>
    <t>Se carga borrado de Disposición Final de Documentos</t>
  </si>
  <si>
    <t>Esta  contenido en el SIC</t>
  </si>
  <si>
    <t>Se carga borrado de Valoración de Documentos</t>
  </si>
  <si>
    <t>Formular, aprobar e implementar el modelo de requisitos técnicos y  funcionales con los requerimientos y necesidades a nivel de documento electrónico de archivo, siendo este instrumento indispensable para el aprovisionamiento del SGDEA.</t>
  </si>
  <si>
    <t>Antes de iniciar con la instalación, implementación y despliegue en producción de un Sistema de Gestión de Documentos Electrónicos de Archivo-SGDEA, es indispensable formular, aprobar, socializar e implementar los instrumentos archivísticos (modelo de requisitos técnicos y funcionales, banco terminológico, tabla de control de acceso, plan de preservación a largo plazo, entre otros.), los cuales son necesarios para parametrizar el sistema, de acuerdo con las necesidades y el modelo de operación de gestión documental de la entidad.
Formular el proyecto para la implementación de un Sistema de gestión de documentos electrónicos de archivo (SGDEA) para controlar el ciclo vital de los documentos electrónicos de archivo desde su producción hasta disposición final, garantizando el acceso y preservación de los documentos producidos por la entidad.
Despliegue a una nueva versión del sistema ORFEO, aún no esta funcionando el modulo de archivo
Únicamente el modulo de correspondencia, expedientes virtuales.
Proyecto inicia con el levantamiento de información para iniciar con el despliegue del modulo de archivo, programar actividad de levantamiento de información.
Se estan haciendo mejoras al sistema ORFEO</t>
  </si>
  <si>
    <t> Documentar el procedimiento para el  proceso de digitalización acorde a las indicaciones expuestas en la Circular Externa No. 005 de 2012 que en esta materia emitió el Archivo General de la Nación.</t>
  </si>
  <si>
    <t>"Antes de iniciar con la instalación, implementación y despliegue en producción de un Sistema de Gestión de Documentos Electrónicos de Archivo-SGDEA, es indispensable formular, aprobar, socializar e implementar los instrumentos archivísticos (modelo de requisitos técnicos y funcionales, banco terminológico, tabla de control de acceso, plan de preservación a largo plazo, entre otros.), los cuales son necesarios para parametrizar el sistema, de acuerdo con las necesidades y el modelo de operación de gestión documental de la entidad.
Formular el proyecto para la implementación de un Sistema de gestión de documentos electrónicos de archivo (SGDEA) para controlar el ciclo vital de los documentos electrónicos de archivo desde su producción hasta disposición final, garantizando el acceso y preservación de los documentos producidos por la entidad."</t>
  </si>
  <si>
    <t>Forrmular el esquema de metadatos e implementar el servicio de metadatos en el Sistema de Gestión de Documentos Electrónicos de Archivo, para facilitar la interoperabilidad y asegurar el acceso de los documentos a largo plazo.</t>
  </si>
  <si>
    <t>Se recomienda, revisar jurídicamente, técnicamente y administrativamente la implementación de mecanismos de firma digital y electrónica para la producción de Documentos Electrónicos de Archivo garantizando características como su autenticidad, integridad, y fiabilidad y no repudio por parte de sus autores, conforme a lo mencionado en la Ley 527 de 1999 y el Decreto 2364 de 2012.</t>
  </si>
  <si>
    <t>Preguntar a la entidad en que repositorio tiene alojados los documentos electronicos.
Repositorios digitales para alojar los documentos electrónicos de archivo (drive, sharepoint, one drive, file server, entre otros)</t>
  </si>
  <si>
    <t>Servidores del sistema ORFEO</t>
  </si>
  <si>
    <t>Evidencia y seguimiento de las actividades formuladas en el plan?</t>
  </si>
  <si>
    <t>Aplicación a los documentos de radicación, replicado de copias de seguridad, imagen principal.</t>
  </si>
  <si>
    <t>Realizar el seguimiento y control a las actividades formuladas en el Plan de preservación digital a largo plazo.</t>
  </si>
  <si>
    <t>De acuerdo a lista de chequo se describe Procedimientos de Organizacion de Archivo y Gestion de Correpondecia los cuales no se relacionan con estrategia, plan o iniciativa para aplicar buenas prácticas en la reducción del consumo de papel
Adicional se observa el documento PIGA en el cual no se relacionan niciativas para aplicar buenas prácticas en la reducción del consumo de papel</t>
  </si>
  <si>
    <t>En lista de chqueo se menciona que se cargaron presentaciones de capacitaciones  solictar evidencia 94</t>
  </si>
  <si>
    <t>MANUAL
No se observa meta de reducció de Papel</t>
  </si>
  <si>
    <t>Aumento consumo de 77 resmas</t>
  </si>
  <si>
    <t>Se tienen en cuenta las 7 capacitaciones realizadas en temas de gestión documental</t>
  </si>
  <si>
    <t>Cual es La que hace referencia a la difusión de la historia institucional</t>
  </si>
  <si>
    <t>En el Informe de Frendicion de cuenta se incluyeron los siguientes temas de gestión documental:
Proceso de gestión documental estata compuesto
Correspondencia . Orfeo
Archivo de gestión centralizado
Archivo central - Centro de Documentación</t>
  </si>
  <si>
    <t>En el Infome de gestión se incluyeron los siguientes temas relacionados con la gestión documental
Recepción, distribución y trámite de las comunicaciones oficiales
Archivo de Gestión Centralizado - Levantamiento de Inventarios FUID.
Archivo Central. - consulta y prestamos- Digitalizaciones, Sensibilizaciones en el proceso de Gestión Documental.,  Comité Interno de Archivo, Actualización De Procedimientos, Actualización Tablas de Retención Documenta - TRD.Actualización Tabla de Valoración Documental – TVD</t>
  </si>
  <si>
    <t xml:space="preserve"> 5 de 6</t>
  </si>
  <si>
    <t xml:space="preserve">En el anexo 2 el instituto referenció paginas 39, 40 y 41; sin embargo la información se ubicó en la Resolución 009 de 2021 páginas 53 y 54. Razón por la cual se le pide a la entidad ser concisa con los datos que aporta. </t>
  </si>
  <si>
    <t xml:space="preserve">Se revisó el documento 2_Estudios_Previos_Prestación_de_Servicios.pdf y como ideneidad registraron educación en ciencias de la información o afines. Pero en experiencia (N/A), situación que no se comparte si en las obligaciones contractuales requieren por ejemplo: Construir el modelo de requisitos para la gestión de documentos electrónicos – MOREQ – para el IDEP con el apoyo de los ingenieros de sistemas de la entidad, entre otros.
</t>
  </si>
  <si>
    <t>De acuerdo con la interacción del año pasado, el profesinal de planta se fue en el mes de julio. Luego contrataron al profesional que anteriromente apoyaba al instituto, lo cual se entendería que el IDEP SI contó con el líder para el área.</t>
  </si>
  <si>
    <t>para el segundo semestre contaron con la profesional que antes apoyaba como planta mediante CPS.</t>
  </si>
  <si>
    <t>Resolucion 024 de 2019, el cual se reunirá de manera ordinaria cada 3 meses (4 veces al año)</t>
  </si>
  <si>
    <r>
      <t>no aportaron actas de comité. Si bien, no hay una norma que exija el cumplimiento a las entidades sobre el cumplimiento de lo establecido en las Resoluciones de conformación del Comité Interinstitucional de Gestión y Desempeño, surge una pregunta, cómo toman decisiones en el instituto frente al desarrollo de la estión documental?
En el PGD del instituto pág. 7 manifiestan: "</t>
    </r>
    <r>
      <rPr>
        <b/>
        <sz val="10"/>
        <rFont val="Arial"/>
        <family val="2"/>
      </rPr>
      <t>El Comité Institucional de Gestión y Desempeño que es la máxima instancia asesora de la entidad, quienes toman decisiones en materia de gestión documental y archivos, además de aprobar los planes, programas y proyectos relacionados con este proceso</t>
    </r>
    <r>
      <rPr>
        <sz val="10"/>
        <rFont val="Arial"/>
        <family val="2"/>
      </rPr>
      <t>"
Para el 2021 desarrollaron 9 comités, en los cuales trataron temas de gestión documental.....entonces????</t>
    </r>
  </si>
  <si>
    <t>Mediante acta de reunión No. 11 de fecha 08-06-2021 el CIGD aprobó: "Aprobación por parte del Comité Institucional de Gestión y Desempeño documentos del proceso de Gestión Documental (Política, Programa, Plan y Tablas de control de acceso).</t>
  </si>
  <si>
    <t xml:space="preserve">Acta de reunión No. 11
Comité Institucional de Gestión y Desempeño 
Fecha: 08/06/2021 </t>
  </si>
  <si>
    <t>Se revisó el PGD, este tiene una vigencia hasta el 2024 (2020-2024).
Los programas específicos (5) solo están descritos con un propósito y un objetivo…no hay nada más.</t>
  </si>
  <si>
    <t>Última actualización aprobada por el Comité de Gestión y Desempeño mediante el acta No.11 del 8 de junio de 2021.</t>
  </si>
  <si>
    <t>Es de aclarar que de acuerdo con lo solicitado en la lista de chequeo el numeral 9 "Programas específicos del PGD", el IDEP aportó un PGD versión 2018, el cual no da cuenta del desarrollo de los porgramas específicos. 
De otra parte, para dar viabilidad al ítem anterior "PGD", el IDEP aportó la versión 4 (2021); por lo tanto, la entidad debe tener más cuidado con la información que aporta, la cual debe ser actualizada, precisa y que de cuenta de los avances en gestión documental del perido al que se haga referencia. No aportar documentos desactualziados o que no estén debidamente aprobados por las instancias competentes (comité, CDA). Ahora bien, en relación con el desarrollo de los programas específicos, en la versión 4 solo estan nombrado el propósito y un objetivo.</t>
  </si>
  <si>
    <t>se enmarca en el plan de desarrollo distrital 2020-2024</t>
  </si>
  <si>
    <t>El PGD del IDEP, se enmarca en el plan de desarrollo distrital 2020-2024 y el plan estratégico institucional.</t>
  </si>
  <si>
    <t>https://www.idep.edu.co/sites/default/files/2023-04/PG-GD-07-01%20Programa%20de%20Gestio%cc%81n%20Documental%20V4.pdf</t>
  </si>
  <si>
    <t>Preguntar a la entidad con base en qué realizaron el seguimiento a la implentación del PGD si no cuentan con plan operativo o de trabajo.
Al revisar el PGD "3.2Fase de Ejecución y Puesta en Marcha" página 25, el link dispuesto para consulta http://www.idep.edu.co/?q=content/gd-07-
proceso-de-gesti%C3%B3n-documental#overlay-context= remite a la página principal del IDEP.</t>
  </si>
  <si>
    <t>La entidad aportó un documento denominado "17_Visita archivos de gestión.pdf", en la cual por dependencia realizaron un seguimiento y dejaron consignadas observaciones / recomendaciones por cada aspecto verificado. Frente a ello, cuál fue el resultado???</t>
  </si>
  <si>
    <r>
      <t xml:space="preserve">El documento aportado "18.1_reportes de la gestión realizada a la Oficina Asesora de Planeación - Indicadores Proceso Gestion Documental", </t>
    </r>
    <r>
      <rPr>
        <b/>
        <u/>
        <sz val="10"/>
        <rFont val="Arial"/>
        <family val="2"/>
      </rPr>
      <t>es para el PINAR.</t>
    </r>
    <r>
      <rPr>
        <sz val="10"/>
        <rFont val="Arial"/>
        <family val="2"/>
      </rPr>
      <t xml:space="preserve"> Y de todas formas no es consistente,Preguntar a la entidad. 
De otra parte, el documento aportado "18_reportes de la gestión realizada a la Oficina Asesora de Planeación" solo da cuenta del hallazgo relacionado con la planta de personal, para lo cual su Acción Correctiva fue la de nombrar al profesional especializado.
</t>
    </r>
    <r>
      <rPr>
        <b/>
        <sz val="10"/>
        <rFont val="Arial"/>
        <family val="2"/>
      </rPr>
      <t>Así las cosas, la entidad mezcla documentos con tempaticas que no se están requiriendo en el orden. Se insta a que la entidad responda y aporte en orden la información solicitada.</t>
    </r>
    <r>
      <rPr>
        <sz val="10"/>
        <rFont val="Arial"/>
        <family val="2"/>
      </rPr>
      <t xml:space="preserve">
Se revisó la "Tabla 9. Mapa de Ruta, Seguimiento y Control", página 23 se observa que para el 2022 el IDEP desrrolló:
1. Construir el modelo de requisitos para la gestión de documentos electrónicos, entre ene - dic....se hizó? Indicador: </t>
    </r>
    <r>
      <rPr>
        <b/>
        <sz val="10"/>
        <rFont val="Arial"/>
        <family val="2"/>
      </rPr>
      <t>Un documento con el modelo</t>
    </r>
    <r>
      <rPr>
        <sz val="10"/>
        <rFont val="Arial"/>
        <family val="2"/>
      </rPr>
      <t xml:space="preserve">
2. Actualizar las Tablas de Retención Documental (TRD) del IDEP, entre ene - jun.... se hizó? resultado: Indicador: </t>
    </r>
    <r>
      <rPr>
        <b/>
        <sz val="10"/>
        <rFont val="Arial"/>
        <family val="2"/>
      </rPr>
      <t>Oficio de presentación de TRD al Consejo Distrital de Archivos</t>
    </r>
    <r>
      <rPr>
        <sz val="10"/>
        <rFont val="Arial"/>
        <family val="2"/>
      </rPr>
      <t xml:space="preserve">
3. Recibir seis (6) transferencias documentalesprimarias, una por cada dependencia, entre ene - Dic...se hizo?...Indicador: </t>
    </r>
    <r>
      <rPr>
        <b/>
        <sz val="10"/>
        <rFont val="Arial"/>
        <family val="2"/>
      </rPr>
      <t xml:space="preserve">Seis transferencias al año
</t>
    </r>
    <r>
      <rPr>
        <sz val="10"/>
        <rFont val="Arial"/>
        <family val="2"/>
      </rPr>
      <t>4. Implementar las TRD delIDEP convalidadas a los archivos de las vigencias entre 2011 y 2017 que seencuentran en el archivo central, entre ene 2022 - sep 2023...se hizo?....Indicador: 100% de los expedientes 2011 al 2017 rotulados, organizados, e inventarios conforme a la TRD.
5. Actualizar los documentos del Proceso de Gestión Documental, en relación con la normatividad vigente y cambios Institucionales. entre oct 2021 a jun 2022. Se hizo? .... Indicador:</t>
    </r>
    <r>
      <rPr>
        <b/>
        <sz val="10"/>
        <rFont val="Arial"/>
        <family val="2"/>
      </rPr>
      <t xml:space="preserve"> 100% de los Documentos del proceso actualizados</t>
    </r>
    <r>
      <rPr>
        <sz val="10"/>
        <rFont val="Arial"/>
        <family val="2"/>
      </rPr>
      <t xml:space="preserve">
6. Continuar implementando las TVD al fondo documental acumulado del IDEP. Entre ene 2021 a jun 2024...se avanzó en el 2022? Indicador:</t>
    </r>
    <r>
      <rPr>
        <b/>
        <sz val="10"/>
        <rFont val="Arial"/>
        <family val="2"/>
      </rPr>
      <t xml:space="preserve"> TVD implementada al 30%</t>
    </r>
    <r>
      <rPr>
        <sz val="10"/>
        <rFont val="Arial"/>
        <family val="2"/>
      </rPr>
      <t xml:space="preserve">
7. Crear un cronograma para realizar las transferencias documentales secundarias de los expedientes que por TVD deben estar en el Archivo de Bogotá. Entre jul 2021 a dic 2023. </t>
    </r>
    <r>
      <rPr>
        <b/>
        <u/>
        <sz val="10"/>
        <rFont val="Arial"/>
        <family val="2"/>
      </rPr>
      <t xml:space="preserve">Esto es necesario que se tome todo este tiempo?
</t>
    </r>
    <r>
      <rPr>
        <u/>
        <sz val="10"/>
        <rFont val="Arial"/>
        <family val="2"/>
      </rPr>
      <t>Sumado a lo anterior, se revisaron los planes de trabajo para cada proceso de gestión, cuyo plazo de ejecución no es claro (meses (corto, mediano y largo plazo) y se tiende a confundir con lo planteado en el seguimiento PINAR y groso modo no darían las cuentas de lo que reportan programar y ejecutar en los dos documentos.</t>
    </r>
    <r>
      <rPr>
        <b/>
        <u/>
        <sz val="10"/>
        <rFont val="Arial"/>
        <family val="2"/>
      </rPr>
      <t xml:space="preserve">
No se observa coherencia entre el PINAR y el PGD ..... hablar con la entidadf.
</t>
    </r>
    <r>
      <rPr>
        <sz val="10"/>
        <rFont val="Arial"/>
        <family val="2"/>
      </rPr>
      <t xml:space="preserve">
</t>
    </r>
  </si>
  <si>
    <t>No se evidenció documento alguno que de cuenta de las acciones que la entidad pudiera realizar para la imlementación y seguimiento al PGD</t>
  </si>
  <si>
    <t>No se realizaron actividades asociadas al PGD.</t>
  </si>
  <si>
    <t>No se evidenció actividades adicionales</t>
  </si>
  <si>
    <t>* Consulta y préstamo de documentos del archivo central.
* Lineamientos sobre organización de documentación producida en pandemia.
 * Manejo de información, Gestión documental y archivo electrónico.</t>
  </si>
  <si>
    <t xml:space="preserve">
* Lineamientos sobre organización de documentación producida en pandemia, * Consulta y préstamo de documentos del archivo central y * Manejo de información, Gestión documental y archivo electrónico</t>
  </si>
  <si>
    <r>
      <t>Es preciso mencionar que para el 2022 fue actualizado teniendo en cuenta estos ajustes: Actualización del cronograma: reprogramación fecha de actividades 4 y 7 y se unificaron las actividades “Crear e implementar un programa para el monitoreo y control de las condiciones ambientales de los archivos, junto con el Programa Saneamiento Ambiental y Documental” e “Implementar el Programa de producción y manipulación documental: Generar buenas prácticas para la producción y manipulación documental”, al Sistema Integrado de Conservación – SIC actividad 7 y se modificó el indicador de la actividad 9.</t>
    </r>
    <r>
      <rPr>
        <b/>
        <sz val="10"/>
        <rFont val="Arial"/>
        <family val="2"/>
      </rPr>
      <t xml:space="preserve">Última actualización aprobada por el Comité de Gestión y Desempeño mediante el acta No. 8 del 23 de mayo de 2022
</t>
    </r>
    <r>
      <rPr>
        <sz val="10"/>
        <rFont val="Arial"/>
        <family val="2"/>
      </rPr>
      <t xml:space="preserve">Sin embargo, aportaron el PINAR más reciente (2023) Actualización de la actividad 1 (reprogramación de fecha) del Plan:
Gestión de documentos electrónicos que corresponde a: Implementación de Sistema de Gestión de Documentos Electrónicos
de Archivo (SGDEA) en el IDEP. Actualización de la actividad 1 (reprogramación de fecha) del Plan: Gestión de los archivos institucionales, que corresponde a: Actualizar las Tablas de Retención Documental (TRD). Actualización del cronograma: reprogramación fecha de actividades 4, 5 y 12 correspondiente a: 4. Construir el modelo de requisitos para la gestión de documentos electrónicos. 5. Implementación de Sistema de Gestión de Documentos Electrónicos de Archivo (SGDEA) en el IDEP.
12. Implementar las TRD del IDEP convalidadas a los archivos de las vigencias entre 2011 y 2017 que se encuentran en el archivo central: Ampliación de tiempo septiembre de 2023. Inclusión de la Actividad 10 correspondiente a: Revisar las Tablas de
Retención Documental (TRD) y ajustarlas de acuerdo a las observaciones del Archivo de Bogotá
</t>
    </r>
  </si>
  <si>
    <t>Comité de Gestión y Desempeño mediante el acta No.11 del 8 de junio de 2021.</t>
  </si>
  <si>
    <t>Última actualización aprobada por el Comité de Gestión y Desempeño mediante el acta No. 8 del 23 de mayo de 2022
Pero y la actualización del 2023?</t>
  </si>
  <si>
    <t>Se revisaron los documentos aportados por el IDEP y no hay alguno que de cuenta con el plan de acción requerido.</t>
  </si>
  <si>
    <t>Verificar con la entidada, toda vez que en el documento "18.1_reportes de la gestión realizada a la Oficina Asesora de Planeación - Indicadores Proceso Gestion Documental" no es clara la inforamción registrada</t>
  </si>
  <si>
    <t>ver columna O</t>
  </si>
  <si>
    <r>
      <t>Se revisó la "Tabla 9. Mapa de Ruta, Seguimiento y Control", página 23 se observa que para el 2022 el IDEP desrrolló:
1. Construir el modelo de requisitos para la gestión de documentos electrónicos, entre ene - dic....se hizó? Indicador: Un documento con el modelo
2. Actualizar las Tablas de Retención Documental (TRD) del IDEP, entre ene - jun.... se hizó? resultado: Indicador: Oficio de presentación de TRD al Consejo Distrital de Archivos
3. Recibir seis (6) transferencias documentalesprimarias, una por cada dependencia, entre ene - Dic...se hizo?...Indicador: Seis transferencias al año
4. Implementar las TRD delIDEP convalidadas a los archivos de las vigencias entre 2011 y 2017 que seencuentran en el archivo central, entre ene 2022 - sep 2023...se hizo?....Indicador: 100% de los expedientes 2011 al 2017 rotulados, organizados, e inventarios conforme a la TRD.
5. Actualizar los documentos del Proceso de Gestión Documental, en relación con la normatividad vigente y cambios Institucionales. entre oct 2021 a jun 2022. Se hizo? .... Indicador: 100% de los Documentos del proceso actualizados
6. Continuar implementando las TVD al fondo documental acumulado del IDEP. Entre ene 2021 a jun 2024..</t>
    </r>
    <r>
      <rPr>
        <b/>
        <u/>
        <sz val="10"/>
        <rFont val="Arial"/>
        <family val="2"/>
      </rPr>
      <t>.se avanzó en el 2022?</t>
    </r>
    <r>
      <rPr>
        <sz val="10"/>
        <rFont val="Arial"/>
        <family val="2"/>
      </rPr>
      <t xml:space="preserve"> Indicador: TVD implementada al 30%. </t>
    </r>
    <r>
      <rPr>
        <b/>
        <u/>
        <sz val="10"/>
        <rFont val="Arial"/>
        <family val="2"/>
      </rPr>
      <t>Cómo sacan este indicador?</t>
    </r>
    <r>
      <rPr>
        <sz val="10"/>
        <rFont val="Arial"/>
        <family val="2"/>
      </rPr>
      <t xml:space="preserve">
7. Crear un cronograma para realizar las transferencias documentales secundarias de los expedientes que por TVD deben estar en el Archivo de Bogotá. Entre jul 2021 a dic 2023. Esto es necesario que se tome todo este tiempo?</t>
    </r>
  </si>
  <si>
    <t>No hay una herramienta clara que de cuenta del seguimiento y control tanto para PINAR como para el PGD</t>
  </si>
  <si>
    <t>FT-GD-07-21_CuadroClasificacionDocumental_V3 - final.pdf
https://www.idep.edu.co/sites/default/files/2023-05/FT-GD-07-21_CuadroClasificacionDocumental_V3%20-%20final.pdf</t>
  </si>
  <si>
    <t>"Resolucion 060 de 2018, por medio de la cual adoptan e implementan la TRD del IDEP</t>
  </si>
  <si>
    <t>TRD-82 del 21-06-2018</t>
  </si>
  <si>
    <t>Preguntar a la entidad si la actualziación de la TRD cuenta con el RUSD</t>
  </si>
  <si>
    <t>https://www.idep.edu.co/node/1712</t>
  </si>
  <si>
    <t>Preguntar a la entidad qué pasó con la actualziación que venían adelantando en el año 2021 - 2022</t>
  </si>
  <si>
    <t>50.5</t>
  </si>
  <si>
    <r>
      <t xml:space="preserve">de dónde sacaron este dato, si los inventarios aportados no dan cuenta de dicho valor
De otra parte, para el 2021 reportaron 50,5 y para el 2022 38,50 = 12 ml. Pero al revisar la transferencia primaria (35_Actas_transferencias_Primarias_2022), se calculó que los ML transferidos fueron entre 7,45 (5 cajas X-200) a 8,38 (4 cajas X-200). </t>
    </r>
    <r>
      <rPr>
        <b/>
        <sz val="10"/>
        <rFont val="Arial"/>
        <family val="2"/>
      </rPr>
      <t>POr lo tanto, se nota una diferencia entre 3,62 a 4,55 ml..... explicar!!!</t>
    </r>
  </si>
  <si>
    <r>
      <t>de dónde sacaron este dato, si los inventarios aportados no dan cuenta de dicho valor. Solo aportaronn de manera repetida los inventarios de 3 dependnecias (Dirección, planeación y contabilidad). Además el archivo "27_FUID_Gestión", solo cuenta con 44 registros y únicamente del 2022, la pregunta indica</t>
    </r>
    <r>
      <rPr>
        <b/>
        <sz val="10"/>
        <rFont val="Arial"/>
        <family val="2"/>
      </rPr>
      <t xml:space="preserve"> A</t>
    </r>
    <r>
      <rPr>
        <sz val="10"/>
        <rFont val="Arial"/>
        <family val="2"/>
      </rPr>
      <t xml:space="preserve"> 31 de diciembre.....</t>
    </r>
  </si>
  <si>
    <t>607.72 kb</t>
  </si>
  <si>
    <t>2,7 Gb</t>
  </si>
  <si>
    <t>de dónde sacaron este dato, si los inventarios aportados no dan cuenta de dicho valor. Los inventarios solo dan cuenta de los achivos en físico no los elkectrónicos…</t>
  </si>
  <si>
    <r>
      <t>no aportaron inventario documtnla del archivo central.  Llama la atención que para el 2021 reportaron 116,6 ML en el central y para el 2022 ascendió a 301,8; es decir un incremento de 185,2 ml. De dónde sale dicho incremento, si de aceurdo con las 5 transfernecias reportadas para el 2022 (SAFCD, Sub Acadpemica, Planeación, Dir General y Jurídica) los metros fueron de tan solo 8.38 ml. Asi las cosas,</t>
    </r>
    <r>
      <rPr>
        <b/>
        <u/>
        <sz val="10"/>
        <rFont val="Arial"/>
        <family val="2"/>
      </rPr>
      <t xml:space="preserve"> hay una diferencia de 176,82 ml</t>
    </r>
  </si>
  <si>
    <t>no aportaron inventario documental para el archivo central.</t>
  </si>
  <si>
    <t>Proyectos de Investigación</t>
  </si>
  <si>
    <t>Se toma la serie registrada en años antriores, toda vez que no aportaron los inventarios de toda la entidad</t>
  </si>
  <si>
    <t>cuál es este depósito???? (el que está en la secretaría de educación???</t>
  </si>
  <si>
    <t>De las 6 dependencias agendadas para transferencias primarias, Control Interno no está dentro de las actas de transferencia. Por lo tanto no se cumplió el 100% de las TP para el 2022. También se observó que en el anexo 4 reportan 8 registros o unidades documentales para la Dir General, pero en el acta de transferencia solo hay 4 registros (entonces??))</t>
  </si>
  <si>
    <t>Se registra el 50%, toda vez que les faltó una dependeicna por transferir (Control Interno)</t>
  </si>
  <si>
    <t>en el mes de septiembre del 2022, la Subdirección de Patrimonio remitió una comunicación "37_Cronograma_Transferencias_Secundarias", con la cual solicitaron al IDEP el envío de una información requerida para inciar con el trámirte de las tansferencias secundarias. Preguntar a la entidad qupé pasó con esta gestión???....toda vez que no hay más documentación (one drive) que de sustento al desarrollo de dichas transferencias....</t>
  </si>
  <si>
    <t>Por qué reportan transfernecias en el 2021, cuando la comunicación remitida por la Subdirección de Patrimonio data de septiembre de 2022&gt;????</t>
  </si>
  <si>
    <t>Que pasó????</t>
  </si>
  <si>
    <t>En los documentos aportados por el IDEP, no hay un cronograma de T2. El archivo con esa denominación adjunto corresponde a la comunicaicón enviada por la Subdirección de Patrimonio.</t>
  </si>
  <si>
    <t>Solicitar el acto administrativo de modificaci´n de la estructura o de las funciones del IDEP</t>
  </si>
  <si>
    <t>ojo: tener en cuenta el enucniado de las preguntas!!</t>
  </si>
  <si>
    <t>De acuerdo con la documentación aportada, solo se evidencian 3 dependnecias con inventario. Además, se debe tener en cuenta que dichos inciterios aportados solo registran información 2022 y la pregunta insta a respnder con cuenta A 31 de diciembre; es decir, deben traer los datos de las vigencias anteriorjes.......</t>
  </si>
  <si>
    <r>
      <rPr>
        <b/>
        <sz val="10"/>
        <rFont val="Arial"/>
        <family val="2"/>
      </rPr>
      <t>Se contrasta con la pregunta 28</t>
    </r>
    <r>
      <rPr>
        <sz val="10"/>
        <rFont val="Arial"/>
        <family val="2"/>
      </rPr>
      <t xml:space="preserve"> = no aportaron inventario documtnla del archivo central.  Llama la atención que para el 2021 reportaron 116,6 ML en el central y para el 2022 ascendió a 301,8; es decir un incremento de 185,2 ml. De dónde sale dicho incremento, si de aceurdo con las 5 transfernecias reportadas para el 2022 (SAFCD, Sub Acadpemica, Planeación, Dir General y Jurídica) los metros fueron de tan solo 8.38 ml. Asi las cosas,</t>
    </r>
    <r>
      <rPr>
        <b/>
        <u/>
        <sz val="10"/>
        <rFont val="Arial"/>
        <family val="2"/>
      </rPr>
      <t xml:space="preserve"> hay una diferencia de 176,82 ml</t>
    </r>
  </si>
  <si>
    <r>
      <rPr>
        <b/>
        <sz val="10"/>
        <rFont val="Arial"/>
        <family val="2"/>
      </rPr>
      <t>Se contrasta con la pregunta 28.1</t>
    </r>
    <r>
      <rPr>
        <sz val="10"/>
        <rFont val="Arial"/>
        <family val="2"/>
      </rPr>
      <t xml:space="preserve"> = No aportaron inventario documental</t>
    </r>
  </si>
  <si>
    <t xml:space="preserve">Aportaron documentación que data de 3 años atrás = 41_ACTA_ ELIMINACIÓN _2019; 48_ACTA_ ELIMINACIÓN _FDA. Se insta a la entidad a aportar documents requeridos, señalados en la lista de chequeo; es decir de la vigencia indicada no solo en la lista de chequeo, si no tambien la señalada en correos, conversaciones telefónicas, whaps. </t>
  </si>
  <si>
    <r>
      <t>Se revisó la "Tabla 9. Mapa de Ruta, Seguimiento y Control", página 23 se observa que para el 2022 el IDEP desrrolló:
6. Continuar implementando las TVD al fondo documental acumulado del IDEP. Entre ene 2021 a jun 2024..</t>
    </r>
    <r>
      <rPr>
        <b/>
        <u/>
        <sz val="10"/>
        <rFont val="Arial"/>
        <family val="2"/>
      </rPr>
      <t>.se avanzó en el 2022?</t>
    </r>
    <r>
      <rPr>
        <sz val="10"/>
        <rFont val="Arial"/>
        <family val="2"/>
      </rPr>
      <t xml:space="preserve"> Indicador: TVD implementada al 30%. </t>
    </r>
    <r>
      <rPr>
        <b/>
        <u/>
        <sz val="10"/>
        <rFont val="Arial"/>
        <family val="2"/>
      </rPr>
      <t>Cómo sacan este indicador?</t>
    </r>
    <r>
      <rPr>
        <sz val="10"/>
        <rFont val="Arial"/>
        <family val="2"/>
      </rPr>
      <t xml:space="preserve">
7. Crear un cronograma para realizar las transferencias documentales secundarias de los expedientes que por TVD deben estar en el Archivo de Bogotá. Entre jul 2021 a dic 2023. Esto es necesario que se tome todo este tiempo?
En virtud de lo anterior, si el IDEP cuenta con TVD con "avances" en la implementación, NO deberían hablar de contar con 1 FDA, éste está siendo intervenido desde el 2021; es decir, han pasado 2 años desde que están en dicho porceso de implementación. Así las cosas, </t>
    </r>
    <r>
      <rPr>
        <b/>
        <u/>
        <sz val="10"/>
        <rFont val="Arial"/>
        <family val="2"/>
      </rPr>
      <t>sería importnte conocer cuántos ML en estos dos años han avanzado de los 450,50 ml reportados</t>
    </r>
  </si>
  <si>
    <t>En la sesión N.º 8 del comité de archivo de la entidad que fue celebrada el 13 de diciembre de 2018 por el ConsejoDistrital de Archivos de Bogotá. En 2019 se inició la adopción e implementación de las mismas y son registradas bajo el número TVD 25 el 29 de abril de 2019</t>
  </si>
  <si>
    <t>sería importnte conocer cuántos ML en estos dos años han avanzado de los 450,50 ml reportados</t>
  </si>
  <si>
    <t>Acta de reunión No. 22
Comité Institucional de Gestión y Desempeño
Fecha: 08/11/2021</t>
  </si>
  <si>
    <t>Aportaron la Resolución 068 de 2018, por la cual se aprueba el SIC. Pero esta Resolución solo la conforman 4 articulos,los cuales no mencionana nada respecto de los Planes de preservación digital y conservación documental.
Se reitera a la entidad contar con el equipo interdisciplinario de trabajo, conformado por un conservador – restaurador, un ingeniero de sistemas y un archivista, de conformidad con lo establecido en el Acuerdo 06 de 2014.
Se reitera la necesidad de articularse a través del trabajo colaborativo con el área de tecnologías de la información, para la formulación e implementación del SIC, ya que todo el sistema se debe trabajar de manera conjunta y articulada por los servicios que se requerirán de esa área más adelante para acceder a los documentos electrónicos a lo largo del tiempo.
De ser necesario, solicitar a la Subdirección del Sistema Distrital de Archivos una mesa de trabajo para el acompañamiento en la formulación del SIC, una vez se encuentre conformado el equipo interdisciplinario de trabajo</t>
  </si>
  <si>
    <t>Validar la inclusión de permisos como son: organizar, transferir, publicar, copiar, entre ptrps, cabe anotar, que la definición de los permisos se debe realizar bajo una análisis normativo y legal en el que se identifiquen los principales riesgos durante el acceso indebido de la información. 
Caracterización de Usuario de Archivos, se registra de acuerdo a la clasificación de usuarios si corresponde a  usuarios "EXTERNO" o "INTERNO", dentro de cada clasificación  se debe indicar la categoría al cual pertenece el usuario "Directivos, Contratistas, Funcionarios, entre otros.</t>
  </si>
  <si>
    <t xml:space="preserve">Acta de reunión No. 11 
8/06/2021 </t>
  </si>
  <si>
    <t>Nuevamente el IDEP reportano no contar con esta operación para la gestión documental documentada. Para las vigencias 2020 y 2021 se les hizo la recomendación de revisar y documentar esta operación.</t>
  </si>
  <si>
    <t>Se reitera la recomendación realizada en la viegencia anterior, Formular, aprobar e implementar el modelo de requisitos funcionales y técnicos con los requerimientos funcionales en el sistema de gestión de documentos electrónicos de archivo.</t>
  </si>
  <si>
    <t>GOOBI</t>
  </si>
  <si>
    <t>Preguntar a la entidad si aún tienen implementado el sistema GOOBI</t>
  </si>
  <si>
    <t>Guía para la Reprografía Documental</t>
  </si>
  <si>
    <t>Preguntar a la entidad en que medio de almacenamiento se encuentra la producción documental electrónica</t>
  </si>
  <si>
    <t>Formular, aprobar e implementar el Plan de Preservación Digital con sus principios, políticas, estrategias y acciones específicas para preservar a largo plazo los documentos que se generen en formatos electrónicos.</t>
  </si>
  <si>
    <t xml:space="preserve">Aportaron el documento "93_Guá_Buenas_Prácticas_de_uso_eficiente_del_papel", el cual data de 20189. Se reitera la importancia se solo aportar documentos de la vigencia requerida. No documentos antiguos, o que esten en borrador.
En otro documento denominado "94_Soportes_iniciativas_ para_reducir_consumo_del_papel.", se encontró memorandos asi: Buenas prácticas para el uso eficiente del papel; Buenas prácticas para el uso eficiente del papel, el agua y la energía (si vas a organizar dcumentos en físico:...)
</t>
  </si>
  <si>
    <t>De donde tomaron el valor registrado?
Además, para el 2021 registraron 112 resmas y para el 2022 201; es decir que se incremetó el consumo en 89 resmas.</t>
  </si>
  <si>
    <t>En la pregunta anterior, las resmas consumidas en el 2021 fue de 112; pero en esta pregunta responde que fueron 126. cuál es el valor real???</t>
  </si>
  <si>
    <t>no hay aportes que den sustento a la resuesta dada por al entidad……entonces??</t>
  </si>
  <si>
    <t>Se revisó el documento "98_Informe_Rendición_de_Cuentas_2022" y no se encontró nada wue diera cuenta sobre los avances logrados por gestión documentla al ibterior del instituto.</t>
  </si>
  <si>
    <t>Se revisó el documento: "99_Informe_de_Gestión_Institucional_2022" y no se cuenta con nada que indique sobre los avances logrados por gestión documental al interior del instituto.</t>
  </si>
  <si>
    <t>INSTITUTO DISTRITAL DE PATRIMONIO CULTURAL</t>
  </si>
  <si>
    <t>El IDPC aportó los siguientes actos administrativos:
1. Resolución 078 de 2020, modifica el manual de funciones. (en las páginas 73 y 74 se evidencia el cargo de Profesional Universitario Grado 1 Cod. 219 de la Subdirección de Gestión Corporativa , cargo que vincula los requisitos de formación en archivística.
Adicional, aportó los actos administrativos de actualización del manual de funciones, a saber:
* Resolución No. 265 de 2021 - Manual de Funciones.
* Resolución No. 596 de 2021 Manual de funciones.
* Resolución No. 503 de 2022 Manual de funciones- cargo subdirector</t>
  </si>
  <si>
    <t>El IDPC aportó anexó 17 estudios previos, entre los cuales se revisaron algunos aleatoriamente identificando que si fue exigida en la formación académica como profesional en archivística (código 165)  y tecnólogo en gestión documental (código 089)
Para los contratos de profesionales en el estudio de sector y en el motivo para la selección de la persona a contratar, el Instituto incorporó el título de formación en Bibliotecología, Archivística, Documental o afines.</t>
  </si>
  <si>
    <t xml:space="preserve">El Subdirector de Gestión Corporativa es el responsable de la gestión documental. quien se apoyó  durante la vigencia 2022 en el profesional de carrera administrativa Luis Alberto Torres Morales de profesión Archivista con Tarjeta Profesional 4448N  y  Resolución No. 4.740 de 2022 del Colegio Colombiano de Archivístas https://ccarchivistas.co/wp-content/uploads/2023/08/RUPA-WEB-AGOSTO-2023.pdf </t>
  </si>
  <si>
    <t xml:space="preserve">el profesional de carrera administrativa Luis Alberto Torres Morales de profesión Archivista con Tarjeta Profesional 4448N  y  Resolución No. 4.740 de 2022 del Colegio Colombiano de Archivístas https://ccarchivistas.co/wp-content/uploads/2023/08/RUPA-WEB-AGOSTO-2023.pdf </t>
  </si>
  <si>
    <t>El IDPC contó con el equipo interdisciplinario en la vigencia 2022 conformado por el Ingeniero de Sistemas, la Conservadora Restauradora y los Archivistas. Ver anexo 2 del formulario.</t>
  </si>
  <si>
    <t>La profesional ANGELA JIMENA PINILLA ACOSTA por contrato de prestación de servicios.</t>
  </si>
  <si>
    <t>El IDPC si cuenta con historiador, en el momento que se requiera, se puede apoyar el proceso con el profesional. (2 de planta y 1 contratista)</t>
  </si>
  <si>
    <t>Profesional Idelber Sánchez</t>
  </si>
  <si>
    <t>el Instituto conformó el Comité Institucional de Gestión y Desempeño - CIGD mediante Resolución No. 0358 de 22 de mayo de 2019, modificada por la Resolución 237 del 19 de junio de 2020 ,derogadas por la Resolución 504 de fecha 19 de septiembre de 2022 Por medio de la cual se regula el funcionamiento del Comité Institucional de Gestión y Desempeño y se dictan otras disposiciones.</t>
  </si>
  <si>
    <t>La Entidad aportó 
4. ACTA_COMITE No 05 de fecha 22/06/2022 donde se aprobó el cronograma de transferencias documentales. Vigencias 2007 a 2018 y la política de gestión de riesgos. 
4. ACTA_COMITE No 06 de fecha 23/08/2022 aprobación modificación del PINAR
4. ACTA_COMITE No 07 de fecha 31/10/2022 riesgos asociados al proceso de gestión documental, aprobación ajustes TRD.</t>
  </si>
  <si>
    <t>La entidad aportó el documento 5.Programa_de_Gestion_Documental-PGD_V7 del 26 de agosto de 2022. el cual fue ajustado y aplica para las vigencias 2020-2024
Revisado el documento, menciona los programas específicos pero no los desarrolla, no cuenta con cronograma de sus actividades.
El presupuesto si fue incorporado para la vigencia 2022 (página 44)
preguntar al IDPC en donde se encuentran los anexos al PGD (Cronograma de actividades de los programas específicos) está en el POA.  EN el 2023 se hará actualización del PGD</t>
  </si>
  <si>
    <t>Acta No. 5 del Comite MIPG de fecha 12 de noviembre de 2021</t>
  </si>
  <si>
    <t>ACTA_COMITE No 06 del 23 de agosto de 2022.</t>
  </si>
  <si>
    <t>La entidad aportó el document 6. ACTA_COMITE No 06 del 23 de agosto de 2022.
En el acta del CIGD no es clara la aprobación de este documento
En la actualización próxima quedará,.</t>
  </si>
  <si>
    <t>Se evidencia este documento en 7. Manual de Lineamientos_Generales_GestionDocumental_V1
Título 6 Contenido
Sin embargo este documento no cuenta con los componentes que menciona el artículo  2.8.2.5.6 del Decreto 1080 de 2015
Se reitera la recomendación del informe pasado- ajustar  la Política de gestión documental incluyendo los componentes que menciona la normativa archivística (Decreto 1080 de 2015, artículo 2.8.2.5.6.).</t>
  </si>
  <si>
    <t>En el Plan Operativo Anual se contemplan las siguientes actividades:Elaborar el diagnóstico integral de archivos
El IDPC aportó el 8. Diagnostico Integral de Archivos  de recha 26/03/2020. Revisado el documento 
Revisado el documento, este fue realizado en el año 2018 y en este tiempo contaba con 6 periodos institucionales  desde la fundación de la Corporación la Candelaria con el Acuerdo 10 de 1980 y la creación del Instituto  con el Acuerdo 02 de 2007 hasta la actualidad
se recomienda actualizar el Diagnóstico con las actuales condiciones. Se va a realizar la actualización del diagnóstico</t>
  </si>
  <si>
    <t>Si contemplo en el PGD los programas específicos, sin embargo al revisarlos con detalles, estos no cuentan con un cronograma o plan de trabajo de las actividades para su desarrollo. Sólo el Programa de gestión de documentos electrónicos, en el titulo 9 esta la implementación.</t>
  </si>
  <si>
    <t>El Instituto aportó el Programa de gestión de documentos electrónicos. V1 – 2020. Fecha de publicación: 13.12.2022 https://idpc.gov.co/Transparencia/Gesti%C3%B3n%20Documental/2022/diciembre/Programa%20de%20gesti%C3%B3n%20de%20Documentos%20Electr%C3%B3nicos%20%2025-09-2020.PDF</t>
  </si>
  <si>
    <t>El Instituto aportó el documento  10. Plan_Institucional_Capacitaciones2022_V7</t>
  </si>
  <si>
    <t>https://idpc.gov.co/10-5-programa-de-gestion-documental/</t>
  </si>
  <si>
    <t>El Instituto aportó  el documento:
14. POA – Gestión Documental de la vigencia 2022, documento en el que e evidencias las actividades del PINAR, el PGD y el SIC (Plan de conservación)</t>
  </si>
  <si>
    <t>el Instituto aportó el documento:
15.PLAN_ESTRATÉGICO_INSTITUCIONAL_2020-2024.
En donde hace referencia en la Gestión Documental en la siguientes paginas:
- Pagina 8 
Item ● Factores Tecnológicos
- Pagina 13 
Item 2.3. Diagnóstico Institucional en FORTALEZAS en el punto Articulación de las plataformas del Sistema de Gestión
Documental Orfeo y el Sistema Bogotá Te Escucha –
SDQS.
- Pagina 26
Item 7597. Fortalecimiento de la gestión del Instituto Distrital de Patrimonio de Bogotá en el punto  Formular, implementar, monitorear y realizar seguimiento a las metodologías, herramientas,
instrumentos y demás elementos para la gestión documental.</t>
  </si>
  <si>
    <t>El Instituto aportó documentos
17. Acta 11_ de reunión_12 de agosto 2022 Archivos de Gestión Físico Vigencias 2018-2019-2020-2021-2022.
17. Acta_12_de reunión de agosto 2022 Identificación de los metros lineales del archivo físico correspondiente a la Oficina Asesora Jurídica y FUID.</t>
  </si>
  <si>
    <t>El Instituto aportó carpeta del Plan Operativo Anual de 2022 con los siguientes documentos:
-V_SEGUIMIENTO_POA_META_DICI.
- EVIDENCIAS POA GESTION_DOCUMENTAL</t>
  </si>
  <si>
    <t>el Instituto aportó el 
19. Plan Mejoramiento de 2022  y el
20. Informe  Auditoría Gestión Documental de fecha 17 de junio de 2022, en la cual se  realizó la auditoría al proceso Gestión Documental a la luz de los procedimientos Organización, clasificación y transferencias documentales, Administración de correspondencia, Consulta y préstamo de expedientes del archivo de bienes de interés cultural. Algunas de las recomendaciones resultado de la auditoría son:
Actualizar la caracterización del proceso de gestión documental, teniendo en cuenta los cambios del entorno tanto internos como externos e incluir los documentos que han sido actualizados y modificados que se asocian al proceso.</t>
  </si>
  <si>
    <t xml:space="preserve">Ajuste de proyecto de financiamiento y recursos para la vigencia 2021, articulación de fechas de presentación de las actividades acorde con el Plan Operativo Anual del proceso de Gestión Documental, en las que se precisan las actividades a presentar en la vigencia 2021 y se modifican los indicadores del Plan. </t>
  </si>
  <si>
    <t>Durante la vigencia 2022 no se realizaron acciones adicionales para la implementación y seguimiento del Programa de Gestión Documental.</t>
  </si>
  <si>
    <t>El Instituto aportó las capacitaciones realizadas con su presentación, Lista de asistencia aplicada de las siguientes tematicas:
1. Capacitación General aplicativo Orfeo  realizada en marzo de 2022.
2. Capacitación Gestión Documental realizada en junio de 2022.
3. Capacitación Banco Terminológico y Tablas de control de Acceso realizada en agosto de 2022.
4. Capacitación Conservación y preservación a largo plazo en Gestión Documental realizada en septiembre de 2022.</t>
  </si>
  <si>
    <t>No se evidenció la presentacion de esta temática en los soportes suministrados.</t>
  </si>
  <si>
    <t>No se realizaron mas capacitaciones de las que se tenian programadas en el Plan Institucional de Capacitaciones de la Entidad PIC</t>
  </si>
  <si>
    <t>ACTA_COMITE No 06 del 23 de agosto de 2022</t>
  </si>
  <si>
    <t>Revisado el POA se identificó que el proceso de gestión documental tiene un rezago de 1 producto del mes de octubre de la vigencia 2022.</t>
  </si>
  <si>
    <t>Plan de acción de Gestión del Cambio; Actualización de Instrumentos archivísticos; Parametrización y actualización del Orfeo; Aplicación de TVD, TRD y digitalización.</t>
  </si>
  <si>
    <t>1.Plan de acción de Gestión del Cambio
2,.Plan de Elaboración, actualización y aprobación de los instrumentos archivísticos y demás documentos del proceso de Gestión Documental  (QUE CULMINABA EN 2022) 
3.Plan de actualización, parametrización, capacitación y puesta en marcha de la herramienta tecnológica integral de gestión documental Orfeo.
4.Plan para la aplicación de Tablas de Valoración y Retención de Documentos y digitalización los archivos de gestión de mayor
consulta</t>
  </si>
  <si>
    <t>23. V_SEGUIMIENTO_POA_META_DICI</t>
  </si>
  <si>
    <t>MATRIZ DE REPORTE PIC Y PO</t>
  </si>
  <si>
    <t>Matriz de reporte POA</t>
  </si>
  <si>
    <t xml:space="preserve">https://idpc.gov.co/Transparencia/Cuadro%20de%20Clasificacion%20Documental%20-%20TRD.xlsx </t>
  </si>
  <si>
    <t>Revisado el organigrama y el Acuerdo 01 de 2019 son 9 dependencias: Junta Directiva, despacho del Director General, Oficina Asesora de Planeación, Oficina Asesora Jurídica, Subdirección de Protección e Intervención del Patrimonio,Subdirección de Gestión Territorial del Patrimonio, Subdirección de Divulgación y Apropiación del Patrimonio, Gerencia Museo de Bogotá, Subdirección de Gestión Corporativa.</t>
  </si>
  <si>
    <t>El IDPC aportó el documento:
28. Archivo de gestión IDPC.</t>
  </si>
  <si>
    <t>En el Plan Operativo Anual se contemplan las siguientes actividades:Actualización de las Tablas de Retención Documental.
El IDPC tuvo una modificación en la estructura organico-funcional en el año 2019,en la que se creo  (acuerdo 01 de 2019) se crea la Subdirección de Territorial y 2 oficinas asesoras. Están pendientes por enviar los ajustes a la DDAB.</t>
  </si>
  <si>
    <t>Resolución 860 de 2017</t>
  </si>
  <si>
    <t>Resolución 860 de 2017 «Por la cual se adoptan las Tablas de Valoración Documental y las Tablas de Retención Documental y se dictan otras disposiciones». https://idpc.gov.co/Transparencia/Resolucion%20860%20de%202017%20de%20TRD%20y%20TVD.pdf</t>
  </si>
  <si>
    <t>el IDPC aportó el 31. Inscripción de TRD - RUSD</t>
  </si>
  <si>
    <t>TRD-182 de 2019</t>
  </si>
  <si>
    <t>La Entidad aportó el link  link:
https://idpc.gov.co/10-6-tablas-de-retencion-documental-y-tabla-de-valoracion-documental</t>
  </si>
  <si>
    <t>La Subdirección de Gestión Territorial es una dependencia nueva? No se encuentra dentro de la TRD convalidada</t>
  </si>
  <si>
    <t>El IDPC se encuentra en proceso de actualización</t>
  </si>
  <si>
    <t xml:space="preserve">Se revisó la relación aportada 28.ARCHIVO DE GESTIÓN-IDPC en donde si suman 325 ml. Sin embargo es necesario preguntar a que se debió la disminución de ml frente a lo reportado en el periodo de referencia 2021
En el informe de auditoría aportado por el Instituto pag 34 manifiestan querealizar el inventario de los planos de papel vegetal en el CENDOC, así como cambiar su almacenamiento a planotecas horizontales. faltó incluir esta volumetría.
El IDPC verificará este dato y remitirá el dato real a 31 de diciembre de 2022  al correo electrónico. EL IDPC mediante correo de fecha 15 de agosto de 2023 remitió el dato real de metros lineales.
</t>
  </si>
  <si>
    <t>EL IDPC mediante correo de fecha 15 de agosto de 2023 remitió el dato real de registros de inventario</t>
  </si>
  <si>
    <t>El IDPC verificara el dato y remitirá nuevamente el real.
El reporte del 2022 con el índice electrónico y ahí arrojó este dato. EL IDPC mediante correo de fecha 15 de agosto de 2023 remitió el dato real de giga bytes</t>
  </si>
  <si>
    <t xml:space="preserve">Al sumar los ml del año 2021 con las transferencias primarias realizadas en el año 2022 arroja el siguiente resultado =83,23+44,75 es 127,98, preguntar al IDPC a que se debe la diferencia de 13,27 ml?? El IDPC verificara el dato y remitirá nuevamente el real. EL IDPC mediante correo de fecha 15 de agosto de 2023 confirmando el dato </t>
  </si>
  <si>
    <t>0.042875</t>
  </si>
  <si>
    <t>Cómo sale el resultado de 2154 gb
EL IDPC mediante correo de fecha 15 de agosto de 2023 confirmando el dato</t>
  </si>
  <si>
    <t>BIC</t>
  </si>
  <si>
    <t xml:space="preserve">300 Subdireccion de intervención - 630 Proyectos - 01 Subserie Proyectos de Intervención en Bienes Inmuebles de Interes Cultural - 02 Subserie Proyectos de Intervencion en Bienes Muebles - Muebles en Espacio Publico </t>
  </si>
  <si>
    <t xml:space="preserve"> Proyectos de Intervencion en Bienes Muebles - Muebles en Espacio Publico </t>
  </si>
  <si>
    <t xml:space="preserve">300 Subdireccion de intervención - 640 Proyectos - 01 Subserie Proyectos de Intervención en Bienes Inmuebles de Interes Cultural - 02 Subserie Proyectos de Intervencion en Bienes Muebles - Muebles en Espacio Publico </t>
  </si>
  <si>
    <t xml:space="preserve">110 Oficina Asesora Juridica - 240 Contratos </t>
  </si>
  <si>
    <t>110 Oficina Asesora Juridica - 240 Contratos</t>
  </si>
  <si>
    <t>el IDPC aportó 36. REGISTRO FOTOGRÁFICO ARCHIVO INSTITUTO DISTRITAL DE PATRIMONIO CULTURAL</t>
  </si>
  <si>
    <t>En el informe de auditoría aportado por el Instituto mencionan las condiciones de la bodega y fueron contempladas en el plan de mejoramiento</t>
  </si>
  <si>
    <t xml:space="preserve">El IDPC aportó el documento:
34. CIRCULAR No. 18 DE 2022 Presentación de Cronograma de Transferencias Documentales </t>
  </si>
  <si>
    <t>El IDPC aportó el documento:
35. ACTAS DE TRANSFERENCIA DOCUMENTAL PRIMARIAS
En este documento se encuentran las 5 actas de transferencias primarias contempladas en la circular 18 con la volumetría mencionada en el 4 del formulario no están las actas</t>
  </si>
  <si>
    <t>El IDPC aportó el documento:
37. Plan de Transferencias Secundarias</t>
  </si>
  <si>
    <t>Esta transferencia secundaria fue realizada al Archivo de Bogotá mediante  documento de fecha 18/agosto/2021
38. Acta de transferencia documental secundaria_1P</t>
  </si>
  <si>
    <t>No se evidencia acta de transferencia de la vigencia 2022</t>
  </si>
  <si>
    <t xml:space="preserve">Corporación Barrio la Candelaria  
1980-1983; 1983-1994; 1994;1995;2001;
Instituto Distrital de Patrimonio Cultural 2007 a la fecha
</t>
  </si>
  <si>
    <t>El IDPC aportó el documento:
40.Formato_unico_de_Inventario_Documental_V6 actualizado en fecha 16/06/2022</t>
  </si>
  <si>
    <t>ver respuesta de la pregunta 18</t>
  </si>
  <si>
    <t>Ver respuesta de la pregunta 19, no es consisteente frente a lo reportado 110 
EL IDPC mediante correo de fecha 15 de agosto de 2023 confirmando el dato</t>
  </si>
  <si>
    <t>El IDPC aportó una carpeta denominada.
41. Actas de eliminación documental vigencias 2018 a 2022</t>
  </si>
  <si>
    <t xml:space="preserve">Acta No. 5 CIGD de fecha 14/12/2020 Se presenta y aprueba por parte del Comité el acta de eliminación documental de la Corporación 
La Candelaria, inventario documental de eliminación, acta de eliminación documental - IDPC  Archivos de gestión, inventarios documentales de eliminación, los cuales a su vez fueron  previamente validados por los líderes de los procesos.
</t>
  </si>
  <si>
    <t xml:space="preserve">Acta No. 2 CIFG . No obstante, En el informe de auditoría aportado por el Instituto pag 19 manifiestan que el acta de eliminación No 1 de fecha 2020 no registra participantes ni firmas de aprobación. La no. 2 no contiene fecha, </t>
  </si>
  <si>
    <t>En el 2022 no se hizo eliminación.</t>
  </si>
  <si>
    <t xml:space="preserve">En el informe de auditoría aportado por el Instituto pag 21 manifiestan que  Documento transferencias documentales secundarias: no se encuentrapublicado el documento soporte de la transferencia realizada el 13 de agosto de 2021 al archivo de Bogotá, en su lugar reposa comunicación de la transferencia realizada el 9 de marzo de 2004. </t>
  </si>
  <si>
    <t>A qué se refiere el IDPC cuando indican que hay 2 FDA que corresponden a ( Oficina Asesora Juridica) y (Talento Humano) en custodia??
Las series de estas dependencias no se encuentran incorporadas en la TRD convalidada, las fechas aplican a la TRD</t>
  </si>
  <si>
    <t>La Entidad aportó carpetas denominada.
44. Inventarios documentales Fondo TVD.
44. FUID OAJ-EN ESTADO NATURAL.
44.INVENTARIO HISTORIAS LABORALES ACTIVOS.</t>
  </si>
  <si>
    <t>La Tabla de Valoración Documental de la entidad corresponde al instrumento aprobado en el año 2017, adoptadas mediante acto administrativo interno - Resolución 0860 del 22 de diciembre de 2017, convalidadas por el Consejo Distrital de Archivos mediante acta No. 01 del 22 de junio de 2017 y certificado del RUSD del Archivo General de la Nación No. TVD-47.</t>
  </si>
  <si>
    <t>El IDPC aportó 49.Registro Fotográfico Archivo corporación la candelaria FDA</t>
  </si>
  <si>
    <t>el IDPC aportó aporta el instrumento archivístico BancoTerminológico V2 del 17 de junio de 2020, aprobado por el Comité Institucional  de Gestión y Desempeño mediante Acta No. 2 del 29 de mayo de 2020.</t>
  </si>
  <si>
    <t>Acta del comité No. 2  de 29/05/2020</t>
  </si>
  <si>
    <t>El IDPC aportó 52. Listado Maestro Documentos 22-06-2022. Se observó en la validación en línea por medio de la herramienta teams, la funcionalidad del SIG a partir de términos de búsqueda que revelan la recuperación de documentos y datos relacionados con las series y subseries incluidas en el Banco Terminológico.</t>
  </si>
  <si>
    <t>El IDPC aportó 53. Pantallazos registro Orfeo_ Banco Terminológico</t>
  </si>
  <si>
    <t>En el informe de auditoría aportado por el Instituto pag 38 manifiestan que las series parametrizadas en el sistema ORFEO no coinciden con la denominación de las series en la TRD convalidada, se observan diferencias en los códigos de las dependencias.</t>
  </si>
  <si>
    <t>La Entidad aportó el documento 
54.Manual_usuario_sistema_gestión_documentalOrfeo_V3
Donde en el numeral 3 DEFINICIONES se observa los términos parametrizado con el SGDA o SGDEA acorde al bancoterminológico vigente.
55.Pantallazos y formatos de los criterios o llaves de busqueda.</t>
  </si>
  <si>
    <t>Preguntar al referente si cuentan con hojas de control?
En una transferencia que se realizó hay una hoja de control de las resoluciones. El IDPC lo remitirá por correo electrónico. EL IDPC mediante correo de fecha 15 de agosto de 2023 remitió evidencias.</t>
  </si>
  <si>
    <t xml:space="preserve">El IDPC aportó el 57. GD-PL-03 Sistema Integrado de Conservación  IDPC. No obstante, este documento solo contempla actividades para las vigencias 2018-2020. Por lo cual es necesario actualizarlo
Con el IDPC se sostuvo reunión el 1 de diciembre de 2022 una mesa de asistencia técnica para revisar los ajustes al Plan de Preservación Digital a Largo Plazo del Sistema Integrado de Conservación- SIC del Instituto Distrital de Patrimonio Cultural- IDPC.
</t>
  </si>
  <si>
    <t>Acta comité No. 3 de 14/08/2020</t>
  </si>
  <si>
    <t>Acta del Comité No. 3 de 14/08/2020</t>
  </si>
  <si>
    <t>el IDPC aportó la 58. Resolución 0865_ 21-12-2018-SIC., que menciona la adopción pero no la aprobación.. Es importante aclarar que el artículo 11 del Acuerdo AGN  006 de 2014 menciona la aprobación no la adopción.</t>
  </si>
  <si>
    <t>Se encuentra inmerso en el SIC, páginas 12 a 29, si cuenta con la estructura establecida en la norma.</t>
  </si>
  <si>
    <t>El IDPC aportó carpeta denominada.
58.Seguimiento Plan de conservación documental 2022, entre los cuales están los seguimientos realizados por datalogger</t>
  </si>
  <si>
    <t>El IDPC aportó el documento:
59. POA – Gestión Documental.</t>
  </si>
  <si>
    <t>En el Plan Operativo Anual se contemplan las siguientes actividades:Elaborar la tabla de acceso de control en concordancia de la normatividad vigente.
La TCA se actualizó en el 2023</t>
  </si>
  <si>
    <t>Acta No. 2  de 29/05/2020</t>
  </si>
  <si>
    <t>El IDCP adjuntará una evidencia de Pantallazo del SGDA con la parametrización de los privilegios establecidos en la Tabla de control de acceso. EL IDPC mediante correo de fecha 15 de agosto de 2023 remitió evidencias.</t>
  </si>
  <si>
    <t>el IDPC aportó el documento:
63.Politica_Seguridad_privacidad_de_la_Informacion_V2</t>
  </si>
  <si>
    <t>El IDPC aportó el documento:
64. Mapa de Riesgos Proceso Gestión documental 20.12.2022</t>
  </si>
  <si>
    <t>El Instituto manifestó que el procedimiento de planeación asociado a la gestión documental es el PINAR, el cual está asociado a la Organización, Clasificación y Transferencias Documentales, el versionamiento del procedimiento para el 2020 fue: V4 del 2019, el cual en el capítulo 6 menciona la actividad de planeación, tiempo y responsable.</t>
  </si>
  <si>
    <t xml:space="preserve">el Instituto manifestó  que El procedimiento asociado a producción documental es el de “Elaboración de documentos, sistema de gestión y control: planillas, manuales, lineamientos, guías, planes, instructivos, cartillas, protocolos, catálogo y portafolio”. Así mismo, en el Orfeo se encuentran las plantillas para elaboración de documentos (comunicados: entrada y salida, internos fortalecimiento SIG, </t>
  </si>
  <si>
    <t>El Instituto manifestó que para el procedimiento de Gestión y Trámite, la entidad informa que, en el procedimiento de Administración de Correspondencia, capítulo 6 se detalla cada actividad que se ejecuta al momento de la radicación de documentos. Así mismo se cuenta con una planilla de entrega de correspondencia dentro de los puntos de control donde se encuentra mencionada y el Orfeo tiene un contador que está parametrizado con relación a los tiempos de respuesta que se organizan en un calendario que genera alertas a través de un semáforo para cada usuario (es obligación de cada funcionario revisar permanentemente su cuenta de Orfeo). Para el 2022 se está actualizando el procediimiento, Preguntar al referente documental. Ya está en proceso y surtirá para el 2023</t>
  </si>
  <si>
    <t>El instituto aportó el documento 68. Procedimiento_Orga_clasi_tranfe_V4</t>
  </si>
  <si>
    <t>El instituto aportó el documento 69. Procedimiento_Orga_clasi_tranfe_V4</t>
  </si>
  <si>
    <t>El Instituto manifestó que el procedimiento para la disposición final de documentos es el de “Organización, Clasificación y Transferencias Documentales V4 del 2019”, el cual en el capítulo 6 menciona el procedimiento para la eliminación de documentos de archivo. Así mismo, en el SIC se menciona el plan de conservación de documentos de archivo y el procedimiento para la disposición final de los documentos. En el SIG se menciona el “Formato de actualización o eliminación de datos personales”.</t>
  </si>
  <si>
    <t>el Instituto aportó el documento  71.GD-PL-03 Sistema Integrado de Conservación  IDPC y manifestó que para la preservación de documentos la entidad informa que en los planes del SIC se mencionan las acciones a seguir para la preservación y cuidado de los documentos de archivo tanto físicos como electrónicos y, en el Plan de tratamiento de riesgos, seguridad y privacidad de la información, se mencionan los riesgos asociados a la información digital, entre los cuales se proponen acciones para mitigar los riesgos y se determina el manejo específico de la información digital.</t>
  </si>
  <si>
    <t>El Instituto  manifestó que con relación al procedimiento para la valoración, la entidad informa que en el Procedimiento de Organización, Clasificación y Transferencias Documentales V4 del 2019, en el capítulo 6 menciona el procedimiento para la valoración de los documentos y su disposición en cada una de las fases de archivo, a partir de los instrumentos archivísticos CCD, TRD y TVD según corresponda, información que se tiene en cuenta en el diligenciamiento del FUID. El procedimiento de eliminación hace parte de la determinación en disposición final.</t>
  </si>
  <si>
    <t>En el Plan Operativo Anual se contemplan las siguientes actividades:Actualización del Modelo de Requisitos para la Gestión de Documentos Electrónicos, el cual fue actualizado en diciembre de 2022, se encuentra como Modelo requisitos para la gestión de documentos electrónicos de archivo V1 – 2020. Fecha de publicación: 13.12.2022 en el link https://idpc.gov.co/Transparencia/Gesti%C3%B3n%20Documental/2022/diciembre/Modelo_requisitos_doc_MOREQ_V1%2025%20de%20septiembre%20de%202020.pdf 
Recomendación:
Implementar el modelo de requisitos técnicos y  funcionales con los requerimientos y necesidades a nivel de documento electrónico en el Sistema de gestión de documentos electrónicos de archivo.</t>
  </si>
  <si>
    <t>Acta No. 3 de 14/08/2020</t>
  </si>
  <si>
    <t>el IDPC aportó el  documento:
81.Evaluación Cuadro comparativo_RTF_ SGDA _avance2022</t>
  </si>
  <si>
    <t>En el informe de auditoría aportado por el Instituto pag 30 manifiestan que se recomienda formular acciones correctivas, preventivas y/o de mejora para dar cumplimiento a lo establecido en el Numeral 6.5.15 Finalizar un documento del Manual de Usuario ORFEO Versión 3</t>
  </si>
  <si>
    <t>Corroborar con la entidad si para la vigencia del 2022 tenía implementado el sistema ORFEO.</t>
  </si>
  <si>
    <t> No se evidencia el documento que contenga la metodología para el proceso de digitalizaicón.
Se piensa realizar en la vigencia 2023</t>
  </si>
  <si>
    <t>El IDPC aportó una carpeta denominada.
79. Evidencias Digitalización 2022
Preguntar al IDPC si estos procesos de digitalización ha sido realizados  (para fines de consulta)</t>
  </si>
  <si>
    <t>l IDPC aportó la 80. Resolucion 372_2018 por la cual establece la modalidad y costo de reprografía de la información solicitada por particulares.</t>
  </si>
  <si>
    <t>el IDPC aportó la 80. Resolucion 372_2018 por la cual establece la modalidad y costo de reprografía de la información solicitada por particulares.
Se actualizará este documento en el 2023</t>
  </si>
  <si>
    <t xml:space="preserve">El SGDEA debe estar implementado al 100% en cuanto a lso servicios para la gestión de documentos electrónicos de archivo
el IDPC menciona que el  SGDEA se encuentra en desarrollo a partir de cada uno de los requisitos del MOREQ. Todavía no tienen el desarrollo de interoperabilidad con ese proceso. Actualmente están en mejora continua.
</t>
  </si>
  <si>
    <t>Preguntar a la entidad por el esquema de metadatos
No cuentan con el documento de metadatos, ni en procedimiento. Actualmente se esta trabajando en el de preservación digital a largo y mediano plazo.</t>
  </si>
  <si>
    <t>En el seguimiento del POA 23. V_SEGUIMIENTO_POA_META_DICI hay una actividad.. Analizar y definir el uso de las firmas electrónicas y digitales.</t>
  </si>
  <si>
    <t>el IDPC aportó carpetas denominadas.
84. Documentos que evidencien la legalización y adopción de los mecanismos de firma
85.Documentos que evidencien la implementación de los mecanismos de firma.</t>
  </si>
  <si>
    <t>El IDPC aportó la 83. Resolucion No 517 del 30 de octubre de 2020 IDPC por medio de la cual se adopta e implementa el uso de la firma electrónica.
Lo tienen embebido dentro del sistema ORFEO y genera código criptográfico.</t>
  </si>
  <si>
    <t xml:space="preserve">El IDPC aportó carpeta denominada.
87.Contrato de almacenamiento AUDIDATA-353-2022. </t>
  </si>
  <si>
    <t>Preguntar si en servidor del ORFEO se encuentra incorporada toda la producción documental electrónica.</t>
  </si>
  <si>
    <t>GMAIL
Técnicas de organización en el Drive</t>
  </si>
  <si>
    <t>La mayoría de producción está en ORFEO</t>
  </si>
  <si>
    <t>El IDPC avanzó en la elaboración del diagnóstico de documentos electrónicos Plan de Preservacion digital a largo plazo.</t>
  </si>
  <si>
    <t xml:space="preserve">El IDPC aportó un 89.Cronograma Plan de Preservación Digital a Largo Plazo - IDPC 2022. </t>
  </si>
  <si>
    <t>el IDPC aportó el documento 96. Estrategia_uso_racional_del_papel_V2
Consiste en una CAMPAÑA PILOTO PARA LA MINIMIZACIÓN DEL CONSUMO DE RESMAS DE
PAPEL</t>
  </si>
  <si>
    <t>el IDPC aportó
94.Soportes de la socialización e implementación de la política cero papel o las iniciativas 
Se evidencian correos, informes de seguimiento al consumo de resmas de papel, impresiones y fotocopiado.</t>
  </si>
  <si>
    <t>El IDPC aportó 
95.CAMPAÑA DE AHORRO DE RESMAS DE PAPEL. Pag. 2-3. del programa consumo sostenible PIGA 2022, en la página 2 de este documento menciona un ahorro progresivo para el 2022 del 12,5</t>
  </si>
  <si>
    <t>Se evidencia la disminución de las resmas consumidad en el 2022 frente a lo reportado en  el 2021,</t>
  </si>
  <si>
    <t>En el 2021 se mencionó que eran 177 resmas consumidas, de donde sale el dato de 191?
El informe del PIGA vigencia 2021 arrojó este dato.</t>
  </si>
  <si>
    <t>El IDPC aportó 96. CAPACITACIONES Y DIVULGACIÓN.
Sobre las siguientes temáticas: Banter, SIC, ORFEO y gestión documental en general por cada trimestre.
Asimismo, realizó cápsulas informativas sobre IA, importancia de las TRD, TIPS de archivos de gestión y transferencia documental primaria.</t>
  </si>
  <si>
    <t>La historia institucional se divulgó a través de la página web
https://idpc.gov.co/historia/</t>
  </si>
  <si>
    <t>El IDPC aportó el link https://idpc.gov.co/transparencia-y-acceso-a-la-informacion-publica-ley-1712-del-6-de-marzo-de-2014/participa/5-rendicion-de-cuentas/</t>
  </si>
  <si>
    <t>El Instituto aportó el  documento:
99.0213_IDPC_INFORME_LOGROS_Y_RESULTADOS_VIG_2022_ENE_2023
-En el numeral 3. Política Planeación I
Institucional (Puntaje 78.8) Pag. 21.
-En el numeral 13. Política Gestión Documental (Puntaje 86.5) Pag. 23.
-En el numeral 6.1. Planes de mejora institucional Pag. 36.</t>
  </si>
  <si>
    <t xml:space="preserve"> 4 de 7</t>
  </si>
  <si>
    <t>2 de 7</t>
  </si>
  <si>
    <t>CAPITAL SALUD EPS S.A.S.</t>
  </si>
  <si>
    <t xml:space="preserve">Revisado el manual de funciones, en formato descriptivo del cargo versión 1-0-2020 se identifica un cargo de profesional especializado, un cargo de analista (técnico) y  un cargo de auxiliar donde se incluyeron los requisitos para el perfil . 
</t>
  </si>
  <si>
    <t xml:space="preserve">Durante la vigencia 2022 la Entidad no reportó tener contratistas solo funcionarios de planta temporal </t>
  </si>
  <si>
    <t>Durante la vigencia 2022 el Profesional Jorge Alberto Forero Alarcón estuvo liderando la gestión documental en Capital Salud y si acreditó formación académica de nivel superrio en archivística, con Tarjeta Profesional 1216 verificada en el RUPA del Colegio Colombiano de Archivistas.</t>
  </si>
  <si>
    <t>Durante la vigencia 2022 el Profesional Jorge Alberto Forero Alarcón era funcionario de planta temporal</t>
  </si>
  <si>
    <t>Se evidencia un documento 3,"Reglamento Interno de comités" que menciona: el comité se creo el 27 de marzo de 2020 y la fecha de actualización del comité fue el 1 de julio de 2021,
Sin embargo, en el concepto técnico 2-2022-31125 emitido por el grupo evaluador del SSDA se menciona que no hay acto administrativo de creación de dicho comité, Asimismo, el 25 de agosto se aportó el acta No. 001 de fecha 26 de mayo de 2020 en la que se menciona el objetivo del CIGD, los integrantes, las funciones, entre otros.</t>
  </si>
  <si>
    <t>La entidad aportó el Acta 002-2022 Comite Gestión y Desempeño de fecha 14 de junio de 2022 donde son aprobadas las TRD, sin embargo hay unas observaciones y recomendaciones emitidas en el concepto 2-2022-31125.2
Acta No. 004-2022 de fecha 26 de septiembre. pagina 6 numeral 2 Aprobación del Banco Terminológico, las Tablas de Control de Acceso y el Sistema Integrado de Conservación.</t>
  </si>
  <si>
    <t>La Entidad Actualizó el Programa de gestión documental (Acta 05 de 2021) para las vigencias 2021-2024. Revisado el documento, se evidenció la armonización del PGD con el Plan estratégico, Plan operativo y Plan institucional de archivos de la entidad.  Así como las actividades de los programas específicos debidamente planeadas en el cronograma y el presupuesto para las vigencias mencionadas.</t>
  </si>
  <si>
    <t>ACTA NO 05</t>
  </si>
  <si>
    <t>Acta No. 05 de 2021</t>
  </si>
  <si>
    <t xml:space="preserve">La Entidad formuló y aprobó la política de gestión documental (septiembre de 2021) y está publicada la política en el enlace https://www.capitalsalud.gov.co/wp-content/uploads/2021/10/A19-GA-Politica-de-Gestion-Documental.pdf </t>
  </si>
  <si>
    <t>La Entidad realizó el diagnóstico integral de archivos en la vigencia 2019. Se recomienda actualizar el Diagnóstico integral de archivos tanto de la producción documental física como electrónica de tal manera que garantice una visión completa de la situación en la que se encuentra el archivo de la Entidad y que contemple los aspectos administrativos, archivísticos, de infraestructura y del entorno en el cual está la documentación. El diagnóstico debe ser elaborado por un equipo interdisciplinario, y posterior ser socializado ante el Comité institucional de gestión y desempeño
La referente informa que está contemplado para la vigencia 2023 actualizar el diagnóstico</t>
  </si>
  <si>
    <r>
      <t xml:space="preserve">En la Entidad el documento se llama  Plan Institucional de Formación 2022. Revisado el documento no se evidencian las temáticas de gestión documental, preguntar a la referente.
</t>
    </r>
    <r>
      <rPr>
        <b/>
        <sz val="10"/>
        <rFont val="Arial"/>
        <family val="2"/>
      </rPr>
      <t xml:space="preserve">RECOMENDACIÓN
</t>
    </r>
    <r>
      <rPr>
        <sz val="10"/>
        <rFont val="Arial"/>
        <family val="2"/>
      </rPr>
      <t>incluir dentro de Plan, un cronograma, que establezcan contenidos temáticos del proceso de gestión documental.</t>
    </r>
  </si>
  <si>
    <t>https://www.capitalsalud.gov.co/wp-content/uploads/2021/10/A21-GA-Programa-de-Gestion-Documental-PGD.pdf</t>
  </si>
  <si>
    <t>Fue incorporado como14.Cronograma Activ POA-2022
donde evidencia las actividades durante toda la gestión del 2022.  Sin embargo, no se evidencia la implementación de los programas específicos.</t>
  </si>
  <si>
    <t>La Entidad aportó 17.Actas o evidencias de las visitas a los archivos de gestión.</t>
  </si>
  <si>
    <t>La Entidad aportó 18. Seguimiento al plan de trabajo del proceso de gestión documental. Revisado el documento, solo contempla seguimiento hasta septiembre de 2022, preguntar por el seguimiento al ultimo trimestre.la referente va a aportar el ultimo trimestre</t>
  </si>
  <si>
    <t>La Entidad aportó un plan de mejoramiento de fecha mayo de 2023 y las actividades 7,48 y 51 que tratan temas de gestión documental.</t>
  </si>
  <si>
    <t>Acompañamiento para la organización de archivos de gestión</t>
  </si>
  <si>
    <t>Aunque la  Entidad aportó 12 actas de fechas enero, febrero y marzo, 5 corresponden a los acompañamientos realizados a algunas dependencias.</t>
  </si>
  <si>
    <t xml:space="preserve">La Entidad aportó 11. Relación de capacitaciones (donde se evidencian las temáticas relacionadas con el proceso de organización (clasificación, ordenación, foliación) FUID y TRD. </t>
  </si>
  <si>
    <t>La Entidad aportó el documento 21.Plan Institucional de Archivos-PINAR-A18-GA , A18-GA V2.0-2021
Recomendación: Actualizar el PINAR debido a que solamente contempla actividades para las vigencias 2021 y 2022,</t>
  </si>
  <si>
    <t>Acta No 05 de 2021 del 24 de septiembre</t>
  </si>
  <si>
    <t>Proyecto 1. Actualizar los Cuadros de Clasificación y Tablas de Retención
Documental para convalidación por parte del Archivo de Bogotá.  Proyecto 2. Ejecutar el Plan de Mejoramiento para la Gestión Documental en
Capital Salud EPS-S que permita el seguimiento a la elaboración de los demás
instrumentos y aplicación de la Normativa Archivística en la entidad.</t>
  </si>
  <si>
    <t>Proyecto 1. Actualizar los Cuadros de Clasificación y Tablas de Retención
Documental para convalidación por parte del Archivo de Bogotá.  Proyecto 2. Ejecutar el Plan de Mejoramiento para la Gestión Documental en Capital Salud EPS-S que permita el seguimiento a la elaboración de los demás instrumentos y aplicación de la Normativa Archivística en la entidad.Proyecto 3, Implementación tecnológica SGDEA para el fortalecimiento de la Gestión Documental en Capital Salud EPS S</t>
  </si>
  <si>
    <t>Proyecto 1. Actualizar los Cuadros de Clasificación y Tablas de Retención Documental para convalidación por parte del Archivo de Bogotá. 
 Proyecto 2. Ejecutar el Plan de Mejoramiento para la Gestión Documental enCapital Salud EPS-S que permita el seguimiento a la elaboración de los demásinstrumentos y aplicación de la Normativa Archivística en la entidad.
Proyecto 3, Implementación tecnológica SGDEA para el fortalecimiento de la Gestión Documental en Capital Salud EPS S.</t>
  </si>
  <si>
    <t>Aunque la Entidad aportó 23.seguimiento y control al PINAR (revisado el documento, unicamente contempla el periodo enero a septiembre de 2022 y no es específico en los 3 proyectos del PINAR. La referente va a aportar el documento hasta diciembre de 2022</t>
  </si>
  <si>
    <t>herramienta en excel</t>
  </si>
  <si>
    <t>ARTICULACIÓN POA - MEDIDA PROGRAMA DE RECUPERACIÓN</t>
  </si>
  <si>
    <t>En el concepto técnico emitido por el Grupo Evaluador del SSDA pagina 13, se realizan unas observaciones respecto a este CCD, debido a que se adicionan columnas relacionadas con retención y disposición final , así como los niveles de seguridad.  Por otra parte el CCD no contiene la columna  que identifique el soporte normativo general y específico de cada serie y subserie documental. Se recomienda  consultar la Guía de uso de a propuesta de clasificación y valoración para las series documentales producidas en los procesos transversales de las entidades del distrito https://archivobogota.secretariageneral.gov.co/sites/default/files/documentacion-archivo/06_Guia_PCVT_Distrito.pdf</t>
  </si>
  <si>
    <t>No se encuentra en la pagina web por que aún no se han convalidado las TRD</t>
  </si>
  <si>
    <t>Según Actualización de denominación de cargos aprobada el 3 de diciembre de 2020 mediante Acta No.122, reunión ordinaria Junta Directiva – Capital Salud EPS-S 
SON 14 DEPENDENCIAS, Ver link https://red.capitalsalud.gov.co/wp-content/uploads/2021/12/DR-002.pdf 
ver https://www.capitalsalud.gov.co/wp-content/uploads/2022/09/A08-PE-DESCRIPCION-GENERAL-DE-LA-ESTRUCTURA-ORGANIZACIONAL.pdf</t>
  </si>
  <si>
    <t xml:space="preserve"> Revisados los FUID aportados por la Entidad, se encuentran algunas series de las dependencias. Por ejemplo:  de la Dirección jurídica no se ubican los inventarios de las series Actas, Conceptos, Conciliaciones, informes, investigaciones, procesos
En la Dirección de atención al usuario solamente está la serie programas, 
En la Dirección Operativa no se encontraron las series  Certificaciones, Conciliaciones e informes.</t>
  </si>
  <si>
    <t>La primera y única versión de TRD está basada en la última estructura orgánico funcional de la entidad ocurrida en febrero del 2020, la TRD fue enviada al Consejo Distrital de Archivos y devuelta con ajustes, los cuales están siendo subsanados y se esperan ser radicadas en junio de 2022</t>
  </si>
  <si>
    <t>Según Acta 115 y Acta 120 de 2020 ver link https://www.capitalsalud.gov.co/wp-content/uploads/2022/09/A08-PE-DESCRIPCION-GENERAL-DE-LA-ESTRUCTURA-ORGANIZACIONAL.pdf</t>
  </si>
  <si>
    <t xml:space="preserve">En el documento aportado por la Entidad 28. Relación áreas con inventarios documentales se mencionan 2475 metros lineales correspondientes a 8 dependencias.  </t>
  </si>
  <si>
    <t>Preguntar a la referente a que corresponden los 0,23 gigabytes y cómo salió el dato
salió del documento diligenciado por el anterior referente.</t>
  </si>
  <si>
    <t>Auditorias de cuentas médicas</t>
  </si>
  <si>
    <t>Auditorías de Cuentas Médicas</t>
  </si>
  <si>
    <t>Comprobantes contables</t>
  </si>
  <si>
    <t>Informes de Gestión</t>
  </si>
  <si>
    <t>IRON MOUNTAIN</t>
  </si>
  <si>
    <t>La Entidad cuenta con el formato único de inventario documental está adoptado en el sistema de gestión, se evidencia que el formato FUID Código: D75-GA, V2 .1-2022</t>
  </si>
  <si>
    <t>IGUAL A LA 13</t>
  </si>
  <si>
    <t>El de Salud Total de Fusión por absorción y el de Capital Salud.
Se recomienda solicitar lineamiento técnico al AB en razón a que dentro de lo que llamamos FDA puede haber documentación activa de las vigencias recientes que no puede estar en una TVD sino en una TRD.</t>
  </si>
  <si>
    <t>La Entidad aportó 44. Inventario en estado natural de los Fondos Documentales Acumulados. Sin embargo no se cuenta con la cantidad de metros lineales de cada uno de los FDA, preguntar a la referente. la referente va a incluir los metros lineales por cada FDA.</t>
  </si>
  <si>
    <t xml:space="preserve">Durante el 2022, no se ha generado las TVD. </t>
  </si>
  <si>
    <t>La Entidad aportó el documento 50. A22-GA Banco terminológico versión 1,0-2022</t>
  </si>
  <si>
    <t>Acta No. 004 de 2022 CIGD</t>
  </si>
  <si>
    <t>Acta No. 004-2022 de fecha 26 de septiembre. pagina 6 numeral 2 Aprobación del Banco Terminológico.</t>
  </si>
  <si>
    <t>La entidad aportó 52. Pantallazos SGC en el que se evidencian las denominaciones de documentos y registros del SGC.</t>
  </si>
  <si>
    <t>La entidad expresó en la lista de chequeo "No se carga el pantallazo, ya que no se tiene evidencia del año 2022."</t>
  </si>
  <si>
    <t>La entidad expresó en la lista de chequeo "Durante la vigencia 2022, se inicia la implementanción, no se tiene aún registro de este proceso"</t>
  </si>
  <si>
    <t>La entidad expresó en la lista de chequeo "Durante la vigencia 2022, se inicia la implementanción, no se tiene aún registro de este proceso"  La referente va a aportar la evidencia de hojas de control donde fueron usados los terminos del BT.</t>
  </si>
  <si>
    <t>La Entidad aportó el documento  90. A23-GA SISTEMA INTEGRADO DE CONSERVACIÓN SIC,  Revisado el documento, hizo falta incluir Gestión de Riesgos del Plan y el cronograma de las actividades del PPDLP
Recomendación: ajustar SIC</t>
  </si>
  <si>
    <t>La Entidad aportó  el Acta 004-2022, acto administrativo de aprobación del SIC. (hay una confusión porque se menciona en un solo ítem Tabla de Control de Acceso- Sistema Integrado de Conservación.
Recomendación: Actualizar el SIC y aprobarlo como lo establece el articulo 11 de Acuerdo 006 de 2014</t>
  </si>
  <si>
    <t>La Entidad menciona en la lista de chequeo que se dará inicio en vigencia 2023</t>
  </si>
  <si>
    <t>Aunque la Entidad aportó el instrumento archivístico en formato excel denominado 60. TABLAS DE CONTROL DE ACCESO CAPITAL SALUD_2020, este no cuenta con el documento metodológico.</t>
  </si>
  <si>
    <t>La Entidad aportó  el Acta 004-2022, acto administrativo de aprobación del SIC. (hay una confusión porque se menciona en un solo ítem Tabla de Control de Acceso- Sistema Integrado de Conservación. La referente indica que si fueron aprobados las 2 herramientas, solo que no se redactó bien.</t>
  </si>
  <si>
    <t>La Entidad aportó 63.Política Seguridad de la Información-A03TSI_08022022</t>
  </si>
  <si>
    <t xml:space="preserve">No se encontró la matriz de riesgos
La Entidad menciona en la lista de chequeo que no se gestiono esta actividad durante la vigencia 2022. </t>
  </si>
  <si>
    <t>La entidad anexo 65-66-72.PROCEDIMIENTO DE PLANEACIÓN, PRODUCCIÓN Y VALORACIÓN1
P23-GA.</t>
  </si>
  <si>
    <t>La entidad anexo 65-66-72PROCEDIMIENTO DE PLANEACIÓN, PRODUCCIÓN Y VALORACIÓN1
P23-GA.</t>
  </si>
  <si>
    <t>La entidad anexo 67.PROCEDIMIENTO DE GESTIÓN  Y TRÁMITE1
P25-GA</t>
  </si>
  <si>
    <t>La entidad anexo 68.PROCEDIMIENTO DE ORGANIZACIÓN DOCUMENTAL1
 P22-GA</t>
  </si>
  <si>
    <t xml:space="preserve">La entidad anexo 69-70-71.PROCEDIMIENTO DE TRANSFE, DISPOSIC, PRESERVACIÓN A LARGO PLAZO 1
P26-GA.
</t>
  </si>
  <si>
    <t>Se recomienda aprobar el modelo de requisitos técnicos y  funcionales con los requerimientos y necesidades a nivel de documento electrónico de archivo, siendo este indispensable para el aprovisionamiento del SGDEA.
La referente informó que este fue utilizado en la parametrización del sistema AgilSalud</t>
  </si>
  <si>
    <t>SIGCS (sistema de 
correspondencia)</t>
  </si>
  <si>
    <t xml:space="preserve">Preguntar a la entidad por el sistema de información de la gestión documental implementado en el 2022.
En este momento la entidad tiene implementado el SICS, y están articulados con la Secretaría Distrital de Salud para el nuevo  sistema que se tiene planeado, el sistema tiene implementado el modulo de correspondencia.
Antes de iniciar con la instalación, implementación y despliegue en producción de un Sistema de Gestión de Documentos Electrónicos de Archivo-SGDEA, es indispensable formular, aprobar e implementar los instrumentos archivísticos (Tabla de retención documental, modelo de requisitos técnicos y funcionales, esquema de metadatos, banco terminológico, plan de preservación a largo plazo, entre otros.), los cuales son necesarios para parametrizar el sistema, de acuerdo con las necesidades y el modelo de operación de gestión documental de la entidad. </t>
  </si>
  <si>
    <t> La Entidad mencionó en la lista de chequeo " Durante la vigencia 2022, no se cuenta con este documento."
RECOMENDACIÓN
Documentar el procedimiento para el proceso de digitalización acorde a las indicaciones expuestas en la Circular Externa No. 005 de 2012 que en esta materia emitió el Archivo General de la Nación.</t>
  </si>
  <si>
    <t xml:space="preserve">Agil Salud implementación a partir de finales del 2022, en producción se encuentra en la fase de interación con el sistema, ajustes de TRD, expedientes electrónicos.
</t>
  </si>
  <si>
    <t> La Entidad mencionó en la lista de chequeo " Durante la vigencia 2022, no se cuenta con este documento."
RECOMENDACIÓN
Formular el esquema de metadatos e implementar el servicio de metadatos en el Sistema de Gestión de Documentos Electrónicos de Archivo, para facilitar la interoperabilidad y asegurar el acceso de los documentos a largo plazo.</t>
  </si>
  <si>
    <t> La Entidad mencionó en la lista de chequeo " Durante la vigencia 2022, no se cuenta con este documento."</t>
  </si>
  <si>
    <t xml:space="preserve"> </t>
  </si>
  <si>
    <t> La Entidad mencionó en la lista de chequeo " Durante la vigencia 2022, no se cuenta con este documento."
RECOMENDACIÓN
Se recomienda, revisar jurídicamente, técnicamente y administrativamente la implementación de mecanismos de firma digital y electrónica para la producción de Documentos Electrónicos de Archivo garantizando características como su autenticidad, integridad, y fiabilidad y no repudio por parte de sus autores, conforme a lo mencionado en la Ley 527 de 1999 y el Decreto 2364 de 2012.</t>
  </si>
  <si>
    <t>La Entidad aportó 87. OTROSI No 5 AL CONTRATO PRESTACION DE SERVICIOS  No 08 2019 CAPITAL SALUD EPS S S A S</t>
  </si>
  <si>
    <t>La Entidad aportó el documento 90. A23-GA SISTEMA INTEGRADO DE CONSERVACIÓN SIC. Revisado el documento, este no cuenta con el cronograma de las actividades del PPDLP
RECOMENDACIÓN
Formular e implementar el Plan de Preservación Digital con sus principios, políticas, estrategias y acciones específicas para preservar a largo plazo los documentos que se generen en formatos electrónicos o que se conviertan a este a partir de material analógico existente.</t>
  </si>
  <si>
    <t>La Entidad aportó el documento 90. A23-GA SISTEMA INTEGRADO DE CONSERVACIÓN SIC. Revisado el documento, este no cuenta con el cronograma de las actividades del PPDLP</t>
  </si>
  <si>
    <t>La Entidad aportó el documento 93. A20-GC PIGA aprobado en el mes de octubre de 2022, en la cual  se han desarrollado acciones encaminadas a capacitar a los trabajadores de Capital Salud EPS-S en el uso eficiente de papel.</t>
  </si>
  <si>
    <t>La Entidad aportó documentos sobre  la divulgación de cero papel vigencia 2022, a través de estrategias de optimización, uso racional y disminución de consumo de papel a través de piezas comunicativas enviadas por correo electrónico y talleres
con los colaboradores.</t>
  </si>
  <si>
    <t>5.0%</t>
  </si>
  <si>
    <t>La Entidad aportó el documento 93. A20-GC PIGA aprobado en el mes de octubre de 2022, en la cual  se han desarrollado acciones encaminadas a capacitar a los trabajadores de Capital Salud EPS-S en el uso eficiente de papel. En la página 17, numeral 5,4 se menciona el Programa de Consumo sostenible en donde se establece reducir el consumo de papel en un 5%</t>
  </si>
  <si>
    <t>La Entidad aportó el documento 95.Informe Gestión Ambiental Diciembre 2022 y de acuerdo con la información del consumo de papel tamaño carta y formato durante la vigencia 2022 en las diferentes sedes de la EPS Sucursal Bogotá, Sucursal Meta y Dirección, los resultados son 10079 resmas</t>
  </si>
  <si>
    <t>La Entidad aportó el informe donde da alcance de las actividades realizadas en el PIGA 2022 y 96.Campañas de Gestión Documental 2022</t>
  </si>
  <si>
    <t xml:space="preserve">La Entidad aportó 97. PlanInduccionInstitucional 2022 con la inducción 2022 donde se divulga la historia institucional de Capital Salud EPS-S. </t>
  </si>
  <si>
    <t>La Entidad aportó el 98. Reporte-Trimestral-III-Trimestre-2022. Sin embargo, no se evidencia la inclusión del proceso de gestión documental en estos reportes.</t>
  </si>
  <si>
    <t>La Entidad aportó el 99. Informe-Ejecutivo-Diciembre-2022 informe de gestión 2022, en el cual se evidencia la inclusión del proceso de gestión documental
Páginas: 45, 61.</t>
  </si>
  <si>
    <t>6 de 8</t>
  </si>
  <si>
    <t>La OFB aportó la Resolucion 283 de 2022  por la cual se ajusta el manual de funciones. Revisado el documento, se evidencia la vinculacion de los requisitos de formación para dos cargos de  Profesional Universitario Grado 02 Código 219- Subdirección Administrativa y Financiera de la Entidad. Página 41 y 42</t>
  </si>
  <si>
    <t>La OFB aportó los documentos mencionados a continuación:
2. Estudios previos_Contrato 140-2022- técnico
2. Estudios previos_Contrato 60-2022 Conservador
2. Estudios previos_Contrato 97-2022- técnico
Se evidencia que para el cargo de técnico no se incluyeron los requisitos establecidos en la Ley 1409 de 2010,</t>
  </si>
  <si>
    <t>Revisado el anexo No. 2 se evidencia que es la funcionaria Alba Maritza Cajamarca de profesión Archivista con Tarjeta Profesional 259 expedida por el Colegio Colombiano de Archivistas.</t>
  </si>
  <si>
    <t>Revisado el anexo No. 2 se evidencia que la funcionaria Alba Maritza Cajamarca de profesión Archivista con Tarjeta Profesional 259 expedida por el Colegio Colombiano de Archivistas.</t>
  </si>
  <si>
    <t>Revisado el anexo No. 2 se evidencia que la profesional  conservadora es Alejandra Padilla vinculada por contrato de prestación de servicios.</t>
  </si>
  <si>
    <t>La Orquesta Filarmónica de Bogotá conformó el Comité Institucional de Gestión y Desempeño-CIGD mediante Resolución 024 del 31 de enero de 2018 y modificado mediante Resolución 227 del 18 de junio de 2018</t>
  </si>
  <si>
    <t>La OFB aportó las siguientes actas:
4. Acta 10_2022 de fecha agosto de 2022. En el numeral 9,3 se menciona el procedimiento realizado para la eliminación que había sido aprobada en el año 2021,
4. Acta No. 14_2022 de diciembre de 2022 en donde mencionan el plan de tratamiento de riestos y privacidad de la información.</t>
  </si>
  <si>
    <t>La OFB aportó el 5. GD-R-01 Programa de Gestión Documental version 3 OFB ajustado a partir de la Estrategia Bogotá 2019 IGA+10. Su adopción e implementado se materializa bajo la Resolución No. 033 de 2019 y se actualiza mediante la Resolución 285 de 14 de diciembre de 2020, documento que establece actividades que aplican para las vigencias 2020-2024.</t>
  </si>
  <si>
    <t xml:space="preserve"> Resolución 285 de 14 de diciembre de 2020</t>
  </si>
  <si>
    <t>Resolución 285 de 14 de diciembre de 2020</t>
  </si>
  <si>
    <t>La OFB aportó la 6. Resolución 285 PINAR-PGD-BANCO-TCA</t>
  </si>
  <si>
    <t>La OFB APORTÓ 7. GD-T-01 Política Gestión Documental  versión 6 actualizado y aprobado en la vigencia 2022. el documento se realizaó conforme a lo establecido en el Decreto 1080 de 2015, artículo Art. 2.8.2.5.6.</t>
  </si>
  <si>
    <t>La OFB 5. realizó el diagnóstico integral de archivos en la vigencia 2020, herramienta indispensable para desarrollar los instrumentos archivísticos.</t>
  </si>
  <si>
    <t> La OFB aportó los siguientes documentos:
9. 2022_10_04_Consolidado de formas y formatos OFB
9. 2022_11_28_Diagnostico formas y formularios
9. GD-G-03  Modelo de Requisitos para implementación del SGDEA
9. GD-G-05 Protocolo de Digitalización de Documentos
9. GD-P-06 Procedimiento Producción Documental
9. GD-R-01 Programa de Gestión Documental OFB
9. Inventario audiovisuales Cintas Matrices Porgramas de Emision festivales-2
9. Inventario Audiovisuales_Grabacion DAT
9. Inventario documental - Documentos vitales
9. Matriz documentos vitales
9. PIC_2023
9. Plan SGDEA
9. Proyecto digitalización
9. 2022_12_Diagnostico_Reprografia_OFB
9. Acta Reprografía es del año 2023
9. GD-T-01 Política Gestión Documental y reprografia
9. Resolución 441 de 2015</t>
  </si>
  <si>
    <t>la OFB aportó el documento 9. PIC_2023 en el que se evidencia la inclusión de temáticas de gestión documental , pagínas 15,17,18 y 19,</t>
  </si>
  <si>
    <t>La OFB aportó el documento 12. MC-F-26 Plan de auditoria Ciclo 2022 OFB y el 12. Plan de auditoria_Gestión documental</t>
  </si>
  <si>
    <t>https://filarmonicabogota.gov.co/transparencia-y-acceso-a-la-informacion-publica/programa-gestion-documental/</t>
  </si>
  <si>
    <t>La OFB aportó 15.Acuerdo No. 005 de 2020 Plan Estratégico para el  periodo 2020 – 2024 donde se evidencia la articulación del PGD en:
Página 6 Objetivo 5 Estrategia 11
Pagina 12 Proyecto 7697
Teniendo en cuenta lo descrito en el artículo 14, se anexa 15. Plan de acción Estratégico, en el cual se encuentran las acciones de gestión documental numeral 1</t>
  </si>
  <si>
    <t>La OFB aportó 25 actas de los segumientos realizados a las dependencias. ver 17. Actas de seguimiento y visitas</t>
  </si>
  <si>
    <t>La OFB suministró las siguientes evidencias:
18. Evaluación definitiva MIPG proceso Gestión Documental segundo trimestre
18. Gestión Documental Definitivo primer trimestre
18. Evaluación definitiva MIPG proceso Gestión Documental II trimestre
18. Informe preliminar evaluación MIPG del cuarto trimestre de 2022 al proceso Gestión documental
18. Informe preliminar evaluación MIPG del tercer trimestre de 2022 al proceso Gestión Documental
18. Reporte PAA Indicador 1
18. Reporte PAA Indicador 2
18. Reporte PAA Indicador 318. Seguimiento Gestión Documental plan de acción
18. Reporte PAA Riesgos</t>
  </si>
  <si>
    <t>La OFB remite como evidencia, las siguientes:
12. MC-F-26 Plan de auditoria Ciclo 2022 OFB
12. Plan de auditoria_Gestión documental</t>
  </si>
  <si>
    <t>Se realizaron capacitaciones  socializando el Programa de Gestión Documental</t>
  </si>
  <si>
    <t>Capacitaciones trimestrales en sitio de trabajo a cada proceso de la OFB</t>
  </si>
  <si>
    <t>La OFB aportó   11. Actas de capacitacion donde se pueden observar las 60 sesiones  en las que están incluidas todas las temáticas de gestión documental a excepción de TVD que no aplica para esta entidad.</t>
  </si>
  <si>
    <t>Normativa resposabilidad documental funcionarios públicos</t>
  </si>
  <si>
    <t>La OFB aportó el 21. GD-L-03 Plan Institucional de Archivos, el cual se aprobó mediante acta de reunión del Comité Institucional de Gestión y Desempeño No. 10 del 24 de noviembre de 2020 y se adoptó mediante resolución No. 285 del 14 de diciembre de 2020. Se pudo evidenciar que la mayoría de las actividades incluidas en el PINAR, se encuentran programadas para realizarlas entre el 2020 y el 2023.</t>
  </si>
  <si>
    <t>La Entidad aportó el  23. Control y seguimiento PINAR donde se evidencia el avance del 89%</t>
  </si>
  <si>
    <t>Tabla de Retención documental, Instrumentos archivísticos, PGD, programas específicos, transferencias secundarias, Sistema Integrado de Conservación.</t>
  </si>
  <si>
    <t>Tabla de Retención documental, Instrumentos archivísticos, PGD, programas específicos, transferencias secundarias, Sistema Integrado de Conservación</t>
  </si>
  <si>
    <t>BASE EN EXCEL</t>
  </si>
  <si>
    <t>La OFB aportó el 24. GD-F-26 Cuadro de Clasificación Documental
Revisado el cuadro de clasificación documental -CCD aportado por la entidad y comparado con el organigrama actual, se evidencia que el instrumento es congruente con la estructura actual de la Entidad, así como los inventarios documentales los cuales reflejan la estructura del CCD y la TRD.</t>
  </si>
  <si>
    <t xml:space="preserve">1. Dirección General, 2. Oficina Asesora de Relacionamiento  y Comunicaciones, 3. Oficina Jurídica y de Contratación, 4. Oficina Asesora de Planeación y Tecnología, 5. Dirección Corporativa y de Talento Humano, 6. Dirección Filarmónica, 7. Dirección de Formación Musical y Fomento, 8. Oficina de Control Interno, 9. Subdirección Administrativa y Financiera, 10 Oficina de Gestión de Talento Humano, 11.Oficina Control Disciplinario Interno. 
El organigrama que está en la página web (la unica modificación por la denominación del área jurídica) era Dirección y cambió a Oficina.
Van a hacer sugerencia a comunicaciones del cambio, Debería estar el Acuerdo 003 de 2023
</t>
  </si>
  <si>
    <t>En la verificación la referente aclaró cómo realizan la alimentación de los inventarios en etapa de gestión y posterior cuando se realiza la transferencia primaria.</t>
  </si>
  <si>
    <t>Las TRD se encuentran aprobadas  mediante acta 04 de 30 de mayo de 2020 del Comité Institucional de Gestión y Desempeño, convalidado a través Acta No. 6 en 5ª. Sesión del Consejo Distrital de Archivos de Bogotá D.C, inscrito en el RUSD y adoptado mediante Resolución No. 271 de diciembre de 2020.</t>
  </si>
  <si>
    <t xml:space="preserve">Resolución 271 de diciembre de 2020 </t>
  </si>
  <si>
    <t>TRD-350 de fecha 30 marzo 2021</t>
  </si>
  <si>
    <t xml:space="preserve">
1.Resolución 199-2003
2. Acuerdo 01 de 2008, Resolución de adopción de TRD 199-2003
3. Acuerdo 03 de 2016
Acuerdo 002 de 2019
4, Acuerdo No. 003 de 2022 de la Junta Directiva de la OFB
5, Acuerdo No 003 de 2023
TRD que va del 2004 al 2007
TRD que va del 2008 al 2016
TRD que va del 2016 al 2020 
TRD que está en proceso de actualización que va a partir del año 2020
antes del 2003 es TVD</t>
  </si>
  <si>
    <t xml:space="preserve">solamente se evidencian 2 versiones convalidadas.
La TRD que va del 2004 al 2007 y que se convalidó junto con la TVD (en el mismo acto administrativo)
Acuerdo 01 de 2015 (Marzo 20)
Actualización 1 : Acta No. 5 de 2020 (8 de octubre)
</t>
  </si>
  <si>
    <t xml:space="preserve">a qué se debió la disminución de 2 metros lineales en comparación con el periodo de referencia 2021?
Estan haciendo un proyecto para el tema de documentos audiovisuales se tienen muchos formatos para eliminación. Como están en el proceso de organización, se han eliminado documentos de apoyo.
</t>
  </si>
  <si>
    <t>a qué se debieron los incrementos de registros en el inventario de los archivos de gestión?
Estan haciendo un proyecto para el tema de documentos audiovisuales</t>
  </si>
  <si>
    <t>15 TERAS 32 GB</t>
  </si>
  <si>
    <t xml:space="preserve">Maryu para convertirlos en gigabytes son las mismas 15360 + 32 </t>
  </si>
  <si>
    <t>Hay una diferencia de 27,25 metros lineales, revisadas las35. Actas e Inventario transferencias 2022, se evidencian 17 actas, y en el anexo 4 del formulario suman 29,75 ml. Por lo anterior suman 695 metros lineales</t>
  </si>
  <si>
    <t>Proyectos/Proyectos de Formación Musical</t>
  </si>
  <si>
    <t>La Entidad aportó el 34. Transferencias primarias</t>
  </si>
  <si>
    <t>De acuerdo con la programación de transferencias, hace falta el área de producción</t>
  </si>
  <si>
    <t>La OFB fue creada en 1967, ahora bien, la producción documental reflejada en los inventarios está aproximadamente desde el año 2009, por tanto hay series que tienen en su ciclo de vida 2 años en AG y 3 años en AC, ya son objeto de transferencia secundaria cuando su disposición final es Conservacion total
En el 2018 ya tenían listo para transferir, sin embargo hubo una transición donde ya se solicitaba todo con la norma ISAD G
Actualmente tienen 190 cajas X-200 objeto de transferencia secundaria, se encuentran en alistamiento.
Preguntar a la referente en qué va el proceso.Estan culminando el proceso.</t>
  </si>
  <si>
    <t>La Entidad aportó  40.GD-F-03 versión 4 Formato Único de Inventario Documental</t>
  </si>
  <si>
    <t>La entidad aportó el 41_2022_08_30_Acta de eliminación, en aplicación de la Tabla de Valoración Documental.</t>
  </si>
  <si>
    <t>https://filarmonicabogota.gov.co/transparencia-y-acceso-a-la-informacion-publica/eliminaciones-documentales/</t>
  </si>
  <si>
    <t>La OFB aportó el 48. 2022_08_30_Acta de eliminación</t>
  </si>
  <si>
    <t>La OFB ya cuenta con Tabla de Valoración Documental -TVD convalidada mediante el Acta No. 2 del Consejo Distrital de Archivos de Bogotá, adoptada mediante la Resolución No. 437 del 14 de noviembre de 2014, y certificada con RUSD No. TVD-3, según respuesta del AGN del 10 de febrero de 2016.
Ya el fondo está todo organizado,lo unico que falta es realizar la transferencia secundaria.
Preguntar sobre la transferencia pendiente. ya la están terminando.</t>
  </si>
  <si>
    <t>Resolución 285 del 14 dic del 2020</t>
  </si>
  <si>
    <t>La Orquesta Filarmónica de Bogotá cuenta el documento del Sistema Integrado de Conservación, el cual, incluye los planes de conservación documental y el plan de preservación digital a largo plazo, no obstante, este último se encuentra en su fase de desarrollo.
Ver 56. GD-L-02 Sistema Integrado de Conservación</t>
  </si>
  <si>
    <t>Resolución 611-2019</t>
  </si>
  <si>
    <t>La OFB aportó la carpeta 58. SIC con las evidencias de implementación de cada estrategia.</t>
  </si>
  <si>
    <t>Acta numero 10 del 24 de noviembre de 2020</t>
  </si>
  <si>
    <t>La OFB aportó 65.GD-P-05Procedimiento Planeación Documental</t>
  </si>
  <si>
    <t>La OFB aportó el 9. GD-P-06 Procedimiento Producción Documental actualizado en la vigencia 2022.</t>
  </si>
  <si>
    <t>La OFB aportó 67. GD-P-07 Gestión y trámite documental</t>
  </si>
  <si>
    <t>68. GD-P-08 Organización y consulta de documentos de archivo</t>
  </si>
  <si>
    <t>69. GD-P-09 Transferencias documentales primarias y secundarias</t>
  </si>
  <si>
    <t>70. GD-P-10 Disposición de los documentos</t>
  </si>
  <si>
    <t>71. GD-P-11 Preservación documental a largo plazo</t>
  </si>
  <si>
    <t>72. GD-P-12 Valoración documental</t>
  </si>
  <si>
    <t>mi Maryu mirar el 9. GD-G-03  Modelo de Requisitos para implementación del SGDEA</t>
  </si>
  <si>
    <t>Resolución 327 de 29 dic 2021</t>
  </si>
  <si>
    <t>Preguntar a la entidad si al 2022 tenian implementado el sistema ORFEO? Si
Se hizo una integración con Bogotá te escucha</t>
  </si>
  <si>
    <t> ver 9. GD-G-05 Protocolo de Digitalización de Documentos</t>
  </si>
  <si>
    <t>La entidad adjunto unos pantallazos de objetos digitales, fueron realizados en el 2022? con que fines? Con fines de consulta</t>
  </si>
  <si>
    <t>Diagnóstico Reprografía, protocolo digitalización de documentos, Resolución 441-2015</t>
  </si>
  <si>
    <t>Continuar con la implementación del Sistema de gestión de documentos electrónicos de archivo (SGDEA), con el fin de controlar el ciclo vital de los documentos electrónicos de archivo desde su producción hasta disposición final, garantizando el acceso y preservación de los documentos producidos por la entidad.</t>
  </si>
  <si>
    <t xml:space="preserve">La entidad adjunto unos pantallazos de metadatos, mas no el documetno con el esquema Los soportes fueron remitidos por correo electrónico el 3 de octubre d e2023 y cargados en el Drive </t>
  </si>
  <si>
    <t xml:space="preserve">Los soportes fueron remitidos por correo electrónico el 3 de octubre d e2023 y cargados en el Drive </t>
  </si>
  <si>
    <t>La OFB remitió un correo el 03/10/2023
"confirmó que la información almacenada con fines de consulta y trámite en el Sistema de gestión documental en los archivos de gestión corresponde a 68.82 GB con corte al 31/12/2022. Es importante indicar que durante la vigencia 2022 se realizó cargue de información de la Serie Programas de Mano, Resoluciones y Procesos Disciplinarios, por lo tanto aumentó el almacenamiento"</t>
  </si>
  <si>
    <t>Preguntar a la entidad por los mecanismos de firma implementados
Están en proceso de la firma digital</t>
  </si>
  <si>
    <t>Servidor sistema gestión documental</t>
  </si>
  <si>
    <t xml:space="preserve">Evidencia de la implementación de esta estrategia en el 2022. 
Los soportes fueron remitidos por correo electrónico el 3 de octubre d e2023 y cargados en el Drive </t>
  </si>
  <si>
    <t>La OFB aportó los siguientes documentos:
94. Resolución 002 de 2020Cero papel
94. Plan Institucional de Gestión Ambiental PIGA - OFB - 2020-2024
94. Socialización cero papel</t>
  </si>
  <si>
    <t>Dato evidenciado en el documento 94. Cero papel</t>
  </si>
  <si>
    <t>La Entidad aportó el 96. Correo de Bogotá es TIC - 📝 CAPACITACIONES OFB
presentación del rol del gestor documental con relación a la reducción del cosumo de papel.
Correos electrónicos invitando a las capacitaciones de ORFEO y PQRS, Actualización hoja de control
Actualización inventarios documentales
Actualización procedimientos
crucigramas
sopas de letras</t>
  </si>
  <si>
    <t>la OFB aportó 97. Historia Institucional (un documento con la linea del tiempo de manera gráfica)</t>
  </si>
  <si>
    <t>La OFB suministró 98. Informe Consolidado Rendicion Cuentas OFB 2022. Páginas 23, "eficiencia Administrativa,   y Página 25 y 26   Mapa de  procesos, "Gestión Documental".  alineados  a la plataforma estratégica 2020-204    Objetivo  5, Estrategia  11,  /Página 4.</t>
  </si>
  <si>
    <t xml:space="preserve">La OFB aportó 99. Informe de Gerencia 2022. 
Se indica que en el informe de Gestión, está enfocado directamente a los proyectos de inversión (parte misional),  mientras que en el  informe de Gerencia, esta enmarcado   en la gestión administrativa,  que directamente con la parte de gestión documental se menciona  en el capítulo 7,   Página  40 a la No. 51. </t>
  </si>
  <si>
    <t>1 de 7</t>
  </si>
  <si>
    <t xml:space="preserve">1 de 7 </t>
  </si>
  <si>
    <t>1 de 58</t>
  </si>
  <si>
    <t>Revisado el manual de funciones MA-TH-01 V4 de julio de 2020, se evidencian en las páginas 28 a la 32 un cargo con perfil de formación profesional en Archivística en la Gerencia Administrativa y Finaciera.
La Corporación maneja contratos a término indefinido.</t>
  </si>
  <si>
    <t>En la corporacion no se hacen estudios previos para la contratación</t>
  </si>
  <si>
    <t>Revisados los documentos, se encontró el título y la tarjeta profesional del líder.</t>
  </si>
  <si>
    <t>Preguntar al referente si desde la oficina  TIC tienen para gestión documental el apoyo del ingeniero, que durante el 2021 era la Ing. Milena Hernández. Continúa apoyando la misma ingeniera</t>
  </si>
  <si>
    <t>LA CORPORACIÓN NO DEBE CUMPLIR CON MIPG , Por tal motivo no ha  conformado el CIGD</t>
  </si>
  <si>
    <t>Mediante Acta No. 1 de fecha 22 de junio d e2012 fue creado el comité técnico de Archivo.</t>
  </si>
  <si>
    <t>Preguntar si no se realizaron sesiones durante la vigencia 2022, en la lista de chequeo indicaron que no hay actas realizadas en e 2022 de las sesiones del comité en las cuales se abordaron temas relacionados con gestión documental.   El referente menciona que no se llevaron a cabo.
RECOMENDACIÓN. Se reitera.... ya que van dos vigencias sin sesionar.</t>
  </si>
  <si>
    <t>Acta No. 6 de 12 de sep 2018</t>
  </si>
  <si>
    <t xml:space="preserve">  el documento aportado por la corporación NO cumple con lo establecido en el Artículo 2.8.2.5.6. Componentes de la política de gestión documental del Decreto 1080 de 2015. (Marco concceptual, conjunto de estándares para la gestión de la información en cualquier soporte , metodología general para la creación, uso, mantenimiento, retención, acceso y preservación de la información, independiente de su soporte y medio de creación, entre otros.
RECOMENDACIÓN: Se reitera la recomendación del informe pasado.
Preguntar al referente cómo va la actualización del PGD?
dentro en este proceso, está en planificación de su actualización para octubre de 2023,</t>
  </si>
  <si>
    <t>La corporación aportó el documento 8. Diagnostico gest. Marz 2020. Revisado el documento, se hace necesario Actualizar el Diagnóstico integral de archivos tanto de la producción documental física como electrónica de tal manera que garantice una visión completa de la situación en la que se encuentra el archivo de la corporación y que contemple los aspectos administrativos, archivísticos, de infraestructura y del entorno en el cual está la documentación. El diagnóstico debe ser elaborado por un equipo interdisciplinario, y posterior ser socializado ante el Comité interno de archivo.</t>
  </si>
  <si>
    <t> Revisados los programas específicos, estos no incluyen todos los componentes (propósito, objetivos, justificación, alcance, beneficios, lineamientos, recursos, cronograma, responsables).</t>
  </si>
  <si>
    <t>El Programa de Archivos Descentralizados no será desarrollado por la Corporacion, teniendo en cuenta el tamaño de la misma y no se cuenta con este tipo de depòsitos</t>
  </si>
  <si>
    <t>https://es.investinbogota.org/wp-content/uploads/2022/04/Programa-de-Gestion-Documental-PGD-2018-2023.pdf</t>
  </si>
  <si>
    <r>
      <t xml:space="preserve">En la lista de chequeo, la corporación menciona que no hay plan operativo o plan de trabajo. Sin embargo, en el formulario indicaron que si. </t>
    </r>
    <r>
      <rPr>
        <b/>
        <sz val="10"/>
        <rFont val="Arial"/>
        <family val="2"/>
      </rPr>
      <t>Preguntar al referente.</t>
    </r>
  </si>
  <si>
    <t>La entidad aportó el 15. PLAN_ESTRATÉGICO_INSTITUCIONAL_2020-2024, en la página 7 se encuentra  - Item: Oportunidades y Retos - Operativo.</t>
  </si>
  <si>
    <t xml:space="preserve">En la lista de chequeo, la corporación menciona que no hay </t>
  </si>
  <si>
    <t xml:space="preserve"> El referente menciona que durante el 2022 Realmente no hubo, en el marco del programa específico auditoria y control. Para el 2023 si se han realizado auditorías internas. </t>
  </si>
  <si>
    <t>Implementación de los metadatos, pendiente nueva área Bureau</t>
  </si>
  <si>
    <t>En que consiste la nueva area Bureau?
El año pasado se creó esta nueva área, dentro de los hallazgos de la Contraloría estaba el tema de activos de información, quedó pendiente el área de mercadeo y comunicaciones y el Bureau
Se realizó el levantamiento de activos de información, el área de Bureau comparte una plataforma digital con la Gerencia de promoción e inversión. A partir de ahí se realizó el levantamiento de metadatos de ésta área. Estas areas comparten información similar.
Dentro de la planeación se contempla la actualización de las TRD.  Recomendación, mesa de asistencia técnica con el grupo evaluador del SSDA.</t>
  </si>
  <si>
    <t>La corporación adjuntó 3 presentaciones, en el plan de capacitación se programaron 5 sobre aplicación de TRD
Se recomienda incluir las temáticas en el PIC</t>
  </si>
  <si>
    <t xml:space="preserve">Se recomienda incluir esta temática en el plan de capacitaciones. </t>
  </si>
  <si>
    <t>Revisado el documento, contempla las vigencia 2020-2024, Sin embargo algunas de las actividades de vigencias anteriores no han sido cumplidas. Por ejemplo, actualización diagnóstico integral.</t>
  </si>
  <si>
    <t>Acta de comité interno de archivo No. 11 del 28 de octubre de 2019.</t>
  </si>
  <si>
    <t>Acta No. 12 de 2019</t>
  </si>
  <si>
    <t>Mejoramiento 
Tecnológico y 
Operativo de la 
Gestión 
Documental de 
la Corporación" 
administración 
de archivos -
elaboración de 
instrumentos 
archivísticos 
para la 
Corporación</t>
  </si>
  <si>
    <t>Herramienta de seguimiento al PINAR en Excel</t>
  </si>
  <si>
    <t>https://es.investinbogota.org/wp-content/uploads/2022/09/4-cuadro-de-clasificacion-documental.pdf</t>
  </si>
  <si>
    <t xml:space="preserve">Revisado el organigrama según Acta de aprobación No. 176 de fecha 3 de noviembre de 2022 son 6 https://es.investinbogota.org/ley-de-transparencia-e-informacion-publica-1712-de-2014/  </t>
  </si>
  <si>
    <t xml:space="preserve">La Corporación no adjuntó los soportes que dan cuenta del proceso de organización documental de las 5 dependencias, por lo cual no se logró evidenciar este ítem.
La Gerencia Administrativa y Financiera tiene inventarios, no en su totalidad.  La corporación tuvo un cambio de proveedor contable, entonces el proveedor  saliente no entregó una información que está pendiente.
</t>
  </si>
  <si>
    <t xml:space="preserve">La entidad aportó 29. TRD 062019
</t>
  </si>
  <si>
    <t>Acta No. 9 del 28 oct 2019</t>
  </si>
  <si>
    <t>La Corporación tenía con unas Tablas de retención documental convalidadas en el año 2019, adoptadas mediante Acta No. 9 de 2019. No obstante, las TRD no han sido inscritas en el registro único de series documentales, RUSD ante el Archivo General de la Nación.
a partir de octubre entrará en proceso de actualización, solicitar acopañamiento de la SSDA mesa técnica.</t>
  </si>
  <si>
    <t>Solicitar al AGN el RUSD</t>
  </si>
  <si>
    <t xml:space="preserve">LA CORPORACION SI HA TENIDO UN CAMBIO EN LA ESTRUCTURA ORGANICA, PERO DE FONDO NO APLICA DENTRO DE LAS SITUACIONES DEL ARTÍCULO 23 ACUERDO 004 DE 2019.  Preguntar al referente cuando se creo la dependencia Gerencia Bureau de Convenciones  y cómo organizan los documento que produce esta depedencia.
Se recomienda muy bien, especialmente la del medio tecnológico.
según Acta de aprobación No. 176 de fecha 3 de noviembre de 2022 </t>
  </si>
  <si>
    <t>Preguntar al referente si tienen contemplada la actualización de la TRD?
Se iniciará esta tarea en octubre de 2023</t>
  </si>
  <si>
    <t>La corporación no adjuntóla Relación de los archivos de gestión por dependencia donde se incluya número de cajas, metros lineales y número de registros o unidades documentales.  Preguntar al referente Cómo salieron estos datos? Teniendo en cuenta la información que reportó el proveedor contable</t>
  </si>
  <si>
    <t xml:space="preserve">
Tienen alquilada una bodega con el repositorio de archivos, inventario. Archivo histórico 2007 hasta el 2012. Oficialmente debería haber una transferencia secundaria, se contrató la bodega, sacar el archivo más antiguo. Esos 48 ml es lo que se suma 
Lo que se encontró en la bodega si está organizado y ya pasó por digitalización 
Con el gerente nuevo, se tuvo que hacer la devolución de la bodega por temas de reducción de presupuesto.
Los archivos de devolvieron para la oficina (la mayoría son documentos contables, son libros de esa información, están empastados)
se recomienda incluir esta volumetría dentro de la volumetría de archivos de gestión, ya que no hace parte de archivo de gestión.</t>
  </si>
  <si>
    <t>SECTORES DE INVERSION</t>
  </si>
  <si>
    <t>SECTORES DE INVERSIÓN</t>
  </si>
  <si>
    <t>Hace parte de la Gerencia de promoción de inversión y a nivel electrónico y a nivel digital es el que más tiene crecimiento.</t>
  </si>
  <si>
    <t>3 subseries contratos, ordenes de compra, convenios</t>
  </si>
  <si>
    <t>No han conformado archivo central, debido a que no han realizado transferencias documentales primarias.</t>
  </si>
  <si>
    <t xml:space="preserve">La lista de chequeo menciona que no hay plan o cronograma de transferencias documentales, </t>
  </si>
  <si>
    <t>La Entidad fue creada en el 2005 y tiene producción documental desde esa fecha, hay series que ya cumplieron su tiempo de retención en la fase de gestión y la fase central.</t>
  </si>
  <si>
    <t>La Corporacion aportó el Código: F09-PR-GD-03 versión 3 de fecha 23 de diciembre de 2022,</t>
  </si>
  <si>
    <t>0.0008831</t>
  </si>
  <si>
    <t>La Corporación a 2022  no tenía FDA</t>
  </si>
  <si>
    <t>La elaboración de ese instrumento estaba planeada en el PINAR para el año 2020, preguntar a la Corporación que ha sucedido con esa actividad del proyecto  elaboración de instrumentos archivísticos.</t>
  </si>
  <si>
    <t>Acta No. 10 del 28 de octubre de 2019</t>
  </si>
  <si>
    <t>La Corporación no emite actos administrativos y en el Acta está aprobada y firmada por el Director Juan Gabriel Pérez.</t>
  </si>
  <si>
    <t xml:space="preserve">Aun no cuentan con el conservador y no fueron suministrados documentos que soporten la implementación del Plan de conservación documental (planillas de registro de condiciones ambientales, registros fotográficos, entre otros). </t>
  </si>
  <si>
    <t>La Corporación no suministró herramienta de seguimiento y control al plan de conservación.</t>
  </si>
  <si>
    <t>La TCA fue actualizada en la vigencia del 2022. (2019)</t>
  </si>
  <si>
    <t>Acta No.11 de 2019</t>
  </si>
  <si>
    <t xml:space="preserve">La Entidad documentó las ocho operaciones del proceso de gestión documental: planeación, producción, gestión y trámite, organización, transferencia, disposición final de documentos, preservación y valoración de documentos. </t>
  </si>
  <si>
    <t>https://es.investinbogota.org/ley-de-transparencia-e-informacion-publica-1712-de-2014/</t>
  </si>
  <si>
    <t>68.PR-GD-01 v01 Correspondencia  enviada y recibida (2)</t>
  </si>
  <si>
    <t>https://es.investinbogota.org/wp-content/uploads/2022/04/Correspondencia-enviada-y-recibida.pdf</t>
  </si>
  <si>
    <t xml:space="preserve">no se evidencia procedimiento de organización. Sin embargo cuentan con un manual </t>
  </si>
  <si>
    <t>https://es.investinbogota.org/wp-content/uploads/2022/04/PR-GD-03-V01-Transferencia-Documental-1.pdf</t>
  </si>
  <si>
    <t>https://es.investinbogota.org/wp-content/uploads/2022/04/Procedimiento-transferencia-documental.pdf</t>
  </si>
  <si>
    <t>no se evidencia procedimiento de preservación, No obstante si se evidencia el plan de preservación en el SIC.</t>
  </si>
  <si>
    <t xml:space="preserve">no se evidencia procedimiento de valoración. No obstante este proceso se surte con las fichas de valoración. </t>
  </si>
  <si>
    <t>No se encontro el instrumento archivistico con el modelo de requisitos. La Ingeniera recuerda que si contaban con el documento.</t>
  </si>
  <si>
    <t>Share point como repositorio de información</t>
  </si>
  <si>
    <t>Share point</t>
  </si>
  <si>
    <t xml:space="preserve">Para la vigencia del 2022 aún contaban con el repositorio sharepoint? de que forma gestionan el proceso de radicación </t>
  </si>
  <si>
    <t>La Corporación no cuenta con procedimientos de Reprografía a la vigencia de 2022.</t>
  </si>
  <si>
    <t>Validar con la entidad, el cumplimiento del 100% de las funcionalidades del SGDEA en el sistema de gestión documental.
La ingeniera expresó que se realizaron unos desarrollos (el proceso de compras y contratación, conformando los expedientes (ellos UNICAMENTE publican en SECOP), las evidencias contractuales.</t>
  </si>
  <si>
    <t>El dato es sumando 3530 + 356,80</t>
  </si>
  <si>
    <t>Validar con la entidad si toda la producción documental electrónica de archivo se encuentra en el sistema de gestión documental. La ingeniera menciona que para la parte de respaldo, en los mismos servidores tienen una sam</t>
  </si>
  <si>
    <t>Actualizar el plan de preservación digital a largo plazo con el cronograma de implementación donde se definan las  estrategias y acciones específicas para preservar a largo plazo los documentos que se generen en formatos electrónicos o que se conviertan a este a partir de material analógico existente.</t>
  </si>
  <si>
    <t xml:space="preserve">No se evidencia el cronograma con las actividades propias para preservar los documentos electrónicos a largo plazo. La Ingeniera menciona que tienen copias de backup, que si se cae share point cuentan con sus biblioteca de documentos. </t>
  </si>
  <si>
    <t>Si realizaon la estrategia de emulación, solo que no se encuentra documentado.</t>
  </si>
  <si>
    <t>La Estrategia de repllicado si la implementan, solo que no se encuentra documentado.</t>
  </si>
  <si>
    <t>Actualizar plantillas</t>
  </si>
  <si>
    <t>No se evidencia el seguimiento y control de las actividades formuladas para el plan de preservación digital a largo plazo.</t>
  </si>
  <si>
    <t xml:space="preserve">La Corporación aportó el documento   93. Política Cero Papel POL-GD-01 v01  docuento cuyo objetivo es el sentido de responsabilidad con el ambiente y con el  desarrollo sostenible del país </t>
  </si>
  <si>
    <t>.La Corporación implementó la Política Ambiental para os mecanismos de difusión y socialización de la política Ambiental a los actores externos  se realiza mediante la publicación de ésta en lugar visible para visitantes y en la página  web de Invest in Bogota. Para los actores internos se emplea la publicación en la intranet  y la publicación de ésta en un lugar visible, adicionalmente se socializa la política ambiental en las diferentes capacitaciones que se realizan en el marco del PIGA.</t>
  </si>
  <si>
    <t>No se evidencia el documento en el cual se formuló meta de reducción de consumo de papel establecida.</t>
  </si>
  <si>
    <t>La Corporación suministró las capacitaciones realizadas en temáticas de gestión documental</t>
  </si>
  <si>
    <t>La Corporación aportó  Informe Anual de Gestión 2022
99. Pág. 61 y 62</t>
  </si>
  <si>
    <r>
      <rPr>
        <b/>
        <sz val="10"/>
        <rFont val="Arial"/>
        <family val="2"/>
      </rPr>
      <t xml:space="preserve">La entidad aporta Resolución 795 de 2021 por lo que es importante saber si sigue vigente la resolución 007 de 2020 que contiene el perfil de gestión documental y si sigue vigente es necesario que se adjunte por parte de la entidad
No se diligecio la columna F del Anexo 1 Manual de funciones por lo que se requiere que se complete
</t>
    </r>
    <r>
      <rPr>
        <sz val="10"/>
        <rFont val="Arial"/>
        <family val="2"/>
      </rPr>
      <t xml:space="preserve">
Teniendo en cuenta lo revisado con la referente documental y  sebastian se hace claridad de que en la resolución No 795 de 2021 
no se observa en la evidencia
Se realiza revisión de Resolución 007 de fecha o de enero de 2020 pag 65 y 103
Pag 65  Titulo profesional en disciplina academica del nucleo Basico del Conocimiento en Comunicación Social Periodismo y afines titulo de posgrado en modalidad de especialización en áreas relacionadas, Matricula  o terjeta  profesional en los casos reglamentario por la Ley
Pag  102  y 103  Cargo  Subsecretaria de gestión coerporatvia y  control interno disciplinario subdirección adminsitrativa sistema de Gestión Documental
Titulo  Profesional disciplina academica del Nucleo Basico del conocimiento en Bibliotecologia, otros ciencias sociales y humanas
Ttitulo de posgrado en la modalidad de especialización en las funciones relacionadas con las funciones del cargo, Matricula  de tarjeta profesional en los casos reglamentado por la ley
Cargo que se encuentra ocupado por Blanca Cecilia Corte Profesional especializado Codigo 222 grado 24 
</t>
    </r>
  </si>
  <si>
    <t xml:space="preserve">Equipo con el que conto la entidad para el proceso de la gestión documental
Profesional
Profesional Universitario
Administración de Empresas (2)
Bibliotecologia y Archivistica (2) profes para los dos perfiles  Profesionales en bibliotecología o archivística o sistemas de información,  bibliotecología y archivística o afines no solicitan tarjeta profesional
Profes 2
Derecho(1)
Historia (1)
Ingeniera Industrial (1)
Ingenieria de Sistemas (1)
Conservación y restaruración (1)
No se diligencio la columna M del Anexo 2 Equipo
Tecnicos
Ingenieria Civil (1)
Tecnica?? (1)
Técnica profesional secretariado (1)
Bachelleres (2)
Total equipo 14 pesonas
</t>
  </si>
  <si>
    <t xml:space="preserve">La persona confirma que es Lider de la gestión documental y se encuentra nombrada como profesional especialidado Codigo 222 grado 24 Blanca Cecilia Cortes tarjeta profesional No 556 de  2004  del consejo nacional de bibliotecologia.
</t>
  </si>
  <si>
    <t>La persona confirma que es Lider de la gestión documental y se encuentra nombrada como profesional especialidado Codigo 222 grado 24 Blanca Cecilia Cortes.
Se asigna ponderación teniendo en cuenta que la entidad contrató a 2 profesionales en archivística.
Se asigna ponderación teniendo en cuenta que la entidad contrató a 2 profesionales en archivística.</t>
  </si>
  <si>
    <t>CPS ANTONIETA YAJTA FERNANDA SALAZAR FERNANDEZ</t>
  </si>
  <si>
    <t>CPS DIANA CAROLINA LINARES ROMERO</t>
  </si>
  <si>
    <t>CPS JOSE FERNANDO BERMEO NOGUERA</t>
  </si>
  <si>
    <t>La entidad aporta la resolución  466 de 6 de noviembre de 2020 " Por la cual se unifican las disposiciones de las instancias de coordianación interna de la  Secretaria Distrital del Habitat</t>
  </si>
  <si>
    <r>
      <t xml:space="preserve">Acta 001 de 2022 del 26 al 28 de enero de 2022 tema Aprobación Plan de Acción (PIINAR 2022)
Acta 002 de 2022 del 14 de marzo de 2022 no se observa temas de gestión documental
Acta 003 de 2022 del 18 de marzo de 2022 no se observa temas de gestión documental temas seguimiento Plan de Acción PINAR
Acta 004 e 2022 del 28 mayo de 2022 no se observa temas de gestión documental
Acta 005 e 2022 del 19 Julio  de 2022 Item 5 Aprobación documentos de Gestión documental PGD, PINAR, Politica, Manual, SGDEA y Sistema Integrado de Conservación
Acta 006 e 2022 del 24  Agosto  de 2022  Aprobación Tablas de Retención Documental. TRD
Acta 007 e 2022 del 26 y 27 de octubre de 2022 no se observa temas de gestión documental
Acta 008 e 2022 del 23 de noviembre de 2022 Socialización y aprobación de los activos de información de Ia entidad 
Acta 009 de 2022 22 de diciembre de 2022 no se observa temas de gestión documental
</t>
    </r>
    <r>
      <rPr>
        <b/>
        <sz val="10"/>
        <rFont val="Arial"/>
        <family val="2"/>
      </rPr>
      <t>Revisar con la entidad cuantas sesiones se realizarron en temas de gestión Documental (5 de 9 registradas en el seguimiento)</t>
    </r>
    <r>
      <rPr>
        <sz val="10"/>
        <rFont val="Arial"/>
        <family val="2"/>
      </rPr>
      <t xml:space="preserve">
</t>
    </r>
  </si>
  <si>
    <r>
      <t xml:space="preserve">La entidad aporta el programa de gestión documental de la vigencia el cual se encuentra actualizado y aprobado por el Comité intitucional de Gestión y desempeño mediante Acta No Acta 005 Comité de archivo Comité institucional de Gestión y Desempeño del 
19 de julio de 2022
Asi mismo aporta el Documento PGD que se encuentra en aplicación de las vigencias 2021 - 2024 </t>
    </r>
    <r>
      <rPr>
        <b/>
        <sz val="10"/>
        <rFont val="Arial"/>
        <family val="2"/>
      </rPr>
      <t>V6 no es claro porque no inicia a partir de la aprobración y V7</t>
    </r>
    <r>
      <rPr>
        <sz val="10"/>
        <rFont val="Arial"/>
        <family val="2"/>
      </rPr>
      <t xml:space="preserve">
</t>
    </r>
    <r>
      <rPr>
        <b/>
        <sz val="10"/>
        <rFont val="Arial"/>
        <family val="2"/>
      </rPr>
      <t xml:space="preserve">De acuerdo a lo que menciona Sebastian de Gestión Documental el PGD se corregira para la vigencia 2023 en cuanto a lo que se observa en rojo
</t>
    </r>
    <r>
      <rPr>
        <sz val="10"/>
        <rFont val="Arial"/>
        <family val="2"/>
      </rPr>
      <t xml:space="preserve">
Por otra parte se verifica los elementos de formulacion del PGD: 
Introducción pag  3
Alcance  pag 4
Público al que va dirigido pag 5 
Requerimientos para el desarrollo del PGD ( Normativos economicos, administraticos, tecnologicos, gestión del cambio) pag 7 - 12
Lineamientos para el proceso de gestión documental  (8 procesos) pag 16-27
Fases de implementqación PGD pag 28
</t>
    </r>
    <r>
      <rPr>
        <b/>
        <sz val="10"/>
        <rFont val="Arial"/>
        <family val="2"/>
      </rPr>
      <t xml:space="preserve">programas especificos </t>
    </r>
    <r>
      <rPr>
        <sz val="10"/>
        <rFont val="Arial"/>
        <family val="2"/>
      </rPr>
      <t xml:space="preserve">
Plan Institucional de Capactiación
Programa Anual de Aditoria
Armoinización con los planes y sistemas  gestión de la entidad PG 33
De acuerdo a lo revisado el PGD de la vigencia 2022 cumple con los elementos de formulación </t>
    </r>
  </si>
  <si>
    <t xml:space="preserve">Acta No 007 de fecha 3 de noviembre de 2021 </t>
  </si>
  <si>
    <t>Acta 005 Comité de archivo Comité 
Institucional de Gestión y Desempeño del 
19 de julio de 2022</t>
  </si>
  <si>
    <r>
      <t xml:space="preserve">Cumple de forma parcial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pag  5 
b) Conjunto de estándares para la gestión de la información en cualquier soporte. pag 7
c) Metodología general para la creación, uso, mantenimiento, retención, acceso y preservación de la información, independiente de su soporte y medio de creación.
d) Programa de gestión de información y documentos que pueda ser aplicado en cada entidad. pag 7
e) La cooperación, articulación y coordinación permanente entre las áreas de tecnología, la oficina de Archivo, las oficinas de planeación y los productores de la información. pag 9 
Validar este componente con la entidad
La politiica de Gestión documental esta aprobada con Acta No 9 gel 28 de diciembre de 2020 y el documento tiene  fecha del 2021
Revisar con la referente documental si en la vigencia 2022 se realizó  actualización a la politica de gestión documental
</t>
    </r>
    <r>
      <rPr>
        <b/>
        <sz val="10"/>
        <rFont val="Arial"/>
        <family val="2"/>
      </rPr>
      <t xml:space="preserve">
La entidad valida y se actualizara para la vigencia 2023
</t>
    </r>
    <r>
      <rPr>
        <sz val="10"/>
        <rFont val="Arial"/>
        <family val="2"/>
      </rPr>
      <t xml:space="preserve">
Recomendación si bien la entidad aporta la politica de gestión docuimental es cimportante que se tenga en cuenta lo que se menciona en  el  ARTÍCULO 2.8.2.5.6. Componentes de la política de gestión documental.</t>
    </r>
  </si>
  <si>
    <t>La entidad aporta el diagnostico Integral de Archivos de la vigencia 2021 en el cual se observa que se tubo en cuenta los procesos de la gestión documental todas las fases de archivo gestión y central como el estado de la conservación documental estado de preservación  digital para los años 2020 y 2021 por lo que es necesario realizar actualización dado que esta herramienta es dinamica y el proposito es que refleje el estado actual de la gestión documental de la Entidad</t>
  </si>
  <si>
    <r>
      <t xml:space="preserve">El PGD contiene Programas especificos 
Plan Institucional de Capactiación
Programa Anual de Aditoria
Verificando el PGD actualizado en la vigencia 2021 se obsereva la formulación de 2 programas especificos
En la vigencia 2022 no se observa ejecución de los planes formulados y la formulación de los otros 6 programas que de acuerdo a las nececidades  deben desarrollarse en el marco de la planeación de la gestión documental
En la vigencia 2021 se reviso c con la referente documental menciona que se esta trabajando en el tema desde lavigencia 2022
Se reitre Recomendación; de revisar en la acutaluizació de los programas especifico la elaboración de los 8 programas especificos que se detallan en la guia de la formulación del PGD
</t>
    </r>
    <r>
      <rPr>
        <b/>
        <sz val="10"/>
        <rFont val="Arial"/>
        <family val="2"/>
      </rPr>
      <t>La entidad los formulara para la vibgencia 2023</t>
    </r>
    <r>
      <rPr>
        <sz val="10"/>
        <rFont val="Arial"/>
        <family val="2"/>
      </rPr>
      <t xml:space="preserve">
</t>
    </r>
  </si>
  <si>
    <t>No se encuentra formulado en el PGD aprobado en la vigencias 2021</t>
  </si>
  <si>
    <t xml:space="preserve">Programas especificos identificados en el PGD aprobado en la vigencia 2021
Plan Institucional de Capactiación
</t>
  </si>
  <si>
    <t>Programas especificos identificados en el PGD aprobado en la vigencia 2021
Programa Anual de Aditoria</t>
  </si>
  <si>
    <t>Realizar revisión  de fecha 
Se ajustara en la vigencia 2023</t>
  </si>
  <si>
    <t>https://www.habitatbogota.gov.co/transparencia/datos-abiertos/instrumentos-gestion-informacion-publica/gestion-documental</t>
  </si>
  <si>
    <t>Recomenfdación: Se ajdjuta plan de trabajo de implementación de PGD pero este no refleja al detalle porcentajes de planeación y ejecución Asimismo, no  refleja la especificidad de las actividades a desarrollar  durante los periodos que se tiene programado el instrumento archivistico</t>
  </si>
  <si>
    <t>Plan estrategico: se encuentra la gestión documental incluida en el objetivo estrategico OE5  Fortalecer dinamicas de innovación y trabajo colaborativo por medio de herramientas tecnologicas y una adecuada gestión de información, en busca del mejoramiento de la gestión Intitucional dirante el cuatrenio
Plan de Acción se eobserva la formulación y ejecución de tres planes plan Institucional de Archivos, Plan de conservación documental y Plan de Preservación Digital a largo Plazo
PINAR no  se observa en el mapa de ruta acciones de articulación del PGD</t>
  </si>
  <si>
    <t>La entidad apota 8 Acta s de visitas a los archivos de gestión en el cual se revisaron los siguientes temas organización, inventario y digitalización; transferencia documental; evaluación  de documentación que no tienen conculta para traslado y  custodia</t>
  </si>
  <si>
    <t xml:space="preserve">La entitdad aporta Informe 31 de octubre de 2022  de auditoria etapa 2  segumiento 1 Norma ISO 9001 año 2015
En el cual se refleja:
1. Fortalezas  implementa el plan de acción para la actualización de los equipos
“dataloyer” para realizar las mediciones y brindar la protección
necesaria a la documentación del proceso; evidencia el plan de mejoramiento de auditoria respecto al equipode PE01-FO42 VERSION 9; realiza control, se implementará a 31
de diciembre de 2022;  realiza la implementación eficaz del plan de mejoramiento,
respecto al resultado de la auditoria interna ; realiza el control, se tiene programado la
finalización de su implementación a 31 de diciembre de 2022. 
2. Oportunidades de mejora
Asegurar la realización de la calibración de, los equipos utilizados para la protección de la documentación almacenada y sus registros; asegurar la disponibilidad de la ficha técnica de los equipos“deshumificadores”, para su seguimiento y verificación; Realizar el análisis del riesgo “deterioro de los documentos”, para determinar su inclusión en la matriz de riesgos del proceso. 
Plan de mejoramiento registra 19 acciones de las cuales se encuentran en el siguiente estado
10 cumplidas al 100%
8 en ejecución 
Incumplida 1
</t>
  </si>
  <si>
    <t>SENSIBILIZACIONES SOBRE EL PGD</t>
  </si>
  <si>
    <r>
      <t xml:space="preserve">
Cronograma del PIC  se encuentra capacitación  unico tema el  SIGA
Adjunta relación de  3 Cacitaciones Anexo 11 lista de chequeo en las siguientes tematicas
TRD
FUID
PGD
PINAR
BANTER
TCA
TVD
CCD
PCD
PDLP
Organización y conformación de Expedientes
Plataforma gestión de correspondencia SIGA
</t>
    </r>
    <r>
      <rPr>
        <b/>
        <sz val="10"/>
        <rFont val="Arial"/>
        <family val="2"/>
      </rPr>
      <t xml:space="preserve">
Complementan al PIC con las capacitaciones de Gestión Documental y se enttrega cronograma y evidencias (listas de asitencias y presentaciones) de estas</t>
    </r>
  </si>
  <si>
    <t>Plataforma gestión de correspondencia SIGA</t>
  </si>
  <si>
    <t xml:space="preserve">Actualizo PINAR con Acta 005 Comité de archivo Comité Institucional de Gestión y
Desempeño del 19 de julio de2022 
Por otra parte se verifica los elementos en el Manual de  formulacion del PINAR actualizado 
Identificación de situación actual pag no se observa
Idefinición de Aspectos criticos pag 8
Priorización  de Aspectos criticos y ejes articuladores pag 12
Formulación de la visión esgtrategica del Plan Insitucional de Archivos - PINAR  no se observa
Formulación Objetivos pag 16
Formulación de  de Planes y Proyectos pag  no se observa
Construcción de mapa de ruta pag 19
Contrucción de herramienta de seguimiento no se observa
Recomendación: Realizar actualización del PINAR en el cual se encuentren  elementos en el Manual de  formulacion del PINAR
</t>
  </si>
  <si>
    <t>No se encontro 
Acta No. 009 de 2020</t>
  </si>
  <si>
    <t xml:space="preserve">Acta 005 Comité de archivo
Comité Institucional de Gestión y
Desempeño del 19 de julio de
2022 </t>
  </si>
  <si>
    <t xml:space="preserve">Actualizo PINAR con Acta 005 Comité de archivo Comité Institucional de Gestión y
Desempeño del 19 de julio de2022 </t>
  </si>
  <si>
    <t>Se encuentran actividades asociadas a los 3 proyectos que se encuentran en desarrollo durante la vigencia 2022
2.  Realizar el seguimiento a la aplicación de TRD convalidadas 2021 a 2023
3. Formalizar las politicas, procesos y procedimientos asociados al SIC 2021 a 2023
4. Armonizar la Gestión documental a nivel electrónico contribuyendo a la modernización y la gestión documental 2021 a 2023</t>
  </si>
  <si>
    <t xml:space="preserve">La herramienta de seguimiento PINAR no permite ver lo planeado frente a lo ejecutado preguntar a la entidad de donde se observa </t>
  </si>
  <si>
    <t>1. Actualización, diseño y/o articulación de los instrumentos archivisticos
2. Aplicación de TRD
3. Implementación del Sistema Integrado de Conservación SIC
4. Planeación y estructuración  del sistema de gestión de documentos electrónicos de archivo
5. Unificar  la opreación de radicación de las comunicaciones oficiales
6 Documentos especiales y esenciaels
7 Intervención  de documentación biologicamente infectada</t>
  </si>
  <si>
    <t>2.  Realizar el seguimiento a la aplicación de TRD convalidadas 2021 a 2023
3. Formalizar las politicas, procesos y procedimientos asociados al SIC 2021 a 2023
4. Armonizar la Gestión documental a nivel electrónico contribuyendo a la modernización y la gestión documental 2021 a 2023</t>
  </si>
  <si>
    <t>Se encuentran 7 proyectos formulados en el PINAR para los periodos 2021-2023
1.  Asegurar la actualización , diseño y adopción de los instrumentos archvisticos 2021 primer semestre
2.  Realizar el seguimiento a la aplicación de TRD convalidadas 2021 a 2023
3. Formalizar las politicas, procesos y procedimientos asociados al SIC 2021 a 2023
4. Armonizar la Gestión documental a nivel electrónico contribuyendo a la modernización y la gestión documental 2021 a 2023
5. Formalizar las politicas de  gestión y seguimiento a las comunicaciones  oficiales recibidas, enviadas e internas  2021 primer semestre
6. Identificar los documentos escenciales (fisicos y nativos electrónicos) 2021 primer semestre
7. Intervenir la documentación  biologicamentes afectada  2021 primer segundo semestre</t>
  </si>
  <si>
    <t>Cuenta con la herramienta de seguimiento pero es necesario ajustarla para conocer el porcenje de planeación y de ejecución de las acciones</t>
  </si>
  <si>
    <t>Herramienta de Seguimiento PINAR</t>
  </si>
  <si>
    <t>La entidad aporta el CCD de 2015 en el que se encuentran las dependencias que se mencionan a continuacion:
1. 100  DESPACHO
2. 110  Oficina Asesora de Comunicaciones
3. 200 SUBSECRETARÍA DE PLANEACIÓN Y POLÍTICA
4. 210 Subdirección de Información Sectorial
5. 220 Subdirección de Gestión del Suelo
6. 230 Subdirección de Programas y Proyectos
7 240 Subdirección de Servicios Públicos
8. 300 SUBSECRETARÍA DE GESTIÓN FINANCIERA
9. 310 Subdirección de Recursos Públicos
10 320 Subdirección de Recursos Privados
11 400 SUBSECRETARÍA DE COORDINACIÓN OPERATIVA
12.410 Subdirección de Apoyo a la Construcción
13 420 Subdirección de Barrios
14. 430 Subdirección de Operaciones
15. 440 Subdirección de Participación y Relaciones con la Comunidad
16 500. SUBSECRETARÍA DE INSPECCIÓN, VIGILANCIA Y CONTROL DE VIVIENDA
17. 510 Subdirección Prevención y Seguimiento
18. 520 Subdirección de Investigaciones y Control de Vivienda
19. 600 SUBSECRETARÍA JURÍDICA
20  700 DIRECCIÓN DE GESTIÓN CORPORATIVA Y CONTROL INTERNO DISCIPLINARIO
21  710 Subdirección Financiera
22  720 Subdirección Administrativa
Para la vigencia 2021 se incluyo una dependencia control interno disciplinari la cual antetes se encotraba unidad en ,a DIRECCIÓN DE GESTIÓN CORPORATIVA Y CONTROL INTERNO DISCIPLINARIO</t>
  </si>
  <si>
    <t>https://www.habitatbogota.gov.co/sites/default/files/multimedia_case/2018-08/TABLAS%20DE%20RETENCIO%CC%81N%20DOCUMENTAL%20SDHT%202015_2.pdf</t>
  </si>
  <si>
    <t>De acuerdo CCD se cuenta 22 dependencia 
Para la vigencia 2021 se incluyo una dependencia control interno disciplinariOa cual antetes se encotraba unidad en ,a DIRECCIÓN DE GESTIÓN CORPORATIVA Y CONTROL INTERNO DISCIPLINARIO</t>
  </si>
  <si>
    <t>Contractual Archivos Fuid  contratos 2020, 2021, 2022 a que dependencia pertence segun estructura
Control Interno Disciplinario desde 2014  a 2023
Notificaciones no tiene archivos adjuntos
Sub Investigaciones procesos,  correspondencia PQRS de investigaciones
Sub Prevencion y Seguimiento Informes de Prevención y Sefuimiento, informe de gestión mensual, correspondencia
No se observa el procesos de organización total a los archivos de gestión aportados por la entidad</t>
  </si>
  <si>
    <t xml:space="preserve">La entidad cuenta con TRD adoptadas mediante resolución No  1609 de 2015 "Por la cual se modifica la resolución 342 de 2015" en su considererando menciona los que tiene que ver con TRD; estas TRD fueron cnvalidadas mediante Acta 3 de 2014
</t>
  </si>
  <si>
    <t>Resolución 1609 de 2015</t>
  </si>
  <si>
    <t xml:space="preserve">https://www.habitatbogota.gov.co/transparencia/datos-abiertos/instrumentos-gestion-informacion-publica/tablas-documental
La entidad publico 4 TRD de los años 2015,2016,2017 y 2018
</t>
  </si>
  <si>
    <r>
      <t xml:space="preserve">Mencionar actos adminsitrativos de los cambioss organzacionales
Información de 2019 averifuar en el archivo de bogota TRD 2015
Se confirma que la entidad ha tenido 5 cambios organizacionales: 
1  Acuerdo 257 de  noviembre 2006 Concejo de Bogotá D.C. Por el cual se dictan normas básicas sobre la estructura, organización y funcionamiento de los organismos y de las entidades de Bogotá, Distrito Capital, y se expiden otras disposiciones.
1. Decreto 571 de 29 de diciembre de  2006 Alcaldía Mayor de Bogotá, D.C. Por el cual se adopta la estructura interna de la Secretaría del Hábitat de la Alcaldía Mayor de Bogotá DC. y se dictan otras disposiciones
2. Decreto  271 de 26 de junio  2007  Por medio del cual se adopta la estructura organizacional y las funciones de la Secretaría Distrital del Hábitat
3. Decreto 121 de 18 de abrol  2008 Alcaldía Mayor de Bogotá, D.C. Por medio del cual se modifica la estructura organizacional y las funciones de la Secretaría Distrital del Hábitat fueron tomados en cuenta parta la TRD convalidad en la vigencia 2015	
Pendientes
4. Decreto 535 de  29 de noviembre 2016 Alcaldía Mayor de Bogotá, D.C. Por medio del cual se modifica la estructura organizacional de la Secretaría Distrital del Hábitat
5.  Decreto 457 de 2021 Alcaldía Mayor de Bogotá, D.C. </t>
    </r>
    <r>
      <rPr>
        <b/>
        <sz val="10"/>
        <rFont val="Arial"/>
        <family val="2"/>
      </rPr>
      <t>revisar respuesta entidad en el formulario</t>
    </r>
  </si>
  <si>
    <t>Cantidad de acuerdo a lo repirtado en los FUID de los Archivos de gestión  segun evidencia 33 relacion de archivos
Contractual Archivos Fuid  contratos 2020, 2021, 2022 a que dependencia pertence segun estructura
Control Interno Disciplinario desde 2014  a 2023
Notificaciones no tiene archivos adjuntos
Sub Investigaciones procesos,  correspondencia PQRS de investigaciones
Sub Prevencion y Seguimiento Informes de Prevención y Sefuimiento, informe de gestión mensual, correspondencia</t>
  </si>
  <si>
    <t>One drive: 10.9Tb
Forest: 3.5 TB
SIGA: 264GB</t>
  </si>
  <si>
    <t>No se respondio en el formulario</t>
  </si>
  <si>
    <t>No es consiste el dato conforme a la transferencia primaria en la vigencia 2022 se reporto 4365 metros lineales y sumando los mts lineales  da  4494</t>
  </si>
  <si>
    <t>HISTORIAL DE VINCULACION DE HOGARES AL SUBSIDIO DISTRITAL DE VIVIENDA EN ESPECIE PIVE</t>
  </si>
  <si>
    <t>Historial de vinculación de hogares al subsidio distrital de vivienda en especie PIVE</t>
  </si>
  <si>
    <t>Averiguar que información es la que se encuentra en custodia de esta bodega propia y apartir de que fecha</t>
  </si>
  <si>
    <t xml:space="preserve">
En la vigencia 2022 la entidad refirio que se cuatodiaba el archiv central en una bodega que no cumple con el acuerdo 049 de 2000 debido a que la estanteria se encuentra pegada a la pared los dataloller no se enuentran en funcionamiento y no se cuenta con registro fotografico de la vigencia 2021 continua igual para la vigencia 2022
Intervención Infraestructura fisica
Mantenimiento Dataloller
Temas administrativos no se apodido concluir
</t>
  </si>
  <si>
    <t>Teniendo en cuenta erl tiempo de retención documental se obseva que las transferencias primarias iniciar despues de los dos  año de  premanencia en los archivos de gestión de acuerdo  con las  TRD convalidadas en la entidad</t>
  </si>
  <si>
    <t xml:space="preserve">La entidad aporta cronograma de transferencias primarias para la viengica 2022 en el cual se observa la programación de 22 depedencias realizadas  5 pendiente validar los tres primeros registros relacionados en el anexo  4 de tranferencias
De acuerdo ajuste se realiuzaron 7 transferencias de 22 dependencias </t>
  </si>
  <si>
    <t>No aplica no se ha realizado proceso de transferencia secundaria</t>
  </si>
  <si>
    <t xml:space="preserve">Se debe aplicar transfrencias despues de los 5 años de los años de aplicación de TRD
convalidada 2012 aclarar 
</t>
  </si>
  <si>
    <t xml:space="preserve">Recomendación: Realizar plan y/o cronograma de de transferencias secundarias aplicando los tiempos de retención documental de las TRD
</t>
  </si>
  <si>
    <r>
      <t xml:space="preserve">La entidad aporta el Formato Unico de inventario documental  el cual no se observa que se encuentre controlado por el Sistema Integrado de Gestión
</t>
    </r>
    <r>
      <rPr>
        <b/>
        <sz val="10"/>
        <rFont val="Arial"/>
        <family val="2"/>
      </rPr>
      <t xml:space="preserve">
Se revisa con  Sebastian y de acuerdo a repositorio del SIG el FUID es de fecha 8 de noviembre de 2018
</t>
    </r>
    <r>
      <rPr>
        <sz val="10"/>
        <rFont val="Arial"/>
        <family val="2"/>
      </rPr>
      <t xml:space="preserve">
PS03-FO149-V6  </t>
    </r>
  </si>
  <si>
    <t>Validar  respusta entidad en el formulario
Contractual Archivos Fuid  contratos 2020, 2021, 2022 a que dependencia pertence segun estructura
Control Interno Disciplinario desde 2014  a 2023
Notificaciones no tiene archivos adjuntos
Sub Investigaciones procesos,  correspondencia PQRS de investigaciones
Sub Prevencion y Seguimiento Informes de Prevención y Sefuimiento, informe de gestión mensual, correspondencia</t>
  </si>
  <si>
    <t>No es consiste el dato conforme a la transferencia primaria en la vigencia 2022 se reporto 4365 metros lineales y sumando los mts lineales  da  4494
De acuerdo a lo verificado no es posible dar % de cumplimiento dado que la entidad se encuentra en proceso de ajuste de la TRD 2016, lo que causa una revisión y ajuste total de la documentación que se tenga producto de transferencia primaria por otra parte la TRD que corresponden al periodo de seguimiento es la segunda actualizació que aun no se encuentra en proceso de elaboración hasta que se pueda concluir la convalidación de lla primera actualización</t>
  </si>
  <si>
    <t>No se diligencio en el formulario</t>
  </si>
  <si>
    <t>No se ha  realizado  proceso de eliminación aplica desde el año 2012 de acuerdo a la TRD convalidada</t>
  </si>
  <si>
    <t>No se ha  realizado  proceso de eliminación</t>
  </si>
  <si>
    <t>No se ha realizado proceso de transferencia secundaria</t>
  </si>
  <si>
    <t>La entidad no tiene FDA</t>
  </si>
  <si>
    <t>Se formulo  Banco Terminológico formulado el 19 de mayo de 2022 pero este no cuenta con acto administrativo  de aprobación</t>
  </si>
  <si>
    <t xml:space="preserve">Revisaedo por la entidad no encontro acto administrativo de aporbación </t>
  </si>
  <si>
    <t>La entidad actualizo el  Sistema Integrado de Conservación vigencia 2022 en el cual se encuetra integrado el plan de conservación documental y el plan de preservación digital a largho plazo aprobado mediante acto administrativo Acta 005 de 2022 del Comité Insticucional de Gestion y Desempeño.</t>
  </si>
  <si>
    <t xml:space="preserve"> Resolución 756 de 2019 </t>
  </si>
  <si>
    <t>Acta 005 de 2022 del Comité Insticucional de Gestion y Desempeño.</t>
  </si>
  <si>
    <t xml:space="preserve">
El plan de Conservación debe cumplir con lo que describe el articulo 5 del acuerdo 6 de 2014
Introducción pag 1
Objetivos pag 8
Alcance pag 6
Metodologia -  pag 6
Actividades de ejecución del plan de acuerdo con los programas de conservación preventiva del SIC  se encuentra en forma integral en los programa formulados 10 a la 53
Actividades especificas para cada uno de los planes pag   se encuentra en forma integral en los programa formulados 10 a la 53
Recursos humanos Técnicos, logisticos y financieros  se encuentra en forma integral en los programa formulados 10 a la 53
Responsables  pag  9
Tiempo de ejcución- Cronograma de Actividades integral en la formulación de programas pag no esta en el contenido del doc 
Presupuesto pag 104
Gestión de Reisgo del Plan si pag  110
Anexos
De acuerdo a lo anterior cumple con lo que establece   el Acuerdo AGN 006 de 2014 Articulo 5
Validar fechas de implementación del SIC si son del 2020 al 2023</t>
  </si>
  <si>
    <t>La entidad aporta 2 informes de  control de condiciones ambientales, evidencias de cumplimiento de acciones de los programas de almacenamiento y realmacenamiento y saneamiento ambiental</t>
  </si>
  <si>
    <t>En la lista de chequeo describe aportar cronograma de plan de conservación documental pero no se adjunta  evidencia 59
La entidad aporta cronograma por los programas formulado pero es necesario su ajuste con el fin de que se refleje los procentajes de ejecución frente a lo planesdo de acuerdo a los periodos corto, mediano y largo plazo</t>
  </si>
  <si>
    <t>Se elaboro Tabla de Control de Acceso de fecha  19 de mayo de 2022 pero este no cuenta con acto adminsitrativo de aprobación</t>
  </si>
  <si>
    <t xml:space="preserve">Reviidado por la entidad no encontro acto administrativo de aporbación </t>
  </si>
  <si>
    <t>La entidad aporta procedimiento PSO3-PRI9 del 25 de octubre de 2022 denominado Procedimeinto de Planeación Documental</t>
  </si>
  <si>
    <t>La entidad aporta procedimientoPSO3-PR2O  del 25 de octubre de 2022 denominado Procedimeinto de Producción Documental</t>
  </si>
  <si>
    <t>L a entidad aporta  los procedimientos que se mencionan a contiunuación:
PS03-PR04 Comunica ofic envia V8
PS03-PR05 Préstamo y consulta docsV10 P
PS03-PR03 Comunic recibi V6
PS03-PR05 Préstamo y consulta docsV10</t>
  </si>
  <si>
    <t>L a entidad aporta  los procedimientos que se mencionan a contiunuación:
PS03-PR09 Org de Arc de Gest P
PS03-PR10 Procedimiento Administración del Archivo Central P
PS03-PR09 Org de Arc de Gest
PS03-PR09 Org de Arc de Gest</t>
  </si>
  <si>
    <t>L a entidad aporta  los procedimientos que se mencionan a contiunuación:
PS03-PR08 Transferencias Doc Primarias_V7
Recomendación: documentar el proceso de transferencia documental secundarias</t>
  </si>
  <si>
    <t>La entidad aporta procedimiento PSO3-PR22   del 28 de octubre de 2022 denominado Procedimient de Disposición final de Documentos</t>
  </si>
  <si>
    <t>L a entidad aporta  los procedimientos que se mencionan a contiunuación:
PS03-PR17 Preserv y cons pat doc V1
Asi mismo cuenta con el documento Sistema Integrado de Conservación en el cual se encuentra el plan de conservación documental</t>
  </si>
  <si>
    <t>La entidad aporta procedimiento PSO3-PR21   del 28 de octubre de 2022 denominado Procedimiento de valoración de Documentos</t>
  </si>
  <si>
    <t>Preguntar a la entidad por la evidencia del acta de aprobación del instrumento
No se aprobado por parte del CIGD</t>
  </si>
  <si>
    <t>FOREST
SIGA</t>
  </si>
  <si>
    <t>Preguntar a la entidad si para el 2022 tenian el SIGA y FOREST?
Forest solo en caso de consulta
La entidad  para la vigencia 2022 realizo uso de SIGA</t>
  </si>
  <si>
    <t>PS03-PR05 Procedimiento préstamo y consulta de documentos.
PS03-PR13 Reconstrucción de expedientes desde la función archivística</t>
  </si>
  <si>
    <t>PS03-IN84 Instructivo para la Digitalizacion de Documentos V1</t>
  </si>
  <si>
    <t xml:space="preserve">Preguntar por los mecanismos de firma en los documentos electrónicos
SIGA comunicaciones oficiales ya tiene contemplado Frma Electrónica para todos los responsables autorizados </t>
  </si>
  <si>
    <t>Servidor sistema de gestión documental</t>
  </si>
  <si>
    <t>No se  encontro la evidencia de la herramienta de seguimiento y control al plan de preservación digital a largo plazo</t>
  </si>
  <si>
    <t>La entidad aporta documento denominado Estrategtia cero papel 2022 y en su contenid se encuentra plan de acció para su aplicación de actividades relacionadas con:
1. Verificar si las impresoras contienen contenedores de reciclajes
2 Campañas anuales de uso eficiente del papel
3. Mesas de trabajo de gestión documental
3 Mesas de trabajo de consumo de papel y relacón PSP/
4 Difusuíb Piezas comuncaticas</t>
  </si>
  <si>
    <t>La entidad aporta documento denominado Estrategtia cero papel 2022 y en su contenidse encuentra plan de acció para sua plicación de actividades relacionadas con:
1. Verificar si las impresoras contienen contenedores de reciclajes
2 Campañas anuales de uso eficiente del papel
3. Mesas de trabajo de gestión documental
3 Mesas de trabajo de consumo de papel y relacón PSP/
4 Difusión Piezas comuncaticas</t>
  </si>
  <si>
    <t xml:space="preserve">No se diligencio el formulario
Se complelenta diligenciamiento Herramienta </t>
  </si>
  <si>
    <t>No se diligencio el formulario
Se complelenta diligenciamiento Herramienta 
Reducción de 258 resmas de papel en la vigencia 2022 en comparación a la vigencia 2021</t>
  </si>
  <si>
    <t xml:space="preserve">Validar  respuesta entidad en el formulario no se aporta evidencia NO 96
</t>
  </si>
  <si>
    <t>11  de 17</t>
  </si>
  <si>
    <t xml:space="preserve">4 de 6 </t>
  </si>
  <si>
    <t>28 de 58</t>
  </si>
  <si>
    <t xml:space="preserve">AMBIENTE </t>
  </si>
  <si>
    <t>INSTITUTO DISTRITAL DE GESTIÓN DEL RIESGO Y CAMBIO CLIMÁTICO - IDIGER</t>
  </si>
  <si>
    <t>En el manual se encuentra un cargo profesional universitario 2019-12.
Propósito principal: Administrar la información y documentación que genera y recibe el IDIGER a través del proceso de gestión documental y de los aplicativos dispuestos por la entidad.
Perfil: Incluyen el título en Archivística, Bibliotecología. Sistemas de información, ciencia de la información.
Experiencia: 33 meses y tarjeta profesional en los casos de ley o de la formación en archivística
En el manual también se encuentra el cargo Técnico 314-10, del cual 3 cargos corresponden al área de gestión documental y en estos cargos se incluye la formación en Archivística, bibliotecología y otros de las ciencias sociales. No se exige experiencia.</t>
  </si>
  <si>
    <t>La entidad aportó los estudios previos de:
1. Profesional: Alejandra Fajardo: Las oblñigaciones específicas están relacionadas con la elaboración de las TVD, actualización de la TRD y la implementación del PGD y PINAR. Idoneidad: SISTEMAS DE INFORMACIÓN, BIBLIOTECOLOGÍA Y ARCHIVÍSTICA, con tarjeta profesional. Experiencia: Dieciocho (18) meses de experiencia relacionada con actividades de Archivo y gestión documental. 
2. Técnico: Andrey López: En la idoneidad se exige "Título Técnico en gestión documental o afines, Tecnólogo en gestión documental o afines, o seis semestres de educación superior aprobados en Administración de Sistemas de Información y Documentación, Ciencia de la Información, Bibliotecología, Ciencias de la Información Bibliotecología y Archivística  más cuatro años de experiencia. Experiencia: Dos (2) años de experiencia en actividades relacionadas con los procesos de Gestión Documental, tales como clasificación, organización, intervención, descripción archivística y elaboración de instrumentos archivísticos.
3. Técnico: Olga Lucia Sanabria: Título Técnico en gestión documental o afines al núcleo básico de archivística. Doce (12) meses de experiencia relacionada con actividades de archivo o gestión documental.</t>
  </si>
  <si>
    <t>El funcionario de carrera Juan Carlos Gallego Abril, es profesonal en Administración de Empresas.
Las funcionarias del nivel técnico, Jenny Patricia Rojas y Diana Patricia Medina,  cuentan con formación profesional en Archivística y tarjeta del CCA.
El funcionario Jaime Enrique, auxiliar administrativo, tiene formación tecnológica en archivística.</t>
  </si>
  <si>
    <t>El líder del proceso de gestión documental es de planta, pero no cuenta con la formación en archivística.</t>
  </si>
  <si>
    <t>Daniel Isaacs Coral</t>
  </si>
  <si>
    <t>Angela Santos</t>
  </si>
  <si>
    <t>Resolución 141 de 2019 (marzo 13)</t>
  </si>
  <si>
    <t>1. 06/05/2022: Avance Plan de Tratamiento de Riesgos de Seguridad y Privacidad de la Información, presentación PINAR y PGD
2. 19 y 24 de mayo: Resultados FURAG, Aprobación PGD y PINAR y monitoreo mapa de riesgos institucional</t>
  </si>
  <si>
    <t>Acta CIGD de 19 y 24 de mayo de 2022</t>
  </si>
  <si>
    <t>El PGD tiene fecha: 14/03/2022; sin emabrgo, fue aprobado por el CIGD el 24 de mayo de 2022</t>
  </si>
  <si>
    <t>El diagnóstico es de 2017,. ¿ El diagnóstico fue  actualizado como insumo para la formulación del PGD?</t>
  </si>
  <si>
    <t>En el PGD se encuentra formulada la justificación, propósito, alcance, beneficios, recursos (humanos, tecnológicos y económicos), actividades, responsables y los proyectos asociados al PINAR.</t>
  </si>
  <si>
    <t>En el plan de acción se encuentra ejecutar el PINAR y estos instrumentos estána rticualdos.</t>
  </si>
  <si>
    <t>https://www.idiger.gov.co/documents/20182/1315893/PROGRAMA+DE+GESTION+DOCUMENTAL+-+PGD.pdf/875de67c-0ac6-46a7-b7ae-1b05516cba3f
https://www.idiger.gov.co/programa-gestion-documental</t>
  </si>
  <si>
    <t>Es el mismo plan de acción del PINAR.</t>
  </si>
  <si>
    <t>Los programas específicos del PGD están asociados a los protectos del PINAR.</t>
  </si>
  <si>
    <t>El Plan de acción del PINAR tiene los seguimientos trimestrales y porcentaje de cumplimiento.</t>
  </si>
  <si>
    <t>Se realizó el seguimiento al plan de mejoramiento del proceso de gestión documental.</t>
  </si>
  <si>
    <t>Se incluyeron dentro del plan de accion de la entidad las actividades criticas que se tenian programadas como el traslado documental</t>
  </si>
  <si>
    <t xml:space="preserve">Tabla Tematica de Coorrespondencia </t>
  </si>
  <si>
    <t>En el diagnóstico integral de archivos actualizado en mayo de 2023, se hace la siguiente mención: Esto permite concluir que la entidad no contaba con un diagnóstico para la actualziación del PGD y PINAR realizada en 2022, ¿Por qué?.
La entidad cuenta con el Plan Institucional de Archivos PINAR elaborado en primera
versión el 20 de noviembre de 2017, con última actualización el 24 de enero de
2022, documento que cumple con lo establecido por el Decreto 1080 del 2015; sin
embargo, surge la necesidad de ajustar el documento en los siguientes aspectos:
✔ Reformular los planes y Proyectos, estableciendo metas realistas para la
gestión de los archivos de la entidad, con el fin de que sean medibles y
alcanzables permitiendo establecer objetivos claros para el manejo de los
archivos, lo que garantizará la eficiencia y eficacia en la gestión de los
archivos.
✔ Ajustar los tiempos de aplicación definidos en el PINAR con el fin de dar
cumplimiento a cada una de las actividades programadas.
✔ Implementar cada una de las metas descritas a fin de dar cumplimiento a la
normativa archivística.
En reunión con el equipo mencionan que ellos empezaron el diagnóstico en 2022 y fue termiando en 2023. Y el PINAR está formulado para 2022-2023, por tanto, es necesario actualizarlo para las vigencias 2024 a 2028</t>
  </si>
  <si>
    <t>Acta de reunión 001 de 2019</t>
  </si>
  <si>
    <t>Está la meta estratégica "Ejecutar el  100% Plan Institucional de Archivos-PINAR"</t>
  </si>
  <si>
    <t>Centralización Archivos de Gestión
Reestructuración proceso de gestión documental
Organización Archivo Central</t>
  </si>
  <si>
    <t>P1: CENTRALIZACIÓN DE ARCHIVOS DE GESTIÓN
P2: ORGANIZACIÓN DEL ARCHIVO CENTRAL
P3: REESTRUCTURACIÓN DEL PROCESO DE GESTIÓN DOCUMENTAL
P4: SISTEMA INTEGRADO DE CONSERVACIÓN SIC
P5: SISTEMA DE GESTIÓN DE DOCUMENTOS ELECTRÓNICOS DE ARCHIVO SGDEA</t>
  </si>
  <si>
    <t>Cronograma general del PINAR</t>
  </si>
  <si>
    <t>Plan de trabajo</t>
  </si>
  <si>
    <t>https://www.idiger.gov.co/documents/20182/37019/CUADRO+DE+CLASIFICACION+DOCUMENTAL.PDF.pdf/59ea992e-14d3-446b-a705-7cbbcf97f9ea
https://www.idiger.gov.co/tablas-de-retencion-documental</t>
  </si>
  <si>
    <t>Todas, teniendo encuentra que el archivo de gestión se encuentra centralizado y en proceso de implementación de TRD</t>
  </si>
  <si>
    <t>Por qué se reporta un dato diferente a dependencias con inventario?
En reunipon mencionan que la nueva dependencia se creo en el mes de octubre de 2022, por tanto, la documentación correspondía a las 9 dependencias que estaban. Se decide con el equipo ajustar a 10 dependencias teniendo en cuenta que la entidad si cuenta con inventario del 100% de la documentación producida en 2022.</t>
  </si>
  <si>
    <t>Resolución 614 de 2019 (noviembre 13)</t>
  </si>
  <si>
    <t>TRD-190 (03/02/2020)</t>
  </si>
  <si>
    <t>https://www.idiger.gov.co/tablas-de-retencion-documental</t>
  </si>
  <si>
    <t>En 2022 la entidad avanzó en la actualización de la TRD.
Tabla 1 - FONDO DE PREVENCIÓN Y ATENCIÓN DE EMERGENCIAS DE BOGOTÁ D.C. 
Creado Acuerdo 11 de 1987
Reglamentado Decreto 652 de 1990
La Entidad se encuentra revisando y ajustando los instrumentos archivísticos TRD y TVD de los FDA porque no se pueden aplicar los instrumentos convalidados.</t>
  </si>
  <si>
    <t>El dato de la volumetría fue reportado a partir del diagnóstico integral de archivos actualizado durante las vigencias 2022-2023</t>
  </si>
  <si>
    <t>Diagnósticos técnicos</t>
  </si>
  <si>
    <t>Diagnósticos y conceptos</t>
  </si>
  <si>
    <t>Contratos y convenios</t>
  </si>
  <si>
    <t>Aunue la entidad cuenta con una columna en el inventari documental en la cual se indica si el expediente se encuentra abierto o cerrado, no es posible determinar en qué fase se encuentra, por lo que se recomienda incluir este metadato a fin de llevar un mejor control de las transferencias documentales primarias. En consecuencia, el equipo de gestión documental de la Entidad en reunión del 19 de octubre de 2023 solicitan que este datose deje en cero hasta tanto ellos no actualicen el inventario y formulen el plan de transferencias primarias.</t>
  </si>
  <si>
    <t>Pendiente confirmar el dato teniendo en cuenta la estructura bajo la cual se formuló la TRD.
En aplicación de la TVD la entidad debió realizar transferencias secundarias.</t>
  </si>
  <si>
    <t xml:space="preserve">
La Entidad se encuentra revisando y ajustando los instrumentos archivísticos TRD y TVD de los FDA porque no se pueden aplicar los instrumentos convalidados.</t>
  </si>
  <si>
    <t>Código: GD-FT-02
Versión: 03
Vigente desde: 22/03/2022</t>
  </si>
  <si>
    <t>En el FUID están relacioandas 10 dependencias.</t>
  </si>
  <si>
    <t>Aunue la entidad cuenta en el inventario documental con una columna  en la cual se indica si el expediente se encuentra abierto o cerrado, no es posible determinar en qué fase se encuentra, por lo que se recomienda incluir este metadato a fin de llevar un mejor control de las transferencias documentales primarias. En consecuencia, el equipo de gestión documental de la Entidad en reunión del 19 de octubre de 2023 solicitan que este datose deje en cero hasta tanto ellos no actualicen el inventario y formulen el plan de transferencias primarias.</t>
  </si>
  <si>
    <t>La Entidad se encuentra revisando y ajustando los instrumentos archivísticos TRD y TVD de los FDA porque no se pueden aplicar los instrumentos convalidados.</t>
  </si>
  <si>
    <t>En el formulario registraron 4 FDA.</t>
  </si>
  <si>
    <t>La entidad elaboró los invenatrios documentales de los FDA; sin embargo, deben revisarlos y separarlos para elaborar las TVD.</t>
  </si>
  <si>
    <t>Esta respuesta no es consistente con lo reportado en el anexo No. 5 - FDA, en el cual indican que ninguno de los 4 fondos tiene TVD. 
Por qué uno de los aspectos críticos del PINAR menciona que las TVD no se han actualizado, hace referencia a la terminación de la propuesta de TVD, porque este instrumento una vez convalidado no surte procesos de actualización.
La entidad cuenta con la TVD del Fondo de Prevención y Atención de Emergencias - FOPAE convalidación aprobada por el Consejo Distrital de Archivos mediante acta No. 2 de mayo de 2014 y Acuerdo 01 de marzo 20 de 2015, adoptada mediante Resolución 132 de 2014.</t>
  </si>
  <si>
    <t>Por qué no se ha avanzado en la implementación de la TVD?
En el acta del CIGD se hace la siguiente menció: "Dr. Ivan Ernesto Rojas da a conocer algunas de las recomendaciones realizadas por parte de
la función pública (...) Implementar y publicar las Tablas de Valoración Documental - TVD para organizar el Fondo Documental
Acumulado de la entidad.</t>
  </si>
  <si>
    <t>Formuló el SIC en 2022; sin embargo el documento no está codificado y no cuenta con aprobación por parte del CIGD.</t>
  </si>
  <si>
    <t>Formuló el Plan de Conservación en 2022. Las actividades están programadas para las vigencias 2023 a 2027.</t>
  </si>
  <si>
    <t>La entidad aportó una matriz en Excel en la cual las actividades están programadas para las vigencias 2023 a 2027.</t>
  </si>
  <si>
    <t xml:space="preserve">En el acta del CIGD de fechas 19 y 24 de mayo de 2022, se reporta que para el 22/06/2022 se debía entregar la "Identificación y valoración de riesgos de seguridad de la información". (página 66)
Igualmente, en el acta del 06/05/2022 (Página 30) para el mes de noviembre estaba formulada la meta/actividad: Monitoreo y revisión de los riesgos, cuyo producto fue: Carpetas con evidencias de los controles y planes de tratamiento. 
¿Estas y las demás metas formuladas y presentadas ante el comité se cumplieron?
</t>
  </si>
  <si>
    <t>Caracterización del proceso de gestión documental - GD – CR - 01
 V5 (12/02/2021)</t>
  </si>
  <si>
    <t>67_69_Conformacion_Organizacion_V1</t>
  </si>
  <si>
    <t>GD-PD-06 Procedimiento gestión de comunicaciones oficiales V4
GD-PD-08 Procedimiento préstamo de documentos V1
GD-IN-03 Instructivo de registro y radicacion de comunicaciones internas y externas recibidas V3</t>
  </si>
  <si>
    <t>GD-PD-02 Procedimiento conformación, organización y administración del CAD V2
GD-IN-05 Instructivo para el ingreso de documentos al CAD V2
GD-IN-13 Instructivo para la organización de archivos de gestión V2</t>
  </si>
  <si>
    <t>70 y 71 - Procedimiento Plan de Transferencias y disposición final.
GD-IN-18 Instructivo transferencias primarias V1
GD-IN-19 Instructivo transferencias secundarias V1</t>
  </si>
  <si>
    <t>GD-PD-07 Procedimiento plan de transferencias y disposición final V1
GD-IN-20 Instructivo eliminación técnica de documentos de archivo V1
GD-PL-01 Plan de transferencias y disposición final V1
GD-PD-09 Procedimiento actualización tablas de retención documental V2</t>
  </si>
  <si>
    <t>La entidad adjunto panatallazos de objetos digitales, preguntar con que fines se realizo esta digitalización?</t>
  </si>
  <si>
    <t>La dependencia que usa este tipo de firma es Financiera</t>
  </si>
  <si>
    <t>Preguntar a la entidad por el medio de almacenamiento en donde se encuentra la documentación electrónica de archivo</t>
  </si>
  <si>
    <t>Almacenamiento NAS</t>
  </si>
  <si>
    <t>Formuló el Plan de preservación digital a largo plazo en 2022. Sin embargo, el documento del SIC no está codificado y fechado y no aportaron acta de aprobación por parte del CIGD.
Las actividades están programadas para las vigencias 2023 a 2027.</t>
  </si>
  <si>
    <t>Política Cero Papel - Versión 1 de 2019
También cuenta con el programa uso eficiente del papel - Versión 3 - 08/11/2021</t>
  </si>
  <si>
    <t>1. Al frente de las impresoras se publican piezas gráficas con información para hacer buen uso de las mimas y no imprimir innecesariamente.
2. Al correo electrónico de los servidores se remitió en agosto,  09/09/2022, 14/10/2022 y 23/11/2023 una pieza de comunicación en la cual se invita a no derperdiciar el papel.
3. Las impresoras tienen un sticker que dice: ¿Si necesitas imprimir esto? ahorra papel.
4. capacitación reducción del consumo de papel</t>
  </si>
  <si>
    <t>No se cumplió la meta, se consumió un 3% más que en 2022.</t>
  </si>
  <si>
    <t xml:space="preserve">Capacitaciones en GD.
Piezas comunicativas de CORDIS, organización documental, horarios ventanilla/unidad de correspondencia, foliación de expedientes, solicitudes a través de ARANDA, </t>
  </si>
  <si>
    <t>Elaboraron la historia institucional de los FDA.</t>
  </si>
  <si>
    <t>En la página 26 del informe de rendición de cuentas se da respuesta a una pregunta de un ciudadano y se mencionan algunas acciones que se han realizado desde GD para mejorar el tiempo de respuesta a las peticiones de los ciudadados y cumplir con la ley 1437 de 2011. Por tanto, no corresponde esto a las acciones, productos y metas del proceso como tal.</t>
  </si>
  <si>
    <t>https://www.idiger.gov.co/documents/20182/1373544/Informe+de+Gesti%C3%B3n+2022+VF.pdf/ad3f1b59-8448-4d26-953e-4bed6b3a01d3
En la pg 24 se presenta el porcentaje de cumplimiento de la meta en el proyecto de inversión: "Fortalecer el 100% de las actividades de Gestión Documental", 100% (una fila); sin embargo no se repprtan las acciones, productos o metas del proceso o política de gestión documental.</t>
  </si>
  <si>
    <t xml:space="preserve"> 1 de 4</t>
  </si>
  <si>
    <t xml:space="preserve"> 4 de 4</t>
  </si>
  <si>
    <t>INTEGRACIÓN SOCIAL</t>
  </si>
  <si>
    <t>Manual de fincines actualizado resolucion 454-2022
pagina</t>
  </si>
  <si>
    <t>en los estudios previos de los archivistas si</t>
  </si>
  <si>
    <t>PAOLA ALEXANDRA FRAGOZO es tecnica en administración</t>
  </si>
  <si>
    <t>el lider no es archivista es tecnico en administración de empresas</t>
  </si>
  <si>
    <t>Acta 30 de junio de 2022: Eliminación Documental</t>
  </si>
  <si>
    <t>Se debe actualizar para poder actualizar el PGD</t>
  </si>
  <si>
    <t>A TRAVES DE TALENTO HUMANO</t>
  </si>
  <si>
    <t>PLAN DE MEJORAMIENTO</t>
  </si>
  <si>
    <t>2018-2020</t>
  </si>
  <si>
    <t>NO SE ACTUALIZÓ</t>
  </si>
  <si>
    <t>PUBLICADO EL pgd VIGENCIA 2018-2020</t>
  </si>
  <si>
    <t>Si bien el pgd no es valido se realizaron visitas de seguimiento a todas las dependencias del la entidad, mirar inventario y capacitación se dieron lineamientos sobre como elaborar fuid e implementar TRD   e infraestructura</t>
  </si>
  <si>
    <t>cronograma de visitas y actas de visita</t>
  </si>
  <si>
    <t xml:space="preserve">se realizó una auditoría el </t>
  </si>
  <si>
    <t xml:space="preserve">Si bien el pgd no es valido se realizaron visitas de seguimiento a todas las dependencias del la entidad, mirar inventario y capacitación se dieron lineamientos sobre como elaborar fuid e implementar TRD   e infraestructura, se adjuntan las actas </t>
  </si>
  <si>
    <t xml:space="preserve">Eliminacion documental </t>
  </si>
  <si>
    <t>Comité Instituciona de Gestión y  Desempeño del 22 de abril de 2021</t>
  </si>
  <si>
    <t>3 Planes</t>
  </si>
  <si>
    <t>16. CUARTO SEGUIMIENTO GESTION DOCUMENTAL Vr 02</t>
  </si>
  <si>
    <t>CUARTO-SEGUIMIENTO-PLAN-DE-ACCION-E-INDICADORES-GESTION-DOCUMENTAL</t>
  </si>
  <si>
    <t>Restructuración en 2022</t>
  </si>
  <si>
    <t>Resolución 422 de 2020</t>
  </si>
  <si>
    <t>TRD-295</t>
  </si>
  <si>
    <t>certificado 3 de diciembre de 2020
TVD-78 de 3 de diciembre 2020</t>
  </si>
  <si>
    <t xml:space="preserve">HISTORIAS SOCIALES DE LOS ASISTIDOS </t>
  </si>
  <si>
    <t>MANUAL
de 60 transferencias planeadas se ejecutaron 31 equivalente al 51,6%</t>
  </si>
  <si>
    <t>MANUAL
410,13</t>
  </si>
  <si>
    <t>Disposición finalñ 1 periodo y parte del 2 periodo</t>
  </si>
  <si>
    <t xml:space="preserve">
Acta de 28 y 29 de noviembre de 2019 Comité Institutional de gestión y desempeño
el BT no ha sido actualizada desde el 2020 se ha solicitado su actualización a través de los informes
</t>
  </si>
  <si>
    <t>Resoluciòn 930 del 30 de diciembre de 2019</t>
  </si>
  <si>
    <t>Resolución 930 de 2019 "por la cual se adopta el Sisstema Integrado de Conservación, SIC del Instituto Distrital para la protección de la niñez y la Juventud IDIPRON"</t>
  </si>
  <si>
    <t xml:space="preserve">
Acta de 28 y 29 de noviembre de 2019 Comité Institutional de gestión y desempeño
La TCA no ha sido actualizada desde el 2020 se ha solicitado su actualización a través de los informes de seguimiento.
</t>
  </si>
  <si>
    <t>Implementar el modelo de requisitos técnicos y  funcionales con los requerimientos y necesidades a nivel de documento electrónico de archivo en el Sistema de gestión de documentos electrónicos de archivo.</t>
  </si>
  <si>
    <t>Acta del 28 y 29 de noviembre de 2019 del Comitè Institucional de Gestiòn y Desempeño</t>
  </si>
  <si>
    <t>CORDIS
ERP-WORKFLOW</t>
  </si>
  <si>
    <t xml:space="preserve">Procedimiento de digitalización </t>
  </si>
  <si>
    <t>Formular el esquema de metadatos e implementar el servicio de metadatos en el Sistema de Gestión de documentos electrónicos de archivo, para facilitar la interoperabilidad y asegurar el acceso de los documentos a largo plazo.</t>
  </si>
  <si>
    <t xml:space="preserve">SERVICIOS PROPIOS </t>
  </si>
  <si>
    <t>En el anexo 2 registrado en el formulario y en  los actos administrativos aportados por la SDH Res_SDH_000070_2019_ManualFunciones;1.Res_SDH_000101_2015_ManualFunciones 1.ResSDH-000060_2019_ManualFuncione  se evidenció un equipo considerable de servidores públicos, tanto en los niveles profesional, como tecnólogo o técnico para apoyar el proceso de gestión documental.</t>
  </si>
  <si>
    <t>En los estudios previos aportados 
2.ESTUDIOS_PREVIOS_CTO_220050
2.ESTUDIOS_PREVIOS_CTO_220059
2.ESTUDIOS_PREVIOS_CTO_220087
Revisados los documentos, se evidenció la inclusión de requisitos de idoneidad y experiencia relacionada con el objeto contractual en la contratación de la prestación de servicios profesionales para el proceso de gestión documental (ingeniero, conservador restaurador y archivista)</t>
  </si>
  <si>
    <t>Es el directivo John Jairo Vargas Supelano, profesional en SISTEMAS DE INFORMACIÓN, BIBLIOTECOLOGÍA Y ARCHIVÍSTICA, Tarjeta Profesional 1268</t>
  </si>
  <si>
    <t>Revisado el anexo no 2 y los estudios previos se evidencia la contratación del equipo interdisciplinario para la formulación e implementación de los instrumentos archivísticos.</t>
  </si>
  <si>
    <t>La SDH Conformó el Comité Institucional de Gestión y Desempeño mediante Resolución SDH-000014-2019 derogada por la ResolucionSDH_575_2020.
Lo anterior, en razón a que  el Artículo 20 de la Resolución 575 de 2020, establece "Vigencia. La presente resolución rige a partir del día siguiente a la fecha de su publicación en el Registro Distrital y deroga la Resolución SDH - 000014 del 29 de enero 2019, y demás normativa interna que le sea contraria". Por lo tanto la Resolución 14 de 2019 no se encuentra vigente, pero la 575 de 2020 sí.</t>
  </si>
  <si>
    <t>La Entidad aportó 4.Acta_Comite_No.6_CIGD_20220306
4.Acta_Comite_No.13_CIGD_20221202
4.Acta_Comite_No.15_CIGD_20221206
en las cuales se abordaron temáticas asociadas al proceso de Gestión Documental entre ellas: aprobación TRD, PINAR, Plan de Conservacion , de Preservación y PIGA.</t>
  </si>
  <si>
    <t>La Entidad aportó La versión 3 del PGD,  aprobado mediante Acta No. 6 de fecha 11 de junio de 2021. con vigencia 2021-2024</t>
  </si>
  <si>
    <t>Resolucion SDH 000549 de 2021</t>
  </si>
  <si>
    <t>Mediante Resolucion_SDH_000549_2021  de fecha 26 de agosto de 2021, se aprueba la actualización del PGD versión 3</t>
  </si>
  <si>
    <t>la Política de Gestión Documental se encuentra dentro del documento de PGD, página 7 a la 9.</t>
  </si>
  <si>
    <t>La SDH aportó el documento 8. Dx_Integral_Archivos_2020. Recomendación:	Actualizar el Diagnóstico integral de archivos tanto de la producción documental física como electrónica de tal manera que garantice una visión completa de la situación en la que se encuentra el archivo de la Secretaría Distrital de Hacienda. El diagnóstico debe ser elaborado por un equipo interdisciplinario liderado por el profesional archivista responsable de la gestión documental con el apoyo de otros profesionales (ingeniero de sistemas, conservador-restaurador) y la colaboración todo el personal de la Entidad.  Una vez elaborado el diagnóstico, debe ser socializado ante el Comité institucional de gestión y desempeño.</t>
  </si>
  <si>
    <t>https://www.haciendabogota.gov.co/es/sdh/programa-de-gestion-documental-pgd</t>
  </si>
  <si>
    <t>La Entidad aportó el 14.PAS_ 2022_IV_ trimestre_Gestion_Documental, en este plan se evidencian actividades de implementación al Plan de conservación documental y :
6.	El 05 y 13/10 se participó en la reunión “Procedimiento 120-P-05 de Organización Documental”.
7.	El 14/10 se participó en la reunión “Aclaración alcance tipo documental -comunicaciones oficiales- organización documental”.
8.	El 04/10 se realizó acompañamiento al equipo de trabajo que está levantando el inventario analítico de Resoluciones de la SDH en la OTSGD.</t>
  </si>
  <si>
    <t xml:space="preserve">Revisado el Plan Estratégico https://www.haciendabogota.gov.co/es/sdh/plan-estrategico.
Se evidencia la armonización del documento de sistematización de la plataforma estratégica  con el PINAR  en el  PE07-18 Integración del Bogdata. Y la armonización del PAAC 2021 Componente 5 Para el cuatrimestre se actualizaron los siguientes instrumentos archivisticos: 1) Cuadro Clasificación 2) Tablas de Retención Documental 3) Programa de Gestión Documental -PGD 4) Inventario Documental 5) Tablas de Control de Acceso.
</t>
  </si>
  <si>
    <t xml:space="preserve">La Entidad aportó el documento 17.MCD2022  en el que se observa el registro de todas las visitas presenciales y los acompañamientos virtuales realizadas a las dependencias en el marco del diagnóstico y orientación en la ejecución de planes de trabajo para la organización, inventario en el SGDEA y transferencias al Archivo Central. </t>
  </si>
  <si>
    <t>La Entidad informó que:
El seguimiento al proceso de gestión documental se realiza desde la matriz de seguimiento del PINAR, el informe MIPG, PAS y  el PAAC, reportados trimestralmente.
Las evidencias en este orden se pueden consultar en:
a. https://www.haciendabogota.gov.co/es/sdh/plan-institucional-de-archivos-pinar
b. https://www.haciendabogota.gov.co/es/sdh/plan-de-adecuacion-y-sostenibilidad-mipg
c. https://www.haciendabogota.gov.co/es/sdh/plan-de-adecuacion-y-sostenibilidad-mipg
d. https://www.haciendabogota.gov.co/es/sdh/estrategia-anticorrupcion-0</t>
  </si>
  <si>
    <t xml:space="preserve">La Entidad aportó el 20.Informe_auditoria_GD_2022 donde se evidencia la Auditoria al proceso de atención al ciudadano, sistemas de información y atención de peticiones, quejas, reclamos y sugerencias de los ciudadanos y el informe que menciona e evidenció que el formato 120-F.04 Control de consulta y préstamo en el archivo de gestión asociado  al procedimiento 120-P-04 Gestión y trámite de documentos (consulta, préstamo y desarchive) no es  utilizado por la Oficina de Operación del Sistema de Gestión Documental y no se evidenció control sobre  este. </t>
  </si>
  <si>
    <t>Las descritas en el PAS 2021, el cual se anexa.</t>
  </si>
  <si>
    <t>Las descritas en el Plan de Adecuación y Sostenibilidad - PAS de la vigencia 2022, el cual se anexa.</t>
  </si>
  <si>
    <t>Revisada la 11.Relacion_Capacitaciones aportada por la Entidad se evidencian 150 sesiones para 609 servidores públicos de la SDH.</t>
  </si>
  <si>
    <t>Capacitaciones sobre el procedimiento 120-P-02 Administración de comunicaciones oficiales, manejo y uso del aplicativo SA- CRM Correspondencia; digitalización.</t>
  </si>
  <si>
    <t>La Entidad aportó el documento 21.2022_PINAR versión 3 en el cual se actualizó el mapa de ruta, teniendo en cuenta la planeación de las actividades  para 2022.
el PINAR tiene actividades contempladas para las vigencias 2022-2025</t>
  </si>
  <si>
    <t>Acta CIGD No. 01 de fecha 27 de enero de 2021</t>
  </si>
  <si>
    <t>Acta CIGD No. 14 de fecha 10 de diciembre de 2021</t>
  </si>
  <si>
    <t>La Entidad aportó el documento 22.Acta_ComiteNo.14CIGD20211012_PINAR_APROBACION</t>
  </si>
  <si>
    <t>Respecto al plan de acción: la Entidad aportó el 16.Consolidado_Avance_T4_2022_Plan_de_accion_Institucional
publicado en: https://www.haciendabogota.gov.co/es/sdh/plan-de-accion
La fila 244 se establece la acción estratégica "Formalizar el seguimiento y control a las acciones, planes, actividades y compromisos  de las dependencias de la Subsecretaría", en la cual se incluía el seguimiento a la Subdirección de Gestión Documental de la entidad, y la ruta donde se cargan las evidencias es: https://shdgov.sharepoint.com/sites/DespachoSubsecretariaGeneral/Documentos%20compartidos/Forms/AllItems.aspx?id=%2Fsites%2FDespachoSubsecretariaGeneral%2FDocumentos%20compartidos%2FGeneral%2FOFICINA%20ASESORA%20DE%20PLANEACI%C3%93N%2FPLAN%20DE%20ACCI%C3%93N%20SUBGNRAL%2F2022%2Fa%2E%20PRIMER%20TRIMESTRE&amp;p=true&amp;ga=1</t>
  </si>
  <si>
    <t>De los 22 proyectos, 9 fueron ejecutados en la vigencia 2021,</t>
  </si>
  <si>
    <t>De los 22 proyectos, 8 fueron ejecutados en la vigencia 2022.</t>
  </si>
  <si>
    <t>Producción documental- digitalización de expedientes
Producción documental- indexación de documentos
Gestión y trámite documental- Programa de gestión de documentos electrónicos.
Organización- Recepción de archivos centralizados
Transferencias documentales- Actualización del FUID de Archivo Central
Transferencias documentales- Transferencias secundarias
Disposición documental- Plan de aplicación de TRD
Potenciación de capacidades en gestión documental-  Funcionarios capacitados.</t>
  </si>
  <si>
    <t>La Entidad aportó la 23.Metodologia_PINAR_2022_seguimiento_IV_trimestre
En ella se observa el seguimiento realizado a cada uno de los proyectos y el avance en porcentaje</t>
  </si>
  <si>
    <t>Herramienta de seguimiento y control al PINAR con una medición trimestral</t>
  </si>
  <si>
    <t>Herramienta en formato excel de seguimiento y control al PINAR con una medición trimestral</t>
  </si>
  <si>
    <t>La Entidad compartió enlace de los cuadros de clasificación documental publicados por cada periodo convalidado: https://www.haciendabogota.gov.co/es/sdh/cuadros-de-clasificacion-documental</t>
  </si>
  <si>
    <t>La Entidad contaba con 3 cuadros de clasificación de TRD y 1 de TVD</t>
  </si>
  <si>
    <t xml:space="preserve">De acuerdo con el soporte suministrado por la Entidad 28.Lista_Dependencias_AG,,, solamente se cuentan con 71 dependencias.  preguntar a la Entidad cual si el acto administrativo de la última estructura establecida, es el Decreto 237 de 2022?Decreto 834 de diciembre de 2018
</t>
  </si>
  <si>
    <t xml:space="preserve">Teniendo en cuenta la comunicación 1-2023-23204 donde mencionan que 22 dependencias no han podido avanzar en sus procesos de organización documental. Al restar la cantidad de 76 menos esas 22, arroja un total de 54 depdencias con la totalidad de sus archivos de gestión con el proceso de organización documental.
No obstante, consultados los inventarios publicados, se evidencian 71 dependencias  en https://www.haciendabogota.gov.co/es/sdh/formato-unico-de-inventario-documental
se tiene prevista una mesa de trabajo para la actualización No. 3 para finales de octubre de 2023,
hay dependencias que tienen pendiente organización de 2020 a la fecha, a 2022 existe un pequeño atraso </t>
  </si>
  <si>
    <t>En la actualidad, la Entidad cuenta con dos periodos de TRD, que obedecen a los cambios estructurales producidos en los últimos años.
La tercera actualización de la TRD (segunda versión de ajuste) de la Secretaría Distrital de Hacienda de Bogotá - SDHB -, fue aprobada en el acta del Comité Institucional de Gestión y Desempeño No. 6 del 03 de junio de 2022, se remitió en agosto de 2022 al Consejo Distrital de Archivos para su convalidación.
La presente tercera actualización de la TRD de la SDHB, se centra en la actualización puntual de veintidós (22) Tablas de Retención Documental, del total de setenta y seis (76) dependencias y sus correspondientes TRD que integran la estructura administrativa que tiene como soporte el Decreto 834 de 2018.</t>
  </si>
  <si>
    <t>Resolución SDH-000548 del 26 de agosto de 2021</t>
  </si>
  <si>
    <t>RUSD TRD-426 certificado de fecha 20 de septiembre de 2021</t>
  </si>
  <si>
    <t>La Entidad aportó el 31.Certificado_TRD_AGN_2021
y el link de publicación en https://back.haciendabogota.gov.co/sites/default/files/documentos/Certificado_TRD_AGN_2021.pdf</t>
  </si>
  <si>
    <t>La Entidad compartió el siguiente link. https://www.haciendabogota.gov.co/es/sdh/tablas-de-retencion-documental-trd-1</t>
  </si>
  <si>
    <t>40 (desde 1926 que fue su creación)</t>
  </si>
  <si>
    <t>La TRD original y dos actualizaciones, está pendiente la actualización en virtud del Decreto 834  de 2018</t>
  </si>
  <si>
    <t>La Entidad aportó el 8.Lista_Dependencias_AG Relación de las dependencias que reportaron contar con inventarios documentales actualizados a 31 de diciembre de 2022.) en la cual se evidencian 71 dependencias con aprox 18230,25 metros lineales. Y en el documento relación de archivos por dependencia 33.Lista_Dep_Series_Subseries_AG figuran 18546,25 ml
Preguntar a qué se debe la diferencia.
La SDH tenía pendiente una documentación por inventariar, debido a la pandemia.</t>
  </si>
  <si>
    <t>La Entidad aportó el 8.Lista_Dependencias_AG Relación de las dependencias que reportaron o cuentan con inventarios documentales actualizados a 31 de diciembre de 2022.) en la cual se evidencian 71 dependencias con aprox 573276 registros</t>
  </si>
  <si>
    <t>La dependencia de tecnologías reportó este dato.</t>
  </si>
  <si>
    <r>
      <t xml:space="preserve">Se evidencia una disminución en Archivo Central de 752 metros lineales, preguntar a qué se debió? Si se realizaron transferencias secundarias o eliminación en el 2022?
</t>
    </r>
    <r>
      <rPr>
        <b/>
        <sz val="10"/>
        <rFont val="Arial"/>
        <family val="2"/>
      </rPr>
      <t>Teniendo en cuenta las 25 actas de transferencias primarias suministradas por la Entidad, el dato reportado en el periodo de referencia 2021 correspondiente a 162,75 ml  debería incrementar.</t>
    </r>
    <r>
      <rPr>
        <sz val="10"/>
        <rFont val="Arial"/>
        <family val="2"/>
      </rPr>
      <t xml:space="preserve">
Según Acta de transferencia secundaria de fecha 15 de diciembre de 2022 los metros transferidos a la DDAB fueron 24,5 ml
Se sanearon los registros al momento de su organización y cuando se creo la base de datos, archivos de gestión quedaron en archivo central cuando hicieron el cargue detectaron que necesitaban realizar esa depuración. La suma no da exacta por las situaciones anteriormente mencionadas.</t>
    </r>
  </si>
  <si>
    <t>Se evidencia un incremento de registros</t>
  </si>
  <si>
    <t>Se evidencia un incremento de gigabytes</t>
  </si>
  <si>
    <t>PROCESOS DE GESTIÓN TRIBUTARIA</t>
  </si>
  <si>
    <t xml:space="preserve">se revisó la 33.Relacion_Series_Subseries_AG y allí se identifico que esta es la serie  con mayor producción documental.  </t>
  </si>
  <si>
    <t xml:space="preserve">
pendiente revisión, se remitió correo el 27 de octubre
</t>
  </si>
  <si>
    <t>La Entidad suministró el 36.Registro_Foto_AG y
En las fotografías se evidencia documentación conservada en cajas X-200 y con estantería rodante, en oficinas</t>
  </si>
  <si>
    <t>Preguntar si continúa  siendo el tercero Almarchivos  para 2022 y si allí se custodian archivos transferidos y archivos de gestión.</t>
  </si>
  <si>
    <t xml:space="preserve">tienen la sede de la 32 y allí hay una parte del archivo central y otra de archivos de Gestión. En el año 2019 la entidad reestructuró las zonas de Tuvieron que suplir las necesidades de almacenamiento de las dependencias.
</t>
  </si>
  <si>
    <t>Preguntar si continúa  siendo el tercero Almarchivos para 2022  y si allí se custodian archivos transferidos y archivos de gestión.</t>
  </si>
  <si>
    <t>La Entidad aportó el 34.Plan_o_cronograma_de_transferencias_primarias
 y realizó la totalidad de las transferencias planeadas</t>
  </si>
  <si>
    <t>La Entidad aportó 38.Actas de recibo_y_o_ entrega_de_transferencias_secundarias
Acta de transferencia secundaria de fecha 15 de diciembre de 2022 los metros transferidos a la DDAB con una volumetría de  24,5 ml</t>
  </si>
  <si>
    <t xml:space="preserve">En el anexo 4 se registraron 36,75 ml, no obstante en el acta se reportaron 24,5
se va a corregir
</t>
  </si>
  <si>
    <t>La Entidad aportó el 40_FUID_120_F_03</t>
  </si>
  <si>
    <t>Teniendo en cuenta la comunicación 1-2023-23204 donde mencionan que 22 dependencias no han podido avanzar en sus procesos de organización documental. Al restar la cantidad de 76 menos esas 22, arroja un total de 54 depdencias con la totalidad de sus archivos de gesetión con el proceso de organización documental.
No obstante, consultados los inventarios publicados, se evidencian 71 dependencias  en https://www.haciendabogota.gov.co/es/sdh/formato-unico-de-inventario-documental</t>
  </si>
  <si>
    <r>
      <t xml:space="preserve">Se evidencia una disminución en Archivo Central de 752 metros lineales, preguntar a qué se debió? Si se realizaron transferencias secundarias o eliminación en el 2022?
</t>
    </r>
    <r>
      <rPr>
        <b/>
        <sz val="10"/>
        <rFont val="Arial"/>
        <family val="2"/>
      </rPr>
      <t>Teniendo en cuenta las 25 actas de transferencias primarias suministradas por la Entidad, el dato reportado en el periodo de referencia 2021 correspondiente a 162,75 ml  debería incrementar.</t>
    </r>
    <r>
      <rPr>
        <sz val="10"/>
        <rFont val="Arial"/>
        <family val="2"/>
      </rPr>
      <t xml:space="preserve">
Según Acta de transferencia secundaria de fecha 15 de diciembre de 2022 los metros transferidos a la DDAB fueron 24,5 ml
La Entidad explica que , Se sanearon los registros al momento de su organización y cuando se creo la base de datos, archivos de gestión quedaron en archivo central cuando hicieron el cargue detectaron que necesitaban realizar esa depuración. La suma no da exacta por las situaciones anteriormente mencionadas.</t>
    </r>
  </si>
  <si>
    <t>En el formulario de 2021 se mencionó que la SHD no había realizado eliminación en el periodo 2021, en el formulario de 2022 indican que si, preguntar a la referente?
La Entidad aportó 41.Actas_de_eliminación_documental_vigencias_2018_a_2022, el acta tiene fecha noviembre de 2020,
El proceso de eliminación inició en el año 2020 y terminó en el año 2021
En el 2020 se llevo a comité, se aprobó y se publico en 2020 y en el 2021 se materializó.</t>
  </si>
  <si>
    <t>Fueron publicados en el enlace https://www.haciendabogota.gov.co/es/sdh/aplicacion-de-tablas-de-valoracion-documental-tvd-y-tablas-de-retencion-documental-trd-0</t>
  </si>
  <si>
    <t xml:space="preserve">La Eliminación no se realizó en la vigencia 2022, se realizó en el 2021 Según el acta de eliminación fueron 71183 cajas, que corresponden aproximadamente a 2965 metros lineales
</t>
  </si>
  <si>
    <t>Aunque la Entidad actualmente no tiene FDA, si está aplicando la TVD con la realización de la transferencia secundaria y la eliminación se verifica la implementación.</t>
  </si>
  <si>
    <t>La entidad aportó el 47.Plan_de_trabajo_de_intervencion_del_FDA_yo_implementacion_de_TVD para las vigencias 2021-2022
Con la realización de la transferencia secundaria y la eliminación se verifica la implementación.</t>
  </si>
  <si>
    <t xml:space="preserve">No se encontró el acta de aprobación del BANTER
La Entidad aportó el enlace la BT versión 2 publicado .https://www.haciendabogota.gov.co/es/sdh/banco-terminologico-de-la-sdh-0
No obstante este documento presenta fecha de actualización 11 de agosto de 2023, por lo cual será tenido en cuenta para la verificación de ese periodo de referencia.
</t>
  </si>
  <si>
    <t>En la lista de chequeo se menciona que No hay Acto Administrativo. Recomendación , dar cumplimiento al numeral 1 de artículo 7 de la Resolución SDH 000575-2020 CIGD, y  numeral 4 artículo 9</t>
  </si>
  <si>
    <t>No se usa en el Sistema de Gestión de Calidad
Confirmar con la Entidad</t>
  </si>
  <si>
    <t>No se usan en radicación
Confirmar con la Entidad</t>
  </si>
  <si>
    <t>La entidad aportó 54.GlosarioTeminologicoSGDEA
Como la entidad no ha surtido trámite de aprobación de este instrumento archivístico. Adicional el insturmento debe actualizarse en razón a la actualización de la TRD en la vigencia 2021. La respuesta no es válida si la inicial es un No. Por lo cual no se otorgó el porcentaje.</t>
  </si>
  <si>
    <t>La entidad aportó 54.GlosarioTeminologicoSGDEA donde se evidencian los pantallazos del Sistema 
Como la entidad no ha surtido trámite de aprobación de este instrumento archivístico. Adicional el insturmento debe actualizarse en razón a la actualización de la TRD en la vigencia 2021. La respuesta no es válida si la inicial es un No. Por lo cual no se otorgó el porcentaje.</t>
  </si>
  <si>
    <t>La Entidad aportó el documento 55.CriteriosDeBusqueda en el Sistema ORACLE</t>
  </si>
  <si>
    <t>La Entidad aportó el Link donde puede ser consultado el Sistema Integrado de Conservación de la Entidad: https://www.haciendabogota.gov.co/es/sdh/sistema-integrado-de-conservacion-sic-0</t>
  </si>
  <si>
    <t>Resolución SDH-000194 de fecha 18 de marzo de 2021</t>
  </si>
  <si>
    <t>Acta de Comité Institucional de Gestión y Desempeño No. 09 de
fecha 27 de noviembre de 2020 y Resolución No. SDH-000194 del 18 de marzo del 2021, “Por medio de la cual se aprueba el Sistema Integrado de Conservación documental - SIC de la Secretaría Distrital de Hacienda de Bogotá D.C." Las mismas enviadas al AB bajo radicadode fecha 5 de agosto de 2021 y respondido bajo radicado  1-2021-23890  2-2021-25537 el 11 de agosto de 2021 Asimismo se otorgó viabilidad técnica por la SSDA bajo radicado 2-2020-37549 de fecha 11 de diciembre de 2020,</t>
  </si>
  <si>
    <t>La Entidad aportó el documento 14.PAS_ 2022_IV_ plan de trabajo en el que se evidencian las siguientes actividades de implementación del plan de conservación documental: 1.	Se actualizó la presentación sobre los avances de implementación del plan de conservación documental.
2.	Se solicitaron los registros de los termohigrómetros datalogger de los meses de julio a septiembre de 2022 para ser incluidas en los registros en las bases de datos para cada uno de los módulos de archivo, generando las gráficas de curvas de humedad relativa y temperatura, así como las de la diferencia diaria entre los datos máximos y mínimos de ambas variables.
3.	Se elaboró el informe de análisis de condiciones ambientales para cada módulo de archivo.
4.	Se elaboró el informe de inspección a las instalaciones y los sistemas de almacenamiento de los módulos de archivo correspondientes a las sedes CAD y Carrera 32.
Asimismo la Entidad aportó :
Se cargan los archivos:
58.PAS_2022_IV_trimestre_Gestion_Documental
58.P0_PROY_ESPECIALES_Hoja_analisis_HR_T_2022
58.P0_TESORERIA_Hoja_analisis_HR_T_2022
58.P2_CORRESPONDENCIA_Hoja_analisis_HR_T_2022
58.P3_MOD1_CREDITOPUBLICO_Hoja_analisis_HR_T_2022
58.P3_MOD3_EJECUCIONES_FISCALES_Hoja_analisis_HR_T_2022
58.P4_MOD2_CONTABILIDAD_Hoja_analisis_HR_T_2022
58.P6_MOD29_ASUNTOS_DISCIPLINARIOS_Hoja_analisis_HR_T_2022
58.P10_MOD1_ADMINISTRATIVA_Hoja_analisis_HR_T_2022
58.MODULO_0_Hoja_analisis_HR_T_2022
58.MODULO_5_Hoja_analisis_HR_T_2022
58.MODULO_6_Hoja_analisis_HR_T_2022
58.MODULO_7A_Hoja_analisis_HR_T_2022
58.MODULO_7B_Hoja_analisis_HR_T_2022
58.MODULO_8_Hoja_analisis_HR_T_2022
58.MODULO_9_Hoja_analisis_HR_T_2022
58.MODULO_10_Hoja_analisis_HR_T_2022
58.MODULO_12_Hoja_analisis_HR_T_2022
58.MODULO_11_Hoja_analisis_HR_T_2022
58.MODULO_13_Hoja_analisis_HR_T_2022
58.MODULO_14_Hoja_analisis_HR_T_2022
58.MODULO_15_Hoja_analisis_HR_T_2022
58.MODULO_18_Hoja_analisis_HR_T_2022
58.20220426_Informe_analisis_condiciones_ambientales</t>
  </si>
  <si>
    <t>La Entidad aportó 59.PAS_2022_IV_trimestre_Gestion_Documental</t>
  </si>
  <si>
    <t>La Entidad aportó el documento 60.Documento_Tabla_de_control_de_acceso</t>
  </si>
  <si>
    <t>ACTA No. 13 de 2022</t>
  </si>
  <si>
    <t>La Entidad aportó el documento 61.Acta_Comite_No.13_CIGD_20221202</t>
  </si>
  <si>
    <t>La Entidad aportó el documento 62.CapturasControlAcceso</t>
  </si>
  <si>
    <t>La Entidad aportó el documento 63.PolItica_Seguridad_Informacion_ y_Seguridad_Digital</t>
  </si>
  <si>
    <t xml:space="preserve">
La Entidad suministró el link https://back.haciendabogota.gov.co/sites/default/files/oapla/plan-accion/planes-institucionales/planes-institucionales-mipg/2022/7-plan-gestion-riesgos-seguridad-informacion-2022.pdf
acerca del plan de gestión de riesgos</t>
  </si>
  <si>
    <t>La Entidad aportó 65.120-P-01_Procedimiento_Planeacion</t>
  </si>
  <si>
    <t>La Entidad aportó 66.120-P-02_Procedimiento_Adm_Com_Ofic
66.120-P-03_Procedimiento_Digitalizacion</t>
  </si>
  <si>
    <t>La entidad aportó 67.120-P-04_Procedimiento_Gest_Tramite</t>
  </si>
  <si>
    <t>La entidad aportó 68.120-P-05_Procedimiento_Organizacion</t>
  </si>
  <si>
    <t>La Entidad aportó 69.120-P-06_Transferencias</t>
  </si>
  <si>
    <t>La Entidad aportó 70.ProcedimientoDisposFinal</t>
  </si>
  <si>
    <t>La Entidad aportó 71.120-P-11_Preservacion</t>
  </si>
  <si>
    <t>La Entidad aportó 72.120-P-11_Valoracion</t>
  </si>
  <si>
    <t>La Entidad suministró el 74.Modelo_de_Requisitos_SGDEA</t>
  </si>
  <si>
    <t>La Entidad suministró 73.Acta_Comite_No.13_CIGD_20221202</t>
  </si>
  <si>
    <t>Oracle WebCenter Content WCC</t>
  </si>
  <si>
    <t>Actualmente la entidad tiene implementado el SGDEA: Sistema Oracle WebCenter Content WCC el cual está en ambiente web, Bogdata y CRM
Para el 2022 se implementó la interoperabilidad de SA con WCC para algunas series puntuales.</t>
  </si>
  <si>
    <t>La Entidad aportó 78.120-P-03_Procedimiento_Digitalizacion
78.Guia_Digitalizacion
78.Guia_Control_de_Calidad</t>
  </si>
  <si>
    <t>La Entidad aportó 79. Pantallazos_Objetos_Digitales
El documento con captura de pantalla de "Objetos_Digitales" en repositorio de consulta SGDEA y Sistema Legado.</t>
  </si>
  <si>
    <t xml:space="preserve">
120-P-03
 DIGITALIZACIÓN </t>
  </si>
  <si>
    <t>120-P-03
 DIGITALIZACIÓN</t>
  </si>
  <si>
    <t>La Entidad aportó 80.120-P-03_Procedimiento_Digitalizacion
(en el cual se refleja la implementación de estrategias para la reprografía).
80.Cronograma_digitalizacion_ejecutado_2022</t>
  </si>
  <si>
    <t>La Entidad aportó 82.CatalogoMetadatos</t>
  </si>
  <si>
    <t>Servidor del sistema de información de gestión documental</t>
  </si>
  <si>
    <t>La Entidad aportó En las páginas 174 a 176 del SIC se encuentra el cronograma de implementación del Plan de preservación digital a largo plazo.  la Dra. Olga menciona que del 2022 no se avanzó tanto en la implementación, como si se ha realizado en el 2023,
El SIC también puede ser consultado en el siguiente link: https://www.haciendabogota.gov.co/es/sdh/sistema-integrado-de-conservacion-sic-0</t>
  </si>
  <si>
    <t>La Entidad aportó el 92.PAS_2022_IV_trimestre_Gestion_Documental</t>
  </si>
  <si>
    <t>La Entidad aportó 5.Programa_Gestion_Documental_2021, en la página 7 del documento se menciona la política de gestión documental de la Entidad que comprende además el alcance cero papel.La política estableció con medidas como utilizar las herramientas digitales, evitar la impresión de copias innecesarias, trabajar sobre un mismo archivo (en lo posible digital) antes de imprimirlo, re-utilizar las hojas impresas por una sola cara, evitar la impresión de archivos personales, y comprometernos con el medio ambiente y la sostenibilidad de la Secretaría de Hacienda. ver link https://www.haciendabogota.gov.co/shd/secretaria-hacienda-comprometida-con-la-cultura-cero-papel</t>
  </si>
  <si>
    <t>La Entidad suministró:
1. Aplicativo SGDEA:https://sgdea.shd.gov.co/cs/idcplg?IdcService=GET_DOC_PAGE&amp;Action=GetTemplatePage&amp;Page=HOME_PAGE
2. Aplicativo SAP CRM Correspondencia:https://vhshdcrpai01.hec.shd.gov.co:44300/sap(bD1lcyZjPTQwMCZkPW1pbg==)/bc/bsp/sap/crm_ui_start/default.htm
3. Seguimiento al consumo del papel a través de PIGA:https://view.genial.ly/61d4b25d7cf8de0d7e05514b/interactive-content-estadisticas-piga
WCC/CRM/PIGA</t>
  </si>
  <si>
    <t>Preguntar si  la meta de consumo de papel establecida  fue de 2%, así quedó en el plan de austeridad.</t>
  </si>
  <si>
    <t>El dato reportado en el periodo 2021 no coincide con el 2022
validar el informe</t>
  </si>
  <si>
    <t>La Entidad aportó:
96.Banco_del_Conocimiento_GD
El cual tiene pantallazos del  Banco del Conocimiento GD, diseñado e implementado por la Subdirección de Gestión Documental, cuyo propósito es: generar en la SHD una cultura de transferencia de conocimiento, promover nuevas y mejores prácticas de intercambio y de construcción de saberes colectivos en materia de gestión documental. Link de acceso: https://shdgov.sharepoint.com/sites/SubdireccindeGestinDocumental/SitePages/Home.aspx
De igual forma también corresponden los archivos que se cargaron en punto 11.</t>
  </si>
  <si>
    <t>La Entidad aportó 98.Informe_ Gestion_y_Resultados_2022_SDH desde la página 156 hasta la 160 se evidencin las actividades realizadas en materia de gestión documental.
enlace: https://back.haciendabogota.gov.co/sites/default/files/oapla/informes-gestion-evaluacion-auditoria/informe-gestion/Informe%20Gesti%C3%B3n%20y%20Resultados%202022%20SDH.pdf</t>
  </si>
  <si>
    <t>La Entidad aportó el 98.Informe_ Gestion_y_Resultados_2022_SDH
También puede ser consultado en: https://back.haciendabogota.gov.co/sites/default/files/oapla/informes-gestion-evaluacion-auditoria/informe-gestion/Informe%20Gesti%C3%B3n%20y%20Resultados%202022%20SDH.pdf</t>
  </si>
  <si>
    <t xml:space="preserve"> 2 de 4</t>
  </si>
  <si>
    <t>Mantiene vigente la  resolución  No 200  de fecha  28 febrero de 2020 "Por el cual se modifica el manual de funciones y competencias laborales de los empleo de planta de personal dde la Unidad Adminsitrativa Especial Catastro Distrital 
En la cual se verifica los profesionales que se encuentran en la resolución para observar el perfil: 
1. Profesional Especializado Código 222 Grado 8  pag 152 se observa los requisitos de formación academica  titulo profesional en disciplina academica del nucleo basico del conomimiento en  Adminsitración, psicologia,  ingenieria industrual y afines;  titulo de posgrado en área relacionadas con las funciones del cargo tarjeta  o matricula profesional en los casos reglamentados por la ley 
2 Profesional Universitario  Código 219 grado 04  pag 219   observa los requisitos de formación academica  Titulo profesional en disciplina academica del nuvleo basico de conocimiento en bibliotecologia, otros  ciencias sociales y humanas; tarjeta o mastricula profesional segun el caso, expedido por el  colegio colombiano de Archvistas Ley 1409 Tarjeta matricula profesional en los casos reglamentados por ley.
3.  Técnico Código 314 grado 05 pag 292 técnica profesional, tecnologica o terminación y aprobación del pensum academico de educación superior de formación profesional en la disicplina academica del nucleo basico de conocimiento: Bibliotecología, otros ciencias sociales y Humanas o Administración y solicitud de tarjeta profesional
3. Técnico Código 314 grado 03 pag 307 observa los requisitos de formación academica  Titulo de formación técnica profesional, tecnologica o terminación y aprobación del pensum academico de educación superior de formación profesional en la disicplina academica del nucleo basico de conocimiento: Bibliotecología, otros ciencias sociales y Humanas o Administración
y solicitud de tarjeta profesional 
4.  Técnico Código 314 grado 02 pag 317 observa los requisitos de formación academica  Titulo de formación técnica profesional, tecnologica o terminación y aprobación del pensum academico de educación superior de formación profesional en la disicplina academica del nucleo basico de conocimiento: Bibliotecología, otros ciencias sociales y Humanas o Administración
y solicitud de tarjeta profesional 
Teniendo en cuenta el item 2 el manual cuenta con el perfil , de acuerdo con los artículos 4, 5 y 6 de la Ley 1409 de 2010 y Resolución 629 de 2018.  
Por otra parte se verifica el anexo 2 de equipo de trabajo para valida que persona se encontraba nombrada en estos dos cargos encontrado: 
Profesional especializado JAVIER RICARDO RINCON con titulo como PROFESIONAL EN SISTEMAS DE INFORMACIÓN Y DOCUMENTACIÓN  Consejo Nacional de Biblioecologia
Profesional universitario  YENNY MILENA HERNANDEZ RAMIREZ PROFESIONAL EN SISTEMAS DE INFORMACIÓN Y DOCUMENTACIÓN  Registro RUPA Tarjeta 1994 de 2019</t>
  </si>
  <si>
    <t xml:space="preserve">
No aplica  se cuenta con personal de planta con los cargos que se mencionan a continuación:
Profesional especializado Código 222 Grado 8  total 1
Profesional Universitario  Código 219 grado 04  total 1
Técnicos Código 314 grado 05 (1) , Técnico Código 314 grado 03 (1) Técnico Código 314 grado 02 (2) total 4 ninguno cuenta con los requisitos de la Ley 1409 de 2010
Auxiliar Administrativo Codigo 470 Grado 01 (4)
Total personal de planta10
</t>
  </si>
  <si>
    <t xml:space="preserve">
Profesional especializado JAVIER RICARDO RINCON con titulo como PROFESIONAL EN SISTEMAS DE INFORMACIÓN Y DOCUMENTACIÓN  Consejo Nacional de Biblioecologia
Profesional universitario  YENNY MILENA HERNANDEZ RAMIREZ PROFESIONAL EN SISTEMAS DE INFORMACIÓN Y DOCUMENTACIÓN  Registro RUPA Tarjeta 1994 de 2019</t>
  </si>
  <si>
    <t>Profesional especializado JAVIER RICARDO RINCON con titulo como PROFESIONAL EN SISTEMAS DE INFORMACIÓN Y DOCUMENTACIÓN  Consejo Nacional de Biblio</t>
  </si>
  <si>
    <t xml:space="preserve">CONSERVACIÓN Y RESTAURACIÓN DE PATRIMONIO CULTURAL MUEBLE CPS ELVIA PATRICIA GOMEZ </t>
  </si>
  <si>
    <t>Recomendación Historidor : revisar con la entidad si tiene la sustentación de estas competencias para la valoración secundaria de las TRD en proceso de actualización</t>
  </si>
  <si>
    <t xml:space="preserve">WILLIAM ANTONIO GONZALEZ </t>
  </si>
  <si>
    <t>Adjuntan Resolución 1298  del 14 de septiembre de 2022 Por la cual  se adopta el Modelo Integrado de planesción y Gestión y se crea el Comité Institucional de Gestión y Desempeño de la Unidad Administrativa especial de Catastro Distrital</t>
  </si>
  <si>
    <t xml:space="preserve">Se relacionan las siguientes actas de las sesiones realizadas validar temas de gestión documental en las actas aportadas
1. Acta No 10  fecha 23 de noviembre de 2022 no se especifica tema en gestión documental no se relaciona en el listado y en su contenido no se encuentra temas de gestión documental
2. Acta No 11  presentación PINAR y los proyectos planeado en el vigencia 2022 .- 2025
3. Acta No 004 de 28 abril de 2022  Seguimiento Plan de Sostenibilidad MIPG Avances dimensiones
4. Acta No 2 de fecha de 21 de febrero de 2022 no se especifica tema en gestión documental  de acuerdo a la revisado el 14 de junio  en el listado de acta se mantiene que no se encuentran temas en el contenido relacionado con la gestión documental
5. Acta No 7 de fecha 26 de julio de 2022 no se especifica tema en gestión documental  de acuerdo a la revisado el 14 de junio  en el listado de acta se mantiene que no se encuentran temas en el contenido relacionado con la gestión documental
6  Acta No 6 de fecha 30 de junio de 2022 Aprobacion Documentos SIC
7. Acta No  3  de 30 de marzo de 2022 no se especifica tema en gestión documental   de acuerdo a la revisado el 14 de junio  en el listado de acta se mantiene que no se encuentran temas en el contenido relacionado con la gestión documental
</t>
  </si>
  <si>
    <t>Revisando no se cuenta con el  acto administrativo de aprobación del PGD
PGD 2022</t>
  </si>
  <si>
    <t xml:space="preserve">La entidad  aporta Acta No 5 de fecha 28 de septiembre de 2018 en su contenido refleja en el item 6 Plan de Gestión Documental y Plan Insitucional de Archivos
Teniendo en cuenta lo aportado se verifica el PGD de vigencia 2022 fente a los elementos de formulación del instrumento
Introducción pag 5
alcance,pag 6 
 Público al que va dirigido pag 7
 Requerimientos para el desarrollo del PGD ( Normativos  economicos, administraticos, tecnologicos, gestión del cambio).pag  10-19
 Lineamientos para el proceso de gestión documental  (8 procesos)  pag 26-36
fases de implementqación PGD no se observa 
programas especificos  pag  36-40
 Armoinización con los planes y sistemas de gestión de la entidad pag  40
Recomenfación Revisar  los elementos del PGD y agregar  fases de implementación del PGD 2022, asi mismo la formulación de todos los programa especificos se mantiene recomencación frente al ajuste del Documento y surtir aprobación teniendo cuentra que cada vez que se actualiza esgte instrumento debe contar con acto administrativo de aprobación.
</t>
  </si>
  <si>
    <t xml:space="preserve">
Se mantiene la Recomendación; Actualizar la politica de gestión documental  se observa que en el contenido se encuentra el plan distrital de desarrollo 2016-2020 asi mismo tener en cuenta los conponentes que menciona  el  ARTÍCULO 2.8.2.5.6.  del Decreto 1080
Adicional a lo anterior se enmarca  la  Política de Gestión Document refleja en su contenido el plan distrital de desarrollo 2016-2020 el cual esta conforme a las metas de la anterior administración, por otra parte, este documento debe ser dinámico y mostrar las reglas y los lineamientos de la gestión documental conforme a su estado actual y debe encontrarse articulada con el PGD de la entidad.</t>
  </si>
  <si>
    <t>La entidad aporta 2 archivos de diagnostico los cuales se mencionan a continuación
1. Diagnostico componente tecnologico
 Diagnostico aspectos de conservación documental y preservación digitalA
Se reitera la Recomenfación; elaborar diagnistico integral de archvos en el cual se observe el estado de la gestión documental de la entidad</t>
  </si>
  <si>
    <t>Recomendción: Formular le implmentar los programas específicos de acuerdo a las necesidades de la entidad teniendo en cuenta lo que establece el manual para la formulación del PGD.</t>
  </si>
  <si>
    <t>https://www.catastrobogota.gov.co/sites/default/files/archivos/PGD%20CATASTRO_FINAL%20_11-09-2018.pdf
aAdjuntar link PGD actualizado</t>
  </si>
  <si>
    <t>La entidad aporta el cronograma con las actividades del plan de trabajo de la Gestión DOcumental en genral mas no es claro cuales corresponden al PGD
Preguntar como se realiza la formulación e implementación de actividades del PGD sin tener el cronograma de implemenración del documento
Reitera Una vez surtido el proceso de aprobación es importante realizar el plan de trabajo y/o Plan opetarvo mencionado
Vale la pena aclarar que frente a este aspecto la entidad menciona que  cuenta con otras herramientas como tablero de control y matriz de seguimiento de MIPG 
Pero para la verificación no cumpliria toda vez que no se evidencia cuales son las acciones definidas en el PGD para luego mirar la armonización con las otras herramientas que menciona la entidad tener</t>
  </si>
  <si>
    <t>Teniendo en cuenta que no se observan cronograma para la impllementación de PGD no se puede reflejar la armonización con el Plan Institucional de Archivos, el Plan Estratégico y el Plan de Acción</t>
  </si>
  <si>
    <t xml:space="preserve">La entidad aporta matriz de seguimiento de espediente electrónicos
Revisar no se aporta actas de visitas de archivos de gestión  
Despues de la validación el 14 de junio de 2023 se observan  25 listados de asistencia de levantamiebnto de inventarios electronicos y aplicación de TRD </t>
  </si>
  <si>
    <t>Aporta Matriz de seguimiento de los Archivos de Gestión</t>
  </si>
  <si>
    <t>Se presenta matriz de estado de acciones de mejora
Cuantas, y cuales no esta completa la información de la acciones
En la matriz de acciones y oportunidades se identifica una oportunidad de mejora No 069 relacionada con la organización de Archivo de Gestión de Gerencia y Subgerencia Juridicala cual ya se encuentra cerrada 
Del Informe de auditoria defecha 22 de octubre de 2022 se observan 4 acciones correctivas las cuales no se sabe el estado de cumplimiento
En la matriz de acciones y oportunidades se identifica una oportunidad de mejora No 069 relacionada con la organización de Archivo de Gestión de Gerencia y Subgerencia Juridicala cual ya se encuentra cerrada 
Del Informe de auditoria defecha 22 de octubre de 2022 se observan 4 acciones correctivas relacionadas con organización de archivos y consulta y prerstamo de documentos las cuales no fue posible validarestado de cumplimiento</t>
  </si>
  <si>
    <t>Conformación de Expedientes electrónicos de archivo.
Socialización SIC
Sensiblización conformación de Expedientes electrónicos</t>
  </si>
  <si>
    <t>Sensibilizaciones a cada área, seguimiento organización de archivos híbridos, organización de archivos digitales en Fileserver, cargue de documentos en el gestor de contenidos, elaborción del módulo de capacitación Gestión Documental.</t>
  </si>
  <si>
    <t>No se aporta la evidencias 
N°10  Plan Institucional de Capacitación. (2022) En el cronograma del PIC se observa una jornada de socialización de gestión documental en el item 29
N° 11 Relación de las capacitaciones realizadas en temas de gestión documental por temática.</t>
  </si>
  <si>
    <t>Recomendación si bien la entidad presento la relación y evidencias de listas de asistencia es necesario que se elaboren evidencias de la socializaciones para validar el contenido de los temas socializados para cada uno de los instrumentos</t>
  </si>
  <si>
    <t>Item 9 de la relación de socialización de intrumentos</t>
  </si>
  <si>
    <t>Item 14de la relación de socialización de intrumentos</t>
  </si>
  <si>
    <t>Item 10 de la relación de socialización de intrumentos</t>
  </si>
  <si>
    <t>Item 11 de la relación de socialización de intrumentos</t>
  </si>
  <si>
    <t>Cual es la evidencia de capacitación de este tema</t>
  </si>
  <si>
    <t>Relaciona en el item 6 , 8 , 12 y 13 de la relación de socialización de intrumentos</t>
  </si>
  <si>
    <t>La entidad no cuenta con TVD ajustar respueta</t>
  </si>
  <si>
    <t>Item 1  al 5, 7  y 15relación de socialización de Instrumentos</t>
  </si>
  <si>
    <t>Item 1 y 7  relación de socialización de Instrumentos</t>
  </si>
  <si>
    <t>Nomalización descripción de archivos, indice electrónico, referencia cruzada, metadatos.</t>
  </si>
  <si>
    <t>La entidad aporta el Plan Insitucional de Archivos con fecha de aplicación 2022 a 2026  
Pero es importante aclarar si sigue vigente el PINAR de 2018 teniendo en cuenta que no se observa acto administrativo de Actualización y si se mantiene que se aporte PINAR 2018 el cual tiene fecha de aplicación 2018 a 2022
Acta No 011de 29 de diciembre de 2022</t>
  </si>
  <si>
    <t>13 de fecha 30 de diciembre de 2021</t>
  </si>
  <si>
    <t>Acta No 011de 29 de diciembre de 2022</t>
  </si>
  <si>
    <t>Solicitiar Acta de aporbación de la actualización del PINAR teniendo en cuenta la actualización del Intrumento</t>
  </si>
  <si>
    <t>En el POA se encuentran algunas actividad general Ejecutar y hacer seguimiento del PINAR  y formular 2023 por lo tanto se requiere saber si se especifica bajo otra matriz puesto que en el seguimiento no se observan todos los proyectos y actividades formuladas en el PINAR
Se realiza busqueda encontrando la matriz dse seguimiento de Planes PAAC la cual se enuentra ubicada en la carpeta PGD del ONEDRIVE
1 Hoja de Calculo a nivel general (Ejecutar y hacer seguimiento del PINAR  y formular 2023) y (implemtación SIC y PPDL ) y una Actividad del (SGDEA crear los expedientes electrónicos con los respectivos componentes tecnológicos (de autenticidad, integridad, fiabilidad, disponibilidad) para el 30% de las series documentales).
2 Hoja de Calculo PAAC Actualizar TRD y PGD
No se observa Inventario archivos de Gestión y la actualización del Banter por tanto cumple de forma parcial</t>
  </si>
  <si>
    <t>De donde se toma el dato reportado</t>
  </si>
  <si>
    <t>De acuerdo a PINAR vigencia 2018  los proyectos a mediano plazo tienen una cobertura de fechas 2019-2022 se mencionan los proyectos formulados
1. Desarrollar Sistema Integrado de Conservación
2. Desarrollar Sistrema de  Gestión Electronica de documentos de archivo
3. Elaborar instrumentos archivisticos para la gestión documental:  Banter, Moreq, tabla de control de acceso</t>
  </si>
  <si>
    <t>1. Sistema Integrado de Conservación 2023-2026
2. Inventario documental etapa de gestión 2022-2023
3. Proyecto SGDEA 2023-2026
4. Actualizar Instrumentos Archivisitcos (TRD, Banco Terminologico y PGD) 2022-2023</t>
  </si>
  <si>
    <t>Proyectos PINAR
1. Sistema Integrado de Conservación 2023-2026
2. Inventario documental etapa de gestión 2022-2023
3. Proyecto SGDEA 2023-2026
4. Actualizar Instrumentos Archivisitcos (TRD, Banco Terminologico y PGD) 2022-2023
Dependen de respuesta colocar los mismo del 2021</t>
  </si>
  <si>
    <t>La entidad aporta el plan de sostenibilidad de MIPG en el Numeral 23 Ejecutar y hacer seguimiento del PINAR  y formular 2023 un cumplimiento de 8,33 de enero a sdiciembre pero en este no se encuentran las proyectos espesificos y actividades planeadas en el PINAR
La entidad tiene matriz de Seguimiento de los proyectos del PINAR</t>
  </si>
  <si>
    <t xml:space="preserve">Plan de acción Anual
Plan de Sostenibilidad del Modelo Integrado de Planeación y gestión 
Plan de Trabajo de Racionalización </t>
  </si>
  <si>
    <t xml:space="preserve">Plan de sostenibilidad de MIPG </t>
  </si>
  <si>
    <t xml:space="preserve">1 Consejo Directivo. 
2. 100000 Dirección General
3. 110000 Oficina Asesora de Planeacion y Aseguramiento de Procesos
4. Oficina Observatorio Técnico Catastral
5. 150000 Control Disciplinario Interno
6. 130000 Oficina de Control Interno
7.  210000 Gerencia de Infraestructura de Datos
Espaciales - IDECA
8. 210100 Subgerencia de Operaciones - IDECA
9 Subgerencia de Analitica de Datos
10. 220000 Gerencia de Información Catastral
11. 220100 Subgerencia de Información Física y Jurídica
12. 220200 Subgerencia de Información Económica
13. 230000 Gerencia Comercial y de Atención al Usuario
14.Subgerencia de Participación y Atención al Ciudadano
15 Gerencia Juridica
16. Subgerencia de Gestión Juridica
17 Gerencia Gestión Corporativa
18 240100 Subgerencia Administrativa y Financiera
19 240200 Subgerencia de Recursos Humanos
20.  Subgerencia de Contratación
21.250000 Gerencia de Tecnología
22. 250100 Subgerencia de infraestructura Tecnológica
23. 250200 Subgerencia de Ingeniería de Software
Validar si se encuentran la 23 Dependencias tenien en cuenta que solo se observaron algunas que sopn las que se encuentra con codigo
</t>
  </si>
  <si>
    <t>https://www.catastrobogota.gov.co/instrumentos-de-gestion/cuadro-de-clasificacion-documental-2022</t>
  </si>
  <si>
    <t>Según el ACUERDO N° 004 DE 2021(Noviembre 5)"Por el cual se determinan las reglas de organización, funcionamiento y estatutos de la Unidad Administrativa Especial de Catastro Distrital, se
deroga el Acuerdo N° 005 de 2020 y se dictan otras disposiciones”. se reflejan 23 dependencias preguntar</t>
  </si>
  <si>
    <r>
      <t xml:space="preserve">A continuación se relaciona los inventarios aportados por la entidad y los años registrados total 17 dependencias de 23
1 Consejo Directivo. 
2. 100000 Dirección General (1) 2019
3. 110000 Oficina Asesora de Planeacion y Aseguramiento de Procesos (1-2018) (1-2019)
4. Oficina Observatorio Técnico Catastral (1-2019)
5. 150000 Control Disciplinario Interno (1- 2104 y 2016 a 2019) (1- 2016-2019)
6. 130000 Oficina de Control Interno (1-2017) (1-2018)(1-2019)
7.  210000 Gerencia de Infraestructura de Datos
Espaciales - IDECA (1 - 2018 y 2019) </t>
    </r>
    <r>
      <rPr>
        <b/>
        <sz val="10"/>
        <rFont val="Arial"/>
        <family val="2"/>
      </rPr>
      <t xml:space="preserve">2 archivos </t>
    </r>
    <r>
      <rPr>
        <sz val="10"/>
        <rFont val="Arial"/>
        <family val="2"/>
      </rPr>
      <t xml:space="preserve">
8. 210100 Subgerencia de Operaciones - IDECA (1- 2017-2018)
9 Subgerencia de Analitica de Datos
10. 220000 Gerencia de Información Catastral (1-2019) (1-2018-2019)
11. 220100 Subgerencia de Información Física y Jurídica (23-2019)
12. 220200 Subgerencia de Información Económica (1-2017-2019) (1-2018) (1-2019)
13. 230000 Gerencia Comercial y de Atención al Usuario (6-2017), (2-2019)
14.Subgerencia de Participación y Atención al Ciudadano
15 Gerencia Juridic</t>
    </r>
    <r>
      <rPr>
        <b/>
        <sz val="10"/>
        <rFont val="Arial"/>
        <family val="2"/>
      </rPr>
      <t>a 2 archivos</t>
    </r>
    <r>
      <rPr>
        <sz val="10"/>
        <rFont val="Arial"/>
        <family val="2"/>
      </rPr>
      <t xml:space="preserve">
16. Subgerencia de Gestión Juridica (2 carpetas con 0 archivos)
17 Gerencia Gestión Corporativa
18 240100 Subgerencia Administrativa y Financiera (3 carpetas con 0 archivos)
19 240200 Subgerencia de Recursos Humanos (1- 2019) (1-2018), (1-2017) (1 hl 1995a 2017) (1- hl 1990 a 2018) y (1 hl 1973-2018)
20.  Subgerencia de Contratación
21.250000 Gerencia de Tecnología (1- 2013 a 2019)
22. 250100 Subgerencia de infraestructura Tecnológica (1-2019)
23. 250200 Subgerencia de Ingeniería de Software
</t>
    </r>
  </si>
  <si>
    <t>Se toma dereferencia las TRD publicadadas las cuales fueron convalidadas mediante el ACUERDO 01 DE 2015 teniendo en cuenta que las que corresponden al cambio organizacional vigencia 2021 se encuentran en proceso de convalidación
Averiguar el estado de la Actualización TRD</t>
  </si>
  <si>
    <t>Acta No GD. 031 de 23 de diciembre de  2019</t>
  </si>
  <si>
    <t>Averiguar por el estado del acto administrativ de adopción de acuerdo a lo indicado en la vigencia 2021
a entidad se encuentra proyectado el proyecto de Resolución que requiere la oficalización por la entidad teniendo en cuenta que este da fe de la adopción de TRD de la entidad y cumplimiento al acuerdo 004 AGN  de 2013</t>
  </si>
  <si>
    <t>La entidad registra en la lista de chequeo: De conformidad con los requisitos establecidos por el AGN mediante radicado 2-2018-05285, la Unidad se encuentra en proceso de actualización de las TRD para culminar el registro único de series documentales.
Pero se debe tener en cuenta que cada TRD que se elaabore debe contar con este registro mantiene recomendación del informe de seguimiento 2021</t>
  </si>
  <si>
    <t xml:space="preserve">Se toma dereferencia las TRD publicadadas las cuales fueron convalidadas mediante el ACUERDO 01 DE 2015 teniendo en cuenta que las que corresponden al cambio organizacional vigencia 2021 se encuentran en proceso de convalidación
https://www.catastrobogota.gov.co/instrumentos-de-gestion?field_clasificacion_target_id=136
</t>
  </si>
  <si>
    <t>Actos adminsitrativo de cambio organizacional 
1. ACUERDO 004 DE 2012 (Mayo 02) "Por el cual se determina el objetivo, la estructura organizacional y las funciones de la Unidad Administrativa Especial de Catastro Distrital y se dictan otras disposiciones"y ACUERDO 003 DE 2012 (Mayo 02) "Por el cual se adoptan los estatutos internos de la Unidad Administrativa Especial de Catastro Distrital y se dictan otras disposiciones" soporta TRD convalidadas
2. ACUERDO 005 DE 2020 (Agosto 21). Por el cual se determinan las reglas de organización, funcionamiento y estatutos de la Unidad Administrativa Especial de Catastro Distrital, y se dictan otras disposiciones
3. ACUERDO 004 DE 2021 (Noviembre 05). Por el cual se determinan las reglas de organización, funcionamiento y estatutos de la Unidad Administrativa Especial de Catastro Distrital, se deroga el Acuerdo N° 005 de 2020 y se dictan otras disposiciones</t>
  </si>
  <si>
    <t>Se encuentra en proceso de actualización las TRD de conformidad al Acuerdo 4 de noviembre de 2021
1. ACUERDO 004 DE 2012 (Mayo 02) "Por el cual se determina el objetivo, la estructura organizacional y las funciones de la Unidad Administrativa Especial de Catastro Distrital y se dictan otras disposiciones"y ACUERDO 003 DE 2012 (Mayo 02) "Por el cual se adoptan los estatutos internos de la Unidad Administrativa Especial de Catastro Distrital y se dictan otras disposiciones" soporta TRD convalidadas oficio Radicado 1-2014-34112
2. ACUERDO 005 DE 2020 (Agosto 21). Por el cual se determinan las reglas de organización, funcionamiento y estatutos de la Unidad Administrativa Especial de Catastro Distrital, y se dictan otras disposiciones
3. ACUERDO 004 DE 2021 (Noviembre 05). Por el cual se determinan las reglas de organización, funcionamiento y estatutos de la Unidad Administrativa Especial de Catastro Distrital, se deroga el Acuerdo N° 005 de 2020 y se dictan otras disposiciones
Revisar cual acto administrativo se tomo para la actualización de TRD</t>
  </si>
  <si>
    <t xml:space="preserve">La entidad no aporta  evidencia 33 con lo que permita ver la  relación de de los archivos de gestión por dependencia. </t>
  </si>
  <si>
    <t>920 GB</t>
  </si>
  <si>
    <t>20 Teras</t>
  </si>
  <si>
    <t>De acuerdo a las trasferencia primarias realizadas durante la vigencia 2022 registradas en el anexo 4 transferencias se observa un total de 348 ml lo que quiere decir el total de metros lineales correspode a 9940
Aclarar el dato reportado</t>
  </si>
  <si>
    <t>De acuerdo a las trasferencia primarias realizadas durante la vigencia 2022 registradas en el anexo 4 transferencias se observa un total de 8377 registros lo que quiere decir el total de registros correspode a 11881
Aclarar el dato reportado</t>
  </si>
  <si>
    <t>Tramites no inmediatos</t>
  </si>
  <si>
    <t>Revisar ajustar con la denominación de la serie teniendo en cuenta que se registran son las dependencias</t>
  </si>
  <si>
    <t>26.7%</t>
  </si>
  <si>
    <t xml:space="preserve">No es consiten con la respuesta de la vigencia 2021 validar </t>
  </si>
  <si>
    <t>No es consiten con la respuesta de la vigencia 2021 validar</t>
  </si>
  <si>
    <t>La entidad aporta cronograma de transferencias primarias en la cual se observa la programación de 21 dependencias</t>
  </si>
  <si>
    <t>MANUAL
De las 21 dependencias programadas para realizar transferencias se observa la realización de 5 según los reportado en el anexo 4 
No se aporta actas de transferencias documental con fuid  evidencia No 35
11 dependencias relacionadas que hicieron trnaferencia en el anexo 4 de transferencias</t>
  </si>
  <si>
    <t>De acuerdo a tiempos de retención establecidos en las TRD convalidad, tenía que realizar transferencias secundarias a partir de los 5 años es decir a partir del 2018
Ajustar respuesta formularia para que tenga consistencia con la respuesta del 2021
No se ajusta el formulario</t>
  </si>
  <si>
    <t>No ha realizado proceso de transferencias secundarioa</t>
  </si>
  <si>
    <t>Ajustar rta en el formulario
NO APLICA</t>
  </si>
  <si>
    <t>Ajustar rta en el formulario
NO teniendo en cuenta que si aplica a partir de la vigencia 2018 según tiempos establecidos en las TRD</t>
  </si>
  <si>
    <t>Ajustar Respuesta en el formulario  dejando el espacio vacio teniendo en cuenta la nota Esta pregunta solo se debe responder si la Entidad no cuenta con TRD  convalidada
No se ajusta el formulario</t>
  </si>
  <si>
    <t>No se ajusta el formulario</t>
  </si>
  <si>
    <t xml:space="preserve">
Aporta el FUID oficializado en el sistema integrado de gestión como Formato Unico de Inventario documental 8-3- FR -01 VERSIÓN 3.2 </t>
  </si>
  <si>
    <t>Este dato sedebe revisar de acuerdo a los inventarios aportados teniendo en cuenta que estos son de vigencia 2017 a 2019</t>
  </si>
  <si>
    <r>
      <t xml:space="preserve">De acuerdo a las trasferencia primarias realizadas durante la vigencia 2022 registradas en el anexo 4 transferencias se observa un total de 386 ml lo que quiere decir el total de metros lineales correspode a </t>
    </r>
    <r>
      <rPr>
        <b/>
        <sz val="10"/>
        <rFont val="Arial"/>
        <family val="2"/>
      </rPr>
      <t>10378</t>
    </r>
    <r>
      <rPr>
        <sz val="10"/>
        <rFont val="Arial"/>
        <family val="2"/>
      </rPr>
      <t xml:space="preserve">
Aclarar el dato reportado
No se valida dato 
</t>
    </r>
  </si>
  <si>
    <r>
      <t xml:space="preserve">De acuerdo a las trasferencia primarias realizadas durante la vigencia 2022 registradas en el anexo 4 transferencias se observa un total de 11609 registros lo que quiere decir el total de registros correspode a </t>
    </r>
    <r>
      <rPr>
        <b/>
        <sz val="10"/>
        <rFont val="Arial"/>
        <family val="2"/>
      </rPr>
      <t>15113</t>
    </r>
    <r>
      <rPr>
        <sz val="10"/>
        <rFont val="Arial"/>
        <family val="2"/>
      </rPr>
      <t xml:space="preserve">
Aclarar el dato reportado
No se valida dato </t>
    </r>
  </si>
  <si>
    <t xml:space="preserve">La entidad aporta:
1. Acta de reunion 002 de 2017 de fecha 15 de agosto de 2017 proceso de eliminación  de la serie contratos correspondiente a los años 1987 a 1997
2. Acta de eliminaciión de documentos de fecha 22 de noviembre de 2018 de 1987 a 1996
No se porta evidencia No 41
El proceso de eliminación se realizo en la vigencia 2018 aprobada mediante comite en el año 2017 </t>
  </si>
  <si>
    <t xml:space="preserve">La entidad aporta:
1. Acta de reunion 002 de 2017 de fecha 15 de agosto de 2017 proceso de eliminación  de la serie contratos correspondiente a los años 1987 a 1997
2. Acta de eliminaciión de documentos de fecha 22 de noviembre de 2018 de 1987 a 1996
El proceso de eliminación se realizo en la vigencia 2018 aprobada mediante comite en el año 2017 </t>
  </si>
  <si>
    <t>Revisar respuesta teniendo en cuenta la respuesta de la vigencia 2021 era No adicional si se realizo no se aporta la evidencia No 41
No se presento evidencia ni ajusto respuesta en el formulario</t>
  </si>
  <si>
    <t>No  se dio respuesta en el Formulario - Diligencias respuesta en el formulario
No se presento evidencia ni ajusto respuesta en el formulario</t>
  </si>
  <si>
    <t xml:space="preserve">Revisar el estado de la publicación de los inventarios documentales teniendo en cuenta que en la vigencia 2021 se menciona: Se revisara por parte de la entidad con comunicaciones teniendo en cuenta que se ajusto la pagina y en el momento no se observa el Link de publicación
Adjunta link de publicación de la eliminación de la vigencia 2018
https://www.catastrobogota.gov.co/sites/default/files/archivos/INVENTARIO%20DOCUMENTAL%20CONTRATOS%20PROCESO%20DE%20DISPOSICI%C3%93N%20FINAL.pdf
</t>
  </si>
  <si>
    <r>
      <t xml:space="preserve">Confirmar el dato teniendo encuenta que no tiene consitencia con el bridando el año pasado
</t>
    </r>
    <r>
      <rPr>
        <b/>
        <sz val="10"/>
        <rFont val="Arial"/>
        <family val="2"/>
      </rPr>
      <t>Se verifica el acta de liminación y el volumen eliminado corresponde a 49,5 ml</t>
    </r>
    <r>
      <rPr>
        <sz val="10"/>
        <rFont val="Arial"/>
        <family val="2"/>
      </rPr>
      <t xml:space="preserve">
Se consulta evidencias de años pasado dejando el dato anterior que se encuentra consignadoen la evidencia acta de eliminacions de 2018 con un volumen documenta de  49,5
No se valido la información registrada y tampoco se ajusto el dato en el formulario</t>
    </r>
  </si>
  <si>
    <t>Esta respuesta dependen de lo que conteste la entidad en la pregunta 33.5
La entidad ajunta link de la tranferencia secundaria realizada en la vigencia 2007 pues no se realizo este proceso en la vigencia 2022</t>
  </si>
  <si>
    <t>ACUERDO 0002 DE 2007(Enero 2). Por el cual se determina el objetivo, la estructura organizacional y las funciones de la Unidad Administrativa Especial de Catastro Distrital y se dictan otras disposiciones.
Preguntar este acto administrativo en que instrumento se encuera incorporado TRD</t>
  </si>
  <si>
    <t>Se recomienda la aprobación e implementación del instrumento archivístico Banco terminológico.</t>
  </si>
  <si>
    <t>La entidad cuenta con aprobación del SIC mediante Acta de reunion del Comité Institucional de Gestión y desempeño de fecha 30 de junio de 2022 el cual se ajusto acorde a lo indicado por el archivo d bogota mediante concepto enviado mediante comunicación de radicado  ° 2-2021-39444 del 17 de diciembre de 2021</t>
  </si>
  <si>
    <t>Acta CIGD 3 o de junio de 2022</t>
  </si>
  <si>
    <t>La  entidad cuenta con el plan de conservación documental el cual se visualiza de forma integral en el Sistema Integrado de Conservación de pag 12 a la 46</t>
  </si>
  <si>
    <t xml:space="preserve">
El referente realiza el cargue del Documento SIC aprobado por CIGD en junio del 2022
De acuerdo a lo anterior se verifican los requerimiento del plan de preservación  el cual cumple
Introducción si pag 6
Objetivos si pag 7
Alcance si pag 13
Metodologia - Se encuentra inmesas dentro de la paginas 15 a 46
Actividades de ejecución del plan de acuerdo con los programas y estrategias formuladas en el SIC pag 15-46
Actividades especificas para cada uno de los planes pag 15al 46
Recursos humanos Técnicos, logisticos  paginia 56 y financieros 
Tiempo de ejcución- Cronograma de Actividades si pag 66 Solicitar cronogrma
Presupuesto si pag 67
Gestión de Reisgo del Plan si pag67
</t>
  </si>
  <si>
    <t xml:space="preserve">La entidad aporta evidencias de implementación de los diferentes programas que se describen a continuación
1. Proyecto de Planos
2. Programa de Monitoreo Ambiental
3. Programa de Saneamiento
4. Programa de Inspección
5. Programa de Capacitación
6 Procedimiento Pla _SIC
</t>
  </si>
  <si>
    <t>La entidad el plan de tranajo del plan de conservación para la vigencias 2022 que es un cronograma pero no  se puede observar el avance de acuerdo a la planeación realizada
Solicitar herramienta de Seguimiento del Plan de conservación
Si bien la entidad aporta plan de trabajo de conservación y cuadro de control se tiene que ajustar su estructura que garantice la medición de las acciones de acuerdo a su planeaciión y ejecución</t>
  </si>
  <si>
    <t>Se recomienda la aprobación e implementación del instrumento archivístico la Tabla de control de acceso.</t>
  </si>
  <si>
    <t xml:space="preserve">
La entidad aporta el procedimiento de fsormulación ejecución y seguimiento del PINAR</t>
  </si>
  <si>
    <t xml:space="preserve">
La entidad aporta el Manual SGI en el cual se encuentra en la pagina 27 lo relanado sistema integral de gestión de archivos</t>
  </si>
  <si>
    <t xml:space="preserve">La entidad aporta 4 procedimeintos que documentan el proceso de gestión y tramite
1. Procedimiento Administración de correspondencia interna Versión 4 8-01.PR-001
2. Procedimiento Administración de correspondencia ExternaVersión 4  8-01.PR-001
3. Procedimiento de control y prestamo
4. Procedimiento de prestamo y consulta GDO- PR -005
</t>
  </si>
  <si>
    <t>La entidad aporta un procedimiento que documenta el proceso de organzación
Procedimiento organizar archivos de Gestión 08-3-PR-001</t>
  </si>
  <si>
    <t xml:space="preserve">
La entidad aporta instrumento para  la adminsitración y transferencia de archivos</t>
  </si>
  <si>
    <r>
      <t xml:space="preserve">La entidad aporta: 
1.  procedimiento Actualización de TRD 08-02-PR-001 el cual documenta la disposición final del documento
2. Instructivo de digitalazación
</t>
    </r>
    <r>
      <rPr>
        <b/>
        <sz val="10"/>
        <rFont val="Arial"/>
        <family val="2"/>
      </rPr>
      <t xml:space="preserve">
Recomendación: Documentar el proceso de eliminación que hace parte de la disósción final del documento</t>
    </r>
  </si>
  <si>
    <t>La entidad aporta el sistema integrado de conservación el cual contiene el componente de preservación documental</t>
  </si>
  <si>
    <t>Se recomienda aprobar e implementar el instrumento archivístico Modelo de requisitos para la gestión de documentos electrónicos de archivo.</t>
  </si>
  <si>
    <t xml:space="preserve">WCC (Web Center Content), </t>
  </si>
  <si>
    <t>Documento técnico File Server, Documento técnico, Instructivo Digitalización y Cargue de Documentos en el Gestor de contenidos, Procedimiento Gestión y trámite de Información</t>
  </si>
  <si>
    <t>El sistema de información de gestión documental se encuentran en un avance significativo en la implementación de las funcionalidades del SGDEA.
La entidad cuenta con la formulación del proyecto de implementación del SGEA.</t>
  </si>
  <si>
    <t>En el sistema WCC tiene establecida la estructura de metadatos para los documentos electrónicos de archivo.</t>
  </si>
  <si>
    <t>3 teras</t>
  </si>
  <si>
    <t>La entidad realizó seguimiento y control a las actividades planeadas en el Plan de preservación digital a largo plazo.</t>
  </si>
  <si>
    <t>La entidad aporta matriz de Plan de Austeridad del Gasto en el que se puede observar el seguimiennto frente al consumo de papel de las diferentes dependencias que conforman la entidad</t>
  </si>
  <si>
    <t xml:space="preserve">La entidad aporta piezas comuncacionales con las siguientes tematicas
1. Todos somos catastro frente al buen uso de la impresión de documentos en los meses de agosto y noviembre del 2022
</t>
  </si>
  <si>
    <t xml:space="preserve">MANUAL
Validar de donde se toma el dato reportado
Se ajusta el dato pero no soporta de donde se toma
</t>
  </si>
  <si>
    <t>De acuerdo a la suma de la fila denominada Consumo de papel (en resmas) es de 3573
Validar respuesta la entidad ajusta a 1142 y de acuerdo a la evidencia aportada se ajusta el dato puesto que es 3573</t>
  </si>
  <si>
    <t>De acuerdo a la suma de la fila denominada Consumo de papel (en resmas) es de 1113
Validar respuesta</t>
  </si>
  <si>
    <t>No se aporta evidencia de la lista de chequeo No 96
Pero teniendo encuenta que se realizaron capacitaciones en temas de gestión documental se incluyen en este item</t>
  </si>
  <si>
    <t>No se aporta evidencia de la lista de chequeo No 97</t>
  </si>
  <si>
    <t>No se aporta evidencia de la lista de chequeo No 98
No se aporta informe de cuentas</t>
  </si>
  <si>
    <t xml:space="preserve">La entidad aporta el Informe del evaluación a la gestión 2022
Pero no se observa los números de página  en las cuales se presentan las acciones o avances del proceso de gestión documental.
Se valida en informe de gestión y no se observa temas de la gestión documental </t>
  </si>
  <si>
    <t>33 de 58</t>
  </si>
  <si>
    <t xml:space="preserve">Actas de Transferencia </t>
  </si>
  <si>
    <t>PAGINA 62 DEL MANUAL
Título profesional en disciplina académica 
del núcleo básico del conocimiento en:
Bibliotecología, otros de ciencias Sociales 
y Humana. 
Matricula o tarjeta Profesional en los casos 
requeridos por la Ley. Tarjeta profesional 
de archivista o certificado de inscripción en 
el registro único profesional.
reinta (30) meses de experiencia 
Profesional.</t>
  </si>
  <si>
    <t>5 archivistas, 1 abogado control interno y un ingeniero de sistemas que incluye la gd</t>
  </si>
  <si>
    <t xml:space="preserve">
Acta No. 4 de 28 de enero de 2022: 12. Avance PINAR 2021 yPropuesta Plan institucional de archivos 2022 (avance pinar 2021 48%).
Acta N. 5 de 31 de marzo de 2022: 3. Actualización del plan estratégico TI-PETI-(Sistemas) Fase 2: Sistema de gestión documental; 1. Actualización de instrumentos documentales  SG Presentación de actualización TRD y TVD. 6. Modificaciones del POA, proceso gestión documental.
Acta No. 6 de 27 de abril de 2022: 5: Socialización y aprobación plan de transferencias documentales.
Acta No. 15 de 28 de diciembre de 2022: 2. Socialización y aprobación de la tabla de valoración documental 1955- 1993 Jardín Botánico de Bogotá</t>
  </si>
  <si>
    <t>EL pgd ESTA ACTUALIZADO A 2022 PERO NO ESTA EL ACTO DE APROBACIÓN</t>
  </si>
  <si>
    <t>Resolución 294/2020</t>
  </si>
  <si>
    <t>Acta 
resolución 495 de 30 dicimbre de 2022</t>
  </si>
  <si>
    <t>esta publicada en lapagina web en el link del PGD</t>
  </si>
  <si>
    <t>El Comité Institucional de Coordinación de Control Interno 
aprueba y adopta la Política Integral de Gestión Documental, 
conforme a lineamientos y directrices establecidas.
23/12/2022</t>
  </si>
  <si>
    <t>EL EXCEL DEL DIAGNOSTICO ES DE 2019</t>
  </si>
  <si>
    <t>estan inmersos en el PGD de 2022-20124 el cual no esta aprobado</t>
  </si>
  <si>
    <t xml:space="preserve">PLAN INSTITUCIONAL DE CAPACITACIÓN-PIC 2021-2023
COMPETENCIAS TÉCNICAS
Bibliotecología y Archivística, Gestión
documental priorizada a la función pública pagina 38
Faltan las evdencias </t>
  </si>
  <si>
    <t>audotoriainterna</t>
  </si>
  <si>
    <t>2020-2021</t>
  </si>
  <si>
    <r>
      <t xml:space="preserve">Plan de Desarrollo UN NUEVO CONTRATO SOCIAL Y AMBIENTAL PARA LA BOGOTÁ DEL SIGLO XXI 
Plan de Acción 2020 - 2024 Componente de gestión e inversión por entidad. Reprogramación 2021 
218 - Jardín Botánico José Celestino Mutis
</t>
    </r>
    <r>
      <rPr>
        <b/>
        <sz val="11"/>
        <color theme="1"/>
        <rFont val="Calibri"/>
        <family val="2"/>
        <scheme val="minor"/>
      </rPr>
      <t xml:space="preserve">7683 - Fortalecimiento de las capacidades organizacionales, físicas y tecnológicas en el Jardín Botánico José Celestino Mutis Bogotá
(K)5 </t>
    </r>
    <r>
      <rPr>
        <sz val="11"/>
        <color theme="1"/>
        <rFont val="Calibri"/>
        <family val="2"/>
        <scheme val="minor"/>
      </rPr>
      <t xml:space="preserve"> Ejecutar el 100 por ciento del Plan de Acción para el Desarrollo del Sistema de Gestión Documental.pagina 10</t>
    </r>
  </si>
  <si>
    <r>
      <rPr>
        <b/>
        <sz val="10"/>
        <rFont val="Arial"/>
        <family val="2"/>
      </rPr>
      <t xml:space="preserve">El plan estratégico </t>
    </r>
    <r>
      <rPr>
        <sz val="10"/>
        <rFont val="Arial"/>
        <family val="2"/>
      </rPr>
      <t xml:space="preserve">incluye PLAN DE DESARROLLO DISTRITAL 2020 – 2024 “UN NUEVO CONTRATO SOCIAL Y AMBIENTAL PARA LA BOGOTÁ DEL SIGLO XXI” pagina 7
</t>
    </r>
    <r>
      <rPr>
        <b/>
        <sz val="10"/>
        <rFont val="Arial"/>
        <family val="2"/>
      </rPr>
      <t xml:space="preserve">Plan Operativo Anual: </t>
    </r>
    <r>
      <rPr>
        <sz val="10"/>
        <rFont val="Arial"/>
        <family val="2"/>
      </rPr>
      <t>documento oficial en el que la entidad establece una serie de objetivos, metas y responsables a cumplir articulados con el plan de desarrollo Distrital y Plan Estratégico Institucional, alineados con los planes que se relacionan a continuación: Plan Institucional de Archivos de la Entidad pagina 19</t>
    </r>
  </si>
  <si>
    <t>se adjuntaron las lista de asistencia a reunión interna de 6 procesos
ASESORIA STO Y EDUCATIVAASESORIA STO Y EDUCATIVA, ASESORIA TALENTO HUMANO, asistencia ASESORIA , SUBDIRECCION EDUCATIVA, lista asesoria Agricultura Urbana, lista asesoria infraestructura y lista asesoria Talento Humano</t>
  </si>
  <si>
    <t>Se realiza atraves del plan de mejoramiento
91% ejecutado en el plan de acción y estrategico de la entidad</t>
  </si>
  <si>
    <t>Dos actividades</t>
  </si>
  <si>
    <t>Se realizó el traslado del Archivo central del barrio la Candelaria la centro Comercial Metrosur (Perdomo) bajo la figura de contrato de comodato, mejorando las condiciones de conservación documental, e infraestructura tanto para los archivo como para el equipo de apoyo técnico.</t>
  </si>
  <si>
    <t>Se adjuntaron las listas de asistencia reunión interna
Capacitación Admin Comunicaciones oficiales 17062022, Capacitación Gestión Electrónica de doc, Capacitación INSTRUMENTOS Y POLITICA y Capacitación Organización y transferencias doc 27 de mayo</t>
  </si>
  <si>
    <t>Acta 01_13/02/20</t>
  </si>
  <si>
    <t>Se actualizó en 2022 pero no esta el acta de aprobación</t>
  </si>
  <si>
    <t>1. Actualizar las herramientas y/o instrumentos archivísticos de
acuerdo con la normatividad vigente.
2. Identificar los requisitos para la implementación de la segunda
fase del Software de Gestión Documental como respuesta al
plan de modernización y migración del papel al archivo electrónico de la entidad.
3. Realizar los acompañamientos respectivos para la elaboración
de los inventarios de los archivos de gestión en cada dependencia
de la entidad.
4. Adelantar los seguimientos correspondientes, así como las
actividades técnicas pertinentes que conlleven la convalidación
tanto de las Tablas de Retención como las Tablas de Valoración
Documental de la entidad
5. Gestionar unas instalaciones adecuadas para la conservación
del acervo documental de la entidad.
6. Fortalecer los conocimientos del
talento humano a partir del Plan
Institucional de Capacitación
(PIC</t>
  </si>
  <si>
    <t>A traves del plan de mejoramiento</t>
  </si>
  <si>
    <t>no est publicado el CCD de la TRD convalidada</t>
  </si>
  <si>
    <t>Resolución 440 de 2015</t>
  </si>
  <si>
    <t>de 22 programadas se realizaron 9</t>
  </si>
  <si>
    <t>0,00403 GB</t>
  </si>
  <si>
    <t>aun no esta convalidada</t>
  </si>
  <si>
    <t>Acta 03  del 13/02/2020</t>
  </si>
  <si>
    <t>resolución 495 de 30 de diciembre de 2022</t>
  </si>
  <si>
    <t>Acta 01de 13/02/2020</t>
  </si>
  <si>
    <t>se debe actualizar</t>
  </si>
  <si>
    <t xml:space="preserve">Se recomienda revisar los riesgos a nivel de documento electrónico de archivo teniendo en cuenta aspectos jurídicos, técnicos, tecnológicos y administrativos, con el fin de garantizar la preservación de acceso de acuerdo con los tiempos de retención.
</t>
  </si>
  <si>
    <t>En la TCA no se encuentra la articulación con los controles de acceso definidos en la política de seguridad de al información de la entidad.</t>
  </si>
  <si>
    <t>Implementar el modelo de requisitos con los requerimientos funcionales en el sistema de gestión de documentos electrónicos de archivo.</t>
  </si>
  <si>
    <t>CORDIS
GEA</t>
  </si>
  <si>
    <t>Documentar procedimientos básicos de digitalización de acuerdo con estándares técnicos y buenas prácticas para el desarrollo de actividades de digitalización.</t>
  </si>
  <si>
    <t>Correspondientes a la reprografía se encuentran inmersas en la Estrategía y Politica Cero papel del Jardín Botánico de bogotá</t>
  </si>
  <si>
    <t>Las actividades correspondientes a la reprografía se encuentran inmersas en la Estratégia y Política Cero Papel del Jardín Botánico de Bogotá.</t>
  </si>
  <si>
    <t>Continuar con la parametrización de las funcionalidades y/o servicios del sistema de gestión documental para controlar el ciclo de vida de los documentos electrónicos de archivo.</t>
  </si>
  <si>
    <t>Se recomienda, revisar jurídicamente, técnicamente y administrativamente la implementación de mecanismos de firma digital para la producción de Documentos Electrónicos de Archivo garantizando características como su autenticidad, integridad, y fiabilidad y no repudio por parte de sus autores, conforme a lo mencionado en la Ley 527 de 1999.
La entidad implementa mecanismo de firma electrónica para algunos documentos electrónicos de archivo.</t>
  </si>
  <si>
    <t>La entidad no adjunto evidencia que de cuenta de la implementación de esta estrategia.</t>
  </si>
  <si>
    <t>Realizar el seguimiento y control a las actividades planeadas para llevar a cabo la implementación del Plan de preservación digital a largo plazo.</t>
  </si>
  <si>
    <t>Continua vigente el acto asministrativo de manual de funciones Resolución 599 de 2019 " Poe el cual se modifica el Manual Especifico de Funciones y de Competencias laborales para los empleos de planta de personal de la Unidad Adminsitrativa Especial de Rehabilitación y Mantenimiento Vial UAERMV
En la cual de verifica el perfil del Cargo profesional Universitario encontrando dentro de los requisitos de formación academica y experiencia: Titulo profesional en las disciplinas academicas de Bibliotecología y archivistica, ciencias de la información y bibliotecologia, Bibliotecologia y archivistica, sistemas de información  bibliotecologia y archivistica, sistemas de información y documentación del nucleo basico de conocimiento BBLIOTECOLOGIA, OTROS CIENCIAS SOCIALES Y HUMANAS
Recomendación realizar ajuste en el manual de funciones con el fin de escluir las discplinas que no se encuentran establecidas en la a Ley 1409 de 2010  articulo 4,5 y 6.
Continua  recomenfación del Informe de periodo de referencia 2021 para el 2022 	Realizar las gestiones necesarias para la vinculación profesional universitario grado 2 código 219- Secretaría general – Gestión Documental, establecido en el manual de funciones.</t>
  </si>
  <si>
    <t xml:space="preserve">De acuerdo al anexo No 2 se relacion el equipo de la gestión documental para la vigencia 2022
Maestria  Conservación y Restauración de Bienes Muebles
Profesional Especializado CPS Abogada (1)
Archivistca (2) pte diligenciar comumna M  item 22 TP 420
Total 4
Profesional Universitario por CPS 
Archivista (3) con TP RUSD + (5)) sin diligenciar columna M lo cuales se registra item y TP encontrada enn el RUSP:  (13 TP 1408), (15 perfil exigido prof y es tecnologa) (TP2642), (25 TP 1405),(39 TP3879), (44 TP 537) (8)
Administración Publica (1)
Ingenieria de Sistemas (1)
Diseño Grafico (1)
Ingenieria Industrial (1)
Historia (1)
Total 13
Técnicos (17) no se registra la columna M 
Auxiliar Administrativo (17) CPS 14 y Carrera 3
Total Personal 2022 51
Reiterar recomendación  Para los Contratos de prestacón de serviciós es necesario que cumpla con el perfil y que se  Incluya la solicitud de tarjeta profesional para los perfiles profesionales, tecnólogos y técnicos de los Contratos de Prestación de Servicios del proceso de la gestión documental y estandarizar los requisitos establecidos en los artículos 4, 5 y 6 de la Ley 1409 de 2010. 
 </t>
  </si>
  <si>
    <t xml:space="preserve">Quien apoya el proceso de gestión documental como lider es JANIER ORLANDO MARTINEZ VELOZARegistro RUPA tarjeta  487  de 2016  con CPS durante la vigencia 2022 </t>
  </si>
  <si>
    <t xml:space="preserve"> Quien apoya el proceso de gestión documental como lider es JANIER ORLANDO MARTINEZ VELOZARegistro RUPA tarjeta  487  de 2016  con CPS durante la vigencia 2022 </t>
  </si>
  <si>
    <t>Conservación y restauración GLORIA ANDREA ROJAS LOPEZ</t>
  </si>
  <si>
    <t>Historia VICTOR CAMILO AVENDAÑO FORERO</t>
  </si>
  <si>
    <t>Ingenieria de sistemas  1. DIANA PATRICIA BULA GUZMÁN</t>
  </si>
  <si>
    <t>Se mantiene vigente la Resolución 384 de 2020 "Por la cual se modifica la Resolución 418 del 15 de  cotubre de 2019 y se deroga la resolución 228 de 2018"</t>
  </si>
  <si>
    <t xml:space="preserve">La entidad aporta las siguiente saesiones realizada en la vigencia 2022 en el comité intitucional de gestión y desempeño
1. Acta No 3 del 15 de marzo de 2022 tema Presentación Plan de Transferencias Documentales Primarias 2022 y ajustes Tablas de Valoración Documental.
2. Acta No 5 del 26 de mayo de 2022 Tema Presentación y Aprobación del PGD y Programa de Gestión de Documentos Electrónicos
3. Acta 10 de 28 de septiembre de 2022 temas Herramientas de lla gestión documental Indice de información Clasificada y Reservada, Esquema de Metadatos y Actualización del Banco Términologico
4. Acta 12 del 20 y 21 de dciembre de 2022 temas Activosde Información, Programa de reprografía y Actualización de Tablas de Control de Acceso.
</t>
  </si>
  <si>
    <t>2022  -05-26 ACTA CIGD No 5 DE 2022
La entidad aporta el Documento PGD actualizado en el mes de Junio de 2022 en el cual se incluyeron los lineamientos para la gestión de producción documental electronica generada durante la emergencia sanitaria COVID 19 y se definieron actividades y periocidad relacionadas con el seguimiento e implementación del PGD con coordinación del CID y las actividades armonizadas con los Planes, Programa y sistemas de gestión de la entidad
Por otra parte se verifica los elementos de formulacion del PGD 
Introducción pag 4 
alcance,pag 5
Público al que va dirigido pag 14
Requerimientos para el desarrollo del PGD ( Normativos  economicos, administraticos, tecnologicos, gestión del cambio).pag 16 a la 24
Lineamientos para el proceso de gestión documental  (8 procesos)  pagi 25 a 35 
fases de implementqación PGD pag 37
programas especificos  pag 39 a la 42
Armoinización con los planes y sistemas de gestión de la entidad pag 43
Cumpliendo con la estructura del Manual de Formulación del PGD</t>
  </si>
  <si>
    <t xml:space="preserve"> Acta No 005 de  6 de mayo de 2021 </t>
  </si>
  <si>
    <t>Acta de CIGD No 5 del 26 mayo de 2022</t>
  </si>
  <si>
    <t>Se mantiene Vigente  el documento GDOC DI OO1 V2 Politica Institucional de Gestión Documental 
El cual Cumple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pag 5
b) Conjunto de estándares para la gestión de la información en cualquier soporte.pag 10
c) Metodología general para la creación, uso, mantenimiento, retención, acceso y preservación de la información, independiente de su soporte y medio de creación.pag  17
d) Programa de gestión de información y documentos que pueda ser aplicado en cada entidad. pag 19
e) La cooperación, articulación y coordinación permanente entre las áreas de tecnología, la oficina de Archivo, las oficinas de planeación y los productores de la información. pag 19</t>
  </si>
  <si>
    <t>Para la vigencia 2022 la entidad confirma que sigue vigente el informe  archivos de gestión en el cual se refleja  el volumen documental de los archivos de gestión y central. 
Por lo que se mantiene la recomendación del periodo de referencia 2021 para el 2022 Recomendfación elaboración del diagnostivo integral de archivos que permita observar el estado de la gestión documental de la entidad</t>
  </si>
  <si>
    <t>La entidad adjunta: Programa de Documentos vitales y esenciales con fecha de elaboración noviembre 2021 Programa de documentos especiales, Programa de Documento electronico de archivo, Programa de Reprografia  con fecha de elaboración enero 2023 averiguar acerca de las fechas señaladas en actividades de implementación del programa</t>
  </si>
  <si>
    <t>Con fecha de elaboración noviembre 2021 es necesario solicitar evidencias de implementación de actividaes formuladas para la vigencia 2022
Para tal fin se realiza verificaicón de la estructura del presente progama
Proposito  No
Objetivos pag 5 y 6
Justificación; (Desarrollo del programa) pag 12
Alcance pag 5
Beneficios No
Lineamientos pag 12
Metodologia pag 9
Recirsos pag 14
Cronograma pag 14
Responsables pag 7</t>
  </si>
  <si>
    <t>Con fecha de elaboración Junio 2022 es necesario solicitar evidencias de implementación de actividaes formuladas para la vigencia 2022
Para tal fin se realiza verificaicón de la estructura del presente progama
Proposito  NO
Objetivos pag 6
Justificación; (Desarrollo del programa) pag 
Alcance pag 3 a la 5
Beneficios NO
Lineamientos pag 9 a la 29
Metodologia  NO
Recirsos  NO
Cronograma pag 30 a la 32
Responsables pag 30 a la 32</t>
  </si>
  <si>
    <t xml:space="preserve"> Programa de Reprografia  con fecha de elaboración enero 2023 averiguar acerca de las fechas señaladas en actividades de implementación del programa</t>
  </si>
  <si>
    <t>Con fecha de elaboración noviembre 2021 es necesario solicitar evidencias de implementación de actividaes formuladas para la vigencia 2022
Para tal fin se realiza verificaicón de la estructura del presente progama
Proposito  No
Objetivos pag 6
Justificación; (Desarrollo del programa) pag 12
Alcance pag 5
Beneficios No
Lineamientos pag 
Metodologia pag 9
Recursos pag 14
Cronograma pag 20--21
Responsables pag 20-21</t>
  </si>
  <si>
    <t>Como se articula eimplementa el Programa de Auditoria y Contol</t>
  </si>
  <si>
    <t>https://desarrolloeconomico.gov.co/gestion-documental/</t>
  </si>
  <si>
    <t>PLAN DE ACCIÓN DEL PROCESO GESTIÓN DOCUMENTAL VIGENCIA 2022 se observa en el plan de acción la implementación del PGD
Recomendación Herramienta de Seguimiento que permita identificar la totalidad de activiades formuladas con los porcentajes de cumnplimiento, puesto que en el plan de acción se observan acciones que apuntan a la implementación pero no mas de la vigencia en gestión y el PGD se encuentran acciones a corto medialo y largo plazo que requieren su monitoreo y control.</t>
  </si>
  <si>
    <t>GDOC DI 002 V6 Programa de Gestión Documental
Si bien se encuentran algunas atividades de cumplimiento del PGD frente al plan de acción es necesario que se detallen todas las acciones para garantizar el control y monitereo de la ejecución y  cumplimiento frente a lo que se programo en el PGD adicional no se aporta plan estrategico para lograr observar la armonización del PGD</t>
  </si>
  <si>
    <t>Actas de Acompañamientos a los Archivos de Gestión  indicar cuantas y temas de los acompañamientos a los archivos de gestión teniendo en cuenta que en la evidenias de reunion se menciona que se tenia un cronograma.</t>
  </si>
  <si>
    <t>Informe de seguimiento Programa de Gestión Documental vigencia 2022
Se adjunta plan de acción de seguimiento PGD pero no el informe que se menciona en el formulario de recolección si bien en el plan de accion se observan algunas actividades del PGD pero no se encuentra con todas las acciones programadas en la vigencia 2022.</t>
  </si>
  <si>
    <t>Informe de auditoria  interna al proceso de Gestión Documental
Solicitar adjuntar el estado  de las acciones de mejora o hallazagos identificados en la auditoria interna de fecha mayo 2022</t>
  </si>
  <si>
    <t>La UAERMV adelantó las siguientes acciones adicionales para la implementación y seguimiento al PGD: Se actualizó el Programa de Gestión Documental en en concordancia con metas a corto, mediano y largo plazo establecidas en el Plan Institucional de Archivos aprobado por el Comité Institucional de Gestión y Desempeño en sesión del 17 de diciembre de 2020; adopción del PMA 2021; ajustes y presentación de las TVD; actualización e implementación del Plan de Conservación Documental; formulación del Plan de Preservación Digital a largo plazo; formuación del Plan de transferencias documentales; implementación del Protocolo de DDHH; implementación primera fase Plan aplicación TRD en el archivo central; implementación Programa de Gestión de Documento electrónico de archivo; aplicación de las TRD en el archivo central en lo relacionado con los expedientes de mitigación.Asi mismo se asignaron los recursos necesarios para la  implementación del PGD a través del Proyecto de Inversión 7859 componentes MIPG  e intervención de archivos.</t>
  </si>
  <si>
    <t>La UAERMV adelantó las siguientes acciones adicionales para la implementación y seguimiento al PGD Se actualizó el Programa de Gestión Documental en en concordancia con metas a , mediano y largo plazo establecidas en el Plan Institucional de Archivos; adopción del PMA 2022; ajustes y presentación de las TVD; actualización e implementación del Plan de Conservación Documental; formulación del Plan de Preservación Digital a largo plazo; formuación del Plan de transferencias documentales; implementación segunda fase Plan aplicación TRD en el archivo central; implementación Programa de Gestión de Documento electrónico de archivo; aplicación de las TRD en el archivo central en lo relacionado con los expedientes de mitigación, elaboración del Programa de Reprografía. Asi mismo se asignaron los recursos necesarios para la  implementación del PGD a través del Proyecto de Inversión 7859 componentes MIPG  e intervención de archivos.</t>
  </si>
  <si>
    <t>No se adjunta la relación de las capacitaciones realizadas en temas de gestión documental por temática.</t>
  </si>
  <si>
    <t>No se adjunta la relación de las capacitaciones realizadas en temas de gestión documental por temática. 
Se aporta actas de capacitaciones mensuales pero es necesaario especificar las diferentes tematicas tratadas para dar respiesta al presente item</t>
  </si>
  <si>
    <t>21 capacitaciones en TRD</t>
  </si>
  <si>
    <t>1 FUID</t>
  </si>
  <si>
    <t>3 Capacitaciones en programas especificos</t>
  </si>
  <si>
    <t>1 Capatación PINAR</t>
  </si>
  <si>
    <t>2 Banter</t>
  </si>
  <si>
    <t>2 TCA</t>
  </si>
  <si>
    <t>29 SGDEA - ORFEO
1 Archivos Hibridos</t>
  </si>
  <si>
    <t>SIC</t>
  </si>
  <si>
    <t>1 Esquema de Metadatos
8 Procedimientos de Gestión Documental
1 Historia Institucional
1 Indice de Información de Clasificada y Reservada</t>
  </si>
  <si>
    <t xml:space="preserve">1 Esquema de Metadatos
8 Procedimientos de Gestión Documental
1 Historia Institucional
1 Indice de Información de Clasificada y Reservada
</t>
  </si>
  <si>
    <t>La entidad aporta el Plan Intitucional de Archivos de vigencia de elaboración 2020
Por otra parte se verifica los elementos en el Manual de  formulacion del PINAR : 
Identificación de situación actual pag 6 
Idefinición de Aspectos criticos pag 7 
Priorización  de Aspectos criticos y ejes articuladores pag 10
Formulación de la visión esgtrategica del Plan Insitucional de Archivos - PINAR pag 13
Formulación Objetivos pag 13
Formulación de  de Planes y Proyectos pag 15 - 25
Construcción de mapa de ruta pag 26
Contrucción de herramienta de seguimiento 32
De acuerdo a lo anterior la entidad cumple con los elementos del PINAR</t>
  </si>
  <si>
    <t xml:space="preserve">Acta de CIGD No 19 17 de diciembre de 2020 item 4 </t>
  </si>
  <si>
    <t>2020-12-17 Acta del Comité CIGD No 19</t>
  </si>
  <si>
    <t>se encontraban incluidos los planes, programas y proyectos definidos en el Plan Institucional de Archivos - PINAR que se ejecutaron en el 2022</t>
  </si>
  <si>
    <t>Informe de seguimiento PINAR 2022-1
Informe de seguimiento PINAR 2022-2
Si bien la entidad aporta los informes mencionado es importante conocer de donde se tomo el dato
Pendiente matriz herramienta de seguimiento
De acuerdo a la lista de chequeo corresponde a la pregunta No 22, por consiguiente se adjunta matriz herramienta de seguimiento cuantitativo a los planes y proyectos establecidos en el PINAR en relación a sus avances durante la vigencia 2022.
De acuerdo a lo anterioro se verifica la evidencia 23 en lacual permite revisar el 75 proyectado para la vigencia 2021</t>
  </si>
  <si>
    <t>Informe de seguimiento PINAR 2022-1
Informe de seguimiento PINAR 2022-2
Si bien la entidad aporta los informes mencionado es importante conocer de donde se tomo el dato
Pendiente matriz herramienta de seguimiento
De acuerdo a la lista de chequeo corresponde a la pregunta No 22, por consiguiente se adjunta matriz herramienta de seguimiento cuantitativo a los planes y proyectos establecidos en el PINAR en relación a sus avances durante la vigencia 2022.
De acuerdo a lo anterioro se verifica la evidencia 23 en lacual permite revisar el 75% ejecutadoo para la vigencia 2021</t>
  </si>
  <si>
    <r>
      <t xml:space="preserve">Los planes y proyecgtos formulados en el PINAR son los siguientes:
</t>
    </r>
    <r>
      <rPr>
        <b/>
        <sz val="10"/>
        <rFont val="Arial"/>
        <family val="2"/>
      </rPr>
      <t xml:space="preserve">1. Plan implementación del programa de Gestión Documental
Actividades 2021  </t>
    </r>
    <r>
      <rPr>
        <sz val="10"/>
        <rFont val="Arial"/>
        <family val="2"/>
      </rPr>
      <t xml:space="preserve">5 actividades
</t>
    </r>
    <r>
      <rPr>
        <b/>
        <sz val="10"/>
        <rFont val="Arial"/>
        <family val="2"/>
      </rPr>
      <t xml:space="preserve">2. Proyecto Tabla de Valoración Documental secretair de obras públicas
Actividades 2021 </t>
    </r>
    <r>
      <rPr>
        <sz val="10"/>
        <rFont val="Arial"/>
        <family val="2"/>
      </rPr>
      <t>8 Actividades</t>
    </r>
    <r>
      <rPr>
        <b/>
        <sz val="10"/>
        <rFont val="Arial"/>
        <family val="2"/>
      </rPr>
      <t xml:space="preserve">
3. PROYECTO IMPLEMENTACION DE TABLAS DE VALORACIÓN DOCUMENTAL DE LA SECRETARIA DE OBRAS PÚBLICAS.  Actividades 2022-2024
4  PROYECTO FORMULACIÓN TABLAS DE VALORACIÓN DOCUMENTAL DE LA UAERMV 2006- 2010
Actividades 2021 </t>
    </r>
    <r>
      <rPr>
        <sz val="10"/>
        <rFont val="Arial"/>
        <family val="2"/>
      </rPr>
      <t>2 actividades</t>
    </r>
    <r>
      <rPr>
        <b/>
        <sz val="10"/>
        <rFont val="Arial"/>
        <family val="2"/>
      </rPr>
      <t xml:space="preserve">
5 PROYECTO IMPLEMENTACIÓN TABLAS DE VALORACIÓN DOCUMENTAL DE LA UAERMV 2006-2010. Actividades 2023-2024
6. PLAN GESTIÓN DE DOCUMENTOS ELECTRONICOS DE ARCHIVO
A</t>
    </r>
    <r>
      <rPr>
        <sz val="10"/>
        <rFont val="Arial"/>
        <family val="2"/>
      </rPr>
      <t xml:space="preserve">CTIVIDADES 2021  6 ACTIVIDADES
</t>
    </r>
    <r>
      <rPr>
        <b/>
        <sz val="10"/>
        <rFont val="Arial"/>
        <family val="2"/>
      </rPr>
      <t>7. PROYECTO METADATOS</t>
    </r>
    <r>
      <rPr>
        <sz val="10"/>
        <rFont val="Arial"/>
        <family val="2"/>
      </rPr>
      <t xml:space="preserve">  actividad 1
</t>
    </r>
    <r>
      <rPr>
        <b/>
        <sz val="10"/>
        <rFont val="Arial"/>
        <family val="2"/>
      </rPr>
      <t>8. PROYECTO DE APLICACIÓN DE TABLAS DE RETENCIÓN DOCUMENTAL ARCHIVOS DE GESTIÓN Y TRANSFERENCIAS PRIMARIAS</t>
    </r>
    <r>
      <rPr>
        <sz val="10"/>
        <rFont val="Arial"/>
        <family val="2"/>
      </rPr>
      <t xml:space="preserve"> ACTIVIDADES 2021 TOTAL 8
</t>
    </r>
    <r>
      <rPr>
        <b/>
        <sz val="10"/>
        <rFont val="Arial"/>
        <family val="2"/>
      </rPr>
      <t>9. PROYECTO DE APLICACIÓN DE TALBAS DE RETENCIÓN DOCUMENTAL ARCHIVO CENTTRAL</t>
    </r>
    <r>
      <rPr>
        <sz val="10"/>
        <rFont val="Arial"/>
        <family val="2"/>
      </rPr>
      <t xml:space="preserve"> ACTIVIDADES 2021 TOTAL 2
</t>
    </r>
    <r>
      <rPr>
        <b/>
        <sz val="10"/>
        <rFont val="Arial"/>
        <family val="2"/>
      </rPr>
      <t xml:space="preserve">10 PROYECTO DE INTEVENCIÓN DEL FDA  EXPEDIENTESA DE MITIGACIÓN </t>
    </r>
    <r>
      <rPr>
        <sz val="10"/>
        <rFont val="Arial"/>
        <family val="2"/>
      </rPr>
      <t>TOTAL 4 ACTIVIDADES VIGENCIA 2021</t>
    </r>
    <r>
      <rPr>
        <b/>
        <sz val="10"/>
        <rFont val="Arial"/>
        <family val="2"/>
      </rPr>
      <t xml:space="preserve">
11. SISTEMA INGEGRADO DECONSERVACIÓN </t>
    </r>
    <r>
      <rPr>
        <sz val="10"/>
        <rFont val="Arial"/>
        <family val="2"/>
      </rPr>
      <t xml:space="preserve">ACTIVIDADES 2021 TOTAL 5 
</t>
    </r>
    <r>
      <rPr>
        <b/>
        <sz val="10"/>
        <rFont val="Arial"/>
        <family val="2"/>
      </rPr>
      <t>12 PROYECTO PARA MEJORAR LOS PROCESOS DE MONITOREO Y CONTROL DE CONDICIONES AMBIENTALES</t>
    </r>
    <r>
      <rPr>
        <sz val="10"/>
        <rFont val="Arial"/>
        <family val="2"/>
      </rPr>
      <t xml:space="preserve"> ACTIVIDADES 2021 6
</t>
    </r>
    <r>
      <rPr>
        <b/>
        <sz val="10"/>
        <rFont val="Arial"/>
        <family val="2"/>
      </rPr>
      <t xml:space="preserve">13 PROYECTO  GENERAR OPTIMIZAR CONTROLES Y ACCIONES DE RESPUESTA PARA MINIMIZAR EL IMPACTO NOCIVO EN LA CONSERVACIÓN DE DOCUMENTOS EN SITUACIONES DE EMERGENCIA </t>
    </r>
    <r>
      <rPr>
        <sz val="10"/>
        <rFont val="Arial"/>
        <family val="2"/>
      </rPr>
      <t>ACTIVIDADES VIGENCIA 2021 2</t>
    </r>
    <r>
      <rPr>
        <b/>
        <sz val="10"/>
        <rFont val="Arial"/>
        <family val="2"/>
      </rPr>
      <t xml:space="preserve">
14 SISTEMA INTEGRADO DE CONSERVACIÓN PLAN DE PRESERVACIÓN DIGIT</t>
    </r>
    <r>
      <rPr>
        <sz val="10"/>
        <rFont val="Arial"/>
        <family val="2"/>
      </rPr>
      <t xml:space="preserve">AL A LARGO PLAZO ACTIVIDAD VIGENCIA 2021 TOTAL 1
</t>
    </r>
    <r>
      <rPr>
        <b/>
        <sz val="10"/>
        <rFont val="Arial"/>
        <family val="2"/>
      </rPr>
      <t>15. PROYECTO DE IMPLEMENTACIÓN PROPTOCOLO PARA EL TRATAMIENTO DE ARCHIVOS RELACIONADOS CON LOS DERECHOS HUMANOS  Y DERECHO INTERNACIONAL HUMANITARIO</t>
    </r>
    <r>
      <rPr>
        <sz val="10"/>
        <rFont val="Arial"/>
        <family val="2"/>
      </rPr>
      <t xml:space="preserve"> TOTAL ACTIVIDADES 5 </t>
    </r>
  </si>
  <si>
    <r>
      <t xml:space="preserve">Los planes y proyecgtos formulados en el PINAR son los siguientes:
</t>
    </r>
    <r>
      <rPr>
        <b/>
        <sz val="10"/>
        <rFont val="Arial"/>
        <family val="2"/>
      </rPr>
      <t xml:space="preserve">1. Plan implementación del programa de Gestión Documental
Actividades 2022  </t>
    </r>
    <r>
      <rPr>
        <sz val="10"/>
        <rFont val="Arial"/>
        <family val="2"/>
      </rPr>
      <t xml:space="preserve">5 actividades
</t>
    </r>
    <r>
      <rPr>
        <b/>
        <sz val="10"/>
        <rFont val="Arial"/>
        <family val="2"/>
      </rPr>
      <t xml:space="preserve">2. Proyecto Tabla de Valoración Documental secretair de obras públicas
Actividades 2022 </t>
    </r>
    <r>
      <rPr>
        <sz val="10"/>
        <rFont val="Arial"/>
        <family val="2"/>
      </rPr>
      <t>1 Actividades</t>
    </r>
    <r>
      <rPr>
        <b/>
        <sz val="10"/>
        <rFont val="Arial"/>
        <family val="2"/>
      </rPr>
      <t xml:space="preserve">
3. PROYECTO IMPLEMENTACION DE TABLAS DE VALORACIÓN DOCUMENTAL DE LA SECRETARIA DE OBRAS PÚBLICAS.  Actividades 2022 </t>
    </r>
    <r>
      <rPr>
        <sz val="10"/>
        <rFont val="Arial"/>
        <family val="2"/>
      </rPr>
      <t>2 Actividades</t>
    </r>
    <r>
      <rPr>
        <b/>
        <sz val="10"/>
        <rFont val="Arial"/>
        <family val="2"/>
      </rPr>
      <t xml:space="preserve">
4  PROYECTO FORMULACIÓN TABLAS DE VALORACIÓN DOCUMENTAL DE LA UAERMV 2006- 2010
Actividades 2022 </t>
    </r>
    <r>
      <rPr>
        <sz val="10"/>
        <rFont val="Arial"/>
        <family val="2"/>
      </rPr>
      <t>8 actividades</t>
    </r>
    <r>
      <rPr>
        <b/>
        <sz val="10"/>
        <rFont val="Arial"/>
        <family val="2"/>
      </rPr>
      <t xml:space="preserve">
5 PROYECTO IMPLEMENTACIÓN TABLAS DE VALORACIÓN DOCUMENTAL DE LA UAERMV 2006-2010. Actividades 2023-2024
6. PLAN GESTIÓN DE DOCUMENTOS ELECTRONICOS DE ARCHIVO
A</t>
    </r>
    <r>
      <rPr>
        <sz val="10"/>
        <rFont val="Arial"/>
        <family val="2"/>
      </rPr>
      <t xml:space="preserve">CTIVIDADES 2022 8 ACTIVIDADES
</t>
    </r>
    <r>
      <rPr>
        <b/>
        <sz val="10"/>
        <rFont val="Arial"/>
        <family val="2"/>
      </rPr>
      <t>7. PROYECTO METADATOS</t>
    </r>
    <r>
      <rPr>
        <sz val="10"/>
        <rFont val="Arial"/>
        <family val="2"/>
      </rPr>
      <t xml:space="preserve">  2022 actividad 3
</t>
    </r>
    <r>
      <rPr>
        <b/>
        <sz val="10"/>
        <rFont val="Arial"/>
        <family val="2"/>
      </rPr>
      <t>8. PROYECTO DE APLICACIÓN DE TABLAS DE RETENCIÓN DOCUMENTAL ARCHIVOS DE GESTIÓN Y TRANSFERENCIAS PRIMARIAS</t>
    </r>
    <r>
      <rPr>
        <sz val="10"/>
        <rFont val="Arial"/>
        <family val="2"/>
      </rPr>
      <t xml:space="preserve"> ACTIVIDADES 2021 TOTAL 8
</t>
    </r>
    <r>
      <rPr>
        <b/>
        <sz val="10"/>
        <rFont val="Arial"/>
        <family val="2"/>
      </rPr>
      <t>9. PROYECTO DE APLICACIÓN DE TABLAS DE RETENCIÓN DOCUMENTAL ARCHIVO CENTTRAL</t>
    </r>
    <r>
      <rPr>
        <sz val="10"/>
        <rFont val="Arial"/>
        <family val="2"/>
      </rPr>
      <t xml:space="preserve"> ACTIVIDADES 2021 TOTAL 8
</t>
    </r>
    <r>
      <rPr>
        <b/>
        <sz val="10"/>
        <rFont val="Arial"/>
        <family val="2"/>
      </rPr>
      <t>10 PROYECTO DE INTEVENCIÓN DEL FDA  EXPEDIENTESA DE MITIGACIÓN FINALIZO EN LA VIGENCIA 2021
11. SISTEMA INGEGRADO DECONSERVACIÓN FINALIZO EN LA VIGENCIA 2021</t>
    </r>
    <r>
      <rPr>
        <sz val="10"/>
        <rFont val="Arial"/>
        <family val="2"/>
      </rPr>
      <t xml:space="preserve">
</t>
    </r>
    <r>
      <rPr>
        <b/>
        <sz val="10"/>
        <rFont val="Arial"/>
        <family val="2"/>
      </rPr>
      <t>12 PROYECTO PARA MEJORAR LOS PROCESOS DE MONITOREO Y CONTROL DE CONDICIONES AMBIENTALES</t>
    </r>
    <r>
      <rPr>
        <sz val="10"/>
        <rFont val="Arial"/>
        <family val="2"/>
      </rPr>
      <t xml:space="preserve"> ACTIVIDADES 2022 7
</t>
    </r>
    <r>
      <rPr>
        <b/>
        <sz val="10"/>
        <rFont val="Arial"/>
        <family val="2"/>
      </rPr>
      <t xml:space="preserve">13 PROYECTO  GENERAR OPTIMIZAR CONTROLES Y ACCIONES DE RESPUESTA PARA MINIMIZAR EL IMPACTO NOCIVO EN LA CONSERVACIÓN DE DOCUMENTOS EN SITUACIONES DE EMERGENCIA </t>
    </r>
    <r>
      <rPr>
        <sz val="10"/>
        <rFont val="Arial"/>
        <family val="2"/>
      </rPr>
      <t>ACTIVIDADES VIGENCIA 2022  2 acitivdades</t>
    </r>
    <r>
      <rPr>
        <b/>
        <sz val="10"/>
        <rFont val="Arial"/>
        <family val="2"/>
      </rPr>
      <t xml:space="preserve">
14 SISTEMA INTEGRADO DE CONSERVACIÓN PLAN DE PRESERVACIÓN DIGIT</t>
    </r>
    <r>
      <rPr>
        <sz val="10"/>
        <rFont val="Arial"/>
        <family val="2"/>
      </rPr>
      <t xml:space="preserve">AL A LARGO PLAZO ACTIVIDAD VIGENCIA 2022 TOTAL 1
</t>
    </r>
    <r>
      <rPr>
        <b/>
        <sz val="10"/>
        <rFont val="Arial"/>
        <family val="2"/>
      </rPr>
      <t>15. PROYECTO DE IMPLEMENTACIÓN PROPTOCOLO PARA EL TRATAMIENTO DE ARCHIVOS RELACIONADOS CON LOS DERECHOS HUMANOS  Y DERECHO INTERNACIONAL HUMANITARIO</t>
    </r>
    <r>
      <rPr>
        <sz val="10"/>
        <rFont val="Arial"/>
        <family val="2"/>
      </rPr>
      <t xml:space="preserve"> TOTAL ACTIVIDADES 2 2022</t>
    </r>
  </si>
  <si>
    <t>Los planes y proyecgtos formulados en el PINAR son los siguientes:
1. Plan implementación del programa de Gestión Documental
Actividades 2022  5 actividades
2. Proyecto Tabla de Valoración Documental secretair de obras públicas
Actividades 2022 1 Actividades
3. PROYECTO IMPLEMENTACION DE TABLAS DE VALORACIÓN DOCUMENTAL DE LA SECRETARIA DE OBRAS PÚBLICAS.  Actividades 2022 2 Actividades
4  PROYECTO FORMULACIÓN TABLAS DE VALORACIÓN DOCUMENTAL DE LA UAERMV 2006- 2010
Actividades 2022 8 actividades
5 PROYECTO IMPLEMENTACIÓN TABLAS DE VALORACIÓN DOCUMENTAL DE LA UAERMV 2006-2010. Actividades 2023-2024
6. PLAN GESTIÓN DE DOCUMENTOS ELECTRONICOS DE ARCHIVO
ACTIVIDADES 2022 8 ACTIVIDADES
7. PROYECTO METADATOS  2022 actividad 3
8. PROYECTO DE APLICACIÓN DE TABLAS DE RETENCIÓN DOCUMENTAL ARCHIVOS DE GESTIÓN Y TRANSFERENCIAS PRIMARIAS ACTIVIDADES 2022 TOTAL 8
9. PROYECTO DE APLICACIÓN DE TABLAS DE RETENCIÓN DOCUMENTAL ARCHIVO CENTTRAL ACTIVIDADES 2022 TOTAL 1
10 PROYECTO DE INTEVENCIÓN DEL FDA  EXPEDIENTESA DE MITIGACIÓN FINALIZO EN LA VIGENCIA 2021
11. SISTEMA INGEGRADO DECONSERVACIÓN FINALIZO EN LA VIGENCIA 2021
12 PROYECTO PARA MEJORAR LOS PROCESOS DE MONITOREO Y CONTROL DE CONDICIONES AMBIENTALES ACTIVIDADES 2022 7
13 PROYECTO  GENERAR OPTIMIZAR CONTROLES Y ACCIONES DE RESPUESTA PARA MINIMIZAR EL IMPACTO NOCIVO EN LA CONSERVACIÓN DE DOCUMENTOS EN SITUACIONES DE EMERGENCIA ACTIVIDADES VIGENCIA 2022  2 acitivdades
14 SISTEMA INTEGRADO DE CONSERVACIÓN PLAN DE PRESERVACIÓN DIGITAL A LARGO PLAZO ACTIVIDAD VIGENCIA 2022 TOTAL 1
15. PROYECTO DE IMPLEMENTACIÓN PROPTOCOLO PARA EL TRATAMIENTO DE ARCHIVOS RELACIONADOS CON LOS DERECHOS HUMANOS  Y DERECHO INTERNACIONAL HUMANITARIO TOTAL ACTIVIDADES 2 2022</t>
  </si>
  <si>
    <t>La entidad aporta :
Informe de seguimiento PINAR 2022-1
Informe de seguimiento PINAR 2022-2
Si bien la entidad aporta los informes mencionados para el seguimientro del PINAR: 
Recomendación elaborar herramienta de seguimiento del Plan intitucional de archivos en el cual permite visualizar el cumplimiento de actividades formuladas de los proyectos y programas del intrumento
Diana referente de la UMV menciona que para la vigencia 2023 ya se formulo la herramieta de seguimiento</t>
  </si>
  <si>
    <t>La entidad aporta :
Informe de seguimiento PINAR 2021-1
Informe de seguimiento PINAR 2021-2</t>
  </si>
  <si>
    <t>Aporta :
Informe de seguimiento PINAR 2022-1
Informe de seguimiento PINAR 2022-2</t>
  </si>
  <si>
    <t xml:space="preserve">Cuadro de Clasificación Documental se mantiene vigente de acuerdo a la respuesta de lista de chequeo se mencionan dependencias del CCD:
La entidad aporta el CCD con las dependencias que se mencionan a continuación:
1. 100 DIRECCIÓN GENERAL
2. 110 SECRETARIA GENERAL
3.120 SUBDIRECCIÓN TÉCNICA DE MEJORAMIENTO DE LA MALLA VIAL 
4 130 SUBDIRECCIÓN TÉCNICA DE PRODUCCIÓN E INTERVENCIÓN 
5. 131 GERENCIA DE PRODUCCIÓN 
6. 132 GERENCIA DE INTERVENCIÓN 
7. 133 GERENCIA DE GESTIÓN AMBIENTAL SOCIAL Y DE ATENCIÓN AL USUARIO
8 140. OFICINA ASESORA JURÍDICA
9 150 OFICINA ASESORA DE PLANEACIÓN 
10 160 OFICINA DE CONTROL INTERNO 
11 CONTROL INTERNO DISCIPLINARIO  (CREADA CAMBIO ORGANIZACIONAL 2021)
</t>
  </si>
  <si>
    <t>https://www.umv.gov.co/_transparencia2017/Transparencia-Pagina-</t>
  </si>
  <si>
    <t>Acto Administrativo Oficina de Control Interno Disciplinario 
Revisar en CCD se reflejan 10 dependencias
La  entidad tuvo cambio organizacional  para la vigencia 2021, en la que se agrego una dependencia Control Interno Disciplinario
Se ajusta a 11</t>
  </si>
  <si>
    <t xml:space="preserve">Inventarios Documentales ultimo cuatrimestre verificar si se esta organizando AG con CCD
1. SUBDIRECCION TECNICA DE PRODUCCION E INTERVENCION ARCHIVO (1) 2018-2021 Dep 4
2. SUBDIRECCIÓN TÉCICA DE MEJORAMIENTO DE LA MALLA VIAL LOCAL ARCHIVO (1) 2018-2022 Dep 3
3. OFICINA CONTROL INTERNO DISCIPLINARIO  ARCHIVO (1) TIENE VIGENCIA 2011 2019-2022 Dep 11
4. OFICINA DE CONTROL INTERNO  ARCHIVO (1) TIENE VIGENCIA 2020,2021 Y 2022 dep 10
5. OFICINA ASESORA DE PLANEACIÓN ARCHIVO (1) 2019, 2020 Y 2022 Dep 9
6. OFICINA ASESORA JURIDICA ARCHIVO  (1) 2019, 2008, 2010,2013,2015 AL 2022 Dep 8
7. GERENCIA DE PRODUCCIÓN ARCHIVO 1 2015 A 2022 NO SE OBSERVA DILIGENCIAMIENTO FECHAS EXTREMAS dep 5 FINALES SERIE HISTORIAL DE VEHICULOS  dep 5
8. GERENCIA DE PRODUCCIÓN- GESTIÓN DE LABORATORIO ARCHIVO (1) (2017-2022) Dep 5
9. GERENCIA DE INTERVENCIÓN  ARCHIVO (1) (2018-2022) Dep 6
10. SECRETARÍA GENERAL - Gestión Finanaciera /Presupuesto ARCHIVO (1) (2016,2019,2020)  Dep 2
11  SECRETARIA GENERAL - CONTABILIDAD ARCHIVO 1 2014-2022 Dep 2
12. SECRETARIA GENERAL-PROCESO GESTION DOCUMENTAL ARCHIVO 1 (2006, 2015- 2021) Dep 2
13. GERENCIA DE GESTIÓN AMBIENTAL, SOCIAL DE ATENCIÓN AL USUARIO ARCHIVO 1 (2020-2021) Dep 7
14. DIRECCIÓN GENERAL ARCHIVO 1 (2020-2021) dependencia 1
15. UNIDAD ADMINISTRATIVA ESPECIAL DE REHABILITACION Y MANTENIMIENTO VIAL SECRETARIA GENERAL - PROCESO ATENCION AL CIUDADANO ARCHIVO 1 (2020-2022). Dep 7
165 Secretaria General - Proceso EGTI ARCHIVO 1 (2018-2021)  Dep 2
17. PROCESO GESTIÓN DEL TALENTO HUMANO ARCHIVO 1 2014 Y 2016 A 2021
Recomendación: se reitera recomendación periodo de referencia 2021 teniendo en cuenta que de acuerdo a los inventarios aportados es importante contemplar las vigencias que corresponden al archivo de gestión de cada una de las Dependencias producctora, organización interna por vigencias y denominación establecidas en las TRD convalidadas y para el caso de la vigencia 2022 de acuerdo a CCD de TRD en actualización, no mezclar elos inventarios de apoyo con las series establecidas, el contar con el regisgtro total de las denominaciónes documentales para garantizar que los archivos de gestión cumplen con el proceso de organización como la implementación de TRD.
</t>
  </si>
  <si>
    <t>Concepto convalidación y resolución de adopción 
La entidad aporta la Tabla de Retención Documental adoptada mediante acto adminsitrativo  Resolución 061 del 28 defebrero de 2019 " Por lacual se adoptan las Tablas de Retención Documental .TRD el programa de gestión documental . PGD  y apriueba su aplicación en la Unidad Adminsitrativa de Rehabilitación y Mantenimiento Vial UAERMV" soportada en Acta CDA No. 6 de 2018
(Octubre 10) soporte normartivo elaboración de TRD Acuerdo 11 de fecha 12 de octubre de 2010 Por el cual se establece la estructura organica de la Unidad Administrativa  Especial de Rehabilitación y Mantenimiento Vial como las funciones de las dependen cias y se dictan otras dependencias. aplicación TRD inicia 12 octubre de 2010 
Pendiente acuerdo que modificación dependencia
Acuerdo 003 del 12 agosto de 2021. "Por el cual se modifica el Acuerdo 011 de 2010 “Por el cual se establece la estructura 
organizacional de la Unidad Administrativa Especial de Rehabilitación y Mantenimiento Vial, las 
funciones de sus dependencias y se dictan otras disposiciones"
Revisar el estado de la actualización de TRD de acuerdo a cambio organizacional del 2021</t>
  </si>
  <si>
    <t xml:space="preserve">Resolución 061 del 28 defebrero de 2019 </t>
  </si>
  <si>
    <t>TRD 161 de fecha 6 de noviembre de 2019</t>
  </si>
  <si>
    <t xml:space="preserve">
https://www.umv.gov.co/_transparencia2017/Transparencia-Pagina-WEB/9.InstrumentosdeGestiondeInformacionPublica/9.5TablasdeRetencionDocumental/TABLASDERETENCIONUAERMVCONVALIDADAS30092018.xlsxWEB/9.InstrumentosdeGestiondeInformacionPublica/9.5TablasdeRetencionDocumental/CUADRODECLASIFICACIONDOCUMENTALUAERMV.xlsx</t>
  </si>
  <si>
    <t>Acto Administrativo Oficina de Control Interno Disciplinario y Proceso de Laboratorio 
Validar respuesta debido a la respuesta consignada en la vigencia 2021</t>
  </si>
  <si>
    <t xml:space="preserve">Según formulario Ninguno
Validar esta respuesta con la Entidad y de acuerdo actualñización mencional situaciones del acuerdo 004 de 2019
</t>
  </si>
  <si>
    <t>Cuadro revisión inventarios archivos de gestión favor revisar el dato registrado teniendo en cuenta que la evidencia N° 28 el total de metros lineales es 1217,7
Adicional verificar a que inventario corresponden la matriz seguimiento entrega invenarios aparece otros datos diferentes si son lo del AG</t>
  </si>
  <si>
    <t>Cuadro revisión inventarios archivos de gestión favor revisar el dato registrado teniendo en cuenta que la evidencia N° 28 el total de registros es 38968</t>
  </si>
  <si>
    <t>241 GB</t>
  </si>
  <si>
    <t>Repositorio documental SGDEA Orfeo 2022 - Evidencia Archivo Bogotá.pdf</t>
  </si>
  <si>
    <t>98.8</t>
  </si>
  <si>
    <t>Cuadro revisión inventarios archivo central 
 el dato aportado corresponden a  la suma de los metros lineales a 2021 98.8  ml y  41,7 sumado para la vigencia 2022</t>
  </si>
  <si>
    <t>Cuadro revisión inventarios archivo central  los registro de 2022 corresponden a 1814 ml 
Validar este dato puesto que la suma de los registros de transferencia arroja un dato de 4263</t>
  </si>
  <si>
    <t>1214 GB</t>
  </si>
  <si>
    <t>Repositorio documental SGDEA Orfeo 2022 - Evidencia Archivo Bogotá.pdf
Validar el dato teniendo en cuenta que es inferior al reportado en la vigencia 2021</t>
  </si>
  <si>
    <t xml:space="preserve">Historiales de Intervención de los Segmentos Viales CIV </t>
  </si>
  <si>
    <t xml:space="preserve">HIstoriales de Intervención de los Segmentos Viales CIV </t>
  </si>
  <si>
    <t xml:space="preserve">cuadro analisis identificación serie docuemntal con mayor produccipon documental Inventarios Documentales ultimo cuatrimestre </t>
  </si>
  <si>
    <t>Validar este % teniendo en cuenta que sumando las serie transversal da 107% y es diferente al reportado en la vigencia 2021</t>
  </si>
  <si>
    <t xml:space="preserve">Contratos </t>
  </si>
  <si>
    <t xml:space="preserve">Inventarios Documentales ultimo cuatrimestre </t>
  </si>
  <si>
    <t xml:space="preserve">registro fotografico archivo central </t>
  </si>
  <si>
    <t xml:space="preserve">SI </t>
  </si>
  <si>
    <t>Plan de transferencias Documentales vigencia 2022 
El plan de transferencias para la vigencia 2022 se observa la programación de 17 dependencias de las cuales 11 se encuentran programdas 3 no programadas y 3 se observan con un No de estas 9 realizaron transferencias</t>
  </si>
  <si>
    <t>MANUAL
Teniendo en cuenta que de 11 transferencia programada se realizaron 9 de 6 dependencias que conforman la estructura oganizacional de las cuales se toma una muestra para identificar el diligenciamiento del Inventario Documental
Lan SUBDIRECCIÓN TÉCNICA DE PRODUCCIÓN E INTERVENCIÓN observando que la transferencia corresponden a la Serie INFORMES Subserie Informes de Mitigación de Riesgos por Remoción en Masa de los años 2010 a 2016 y no se observa transferencia de los años 2017 a 2020 adicional no se observan las otras dos (2) denominaciones establecidas en las TRD las cuales son Serie ACTAS subserie Actas del Comité de la Subdirección Técnica de Producción e Intervención  y Serie INFORMES sibserie Informes de Demolición de Bienes en Amenaza de Ruina 
Continua recomendación vigencia 2021</t>
  </si>
  <si>
    <t xml:space="preserve">verificando las TRD se debe realizar transferencia secundarias despues de 5 años para algunas series y/o subseries documentales denominadas en las TRD para la aplicación de TRD convalidada se debe analizar la producción documental desde la vigencia 2016 para realizar transferencia secundaria
Verificar respuesta en el formulario de recolección
</t>
  </si>
  <si>
    <t>Validar Respuesta en el formulario teniendo encuenta que seria NO pues apartir de este años se debe iniciar proceso de transferencia secundaria</t>
  </si>
  <si>
    <t>Validar la respuesta brindada en el formulario de recolección</t>
  </si>
  <si>
    <t>Ajusta la respuesta quedaria vacio de acuerdo a la pregunta formulada</t>
  </si>
  <si>
    <t xml:space="preserve">Formato Unico de Inventario Documental  oficalizado en el sistema integrado degestión  con CÓDIGO: GDOC-FM-017  versión 5				</t>
  </si>
  <si>
    <t>Inventarios 
La entidad aporta 17 archivos correspondientes a 11 FUID de los archivos de gestión, para tal caso es importante que se realice revisión integral de estos inventarios pues se observa:
1. No se contemplan todas las denominaciones de las TRD
2. Deben encontrarse totalmente diligenciado de acuerdo a los items establecudos en el FUID normalizado en el SIC
3. La organización debe enconntrarse por vigencia
4. No se deben mezclar documentos de apoyo cons Series y Subseries de TRD y CCD
5. Las denominaciones registradas debe encontrarse acorde a las establecidas en las TRD</t>
  </si>
  <si>
    <t xml:space="preserve">MANUAL
Inventario Central </t>
  </si>
  <si>
    <t>Repositorio documental SGDEA Orfeo 2022 - Evidencia Archivo Bogotá.pdf
Validar el dato teniendo en cuenta que es inferior al reportado en la vigencia 2021 
vereificar y confirmar el dato el cual debe ser consistente en las respuestas de las preguntas 32 y 18.1 y 19</t>
  </si>
  <si>
    <t>Recomendación: realizar el proceso de eliminación aplizando los tiempos de retención documental y la disposición final establcidos en las TRD</t>
  </si>
  <si>
    <t>Adicional realizar publicación de los inventarios sugetos de eliminación documental</t>
  </si>
  <si>
    <t>Actualización TVD 
1. FOSOP de fechas extremas 22/05/1966 a 2/06/1999
2. SECRETARIA DE OBRAS PUBLICAS de fechas extremas 18/09/1922 a 28/09/2006
3. UNIDAD DE MANTENIMIENTO VIAL de fechas extremas 1/12/2006 a 31/12/2010</t>
  </si>
  <si>
    <t xml:space="preserve">La entidad en el anexo 5 fondos acumulados registra tres (3) FDA
1. FOSOP de fechas extremas 22/05/1966 a 2/06/1999 se encuentra en revisión 
2. SECRETARIA DE OBRAS PUBLICAS de fechas extremas 18/09/1922 a 28/09/2006-  Ajuste secretaria concepto de equipo evaliuador para ajustes de TVD
3. UNIDAD DE MANTENIMIENTO VIAL de fechas extremas 1/12/2006 a 31/12/2010 - Hitoria Institucional  y  se encuentra en elaboración TVD 
Revisar el estado de los tres FDA
</t>
  </si>
  <si>
    <t>Instrumento Archivistico Tablas de Valoración Documental del Fondo de la Secretaría de Obras Públicas SOP</t>
  </si>
  <si>
    <t xml:space="preserve">Inventario SOP </t>
  </si>
  <si>
    <t>Actualización TVD de que fondo</t>
  </si>
  <si>
    <t>Según formulario No aplica
Recomendación es importante contemplar la formulación de la implemenatación de las TVD de cada uno de los FDA</t>
  </si>
  <si>
    <t>2022-09-28 Acta de CIGD No 10 Banco Terminologico</t>
  </si>
  <si>
    <t>Acta de comité institucional de Gestión Desempeño No acta 02 2019 item 4</t>
  </si>
  <si>
    <t xml:space="preserve"> Acta de CIGD No 10 2022-09-28</t>
  </si>
  <si>
    <t>Se acutalizo el presente instrumento para la vigencia 2022</t>
  </si>
  <si>
    <t>LMD</t>
  </si>
  <si>
    <t xml:space="preserve">Reporte de Orfeo radicados de entrada </t>
  </si>
  <si>
    <t xml:space="preserve">HL Y CONTRATOS </t>
  </si>
  <si>
    <t>Radicacion- Consulta de Radicacion por Usuarios 2022.xlsx</t>
  </si>
  <si>
    <t>Acta No 15  de fecha 30 de diciembre de 2019 tema 2 tem 3</t>
  </si>
  <si>
    <t>Resolución 150 del 28 de marzo de 2022 mediante la cual se adopta e implementa el SIC en la UAERMV</t>
  </si>
  <si>
    <t>PLAN DE CONSERVACION 
La entidad cuenta con plan de Conservación documental el cual se encuetra en el contenido del SIC pag 10 a la 37</t>
  </si>
  <si>
    <t xml:space="preserve">
El plan de Conservación debe cumplir con lo que describe el articulo 5 del acuerdo 6 de 2014
Introducción si pag 5
Objetivos si pag 6
Alcance si pag 10
Metodologia -  pag  18
Actividades de ejecución del plan de acuerdo con los programas de conservación preventiva del SIC pag 53
Actividades especificas para cada uno de los planes contenidas en las estrategias pag 18-37 
Recursos humanos Técnicos, logisticos y financieros  pag 13
Responsables sicontenidas en las estrategias pag 18-37 
Tiempo de ejcución- Cronograma de Actividades si contenidas en las estrategias pag 18-37 
Presupuesto si pag 61
Gestión de Reisgo del Plan si pag  47
Anexos
De acuerdo a lo anterior cumple con lo que establece   el Acuerdo AGN 006 de 2014 Articulo 5?
</t>
  </si>
  <si>
    <t xml:space="preserve">INFORMES DE SEGUIMIENTO A LA IMPLEMENTACIÓN DEL SIC VIGENCIA 2022
La entidad aport a dos informes que corresponden a la implementación del PCD en el cual se observa el desarrollo de cada una de las actividades planeada en los programas
</t>
  </si>
  <si>
    <t xml:space="preserve">INFORMES DE SEGUIMIENTO A LA IMPLEMENTACIÓN DEL SIC VIGENCIA 2022
La entidad aport a dos informes que corresponden a la implementación del PCD en el cual se observa el desarrollo de cada una de las actividades en el cual se recopilan las evidencias de cumplimiento
Recomendación Formulación de Matriz para seguimiento global del PCD para ver el avance en cada uno de los periodos formulado 
</t>
  </si>
  <si>
    <t xml:space="preserve">Acta Comite Institucional de Gestión y Desempeño TCA.pdf mediante documento Se adjuntan 	GDOC-DI-009 V2 Tabla de Control de Acceso a Documentos actualizadas durante la vigencia 2022
</t>
  </si>
  <si>
    <t xml:space="preserve">Acta 02 del 27 de junio de 2019 </t>
  </si>
  <si>
    <t>Acta de CIGD No 12 del 21 de diciembre de 2022</t>
  </si>
  <si>
    <t> https://uaermv-my.sharepoint.com/:f:/g/personal/diana_reay_umv_gov_co/EkVeR2-roRNLm1L1Qpenv2IB6OYwCTOON8gsilj8_XCr2w?e=Kaq7yg</t>
  </si>
  <si>
    <t>CLASIFICACIÓN DE RESERVAS SERIES DOCUMENTALES EN EL SGDEA.pdf</t>
  </si>
  <si>
    <t>CLASIFICACIÓN DE RESERVAS SERIES DOCUMENTALES EN EL SGDEA (1).pdf</t>
  </si>
  <si>
    <t xml:space="preserve">Base de datos de prestamos </t>
  </si>
  <si>
    <t>Ajustar en el formulario no se diligencia respuesta
GDOC MR 2023 V2 MAPA DE RIESGOS PROCESO GESTIÓN  DOCUMENTAL</t>
  </si>
  <si>
    <t>Se adjunta GDOC-PR-005-V1 Procedimiento Planeación Documental</t>
  </si>
  <si>
    <t>Se adjunta GDOC-PR-001 V3 Procedimiento Producción Trámite y Distribución de Documentos</t>
  </si>
  <si>
    <t>Procedimiento 02</t>
  </si>
  <si>
    <t>Procedimiento 03</t>
  </si>
  <si>
    <t xml:space="preserve">SIC - PROGRAMA DE REPROGRAFÍA </t>
  </si>
  <si>
    <t>Procedimiento 06</t>
  </si>
  <si>
    <t>2019-06-27 Acta Comite de Archivo No 2</t>
  </si>
  <si>
    <t xml:space="preserve"> Acta Comite de Archivo No 2 2019-06-27</t>
  </si>
  <si>
    <t xml:space="preserve">Programa de Reprografía </t>
  </si>
  <si>
    <t xml:space="preserve">CONFORMACIÓN EXPEDIENTES SGDEA.pdf
Validar con la entidad las funcionalidades de implementación del SGDEA, Esta faseado las parametrización del ORFEO, se encuentra en la fase # 5.
Interoperabilidad con el sistema contractual de la entidad. se encuentra en proceso de mejora el sistema y parametrizaciones funcionales.
</t>
  </si>
  <si>
    <t>GDOC-DI-015 V1 Esquema de metadatos uaermv
Se recomienda implementar el servicio de metadatos en el Sistema de Gestión de Documentos Electrónicos de Archivo, para facilitar la interoperabilidad y asegurar el acceso de los documentos a largo plazo.</t>
  </si>
  <si>
    <t>https://uaermv-my.sharepoint.com/:b:/g/personal/diana_reay_umv_gov_co/EVBCwmtC8pBAswOsLums0VEBqdBvd-3aASrk2X3mWJxNHw?e=dAI5gg</t>
  </si>
  <si>
    <t>Estan en nube de Oracle, administrada por nosotros directamente</t>
  </si>
  <si>
    <t>Implementar el Plan de Preservación Digital con sus estrategias y acciones específicas para preservar a largo plazo los documentos que se generen en formatos electrónicos o que se conviertan a este a partir de material analógico existente.</t>
  </si>
  <si>
    <t>Informes de seguimiento (los que tu presentas) y la nueva version del plan
SISTEMA INTEGRADO DE CONSERVACIÓN 2023(ACTUALIZACIÓN) (3)</t>
  </si>
  <si>
    <t>DESI DI 006 V4 Politica de uso minímo de papel se mantiene la misma evidencia de la vigencia 2021</t>
  </si>
  <si>
    <t xml:space="preserve">Informe Política Reducción de Papel 2022
En el informe aportado se ´puede observar la estrategia de de difusión de los Instrumentos Archivisticos
 </t>
  </si>
  <si>
    <t>MANUAL
Indicar donde se encuentra descrita la meta en el informe de la politica
Se encuentra en la pagina 5 de la politica en la meta de reducción de papel</t>
  </si>
  <si>
    <t xml:space="preserve">
Lo suminista Gestión de Recursos fisicos a traves de correo electrónicos de la compra y distribución de papel por depencencias y quien lleva el control es quien suministra la información</t>
  </si>
  <si>
    <t>Informe de seguimiento a la implementación de la Estrategia de socialización, sensibilización y divulgación de los instrumentos archivísticos y de la cultura archivística al interior de la UAERMV vigencia 2022</t>
  </si>
  <si>
    <t>Informe de rendición de cuentas UAERMV vigencia 2022 pagina 84 en adelante…en el cual menciona los logros alcanzados en la implementación de la politica de gestión,  documental formulación de programas especificos, implementación del PGD,  transferencias documentales, Modelo de Requisitos,, aplicación de TRD y SIC</t>
  </si>
  <si>
    <t>Informe de gestión y resultados UAERMV vigencia 2022 pagina 114 en adelante</t>
  </si>
  <si>
    <t>9  de 17</t>
  </si>
  <si>
    <t>PLANEACIÓN</t>
  </si>
  <si>
    <t xml:space="preserve">SECRETARÍA DISTRTAL DE PLANEACIÓN </t>
  </si>
  <si>
    <r>
      <rPr>
        <b/>
        <sz val="10"/>
        <rFont val="Arial"/>
        <family val="2"/>
      </rPr>
      <t>NO CUMPLE</t>
    </r>
    <r>
      <rPr>
        <sz val="10"/>
        <rFont val="Arial"/>
        <family val="2"/>
      </rPr>
      <t xml:space="preserve">
Título profesional que corresponda a uno de los 
siguientes Núcleos Básicos del Conocimiento -
NBC: 
- Antropología, artes liberales
- Artes plásticas, visuales y afines
- Bibliotecología, otros de ciencias sociales y 
humanas
- Geografía, historia 
- Ingeniería de sistemas telemática y afines
- Ingeniería industrial y afines
Título de posgrado en áreas relacionadas con 
las funciones del empleo. 
Tarjeta, matrícula o registro profesional en los 
casos reglamentados por la Ley.
Seis (6) años de experiencia profesional 
relacionada.
SI BIEN SE CUENTA CON PROFESIONALES Y TECNICOS EN ARCHIVISTICA EL MANUAL DE FUNCIONES EN FORMACIÓN ACADEMICA NO CUMPLE CON LA LEY 1409 NI LA RESOLUCCIÓN 692</t>
    </r>
  </si>
  <si>
    <t>solo estan los estudios previos de 3 tecnicos y cumplen con la parte academica
falta el historiador, el profesional archivista, uingeniero industrial y administrador de empresas</t>
  </si>
  <si>
    <t>Luisa era Ingeniera industrial y Paula Conservadora restauradora</t>
  </si>
  <si>
    <t>Actualizado bajo Resolución 1923 de 2022 “Por la cual se dictan otras disposiciones relacionadas con el Sistema de Gestión SG-MIPG de la Secretaría Distrital de Planeación y se deroga la Resolución 0998 de 2021” Artículo 4. Conformar el Comité Institucional de Gestión y Desempeño en la Secretaría Distrital de Planeación; Artículo 7. Son funciones del Comité Institucional de Gestión y Desempeño.</t>
  </si>
  <si>
    <r>
      <rPr>
        <b/>
        <sz val="10"/>
        <rFont val="Arial"/>
        <family val="2"/>
      </rPr>
      <t>Acta No. 5</t>
    </r>
    <r>
      <rPr>
        <sz val="10"/>
        <rFont val="Arial"/>
        <family val="2"/>
      </rPr>
      <t xml:space="preserve"> de 29 de abril 2022: Decisión 4. Dirección de Recursos Físicos y Gestión Documental; Procesos de apoyo Gestión Documental cumplimiento 2021 96%  ventanilla, planoteca y archivo central, no hay plan de mejoramiento.</t>
    </r>
    <r>
      <rPr>
        <b/>
        <sz val="10"/>
        <rFont val="Arial"/>
        <family val="2"/>
      </rPr>
      <t xml:space="preserve"> Acta No. 6</t>
    </r>
    <r>
      <rPr>
        <sz val="10"/>
        <rFont val="Arial"/>
        <family val="2"/>
      </rPr>
      <t xml:space="preserve"> de 4 de mayo de 2022: 4. REVISIÓN POR LA DIRECCIÓN PARTE 2: G. Sistemas de Gestión que impactan el SGC. Sistema Interno de Gestión Documental y Archivos. cumplimiento de requisitos legales del SIGA 2021. </t>
    </r>
    <r>
      <rPr>
        <b/>
        <sz val="10"/>
        <rFont val="Arial"/>
        <family val="2"/>
      </rPr>
      <t>Acta No. 8</t>
    </r>
    <r>
      <rPr>
        <sz val="10"/>
        <rFont val="Arial"/>
        <family val="2"/>
      </rPr>
      <t xml:space="preserve"> de 8 de julio de 2022: 4. Modificación del Subsistema Interno de Gestión Documental y Archivos SIGA, El SIGA propuesto 2022 y su modelo de operación; </t>
    </r>
    <r>
      <rPr>
        <b/>
        <sz val="10"/>
        <rFont val="Arial"/>
        <family val="2"/>
      </rPr>
      <t>Acta No. 10</t>
    </r>
    <r>
      <rPr>
        <sz val="10"/>
        <rFont val="Arial"/>
        <family val="2"/>
      </rPr>
      <t xml:space="preserve"> de 21 de octubre de 2022: 7. Modernización de archivos de gestión. (Dirección de Recursos Físicos y Gestión Documental) 8. Presentación y aprobación de los documentos: ALE- 283 Registro de activos de información 2022; ALE-465 Alcance y Límites del Sistema de Gestión de la Seguridad de la Información y ALE-481 Política para el aseguramiento de la información y Servicios en la red. (Dirección de 
Sistemas)
a. Organización de los Archivos de Gestión hasta 11.000 carpetas equivalente a 550 metros lineales incluye: Atención de consultas digital y préstamos, inserciones documentales en físico y apertura de 
carpetas nuevas, transferencias primarias documentales e insumos – carpetas, ganchos y cajas de ref. X200. b. Actualización de 42 Tablas de Retención Documental – Ultima versión convalidada– Dic. 2020
</t>
    </r>
    <r>
      <rPr>
        <b/>
        <sz val="10"/>
        <rFont val="Arial"/>
        <family val="2"/>
      </rPr>
      <t>Una de las evidencias es de vigencia 2021</t>
    </r>
  </si>
  <si>
    <t>EL PGD 2023 NO ESTA APROBADO</t>
  </si>
  <si>
    <t>Acta 341 de 2020</t>
  </si>
  <si>
    <t>versión aprobada en el Comité de julio 2022 con la restructuración del SIGA. Actualmente está en proceso de actualización en el Sistema de Gestión</t>
  </si>
  <si>
    <r>
      <rPr>
        <b/>
        <sz val="10"/>
        <rFont val="Arial"/>
        <family val="2"/>
      </rPr>
      <t xml:space="preserve">1. PLAN DE ACCIÓN SIGA / PLAN DE TRABAJO ARCHIVÍSTICO 2022
</t>
    </r>
    <r>
      <rPr>
        <sz val="10"/>
        <rFont val="Arial"/>
        <family val="2"/>
      </rPr>
      <t xml:space="preserve">La Secretaría Distrital del Planeación está comprometida con la adopción de buenas prácticas en la gestión de sus documentos, con miras a satisfacer las necesidades de información de sus grupos de valor y garantizando la conservación y preservación de la Memoria Institucional. Para lo anterior, el Subsistema Interno de Gestión Documental y Archivos se encuentra totalmente alineado con la planeación estratégica de la entidad, lo que asegura el aporte al logro de los objetivos corporativos y, por otro lado, contar con los recursos necesarios para cumplir con los proyectos a corto, mediano y largo plazo establecidos en el Plan Institucional de Archivos
</t>
    </r>
    <r>
      <rPr>
        <b/>
        <sz val="10"/>
        <rFont val="Arial"/>
        <family val="2"/>
      </rPr>
      <t xml:space="preserve">2. CRONOGRAMA TABLAS DE VALORACIÓN DOCUMENTAL DAPD 2022
3. PLAN DE INTERVENCION FONDOS DOCUMENTALES A CARGO DE LA DRFGD BOGOTA D.C FEBRERO 28 DE 2022
</t>
    </r>
  </si>
  <si>
    <t>PE: referencia a Gestión documental en la página 10</t>
  </si>
  <si>
    <t xml:space="preserve">lA INFORMACIÓN ADJUNTA, ACTAS Y CORREOS CORRESPONDE A LA VIGENCIA 2021; SOLICITIUD DE ml A LAS DEPENDENCIAS NO FUE VISITA A LOS ARCHIVOS DE GESTION </t>
  </si>
  <si>
    <t>NO HAY EVIDENCIAS</t>
  </si>
  <si>
    <t>1. Plan de Mejora generado en diciembre de 2022 Y REPORTE POR SITUACIÓN DE MEJORAMIENTO
2. INFORME DE CONTROL INTERNO
Versión 9 Acta de mejoramiento 302 de diciembre 16 de 2019 Proceso S-CA-001 OFICINA DE CONTROL INTERNO
3. INFORME DE AUDITORÍA DE SISTEMAS DE GESTIÓ
4. INFORME DE AUDITORÍA DE SISTEMAS DE GESTIÓN</t>
  </si>
  <si>
    <t>Tablero de indicadores</t>
  </si>
  <si>
    <t>Como acciones adicionales se puede contemplar el proceso de contratación para la organización de los archivos de gestión, cuya ejecución comenzó en noviembre de 2022 y está en curso. Este nuevo proceso generará cambios en el PGD añadiendo un programa específico para la administración de los archivos de gestión centralizados</t>
  </si>
  <si>
    <t xml:space="preserve">
48 sesiones realizadas divididas en 3 ciclos</t>
  </si>
  <si>
    <r>
      <t xml:space="preserve">
implementación de los instrumentos archivísticos y lineamientos emitidos para la información generada en soporte electrónico.
1. Uso de instrumentos archivísticos, 2. Proceso de organización, 3. Almacenamiento de la información y 4. Procesos de conversión, todas enfocadas a los documentos electrónicos de archivo: 
</t>
    </r>
    <r>
      <rPr>
        <b/>
        <sz val="10"/>
        <rFont val="Arial"/>
        <family val="2"/>
      </rPr>
      <t>mas qu capacitación fue una encuesta aplicada a 37 dependencias</t>
    </r>
  </si>
  <si>
    <t xml:space="preserve">Se realizan diferentes tipos de capacitaciones, las inducciones generales sobre la gestión documental y los procesos que se llevan a cabo dentro de la entidad, las específicas que se enfocan en los expediente híbridos y la admisnitración de los archivos de gestión y las sensibilizaciones sobre Sistema Integrado de Conservación, Servicios documentales, procesos y procedimientos en Gestión documental </t>
  </si>
  <si>
    <t>Se carga versión actualizada en el 2022. Actualmente se encuentra en proceso de actuaización en el Sistema de Gestión y ya está publicado en la página web
https://www.sdp.gov.co/transparencia/datos-abiertos/instrumentos-gestion-info/pinar</t>
  </si>
  <si>
    <t>Acta 10 de 2020</t>
  </si>
  <si>
    <t>el nuevo acto es de 2023</t>
  </si>
  <si>
    <t>es el numero 14 en las evidencias ya esta arriba en el PGD</t>
  </si>
  <si>
    <t xml:space="preserve">IMPLEMENTACIÓN A 5 PROYECTOS </t>
  </si>
  <si>
    <t>1. Implementación y Mejora del Sistema Interno de Gestión Documental y Archivos
2. Conservación y Preservación de la
Memoria Documental de la entidad
3. Intervención Archivística en
documentos de gestión y central
4. Prestación de los Servicios
Documentales de la entidad
5. 5 Gestión del Documento Electrónico en la SDP</t>
  </si>
  <si>
    <t>agual PGD evidencia 14</t>
  </si>
  <si>
    <t>TABLERO DE INDICADORES</t>
  </si>
  <si>
    <t>NSIÓN INDICADOR
EFICACIA NIVEL DE IMPLEMENTACIÓN DE LA POLÍTICA DE GD
EFICACIA NIVEL DE CUMPLIMIENTO DEL PINAR
EFICACIA NIVEL DE IMPLEMENTACIÓN DEL MGDA
EFICACIA NIVEL DE IMPLEMENTACIÓN DEL PGD
EFICACIA NIVEL DE CUMPLIMIENTO DEL PLAN DE TRABAJO
EFICACIA NIVEL DE IMPLEMENTACIÓN DE LOS INSTRUMENTOS ARCHIVÍSTICOS
EFICACIA NIVEL DE MADUREZ DEL SIC
EFICACIA NIVEL DE IMPLEMENTACIÓN DE LA ESTRATEGIA CERO PAPEL
EFICIENCIA GASTO OPERATIVO DEL SIGA
IMPACTO SATISFACCIÓN DE LOS GRUPOS DE INTERES DEL PROCESO DE GD_x000D_</t>
  </si>
  <si>
    <t>9 dependencias mas</t>
  </si>
  <si>
    <t xml:space="preserve">
</t>
  </si>
  <si>
    <t>Resolución 1867 de 2020</t>
  </si>
  <si>
    <t>TRD-111/2019</t>
  </si>
  <si>
    <t>Decreto 550 2006
Decreto 016 2013
Decreto 432 2022</t>
  </si>
  <si>
    <t>en vigencia 2021 solohabia 1 actualización</t>
  </si>
  <si>
    <t>466,25 Archivo de gestión centralizado</t>
  </si>
  <si>
    <r>
      <rPr>
        <b/>
        <sz val="10"/>
        <rFont val="Arial"/>
        <family val="2"/>
      </rPr>
      <t xml:space="preserve">Para la vigencia 2021 reportaron 1920 por qu´la diferencia de 16.579
</t>
    </r>
    <r>
      <rPr>
        <sz val="10"/>
        <rFont val="Arial"/>
        <family val="2"/>
      </rPr>
      <t xml:space="preserve">Respuesta de DTIC
676,855  registros
</t>
    </r>
    <r>
      <rPr>
        <b/>
        <sz val="10"/>
        <rFont val="Arial"/>
        <family val="2"/>
      </rPr>
      <t>realizaron inventarios en estado natural para entregarle al tercero para el archivo de gestión centralizado</t>
    </r>
  </si>
  <si>
    <t>19,600,25</t>
  </si>
  <si>
    <r>
      <t xml:space="preserve">en vigencia 2021 reportaron 20247: 647 ml menos, por qué esta disminución, si por el contrario se realizaron transferencias primarias de 67,75 ml
deberia ser en total 20.314,75 ml para 2022
SE ELIMINARO APROXIMADAMENTE 700 VAJAS X200 EL ACTA ESTA PENDIENTE DE FIRMAS
</t>
    </r>
    <r>
      <rPr>
        <b/>
        <sz val="10"/>
        <rFont val="Arial"/>
        <family val="2"/>
      </rPr>
      <t>78041 cajas equivalentes a 19.510,25 ML
SE ELIMINARO 175 ML
18856,5 TOTAL ML
 3.346      ML de TRD
    313,25 ML de TVD
    110,5    ML Planes 
    137,5    ML Historias laborales
14.615,25 ML Licencias
     334      ML Volumenes</t>
    </r>
  </si>
  <si>
    <r>
      <t xml:space="preserve">439181 Registros 
</t>
    </r>
    <r>
      <rPr>
        <sz val="10"/>
        <rFont val="Arial"/>
        <family val="2"/>
      </rPr>
      <t>40.270    TRD 
10.650    TVD 
  5.507    Historias laborales 
  1.125    Planes
 381.629  Licencias y volumenes
Respuesta de DTIC 
2.386.527 Registros</t>
    </r>
  </si>
  <si>
    <r>
      <rPr>
        <b/>
        <sz val="10"/>
        <rFont val="Arial"/>
        <family val="2"/>
      </rPr>
      <t xml:space="preserve">En vigencia 2021 reportaron 656,1574
</t>
    </r>
    <r>
      <rPr>
        <sz val="10"/>
        <rFont val="Arial"/>
        <family val="2"/>
      </rPr>
      <t>2271 GB</t>
    </r>
  </si>
  <si>
    <t xml:space="preserve"> ESTUDIOS MACRO PARA LA PLANEACIÓN</t>
  </si>
  <si>
    <t>ESTUDIO</t>
  </si>
  <si>
    <t>ESTUDIOS</t>
  </si>
  <si>
    <t xml:space="preserve"> Contratos y convenios</t>
  </si>
  <si>
    <t>es archivo de gestión centralizado administrado por el archivo central o espacio centralizado administrado por cada dependencia???</t>
  </si>
  <si>
    <t>MANUAL
programadas 43 dependencias
Realizadas 15 dependencias
34,88 % menos del 50 programado</t>
  </si>
  <si>
    <t xml:space="preserve">El proceso de transferencia fue detenido por la DAB
</t>
  </si>
  <si>
    <t>6 MAS QUE LA VIGENCIA ANTERIOR</t>
  </si>
  <si>
    <r>
      <t xml:space="preserve">en vigencia 2021 reportaron 20247: 647 ml menos, por qué esta disminución, si por el contrario se realizaron transferencias primarias de 67,75 ml
deberia ser en total 20.314,75 ml para 2022
SE ELIMINARO APROXIMADAMENTE 175,75 ML EL ACTA ESTA PENDIENTE DE FIRMAS
</t>
    </r>
    <r>
      <rPr>
        <b/>
        <sz val="10"/>
        <rFont val="Arial"/>
        <family val="2"/>
      </rPr>
      <t>78041 cajas equivalentes a 19.510,25 ML
SE ELIMINARO 175 ML
18856,5 TOTAL ML
 3.346      ML de TRD
    313,25 ML de TVD
    110,5    ML Planes 
    137,5    ML Historias laborales
14.615,25 ML Licencias
     334      ML Volumenes</t>
    </r>
  </si>
  <si>
    <r>
      <t xml:space="preserve">439181 Registros 
</t>
    </r>
    <r>
      <rPr>
        <sz val="10"/>
        <rFont val="Arial"/>
        <family val="2"/>
      </rPr>
      <t>40.270    TRD 
10.650    TVD 
  5.507    Historias laborales 
  1.125    Planes
 381.629  Licencias y volumenes
Respuesta de DTIC 
2.386.527 Registros</t>
    </r>
  </si>
  <si>
    <r>
      <rPr>
        <b/>
        <sz val="10"/>
        <rFont val="Arial"/>
        <family val="2"/>
      </rPr>
      <t xml:space="preserve">VIGENCIA 2021 REPORTARON 2,25286865234375
</t>
    </r>
    <r>
      <rPr>
        <sz val="10"/>
        <rFont val="Arial"/>
        <family val="2"/>
      </rPr>
      <t>0,008662 GB ( inventarios TRD y TVD )
En vigencia 2021 reportaron 656,1574
2271 GB</t>
    </r>
  </si>
  <si>
    <t>DEBERÍA SER 0% PORQUE CORRESPONDE A OTRAS VIGENCIAS Y NO AL 2022</t>
  </si>
  <si>
    <t>Acta de 19 de noviembre de 2018 conforme en lo establecido en la TRD</t>
  </si>
  <si>
    <t>Acta de 18 de julio de 2019 conforme en lo establecido en la TRD</t>
  </si>
  <si>
    <t>Acta de eliminación documental de documentos de apoyo de 16 de marzo de 2022; 20 cajas X200 equivalentes a 20 metros lineales
EL ACTA ESTA EN PROCESO DE FIRMAS</t>
  </si>
  <si>
    <t xml:space="preserve">175.75 </t>
  </si>
  <si>
    <t xml:space="preserve">SIPA, UCM y SIAR, estos sistemas no se elimina ninguna información. </t>
  </si>
  <si>
    <t xml:space="preserve">Se dio el trámite para transferencia secundaria de las Actas de juntas de Planificación y Zonificación, con todos los soportes y alistamiento, pero se detuvo por comunicado de la DAB. Se cargan las actas de reuniones </t>
  </si>
  <si>
    <t>SOP / DAPD / SDP 
siempre se reportron solo 2 fondos
NO HAY CLARIDAD EN LA CANTIDAD DE FONDOS EN LA ENTIDAD</t>
  </si>
  <si>
    <t>ESTA INCOMPLETO SOLO ESTA DE 6 PERIODOS 
NO SE IDENTIFICA DOCUMENTACION DE LOS AÑOS 1933 A 1954 NI DOCUMENTACIÓN DEL 2001 A 2006</t>
  </si>
  <si>
    <t>ADOPTADA RESOLUCIÓN 108 DE 25 DE ENERO 2019
SEGUN TVD ES DE 1969 A 2000 SIN EMBARGO SE ESTA REPORTANDO DESDE 1955</t>
  </si>
  <si>
    <t xml:space="preserve">
Alistamiento transferencia secundaria</t>
  </si>
  <si>
    <t>Acta 267 de 2020</t>
  </si>
  <si>
    <t>Acta 241 de 2019</t>
  </si>
  <si>
    <r>
      <t xml:space="preserve">el acto de la actualizacion del sic 2022 se realizo en enero de 2023
</t>
    </r>
    <r>
      <rPr>
        <b/>
        <sz val="10"/>
        <rFont val="Arial"/>
        <family val="2"/>
      </rPr>
      <t>LA VIGENCIA ES DE 2023 A 2028</t>
    </r>
  </si>
  <si>
    <t>Acta 266 de 2020</t>
  </si>
  <si>
    <t xml:space="preserve">
se establecen con el contratista que organiza los archivos de gestión los perfiles autorizados para el acceso mientras se estadariza la admisnitración de los archivos físicos organizados</t>
  </si>
  <si>
    <t>se establecen con el contratista que organiza los archivos de gestión los perfiles autorizados para el acceso mientras se estadariza la admisnitración de los archivos físicos organizados</t>
  </si>
  <si>
    <t xml:space="preserve">
A través del A-FO-010 se diligencia y establecen los permisos y roles para cada usuario</t>
  </si>
  <si>
    <t>Preguntar a la entidad sobre el documento modelo de requisitos, ya que esta en versión preliminar.
Formular, aprobar e Implementar el modelo de requisitos con los requerimientos funcionales en el sistema de gestión de documentos electrónicos de archivo.</t>
  </si>
  <si>
    <t>SIPA</t>
  </si>
  <si>
    <t>Instructivo de digitalización Reglamento de Archivo</t>
  </si>
  <si>
    <t xml:space="preserve">Instructivo digitalización </t>
  </si>
  <si>
    <t>Preguntar a la entidad por el funcionamiento al 100% de todas las funcionalidades del SGDEA en el documento electrónico de archivo.
de acuerdo al modelo de madurez no cumple 100%</t>
  </si>
  <si>
    <t xml:space="preserve">
751.486 Registros</t>
  </si>
  <si>
    <t xml:space="preserve">
153 GB</t>
  </si>
  <si>
    <t>Servidor sistema de GD</t>
  </si>
  <si>
    <t>Implementar el Plan de Preservación Digital a Largo Plazo con sus principios, políticas, estrategias y acciones específicas para preservar a largo plazo los documentos que se generen en formatos electrónicos o que se conviertan a este a partir de material analógico existente.</t>
  </si>
  <si>
    <t xml:space="preserve">Cumple con los perfiles definidos en el manual de funciones de los cargos que tienen contempladas responsabilidades y/o funciones en gestión documental y archivo durante el año 2021, incluyeron los requisitos para cada perfil, de acuerdo con los artículos 4, 5 y 6 de la Ley 1409 de 2010 y Resolución 629 de 2018. 
De acuerdo con la resolución 301 de 2018 de la página 232 a 233 " Por la cual se modifica el manual especifico de funciones y competencias laborales para los empleados de planta de personal de la Secretaria Distirtal de Seguridad, convicvencia y Justicia"
En la lista de chequeo se menciona que se actualizo el manual de funciones pero no se adjunta en el DRIVE como se describe
Se aclara que se mantiene la Resolución del Manual de Finciones 301
Teniendo en cuenta el cargo Tecnico es necesario realizar ajuste teniendo en cuenta que en este se incluyen disciplinas diferentes a la establecida en los  artículos 4, 5 y 6 de la Ley 1409 de 2010 y Resolución 629 de 2018. </t>
  </si>
  <si>
    <r>
      <t xml:space="preserve">EL equipo que apoyo la gestión documental para la vigencia 2022 fue:
</t>
    </r>
    <r>
      <rPr>
        <b/>
        <sz val="10"/>
        <rFont val="Arial"/>
        <family val="2"/>
      </rPr>
      <t xml:space="preserve">Profesional: 6
</t>
    </r>
    <r>
      <rPr>
        <sz val="10"/>
        <rFont val="Arial"/>
        <family val="2"/>
      </rPr>
      <t xml:space="preserve">Archivista 5 no se observa TP RUPA Mabel Quiroz  </t>
    </r>
    <r>
      <rPr>
        <b/>
        <sz val="10"/>
        <rFont val="Arial"/>
        <family val="2"/>
      </rPr>
      <t xml:space="preserve">No cuenta con tarjeta Profesional de Archvista reiterar Recomendación
</t>
    </r>
    <r>
      <rPr>
        <sz val="10"/>
        <rFont val="Arial"/>
        <family val="2"/>
      </rPr>
      <t xml:space="preserve">Restaruración 1
</t>
    </r>
    <r>
      <rPr>
        <b/>
        <sz val="10"/>
        <rFont val="Arial"/>
        <family val="2"/>
      </rPr>
      <t xml:space="preserve">Técnicos 5
</t>
    </r>
    <r>
      <rPr>
        <sz val="10"/>
        <rFont val="Arial"/>
        <family val="2"/>
      </rPr>
      <t xml:space="preserve">Gestion Documental 5 No se encontro registro TP  de 
KELLY LORENA ACOSTA VELASCO
CINDY VIVIANA MOLINA
Se adicionan TP de los técnicos mencionados, se ajusta formulario y se adiciona el ingeniero de sistemas
</t>
    </r>
    <r>
      <rPr>
        <b/>
        <sz val="10"/>
        <rFont val="Arial"/>
        <family val="2"/>
      </rPr>
      <t xml:space="preserve">Asistencial 2
Total 13
Agregar No TP columna M Anexo 2.  </t>
    </r>
    <r>
      <rPr>
        <sz val="10"/>
        <rFont val="Arial"/>
        <family val="2"/>
      </rPr>
      <t xml:space="preserve">Se adiciona en la columna los números de TP.
En los estudio previos de CPS del personal Profesional y Técnico incluyeron de los requisitos para cada perfil, de acuerdo con los artículos 4, 5 y 6 de la Ley 1409 de 2010. </t>
    </r>
  </si>
  <si>
    <t>El Lider de Gestión documental cumple con el tipo de vinculación como profesional especializado  código 222 Grado 219 establoecido en la resolución 301 de 2018 de la página 232 a 233 " Por la cual se modifica el manual especifico de funciones y competencias laborales para los empleados de planta de personal de la Secretaria Distirtal de Seguridad, convicvencia y Justicia"
Tarjeta profesional 2021 de Resolución No 1964 de2019</t>
  </si>
  <si>
    <t>Se aporto estudio previo CPS de Patricia Gomez  Título  Profesional  en  Conservación  y  Restauración  de  Bienes  Muebles,  tarjeta  o matrícula profesional en los casos de Ley especialización o su equivalencia.</t>
  </si>
  <si>
    <t xml:space="preserve">
Validar si se cuenta con ingeniero de sistemas de apoyo desde el Área de Tecnologia
La referente menciona que si conto con apoyo de un profesional  Fabio Fonseca por parte de Tecnologias
</t>
  </si>
  <si>
    <t>Sigue vigente a Resolución N°. 897 del 21 de septiermbre de 2020 “Por medio de la cual se modifica la Resolución 000518 del 11 de octubre de 2019, por la cual se crea y conforma el Comité Institucional de Gestión y Desempeño de la Secretaría Distrital de Seguridad, Convivencia y Justicia y se dictan otras disposiciones.”</t>
  </si>
  <si>
    <t xml:space="preserve">3 Sesiones
1. Acta de fecha 26 de abril de 2022 Temas Intevención archivistica de 80 ML; avance contrato de digitalización, Avances SGDEA, tansferencias secundarias, Avances procesos de la gestión documental, Registro de Activos de Información,  Información Clasificada y reservada, Documento Electronico de Archivo, Digitalización Documental, SIstema Integrado de Cosnervación, Avances proyecto SGDEA
2. Acta 25 de agosto de 2022 Avance Plan de trabajo intervención 80 ml, avances transferencia secundaria, avance proceso de gestión documental, Avance proyecto SGDEA, politica de Gerstión Documental
3. Acta 12 de diciembre de 2022 Actualización Politica de Gestión Documental,  Aprobación  de Instrumentos de Gestión Documental, Plan de trabajo 80 ml , Transferencis Secundaria, Avance proceso de Gestiónb Documental, Avance Proyecto SGDEA, Planeación 2023
</t>
  </si>
  <si>
    <t>No se realiza cargue de PGD y por otra parte s requiere el cornograma de aplicación del PGD que es uno de los anexos de este instrumento
Evidencia No 14 Seguimiento PGD y se cargo PGD evidencia N° 5</t>
  </si>
  <si>
    <t>Resolución 128 de 2021</t>
  </si>
  <si>
    <t xml:space="preserve">Sigue vigente la Resolucion 128 de 2021 "Por medio del cual se adopta y actualiza el Programa de Gestión Documental de la Secretaria Distrital  de Seguridad , Convivencia y Justicia" </t>
  </si>
  <si>
    <r>
      <t xml:space="preserve">
Cuenta con la Politica de Gestión Documental de fecha 20  de Octubre de 2017
Recomendaciónes: es importante  realizar actualización de la politica de gestión documental y que en su contenido se encuentre los  componentes que menciona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b) Conjunto de estándares para la gestión de la información en cualquier soporte.
c) Metodología general para la creación, uso, mantenimiento, retención, acceso y preservación de la información, independiente de su soporte y medio de creación.
d) Programa de gestión de información y documentos que pueda ser aplicado en cada entidad.
e) La cooperación, articulación y coordinación permanente entre las áreas de tecnología, la oficina de Archivo, las oficinas de planeación y los productores de la información.
Validar si se actualizo la Politica para la vigencia 2022
</t>
    </r>
    <r>
      <rPr>
        <b/>
        <sz val="10"/>
        <rFont val="Arial"/>
        <family val="2"/>
      </rPr>
      <t>La referente documental menciona que se actualizo en lavigencia 2022  y se aprobo el 16  diciembre  sesión N° 3 del 2022  y su aplicación inicia en 2023</t>
    </r>
  </si>
  <si>
    <t xml:space="preserve">No se adjunto   Diagnostico Integral de Archivos en el periodo de referencia 2021 se adjunro el que corresponde a  fecha 01 de agosto de 2020  Validar  si se avanzo en la actualización del diagnostico de acuerso a esta Recomendacion: Realizar actualización de la información que contiene el Diagnostico Integral deArchivos, con el fin de que se pueda observar el estado actual de la Administración Documental en la Secretaria Distrital de Seguridad , Convivencia y Justicia y si no que se coloque el aportado en la vigencia 2022
La referente documental menciona que se realiza es seguimiento a la gestión el cual se hazo mediante informe  que se hace apoyado con Oficna de Control Interno  y por año </t>
  </si>
  <si>
    <t> En la lista de chequeo se indica que se encuentran en elaboración</t>
  </si>
  <si>
    <t>https://scj.gov.co/sites/default/files/instrumentos_gestion_informacion/Programa%20de%20Gestio%CC%81n%20Documental%20-PGD-%20PG-FD-1%20%282%29.pdf</t>
  </si>
  <si>
    <t>Cuenta con una matriz de seguimiento del PGD es necesario validar el crongograma para revisar los planeado frente a lo ejecutado en este intrumento se realiza seguimiento mediante el plan de trabajo archivistico el cual se ajustara para la vigencia 2023</t>
  </si>
  <si>
    <r>
      <rPr>
        <b/>
        <sz val="10"/>
        <rFont val="Arial"/>
        <family val="2"/>
      </rPr>
      <t xml:space="preserve">PINAR Proyecto 1 </t>
    </r>
    <r>
      <rPr>
        <sz val="10"/>
        <rFont val="Arial"/>
        <family val="2"/>
      </rPr>
      <t xml:space="preserve"> Implementación y seguimiento a los Programas Específicos del Programa de Gestión
Documental –PGD </t>
    </r>
    <r>
      <rPr>
        <sz val="11"/>
        <rFont val="Arial"/>
        <family val="2"/>
      </rPr>
      <t xml:space="preserve">
</t>
    </r>
    <r>
      <rPr>
        <b/>
        <sz val="10"/>
        <rFont val="Arial"/>
        <family val="2"/>
      </rPr>
      <t xml:space="preserve">
Plan Estrategico Institucional</t>
    </r>
    <r>
      <rPr>
        <sz val="10"/>
        <rFont val="Arial"/>
        <family val="2"/>
      </rPr>
      <t xml:space="preserve"> se encuntra articulación en las metas que se describen a continuación
Meta 4 - Desarrollar e Implementar al 100% un sistema de gestión de documentos electrónicos y Archivo - SGDEA
Meta 5 - Fortalecer y mantener las 7 dimensiones para la implementación del Modelo Integrado de Planeación y Gestión - MIPG
Meta  365- Habilitar en cinco (5) Casas de Justicia un sistema de radicación electrónica de demandas a formato
</t>
    </r>
    <r>
      <rPr>
        <b/>
        <sz val="10"/>
        <rFont val="Arial"/>
        <family val="2"/>
      </rPr>
      <t xml:space="preserve">Plan de Acción </t>
    </r>
    <r>
      <rPr>
        <sz val="10"/>
        <rFont val="Arial"/>
        <family val="2"/>
      </rPr>
      <t xml:space="preserve">
Codigo de Meta o Producto 427 Implementar y poner en operación el 100% del Sistema de Gestión de Documentos Electrónicos y Archivo - SGDEA en la Secretaría de Seguridad, Convivencia y Justicia
</t>
    </r>
  </si>
  <si>
    <t xml:space="preserve">La entidad realizo cronograma de visitas a los archivos de gestión en el cual se observa ejecutadas 11 de 15 formuladas en donde se realizo revisión de 5 temas Directivo, COnservación total, archivistico, instrumento archivisticos y correspondencia adicional se realizo un proceso de recolección de información de un un formulario  y  como resultado se origino infome del del como esta la entidad en los diferentes temas mencionados.
Adicional la entidad describe en la lista de chequeo  que aporya formulario de seguimiento y resultados de las visitas realizadas entre la OCI y la DRFGD a las dependencias en la vigencia 2022
</t>
  </si>
  <si>
    <t>Realizo Seguimiento a traves de la matriz de seguimiento del PGD
Adicional Cronograma Plan de Trabajo Archivistico 2022
Registros POA por trimestres contiene informes y reportes de la vigencia 2022</t>
  </si>
  <si>
    <t>Durante la vigencia 2022 la entidad menciona que No se evidencia planes de mejoramiento para el proceso de GD y aporta matriz de plan de moerjiamiento
Frente  las auditorias internas la entidad presento Informe Resultados Evaluación de la Gestión por Dependencias vigencia 2022, realizado por la Oficina de Control Interno en el cual se observa la evaulación de la gestión de Dependencias para el caso Dirección de Recursos Físicos y
Gestión Documental  obtuvo el 100% en el Plan Operativo,  Plan de mejoramiento, Gestión de Riesgos y proyectos de inversión
Preguntar si se genera plan de mejoramiento de los informes de seguimiento del AB
Se maneja en el mismo plan de  trabajo archivistico de acuerdo  a las sugerencias del Archivo y acuerda con control Interno</t>
  </si>
  <si>
    <t>Socialización, divulgación y avances del Proyecto Estratégico SGDEA.</t>
  </si>
  <si>
    <t xml:space="preserve">Se obsaervan 2 cronogramas el  para tal fin es necesario preguntar si todas las capacitaciones no se arcticular en el PIC de igual forma el porque son los mismos temas o si solo son 6
primero corresponde el PIC en el que se encuentran 6 temas 
1. Socialización del Programa de Gestión Documental -PGD- y Plan Institucional de Archivos -PINAR - 2020-2024.
2. Socialización de la Política de Gestión Documental actualizada.
3 Organización archivos electrónicos
4. Socialización  SGDEA 
5. Socialización SIC
6. Administracion de Archivos 
Segundo corresponde al cronograma de GD
1. Socialización del Programa de Gestión Documental -PGD- y Plan Institucional de Archivos -PINAR - 2020-2024
2.  Socialización de la Política de Gestión Documental actualizada
3. Organización archivos electrónicos
4. Socialización  SGDEA 
5. Socialización SIC
6. Administracion de Archivos 
Se brindan dos sesiones de un mismo temas por los que si son 12 que son las registradas
</t>
  </si>
  <si>
    <t xml:space="preserve">6. Administracion de Archivos </t>
  </si>
  <si>
    <t>1. Socialización del Programa de Gestión Documental -PGD- y Plan Institucional de Archivos -PINAR - 2020-2024</t>
  </si>
  <si>
    <t xml:space="preserve">4. Socialización  SGDEA </t>
  </si>
  <si>
    <t>5. Socialización SIC</t>
  </si>
  <si>
    <t>2. Socialización de la Política de Gestión Documental actualizada</t>
  </si>
  <si>
    <t>Acta Mesa Técnica de Archivo No. 2 - 23 Diciembre 2020</t>
  </si>
  <si>
    <t xml:space="preserve">Aprobado Mediante Mesa Técnica de Archivo No.2 del 23/12/2020 </t>
  </si>
  <si>
    <t>Solicitar se indique como se observan el PINAR articuladdos en el POA se decriben 3 acciones que al verificar no permite saber a que proyectos estan relacion
Se encuentra en el Plan de Trabajo Archivistico y esta es la herramienta que la entidad utiñoza para resporar trimestralmentes a planeación</t>
  </si>
  <si>
    <t>El 53%corresponde a los planeado que se cumplio al l 100% corresponde a las actividades desarrolladas frente a las formuladas para la vigencia 2022  reportadas el en Plan Operativo Anual POA</t>
  </si>
  <si>
    <t xml:space="preserve">PINAR 2020-2024
Teniendo en cuenta lo reportado en los periodos de referencia 2021 y 2022 se puede intepretar: para la vigencia 
2020  cumplio con el 10% de 10 % planeado
2021 Cumplio el 30% De acuerdo a lo mencionado por la referente de la entidad que se encuentranreportadas el en Plan Operativo Anual POA con acumulado cumplio con el 40%
2022 Teniendo en cuenta el dato repoirtado de ejecución que corresponde al 53% la entidad avanzo en un 13% del 13% planeado
Mas es impiortante que lo que se interpetra se visualise en la herramienta de seguimiento del PINAR  a corto, mediano y largo plazo   Confirmar esta información
Se confirma la información y el avance es del 13 % para la vigencia 2022
</t>
  </si>
  <si>
    <t>PINAR proyectos fueron ejecutados en la vigencia 2022 según mapa de ruta 7 de 11
1. Implementación y seguimiento a los Programas Específicos del Programa de
Gestión Documental -PGD
2. Implementación y seguimiento de los Proyectos Estratégicos del Plan Institucional de Archivos -PINAR (POA intrumentos Archivistico
3 Implementación el Sistema de Gestión de Documentos Electrónicos de Archivo SGDEA
5. Centralización de Archivos de Gestión de la SDSCJ
6. Implementación del Plan de Conservación Documental del Sistema Integrado de Conservación -SIC (POA SIC)
7. Implementación del Plan de Preservación Digital a Largo Plazo del Sistema Integrado de Conservación -
SIC (POA SIC)
10 .Diagnóstico y Recuperación de la información que se encuentra contenida en formato CD de los Archivos de
Gestión y Archivo Central de la SDSCJ P</t>
  </si>
  <si>
    <t xml:space="preserve">Recomendación Si bien la entidad elaboro matriz de seguimiento PINAR y matriz de seguimiento proyectos  en el cual se contempla el % de ejecución frente al % pendientes es necesario se pueda observar lo planeado frente a lo ejecutado  el cumplimiento del PINAR a corto, mediano y largo plazo   
</t>
  </si>
  <si>
    <t xml:space="preserve">Matriz de seguimiento proyectos PINAR </t>
  </si>
  <si>
    <t>o matriz de seguimiento PINAR y matriz de seguimiento proyectos</t>
  </si>
  <si>
    <t>https://scj.gov.co/sites/default/files/instrumentos_gestion_informacion/CCD_SDSCJ_2020.xlsx</t>
  </si>
  <si>
    <t xml:space="preserve">
Se observa en el CCD 23 Dependencia de los cuales se sportan 24 archivos de fechas que contienen información entre el 2016 al 2020 correspondentes a las tranferencias primarias no a lois archivos de gestión solicitar inventarios generedos de los AG independientemente el soporte de producción
100 Despacho
110 Oficina  Asesora de Planeación =
120 Oficina Asesora de Comunicaciones =
130  Oficina  de Control  Interno =
140  Oficina  de Control  Interno  Disciplinario =
150  Oficina de  Análisis de Información y  Estudios Estratégicos =
160 Oficina Centro de Comando, Control, Comunicaciones y Computo C-4 =
200  Subsecretaría de Seguridad y Convivencia =
210 Dirección de Prevención y Cultura Ciudadana = 
220 Dirección de Seguridad =
300 Subsecretaría de Acceso a la Justicia =
310 Dirección de Acceso a la Justicia =
320 Dirección de Responsabilidad Penal Adolescente =
330 Dirección Cárcel Distrital =
400 Subsecretaría de Inversiones y Fortalecimiento de Capacidades Operativas =
420 Dirección de Operaciones para el Fortalecimiento =
430 Subsecretaría de Inversiones y Fortalecimiento de Capacidades Operativas en TRD  Dirección de Bienes para la Seguridad, Convivencia y Acceso a la Justicia = revisar CCD V2
500 Subsecretaría de Gestión  Institucional =
510 Dirección de Tecnologías y Sistemas de la Información=
520 Dirección de Gestión  Humana =
530 Dirección   Jurídica y  Contractual =
540 Dirección de Recursos Físicos y Gestión  Documental =
550 Dirección Financiera =
La entidad menciona que se encuentra en proceso de brindar lineamiento sobre la parametrización del formato de Inventario Documental,  la información se esta generando de forma electronica localizado el el Share point
Se anexa carpeta 033. InventariosAG2022 de los inventarios de 16 dependencias de los AG para documentos físicos.
Para los documentos electrónicos se anexa reporte de documentos cargados en el repositorio temporal SharePoint, en el campo de observaciones se dejan aclaraciones a contemplar. Con respecto a esta documentación no cuenta con inventario documental, dado que desde la DRFGD está en proceso de construir los lineamientos en el marco de la instalación del sistema SIGA del proyecto SGDEA. Se anexa archivo 033. SeguimientoGDSharepointDependencias</t>
  </si>
  <si>
    <t>Resolución 1114 del 31 de diciembre de 2020</t>
  </si>
  <si>
    <t>Resolución 1114 del 31 de diciembre de 2020 "Por medio del cual se deroga la Resolución N0 632 del 19 de diciembre de 2019 y se adoptan e implementan las Tablas de Retención Documental - TRD V2,0,  el registro de activos de información y el Indice de información Clasificada y Reservada de la Secretaría Distrital de Seguridad, Convivencia y Justicia.".</t>
  </si>
  <si>
    <t xml:space="preserve"> RUSD es TRD- 329 de fecha 4 de marzo de 2021</t>
  </si>
  <si>
    <t>Numero Registro RUSD es TRD- 329 de fecha 4 de marzo de 2021</t>
  </si>
  <si>
    <t>https://scj.gov.co/sites/default/files/instrumentos_gestion_informacion/TABLA%20DE%20RETENCION%20DOCUMENTAL%20V2%20SDSCJ.xlsx</t>
  </si>
  <si>
    <t>DECRETO 413 DE 2016. (Septiembre 30). ´´Por medio del cual se establece la estructura organizacional y las funciones de las dependencias de la Secretaría Distrital de Seguridad, Convivencia y Justicia y se dictan otras disposiciones´´. 
DECRETO 274 DE 2019. (Mayo 16 ). ´´Por medio del cual se modifica el Decreto Distrital 413 de 2016, "Por medio del cual se establece la estructura organizacional y las funciones de las dependencias de la Secretaría Distrital de Seguridad, Convivencia y Justicia y se dictan otras disposiciones".
DECRETO 194 DE 2022. (Mayo 17). ´´Por medio del cual se modifica la estructura organizacional de la Secretaría Distrital de Seguridad, Convivencia y Justicia y se dictan otras disposiciones´´</t>
  </si>
  <si>
    <t>Teniendo en cuenta el DECRETO 194 DE 2022. (Mayo 17). ´´Por medio del cual se modifica la estructura organizacional de la Secretaría Distrital de Seguridad, Convivencia y Justicia y se dictan otras disposiciones´´ la entidad se encuentra en proceso de actualización a partir del 2022???
Se programó inicialemente para la vigencia 2022 luego han surgido cambios que no permitieron su actualización por lo que se programo para la vigencia 2023</t>
  </si>
  <si>
    <r>
      <t xml:space="preserve">Se requiere ajustar la evidencia 33 con la información solicitada para confirmar este dato de igual forma se requieren los inventarios de los AG
De acuerdo con el Anexo de carpeta 033. InventariosAG2022, se registra un total de </t>
    </r>
    <r>
      <rPr>
        <b/>
        <sz val="10"/>
        <rFont val="Arial"/>
        <family val="2"/>
      </rPr>
      <t>1145,75</t>
    </r>
    <r>
      <rPr>
        <sz val="10"/>
        <rFont val="Arial"/>
        <family val="2"/>
      </rPr>
      <t xml:space="preserve"> metros lineales de AG, correpondiente a 16 dependencias de los AG</t>
    </r>
  </si>
  <si>
    <r>
      <t xml:space="preserve">Se afirma este dato una ves la entidad aporte los inventafrios de los AG
De acuerdo con el Anexo de carpeta 033. InventariosAG2022, se registra un total de </t>
    </r>
    <r>
      <rPr>
        <b/>
        <sz val="10"/>
        <rFont val="Arial"/>
        <family val="2"/>
      </rPr>
      <t>27.498</t>
    </r>
    <r>
      <rPr>
        <sz val="10"/>
        <rFont val="Arial"/>
        <family val="2"/>
      </rPr>
      <t xml:space="preserve"> total de registros de AG, correpondiente a 16 dependencias de los AG. </t>
    </r>
  </si>
  <si>
    <t xml:space="preserve">978.5 </t>
  </si>
  <si>
    <t>Se afirma este dato una ves la entidad aporte los inventafrios de los AG que tiepo de información dse almaceno de gigabyte
Respuesta validada: 978,5 gigabtes</t>
  </si>
  <si>
    <r>
      <t>De acuerdo al registro realizado en el anexo 4 corresponde a 1.711 metros lineales por favor validar el dato aportado pues si sumamos lo reportado en el periodo de referencia 2021 y 2022</t>
    </r>
    <r>
      <rPr>
        <b/>
        <sz val="10"/>
        <rFont val="Arial"/>
        <family val="2"/>
      </rPr>
      <t xml:space="preserve"> 144.002
</t>
    </r>
    <r>
      <rPr>
        <sz val="10"/>
        <rFont val="Arial"/>
        <family val="2"/>
      </rPr>
      <t xml:space="preserve">De acuerdo con el anexo 4 el total de metros lineales transferidos en 2022 al archivo central corresponde a 41,89  + 144.002= </t>
    </r>
    <r>
      <rPr>
        <b/>
        <sz val="10"/>
        <rFont val="Arial"/>
        <family val="2"/>
      </rPr>
      <t>144.043</t>
    </r>
    <r>
      <rPr>
        <sz val="10"/>
        <rFont val="Arial"/>
        <family val="2"/>
      </rPr>
      <t xml:space="preserve"> metros lineales de documentos. Se ajusta respuesta en el formulario.
Se ajusta anexo 4 en el cual indica  que los metro lineales corresponden a 41,89 sumado da 183, 8</t>
    </r>
  </si>
  <si>
    <r>
      <t>De acuerdo al registro del anexo 4 registra 42  y aclarar porque se puso 0 en algunos registros or favor validar el dato aportado pues si sumamos lo reportado en el periodo de referencia 2021 y 2022 es</t>
    </r>
    <r>
      <rPr>
        <b/>
        <sz val="10"/>
        <rFont val="Arial"/>
        <family val="2"/>
      </rPr>
      <t xml:space="preserve"> 3063
</t>
    </r>
    <r>
      <rPr>
        <sz val="10"/>
        <rFont val="Arial"/>
        <family val="2"/>
      </rPr>
      <t>De acuerdo con el anexo 4 el total de registros transferidos en 2022 al archivo central corresponde a 1.711  + 3.068  =</t>
    </r>
    <r>
      <rPr>
        <b/>
        <sz val="10"/>
        <rFont val="Arial"/>
        <family val="2"/>
      </rPr>
      <t xml:space="preserve"> 4.779</t>
    </r>
    <r>
      <rPr>
        <sz val="10"/>
        <rFont val="Arial"/>
        <family val="2"/>
      </rPr>
      <t xml:space="preserve"> metros lineales de documentos. Se ajusta respuesta en el formulario.
El acumulado es 3021 mas 1711 de 2022 el total es 4732</t>
    </r>
  </si>
  <si>
    <t xml:space="preserve">628 gigabytes (documentos digitalizados con fines de consulta en AC.), incremento de 116 Gigabytes al año pasado.
127,1 gigabytes (son documentos de CT serie contratos, digitalizados con fines de preservación) </t>
  </si>
  <si>
    <r>
      <t xml:space="preserve">No se registra tranferencia en gigabyte y por otra parte es el total a 2022
</t>
    </r>
    <r>
      <rPr>
        <b/>
        <sz val="10"/>
        <rFont val="Arial"/>
        <family val="2"/>
      </rPr>
      <t>Total 755, 1 es el total a 2022</t>
    </r>
    <r>
      <rPr>
        <sz val="10"/>
        <rFont val="Arial"/>
        <family val="2"/>
      </rPr>
      <t xml:space="preserve">
documentos de CT serie contratos, digitalizados con fines de preservación) </t>
    </r>
  </si>
  <si>
    <t>Historias de PPL (Personas Privadas de la Libertad)</t>
  </si>
  <si>
    <t>Dirección Cárcel Distrital
Serie: Historias de PPL</t>
  </si>
  <si>
    <t>Contratos y Convenios</t>
  </si>
  <si>
    <t>Dirección de Operaciones
Serie: Contratos</t>
  </si>
  <si>
    <t>Se observa en el registro fotografico enviado que se encuentra en cuastodia del archivo de gestión en las oficinas productora</t>
  </si>
  <si>
    <t>Validar esta nueva información
Se ajusta respuesta a NO</t>
  </si>
  <si>
    <r>
      <t xml:space="preserve">Solicitar a la entidad ajustar el anexo 4 conforme al orden del cronograma de tranferencias para poder validar el cumplimiento de lo programado
Se aclara que el cronograma es para realizar las visitas previas a la transferencia, por ende el cronograma es diferente a la fecha de entrega de documentos.
Adicionalse observa que en el cronograma de transferencias </t>
    </r>
    <r>
      <rPr>
        <b/>
        <sz val="10"/>
        <rFont val="Arial"/>
        <family val="2"/>
      </rPr>
      <t xml:space="preserve"> 16</t>
    </r>
    <r>
      <rPr>
        <sz val="10"/>
        <rFont val="Arial"/>
        <family val="2"/>
      </rPr>
      <t xml:space="preserve"> 0 17 dependnecias  pendien por confirmar adicional se validan acta de transferencias que no se encuentran en el orden y con los nombres completos de las dependencias que realizaron la transferencia. 
Se ajusta y se carga la carpeta 35-Anexo 4 Transferencias 2022 con dependencias ordenadas y renombradas
Se va encontrar es de acuerdo al orden que se realizo las transferencia  se confirma que fueron 16 transferencias realizadas</t>
    </r>
  </si>
  <si>
    <t xml:space="preserve">Elaboro cronograma de transferencias en el cual se observa la programación de 17 o 16 dependende de la aclaración de la oficina No 160
100 Despacho (1) (2019 con solo dos denominaciones de series de Acuerdo a TRD
110 Oficina  Asesora de Planeación = (2) 
120 Oficina Asesora de Comunicaciones =
130  Oficina  de Control  Interno =
140  Oficina  de Control  Interno  Disciplinario (3)
150  Oficina de  Análisis de Información y  Estudios Estratégicos =
160 Oficina Centro de Comando, Control, Comunicaciones y Computo C-4 = 17 pendiente por definir se frelaciona con diferente concepto en el cronograma de  transferencia
200  Subsecretaría de Seguridad y Convivencia (4)
210 Dirección de Prevención y Cultura Ciudadana  (5)
220 Dirección de Seguridad  (6)
300 Subsecretaría de Acceso a la Justicia (7)
310 Dirección de Acceso a la Justicia (14)
320 Dirección de Responsabilidad Penal Adolescente (8) nivel centrla,  programa Cuenta Hasta 10 y programa de justicia juvenol restaurativa
330 Dirección Cárcel Distrital =
400 Subsecretaría de Inversiones y Fortalecimiento de Capacidades Operativas =
420 Dirección de Operaciones para el Fortalecimiento  (15)
430 Subsecretaría de Inversiones y Fortalecimiento de Capacidades Operativas en TRD  Dirección de Bienes para la Seguridad, Convivencia y Acceso a la Justicia = revisar CCD V2
500 Subsecretaría de Gestión  Institucional (9) + Grupo  de Atención al ciudadano
510 Dirección de Tecnologías y Sistemas de la Información (10)
520 Dirección de Gestión  Humana (11)
530 Dirección   Jurídica y  Contractual  (16) + 13 casas +  Oficina de  Centro de comando y control de comunicaciones
540 Dirección de Recursos Físicos y Gestión  Documental = (12) +Almacen, correspondencia
550 Dirección Financiera (13)
</t>
  </si>
  <si>
    <t>De acuerdo a la aplicación de la TRD la transferencia secundaria debio iniciar en la vigencia 2022
Validar qye se adelando en este proceso
Se esta dando prioridad a la transferencia secundaria del Fondo 
Acciones identificación basica de las series documentales de conservación total en los fondos antiguos
Validación de organanización documental 
Se encuentra incluido en el plan de trabajo archivistico del archivo central</t>
  </si>
  <si>
    <t>De acuerdo a lo revisado con la referente documental de la entidad se realizo tranferencia secundaria la cual se encuentra en proceso de oficialización debido a que se perdieron  2 tomos y 11 expedientes, por tal motivo se encuentra en proceso de denuncio 
Transferencia documental  del Fondo de Vigilancia y Seguridad corresponde  a las vigencias  de 1980 a 2014
La referente menciona que no se puede realizar diligenciamiento en el anexo 4 toda vez que no se ha realizado oficialización de esta tranferencia para tal fin se realiza el cargue de evidencias actas de tranferfencia e inventarios documentales</t>
  </si>
  <si>
    <t>Ajuatar el formulario es vacio el campo de acuerdo a la pregunta
Ajustado en formulario
No se ajusto el formulario</t>
  </si>
  <si>
    <t>Ultima actualización: 25/07/2022 con Codigo</t>
  </si>
  <si>
    <t>No aportan inventario de Archivos de Gestión
Se anexa carpeta 033. InventariosAG2022 de los inventarios de 16 dependencias de los AG. 
De acuerdo a los 17 archuivos adjunto 7 cuentan con Inventario de Archivos de Gestión</t>
  </si>
  <si>
    <r>
      <t>MANUAL
De acuerdo al registro realizado en el anexo 4 corresponde a 1.711 metros lineales por favor validar el dato aportado pues si sumamos lo reportado en el periodo de referencia 2021 y 2022</t>
    </r>
    <r>
      <rPr>
        <b/>
        <sz val="10"/>
        <rFont val="Arial"/>
        <family val="2"/>
      </rPr>
      <t xml:space="preserve"> 144.002
Se valida el dato reportado en la transferencia quedando 1711 ml de tran primaria que sumada con el total a vigencia 2021 registra 
</t>
    </r>
    <r>
      <rPr>
        <sz val="10"/>
        <rFont val="Arial"/>
        <family val="2"/>
      </rPr>
      <t>Respuesta validada: 978,5 gigabtes</t>
    </r>
  </si>
  <si>
    <r>
      <t>De acuerdo al registro del anexo 4 registra 42  y aclarar porque se puso 0 en algunos registros or favor validar el dato aportado pues si sumamos lo reportado en el periodo de referencia 2021 y 2022 es</t>
    </r>
    <r>
      <rPr>
        <b/>
        <sz val="10"/>
        <rFont val="Arial"/>
        <family val="2"/>
      </rPr>
      <t xml:space="preserve"> 3063
</t>
    </r>
    <r>
      <rPr>
        <sz val="10"/>
        <rFont val="Arial"/>
        <family val="2"/>
      </rPr>
      <t xml:space="preserve">De acuerdo con el anexo 4 el total de metros lineales transferidos en 2022 al archivo central corresponde a 41,89  + 144.002= </t>
    </r>
    <r>
      <rPr>
        <b/>
        <sz val="10"/>
        <rFont val="Arial"/>
        <family val="2"/>
      </rPr>
      <t>144.043</t>
    </r>
    <r>
      <rPr>
        <sz val="10"/>
        <rFont val="Arial"/>
        <family val="2"/>
      </rPr>
      <t xml:space="preserve"> metros lineales de documentos. Se ajusta respuesta en el formulario.</t>
    </r>
  </si>
  <si>
    <t>No se registra tranferencia en gigabyte y por otra parte es el total a 2022
755.1</t>
  </si>
  <si>
    <t>Teniendo en cuenta que la entidad confirma que se mantiene la misma  la información reportada de la vigencia 2022 por la entidad los inventarios de eliminación corresponden a la disposición final de la información del Fondo Documental " FONDO DE VIGILANCIA  Y SEGURIDAD DE BOGOTÁ "  de las vigencias 1981 a 2004 realizada bajo acta de eliminación de fecha 24 de abril de 2019
Se reitera recomendaciones Recomendaciones: La entidad debe analizar tiempos de retención y disósición final de las TRD para inciar el proceso de eliminación asi mismo analizar TVD de los fondos documentales que custodia la entidad</t>
  </si>
  <si>
    <t>De acuerdo a la información reportada por la entidad los inventarios de eliminación corresponden a la disposición final de la información del Fondo Documental " FONDO DE VIGILANCIA  Y SEGURIDAD DE BOGOTÁ "  de las vigencias 1981 a 2004 realizada bajo acta de eliminación de fecha 24 de abril de 2019</t>
  </si>
  <si>
    <t>Debe iniciar proceso de elminacion desde la vigencia 2022 de acuerdo a los tiempo y disposición dinal de algunas series de laTRD convalidad y adopta por la entidad</t>
  </si>
  <si>
    <t>Ajustar rta formulario es 0
Ajustado en formulario a Cero (0)</t>
  </si>
  <si>
    <t xml:space="preserve">Validar respuesta
No aplica entidad
</t>
  </si>
  <si>
    <t xml:space="preserve">Tiene son fondos documentales puesto que estos ya cuentan con instrumentos para su aplicación asi 
Nota Aclaratoria:
Fondo documental  Fondo Documental de Vigilancia y Sefguridad - FVS - TVD 
Fondo documenta Fondo Documental de Vigilancia y Sefguridadl FVS - TRD
Fondo documenta Fondo Documental de Vigilancia y Sefguridad Liquidacdo l FVSL - TRD
</t>
  </si>
  <si>
    <t xml:space="preserve">Acciones realizadas a los Fondos documentales
Fondo documental  Fondo Documental de Vigilancia y Sefguridad - FVS - TVD 
Fondo documenta Fondo Documental de Vigilancia y Sefguridadl FVS - TRD
Fondo documenta Fondo Documental de Vigilancia y Sefguridad Liquidacdo l FVSL - TRD
Se esta dando prioridad a la transferencia secundaria del Fondo 
Acciones identificación basica de las series documentales de conservación total en los fondos antiguos
Validación de organanización documental 
Se encuentra incluido en el plan de trabajo archivistico del archivo central
</t>
  </si>
  <si>
    <t>Aprobado mediante  Mesa Técnica de Archivo No. 1-2021 del 03/09/2021</t>
  </si>
  <si>
    <t xml:space="preserve">Resolución 553 de  31 de 0ctubre 2019 "Por el cual  se aprueba y se adopta e implementa  el Sistema Integrado (SIC) en la Secretaria Distrital de Seguridad Convivencia y Justicia" </t>
  </si>
  <si>
    <t>Resolución 553 de 2019</t>
  </si>
  <si>
    <t>Resolución 553 de  31 de 0ctubre 2019</t>
  </si>
  <si>
    <t>La entidad dentro del Sistema Integrado de Conservación cuenta con el Plan de Conservación Documental</t>
  </si>
  <si>
    <t>Se mantiene esta recomendacion:De acuerdo a los componentes descritos el el acuerdo 006 de 2014 cumple es importante acotar que se debe revisar el documento en dado que hay información que no es legible en el mismo como son los cronogramas de del Plan de Conservaicón Documental como el presupuesto del mismo.</t>
  </si>
  <si>
    <t xml:space="preserve"> Se observan evidencias de la implemntación de los programas: De capacitación, Inspección y mantenimiento,Saneamiento ambiental programa de almacenamiento y de prevención de emergencia.
No se encuentra por programa la evidencias solicitar se indique a que porgramas corresponden
Se adiciona carpeta 058. PlanConservacion2022 con sucarpetas de los 6 subprogramas</t>
  </si>
  <si>
    <t xml:space="preserve">Plan de trabajo SIC
Se ajusto parcialmente el plan de trabajo pues se identificaron los programas  que se encuentra en el SIC pero aun no se  puede observa el  avance, control y seguimiento de las actividad ejecutas frente a las planeadas a corto, mediano y largo plazo 
</t>
  </si>
  <si>
    <t>Realizo seguimiento y control mediante  Plan de trabajo SIC
 y  POA</t>
  </si>
  <si>
    <t>Acta Comité Interno de Archivo No. 3 del 17/10/2019</t>
  </si>
  <si>
    <t>La entidad aporta el procedimiento de planeación de la Gestión documental el cual reflejar el como se articula con los demas planes insitucionales y la ejecución e implementación de los instrumentos archivistrico.
Recomendaciones: no se observa que se encuentre con el versionamiento por el SGC favor revisar y realizar lasacciones para quev el documento cuente con la estructura de un documento oficializado.</t>
  </si>
  <si>
    <t xml:space="preserve">La entidad aporto los documentos oficiales: el Manual  MA- AS-1 de atención al ciudadano que describe los protocolos para las PQRS; Cracacterización de la Gestión de comunicaciónes en el cual se encuentra  la gestión de comunicación interna y externa y/o elaboración de la pieza de comunicación finaliza con el posicionamiento de los servicios y avances de la Política de Seguridad, Convivencia y Justicia;  Documento I-DS-1 Elaboración y Control de Documentos del Sistema Integrado de Gestión enel cual se enmarcan los lineamientos para la elaboraion de documentos en el SGC; IAS 2 Documento Canales de atención PQR de atención; Documento PD-GC-10 Gestión de comunicaciones establece la secuencias de actividades requeridos  para producir y editar documentos; Documento PD-GC-6 Gestión de comunicaciones interna directirces implementación de estrategias de comunicaciones
</t>
  </si>
  <si>
    <t>La entidad aporta el procedimiento Adminsitración, control y seguimiento de las comunicaciones oficiales  PD -FD5  de fecha devigencia  17 septiembre de 2021  en el cual se observa la gestión y tramiente de las comunicaciones oficiales de la entidad
Recomendaciones es importante elaborar  documento oficial por el SGC que contenga información de las prestamo y consultas realizados en las diferentes fases del ciclo de vida de los documentos en la entidad
La entidad referencia tener un documiento denominado Consulta y préstamo de 
documentos PD-FD-8
Se adiciona en los soportes el documento 067.Consulta y Préstamo de Documentos PD-FD-8</t>
  </si>
  <si>
    <t xml:space="preserve">La entidad aporta el procedimiento de Administración de Archivos registrado en el SGC ccmo PD-FD2 de fecha dvigencia agosto 2020  el cual cumple debido a en el que se encuentra actividades organización de los documdentos electronicos  aplicando las Tablas de Retención Documental
</t>
  </si>
  <si>
    <t>La entidad aporta el procedimiento de transferencia documental Primaria  PD-FD 11 de fecha de vigencia 17 de septiembre de 2021 en el cual se refleja a plicación de TRD en tiempos  de retención documental y disposición final .
Recomendaciones la entidad carece de un procedimiento para el procesos de tranferencia secundaria el cual es muy importante para la tranferencia de la información de conservación total que ya cumplio con el tiempo de retención en el archivo central de la entidad
Se encontraba en contrucción en la vigencia 2022 y proyectado para oficialización vigencia 2023</t>
  </si>
  <si>
    <t>La entidad aporta el procedimiento Eliminación Documental PD-FD-9 en el cual  definen los lineamientos para la eliminación de documentos que perdieron valores valores primarios de acuerdo a TRD y TVS
Recomendaciones: para el proceso de disposición final es importante crear el documento oficial de reprografia para aplicación de la TRD y TVD 
Se encontraba en proceso de elaboración y en proyección de finalización para la vigencia 2023</t>
  </si>
  <si>
    <t>La entidad aporto el procedimiento de preservación y conservación dopcumental PD FD 18 en el cual se  brindad lineamientos tecnico para el desarrollo y seguimiento del Sistema Integrado de Conservación en el plan de Conservación Documental y Plan de Preservación a largo Plazo</t>
  </si>
  <si>
    <t xml:space="preserve">La entidad no aporto documento oficial que se observe el proceso de valoración 
Recomendaciones: para el proceso de valoración es importante crear un documento oficial  (Procedimiento, Instructivo, entreo otros) que permita ver los lineamientos y directrices internos del como se realiza la valoración documental
</t>
  </si>
  <si>
    <t>Acta de Reunion de la Mesa Técnica de Archivo de fecha 20 de diciembre de 2022</t>
  </si>
  <si>
    <t>ORFEO hasta el 2023, diagnóstico de impllementación del SGDEA, para la implementación del sistema SIGA, el cual se encuentra en producción en su primera fase, modulo de correspondencia, ventanilla web hacia la ciudadania, atención a requerimientos funcionales, etapa 2 parametrización expedientes electrónicos.</t>
  </si>
  <si>
    <t> La entidad cuenta con el plan de digitalización</t>
  </si>
  <si>
    <t>Digitalización Archivo Central
Digitalización Ventanilla de Radicación.</t>
  </si>
  <si>
    <t>Digitalización Archivo Central</t>
  </si>
  <si>
    <t>Formular el esquema de metadatos e implementar el servicio de metadatos en el Sistema de gestión de documentos electrónicos de archivo, para facilitar la interoperabilidad y asegurar el acceso de los documentos a largo plazo.</t>
  </si>
  <si>
    <t>88,53 GB</t>
  </si>
  <si>
    <t>O</t>
  </si>
  <si>
    <t>127,1 GB</t>
  </si>
  <si>
    <t>Para firmar documentos financieros y misionales.</t>
  </si>
  <si>
    <t>Con técnicas de organización y clasificación de los documentos electrónicos.</t>
  </si>
  <si>
    <t>La entidad aporta la política de uso eficiente de papel como documento oficial PO-DS-3 de fecha 11 de junio de 2021 en el cual se establecen acciones para el cumplimiento de la politica en mención</t>
  </si>
  <si>
    <t xml:space="preserve">Se observan las siguines buenas practicas realozadas para la reducción de consumo de papel 
Campaña cero papel
;Msa Técnica Ambiental
Pacto de reducción de consumo de papel por dependencia
Boletiene y piezas graficas
</t>
  </si>
  <si>
    <t>En la vigencia del 2022 en comparación con el 2021, se presento un aumento del 18% en el consumo de papel:  
1.369.464 impresiones en 2021 
1.611.198 impresiones en 2022</t>
  </si>
  <si>
    <t>MANUAL
En la vigencia del 2022 en comparación con el 2021, se presento un aumento del 18% en el consumo de papel:  
1.369.464 impresiones en 2021 
1.611.198 impresiones en 2022
Cual es la meta</t>
  </si>
  <si>
    <t>Impresiones reportadas por la Dirección de Teconología y Sistemas de la Información: 1.611.198 
Resmas entregadas por parte de la Dirección de Recursos Físicos: 2750.  Se aclara que las dependencias no han consumido todo el papel entregado.</t>
  </si>
  <si>
    <t xml:space="preserve">1.660 resmas entregadas por parte de la DRFGD
1.369.464  impresiones reportadas por la DTSI </t>
  </si>
  <si>
    <t xml:space="preserve">1.660 resmas entregadas por parte de la DRFGD
1.369.464  impresiones reportadas por la DTSI 
Validar la respues no es consistente con la reportada en el 2021
Teniendo encuenta lo resportado la Dirección de Recursos fisicóns el consumo para la vigencia 20221 fue  1.660 resmas y para el caso de inpresiones la aporta la DIrección de Tecnologias que corresponde a  1.369.464 
</t>
  </si>
  <si>
    <t>Se reallizo acciones de pormocion de los temas que se mencionan a continuación
Intrumentos archivisticos
Visitas de Archivos
Día del Archivista
Conservando
Logro Documental</t>
  </si>
  <si>
    <t>No se poarto evidencia  No 97
La entidad para la vigencia 2022 creo una mesa técnica de conocimiento  e innovación que proyecta inicia el proceso en la vigencia 2023. Link de la entidad: https://scj.gov.co/
Se adiciona carpeta 2022 HistoriaInstitucional, en la carpeta 096. GestiondelConocimiento con los soportes de divulgación de conocimiento e historia institucional.</t>
  </si>
  <si>
    <t>Informe de Rendición de cuentas ENERO – OCTUBRE 2022 Págs 10, 11, 13, 16, 20
En el cual se encudentra los logros alcanzado por cada uno de los proyectos que hace parte la gestión documental
7776 Fortalecimiento de la gestión institucional y la participación ciudadana-  Implementación de la herramienta tecnológica archivos SGDES -que permite realizar la gestión documental electrónica
7777 Fortalecimiento de la gestión de las Tecnologías de la Información - 99% Disponibilidad de soluciones,  15 Proyectos Tecnológicos, Instalación y configuración del Sistema de Gestión Documental SIGA
7781 Generación de conocimiento para la implementación de la política pública de seguridad - Actualización de la Bodega de Datos con datos 
7783 Fortalecimiento de los equipamientos y capacidades - habilitación de 3 centros al Sistema de Radicación</t>
  </si>
  <si>
    <t>Validar respuesta se registra la misma información de Rendición de cuenta y lo solitado es el informe de Gestión
Se adiciona carpeta 099. InformeGestion2022 con evidencias</t>
  </si>
  <si>
    <t>1 HISTORIADOR
1 CONSERVADOR
2 ARCHIVISTAS</t>
  </si>
  <si>
    <r>
      <rPr>
        <b/>
        <sz val="10"/>
        <rFont val="Arial"/>
        <family val="2"/>
      </rPr>
      <t>IV Comité Institucional de Gestión y Desempeño 2022</t>
    </r>
    <r>
      <rPr>
        <sz val="10"/>
        <rFont val="Arial"/>
        <family val="2"/>
      </rPr>
      <t xml:space="preserve">
Horas y Minutos28/nov./2022 08:0i:00
4.1 Aprobación de la Actualización del Programa de Gestión Documental - PGD - (Política de Gestión Documental)
4.2 Aprobación de la Actualización del Plan Institucional de Archivo - PINAR - (Política de Gestión Documental)
4.3 Eliminación documental “CONSECUTIVO DE COMUNICACIONES OFICIALES”. (Política de Gestión
Documental)</t>
    </r>
  </si>
  <si>
    <t>Resolución 388 de 2019</t>
  </si>
  <si>
    <t>IV Acta CIGD</t>
  </si>
  <si>
    <t>IV Comité Institucional de Gestión y Desempeño 2022</t>
  </si>
  <si>
    <r>
      <t>No esta aprobada
I</t>
    </r>
    <r>
      <rPr>
        <b/>
        <sz val="10"/>
        <rFont val="Arial"/>
        <family val="2"/>
      </rPr>
      <t>NFORME FINAL DE AUDITORIA</t>
    </r>
    <r>
      <rPr>
        <sz val="10"/>
        <rFont val="Arial"/>
        <family val="2"/>
      </rPr>
      <t xml:space="preserve">
La Política de Gestión documental se encuentra relacionada en el PGD y el PINAR, sin embargo, es oportuno que se realice la actualización de la misma de acuerdo a los lineamientos del AGN (Archivo General de la Nación).</t>
    </r>
  </si>
  <si>
    <t>El diagnóstico es de 2018 fecbrero y no esta la actualización como prerequisito para la actualización del PGD</t>
  </si>
  <si>
    <t>PAGINA 7 DEL pgd</t>
  </si>
  <si>
    <r>
      <rPr>
        <b/>
        <sz val="10"/>
        <rFont val="Arial"/>
        <family val="2"/>
      </rPr>
      <t xml:space="preserve">informe final auditoria </t>
    </r>
    <r>
      <rPr>
        <sz val="10"/>
        <rFont val="Arial"/>
        <family val="2"/>
      </rPr>
      <t xml:space="preserve">
Se observó que el numeral d. Programa de Gestión Documental no se encuentra actualizado en la página WEB como tampoco en el aplicativo ISOLUCION. Pagina 86</t>
    </r>
  </si>
  <si>
    <t>SUBDIRECCIÓN DE BIENES Y SERVICIOS
CRONOGRAMA GENERAL DE IMPLEMENTACIÓN PROGRAMA DE GESTIÓN DOCUMENTAL</t>
  </si>
  <si>
    <r>
      <t xml:space="preserve">Resolución 2578 de 27 de diciembre de 2021
Adopta el Plan de Acción de la Secretaría Distrital de Salud de Bogotá D.C. para la vigencia 2022
Articulo segundo: forman parte del plan de acción 
1. Plan institucional de archivos  - PINAR
</t>
    </r>
    <r>
      <rPr>
        <b/>
        <sz val="10"/>
        <rFont val="Arial"/>
        <family val="2"/>
      </rPr>
      <t>INFORME FINAL DE AUDITORIA</t>
    </r>
    <r>
      <rPr>
        <sz val="10"/>
        <rFont val="Arial"/>
        <family val="2"/>
      </rPr>
      <t xml:space="preserve">
Implementación Manual Operativo MIPG: De acuerdo a lo establecido en el Manual Operativo MIPG para la implementación de esta política se deben tener en cuenta los siguientes lineamientos:
Estratégico: Este comprende los relacionado al diseño, planeación, verificación, mejoramiento y sostenibilidad de la función archivística, por lo que el equipo auditor verificó que el proceso cuenta con los siguientes planes con un Plan de Gestión Documental en el cual se encuentra inmersa la Política de Gestión Documental, cuenta con el Plan Institucional de Archivos, Sistema Integrado de Conservación (Plan de Contingencias, Plan de Preservación Digital</t>
    </r>
  </si>
  <si>
    <t>29 ACTAS DE VISITA DE SENSIBILIZACIÓN
3 ACTAS DE VISITA Y ACOMPAÑAMIENTO
1 PRESENTACIÓNFDA</t>
  </si>
  <si>
    <t>SEGÚN AUDITORIA NO EXISTE UNA HERRAMIENTA PARA REALIZAR SEGUIMIENTO AL PGD</t>
  </si>
  <si>
    <r>
      <rPr>
        <sz val="10"/>
        <color rgb="FF000000"/>
        <rFont val="Arial"/>
        <family val="2"/>
      </rPr>
      <t xml:space="preserve">LA FECHA DEL INFORME ES 23 DE DICIEMBRE DE 2022 EL PLAN DE MEJORAMIENTO TIENEN FECHA DE INICO 10/01/2023 Y FECHA DE TERMINACIÓN 9/7/2023 DE 4 ACCIONES CORRECTIVAS 
</t>
    </r>
    <r>
      <rPr>
        <b/>
        <sz val="10"/>
        <color rgb="FF000000"/>
        <rFont val="Arial"/>
        <family val="2"/>
      </rPr>
      <t xml:space="preserve">INFORME FINAL AUDITORIA del riesgo
</t>
    </r>
    <r>
      <rPr>
        <sz val="10"/>
        <color rgb="FF000000"/>
        <rFont val="Arial"/>
        <family val="2"/>
      </rPr>
      <t>Seguimiento PGD: El proceso de gestión documental realiza seguimiento a las actividades programadas en el PGD, sin embargo, no fue posible evidenciar documentación sobre este seguimiento es importante que el proceso verifique cuales son las actividades que impactan sobre la Gestión Documental para crear un mejoramiento continuo de este proceso.</t>
    </r>
  </si>
  <si>
    <t>PLAN INSTITUCIONAL DE CAPACITACIONES 2022
CURSOS :GESTION DOCUMENTAL Y ADMINISTRACION DE ARCHIVOS (Gestión ADMINISTRATIVA</t>
  </si>
  <si>
    <t>SOLICITAR EVIDENCIA SOLO ESTA EL LISTADO DE LAS CAPACITACIONES PERO NO HAY ACTAS NI PRESENTACIONES</t>
  </si>
  <si>
    <t>INFORME FINAL  DE AUDITORIA 
Se evidenció que en la vigencia 2022 el proceso realizó capacitaciones relacionadas con la gestión documental de los archivos referidos a las graves y manifiestas violaciones a los derechos humanos, e infracciones al derecho internacional humanitario, ocurridas en ocasión del conflicto armado interno) Identificar y realizar reporte de estas características especiales. PAGINA 83</t>
  </si>
  <si>
    <r>
      <rPr>
        <b/>
        <sz val="10"/>
        <color rgb="FF000000"/>
        <rFont val="Arial"/>
        <family val="2"/>
      </rPr>
      <t xml:space="preserve">IV Comité Institucional de Gestión y Desempeño 2022
</t>
    </r>
    <r>
      <rPr>
        <sz val="10"/>
        <color rgb="FF000000"/>
        <rFont val="Arial"/>
        <family val="2"/>
      </rPr>
      <t>Horas y Minutos28/nov./2022 08:0i:00
4.1 Aprobación de la Actualización del Programa de Gestión Documental - PGD - (Política de Gestión Documental)
4.2 Aprobación de la Actualización del Plan Institucional de Archivo - PINAR - (Política de Gestión Documental)
4.3 Eliminación documental “CONSECUTIVO DE COMUNICACIONES OFICIALES”. (Política de Gestión
Documental)</t>
    </r>
  </si>
  <si>
    <t>Acta Extraordianio 06/11/21</t>
  </si>
  <si>
    <t xml:space="preserve">1. PROYECTO SISTEMA DE GESTIÓN DOCUMENTAL ELECTRÓNICO DE ARCHIVO SGDEA EN LA SDS
2.: El Plan de Conservación Documental del Sistema integrado de Conservación
3.Plan de normalización y estandarización de la Gestión Documental en la SDS
</t>
  </si>
  <si>
    <t>Cronograma del PGD
Se trabajo con el PINAR anterior porque el ultimo fue actualizdo en diciembre de 2022</t>
  </si>
  <si>
    <t>Cronograma</t>
  </si>
  <si>
    <t>EN LASEVIDENCIAS SOLO HAY 12 INVENTARIOS
NO SE ENCUENTRAN EN FUID NO TIENE CODIGO DE SERIE/SUBSERIE</t>
  </si>
  <si>
    <t>Resolución 675 de 2019</t>
  </si>
  <si>
    <t>TRD137/2019</t>
  </si>
  <si>
    <t>CUANDO FUE LA ULTIMA RESTRUCTURACION???</t>
  </si>
  <si>
    <t xml:space="preserve">	Se debe actualizar en 2023 
Decreto 182 de 2020 Alcaldía Mayor de Bogotá, D.C.
 	Modifica la estructura organizacional de la Secretaría Distrital de Salud de Bogotá, D.C., Creando la Subdirección de Laboratorio de Salud Pública, dependiente de la Subsecretaría de Salud Pública y estableciendo las funciones de esta subdirección</t>
  </si>
  <si>
    <t>Sancionatorios a Prestadores de Servicios de Salud</t>
  </si>
  <si>
    <t>Procesos Administrativos Sancionatorios a Prestadores de servicios de salud, Procesos Administratvos Sancionatorios Higienicosanitarios, Historial de Inscripción de Prestadores de Servicios de Salud.</t>
  </si>
  <si>
    <t>Contratos
Acciones Constitucionales</t>
  </si>
  <si>
    <t xml:space="preserve">MANUAL
DE 35 PROGRAMADAS SE REALIZARON 13
SOLO HAY ACTAS DE 8 TRANSFERENCIAS
cumplio con el 37%
</t>
  </si>
  <si>
    <t xml:space="preserve">	Decreto 182 de 2020 Alcaldía Mayor de Bogotá, D.C.
 	Modifica la estructura organizacional de la Secretaría Distrital de Salud de Bogotá, D.C., Creando la Subdirección de Laboratorio de Salud Pública, dependiente de la Subsecretaría de Salud Pública y estableciendo las funciones de esta subdirección</t>
  </si>
  <si>
    <t xml:space="preserve">verificando disposicón final </t>
  </si>
  <si>
    <t>RESOLUCIÓN 209 DE 6 DE FEBRERO DE 2019
Se adopta el Plan
La conservadora Carolina tuvo contrato de 9 meses en 2021 y una de las obligaciones era realizar seguimiento al plan en 2022 estuvo 6 meses</t>
  </si>
  <si>
    <r>
      <rPr>
        <sz val="10"/>
        <color rgb="FF000000"/>
        <rFont val="Arial"/>
        <family val="2"/>
      </rPr>
      <t xml:space="preserve">Aprobar el modelo de requisitos técnicos y  funcionales con los requerimientos y necesidades a nivel de documento electrónico de archivo, siendo este instrumento indispensable para el aprovisionamiento del SGDEA.
</t>
    </r>
    <r>
      <rPr>
        <b/>
        <sz val="10"/>
        <color rgb="FF000000"/>
        <rFont val="Arial"/>
        <family val="2"/>
      </rPr>
      <t xml:space="preserve">
</t>
    </r>
  </si>
  <si>
    <t xml:space="preserve">Antes de iniciar con la instalación, implementación y despliegue en producción de un Sistema de Gestión de Documentos Electrónicos de Archivo-SGDEA, es indispensable formular, aprobar, socializar e implementar los instrumentos archivísticos (modelo de requisitos técnicos y funcionales, banco terminológico, tabla de control de acceso, plan de preservación a largo plazo, entre otros.), los cuales son necesarios para parametrizar el sistema, de acuerdo con las necesidades y el modelo de operación de gestión documental de la entidad. </t>
  </si>
  <si>
    <t>Implementar el servicio de metadatos en el Sistema de Gestión de Documentos Electrónicos de Archivo, para facilitar la interoperabilidad y asegurar el acceso de los documentos a largo plazo</t>
  </si>
  <si>
    <t>Formular e implementar el Plan de Preservación Digital con sus principios, políticas, estrategias y acciones específicas para preservar a largo plazo los documentos que se generen en formatos electrónicos o que se conviertan a este a partir de material analógico existente, (este plan debe estar contenido en el Sistema de conservación documental-SIC).</t>
  </si>
  <si>
    <t>NO ESTA LA EVIDENCIA</t>
  </si>
  <si>
    <t>1 de 8</t>
  </si>
  <si>
    <t>3 de 8</t>
  </si>
  <si>
    <t xml:space="preserve"> 3 de 8</t>
  </si>
  <si>
    <t xml:space="preserve"> 5 de 8</t>
  </si>
  <si>
    <t>5 de 8</t>
  </si>
  <si>
    <t>Profesional universitario 219-11
Propósito principal: Ejecutar  y  aplicar  conocimientos  profesionales  para  el  desarrollo  de  los  planes,  programas  y proyectos a cargo de la dependencia de acuerdo con el modelo de atenciòn en salud y la normatividad vigente. - SUBGERENCIA CORPORATIVA -GESTION DOCUMENTAL
Perfil: Bibliotecología,  otros  de Ciencias Sociales y Matrícula o Tarjeta profesional de archivista o el  certificado  de  inscripción    en  el  Registro Unico Profesional    expedido  por  el  Colegio Colombiano de Archivistas.
Treinta  (30)  meses  de  experiencia  profesional relacionada con las funciones del empleo.</t>
  </si>
  <si>
    <t>Solicitar estudios previos.</t>
  </si>
  <si>
    <t>Elmer Francisco Trujillo Rodríguez, fue contratado de enero a agosto con el objeto: PRESTAR SERVICIOS COMO REFERENTE DE APOYO A LA GESTION PARA DESARROLLAR ACTIVIDADES EN LA DIRECCION  ADMINISTRATIVA DE LA SUBRED INTEGRADA DE SERVICIOS DE SALUD CENTRO ORIENTE E.S.E 
y tuvo las siguientes obligaciones:
1. Liderar, de acuerdo a las instrucciones recibidas por la Alta Dirección, el proceso de gestión documental de la Subred Centro Oriente E.S.E. 2. Planear, promover y liderar la correcta gestión de los documentos y de los archivos de la Subred. 3. Definir, establecer y normalizar y apoyar los lineamientos para la organización documental de acuerdo al ciclo vital del documento. 4. Participar en la definición de los lineamientos para la elaboración, implementación, ejecución de los instrumentos archivísticos de la Subred Centro Oriente E.S.E., de acuerdo a la normatividad vigente. 5. Elaborar, ejecutar, orientar y realizar el seguimiento al plan de trabajo, plan de acción y plan de mejoramiento del proceso de gestión documental de la Subred, evaluando su impacto. 6.  Liderar, de manera concertada con el supervisor, el plan de capacitación de gestión Documental de la Subred. 7. Elaborar y validar, según el caso, informes que se requieran por parte del supervisor o la Alta Dirección. 8. Dar respuesta a los requerimientos de clientes externos e internos a la entidad. 9. Las demás actividades designadas por el Supervisor.</t>
  </si>
  <si>
    <t>ELMER FRANCISCO TRUJILLO RODRIGUEZ, ES PROFESIONAL EN CIENCIA DE LA INFORMACIÓN, BIBLIOTECOLOGÍA Y ARCHIVÍSTICA, CON TP 359.
También cuenta con especilización en ESPECIALIZACION EN FORMULACION Y EVALUACION SOCIAL Y ECONOMICA DE PROYECTOS y MAESTRÍA EN ARCHIVÍSTICA HISTÓRICA Y MEMORIA</t>
  </si>
  <si>
    <t>Resolución 192 de 2019 (marzo 22)</t>
  </si>
  <si>
    <t>No se tiene el dato exacto de las sesiones del CIGD en las cuales se abordó el proceso de gestión documental porque la entidad no aportó las actas de este Comité. Sin embargo, al leer los considerandos de la Resolución 1148 de 2022, mediante la cual se actualiza la política de GD se hace mención que el 2 de marzo de 2022 este comité aprobó la actualziación de la política, por tanto, es posible determinar que en la vigencia 2022 se abordó el proceso.</t>
  </si>
  <si>
    <t>El PGD es de 2018 y tiene proyectadas actividades hasta 2020</t>
  </si>
  <si>
    <t>La entidad actualizó la política de gestión documental durante la vigencia 2022 mediante Resolución 1148 de 30 de diciembre 2022, la cual fue aprobada por el CIGD el 02 de marzo de 2022.</t>
  </si>
  <si>
    <t>En el PGD se menciona un diagnóstico de 2016. Adicionalmente, no aportaron el diagnóstico actualizado.</t>
  </si>
  <si>
    <t xml:space="preserve">En el informe del PINAR se hace mención a:
 Formulación de los Subprogramas: Dentro de la implementación de PGD, se estableció la formulación de los Subprogramas Específicos que componen este instrumento con el fin de  garantizar su cumplimiento de cada una de las actividades expuestas en dicho programa. En el primer semestre se formularon los siguientes Subprogramas:
• Reprografía 
• Archivos Descentralizados 
• Formas y Formularios
• Documentos Electrónicos 
• Auditoría y Control 
</t>
  </si>
  <si>
    <t>La entidad aportó las planillas de asistencia de las jornadas de capacitación realizadas por mes.</t>
  </si>
  <si>
    <t>Acta Comité Interno de Archivo No. 5 de 2018 (noviembre 8)</t>
  </si>
  <si>
    <t>En el informe del PINAR se hace mención a:
Como parte de la Planeación de la Función Archivística la Subred Centro Oriente, está articulada con el Acuerdo 761 del 11 junio de 2020 “Por Medio Del Cual se adopta el Plan de Desarrollo Económico, Social, Ambiental Y De Obras Públicas Del Distrito Capital 2020-2024 “UN NUEVO CONTRATO SOCIAL Y AMBIENTAL PARA LABOGOTÁ DEL SIGLO XXI” a través del Plan de Desarrollo Institucional 2020-2024 aprobado mediante el Acuerdo de Junta Directiva No 058 de 2020 y del Plan Operativo Anual para la vigencia 2022 aprobado mediante el Acuerdo de Junta Directiva No 059 de 2020 es por esto que este Plan Institucional de Archivos de la Entidad PINAR, para la vigencia 2022 esta alienado con la perspectiva denominada Procesos Internos en la línea estratégica “Potencializar la arquitectura tecnológica, los Sistemas de Información y la Transformación Digital.”</t>
  </si>
  <si>
    <t>No fue posible determinar cuál fue el procentaje del PINAR proyectado para la vigencia 2022; sin emabrgo, a partir de las acciones reportadas en los informes de seguimiento de este instrumento se 
1. Implementación del Manual Modelo de Requisitos del Sistema de Gestión de Documentos Electrónicos de Archivo (SGDEA) (2021-2024)
2. Elaboración de inventarios documentales en estado natural de los 6 fondos acumulados de la Entidad. (2021-2022)
3. Implementar el Plan de Conservación Documental del PGD. (2021-2024)
4. Implementar el Plan de Preservación Digital a Largo Plazo (2021-2024)
5. Realizar el control y seguimiento a las actividades y metas trazadas en el SIC. (2021-2024)
Además, en el mapa de ruta están proyectadas para 2022, los siguientes planes:
1. Plan de Implementación del Programa de Gestión Documental – PGD
2. Plan Elaboración de Tabla de Valoración Documental – TVD
3. Plan Actualización e Implementación del Sistema Integral de Conservación - SIC</t>
  </si>
  <si>
    <t>Se asigna ponderación teniendo en cuenta que la entidad avanzó en la implementación de los planes para implementar la TRD, realizó capacitaciones en gestión documental, formuló los programas específicos del PGD, realizó actividades se conservación, avanzó en la elaboración de los inventarios, realizó transferencias primarias.</t>
  </si>
  <si>
    <t xml:space="preserve">1. Plan Implementación y aplicación de las TRD en toda la Entidad.
</t>
  </si>
  <si>
    <t>1. PLAN DE IMPLEMENTACIÓN DEL PROGRAMA DE GESTIÓN DOCUMENTAL – PGD.
2. PLAN IMPLEMENTACIÓN Y APLICACIÓN DE LAS TRD EN TODA LA ENTIDAD.
3. PLAN ELABORACIÓN DE TABLA DE VALORACIÓN DOCUMENTAL – TVD.
4. PLAN ACTUALIZACIÓN E IMPLEMENTACIÓN DEL SISTEMA INTEGRAL DE CONSERVACIÓN – SIC.</t>
  </si>
  <si>
    <t>En los informes semestrales de implemenatción del PINAR se hace mención al desarrollo de los siguienets proyectos:
1. PLAN DE IMPLEMENTACIÓN DEL PROGRAMA DE GESTIÓN DOCUMENTAL – PGD: Solo realizaron capacitaciones y socializaciones en GD e implemenatción de TRD.
2. PLAN IMPLEMENTACIÓN Y APLICACIÓN DE LAS TRD EN TODA LA ENTIDAD.
3. PLAN ELABORACIÓN DE TABLA DE VALORACIÓN DOCUMENTAL – TVD. Se menciona el proyecto sectorial, pero no las acciones concretas
4. PLAN ACTUALIZACIÓN E IMPLEMENTACIÓN DEL SISTEMA INTEGRAL DE CONSERVACIÓN – SIC.
5. SISTEMA DE GESTIÓN DE DOCUMENTOS ELECTRÓNICOS DE ARCHIVO: proyecto sectorial, no se identifican acciones concretas</t>
  </si>
  <si>
    <t>Informes semestrales</t>
  </si>
  <si>
    <t>https://www.subredcentrooriente.gov.co/?q=transparencia/instrumentos-gestion-informacion-publica/gestion-documental</t>
  </si>
  <si>
    <t>Se dejan solo 7 dependencias teniendo en cuenta que los inventarios aportados por la entidad no cumplen al 100%. Además, en reunión con el equipo de GD la profesional contratista a cargo, Érika Plaza, mencionó que no son 11 las dependencias que cuentan con el inventario al 100% a 31 de diciembre de 2022, por lo que se habló de dejar solo las 7 que cumplían en 2021.</t>
  </si>
  <si>
    <t>Acuerdo 641 de 2016: Por el cual se efectúa la reorganización del Sector Salud de Bogotá, Distrito Capital, se modifica el Acuerdo 257 de 2006 y se expiden otras disposiciones
Acuerdo de Junta Directiva 07 de 05 de abril de 2017 - empezó a regir a partir de 07/04/2017</t>
  </si>
  <si>
    <t xml:space="preserve"> Resolución de adopción 206 de 25 de marzo de 2020. </t>
  </si>
  <si>
    <t xml:space="preserve"> Resolución de adopción 206 de 25 de marzo de 2020</t>
  </si>
  <si>
    <t>TR-206 (10/03/2020)</t>
  </si>
  <si>
    <t>https://www.subredcentrooriente.gov.co/?q=transparencia/instrumentos-gestion-informacion-publica/gesti%C3%B3n-documental/tablas-retenci%C3%B3n</t>
  </si>
  <si>
    <t>SIN MEDIR</t>
  </si>
  <si>
    <t>Se deja el dato de 2021 para tener un dato que permita tener una aproximidad a la volumetría de losa rchivos de gestión de la entidad.</t>
  </si>
  <si>
    <t>No hay exactitud sobre este dato</t>
  </si>
  <si>
    <t>LA SUMA DE LAS TRANFERENCIAS</t>
  </si>
  <si>
    <t>Se deja el dato de 2021 para tener un dato que permita tener una aproximidad a la volumetría del archivo central de la entidad.</t>
  </si>
  <si>
    <t>Se deja el dato de 2021 para tener un dato que permita tener una aproximidad sobre el número de registros o unidades documentales del archivo central de la entidad.</t>
  </si>
  <si>
    <t>Historia Clínica</t>
  </si>
  <si>
    <t>HISTORIA CLINICA</t>
  </si>
  <si>
    <t>Se deja el mismo dato de 2021</t>
  </si>
  <si>
    <t>En el cronograma de transferencias primarias se programaron las 21 dependencias</t>
  </si>
  <si>
    <t xml:space="preserve">Según el reporte de implementación del PINAR, se formalizaron </t>
  </si>
  <si>
    <t>La entidad tiene que realizar transferencias en aplicación de la TVD.</t>
  </si>
  <si>
    <t>1. Oficina Asesora Jurídica: OK
2. Al revisar la carpeta "Oficina Asesora de Comunicaciones" se encontró un inventario de la Dirección Financiera - Tesorería Unidad San Blas - Serie "Boletines de caja" código 315.
3. Oficina de Control Interno: No está diligenciado el FUID en su totalidad
Se encontró que en el invenatrio de la vigencia 2021 la subserie: "ACTAS DE COMITÉ INSTITUCIONAL DE COORDINACIÓN DE CONTROL INTERNO" está mal codificado tiene el número "140-29-1" y es 140-2-30. Ese mismo código lo tienen "Comunicados " y "Trámites" los cuales no aparecen en la TRD ¿Son documentos de apoyo? La subserie "INFORMES, Informe  de Auditoria de control Interno" está codificada con los códigos "140-29-3" y "140-29-4 (corersponde a INFORMES DE GESTIÓN)" 
¿La entidad ha elaborado otro CCD? porque existen códigos que no se reflejan en el CCD aportado, por ejemplo, Los INFORMES, Informes de Gestión tienen el código "140-29-8" y es el "140-29-4"
En el invenatrio de la vigencia 2022 también se identifica que están mal codificadas las series y subseries o que los nombres de los expedienets no corresponden con el código y serie relacionado en el inventario.
4. Dependencia: Gerencia - Oficina de Participación Comunitaria y Servicio al Cuidadano: el FUID corersponde a "INFORMES CONTRATISTAS" de convenios, es decir, documentos que no se encuentran en el CCD de esta dependencia. 
5. Subgerencia de Prestación de Servicios de Salud: se encuentran inventarios de "Historias clínicas" en estos inventarios se identifica que hay errores de digitación, por ejemplo, la fecha inicial del expediente es mayor que la de cierre. Todos los campos no están diligenciados, ¿Por qué en el inventario "San Blas 08 2016" los campos de fechas, unidades de conservación, número de folios y soporte tienen la descripción N/A"
6. Dirección de Servicios Urgencia: FUID COORDINACION DE ENFERMERIA - no está en CCD
7. Dirección de Servicios Complementarios: REGISTROS DEL SERVICIO DE  FARMACIA, es decir, solo una serie
8. Dirección de Gestión del Riesgo en Salud: el FUID DE DIRECCION DE GESTION DINTEGRAL DEL RIESGO EN SALUD - VSP EPIDEMIOLOGIA DISCAPACIDAD tiene mal la serie: PLANES /  PLANES DE INTERVENCIONES COLECTIVAS - PIC para los expedientes: INVESTIGACIONES EPIDEMIOLOGICAS DE CAMPO -  DISCAPACIDAD_ENERO_FEBRERO - se encuentran diferentes códigos para la misma serie
9. Dirección Financiera: / CUENTAS MEDICAS (dependencia) no es consecuente la serie INFORMES DE GESTIÓN con los nombres de los expedientes. Un FUID es de la dependencia y serie: AUDITORIA CUENTAS MEDICAS POR PAGAR. serie BOLETINES DE CAJA no se encuentra en el CCD. 320.35: Libros Auxiliares de Caja Menor de las vigencias 2016 a 2020
10. Dirección de Contratación: 340,14,2: CONTRATOS  /  CONTRATO DE PRESTACION DE SERVICIOS de 2021 y 2022 y 340,14,2: CONTRATOS DE BIENES Y SERVICIOS de diferentes vigencias entre 2006 y 2017
11. Oficina de Calidad: 170-29-4 - INFORMES - Informes de Gestiòn de 2021 y 2022  y 170-52-10: Programa de Seguridad del Paciente 2021-2022</t>
  </si>
  <si>
    <t>No se asigna esta ponderación porque la Entidad no tiene claridad sobre la volumetría y registros del archivo central, lo cual permite inferir que no se ha consolidado en el inventario del archivo central las transferencias del 2022.
En reunión con el equipo de gstión documental, la profesional contratista Érika Plaza, se comprometió a remitir el invenatrio el 17 de octubre de 2023; sin embargo, el 19 de octubre aún no lo había remitido, ni había ajustado los datos en el formulario de seguimiento estratégico.</t>
  </si>
  <si>
    <t>SI MEDIR</t>
  </si>
  <si>
    <r>
      <t xml:space="preserve">En el formulario solo relacionaron dos fondos: 1 con TVD: 
</t>
    </r>
    <r>
      <rPr>
        <b/>
        <sz val="10"/>
        <rFont val="Arial"/>
        <family val="2"/>
      </rPr>
      <t>1. Hospital Rafael Uribe Uribe I nivel E.S.E. : TIENE TVD
2. Hospital San Cristóbal E.S.E.: TIENE TRD</t>
    </r>
    <r>
      <rPr>
        <sz val="10"/>
        <rFont val="Arial"/>
        <family val="2"/>
      </rPr>
      <t xml:space="preserve">
3. Hospital Santa Clara - III Nivel E.S.E
4. Hospital la Victoria III Nivel E.S.E 
5. Unidad Funcional Centro Oriente - E.S.E
6. Hospital San Blas - II Nivel E.S.E</t>
    </r>
  </si>
  <si>
    <t>Acta N° 12 del 15 Diciembre de 2020</t>
  </si>
  <si>
    <t>Al revisar aproximadamente 25 términos solo hubo coincidencia parcial en 6, es decir, no coinciden al 100% los términos con el listado maestro de documentos</t>
  </si>
  <si>
    <t>Resolución 32 de 2019 (enero 18)</t>
  </si>
  <si>
    <t>Solo aportaron las planillas de medición de las condiciones ambientales de limpieza.
En el registro fotográfico se ve que en el depósito se encuentran cajas ubicadas en el piso y por el peso se ven deformadas. Además, se encuentran contra la pared. (FDA)
En los archivos de gestión también se observan cajas en el piso.</t>
  </si>
  <si>
    <t>Acta No 25  de Octubre de 2019</t>
  </si>
  <si>
    <t>66_Planeacion_V1</t>
  </si>
  <si>
    <t>66_Procedimiento_Orfeo_V3</t>
  </si>
  <si>
    <t>68_Gestion_Tramite_V1</t>
  </si>
  <si>
    <t>69_Organizacion_V1</t>
  </si>
  <si>
    <t>70_Transferencias_Documentales_V1</t>
  </si>
  <si>
    <t>71_Disposicion_Final_V1</t>
  </si>
  <si>
    <t>72_Preservacion_V1</t>
  </si>
  <si>
    <t>73_Valoracion_Documental_V1</t>
  </si>
  <si>
    <t>Si es el mismo de la Sec. de Salud, este no se aprobo</t>
  </si>
  <si>
    <t>preguntar por el aprovisionamiento del SGDEA del sector salud, se encuentra en proceso de operación durante el mes de septiembre 2023, ORFEO se esta utilizando para temas de consulta, sin embargo, no se ha realizado migración de data.</t>
  </si>
  <si>
    <t>Se conserva el mismo dato del 2021 para tener una aproximidad al tamaño en gigabytes de imágenes de documentos digitalizados.
Corroborar con la Oficina TIC, el dato en GB de los objetos digitalizados durante el 2022.</t>
  </si>
  <si>
    <t>Preguntar a la entidad que mecanismos de firma implementa para los documentos electrónicos de archivo?</t>
  </si>
  <si>
    <t>Preguntar a la entidad cual?</t>
  </si>
  <si>
    <t>Servidor del ORFEO y DINAMICA GERENCIAL</t>
  </si>
  <si>
    <t>En el documento de la política de gestión ambiental, la entidad enuncia el programa de implementación de prácticas sostenibles dentro del cual se incluye el uso eficiente del papel. La cual fue actualizada mediante Resolución No. 1150 de 2022.
Además, la Subred Centro Oriente ESE, cuenta con el Instructivo Operativo de Fotocopiado, código AP-RF-IT-08, en el cual se establecen los siguientes mecanismos de control de fotocopias y/o multicopiado (pg. 33)</t>
  </si>
  <si>
    <t>NO DEFINIDA</t>
  </si>
  <si>
    <t>En el plan de austeridad del gasto la entidad formuló la meta para el 2022 de: Reducción de consumo de papel e
impresión 0,3%
Sin embargo: el Gasto Ejecutado rubro Impresos y Publicaciones comparado primer semestre de la vigencia de
2022 Vs. primer semestre de la vigencia 2021, se evidencia un incremento del 141,41% en este rubro (pg. 37).</t>
  </si>
  <si>
    <t>Capacitaciones en GD</t>
  </si>
  <si>
    <t>Aportaron dos video sobre el nombre del Hospital Santa  Clara</t>
  </si>
  <si>
    <t>En la página web de la entidad no se encontró el informe de rendición de cuentas de la vigencia 2022.</t>
  </si>
  <si>
    <t>En la página web de la entidad no se encontró el informe de rendición de gestión de la vigencia 2022.</t>
  </si>
  <si>
    <t>4 de 8</t>
  </si>
  <si>
    <t xml:space="preserve"> 4 de 8</t>
  </si>
  <si>
    <t xml:space="preserve">Se reitera la información de la vigencia 2021:
La entidad reporta que en el manual de funciones:
1. pág. 20-23 está contemplado un profesional especializado, pero este cargo hace referencia al Subgerente. 
2. De otra pate, señalan las pág. 58-60, encontrando que las funciones registradas allí son para el director administrativo. 
3. De otra parte, relacionan otro porfesional especializado (pág 145-147 / EN VACANCIA), cuyo propósito principal es el de aplicar conocimiento especializados para la implemerntación de la ejecución y desarrollo del proceso de gestión documental (...). se observa que como requisitos de estudios tienen contemplados los de archivística y demás requistos propios dados por la normativa archivísitca nacional.
4. Finalmente en las pág 371-373 (técnico / EN VACANCIA) el requisito de estudios fueron contemplados otras disciplinas diferentes a la archivistica y afines. </t>
  </si>
  <si>
    <t>De acuerdo con la lista de personas que apoyaron el proceso de gestión documental en el 2022 (66 personas) a la sub red, éstos no cuentan con el perfil adecuado para tal fin, tal como lo requiere tanto la ley 1409 como la Resolución 629 de 2018. 
3 profesionales: Filosofia, Admon empresas y Conservador
5 Técnicos: (1 gestión documental); otros
2 Tecnólogos
56 Bachillerato (45 son de CPS / 11 de planta X)</t>
  </si>
  <si>
    <t>En consecuencia de lo mencionado en los ítems anteriores, se reiteran las recomendaciones dadas en el informe 2020 y 2021 así: 
"Se recomienda a la Subred Norte contar con personal de planta necesario para dar cumplimiento a los proyectos de gestión documental.  
Se reitera a la entidad que para ejercer legalmente la profesión de archivista se requiere acreditar su   formación   académica   e   idoneidad   del   correspondiente   nivel   de   formación   mediante   la presentación  del  título  respectivo,  la  inscripción  en  el  Registro  Único  Profesional  de  archivistas  y haber obtenido la Tarjeta Profesional expedida por el Colegio Colombiano de Archivistas. Lo anterior de conformidad con la Ley 1409 de 2010, la Resolución 629 de 2018, y el Acuerdo 008 de 2014, artículo 2”.
Se recomienda a la Subred Norte contratar técnicos y tecnólogos con formación en archivística, para la  implementación  de  los  procesos  de  clasificación,  ordenación,  selección  natural,  foliación, identificación,   levantamiento   de   inventarios,   almacenamiento   y   aplicación   de   protocolos   de eliminación y transferenciasdocumentales.Para la formulación e implementación del Sistema Integrado de Conservación, la Subred Norte debe contar  con  el  equipo  interdisciplinario  de  profesionales  del  área  de  gestión  documental,  área  de conservación  documental,  área  de  tecnologías  de  la  información  y  auditores  en  cumplimiento  del artículo 9 del Acuerdo 006 de 2014.</t>
  </si>
  <si>
    <t>Se aplica el %, en el entendido que, la entidad ha avanzado en temas de gestión documental liderados por una persona con perfil tecnologo en una discuplina que no corresponde a la establecida por norma (Archivisística y afines).</t>
  </si>
  <si>
    <t>Resolución 441 de 2018 - se integra y establece el reglamento de funcionamiento del comitpe institucional de gestión y desempeño.</t>
  </si>
  <si>
    <r>
      <t xml:space="preserve">1. Acta 16 (16-03-2022) aprueba el ajuste de las Tablas de Valoración Documental Juan XXIII
2. Acta 17 (04-05-2022) eliminación documental archivo central. Pregunta la entidad cómo es el tema de "En ese sentido presentó al comité las tablas de retención a eliminar de la subred norte ESE – archivo central y del hospital de Engativá".
3. Acta 18 (31-05-2022) No hay temas de GD
4. Acta 19 (14-07-2022) presentación de los ajustes de la Tabla de Retención Documental 2022 Versión 2 con el fin de que ésta sea aprobada y puedan ser eliminados los documentos, ya que deben realizarse 32 ajustes de acuerdo a lo solicitado por el archivo de Bogotá, tan pronto el archivo de Bogotá haga las observaciones deberá volverse a someter a aprobación por el comité.
5. Acta 20 (06-09-2022) presentación modificaciones validadas de series y subseries de TRD para aprobación.
6. Acta 21 (21-09-2022) Política de gestión documental. 
7. Acta 23 (17-11-2022) Aprobación: Tabla valoración documental- Hospital Chapinero 1990-1998 / El Dr. Daniel Blanco, interviene indicando que ya están aprobadas 2 TVD: Juan XXII y Chapinero 
por el Consejo Distrital de Archivo de Bogotá. 
También presentaron para Aprobación: Estructura programas de documentos especiales
8. Acta 24 (23-12-2022) Presentación y Aprobación de Transferencia Secundaria de Documentación. Se trata de las resoluciones del Hospital Garcés Navas, que funciono entre el año 1990 – 2000, estas resoluciones las firmaba el director 1990–1998 o la gerencia de 1998–2000. / </t>
    </r>
    <r>
      <rPr>
        <b/>
        <u/>
        <sz val="10"/>
        <rFont val="Arial"/>
        <family val="2"/>
      </rPr>
      <t xml:space="preserve">ESTO SE HIZO? CANTIDAD EN ML, ACTAS DE TRANSFERENCIAS, INVENTARIO
</t>
    </r>
    <r>
      <rPr>
        <sz val="10"/>
        <rFont val="Arial"/>
        <family val="2"/>
      </rPr>
      <t xml:space="preserve">9. Acta 25 (29-12-2022) presentan al directivo de Colvatel, quien menciono que la Sub Red cuenta con 2 FDA: 1 va del 1993 a 1998 y 2 1998 a 2016 (tiene 3 periodos: 30-07-1998 al 20-12-2001; 21-12-2001 al 22-03-2007; 23-03-2007 al 6-04-2016)
...Se pone a aprobación el envío de las Tablas de Valoración Documental Hospital Usaquén I Nivel E.S.E. al Consejo Distrital de Archivo, lo cual fue aprobado por unanimidad...
10. Acta 22 (21-10-2022) De acuerdo con el proceso: Gestión de recursos físicos y ambiente tecnológico, y sus subprocesos: </t>
    </r>
    <r>
      <rPr>
        <b/>
        <sz val="10"/>
        <rFont val="Arial"/>
        <family val="2"/>
      </rPr>
      <t xml:space="preserve">Gestión documental (quedó definido como subproceso) </t>
    </r>
    <r>
      <rPr>
        <sz val="10"/>
        <rFont val="Arial"/>
        <family val="2"/>
      </rPr>
      <t xml:space="preserve">y gestión ambiental
</t>
    </r>
  </si>
  <si>
    <t>Resolución 565 de 2021
19-08-2021</t>
  </si>
  <si>
    <t>Nuevamente aportaron el diagnóstico de los FDA de la Sub Red Norte.</t>
  </si>
  <si>
    <t>Acta 23 (17-11-2022)</t>
  </si>
  <si>
    <t>https://www.subrednorte.gov.co/sites/default/files/instrumentos_gestion_informacion/AP-GI-PR-01-04-Programa%20de%20Gesti%C3%B3n%20Documental%20PGD.pdf</t>
  </si>
  <si>
    <t>en la carpeta del componente no se evidenció archivo</t>
  </si>
  <si>
    <t>aportaron 3 documentos que dan cuenta de la "ADHERENCIA" (Medición Adherencia a implementación de Tabla de Retención Documental, AP-GI-F-44-01 en las diferentes áreas de la Subred Integrada de Servicios de Salud Norte ESE)</t>
  </si>
  <si>
    <t>DENTRO DE LAS CARPETAS DENOMINADAS "ADHERENCIA", no se observó algo relacionado con auditorias.</t>
  </si>
  <si>
    <t>Elaboracion de documentos de apoyo,
Capacitaciones en el manejo del software de Gestion Documental ORFEO, 
Seguimiento a la implementacion TRD, 
Se recibieron transferencias primarias de acuerdo a la retencion dada en la TRD, 
Eliminaciones de acuerdo al procedimiento de gestion documental, 
Requerimiento contrato para insumos, 
Publicacion documento SIC, 
Elaboracion y presentacion TVD.</t>
  </si>
  <si>
    <t>1. Capacitaciones en el manejo del software de Gestion Documental ORFEO
2. Seguimiento a la implementacion TRD, 
3. Se recibieron transferencias primarias de acuerdo a la retencion dada en la TRD, 
4. Eliminaciones de acuerdo al procedimiento de gestion documental, 
5. Elaboracion y presentacion TVD.</t>
  </si>
  <si>
    <t>Infrmación tomada del repoerte en excel 11_Reporte Capacitacion 2022
el numero de sesiones corresponde al numero de horas</t>
  </si>
  <si>
    <t>Custodia de Historia Clinica.
Plan de contingencia
Orfeo</t>
  </si>
  <si>
    <t>Organización de archivos
Custodia Historia Clínica
Manejo de ORFEO</t>
  </si>
  <si>
    <t>No aportaron el documento</t>
  </si>
  <si>
    <t>Dónde se puede confirmar estos datos aportados?</t>
  </si>
  <si>
    <t>Dato verificado del informe rendicion de cuentas
https://www.subrednorte.gov.co/transparencia/control/informes-gesti%C3%B3n-evaluaci%C3%B3n-y-auditoria/informe-rendici%C3%B3n-cuentas-2022</t>
  </si>
  <si>
    <t>Conservación y Preservación
Intervención de Fondos
Herramienta tecnológica SGDEA para el fortalecimiento de la 
Gestión Documental de la Subred Norte
Intervención Fondo Engativá 
Actualización de Instrumentos Archivísticos.</t>
  </si>
  <si>
    <t>https://www.subrednorte.gov.co/sites/default/files/instrumentos_gestion_informacion/AP-GI-O-01-03-CUADRO%2BDE%2BCLASIFICACION%2BDOCUMENTAL%20%281%29.pdf</t>
  </si>
  <si>
    <t>Preguntar a la entidad si para el año 2021 tenia el mismo número de dependneicas organizado, porqué para el 2022 no avanzaron en el número de dependencias si son 21</t>
  </si>
  <si>
    <t>Resolución 069 de 2018</t>
  </si>
  <si>
    <t>TRD-079</t>
  </si>
  <si>
    <t>2.484,25 ml</t>
  </si>
  <si>
    <t>2484.25 Ml</t>
  </si>
  <si>
    <t>2.484,25+704,25 = 3.188,5</t>
  </si>
  <si>
    <t>son los mismos datos que el 2021. Lo que daría cuenta que para el 2022 la sub red no presentó producción documental…. Es así?</t>
  </si>
  <si>
    <t>97.136 + 56.495 = 153.631</t>
  </si>
  <si>
    <t>Hay una diferencia de 45,510 de aumento en registros. Pero no se pudo verificar todavez que no aportaron inventarios documentales</t>
  </si>
  <si>
    <t>0.010657</t>
  </si>
  <si>
    <t>0.03333</t>
  </si>
  <si>
    <t>Cómo sacaron este dato?</t>
  </si>
  <si>
    <t>190.25 ml</t>
  </si>
  <si>
    <t>Hay una diferecia de 39 Ml en aumento. Sin embargo, al revisar los dos archivos de transferencias, se sumaron cada una de las cajas (94 y 74) y se dividieron en 4 (ml) = 39 Ml</t>
  </si>
  <si>
    <t>entre el 2021 y el 2022 hay una diferencia de 13,853 registros. Pero no se logró verificar, pues no aportaron los invenarios del AC</t>
  </si>
  <si>
    <t>1419 KB</t>
  </si>
  <si>
    <t>Historia Clinica</t>
  </si>
  <si>
    <t>Contraros</t>
  </si>
  <si>
    <t>En donde se encuentra la documentación que ha sido transferida en aplicación de la TRD (AC), si no seleccionó ningún depósito o bodega</t>
  </si>
  <si>
    <t>Circular 07 de 10-02-2022</t>
  </si>
  <si>
    <t>Acta 23 (17-11-2022) Aprobación: Tabla valoración documental- Hospital Chapinero 1990-1998 / El Dr. Daniel Blanco, interviene indicando que ya están aprobadas 2 TVD: Juan XXII y Chapinero 
por el Consejo Distrital de Archivo de Bogotá. 
De acuerdo con lo anterior, porqué no reportaron las transferencias?</t>
  </si>
  <si>
    <t>No hay documetno que sustente la respuesta de la entidad. Además no es consistente con las opciones anteriores…</t>
  </si>
  <si>
    <t>Cómo verificar estos datos si no aportaron inventarios documentales</t>
  </si>
  <si>
    <t>0.00034962 Gigabytes</t>
  </si>
  <si>
    <t>1,38 MB</t>
  </si>
  <si>
    <t>Cómo se verifica este dato?</t>
  </si>
  <si>
    <t>No aportaron actas de eliminación de documentos, así como tampoco inventario documental, ni programación para eliminación…</t>
  </si>
  <si>
    <t>89 Ml</t>
  </si>
  <si>
    <t>4,50 ml</t>
  </si>
  <si>
    <t>7,44 Ml</t>
  </si>
  <si>
    <t>Preguntar a la entidad: si cunetan con 2 TVD convalidadas, no deberían reportarse 5 FDA, sino 3 o 4…por favor explicar</t>
  </si>
  <si>
    <t>Resolución 631 de 2018</t>
  </si>
  <si>
    <t>Resolución 632 de 2018</t>
  </si>
  <si>
    <t xml:space="preserve">El documento se ubicó en la página web de la entidad
https://www.subrednorte.gov.co/transparencia
https://www.subrednorte.gov.co/sites/default/files/instrumentos_gestion_informacion/AP-GI-PR-04-02-Sistema%20Integrado%20Conservaci%C3%B3n.pdf
</t>
  </si>
  <si>
    <t>Acta 015 del 15-12-2021</t>
  </si>
  <si>
    <t>Confirmar si ese es el acto administrativo</t>
  </si>
  <si>
    <t>Numeral 8.1 pagina 15 del SIC publicado</t>
  </si>
  <si>
    <t>los soportes que dan sustento serían: carpeta 58 y 59, no?</t>
  </si>
  <si>
    <t>Si es lo que se fijó en el ítem anterior, no es consistente que se implemtne pero no se haga seguimiento y control…..preguntar</t>
  </si>
  <si>
    <t xml:space="preserve"> Validar la inclusión de permisos como son: organizar, transferir, publicar, copiar, editar, entre otros. Cabe anotar, que la definición de los permisos se debe realizar bajo una análisis normativo y legal en el que se identifiquen los principales riesgos durante el acceso indebido de la información. </t>
  </si>
  <si>
    <t>Resolución 565 de 2021</t>
  </si>
  <si>
    <t>No se evidencia el modelo de requisitos propio de la Subred
Modelo de requisitos lo realizó la Secretaría de Salud para la SubRed Norte, para la entidad este es.
La Sec. Salud no aprobo el Modelo de Requisitos</t>
  </si>
  <si>
    <t>AgilSalud</t>
  </si>
  <si>
    <t>AP-GI-PR-03-01, Programa Pagina 6</t>
  </si>
  <si>
    <t>AP-GI-PR-03-01, Programa Reprografia</t>
  </si>
  <si>
    <t>Preguntar a la entidad por la implementación del 100% de las funcionalidades del SGDEA
El proyecto se encuentra en un 30% esta proyectado para diciembre del 2023 el 100% del SGDEA</t>
  </si>
  <si>
    <t>2,5GB</t>
  </si>
  <si>
    <t>Servidores DINAMICA GERENCIAL y SERVINTEL CLINICAL SUISETE</t>
  </si>
  <si>
    <t>8.2. Plan de Preservación Digital a Largo Plazo, página 36 del SIC</t>
  </si>
  <si>
    <t>Implementar el Plan de Preservación Digital con sus  estrategias específicas para preservar a largo plazo los documentos que se generen en formatos electrónicos o que se conviertan a este a partir de material analógico existente.</t>
  </si>
  <si>
    <t>Plan archivistico la entidad realiza el seguimiento y control a las actividades del SIC</t>
  </si>
  <si>
    <t>cuales? No hay documentos que soporten la respuesta</t>
  </si>
  <si>
    <t>cómo confirmar este dato?</t>
  </si>
  <si>
    <t>no hay documentos que soporten la respuesta</t>
  </si>
  <si>
    <t>no aportaron el documento. Sin emabrgo se buscó en la web de la entidad
https://www.subrednorte.gov.co/transparencia/control/informes-gesti%C3%B3n-evaluaci%C3%B3n-y-auditoria/informe-rendici%C3%B3n-cuentas-2022</t>
  </si>
  <si>
    <t>Mismo informe de RENDICIÖN De CUENTAS, pero con otro nombre
https://www.subrednorte.gov.co/transparencia/control/informes-gesti%C3%B3n-evaluaci%C3%B3n-y-auditoria/informe-gesti%C3%B3n-y-resultados</t>
  </si>
  <si>
    <t>2 de 8</t>
  </si>
  <si>
    <t xml:space="preserve"> 1 de 8</t>
  </si>
  <si>
    <t>24 de 58</t>
  </si>
  <si>
    <t>SUBRED INTEGRADA DE SERVICIOS DE SALUD SUR E.S.E.</t>
  </si>
  <si>
    <t>La Entidad aportó el ACUERDO 001 DE 2020 MANUALFUNCIONES
En este se registra un cargo de Técnico (314-15) en él se incluye dentro de los requisitos de estudio 
experiencia el título de formación técnico profesional o tecnología en Bibliotecología, 
Bibliotecología y Archivística, Archivística y Gestión de la Información Digital, Ciencias de la  Información, Sistemas de Información con tarjeta o matrícula de archivista o certificado de inscripción en el Registro Único profesional según sea el caso, en la (páginas 513-516) igualmente 
al cargo a nivel Técnico (367-09) en la (página 580-585)</t>
  </si>
  <si>
    <t>La Entidad adjuntó una carpeta 2. ESTUDIOS DE NECESIDAD (ESTUDIOS PREVIOS) con 13 estudios previos donde con la  NECESIDAD CONTRATO PRESTACIÓN DE SERVICIOS PROFESIONALES O APOYO A LA GESTIÓN tanto del personal del fondo comun como del contratado para el convenio 015 de 2021. y estudios de encesidades contratacion de bienes. No obstante, Revisados lso estudios previos no se contemplaron en ellos los requisitos para los perfiles profesional, tecnólogo en archivística.</t>
  </si>
  <si>
    <r>
      <t xml:space="preserve">durante el periodo de referencia la entidad no  tenía vinculado mediante contrato de prestación de servicios un profesional a cargo del SIGA que acreditara la formación en archivística. </t>
    </r>
    <r>
      <rPr>
        <b/>
        <sz val="11"/>
        <rFont val="Arial"/>
        <family val="2"/>
      </rPr>
      <t>Por lo cual no se otorga el porcentaje.</t>
    </r>
  </si>
  <si>
    <t>No se evidenció en el reporte de la Entidad anexo 2 del formulario</t>
  </si>
  <si>
    <t>La Entidad aportó la RESOLUCION 660 2021 Por la cual se modifica la Resolución 295 de 2019,  Por la cual se creó el Comité Institucional de Gestión y Desempeño de la Subred Integrada de Servicios de salud Sur E.S.E.</t>
  </si>
  <si>
    <t>lo que funciona es el Equipo Técnico de Gestión y Desempeño Institucional con instancia a comité de MIPG (Comité Interno de Archivo)
para los temas estratégicos a CIGD y los equipos técnicos pueden aprobar documentación.</t>
  </si>
  <si>
    <t xml:space="preserve">Acta 01 26/01/2022 aprobación PINAR
Acta 04 06/09/2022 aprobación del instrumento archivístico activos de información e índice de información clasificada y reservada
Acta 06 07/12/2022 presentación para aprobación de las TVD
Acta 07 19/12/2022  Racionalización de trámites- trámite de historia clínica 
</t>
  </si>
  <si>
    <t xml:space="preserve">La Entidad aportó GI-GDO-PP-04 V4 PROGRAMA GESTION DOCUMENTAL
El documento contempla 6 planes: lograr implementar las TRD en las 21 oficinas de la Subred Sur, Implementar el modelo de requisitos a través del ORFEO,  inventario de FDA al 30%,  elaborar el SIC, </t>
  </si>
  <si>
    <t>Acta de comité interno de archivo 22042021</t>
  </si>
  <si>
    <t>Se reitera la siguiente recomendación: Si bien en la entidad funciona el equipo técnico de gestión y desempeño institucional con instancia a comité de MIPG (Comité Interno de Archivo) como equipo de apoyo para el desarrollo e implementación de las políticas de gestión y desempeño; la aprobación de los instrumentos archivísticos es función del Comité institucional de gestión y desempeño, de conformidad con las funciones de este comité, las cuales se establecen  en el artículo 5 de la Resolución 660 de 2021, que expresa textualmente “Las recomendaciones o propuestas de orden estratégico que realice el Comité técnico de apoyo serán presentadas por el líder ante el Comité institucional de gestión y desempeño quien en todo momento mantendrá la responsabilidad principal de socializar las solicitudes derivadas de los Comités técnicos de apoyo”.</t>
  </si>
  <si>
    <t>La Entidad aportó 7. POLITICA DE GESTIÓN DOCUMENTAL la cual se encuentra articulada con la plataforma estratégica 2020-2024.</t>
  </si>
  <si>
    <t>La Entidad aportó el 8. DIAGNOSTICO DOCUFILE (2), el documento fue elaborado por cada uno de los hospitales, herramienta indispensable para desarrollar los instrumentos archivísticos.</t>
  </si>
  <si>
    <t> Los programas estan incluidos en el el documento GD-ADA-PP-01 V4 GESTION DOCUMENTAL PGD , se adjunta la implementacion de los programas que se ejecutaron en la vigencia 2022 .</t>
  </si>
  <si>
    <t>Programa de normalización de formas y formularios electrónicos. Se realiza la implementación de formatos de historia clínica en dinámica Gerencial, se adjuntan actas del comité de historias clínicas e informe donde se enuncian los formatos que fueron migrados de formato físico a electrónico.</t>
  </si>
  <si>
    <t xml:space="preserve">Programa de documentos vitales o esenciales (asociados al plan de riesgo operativo de la entidad en caso de emergencia). las directrices para proteger y conservar los documentos se desarrollaron mediante la implementación del sic, se adjunta informes del sic.  </t>
  </si>
  <si>
    <t>Programa de gestión de documentos electrónicos. Se implementa mediante el gestor documental actual de la entidad Orfeo y se realizó ara la vigencia de 2022 la parametrización del SGDEA (proyecto sectorial).</t>
  </si>
  <si>
    <t xml:space="preserve">Programa de reprografía (incluye los sistemas de fotocopiado, impresión digitalización y microfilmación). La implementación se realiza con la Digitalización de Documentos por demanda a la oficina de Gestión documental de préstamos documentales y la Digitalización del trámite de entrega de copia de Historias clínicas. </t>
  </si>
  <si>
    <t xml:space="preserve">Programa de documentos especiales (gráficos, sonoros, audiovisuales, orales, de comunidades indígenas o afrodescendientes, etc.). En la realización de inventarios no se han identificado documentos especiales. </t>
  </si>
  <si>
    <t>Plan Institucional de Capacitación. se realizaron 63 capacitaciones con una población de 268 personas, la medición de adherencia se realizó al 70% del personal capacitado, con un resultado de 97,80% (183/187). Temas tratados implementación de Orfeo, organización de archivos e implementación de TRD</t>
  </si>
  <si>
    <t>Programa de auditoría y control. La oficina de control interno realiza evaluación semestral del proceso de gestión documental, se adjunta informe de auditoria.</t>
  </si>
  <si>
    <t>https://www.subredsur.gov.co/transparencia/instrumentos-gestion-informacion-publica/gestion-documental</t>
  </si>
  <si>
    <t>La Entidad aportó el  plan GD-ADA-PL-01 V7 y el ANEXO 1. PLAN DE TRABAJO PINAR 2022, informe, indicador y plan de trabjo diligenciado de la implementacion de la vigencia 2022</t>
  </si>
  <si>
    <t xml:space="preserve">El PGD se encontraba armonizado con el Plan de Desarrollo Distrital 2020-2024: “Un Nuevo Contrato Social y Ambiental para la Bogotá del Siglo XXI”, y el Plan Estratégico, Plan de Acción y Plan Institucional de Archivos de la entidad. </t>
  </si>
  <si>
    <t>Implementación SGDEA expediente electrónico y firma electrónica
En la ejecución del proyecto del SGDEA suscrito por la Secretaria de Salud se evidencia que se tramitaron los requerimientos realizados por el proveedor y la Secretaria de Salud, actualmente se encuentra en proceso de recolección de grafos para la vigencia 2023 y determinar las fechas de puesta en producción para la Subred Sur.</t>
  </si>
  <si>
    <t xml:space="preserve">La Entidad aportó  GD-ADA-GES-FT-01 V1 seguimiento a la administracion de los archivos de gestion y aplicación  de las tabals de gestion documental </t>
  </si>
  <si>
    <t>La Entidad aportó el informe de PINAR, POA Y POLITICA de gestion documental. Adcional el informe directiva 08 de 2021</t>
  </si>
  <si>
    <t>La Entidad aportó el  plan anual de auditorias 2022</t>
  </si>
  <si>
    <t>Articulacion con los planes de trabajo de PINAR</t>
  </si>
  <si>
    <t xml:space="preserve">La Entidad aportó el  GD-ADA-PL-01 V7 y el ANEXO 1. PLAN DE TRABAJO PINAR 2022, </t>
  </si>
  <si>
    <t>La Entidad aportó  ficha del indicador, relacion de capacitaciones, medicion postest y actas donde se evidencia la realización de  63 capacitaciones con una población de 268 personas, la medición de adherencia se realizó al 70% del personal capacitado, con un resultado de 97,80% (183/187). Temas tratados implementación de Orfeo, organización de archivos e implementación de TRD</t>
  </si>
  <si>
    <t>implementación de ORFEO</t>
  </si>
  <si>
    <t>La Entidad aportó el documento 21. GD-ADA-PL-01 V7 PLAN INSTITUCIONAL DE ARCHIVOS PINAR
con planes con vigencia 2021-2024</t>
  </si>
  <si>
    <t>Acta de MIPG 30/01/2020</t>
  </si>
  <si>
    <t>Acta  01 CIGD
26/01/2022</t>
  </si>
  <si>
    <t xml:space="preserve">Implementación de TRD, Programa de capacitación, programa de transferencia, Plan de gestión de comunicaciones por Orfeo, Plan de Inventarios Documentales de la entidad, </t>
  </si>
  <si>
    <t xml:space="preserve">1. Implementación de tablas de retención documental 
2. Elaboración de tablas de valoración documental 
3. Implementacion del gestor documental orfeo
4. Inventarios de fondo acumulado historia clínica como insumo para tabla de valoracion documental
5.Actualizacion y medicion de Sistema de Conservación y Plan de preservación a largo plazo
6. Seguimiento al Proyecto Implementacion SGDEA expediente electronico y firma electronica </t>
  </si>
  <si>
    <r>
      <rPr>
        <b/>
        <sz val="10"/>
        <rFont val="Arial"/>
        <family val="2"/>
      </rPr>
      <t xml:space="preserve">1. Implementación de tablas de retención documental </t>
    </r>
    <r>
      <rPr>
        <sz val="10"/>
        <rFont val="Arial"/>
        <family val="2"/>
      </rPr>
      <t xml:space="preserve">
</t>
    </r>
    <r>
      <rPr>
        <b/>
        <sz val="10"/>
        <rFont val="Arial"/>
        <family val="2"/>
      </rPr>
      <t xml:space="preserve">2. Elaboración de tablas de valoración documental </t>
    </r>
    <r>
      <rPr>
        <sz val="10"/>
        <rFont val="Arial"/>
        <family val="2"/>
      </rPr>
      <t xml:space="preserve">
3. Implementacion del gestor documental orfeo
4. Inventarios de fondo acumulado historia clínica como insumo para tabla de valoracion documental
</t>
    </r>
    <r>
      <rPr>
        <b/>
        <sz val="10"/>
        <rFont val="Arial"/>
        <family val="2"/>
      </rPr>
      <t>5.Actualizacion y medicion de Sistema de Conservación y Plan de preservación a largo plazo</t>
    </r>
    <r>
      <rPr>
        <sz val="10"/>
        <rFont val="Arial"/>
        <family val="2"/>
      </rPr>
      <t xml:space="preserve">
6. Seguimiento al Proyecto Implementacion SGDEA expediente electronico y firma electronica </t>
    </r>
  </si>
  <si>
    <t>La Entidad aportó el 1. Informe Pinar y el porcentaje de cumplimiento en la implementación del PINAR</t>
  </si>
  <si>
    <t>Base en excel</t>
  </si>
  <si>
    <t>ver POA GESTION DOCUMENTAL IV TRIMESTRE</t>
  </si>
  <si>
    <t>https://www.subredsur.gov.co/?q=content/cuadros-de-clasificaci%C3%B3n-documental#overlay-context=content/sistema-de-gesti%252525C3%252525B3n-documental%3Fq%3Dcontent/sistema-de-gesti%252525C3%252525B3n-documental</t>
  </si>
  <si>
    <t xml:space="preserve">
Esta pregunta fue eliminada del formulario, corregir formulario con la referente
Revisado el sitio web institucional se evidencia https://www.subredsur.gov.co/wp-content/uploads/2023/06/NUEVA_ESTRUCTURA_ORGANIZACIONAL_2023-JUNIO.pdf
confirmando que si son 21 dependencias,a saber:
1 Contratación
2. Dirección administrativa 
3. Control interno 
4. Gestión del Riesgo en Salud 
5. Dirección de Servicios Ambulatorio 
6. Dirección de Servicios Complementarios 
7. Dirección de Servicios Ambulatorios 
8. Oficina de Calidad 
9. Oficina de Participación 
10. Dirección Financiera 
11. Dirección de Servicios Hospitalarios 
12. Oficina de Comunicaciones 
13. Oficina de Desarrollo Institucional 
14. OFICINA JURIDICA 
15. DIRECCION DE URGENCIAS
16. OFICINA DE GESTION EL CONOCIMIENTO 
17. DIRECCION DE TALENTO HUMANO 
18. GERENCIA 
19. SISTEMAS DE INFORMACION TIC 
20. CONTROL INTERNO DISCIPLINARIO 
21. SUBGERENCIA CORPORATIVA </t>
  </si>
  <si>
    <t xml:space="preserve">En el formulario de la subred esta pregunta es la 12
La Entidad adjuntó el  reporte de avance de inventarios de archivos de gestion  en 28 Y 33 . RELACION ARCHIVOS DE GESTION donde se evidencia que son 8 las dependencias organizadas, a saber:Oficina de Desarrollo Institucional, Oficina Jurídca, Control Interno,  Control Interno Disciplinario, Sistemas de información TIC, Gestión del Riesgo en Salud, Dirección de Talento Humano y Contratación.
</t>
  </si>
  <si>
    <t>En el formulario de la subred esta pregunta es la 13
Las TRD fueron aprobadas mediante Acta de la sesión del Comité Institucional de Gestión y Desempeño del 24 de septiembre de 2019, convalidado por el Consejo Distrital de Archivos, mediante Acta No. 6 de 18 de diciembre de 2019, inscrito en el RUSD y adoptado mediante 
Resolución Resolución 089 del 23 de enero de 2020.</t>
  </si>
  <si>
    <t>Resolución 089 del 23 de enero de 2020.</t>
  </si>
  <si>
    <t>TRD-210 16 de marzo de 2010</t>
  </si>
  <si>
    <t>TRD-210 18 de marzo de 2020</t>
  </si>
  <si>
    <t>https://www.subredsur.gov.co/?q=transparencia/instrumentos-gestion-informacion-publica/tablas-retencion-documental</t>
  </si>
  <si>
    <t>Acuerdo 641 de 2016 Por el cual se efectúa la reorganización del sector salud de Bogotá. (este Acuerdo modifica el Acuerdo 257 de 2006)
Acuerdo 010 de 2017 https://www.subredsur.gov.co/content/funciones-y-deberes
Preguntar si existe algún Acuerdo aparte de estos surgido entre 2017 y 2022) o si todavid están con el Acuerdo 010 de 2017?</t>
  </si>
  <si>
    <t>Ver  28 Y 33 . RELACION ARCHIVOS DE GESTION</t>
  </si>
  <si>
    <t>Ver  28 Y 33 . RELACION ARCHIVOS EN GESTION</t>
  </si>
  <si>
    <t>En la vigencia 2022 en el archivo central se recibieron 45 transferencias 365 unidades de conservación con 23519 expedientes y 663425 folios (ver informe directiva 08 de 2021) Según lo reportado en el formulario anexo 4, las transferencias primarias corresponden a 120,58 ml que sumados a los 896,7 ml reportados en el 2021 si es consisteenta con el dato reportado en el formulario pregunta 18 de 1017,28 ml</t>
  </si>
  <si>
    <t>Ver  28 Y 33 . RELACION DEL EN GESTION</t>
  </si>
  <si>
    <t>Ver  28 Y 33 . RELACION EL DE GESTION</t>
  </si>
  <si>
    <t xml:space="preserve">HISTORIAS CLINICAS </t>
  </si>
  <si>
    <t>HISTORIA CLÍNICA</t>
  </si>
  <si>
    <t>La Entidad menciona que se  sacó sobre el 100% la documentación administrativa y sobre el 100% misional. No obstante, en reunión se les explicó que es sobre el 100% del universo de producción documental, Al realizar la regla de 3, sale un 40%</t>
  </si>
  <si>
    <t xml:space="preserve">CONSECUTIVO DE COMUNICACIONES OFICIALES </t>
  </si>
  <si>
    <t xml:space="preserve">
La Entidad menciona que se  se sacó sobre el 100% la documentación administrativa y sobre el 100% misional. No obstante, en reunión se les explicó que es sobre el 100% del universo de producción documental, Al realizar la regla de 3, sale un 18%</t>
  </si>
  <si>
    <r>
      <t xml:space="preserve">En las oficinas productoras, de acuerdo con los registros fotográficos reportados, aun se evidencia la presencia de muchas AZ y folders.
</t>
    </r>
    <r>
      <rPr>
        <b/>
        <sz val="10"/>
        <rFont val="Arial"/>
        <family val="2"/>
      </rPr>
      <t>SE REITERA LA RECOMENDACIÓN: Realizar el almacenamiento de los documentos en las unidades de conservación adecuadas, evitando la utilización de pastas AZ o de argolla, en razón a que afectan la integridad física de los documentos. Parágrafo del art 278 Acuerdo AGN. 002 de 2014</t>
    </r>
  </si>
  <si>
    <t>preguntar si el arriendo de la bodega continúa siendo con  (INTER ARCHIVOS SAS) la bodega se contrató con un mínimo, el contrato incluye el cumplimiento del Acuerdo 008 y la medición se hace con dispositivos propios</t>
  </si>
  <si>
    <t>La Entidad aportó el GI-GDO-PP-02 V4 TRANSFERENCIA DE ARCHIVO.docx PROGRAMA TRANSFERENCIA DE 
ARCHIVO GI-GDO-PP-02 V3</t>
  </si>
  <si>
    <t>La Entidad aportó 45 actas de transferencia con sus correspondientes inventarios, lo que coincide con lo resportado en el anexo 4 del formulario de seguimiento.
Se evidencia el cumplimiento frente al programa de transferencia.</t>
  </si>
  <si>
    <t xml:space="preserve">La Entidad aportó el GD-ADA-FT-01 V3 FORMATO ÚNICO DE INVENTARIO DOCUMENTAL - FUID </t>
  </si>
  <si>
    <t>La Entidad reporta en la lista de chequeo que no se han llevado a cabo procesos de eliminación,  toda vez que la documentación  no ha cumplido los tiempos de retención y disposición final.
De igual manera, aunque tienen FDA, está pendiente la elaboración y algunos casos el ajuste y convalidación de las TVD</t>
  </si>
  <si>
    <r>
      <t xml:space="preserve"> En el anexo número 5 solo se reportan 10 fondos documentales acumulados, preguntar a que se debe el reporte de 12 en el formulario. Sin embargo en el documento ESTUDIO DE NECESIDAD 2022- TVD - se mencionan 13 fondos acumulados de todas las subredes, de los cuales solamente 3 son de la SubRed Sur
</t>
    </r>
    <r>
      <rPr>
        <b/>
        <sz val="10"/>
        <rFont val="Arial"/>
        <family val="2"/>
      </rPr>
      <t>RECOMENDACIÓN</t>
    </r>
    <r>
      <rPr>
        <sz val="10"/>
        <rFont val="Arial"/>
        <family val="2"/>
      </rPr>
      <t>: Identificar cuantos realmente son FDA y cuales son periodos institucionales de un mismo FDA. ( por ejemplo si fueron ESE o establecimiento publico, por Ley 100 de 1993 (antes de eso eran establecimientos públicos y posterior una vez el Distrito apropia la Ley, a mediados de 1997 son ESE)
Ahora bien,  La Entidad aportó el 1. Informe Pinar en el cual se explica que se  realizó el cambio preventivo por la novedad con la empresa Colvatel a partir de la reunión mesa técnica realizada en el Archivo Distrital el 25 de julio de 2022, donde se indicó que partir del Acuerdo 17 de 1997 debía definirse como un fondo y no un periodo, con acompañamiento de la SDS, se elevó solicitud de concepto a este ente territorial con el fin de confirmar lo enunciado en la reunión 
y a partir de este concepto radicado 2022100001279962 el 01 de septiembre de 2022 la Subred Sur recibió concepto validando esta división por fondos, por lo tanto, se requiere al contratista COLVATEL la elaboración de los fondos que abarcan mayor porcentaje de las fechas extremas y metros lineales indicados en el anexo técnico y el contrato 1097 de 2022 de los hospitales contratados, requerimiento que modifico los cronogramas de elaboración de los instrumentos. 
Se encuentra en constante cambio, no tienen el historiador que acompañe la labor de valoración.</t>
    </r>
  </si>
  <si>
    <t>De acuerdo al cronograma del plan de trabajo se dio cumplimiento a la elaboración delos tres fondos documentales priorizados para la tabla de valoración documental Vista hermosa, Usme y Tunjuelito, se iniciaron actividades de inventario del fondo de meissen y tunal programados para la vigencia 2023</t>
  </si>
  <si>
    <t xml:space="preserve">La Entidad aportó la carpeta con 4. INVENTARIOS INFORME en donde se evidencia el levantamiento de inventarios en estado natural de 5 hospitales: Meissen, Tunal, Tunjuelito, Nazareth y Vista Hermosa. </t>
  </si>
  <si>
    <t>Se radico la tabla de valoracion documental de Vista hermosa , debido al concepto del Archivo Distrital se reprograma  la entrega de la tabla de valoracion de usme para le mes de febrero de 2023. ver POA GESTION DOCUMENTAL IV TRIMESTRE</t>
  </si>
  <si>
    <t>Esta en proceso de culminar su elaboración.</t>
  </si>
  <si>
    <t>La Entidad menciona que  hicieron s una actualizacion al banco terminologico un instrumento archivistico que ya tenia al 100%, pero quedebido a una normatividad habfa que actualizarla con las fichas para cada serie, ya van a encontrar para cada serie tanto elnombre como la normatividad, que es esa serie documental y como esta en el area tipificada su valoracion documental y su disposicion final.
Sin embargo, al revisar el documento, ese solo cuenta con el formato excel, pero no existe una estrutura metodológica.</t>
  </si>
  <si>
    <t>ACTA DE COMITÉ INTERNO DE ARCHIVO Nº12 DEL  05/12/201</t>
  </si>
  <si>
    <t>Acta No. 19 del 04/11/2021</t>
  </si>
  <si>
    <t>La Entidad aportó pantallazo del gestor documental orfeo  ver 53-54-55 ORFEO</t>
  </si>
  <si>
    <t>La Entidad no aportó evidencia de la hoja de control</t>
  </si>
  <si>
    <t>La Entidad aportó pantallazos del gestor documental ORFEO 53-54-55 ORFEO</t>
  </si>
  <si>
    <t>La Entidad no aport´oevidencia de la Guía</t>
  </si>
  <si>
    <t xml:space="preserve">Revisando el documento aportado por la Entidad 5 6. GD-ADA-OD-01 V1 SISTEMA INTEGRADO DE CONSERVACION La Subred no aportó el acto administrativo por medio del cual se aprobó el SIC en la vigencia 2021, según lo establece el artículo 11 de Acuerdo AGN 006 de 2014
A su vez, tampoco cuenta con los elementos mencionados en el artículo 5 (no tiene cronograma de actividades, gestión de riesgos de cada plan, presupuesto, entre otros)
La Estructura del PPDLP debe ser asi;
ARTÍCULO 19°: ESTRUCTURA DEL PLAN DE PRESERVACIÓN DIGITAL A LARGO PLAZO: El Plan de Preservación Digital a Largo Plazo debe tener una estructura normalizada que responda a las necesidades específicas de preservación digital identificadas en el diagnóstico integral. Metodológicamente, la estructura debe definir una serie de acciones específicas relacionadas con los siguientes aspectos: Contexto de la preservación; identificación de medios de almacenamiento y formatos digitales; evaluación de los aspectos técnicos, riesgos y diferentes estrategias de preservación; resultados de la evaluación realizada; estrategia de preservación seleccionada incluida la decisión con su justificación; funciones y responsabilidades para el plan de preservación y su seguimiento; presupuesto para la formulación y ejecución del Plan de Preservación Digital a Largo Plazo y modelo de financiamiento del mismo.  </t>
  </si>
  <si>
    <t>La Subred no aportó el acto administrativo por medio del cual se aprobó el SIC en la vigencia 2021, según lo establece el artículo 11 de Acuerdo AGN 006 de 2014? </t>
  </si>
  <si>
    <r>
      <rPr>
        <b/>
        <sz val="10"/>
        <rFont val="Arial"/>
        <family val="2"/>
      </rPr>
      <t>no se otorga ponderación por lo indicado en la metodología de cálcul</t>
    </r>
    <r>
      <rPr>
        <sz val="10"/>
        <rFont val="Arial"/>
        <family val="2"/>
      </rPr>
      <t xml:space="preserve">o...Si el Plan de Conservación Documental cumple con la estructura establecida en el Acuerdo AGN 006 de 2014 artículo 5 y con los programas establecidos en el artículo 6 </t>
    </r>
    <r>
      <rPr>
        <b/>
        <sz val="10"/>
        <rFont val="Arial"/>
        <family val="2"/>
      </rPr>
      <t xml:space="preserve">(Sólo se cumple si la entidad cuenta con el SIC aprobado) </t>
    </r>
    <r>
      <rPr>
        <sz val="10"/>
        <rFont val="Arial"/>
        <family val="2"/>
      </rPr>
      <t xml:space="preserve">
RECOMENDACIÓN: Ajustar el SIC- Plan de conservación de acuerdo cn la estructura que establece el Acuerdo 006 de 2014, incluyendo no tiene cronograma de actividades, gestión de riesgos de cada plan, presupuesto, entre otros)</t>
    </r>
  </si>
  <si>
    <t>La Entidad presentó 2 informes con las actividades de implementación del Plan de Conservación realizadas durante el periodo de referencia 2022</t>
  </si>
  <si>
    <t>No se evidencia herramienta de seguimiento y control al Plan de conservación acorde a lo estipulado en el Artículo 25 del Acuerdo 06 de 2014 del AGN</t>
  </si>
  <si>
    <t>Acta No. 04 de fecha  6 de Octubre de 2021</t>
  </si>
  <si>
    <t>Acta 04 de fecha 06 octubre d e2021</t>
  </si>
  <si>
    <t xml:space="preserve">Se recomienda a la entidad revisar e incluir en la TCA los permisos o privilegios </t>
  </si>
  <si>
    <t xml:space="preserve">La Entidad Parametrizó los privilegios establecidos en la Tabla de control de acceso (editar, leer y copiar) en el sistema de información de gestión documental ORFEO dinámica gerencial. </t>
  </si>
  <si>
    <t>Se adjunta evidencia de aplicativo almera de gestion de riesgos 
64. RIESGOS ALMERA2022</t>
  </si>
  <si>
    <t>VER 66.GD CDO MA 01 V6 NORMALIZACION DE DOCUMENTOS</t>
  </si>
  <si>
    <t>VER 67-68. GD-ADA-GES-PR-02 V3 VENTANILLA</t>
  </si>
  <si>
    <t>VER 68,instrutivo  GD-ADA-GES-IN-01 V5 ORGANIZACIÓN ARCHIVOS DE GESTION</t>
  </si>
  <si>
    <t>VER 70.GI-GDO-PR-05 V3 TRANSFERENCIA</t>
  </si>
  <si>
    <t xml:space="preserve">VER 71.GI-GDO-PR-04 V3 DISPOSICION </t>
  </si>
  <si>
    <t xml:space="preserve">VER 72. GI-GDO-PR-03 V3 RECONSTRUCCION Y GI-GDO PR 09 V 21 RIESGO BIOLOGICO  
</t>
  </si>
  <si>
    <t xml:space="preserve">ver 73. GI-GDO-PR-10 V1 
</t>
  </si>
  <si>
    <t>La entidad aporto el documento con el modelo de requisitos funcionales y no funcionales, sin embargo las actas evidencian la implementación mas no la aprobación.</t>
  </si>
  <si>
    <t>Acta de aprobación de fecha 22 de abril pagína 5</t>
  </si>
  <si>
    <t>Ver página 31 numeral 9 del acta de fecha 10 de diciembre de2020 página 5 del acta 22 de abril de 2021
solo habla de implementación mas no de aprobación
RECOMENDACIÓN: Aprobar el modelo</t>
  </si>
  <si>
    <t>En la ejecución del proyecto del SGDEA suscrito por la Secretaria de Salud se evidencia que se tramitaron los requerimientos realizados por el proveedor y la Secretaria de Salud, actualmente se encuentra en proceso de recolección de grafos para la vigencia 2023 y determinar las fechas de puesta en producción para la Subred Sur.  (VER INFORME DIRECTIVA 08 DE 2021 GESTION DOCUMENTAL)</t>
  </si>
  <si>
    <t xml:space="preserve">la Entidad aportó la ficha tecnica del proyecto y los correos enviados a secretaria de salud para aparametrizacion del SGDEA </t>
  </si>
  <si>
    <t>ORFEO- DINÁMICA GERENCIAL</t>
  </si>
  <si>
    <t>Preguntar a la entidad por el sistema de información sectorial
Para el 2023 estará el sistema de información sectorial Dinámica gerencial continúa, el nuevo SGDEA es  AngelSalud (proveedor Archivos del Estado)</t>
  </si>
  <si>
    <t xml:space="preserve"> La Entidad aportó Evidencia de espacio donde estan los documentos digitalizados </t>
  </si>
  <si>
    <t xml:space="preserve">
GD ADA GES PR 02 V3 VENTANILLA , GI-GDO-PR-07 V3 CONSULTA Y PRESTAMO DE DOCUMENTOS</t>
  </si>
  <si>
    <t>GD ADA GES PR 02  VENTANILLA , GI-GDO-PR-07  CONSULTA Y PRESTAMO DE DOCUMENTOS</t>
  </si>
  <si>
    <t>GD ADA GES PR 02 VENTANILLA , GI-GDO-PR-07 CONSULTA Y PRESTAMO DE DOCUMENTOS</t>
  </si>
  <si>
    <t>Cuales?</t>
  </si>
  <si>
    <t>Servidores de ORFEO y DINÁMICA</t>
  </si>
  <si>
    <t>La Entidad aportó 96.POLÍTICA CERO PAPEL CON FIRMAS</t>
  </si>
  <si>
    <t>La Entidad aportó  97-98-100. GA-PIG-PP-07 V2 CERO PAPEL
La socialización de la política cero papel se realiza en cada capacitación realizada por los referentes ambientales de cada unidad, por lo cual se adjunta una muestra aleatoria por año desde la vigencia 2020</t>
  </si>
  <si>
    <t>La Entida aportó 97-98-100. GA-PIG-PP-07 V2 CERO PAPEL</t>
  </si>
  <si>
    <t>La Entidad aportó el Acta campaña de orfeo que consiste en mejorar la trazabilidad, los procesos de consulta y respuesta a la comunidad.</t>
  </si>
  <si>
    <t>La Entidad aportó el 99. Informe_Final_de_Gestion_2022 paginas 8,85,88 y 112</t>
  </si>
  <si>
    <t xml:space="preserve"> 2 de 8</t>
  </si>
  <si>
    <t>NO HAY PROFESIONAL ARCHIVISTA EN EL MANUAL DE FUNCIONES DE LA TERMINAL DE TRANSPORTE
Solo un cargo paran técnico</t>
  </si>
  <si>
    <t>En los contrato no aparece Requisitos de estudio y experiencia</t>
  </si>
  <si>
    <t>la contratista es administradora de empresa con 18años de experiencia en Archvivistica</t>
  </si>
  <si>
    <t>la contratista es administradora de empresa con 18 años de experiencia en Archvivistica</t>
  </si>
  <si>
    <r>
      <rPr>
        <b/>
        <sz val="10"/>
        <color rgb="FF000000"/>
        <rFont val="Arial"/>
        <family val="2"/>
      </rPr>
      <t xml:space="preserve">Acta No. 1 1/4/2022
</t>
    </r>
    <r>
      <rPr>
        <sz val="10"/>
        <color rgb="FF000000"/>
        <rFont val="Arial"/>
        <family val="2"/>
      </rPr>
      <t xml:space="preserve">3. Aprobación del Plan Institucional de Archivo-PINAR
4. Aprobación Programa de Gestión Documental-PGD
5. Plan Estratégico Gestión Documental
6. Presentación y aprobación Plan de Trabajo para aprobación y contratación de 6 a
8 auxiliares de Archivo
7. Aprobación Acta de eliminación documentos de la serie: Tasas de Uso
8. Aprobación ajustes TRD Subgerencia de Planeación y Proyectos
9. Aprobación del cronograma de transferencias documentales 
</t>
    </r>
    <r>
      <rPr>
        <b/>
        <sz val="10"/>
        <color rgb="FF000000"/>
        <rFont val="Arial"/>
        <family val="2"/>
      </rPr>
      <t xml:space="preserve">Acta No 2 8/4/2022
</t>
    </r>
    <r>
      <rPr>
        <sz val="10"/>
        <color rgb="FF000000"/>
        <rFont val="Arial"/>
        <family val="2"/>
      </rPr>
      <t xml:space="preserve">3. Aprobación Programa de Gestión Documental - PGD
4. Ajustes TRD Subgerencia de Planeación y Proyectos
</t>
    </r>
    <r>
      <rPr>
        <b/>
        <sz val="10"/>
        <color rgb="FF000000"/>
        <rFont val="Arial"/>
        <family val="2"/>
      </rPr>
      <t>Acta No. 3 22/7/2022
3. Aprobación de formatos
4. Consideraciones actualización Resolución Comité Interno de Arcchivo
5. Avance Plan Operativo de Trabajo</t>
    </r>
  </si>
  <si>
    <t>Acta 2 de 2022</t>
  </si>
  <si>
    <t>Sección No. 2 (extraordinaria) Comité Interno de Archivo 8 de abril de 2022</t>
  </si>
  <si>
    <t>2022-2026</t>
  </si>
  <si>
    <t>5 actas visitas archivo</t>
  </si>
  <si>
    <t>1. Actas de seguimiento
2. Matriz plan de acción
3. Intervención de Archivos de Gestión y Central Terminal de Transporte
4. Registro fotográfico
5. Cotizaciones
6. Cronograma FDA</t>
  </si>
  <si>
    <t>Se debe preguntar cual? Texto largo</t>
  </si>
  <si>
    <t xml:space="preserve">se encuentran 4 listados de asistencia, ni actas ni pp
En el cronograma aparecen estos temas pero no si se ejecutaron las capacitaciones
1. Organización Archivo de Gestión de acuerdo a las normas vigentes del AGN y al Programa de Gestión Documental de la Terminal 
2. Elaboración del FUID, Formato Único de Inventario documental y  Transferencias Primarias
3. Solicitud de Préstamo y Consulta de Documentos Formato GAT-FT06 y formato GAF-FT08 Planilla de Control para Préstamo de Documentos  </t>
  </si>
  <si>
    <t>ORGANZACION ARCHIVOS DE GESTION  TRANSFERENCIAS</t>
  </si>
  <si>
    <t>Acta 1 de 2022</t>
  </si>
  <si>
    <t xml:space="preserve">Acta No. 1 1/4/2022 Comité Interno de Archivo
</t>
  </si>
  <si>
    <t xml:space="preserve">OBJETIVO:1.1 Continuar con el proceso de mejora continua al Proceso de Gestión Documental de acuerdo con el marco legal y normativo.
OBJETIVO:1.2 Realizar el listado de Series – Sub series y un glosario de Términos usados en la Gestión Documental
OBJETIVO: 2.1Mantener Actualizada la Herramienta Archivística PINAR y PGD, de acuerdo a los Recursos y necesidades de la
Terminal
OBJETIVO: 2.2 Realizar cronograma de capacitaciones y hacer seguimiento a los Archivos de Gestión
OBJETIVO: 3. Valoración de la Documentación Transferida al Archivo Central- Aplicación de las Tablas de valoración documental TVD al fondo
acumulado de la Entidad, realizar la Eliminación de los Documentos que cumplieron el tiempo de Retención
OBJETIVO: 4. Realizar la Actualización y Socialización del Sistema Integrado de Conservación Documental SIC
OBJETIVO: 5. Apoyar la Descripción Archivística de las Unidades de conservación que han sido Transferidas vigencias
anteriores
OBJETIVO: 6. Definir estrategias conducentes administrar y controlar documentos en soporte electrónico y digital durante todo
el ciclo de vida con el fin de procurar su preservación a largo plazo. En paralelo, se relacionará directamente con la definición e
implementación del SGDEA (sistema de gestión de documentos electrónicos de archivo) y el modelo de requisitos para la gestión
de documentos electrónicos de archivo - MOREQ en articulación con la Dirección de Recursos Tecnológicos
</t>
  </si>
  <si>
    <t>Matriz Plan de Trabajo</t>
  </si>
  <si>
    <t>Resolución 3 9/1/2018</t>
  </si>
  <si>
    <t>TRD-121 de 6/6/2019</t>
  </si>
  <si>
    <t>36.75</t>
  </si>
  <si>
    <t>62.75</t>
  </si>
  <si>
    <t>Transferenci primaria 26 ml + 36.75 de la vigencia anterior 62.75</t>
  </si>
  <si>
    <t>NOVEDADES OPERATIVAS</t>
  </si>
  <si>
    <t>COMPROBANTES Recaudo del servicio Operacional</t>
  </si>
  <si>
    <t xml:space="preserve">MANUAL
de 15 dependencia realizaron transfrencia 8 esto s el 53% </t>
  </si>
  <si>
    <t>formato actualizado</t>
  </si>
  <si>
    <t xml:space="preserve">MANUAL
36,75 + 26 son </t>
  </si>
  <si>
    <t>fue elaborado en diciembre de 2022 y aun no se ha aprobado por el CIA</t>
  </si>
  <si>
    <t>ACTA 3- 27/08/2018</t>
  </si>
  <si>
    <t>Se reitera la recomendación de la vigencia anterior; formular, aprobar e implementar el modelo de requisitos técnicos y  funcionales con los requerimientos y necesidades a nivel de documento electrónico de archivo, siendo este instrumento indispensable para el aprovisionamiento del SGDEA.</t>
  </si>
  <si>
    <t>Formular e implementar el proyecto para el aprovisionamiento del Sistema de gestión de documentos electrónicos de archivo (SGDEA), con el fin de controlar el ciclo vital de los documentos electrónicos de archivo desde su producción hasta disposición final, garantizando el acceso y preservación de los documentos producidos por la entidad.</t>
  </si>
  <si>
    <t>Se requiere la evidencia del mecanismo de firma digital implementado, con que provedor?
Subida la evidencia de CERTICAMARA</t>
  </si>
  <si>
    <r>
      <t xml:space="preserve">La entidad aporta la Resolución  interna 1498 de 2019 modificada  por la Resolución  0176  de  enero de 2020 y  la  Resolución  2475  de  14  de  diciembre  de 2020. En   este   documento   se   evidencia   la   vinculación   de   requisitos   de   formación   NBC   en Bibliotecología  u  otros  de  Ciencias  Sociales  y  Humanas  en  15  cargos  a  saber:  1  asesor,  2 profesionales  especializados,  5  profesionales  universitarios,  5  técnicos  operativos  y  1 Técnico instructor.
Revisado con la entidad la Resolución 1498  de 2019 se observan los perfiles que se mencionan a continuación:
Asesor 105-03 requisitos de formación academica titulo profesional en los siguientes nucleos basico del Conocimiento NBC administación o economia o contaduria publica o  contaduria Público o Bibliotecologia , otros ciencias humanas y afines  o ingenieria industrial  o afines, lenguas modernas, literarua,  Linguistica  y titulo de posgrado relacionado con el área de desempeño pag 139 
Profesional Especializado 222- 23 con formación academica titulo profesional en el nucleo basico del conocimiento NBC Bibliotecologia. otros ciencias humanas y afines, titulo de posgrado relacionado con el área de desmepeño y tarjeta o matricula profesional en los casos reglamentarios por la ley  pag 194 - 195  
</t>
    </r>
    <r>
      <rPr>
        <b/>
        <sz val="10"/>
        <rFont val="Arial"/>
        <family val="2"/>
      </rPr>
      <t xml:space="preserve">
Profesional Universitario  219-15  requisito de formación academica Titulo profesional del nucleo basico de conocimiento NBC Bibliotecologia  otros  de cianas humanas y afines arjeta profesional en los casos reglamentarios por la ley pag pag 359 -360
</t>
    </r>
    <r>
      <rPr>
        <sz val="10"/>
        <rFont val="Arial"/>
        <family val="2"/>
      </rPr>
      <t xml:space="preserve">
</t>
    </r>
    <r>
      <rPr>
        <b/>
        <sz val="10"/>
        <rFont val="Arial"/>
        <family val="2"/>
      </rPr>
      <t xml:space="preserve">Profesional Universitario 219-09   requisito de formación academica Titulo profesional del nucleo basico adminsitración,  ingenieria de sistemas, ingenieria industrial  bibliotecologia otros ciencias humana y afines tarjeta profesional en los casos reglamentarios por la ley pag 548 -549 </t>
    </r>
    <r>
      <rPr>
        <sz val="10"/>
        <rFont val="Arial"/>
        <family val="2"/>
      </rPr>
      <t xml:space="preserve">
Tecnico operativo 314-14 pag 596-597 Titulo de formaci6n t6cnica profesional o Titulo de formacion tecnologica o terminaci6n y
aprobaci6n del pensum academico de educacion superior en formacion profesional en el (los) siguiente(s) n0cleo(s) b6sico(s) del
conocimiento: Administracion; Bibliotecologia, Otros de Ciencias Sociales y Humanas.
Tecnico operativo 314 -11 pag 630-631 Titulo de formacion t6cnica profesional o Titulo de formacion tecnologica o terminacion y
aprobacion del pensum acad6mico de educacion superior en formacion profesional en el (los)
siguiente(s) n0cleo(s) b6sico(s) del conocimiento: Administracion o contadurla Publica o Economia o lngenieria de Sistemas,
Telematica y Afines o lngenieria lndustrial y Afines, o Bibliotecologia,Otros De Ciencias Humanas y Afines.
Se reitera Recomendación si bien se encuentra cargos para la gestión documental en el manual de funciones de la resolución 1498 del 23 de julio de 2019 es importante ajustar los requisitos en los perfiles de profesional, tecnologo y técnico con el fin de que cumplan con lo establecido  en  los artículos 4, 5 y 6 de la Ley 1409 de 2010 y Resolución 629 de 2018, as mismo realiza la gestines necesaria que permitan la vinculación de los cargos que se encuentran en el contenido del manual de funciones 
Asi mismo se verifca del Anexo No 1 en el cual se menciona que se encuentra nombrado a nivel Directivo Código 68 Grado 5  
</t>
    </r>
  </si>
  <si>
    <r>
      <t xml:space="preserve">Cuenta con el equipo que se menciona:
</t>
    </r>
    <r>
      <rPr>
        <b/>
        <sz val="10"/>
        <rFont val="Arial"/>
        <family val="2"/>
      </rPr>
      <t xml:space="preserve">Profesional Especializado
</t>
    </r>
    <r>
      <rPr>
        <sz val="10"/>
        <rFont val="Arial"/>
        <family val="2"/>
      </rPr>
      <t xml:space="preserve">Adminsitración Pública (1)
Administración (1)
Bibliotecología y Archivistica (1) En el estudio previo no se solicita TP, tampoco especialización
</t>
    </r>
    <r>
      <rPr>
        <b/>
        <sz val="10"/>
        <rFont val="Arial"/>
        <family val="2"/>
      </rPr>
      <t>Profesional Universitario</t>
    </r>
    <r>
      <rPr>
        <sz val="10"/>
        <rFont val="Arial"/>
        <family val="2"/>
      </rPr>
      <t xml:space="preserve">
Bibliotecología y Archivistica (6) No se solicita TP y es necesario revisar las disciplinas conform a lo que establece la Ley 1409 de 2010
Ingeniera Industrial (2)
Arquitectura (1)
Historia (1)
Filolpogia  e Idiomas (1)
Administración Financiera (1)
Técnicos
Bachillerato (2)
Tecnologia en Adminsitración (1)
Técnica en profesional en procesos administrativos (2)
Tecnologia en gestión documental (2)
Licenciatura de Educación Fisica recreación y Deportes (1)
Auxiliar Administrativo (13)
Total 36 personas conformaron el equpo de gestión documental
</t>
    </r>
  </si>
  <si>
    <t>Validar con la entidad:
Nombre del Liider de gestión Docmental INES FRANCY PEÑA MEDINA
Profesión ARCHIVISTA
No de TP 702 de 2009</t>
  </si>
  <si>
    <t>Se encotraba vinculado por CPS</t>
  </si>
  <si>
    <t>De acuerdo al anexo 2 de equipo de seguimienro se observa que se  cuenta con 2 historiadores
Reitera recomendación de Realizar las gestiones necesaria para contar con el equipo interdisciplinario para el fortalecimiento de la Gestón Documental en la entidad</t>
  </si>
  <si>
    <t xml:space="preserve">Validar si se tenia apoyo por CPS desde el Área de Tecnologias
En la vigencia 2022 la entidad conto con el apoyo dos profesionales de la Subdirección de Investigación de Información asignados para trabajar conjuntamente con la gestión documental
</t>
  </si>
  <si>
    <t>En el periodo de referencia se aporto  la Resolución 0355 de 26 de febrero de 2019  " Por el Cual se crea  el Comité  Institucional de Gestión y Desempeño de la Secretaria Distrital de Integración Social y se dictan otras disposiciones
 y para la vigencia 2022 Sigue vigente, hubo modificaciones con las resoluciones 652 de 2020, resolución 382 de 2021 y 0750 de 2022</t>
  </si>
  <si>
    <t>Se adjunta 
Acta No. 27 fecha 29 de septiembre de 2022 tema probación de los buzones institucionales autorizados para la recepción y 
radicación de las comunicaciones oficiales mediante la herramienta Az digital -Dirección de Gestión Corporativa
Acta No. 32 del 17 de noviembre de 2022 temas presentación y aprobación de Tablas de Retención Documental
Acta No. 35 del 7 de diciembre del 2022  temas Avance del Sistema Integrado de Conservación, Avance Tablas de Valoración Documental de os FDA</t>
  </si>
  <si>
    <t xml:space="preserve">
La entidad mantiene vigente el  Programa de Gestión Documental de vigencia 2020 el cual fue aprobado mediante acta No 15 de fecha 18 de diciembre de 2020 item 8 aprobación Intrumentos Archivisticos
Por otra parte se verifica los elementos de formulacion del PGD 
Introducción pag 5
alcance,pag 7
 Público al que va dirigido pag 9
 Requerimientos para el desarrollo del PGD ( Normativos  economicos, administraticos, tecnologicos, gestión del cambio).pag 9-20 
 Lineamientos para el proceso de gestión documental  (8 procesos)  pag 22-30
fases de implementqación PGD pag 31-33
programas especificos  pag  34-39
 Armoinización con los planes y sistemas de gestión de la entidad pag  40 
De acuerdo a lo mencionado cumple con los elementos de formulación del PGD</t>
  </si>
  <si>
    <t>Acta No 15 de fecha 18 de diciembre de 2020 item 8 aprobación Intrumentos Archivisticos</t>
  </si>
  <si>
    <t xml:space="preserve">
La entidad aporta Documento de la Politica de Gestión Documental de viegencia 2018 
Cumple con los componentes que mencionan el  ARTÍCULO 2.8.2.5.6. Componentes de la política de gestión documental. Las entidades públicas deben formular una política de gestión de documentos, constituida por los siguientes componentes.
a) Marco conceptual claro para la gestión de la información física y electrónica de las entidades públicas. pag 10
b) Conjunto de estándares para la gestión de la información en cualquier soporte.pag 12
c) Metodología general para la creación, uso, mantenimiento, retención, acceso y preservación de la información, independiente de su soporte y medio de creación.pag  13
d) Programa de gestión de información y documentos que pueda ser aplicado en cada entidad. pag 16
e) La cooperación, articulación y coordinación permanente entre las áreas de tecnología, la oficina de Archivo, las oficinas de planeación y los productores de la información. pag 16
De acuerdo a lo anterior la poltica contiene los componentes establecidos en el  ARTÍCULO 2.8.2.5.6.del Decreto 1080
Recomendacíon actualización de acuerdo a las necesidades teniendo en cuenta la fecha de formulación con el fin de que garantice la aplicación de la gestión documental en la actualidad</t>
  </si>
  <si>
    <t xml:space="preserve">Ls entidad aporta el Diagnostico Integral de Archivos de  vigencia y aprobación de 2018
Mantiene la misma rfecomendacion de  actualizar el Diagnostico Integral de Archivos con el fin que se obserbe los cambios de estado inical identificado por la entidad </t>
  </si>
  <si>
    <t>La entidad cuenta con los programas especificos en el contenido del PGD los cuales se mencionan a Continuación
1. Programa de normalización de formas y formularios 
2. Programa de Documentos Vitales y Esenciales - SI
3 Programa de gestión de Documentos y expedientes electróncos-SI
4. Programa de Archivos desentralizados  no aplica
5. Programa de Reprografia SI
6. Programa de Documentos especiales SI 
7 Plan Intitucional de Capacitación para la gestión Documental no se adjunta
8 Programa de Auditoria y control de Gestión documental no se ajudjuta
Fechas de implementación no se observan y las evidencias de su cumplimiento no se aportan
La referente de la entidad especifica que los programas especificos se actualizaran para la vigencia 2023 y 2024</t>
  </si>
  <si>
    <t xml:space="preserve">De acuerdo a lo verificado lo que se encuentra en verde se encuentra de acuerdo a lo establecido en la guia para la formulación de PGD ( programas y especificos) - Programa de normalización de formas y formularios electrónicos, se verifica e 
Proposito
Objetivos pag 6
Justificación pag 6 
Alcance pag 6 
Beneficios pag 7
Lineamientos no se obseva
Metodologia no se observa
Recursos pag 11-23
Cronograma se encuentra contenido en el PGD
Responsables pag 24 
No se sabe la fecha de aplicación y no se aporta evidencias que evidencie su cumplimiento
 </t>
  </si>
  <si>
    <t xml:space="preserve">De acuerdo a lo establecido en la guia para la formulación de PGD ( programas y especificos) - Programa de documentos vitales o esenciales
Proposito No se observa
Objetivos pag 5
Justificación no se observa
Alcance pag  5 
Beneficios no se obseva 
Lineamientos no se observa
Metodologia no se observa
Recursossos pag 8-9
Cronograma se menciona como anexo del programa
Responsables pag 10
</t>
  </si>
  <si>
    <t xml:space="preserve">De acuerdo a lo establecido en la guia para la formulación de PGD ( programas y especificos) - Programa de gestión de documentos electrónicos
Proposito no se observa
Objetivos pag 8
Justificación no se obsrva
Alcance pag 8
Beneficios no se observa
Lineamientos
Metodologia no se observa
Recursos pag 13-26
Cronograma anexo al programa
Responsables no se observa
</t>
  </si>
  <si>
    <t xml:space="preserve">En el PGD se mecniona que este programa no aplica
</t>
  </si>
  <si>
    <t xml:space="preserve">De acuerdo a lo establecido en la guia para la formulación de PGD ( programas y especificos) -Programa de reprografía
Proposito no se observa
Objetivos pag 5
Justificación no se observa
Alcance pag 5
Beneficios no se observa
Lineamientos no se observa
Metodologia pag 12
Recursos pag 17
Cronograma pag 17 pero no tiene fecha de aplicación
Responsables pag 17
</t>
  </si>
  <si>
    <t xml:space="preserve">De acuerdo a lo establecido en la guia para la formulación de PGD ( programas y especificos) -Programa de documentos especiales
Proposito no se observa
Objetivos pag 5 
Justificación no se pbserva
Alcance pag  5
Beneficios no se observa
Lineamientos
Metodologia
Recursos pag 8-9
Cronograma pag 23
Responsables pag 23
</t>
  </si>
  <si>
    <t xml:space="preserve">De acuerdo se valida lo establecido en la guia para la formulación de PGD ( programas y especificos) -Plan institucional de capacitación:
Proposito
Objetivos
Justivicación
Alcance
Beneficios
Lineamientos
Metodologia
Recirsos
Cronograma
Responsables
La entidad aporta  la Resoluciión 225 de 2021 "Por medio de la cual se adopta el plan de formación y capacitación para el año 2021
Actualizar la anterior información
por tal razon no se observa los componentes del programas especificos de la guia de formulación del PGD
</t>
  </si>
  <si>
    <t>De acuerdo a lo establecido en la guia para la formulación de PGD ( programas y especificos) -Programa de auditoría y control
Proposito
Objetivos
Justivicación
Alcance
Beneficios
Lineamientos
Metodologia
Recirsos
Cronograma
Responsables
El documento aportado corresponnde al procedimiento PCD-AC-002 en el cual no se observa los componenetes de la guia de formulación del PGD</t>
  </si>
  <si>
    <t>https://www.integracionsocial.gov.co/images/_docs/2022/gestion/Plan_Institucional_Capacitacion_Vigencia_2022.pdf</t>
  </si>
  <si>
    <t>Pinar se encuentra acticulado con los proyectos y/o planes No 3,5,7a la 13
Plane Estrategico Instituciónal se encuentra en la parte de tecnologia lo referente  gestor sdocumental web, se articula en la meta 513 garantizar la gestión documental, en la politica de gestión documental,
Plan de Acción se encuentra inmerso en la aplicación del Plan Institucionas de Archivos  No de activiadad 80</t>
  </si>
  <si>
    <t>Se adjuntan  10 informes de visitas de seguimiento a la organización de la producción documental conforme a las TRD y cumplimiento de lineamientos archivisticos en la entidad</t>
  </si>
  <si>
    <t>La entidad aporta informe de gestión que re desde el mes de febrero al mes de diciembre de 2022 junto con las evidena el seguimiento de sctividades formuladas en el la gestión documental</t>
  </si>
  <si>
    <t xml:space="preserve">Se adjunta plan de mejoramiento, código de  12 hallazgo que se encuentran regusttrados en el plan de mejoramiento con fecha de inicio julio de 2022 y fecha de cierre mayo 2023 10.1.1, 10.1.2, 10.1.3, 10.1.4, 10.1.5, 10.2.1, 10.2.2, 10.2.3, 10.2.4, 10.2.5, 10.2.6, 10.2.7 
</t>
  </si>
  <si>
    <t>Se realizaron 25 visitas de seguimiento a la organización documental en el nivel central y  14 socializaciones en temas de gestión documental en el nivel central, para apalancar y transferir conocimiento en relación con la politica de archivos y de gestión documental</t>
  </si>
  <si>
    <t xml:space="preserve">
Se realizaron 59 visitas de seguimiento a la organización documental en el nivel central y local y 5 socializaciones en temas de gestión documental en las mesas operativas y 9 sensibilizaciones relacionadas con el proceso de correspondencia y la herramienta dispuesta para tal fin, con el fin de apalancar y transferir conocimiento en relación con la politica de archivos y de gestión documental</t>
  </si>
  <si>
    <t>No se diligencio el formulario 
Solicitar relacion de capacitaciones  No 11 de la lista de chequeo pues si bien de aportan evidencias es necesario tener el consolidado de cuantas y que temas de aboradon en estas</t>
  </si>
  <si>
    <t>Organización de Archivos, Documentos de apoyo, eliminación de documentos de apoyo</t>
  </si>
  <si>
    <t>Mantiene la misma versión del  PINAR de vigencia 2020 a 2023 aprobado mediante Acta No 10 de fecha 31 de junio de 2020 item 4  socialización de Plan Indtiuciohnal de archivos y el Programa de Gestión Documental
Por otra parte se verifica los elementos en el Manual de  formulacion del PINAR actualizado en la vigencia 2020 : 
Identificación de situación actual pag 18
Idefinición de Aspectos criticos pag 19
Priorización  de Aspectos criticos y ejes articuladores pag 20
Formulación de la visión esgtrategica del Plan Insitucional de Archivos - PINAR  pag 12
Formulación Objetivos pag 12
Formulación de  de Planes y Proyectos pag  13
Construcción de mapa de ruta pag 15
Contrucción de herramienta de seguimiento pag 17
El cual cumple con la estructura definidad en la manual  menciondo</t>
  </si>
  <si>
    <t>Acta No 10 del 31 de julio de 2020</t>
  </si>
  <si>
    <r>
      <t xml:space="preserve">El plan de acción se encuentra a nivel genera por tato serequiere que se ajunte en la evidencia del plan de acción el informe de la implementación del PINAR para la vigencia 2022
</t>
    </r>
    <r>
      <rPr>
        <b/>
        <sz val="10"/>
        <rFont val="Arial"/>
        <family val="2"/>
      </rPr>
      <t xml:space="preserve">
La entidad agrega el informe de implementación de los objetivos planeados para la vigencia 2022 </t>
    </r>
  </si>
  <si>
    <t>Donde se puede evidencia lo planeado
Informe de implementación del PINAR artuculado con Plan de Acción</t>
  </si>
  <si>
    <t>Donde se puede evidencia lo ejecutado
Informe de implementación del PINAR artuculado con Plan de Acción</t>
  </si>
  <si>
    <t>Proyectos y/o planes del PINAR
1. Parametrizar la herramienta de tecnologia AZ digital
2. Actualizar TRD
3. Actualizar, estandarizar, verificar y validar los inventarios del archivo central
4. Actualizar y socuaizar directices y lineamiento de la gestión documental
5 Organizar la documentación que fue tranferida al archivo central del sño 2019 y años anteriores
6.Intervenir tecnicamente el del fondo documental DAPAS y DABS
7. Digitalizarlas series de valor historico y conservación total
8.Aplicar el proceso de limpieza por deterioro fisico, quimico y biologico de los documentos de archivo de las Subdirecciónes Locales y nivel central
9. Implementar los programas propuestos en el SIC
10 formular los mecanismos técnicos de migración de documentación en otros soportes
11 Recibir y validar transferencias documentales a los archivos de gestión a nivel central y subdirecciónes locales al archivo central
12. Realizar Identificación de unidades documentales para la aplicación de TRD y TVD
13 Establecer plan para la adquisición de insumos y espacios que cubran la capcidad documental
14 Identificar los documentos relativos con los derechos humanos y derecho internacional Humanitario</t>
  </si>
  <si>
    <t>De 14 objetivos planeado en los proyectos para la vigencia 2022 se tienen programados para su ejecución 7 los cuales son:
1. Parametrizar la herramienta de tecnologia AZ digital
4. Actualizar y socuaizar directices y lineamiento de la gestión documental
5 Organizar la documentación que fue tranferida al archivo central del sño 2019 y años anteriores
6.Intervenir tecnicamente el del fondo documental DAPAS y DABS
7. Digitalizarlas series de valor historico y conservación total
8.Aplicar el proceso de limpieza por deterioro fisico, quimico y biologico de los documentos de archivo de las Subdirecciónes Locales y nivel central
9. Implementar los programas propuestos en el SIC
11 Recibir y validar transferencias documentales a los archivos de gestión a nivel central y subdirecciónes locales al archivo central</t>
  </si>
  <si>
    <t xml:space="preserve">De 14 objetivos planeado en los proyectos para la vigencia 2022 se tienen programados para su ejecución 7 los cuales son:
1. Parametrizar la herramienta de tecnologia AZ digital
4. Actualizar y socuaizar directices y lineamiento de la gestión documental
5 Organizar la documentación que fue tranferida al archivo central dell año 2019 y años anteriores
6.Intervenir tecnicamente el del fondo documental DAPAS y DABS
7. Digitalizarlas series de valor historico y conservación total
8.Aplicar el proceso de limpieza por deterioro fisico, quimico y biologico de los documentos de archivo de las Subdirecciónes Locales y nivel central
9. Implementar los programas propuestos en el SIC
11 Recibir y validar transferencias documentales a los archivos de gestión a nivel central y subdirecciónes locales al archivo central
</t>
  </si>
  <si>
    <t>La entidad aporta 2 archivos que contienen el seguimiento de 2 proyectos 5 Organizar la documentación que fue tranferida al archivo central dell año 2019 y años anteriores
6.Intervenir tecnicamente el del fondo documental DAPAS y DABS de los 7 programados por tanto se requiere solicitar herramienta integral con todos los proyectos formulados</t>
  </si>
  <si>
    <t>Plan de Acción Insitucional</t>
  </si>
  <si>
    <t>2 herramientas de seguimiento 
1. FDA
2 Inventario AC</t>
  </si>
  <si>
    <t>La entidad cuenta con CCD - 2021 en el cual refleja 25 dependencias</t>
  </si>
  <si>
    <t xml:space="preserve">https://www.integracionsocial.gov.co/index.php/gestion/gestion-documental </t>
  </si>
  <si>
    <t>Es necesario que la entidad realice revisión de el acto administrativo 508 DE 2022. (Noviembre 10). Por medio del cual se modifica la estructura organizacional de la Secretaría Distrital de Integración Social  en el cual se refleja 31 dependecias revisar por la entidad</t>
  </si>
  <si>
    <t>Inventario AG
Talento Humano 1 archivo de Historias Laborales de fechas 1070 a 2021 falta 2022
Subsecretaria (no esta completo el nombre de la dependencias)
Contiene 3 carpetas
primera Vigilacia y Control auditorias 1. archivo 2011- 2015 segundo 2021 y tiene de forma parcial el diligencimiento de la fecha estrema final y el 3 2008 al 2022
Segunda
Direccionamiento Politico 2 Hojas de caluculo 2019-2020
Tercera
CDP 2010-2021 tiene parcialmente diligenciado las columans del FUID en su generalidad
SUBDIRECCIÓN DE ADULTEZ 12 archivos de excel de los centro  de atención, horares de paso Historias sociales fechas 2010 a 2022 deberia estar un solo  archivo.
SUBDIRECCIÓN ADMINISTRATIVA Y FINANCIERA tres carchivos  en excel 1. Inventario 2020 correspondencia 2020 almcacen general 2019 -2020
GESTION CORPORATIVA 2014-2020
DESPACHO Resoluciones 2018 a 2021
CONTROL INTERNO Archivo Digital 2021 Informes de Gestión 2011-2015
CONTRATACIÖN 2019 y 2019 y 2020
En su gran mayoria de encuentra el regustro parcial de las series que conformas las dependencias</t>
  </si>
  <si>
    <t>Resolución 739 de fecha 02 de mayo de 2016</t>
  </si>
  <si>
    <t>TRD 57 de fecha 29 de noviembre de 2017</t>
  </si>
  <si>
    <t>http://old.integracionsocial.gov.co/anexos/documentos/2019transparencia/25092015_SIGA(Tabla_Retencion_Documental).pdf</t>
  </si>
  <si>
    <r>
      <t xml:space="preserve">Actos adminsitrativos cambios organizacionales
1.  Decreto   </t>
    </r>
    <r>
      <rPr>
        <b/>
        <sz val="10"/>
        <rFont val="Arial"/>
        <family val="2"/>
      </rPr>
      <t xml:space="preserve">607 de 2007  </t>
    </r>
    <r>
      <rPr>
        <sz val="10"/>
        <rFont val="Arial"/>
        <family val="2"/>
      </rPr>
      <t xml:space="preserve">de 29 de diciembre  2007  Alcaldía Mayor de Bogotá, D.C. Determina el objeto, la estructura organizacional y las funciones de la Secretaría Distrital de Integración Social
2. Decreto 149 de 4 de abril e 2012 Alcaldía Mayor de Bogotá, D.C.Modifica la estructura organizacional de la Secretaría Distrital de Integración Social
3. Decreto 445 de 15 octubre  2014 Alcaldía Mayor de Bogotá, D.C.  Modifica la estructura organizacional de la Secretaría Distrital de Integración Social.
4. Decreto 587 de 01 de noviembre 2017 Alcaldía Mayor de Bogotá, D.C.Modifica la estructura organizacional de la Secretaría Distrital de Integración Social.
5. Decreto 459 de 12 de noviembre  2021 Alcaldía Mayor de Bogotá, D.C. Modifica la estructura organizacional de la Secretaría Distrital de Integración Social.
6. Decreto  508 DE 2022. (Noviembre 10). 
Por medio del cual se modifica la estructura organizacional de la Secretaría Distrital de Integración Social 
</t>
    </r>
    <r>
      <rPr>
        <sz val="11"/>
        <rFont val="Arial"/>
        <family val="2"/>
      </rPr>
      <t xml:space="preserve">
Validar con la entidad las modificación de acuerdo a los actos administrativos que lo soportan
</t>
    </r>
    <r>
      <rPr>
        <sz val="10"/>
        <rFont val="Arial"/>
        <family val="2"/>
      </rPr>
      <t xml:space="preserve"> </t>
    </r>
  </si>
  <si>
    <t>La entidad se encuentra en  actualización de la TRD primigenia y tiene pendiente  4 TRD  por actualizar</t>
  </si>
  <si>
    <t>De acuerdo a la evidencia 33 que es la relación de ml de Gesitón registra 9280 y no es constente con el dato que s observa en el formulario en la pregunta 16
Se ajusta la matriz y el dato bridado de metros lineales</t>
  </si>
  <si>
    <t>14325 aumento la documentación en Gigabyte es importante tener claridad de que documentación se trata y donde se encuentra almacenada
Documentos que se tienen nativos digitales, digitalizados, electrónicos que hacen parte de la series documentales
Herramienta de Gestión Documental y Sharepoint</t>
  </si>
  <si>
    <t>983 metros lineales se observan en las transferencias primarias por lo que sumaria 27983 
Validar el dato aportado
El dato aportado corresponde al total de cajas que custodia el Archivo central y que se le esta aplicando TRD 27000 se mantiene la cantidad se oficializo tranferencias primarias de forma preliminar</t>
  </si>
  <si>
    <t xml:space="preserve">42864 registros se observan en las transferencias primarias por lo que sumaria 387.092
Se ajusto el Dato en el formulario
</t>
  </si>
  <si>
    <t xml:space="preserve">No se encuentra registro en el anexo 4 de transferencia validar el dato aportado
</t>
  </si>
  <si>
    <t>Historias Sociales</t>
  </si>
  <si>
    <t>64.30%</t>
  </si>
  <si>
    <t>Contatos</t>
  </si>
  <si>
    <t>Cuales dependencias
La demas se encuentran en la oficinas productoras</t>
  </si>
  <si>
    <t>Subdirección Administrativa y Financiera
Subdirección de Gestión y Desarrollo del Talento Humano
Gestión de Contratación
Subsecretaria de Inspección y Vigilaciá</t>
  </si>
  <si>
    <t xml:space="preserve">La entidad aporto programa de transfrencias en el cual refleja la programación de 18 tranferencias documentales de las 31 dependencias que conforma la estuctura organica de la entidad
De acuerdo a lo que confirnma la entidad se validan unos registros de Comisaria de Familia para identificar que pertence a la Subdirección de Familia 
Por lo que se  observan  24 registros en el anexo 4 de transferencias correspondientes a 7 dependencias conforme a la estructura organinica enmarcada en el Decreto 508 de 2022 </t>
  </si>
  <si>
    <t>MANUAL
Validar con la entidad si corresponden a Transferencia o a traslado de acurdo a las TRD que se encuentran pendientes por convalidación
Transferencias preliminares hasta la vigencia 2022 y de acuerdo a lo que se referencia se encuentra en proceso de organización de la documentación que se custodia en el Archivo de Gestión</t>
  </si>
  <si>
    <t>De acuerdo a lo validado en las TRD frente a las transferencias secundarias se deben realizar a partir de 5 años cumplidos entre el archivode gestión y central; las transferencia secundatria para la aplicación de la TRD convalidada aplica este proceso a partir del año 2018 
De acuerdo a la actualización de TRD primigenia el año de aplicación puede cambiar, por lo que es necesario que se tengan en cuenta los tiempos de retención documental y disposición documental para poder realizar el proceso de transferencia Secundaria
Hacer mencion de este procerso a la entidad</t>
  </si>
  <si>
    <t>La entidad aporto el Formulario Unico de inventario Documental  FOR-GD-017</t>
  </si>
  <si>
    <t>Inventario AG
Talento Humano 1 archivo de Historias sociales de fechas 1070 a 2021 falta 2022
Subsecretaria (no esta completo el nombre de la dependencias)
Contiene 3 carpetas
primera Vigilacia y Control auditorias 1. archivo 2011- 2015 segundo 2021 y tiene de forma parcial el diligencimiento de la fecha estrema final y el 3 2008 al 2022
Segunda
Direccionamiento Politico 2 Hojas de caluculo 2019-2020
Tercera
CDP 2010-2021 tiene parcialmente diligenciado las columans del FUID en su generalidad
SUBDIRECCIÓN DE ADULTEZ 12 archivos de excel de los centro  de atención, horares de paso Historias sociales fechas 2010 a 2022 deberia estar un solo  archivo.
SUBDIRECCIÓN ADMINISTRATIVA Y FINANCIERA tres carchivos  en excel 1. Inventario 2020 correspondencia 2020 almcacen general 2019 -2020
GESTION CORPORATIVA 2014-2020
DESPACHO Resoluciones 2018 a 2021
CONTROL INTERNO Archivo Digital 2021 Informes de Gestión 2011-2015
CONTRATACIÖN 2019 y 2019 y 2020
En su gran mayoria de encuentra el regustro parcial de las series que conformas las dependencias</t>
  </si>
  <si>
    <t>MANUAL
983 metros lineales se observan en las transferencias primarias por lo que sumaria 27983 
Validar el dato aportado
Se toma del mismo dato reportado en la pregunta 16</t>
  </si>
  <si>
    <t xml:space="preserve">42864 registros se observan en las transferencias primarias por lo que sumaria 387.092
Se ajustaron los registros de acuerdo al ajuste que se realizo de los inventarios documentales en el archivo central 
</t>
  </si>
  <si>
    <r>
      <t xml:space="preserve">No se encuentra registro en el anexo 4 de transferencia validar el dato aportado
</t>
    </r>
    <r>
      <rPr>
        <b/>
        <sz val="10"/>
        <rFont val="Arial"/>
        <family val="2"/>
      </rPr>
      <t xml:space="preserve">
Agregar de acuerdo a lo que se reporte por la entidad en el item que señala la misma información
</t>
    </r>
  </si>
  <si>
    <t>No se ha realizado proceso de eliminación
De acuerdo a lo que se referencio el periodo de referencia 2021 se realizó revisión  del periodo de 2007 a 2014 para iniciar este proceso  de eliminación?
La entidad realizo la revisión y como resultado no se identificarosn Serie o SUbseries documental para realizar proceso de eliminación de este periodo</t>
  </si>
  <si>
    <t>No se ha realizado proceso de eliminación</t>
  </si>
  <si>
    <t xml:space="preserve">No se diligencio el formulario
Se ajusto respuesta en el formulario </t>
  </si>
  <si>
    <t>La entidad cuenta con 4 FDA
1. Departamento Administrativo de Protección y Asistencia Social - DAPAS
2.Departamento Administrativo de Bienestar Social - DABS
3. Fondo Rotatorio del Departamento Administrativo de Bienestar Social - DABS
4.Secretaría Distrital de Integración Social - SDIS 
a todos se les debe aplicar TVD</t>
  </si>
  <si>
    <t>Se adjunta Procedimiento Intervención de los fondos documentales acumulados  PCD-GD-002
Instructivo Levantamiento del inventario documental en estado natural de los fondos acumulados en el archivo central de la Secretaría Distrital de Integración Social  INS-GD-004
Historia Institucional</t>
  </si>
  <si>
    <t xml:space="preserve">El inventario aportado corresponde a los 4 FDA que tiene la entidad
2.Se avanzo en el Inventario en estado Natural del FDA Departamento Administrativo de Bienestar Social - DABS </t>
  </si>
  <si>
    <t>La entdad aporta el Banco terminologico de vigencia 2020 el cual fue aporbado mediante acta deNo 15 de fecha  18 de diciembre de 2020 por Comité Institucional de Gestión y Desempeño  No 8 aprobación de Intrumentos archivisticos</t>
  </si>
  <si>
    <t>Acta No. 15 de fecha 18 de diciembre de 2020</t>
  </si>
  <si>
    <t>La entidad  aporta el Sisema Integrado de Conserrvación de Vigencia 2019 aprobado mediante  Acta 09 de 2019 aprobado adoptado mediante  Resolución 2571 de 2019 "Por la cual se aprueba y adopta el Sistema Integrado de Conservación SIC de la Secretatia Distrital de Integración Social</t>
  </si>
  <si>
    <t xml:space="preserve"> Acta 09 de 2019 aprobado adoptado mediante  Resolución 2571 de 2019 </t>
  </si>
  <si>
    <t>El Plan de Conservación Documental se encuentra en el contenido del Sistema Integrado de Conservación pag 23 a la 74</t>
  </si>
  <si>
    <t xml:space="preserve">
El plan de Conservación debe cumplir con lo que describe el articulo 5 del acuerdo 6 de 2014
Introducción si pag 23
Objetivos si pag 25
Alcance si pag 23
Metodologia -  pag  26
Actividades de ejecución del plan de acuerdo con los programas de conservación preventiva del SIC pag 
Actividades especificas para cada uno de los planes contenidas en las estrategias pag 28-72
Recursos humanos Técnicos, logisticos y financieros  pag 28-72
Responsables sicontenidas en las estrategias pag 28-72
Tiempo de ejcución- Cronograma de Actividades si contenidas en las estrategias pag 28-72
Presupuesto si pag 28-72
Gestión de Reisgo del Plan si pag  28-272
Anexos
De acuerdo a lo anterior cumple con lo que establece   el Acuerdo AGN 006 de 2014 Articulo 5?
</t>
  </si>
  <si>
    <t xml:space="preserve">Ajustar evidencias conforme a programs formulados </t>
  </si>
  <si>
    <r>
      <t xml:space="preserve">Aportar herramienta de seguimiento PCD no se aporto
</t>
    </r>
    <r>
      <rPr>
        <b/>
        <sz val="10"/>
        <rFont val="Arial"/>
        <family val="2"/>
      </rPr>
      <t>La entidad adjunta informe de fecha XXX en el que se observa la implementación de las acciones programadas en el Plan de Conservación Documwental</t>
    </r>
  </si>
  <si>
    <t xml:space="preserve">La entidad aporta la tabla de control de acceso de vigencia 2020 aprobada mediante Acta No 15 de fecha 18 de diciembre de 2020 item 8 del orden del día Aprobación Intrumentos Archivisticos
</t>
  </si>
  <si>
    <t>Solicitar adjuntar procedimientos, guias, instructivos que documenten las las 8 operaciones de la gestión documental de acuerdo al numeral de la lista de chqueo</t>
  </si>
  <si>
    <t>La entidad aporta Procedimiento control de documentos
PINAR
PGD
https://sig.sdis.gov.co/index.php/es/proceso-de-gestion-del-sistema-integrado-procedimientos
Reiterar recomendaciónde documentar en proceso de gestión documental mediante el cual se observe la articulacion de los instrumento y herramientas mencionadas con la Planeación Institucional de la entidad</t>
  </si>
  <si>
    <t>Procedimiento control de documentos
Procedimiento de comunicación interna y externa
PINAR
PGD
https://sig.sdis.gov.co/index.php/es/proceso-de-gestion-del-sistema-integrado-procedimientos
Recomendación documentar el proceso de producción documental en el cual se observe los difetentes lineamientos y el procedimiento de producción documental de forma articulada, asi mismo menciona que el procedimiento de comunicación interna y externa hace parte del proceso de gestión y tramite
Validar el documento denominado Procedimiento de control de Documentos</t>
  </si>
  <si>
    <t>Procedimiento De administración de comunicaciones oficiales Código: PCD-GD-004 que se encuentra disponible:
https://sig.sdis.gov.co/index.php/es/gestion-documental-procedimientos
Esta Recomendación documentar el procedimiento de consulta y prestamo el cual hace parte integral del proceso de gestión y tramite sera atendida en la vigencia 2023</t>
  </si>
  <si>
    <t>La entidad cuenta con el "Procedimiento Reconstrucción de expedientes  PCD-GD-001
Procedimiento Intervención de los fondos documentales acumulados  PCD-GD-002
Los dos procedimiento mencionado se encuentran disponibles en:
https://sig.sdis.gov.co/index.php/es/gestion-documental-procedimientos
Instructivo de  Organización de organización de expedienes  INS-GD-003 el cual se actualizara en la vigencia 2023
https://sig.sdis.gov.co/index.php/es/gestion-documental-documentos-asociados</t>
  </si>
  <si>
    <t>Instructivo Transferencias documentales primarias INS-GD-002 qie se encuentra disponible en 
https://sig.sdis.gov.co/index.php/es/gestion-documental-documentos-asociados#doc4
Reiterar esta recomendación: Documentar el proceso de transferencia documental secundaria como parte de proceso de transferencias</t>
  </si>
  <si>
    <r>
      <t xml:space="preserve">La entidad aporta Procedimiento Disposición final contenida en la T.R.D.  PCD-BS-013 </t>
    </r>
    <r>
      <rPr>
        <b/>
        <sz val="10"/>
        <rFont val="Arial"/>
        <family val="2"/>
      </rPr>
      <t xml:space="preserve">no se observa en el link aportado en la vigencia 2021 validar </t>
    </r>
    <r>
      <rPr>
        <sz val="10"/>
        <rFont val="Arial"/>
        <family val="2"/>
      </rPr>
      <t xml:space="preserve">
https://sig.sdis.gov.co/index.php/es/proceso-de-gestion-del-sistema-integrado-procedimientos
Reiterar Recomentación continuar documentando el programa de reprografia (</t>
    </r>
    <r>
      <rPr>
        <b/>
        <sz val="10"/>
        <rFont val="Arial"/>
        <family val="2"/>
      </rPr>
      <t>se documentara en la vigenciia 2023)</t>
    </r>
    <r>
      <rPr>
        <sz val="10"/>
        <rFont val="Arial"/>
        <family val="2"/>
      </rPr>
      <t xml:space="preserve"> y documentar el proceso de eliminación documental   que hacen parte integral del proceso de disposición final 
Pendiente validar documento diposición final</t>
    </r>
  </si>
  <si>
    <t>La entidad  aporta Sistema Integrado de Conservación - SIC en el cual se forma de forma integral el Plan de Preservación Documental l PLA-GD-003 disponible en 
https://sig.sdis.gov.co/index.php/es/gestion-documental-documentos-asociados#doc4</t>
  </si>
  <si>
    <t xml:space="preserve">Procedimiento Intervención de los fondos documentales acumulados  PCD-GD-002 disponible
https://sig.sdis.gov.co/index.php/es/gestion-documental-procedimientos
Reiterar recomendación Documentar el proceso de valoración teniendo en cuenta que es un proceso transversal de los 8 procesos de la gestión documental </t>
  </si>
  <si>
    <t>La entidad aporta el documento Manual para la gestión de documentos electrónicos  MNL-GD-001 aprobado mediante Acta No  2 de fecha 15 de junio de 2018 item 2</t>
  </si>
  <si>
    <t>MNL-GD-001 aprobado mediante Acta No  2 de fecha 15 de junio de 2018 item 2</t>
  </si>
  <si>
    <t>Programa de Reprografia
Instructivo Digitalización, conformación y consulta de expedientes en el Sistema de Gestión de Documentos y Expedientes Electrónicos de Archivo - SGDEA INS-GD-005</t>
  </si>
  <si>
    <t>Programa de Reprografia
Instructivo Digitalización, conformación y consulta de expedientes en el Sistema de Gestión de Documentos y Expedientes Electrónicos de Archivo - SGDEA INS-GD-00</t>
  </si>
  <si>
    <t>Formular el proyecto para la implementación de un Sistema de gestión de documentos electrónicos de archivo (SGDEA) para controlar el ciclo vital de los documentos electrónicos de archivo desde su producción hasta la disposición final; garantizando el acceso y preservación de los documentos electrónicos producidos por la entidad.</t>
  </si>
  <si>
    <t>Formular, aprobar e implementar el esquema de metadatos para la para la gestión de documentos electrónicos de archivo e implementar el servicio de metadatos en el Sistema de gestión de documentos electrónicos de archivo, para facilitar la interoperabilidad y asegurar el acceso de los documentos a largo plazo.</t>
  </si>
  <si>
    <t>305,884,705</t>
  </si>
  <si>
    <t>Implementar mecanismos de firma digital para la gestión de documentos electrónicos de archivo.</t>
  </si>
  <si>
    <t xml:space="preserve">
Implementar el Plan de preservación digital con sus estrategias y acciones específicas para preservar a largo plazo los documentos que se generen en formatos electrónicos o que se conviertan a este a partir de material analógico existente.</t>
  </si>
  <si>
    <t>La entidad en la lista de chequeo confirma  que a entidad conto con LIN-GA-004  Politica de cero papel en cuel se observa  estrategias de cero papel</t>
  </si>
  <si>
    <t>La entidad aporto ocho Áctas de la vigencia 2022 queda dan cuenta de la socialización de la  Politica Cero Papel</t>
  </si>
  <si>
    <t>MANUAL
No conto con Meta de Reducción de consumo de papel para la vigencia 2022</t>
  </si>
  <si>
    <t xml:space="preserve">Aunmento de consumo de papel en 7.186 </t>
  </si>
  <si>
    <t>Se realizaron 5 Mesas Operativas con evidenca de Acta en las que se trataron los temas que se mencionan
Indice de Información Clasificada y Reservada, Registro de activos de Información, Tablas de control de acceso, programa de Gestión Documental, Inventarios documentales, Instructivo de organización y administracion de expedientes contractuales, AZ digital que quiere hacer donde quiere llegar, Transferencias Documentales y Traslados documentales, Solicitud inventarios documentales producto de emergencia sanitaria, Historia Intitucional , Autoevaluación  Reconstrucción de Expedientes, procedimiento elaboración TRD, Responsabilidades funcionarios públicos,, Socallización procedimiento infetevención FDA. Implementación Programa de Monitoreo y control de condiciones ambientales, Primeros auxilios de documentos, Instructivo de DIgitalización, conformación y consulta de expedientes, Formato Hoja de control, Fornmato Unico de Inventario Documental,  Tabla de Retención Documental, Tabla de Retención Documental,, Proceso de consultas,bisquedasd y prestamos, Eliminación Documental, Procedimiento de Administración de comunicaciones.
3 Boletínes SIGA con temas que es SIGA estructura gestion documental SDIS, Inciios de la Gestión Documental,Archivo central, Consultas y Prestamos Documentales, Inventario Documental, Transferencias Primarias, Logros equipo Archivo Central.</t>
  </si>
  <si>
    <t>Se realizó mesa de trabajo socializando Historia Institucional  de acuerdo a la TRD</t>
  </si>
  <si>
    <t xml:space="preserve">Se adjunta Audiencia Pública de Rendición de Cuentas gestión 2022. Pág. 64, Implementación del sistema de gestión documental a través del levantamiento de 5.546 metros lineales de archivo y recepción de 306.461comunicaciones internas y externas; Pag 77 Avance de Politica  de gestión dcoumenta en un 93,7% y pag  84 Indicador de gestión Documental en un 100% </t>
  </si>
  <si>
    <t>Se adjunta Informe de Gerencia. 
Pág. 26 Avance cuantitativo  meta del proyecto 7748 en gestión documental 100%
Pag 44  avance cualitativo se decribe actividades que realizaron durante la vigencia 2022 en la gestión documental, 
Pag 63 Ejecución presupuestal proyecto 7748
 124 Avance de 7 metas programadas en la gestión documental
Pag131 cumpplimiento de MIPG gestión documental en 100
 144,145, 146,  Resuñltado Autodiagnostico MI PG Politica de gestión Documental  157 detalle de indicadores 100% y 160.  Proceso Indicador  Seguimiento e implementación de lineamiento Nivel de Inventario Documental 100%</t>
  </si>
  <si>
    <t>GESTIÓN JURÍDICA</t>
  </si>
  <si>
    <t xml:space="preserve">Título profesional en: Administración Pública o Tres (3) años de experiencia profesional Administración de Empresas; del núcleo básico relacionada con las funciones del cargo.
de conocimiento en Administración.
Título profesional en: Ciencias de la Información
y la Documentación Bibliotecología y Archivística,
Ciencia de la Información — Bibliotecología,
Bibliotecología y Archivística, Archivística, o
Bibliotecología; del núcleo básico de
conocimiento en Bibliotecología, otros de
Ciencias Sociales y Humanas.
Título de posgrado en áreas relacionadas con las
funciones del cargo.
Tarjeta o matricula profesional en los casos
reglamentados por la Ley.
el tecnico esta ubicado en el proceso de gestión contractual unicamente </t>
  </si>
  <si>
    <t>Implementación Plan de conservación y Plan de preservación digital</t>
  </si>
  <si>
    <t>Ingeniero de sistemas 
Implementación SGDEA</t>
  </si>
  <si>
    <r>
      <t xml:space="preserve">COMITÉ INSTITUCIONAL DE GESTIÓN Y DESEMPEÑO SESIÓN 06
Fecha sesión: diciembre 16 de 2020
3. Socialización resultados de diagnóstico integral de archivos, aprobación PINAR, PGD.
4. Actualización de política de gestión documental
</t>
    </r>
    <r>
      <rPr>
        <b/>
        <sz val="10"/>
        <rFont val="Arial"/>
        <family val="2"/>
      </rPr>
      <t xml:space="preserve">Acta no. 7 de 25 de julio de 2022
</t>
    </r>
    <r>
      <rPr>
        <sz val="10"/>
        <rFont val="Arial"/>
        <family val="2"/>
      </rPr>
      <t xml:space="preserve">7. Resultados del Doagnóstico integral de la Gestión Documental
</t>
    </r>
    <r>
      <rPr>
        <b/>
        <sz val="10"/>
        <rFont val="Arial"/>
        <family val="2"/>
      </rPr>
      <t xml:space="preserve">Acta no. 8 de 22 de agosto de 2022
</t>
    </r>
    <r>
      <rPr>
        <sz val="10"/>
        <rFont val="Arial"/>
        <family val="2"/>
      </rPr>
      <t xml:space="preserve">3. Sistema integrado de conservación - SIC
</t>
    </r>
    <r>
      <rPr>
        <b/>
        <sz val="10"/>
        <rFont val="Arial"/>
        <family val="2"/>
      </rPr>
      <t xml:space="preserve">Acta No. 10 de 24 de octubre de 2022
</t>
    </r>
    <r>
      <rPr>
        <sz val="10"/>
        <rFont val="Arial"/>
        <family val="2"/>
      </rPr>
      <t xml:space="preserve">2. Seguimiento al plan de Sostenibilidad MIPG1-III Trimestre /Gestión Documental
</t>
    </r>
    <r>
      <rPr>
        <b/>
        <sz val="10"/>
        <rFont val="Arial"/>
        <family val="2"/>
      </rPr>
      <t xml:space="preserve">Acta No. 11 de 23 de noviembre de 2022
</t>
    </r>
    <r>
      <rPr>
        <sz val="10"/>
        <rFont val="Arial"/>
        <family val="2"/>
      </rPr>
      <t xml:space="preserve">3. Aprobación Banco terminológico de tipos, series y subseries documentales V.2
4. Aprobación eliminación documental en aplicación de Tabla de retención documental - TRD convalidada.
5. Aprobación actualización Tabla de retención documental - TRD 
6. Aprobación Transferencia documental primaria Dirección Distrital de Asuntos Disciplinarios.
</t>
    </r>
    <r>
      <rPr>
        <b/>
        <sz val="10"/>
        <rFont val="Arial"/>
        <family val="2"/>
      </rPr>
      <t>Acta No. 12 de 16 de diciembre de 2022
3.</t>
    </r>
    <r>
      <rPr>
        <sz val="10"/>
        <rFont val="Arial"/>
        <family val="2"/>
      </rPr>
      <t xml:space="preserve">  Tabla de control de acceso
</t>
    </r>
    <r>
      <rPr>
        <b/>
        <sz val="10"/>
        <rFont val="Arial"/>
        <family val="2"/>
      </rPr>
      <t>5.</t>
    </r>
    <r>
      <rPr>
        <sz val="10"/>
        <rFont val="Arial"/>
        <family val="2"/>
      </rPr>
      <t xml:space="preserve"> Principales de Auditorias</t>
    </r>
  </si>
  <si>
    <t>Resolución13/2021</t>
  </si>
  <si>
    <t>PIC de la entidad - talento humano incluye GD</t>
  </si>
  <si>
    <t>CRONOGRAMA DE TRABAJO PARA LA IMPLEMENTACIÓN DEL PROGRAMA DE GESTIÓN DOCUMENTAL PGD 2020-2024
VIGENCIA 2022</t>
  </si>
  <si>
    <t>Plan estratégico 2020-2024 incluye GD
Plan de Acción 2022 incluye GD</t>
  </si>
  <si>
    <t xml:space="preserve">Cronograma de visita, lista de chequeo, correos electrónicos </t>
  </si>
  <si>
    <t>1. Asistencias Técnicas a las dependencias
2. Actualización de documentos asociados al proceso</t>
  </si>
  <si>
    <t xml:space="preserve">1. Reportes de avance en los Subcomités de Autocontrol de la Dirección de Gestión Corporativa responsable del proceso de Gestión Documental. 
2. Inclusión de la implementación del PGD como indicador del POA de la Secretaría al cual le hace seguimiento la Oficina Asesora de Planeación. </t>
  </si>
  <si>
    <t>No hay evidencia</t>
  </si>
  <si>
    <t>1. Administración Pública y la función archivistica dirigida a Directivos.
2. Gestión y trámité de comunicaciones oficiales - Aplicativo SIGA
3. Procedimiento y formatos asociados al proceso de Gestión Documental
4. Transferencia Documental Primaria
5. Gestión Ventanilla Única de Correspondencia
6. Administración de Archivo Centralizado</t>
  </si>
  <si>
    <t>1. Contar con los instrumentos archivísticos en cumplimiento
de la normatividad que regula la materia.
2. Organizar técnicamente los archivos de gestión de la Entidad
3. Conformar el Archivo Central de la Entidad
4. Desarrollar e implementar el aplicativo SIGA como Sistema
de Gestión de Documentos Electrónicos de Archivo - SGDEA</t>
  </si>
  <si>
    <t xml:space="preserve">1. Contar con los instrumentos archivísticos en cumplimiento
de la normatividad que regula la materia.
2. Organizar técnicamente los archivos de gestión de la Entidad
3. Conformar el Archivo Central de la Entidad
4. Desarrollar e implementar el aplicativo SIGA como Sistema
de Gestión de Documentos Electrónicos de Archivo - SGDEA
</t>
  </si>
  <si>
    <t>DE 11 DEPENDENCIAS 7 TIENEN INVENTARIOS  63% Y DE 108 SERIES/SUBSERIES 62 TIENEN INVENTARIO 57%</t>
  </si>
  <si>
    <t>Resolución 045 de 12 abril 2019</t>
  </si>
  <si>
    <t>TRD158/2019</t>
  </si>
  <si>
    <t>Aun no han realizado actualización</t>
  </si>
  <si>
    <t>12,5 mas transferencia primarias 9,25 total 21,75</t>
  </si>
  <si>
    <t xml:space="preserve">INFORMES DE SEGUIMIENTO A ENTIDADES SIN ANIMO DE LUCRO </t>
  </si>
  <si>
    <t>ACTAS DE CONSTITUCIÓN DE ENTIDADES SIN ANIMO DE LUCRO</t>
  </si>
  <si>
    <t>MANUAL
De 11 programadas se realizaron 7 esto es el 63%
baja el puntaje de la trd de 70 a 40 con respecto al año pasado</t>
  </si>
  <si>
    <t>En la pagina web hay inventyarios 2020 a 2023????</t>
  </si>
  <si>
    <t xml:space="preserve">
Actualizado Acta No. 11 de 23 de noviembre de 2022</t>
  </si>
  <si>
    <t>Acta 4/2019</t>
  </si>
  <si>
    <t>Acta 11/2022 CIGD</t>
  </si>
  <si>
    <t>Acta 04 de 2019 del Comité Interno de Archivo, en el que se aprueba el SIC</t>
  </si>
  <si>
    <t>Acta 08 de 2022 del CIGD, en el que se aprueba el SIC</t>
  </si>
  <si>
    <t>Actualizado  Acta No. 8 de agosto 22 de 2022</t>
  </si>
  <si>
    <t>NO HAY EVIDENCIA</t>
  </si>
  <si>
    <t xml:space="preserve">Acta de Comité Interno de Archivo No.4 de 2019  </t>
  </si>
  <si>
    <t xml:space="preserve">Acta CIGD No.12 de 2022  </t>
  </si>
  <si>
    <t xml:space="preserve">
Actualización Tabla de control de acceso V. 3</t>
  </si>
  <si>
    <t>Acta del Comité Interno de Archivo No.4 de 2019</t>
  </si>
  <si>
    <t>Acta del Comité Interno de Archivo No.8 de 2021</t>
  </si>
  <si>
    <t xml:space="preserve">
evidencia 73. ModeloRequisitosGestionDocumentosElectronicos
Actualización 21 DE OCTUBRE DE 2021 SESIÓN No. 8 DEL 
COMITÉ INSTITUCIONAL DE GESTIÓN Y 
DESEMPEÑO
</t>
  </si>
  <si>
    <t xml:space="preserve">
EVIDENCIA: Carpeta Pregunta 54.1, 54.2 y 54.3</t>
  </si>
  <si>
    <t>2311520-GS-017 Guía de digitalización de documentos de archivo
2311520-PR-024 Comunicaciones Oficiales</t>
  </si>
  <si>
    <t xml:space="preserve">
EVIDENCIA: Carpeta Pregunta 55</t>
  </si>
  <si>
    <t xml:space="preserve">
EVIDENCIA: Carpeta Pregunta 56
Preguntar a la entidad por la implementación de los servicios al 100% de la gestión de documentos electrónicos de archivo
Se encuentra en un cumplimiento del 78%</t>
  </si>
  <si>
    <t xml:space="preserve">
EVIDENCIA: Carpeta Pregunta 56</t>
  </si>
  <si>
    <t xml:space="preserve">
EVIDENCIA: Carpeta Pregunta 60 a 60.4
Resolución 521 de 30 de diciembre de 2022
"Por la cual se adopta reglamenta el uso de firmas digitales, electrónicas mecánicas en la Secretaría Jurídica Distrital se dictan otras disposiciones"</t>
  </si>
  <si>
    <t xml:space="preserve">
87. DiagramaInfraestructuraServidores
89. PantallazosAlmacenamientoDocumentosElectrónicos</t>
  </si>
  <si>
    <t xml:space="preserve">
Evidencia Carpeta Pregunta 61.1</t>
  </si>
  <si>
    <t xml:space="preserve">
Actualizado  Acta No. 8 de agosto 22 de 2022</t>
  </si>
  <si>
    <t xml:space="preserve">
Evidencia: Carpeta Pregunta 64
Realizar el control y seguimiento a las actividades planeadas en el plan de preservación digital a largo plazo.</t>
  </si>
  <si>
    <t>En el manual de funciones se encuentra el Cargo profesional especializado 222-21, cuyo propósito principal es: "Administrar el    archivo general de la Secretaría Distrital de Ambiente para garantizar la correcta utilización de los archivos de gestión al    interior de sus dependencias, mediante el    diseño, planeación y   ejecución depolíticas acordes con la    normatividad archivística vigente"
Perfil académico: NBC –   Bibliotecologia otros de las cienciassociales y   humanas:  Información y   Documentación, Ciencias de la Información y   documentación, Bibliotecología o Archivística.NBC -  Ingeniería de Sistemas Telemática y   Afines:Ingeniería de sistemas o Administración de Sistemas de Información.
Experiencia: Tres (3) años de experiencia profesional relacionada y Tarjeta o matrícula   profesional en los casos reglamentados por la    Ley
Además, está el cargo asistencial 407-27 - bachiller, con el propósito: Mantener actualizados y    organizados  los documentos, registros  e    información del área  de Serviciosgenerales, dando apoyo a    los  procesos  que se realizan en el  cumplimiento  de las  necesidades  defuncionamiento de la    Secretaria Distrital de Ambiente.</t>
  </si>
  <si>
    <t>En los estudios previos tanto del profesional como de los técnicos solo se exige:
 Título de Técnico o Tecnólogo o haber cursado cinco semestres de educación superior o el 50 % de los créditos asignados al programa académico y un (1) año de experiencia relacionada que preste los servicios de apoyo a la gestión de actividades contempladas en el marco del programa de gestión documental de la Secretaría Distrital de Ambiente.</t>
  </si>
  <si>
    <t>JOSE MAURICIO VARGAS - PROFESIONAL EN ARCHIVÍSTICA ESTUVO VINCULADO A LA ENTIDAD HASTA EL 13/07/2022
CARLOS AUGUSTO NEIRA TUZO - ES LA PERSONA QUE REMPLAZÓ A MAURICIO?</t>
  </si>
  <si>
    <t>ANTONIETA JAITA FERNANDA SALAZAR FERNANDEZ</t>
  </si>
  <si>
    <t>Resolución No. 02163 de 2020</t>
  </si>
  <si>
    <t>1. 27/01/2022 - Aprobación PINAR
2. 03/08/2022 - 
Aprobación de actualización instrumentos de gestión documental: 
8.1 Actualización Tabla de Retención Documental 
8.2 Banco Terminológico 
8.3 Actualización Plan de Gestión Documental 
8.4 Programa de documentos esenciales o vitales</t>
  </si>
  <si>
    <t>El PGD fue actualizado en la vigencia 2022</t>
  </si>
  <si>
    <t>Acta SIGA (27/09/2018)
Resolución 03226 de 2018 (octubre 12)</t>
  </si>
  <si>
    <t>Acta CIGD de 03/08/2022</t>
  </si>
  <si>
    <t>10/12/2019
La política de gestión documental cumple con los elementos establecidos en el Decreto 1080; sin embargo, se recomienda ampliar el capítulo de estándares.</t>
  </si>
  <si>
    <t>Elaborado en la vigencia 2021</t>
  </si>
  <si>
    <t>Los programas específicos no cumplen con los elementos establecidos en el Decreto 1080, se debe incluir: 
Propósito
Alcance
Beneficios
Lineamientos
Metodología
Recursos
Cronograma
Responsables</t>
  </si>
  <si>
    <t>En el PGD se establecen el objetivo, justificación y las actividades a realizar en el marco de este programa.</t>
  </si>
  <si>
    <t>En el PGD se establecen el objetivo, justificación y las actividades a realizar en el marco de este programa.
En la vigencia 2022 se formuló y aprobó este programa (Acta del CIGD de 03/08/2022).</t>
  </si>
  <si>
    <t>La entidad cuenta con el Programa de reprografía el cual fue aprobado el 8 de septiembre de 2022. No aportaron el acta de aprobación.</t>
  </si>
  <si>
    <t>2022-2023</t>
  </si>
  <si>
    <r>
      <t xml:space="preserve">https://ambientebogota.gov.co/es/web/transparencia/programa-de-gestion-documental
</t>
    </r>
    <r>
      <rPr>
        <sz val="11"/>
        <rFont val="Calibri"/>
        <family val="2"/>
        <scheme val="minor"/>
      </rPr>
      <t xml:space="preserve">En el enlace relacionado en la lista de chequeo se encuentra publicado el PGD de 2018 y PINAR de 2021: </t>
    </r>
    <r>
      <rPr>
        <u/>
        <sz val="11"/>
        <rFont val="Calibri"/>
        <family val="2"/>
        <scheme val="minor"/>
      </rPr>
      <t xml:space="preserve">http://nuevo.ambientebogota.gov.co/web/sda/gestion-documental </t>
    </r>
  </si>
  <si>
    <t>La entidad realiza la programación de las actividades asociadas al proceso de gestión documental mediante el Plan Operativo Anual</t>
  </si>
  <si>
    <t xml:space="preserve">En la actualización </t>
  </si>
  <si>
    <t>La entidad aportó las actas de las visitas a los archivos de gestión para la verificación y orientación del cumplimiento de requisitos para las transferencias primarias.</t>
  </si>
  <si>
    <t>La entidad elabora y publica en la página web institucional informes de gestión (enero, febrero, marzo, abril, mayo-julio y noviembre-diciembre) en los cuales reportan los avances del proceso de gestión documental.</t>
  </si>
  <si>
    <t xml:space="preserve">Seguimiento indicadores de gestión </t>
  </si>
  <si>
    <t>09/05/2022 - Normativa TRD, conceptos archivísticos, organización
11/05/2022 - Normativa TRD, conceptos archivísticos, organización
16/05/2022 - Normativa TRD, conceptos archivísticos, organización
18/05/2022 - Normativa TRD, conceptos archivísticos, organización
23/05/2022 - Normativa TRD, conceptos archivísticos, organización</t>
  </si>
  <si>
    <t>En las PPT de las capacitaciones se abordó esta temática.</t>
  </si>
  <si>
    <t>Organización documental</t>
  </si>
  <si>
    <t>Actualizado 2022</t>
  </si>
  <si>
    <t>Resolución 03154 de 2015 (diciembre 30)</t>
  </si>
  <si>
    <t>Acta CIGD de 27/01/2022</t>
  </si>
  <si>
    <t>En el plan de acción se encuentra la línea de acción "Gestión documental", cuya meta es: IMPLEMENTAR  10 PROCESOS QUE INTEGRAN EL PLAN DE GESTIÓN DOCUMENTAL, INCLUYENDO LA ESTRUCTURACIÓN E IMPLEMENTACIÓN DEL PLAN DE DIGITALIZACIÓN DE LOS DOCUMENTOS FÍSICOS DE LA ENTIDAD</t>
  </si>
  <si>
    <t>Sin información</t>
  </si>
  <si>
    <t>No es posible determinarlo</t>
  </si>
  <si>
    <t>La entidad remitió un cuadro en el cual desagregan las actividades programadas y su porcentaje de cumplimiento.</t>
  </si>
  <si>
    <t>7 proyectos formualdos</t>
  </si>
  <si>
    <t>1. Actualización e implementación SIC
2. Implementación TVD
3. Elaboración TVD para la SDA
4. Implementación Fondos documentales
5. Implemenatción PGD</t>
  </si>
  <si>
    <t>La entidad elabora y publica en la página web institucional informes de gestión (enero, febrero, marzo, abril, mayo-julio y noviembre-diciembre) en los cuales reportan los avances del proceso de gestión documental.
En la página web institucional también se publica el seguimiento al plan de acción, en el cual se reportan los avances a la meta: IMPLEMENTAR  10 PROCESOS QUE INTEGRAN EL PLAN DE GESTIÓN DOCUMENTAL, INCLUYENDO LA ESTRUCTURACIÓN E IMPLEMENTACIÓN DEL PLAN DE DIGITALIZACIÓN DE LOS DOCUMENTOS FÍSICOS DE LA ENTIDAD</t>
  </si>
  <si>
    <t>Informe de indicadores</t>
  </si>
  <si>
    <t>Informes de Gestión
POA
Seguimiento Plan de Acción</t>
  </si>
  <si>
    <t>1. Informes de Gestión
2. POA
3. Seguimiento Plan de Acción</t>
  </si>
  <si>
    <t>http://nuevo.ambientebogota.gov.co/web/sda/gestion-documental</t>
  </si>
  <si>
    <t>A 31 de diciembre de 2022, la entidad no tiene la totalidad de los archivos de gestión con el proceso de organización documental de acuerdo con el cuadro de clasificación y/0 TRD</t>
  </si>
  <si>
    <t>Se validan dos dependencias teniendo en cuenta los inventarios de los archivos de gestión.</t>
  </si>
  <si>
    <t xml:space="preserve">La TRD convalidada es a partir de la estructura establecida en el Decreto 109 de 2009 (modificado por Decreto 175 de 2009 que modifica funciones de las dependencias), es decir, con 19 dependencias:
</t>
  </si>
  <si>
    <t>Resolución 1042 de 2015</t>
  </si>
  <si>
    <t>TRD-25 DE 10/03/2016</t>
  </si>
  <si>
    <t>Inicial: Decreto 561 de 2006 Alcaldía Mayor de Bogotá, D.C.
Modificación 1: Decreto 342 de 2007 Alcaldía Mayor de Bogotá, D.C.
Modificación 2: Decreto 109 de 2009 Alcaldía Mayor de Bogotá, D.C., modificado por el Decreto 175 de 2009 Alcaldía Mayor de Bogotá, D.C.
Modificación 3: Decreto 450 de 2021 Alcaldía Mayor de Bogotá, D.C.</t>
  </si>
  <si>
    <t>La actualización 1 está en proceso</t>
  </si>
  <si>
    <t>La entidad cuenta con 3.103 metros lineales en sus archivos de gestión</t>
  </si>
  <si>
    <t>El total de registros en el inventario documental de los archivos de gestión fue de 54.258.</t>
  </si>
  <si>
    <t>Este dato fue corregido por la entidad el 14 de julio de 2023.</t>
  </si>
  <si>
    <t>Este dato fue confirmado?</t>
  </si>
  <si>
    <t>El inventario se encuentra consolidado?</t>
  </si>
  <si>
    <t>Procesos Sancionatorios</t>
  </si>
  <si>
    <t>La entidad aportó evidencia fotográfica</t>
  </si>
  <si>
    <t>Respuesta entidad: Bodega externa adecuada para dar cumplimiento normativo, la documentacion se ubica en estanteria industrial, cajas x-200 y carpetas tapa yute.</t>
  </si>
  <si>
    <t>La entidad formuló el cronograma de transferencias primarias y traslados documentales en el cual incluyeron 17 dependencias.
Solicitar inventarios de archivos de gestión y transferencias primarias.
Los traslados no se pueden contar como transferencia, es importante revisar si se han trasladado documentos de las dependencias creadas en 2021 porque no cuentan con TRD convalidada.</t>
  </si>
  <si>
    <t xml:space="preserve">La entidad aportó las actas de 24 transferencias primarias, las cuiales corresponden a 12 dependencias, es decir que se cumplió el plan en un 70%
Pendientes:
1. DIRECCION DE PLANEACION Y SISTEMAS DE INFORMACION AMBIENTAL
2. SUBDIRECCION DE POLITICAS Y PLANES AMBIENTALES 
3. SUBDIRECCION DE CONTROL AMBIENTAL AL SECTOR PUBLICO
4. SUBDIRECCION DE CALIDAD DEL AIRE AUDITIVA Y VISUAL
5. DIRECCION DE GESTION AMBIENTAL </t>
  </si>
  <si>
    <t>Primera transferencia  2021-04-27
Segunda transferencia 2022-09-06</t>
  </si>
  <si>
    <t>La TRD fue convalidada en el 2015: se elaboró a partir de la estructura establecida en el Decreto 109 de 2009 (modificado por Decreto 175 de 2009 que modifica funciones de las dependencias), es decir, con 19 dependencias:</t>
  </si>
  <si>
    <t>Acta de transferencia No, 10 de 2021.</t>
  </si>
  <si>
    <t>Código: PA06-PR18-F1 V3</t>
  </si>
  <si>
    <t>A 31 de diciembre, dos dependencias de la Secretaria Distrital de Ambiente contaban con inventarios documentales en sus archivos de gestión; a saber: Oficina de Participación Educación y Localidades y Subdirección de Ecourbanismo y Gestión Ambiental empresarial</t>
  </si>
  <si>
    <t>Aunque el 14 de julio de 2023 la entidad aportó los inventarios documentales de más dependencias, ellos mismos corroboran que a 31 de diciembre de 2022 solo se cuenta con los inventarios de dos dependencias.</t>
  </si>
  <si>
    <t>En la reunión realizada el 12 de julio de 2022 el equipo de gestión documental confirma que la entifdad cuenta con el inventario del archivo central consolidado. Adicionalmente, esto se puede inferir con el número de resgistros.</t>
  </si>
  <si>
    <t>Respuesta entidad: Se realizo eliminacion documental en aplicacion de la Tabla de Valoracion Documental para la series Correspondencia,Soporte contables, Cuentas de Almacen.</t>
  </si>
  <si>
    <t>Acta del 05-18 nde diciembre de 2019</t>
  </si>
  <si>
    <t>Acta del 7 de diciembre de 2021</t>
  </si>
  <si>
    <t>https://ambientebogota.gov.co/es/web/transparencia/gestion-documental
En este link solo se encuentran publicados unos inventarios del 2018
En la reunión realizada en el 2022, el referente menciona que si se publicaron los invenatrios, pero la página web de la entidad fue actualizada y alguna información publicada previo a la actualziación no es visible. (</t>
  </si>
  <si>
    <t>La entidad cuenta con TVD del fondo DAMA - Resolución 1054 de 2015_Adopción_TVD</t>
  </si>
  <si>
    <t>Acta No. 4 de 2022 - CIGD</t>
  </si>
  <si>
    <t>Solicitar aclaración sobre cómo se emplean las denominaciones del banco en la radicación.
En la reunión realizada el 12 de julio de 2023 con el equipo de gestión documental de la entidad se confirma que no se han parametrizado los términos del banco terminilógico en el sistema de radicación.</t>
  </si>
  <si>
    <t>Resolucion 2320 del 23 de Julio del 2018</t>
  </si>
  <si>
    <t>¿Por qué no se implementa el SIC?
ANTONIETA JAITA FERNANDA SALAZAR FERNANDEZ: PRESTACIÓN DE SERVICIOS PROFESIONALES PARA REALIZAR ACTUALIZACIÓN E IMPLEMENTACIÓN DEL SISTEMA INTEGRADO DE CONSERVACIÓN EN LA SECRETARÍA DISTRITAL DE AMBIENTE 
En la reunión del 12 de julio de 2023 con el equipo nde gestión de la entidad mencionaron que si se implementó el plan de conservación y que remitirán las evidencias.</t>
  </si>
  <si>
    <t xml:space="preserve">La entidad aportó las siguientes evidencias:
1. PPT y listado de asistencia a la capacitación: Manual y Buenas Practicas de Limpieza 
2. Planillas de monitoreo de condiciones ambientales
3. Fotografias que evidencian el realmacenamioento y organziación
4. Acta de reunión para el aislamiento térmico del depósito
5. Fotografias desinfección planos
6. Intervención y cuarentena de documentos por deterioro biológico
</t>
  </si>
  <si>
    <t>Se invita nuevamente a la entidad, elaborar, aprobar e implementar el instrumento archivístico TCA de conformidad con lo establecido en la Ley 594 de 2000, artículos 27 al 29 y el Decreto 1080 de 2015, artículo 2.8.2.5.8 literal i.</t>
  </si>
  <si>
    <t>En el procedimiento de consulta y préstamo se establecen que los expedientes clasificados y reservados no se prestan. También cómo se deben presentar las solicitudes de consulta y préstamo de personas externas a la entidad, además de otras políticas de operación sobre el préstamo y consulta de los documentos.</t>
  </si>
  <si>
    <t>La entidad aportó la matriz de riesgos del proceso "Gestión tecnológica" en la cual se han identificacdo los siguiente riesgo de gestión:
1. Variación en los atributos de confidencialidad, disponibilidad, integridad y privacidad de la información
Riesgo de corrupción:
1. Mal manejo de contraseñas y privilegios en la administración de los sistemas de información de la SDA
En ambos casos se establecen los controles, plan de manejo y plan de contigencia a 31/12/2022</t>
  </si>
  <si>
    <t>Reglamento Interno de Archivo de la Secretaría Distrital de Ambiente</t>
  </si>
  <si>
    <t xml:space="preserve">Procedimiento: Elaboración, actualización y control de la documentación del Sistema Integrado de Gestión  
Código: PE03-PR05 
Versión: 16 </t>
  </si>
  <si>
    <t>68_Procedimiento consulta y prestamo_V7
68_Procedimiento de correspondencia_V2</t>
  </si>
  <si>
    <t>Organización documental_V3</t>
  </si>
  <si>
    <t>Transferencias documentales_V7</t>
  </si>
  <si>
    <t>Disposición de documentos_V3</t>
  </si>
  <si>
    <t>Perdida y reconstrucción de expedientes_V3</t>
  </si>
  <si>
    <t>Valoración documental_V1</t>
  </si>
  <si>
    <t>Aprobar e implementar el modelo de requisitos técnicos y  funcionales con los requerimientos y necesidades a nivel de documento electrónico de archivo, siendo este documento indispensable para el aprovisionamiento del SGDEA.</t>
  </si>
  <si>
    <t>FOREST</t>
  </si>
  <si>
    <t>En el informe de gestión la entidad reportó (pg. 600):
Por lo que, se realizó el Plan de Digitalización para la vigencia 2022 y se
identificaron y gestionaron los recursos físicos y humanos para realizar la
digitalización de las series de historias laborales, así:
En el cuatro trimestre de 2022, con fines de consulta se digitalizaron unidades
documentales de la serie HISTORIAS LABORALES del periodo 1991-2006,
contenidas en 507 carpetas, almacenadas en 62 cajas de archivo.
Asimismo, se realizó la verificación, traslado y pruebas de digitalización de los
contratos fondo DAMA del 2003-2004. Posteriormente se realizó el control de
calidad a las imágenes propias de la serie contratos de la vigencia 2003-2004 del
fondo DAMA, información que fue sometida a proceso de digitalización por
Archivos del Estado</t>
  </si>
  <si>
    <t>Solicitar proyecto de digitalización.
En la reunión realizada el 12 de julio de 2023 con el equipo de gestión documental de la entidad mencionaron que el proyecto dejó de ejecutarse porque tiene muchas falencias en su formulación.</t>
  </si>
  <si>
    <t>La entidad realizó la evaluación de cumplimiento de los RTF en el sistema FOREST.
Formular el proyecto para la implementación de un Sistema de gestión de documentos electrónicos de archivo (SGDEA) para controlar el ciclo vital de los documentos electrónicos de archivo desde su producción hasta disposición final, garantizando el acceso y preservación de los documentos producidos por la entidad.</t>
  </si>
  <si>
    <t>Preguntar a la entidad si toda la producción documental electrónica se encuentra en el FOREST</t>
  </si>
  <si>
    <t>La entidad cuenta con el Programa cero papel sede administrativa, formulado para als vigencias 2021 y 2022</t>
  </si>
  <si>
    <t>La entidad aportó las evidencias de la implementaci{on del programa cero papel, entre estos el documento del programa en el cual se presentan los avances de su implementación, asimismo las piezas de divulgación como videos, banners y datos estadísticos.</t>
  </si>
  <si>
    <t>En el informe del programa cero papel (pg. 24) se menciona que la entidad redujo en un 30% el consumo del papel. Este dato se hizo comparado con 2019 debido a que el 2020 fue un año atípico.</t>
  </si>
  <si>
    <t>La Secretaría formuló en el marco del PIGA el programa Cero papel sede administrativa 2021-2022, en el cual se definen las estrategias a implementar para reducir el consumo del papel en la entidad.</t>
  </si>
  <si>
    <t>Socialización PIGA</t>
  </si>
  <si>
    <t>Para la vigencia 2022 la metra de reducción se planteo con respecto a la linea base del año 2019 esto que el año 2021 fue año atipico por pandemia. La meta establecida correspondio a reducir en 1% el consumo de impresiones con respecto a la linea base del año 2019</t>
  </si>
  <si>
    <t>La entidad formuló la meta de reducir el 1% el consumo de papel en 2022 frente a lo consumido en la vigencia 2019 (línea de base).</t>
  </si>
  <si>
    <t>Para la vigencia 2022 en la Secretaria distrital de Ambiente se consumieron 2087 resmas en cuanto a la rpoducción documental de las dependencias de la misma.</t>
  </si>
  <si>
    <t>En la vigencia 2020 la entidad reportó un consumo de 2863 resmas. Por tanto, en la vigencia 2022 se redujo el consumo de papel en un 37%</t>
  </si>
  <si>
    <t>Para la vigencia 2021 en la Secretaria distrital de Ambiente se consumieron 2013 resmas en cuanto a la rpoducción documental de las dependencias de la misma.</t>
  </si>
  <si>
    <t>En la cartilla de inducción se encuentra un capítulo del proceso de gestión documental y de todos los procesos de la entidad.</t>
  </si>
  <si>
    <t xml:space="preserve">Capacitaciones en gestión documental 5 sesiones
¿Cuántas jornadas de inducción? </t>
  </si>
  <si>
    <t>La Secretaría ha elaborado la cartilla de inducción en la cual se incluye un capítulo de la Historia Institucional</t>
  </si>
  <si>
    <t xml:space="preserve">En el informe de rendición de cuentas se reportan los indicadores del proceso de gestión documental:
1. Organización Técnica de Expedientes de Contratos en el Archivo Central 
2. Gestión de Transferencias documentales del Archivo de Gestión al Archivo Central </t>
  </si>
  <si>
    <r>
      <t xml:space="preserve">En el informe de gestión se incluye en el capítulo 8 "Fortalecimiento Institucional ", 8.1.1 "Plan de gestión documental" los siguientes ítems:
1. Proceso de Organización Documental
2. Transferencia Documental Primaria
3. Transferencia Documental Secundaria
</t>
    </r>
    <r>
      <rPr>
        <b/>
        <sz val="10"/>
        <rFont val="Arial"/>
        <family val="2"/>
      </rPr>
      <t>8.1.2 Organización y Digitalización del Archivo.</t>
    </r>
  </si>
  <si>
    <t>INSTITUTO DE DESARROLLO URBANO</t>
  </si>
  <si>
    <t>no todos tiene que ser archvivista
dejar en el informe que deben cumplir la ley</t>
  </si>
  <si>
    <t>con los contratos externos si</t>
  </si>
  <si>
    <t>colocar que el informe para l plan de preservación</t>
  </si>
  <si>
    <r>
      <rPr>
        <b/>
        <sz val="10"/>
        <rFont val="Arial"/>
        <family val="2"/>
      </rPr>
      <t>Acta No. 1 de 27 de enero de 2022:</t>
    </r>
    <r>
      <rPr>
        <sz val="10"/>
        <rFont val="Arial"/>
        <family val="2"/>
      </rPr>
      <t xml:space="preserve"> 3 c). PLANES A CARGO DE LA SUBDIRECCIÓN TÉCNICA DE RECURSOS FÍSICOS – STR. </t>
    </r>
    <r>
      <rPr>
        <b/>
        <sz val="10"/>
        <rFont val="Arial"/>
        <family val="2"/>
      </rPr>
      <t>Acta No. 3 de 30 de marzo de 2022</t>
    </r>
    <r>
      <rPr>
        <sz val="10"/>
        <rFont val="Arial"/>
        <family val="2"/>
      </rPr>
      <t xml:space="preserve">: 3. Presentación para aprobación de Tablas de Retención Documental – TRD, y otros instrumentos archivísticos dentro del Programa de Gestión Documental –PGD; a cargo de la Subdirección 
Técnica de Recursos Físicos. </t>
    </r>
    <r>
      <rPr>
        <b/>
        <sz val="10"/>
        <rFont val="Arial"/>
        <family val="2"/>
      </rPr>
      <t>Acta No. 5 de 29 de junio de 2022:</t>
    </r>
    <r>
      <rPr>
        <sz val="10"/>
        <rFont val="Arial"/>
        <family val="2"/>
      </rPr>
      <t xml:space="preserve"> 3. Presentación para aprobación de temas del proceso Gestión Documental: Aplicación Tabla de Valoración Documental - TVD, Actas de eliminación documental periodos 1 al 8 (1957 a 2009). Publicación en la página web del IDU de los listados de documentos seleccionados como de Eliminación. Ampliación del periodo para eliminación a series 
documentales de STTR y STRF.</t>
    </r>
    <r>
      <rPr>
        <b/>
        <sz val="10"/>
        <rFont val="Arial"/>
        <family val="2"/>
      </rPr>
      <t xml:space="preserve"> Acta No. 8 de 26 de octubre de 2022:</t>
    </r>
    <r>
      <rPr>
        <sz val="10"/>
        <rFont val="Arial"/>
        <family val="2"/>
      </rPr>
      <t xml:space="preserve"> 3. Presentación seguimiento Programa/Planes a cargo STRF: a) Programa Gestión Documental. </t>
    </r>
    <r>
      <rPr>
        <b/>
        <sz val="10"/>
        <rFont val="Arial"/>
        <family val="2"/>
      </rPr>
      <t>Acta No 12 de 22 de diciembre de 2022.</t>
    </r>
    <r>
      <rPr>
        <sz val="10"/>
        <rFont val="Arial"/>
        <family val="2"/>
      </rPr>
      <t xml:space="preserve"> 3. Presentación a título informativo del diagnóstico, desarrollo e implementación del Sistema de Gestión de Documentos Electrónicos de Archivo -SGDEA, a cargo de STRF (Martha Amaya)</t>
    </r>
  </si>
  <si>
    <t>Acta No. 2 de 27 de septiembre 2018 del Comité Institucional de Gestión y Desempeño</t>
  </si>
  <si>
    <t xml:space="preserve"> Aprobado el 2020-01-15 </t>
  </si>
  <si>
    <t> Aprobado el 2022-06-0</t>
  </si>
  <si>
    <t>HERRAMIENTA DE SEGUIMIENTO PINAR Y CRONOGRAMA Y PRESUPUESTO ANUAL DE IMPLEMENTACIÓN DEL PGD VIGENCIA 2018 A 2022</t>
  </si>
  <si>
    <t>Mediante el acuerdo de gestión de la subdirección Tecnica de recursos físicos 
Reporte de l9os indicadores de cumplimiento del SIGA</t>
  </si>
  <si>
    <t>Actualización de la Tabla de Retención Documental
Continuación con la aplicación de las Tablas de Valoración Documental
Actualización constante de los documentos asociados al proceso de Gestión Documental (manual, procedimientos, guías, ect.)
Elaboración de programas específicos
Capacitaciones en Gestión Documental
Mantener el inventario documental actualizado
Adelantar los contratos relacionados con Gestión Documental
Continuar con la implementación del Sistema Integrado de Conservación</t>
  </si>
  <si>
    <t>Gestión de Correspondencia
Consulta, préstamos y devolución de documentos
Conservación preventiva para documentos y áreas de archivo
Reconstrucción de Archivos
Gestión de paz y salvos</t>
  </si>
  <si>
    <t>4 proyectos</t>
  </si>
  <si>
    <t>1. Organización de los archivos de gestión de acuerdo con la Tabla de Retención Documental; 2. Actualización de Instrumentos Archivísticos (Tabla de Retención Documental, Banco Terminológico y Tablas de Control de Acceso); 3. ontratos de Gestión Documental (Operación Constante: Mensajería, Bodegaje, Organización y Digitalización); 4. ontratos de Gestión Documental (Operación Constante: Servicios del Centro de Documentación); 5. mplementación del Sistema Integrado de Conservación – SIC y planes asociados; 6. Organización del fondo documental acumulado de acuerdo con las Tablas de Valoración Documental, 7. laboración de los programas específicos: Programa de Documentos Vitales o Esenciales, Programa de Reprografía, Programa de Documentos Especiales; 8. laboración e implementación del Sistema de Gestión de Documentos Electrónicos de Archivo – SGDEA y e l Modelo de Requisitos para la Gestión de Documentos. Electrónicos – MOREQ</t>
  </si>
  <si>
    <t>1. plan de trabajo
2. cronograma y presupuesto</t>
  </si>
  <si>
    <t>RESOLUCION IDU 6562 DE 2019</t>
  </si>
  <si>
    <t>TRD 170/2019</t>
  </si>
  <si>
    <t>esta es la 1ra actualización</t>
  </si>
  <si>
    <t>1. CONTRATOS
2. HISTORIAS PATRIMONIALES DE PREDIOS
3. PROCESOS DE CONTRIBUCIÓN A LA VALORIZACIÓN</t>
  </si>
  <si>
    <t>CONTRATOS
HISTORIAS PATRIMONIALES DE PREDIOS</t>
  </si>
  <si>
    <t>1. CONTRATOS
2. COMUNICACIONES OFICIALES DE SALIDA</t>
  </si>
  <si>
    <t>CONSECUTIVOS DE COMUNICACIONES OFICIALES</t>
  </si>
  <si>
    <t>MANUAL
De 36 programadas se realizaron 13, es decir, el 36%</t>
  </si>
  <si>
    <t>Acta No. 4 de 21 de agosto de 2019- CIGD</t>
  </si>
  <si>
    <t>Acta No. 4 de 21 de agosto de 2019 del Comité Institucional de Gestión y Desempeño</t>
  </si>
  <si>
    <t>PR-DO-04  ORGANIZACIÓN DEL ARCHIVO CENTRAL Y DISPOSICIÓN FINAL</t>
  </si>
  <si>
    <r>
      <rPr>
        <b/>
        <sz val="10"/>
        <rFont val="Arial"/>
        <family val="2"/>
      </rPr>
      <t xml:space="preserve"> DU-DO-10 PROGRAMA DE REPROGRAFÌA
</t>
    </r>
    <r>
      <rPr>
        <sz val="10"/>
        <rFont val="Arial"/>
        <family val="2"/>
      </rPr>
      <t>GU-DO-O1 GUÍA PARA LA GESTIÓN DOCUMENTAL
GU-DO-02 GUÍA PARA LA DIGITALIZACIÓN DE ANEXOS DE LAS COMUNICACIONES OFICIALES</t>
    </r>
  </si>
  <si>
    <t>DU-DO-10 PROGRAMA DE REPROGRAFÌA
GU-DO-O1 GUÍA PARA LA GESTIÓN DOCUMENTAL
GU-DO-02 GUÍA PARA LA DIGITALIZACIÓN DE ANEXOS DE LAS COMUNICACIONES OFICIALES</t>
  </si>
  <si>
    <t>14.5 TERAS</t>
  </si>
  <si>
    <t>Preguntar a la entidad sobre los medios de almacenamiento de los documentos electrónicos de archivo?</t>
  </si>
  <si>
    <t>Revisar el Plan de preservación digital a largo plazo, donde se incluya el cronograma detallado (actividades, tiempos, responsables, entregables, entre otros) para la implementación de las acciones y estrategias propias de preservación documental.</t>
  </si>
  <si>
    <t>En el Manual de planta oficial (Resolución 85 de 2021), la entidad relacionó en el anexo No. 1  dos (2) profesionales especializados y 2 profesionales universitarios; sin embargo, al revisar el propósito principal de estos cargos se identifica que solo 1 , PROFESIONAL 1 - tiene específicamente funciones y responsabilidades en gestión documental
Propósito principal: Desarrollar y ejecutar planes, programas, proyectos, procedimientos y actividades relacionados con el diseño, orientación y administración de la gestión documental de la Lotería de Bogotá, para la administración adecuada de los documentos emitidos y recibos por la entidad.
Perfil: Título profesional en disciplina académica   del   Núcleo   Básico   del Conocimiento  en  Archivística  y  Afines, o bibliotecología y Afines.Tarjeta o matrícula profesional en los casos exigidos por la Ley.Y Seis   (6)   meses   de   Experiencia   profesional relacionada.
En el anexo 1: Manual de funciones se relacionan una cantidad de cargos que no se encuentran, no se subieron las resoluciones No. 129 de 2016 y 180 de 2021</t>
  </si>
  <si>
    <t>En los estudios previos de la profesional Sandra Patricia Henao se exigió la formación en archivísitca "Profesional en Sistemas de Información, Bibliotecología y Archivística y/o Ciencias de la Información y la Documentación. Archivista y Bibliotecóloga con especialización 
relacionada con el objeto del contrato" y dos años de experiencia.
En los estudios previos de la tecnóloga Clemencia Poveda se exige el título "Tecnólogo en gestión documental" y tres años de experiencia.
Durante la vigencia 2022, La Lotería de Bogotá, tenía 5 personas vinculadas al equipo de gestión documental. 3 contratistas: 1 archivista, 1 historiador y 1 técnico en archivística; 2 bachilleres en planta.</t>
  </si>
  <si>
    <t>Sandra Patricia Henao, archivísta con tarjeta profesional 1.061.</t>
  </si>
  <si>
    <t>Gustavo Adolfo Forero Carrillo</t>
  </si>
  <si>
    <t>Resolución No. 000068 de 2018 (mayo 21)</t>
  </si>
  <si>
    <t>1. 29/04/2022 – Presentación procedimiento desvinculación y entrega de archivo y formato de las Tablas de Retención Documental
2. 04/08/2022 - Aprobación plan de gestión documental
3. 26/08/2022 - Aprobación procedimientos inventario y comunicaciones oficiales
4. 16/09/2022 - Aprobación procedimiento de eliminación documental
5. 13/12/2022 - Aprobación actualización PINAR y procedimiento administración de comunicaciones oficiales</t>
  </si>
  <si>
    <t xml:space="preserve">Acta CIGD - 20-22/12/2021 </t>
  </si>
  <si>
    <t>Aprobada en septiembre de 2021, contiene todos los componenets establecidos en el Decreto 1080 de 2015</t>
  </si>
  <si>
    <t>El diagnóstico fue elaborado en el año 2021. La entidad realizó traslado del Archivo Central, por tanto, el diagnóstico debe ser actualizado.
La volumetría de archivos de gestión fue de 342,44 ml</t>
  </si>
  <si>
    <t>La recolección de información y elaboración del programa se ha programado para las vigencias 2022-2023 y la socialización para la vigencia 2024.</t>
  </si>
  <si>
    <t>Socialización del programa en 2022</t>
  </si>
  <si>
    <t>La recolección de información y elaboración del programa se ha programado para las vigencias 2022-2023 y la socialización para las vigencias 2023-2024.</t>
  </si>
  <si>
    <t>La recolección de información y elaboración del programa se ha programado para las vigencias 2021-2024 y la socialización para las vigencias 2023-2024.</t>
  </si>
  <si>
    <t>2022: Realización de capacitaciones
En el PIC se programaron dos jornadas de capacitación en las temáticas: 1. Transferencias primarias y 2. Aplicación Tablas de retención Documental para las fechas 01/03/2022 y 30/06/2022</t>
  </si>
  <si>
    <t>https://loteriadebogota.com/wp-content/uploads/PROGRMA-DE-GESTION-DOCUMENTAL-2021-2024.pdf</t>
  </si>
  <si>
    <t>La entidad aportó 10 actas de las visitas a los archivos de gestión, en las cuales se verificó la implemenatción de las TRD e inventarios documentales, se hizo seguimiento a compromisos, estado de los archivos de gestión.
También se realizó la inducción a las TRD.</t>
  </si>
  <si>
    <t>La entidad aportó una matriz de seguimiento a las actividades del proceso de gestión documental.</t>
  </si>
  <si>
    <t xml:space="preserve">En el plan anual de auditorías de la vigencia 2022 se programó la auditoría al proceso de gestión documental entre los meses de mayo y junio.
El informe de la auditoría es de julio de 2022, en este se identifica el seguimiento a los planes de mejoramiento producto de los informes de las visitas de seguimiento realizadas por el Archivo de Bogotá en las vigencias 2019, 2020 y 2021. En total 23 acciones de las cuales 2 se han cumplido, 20 están en proceso y 1 está pendiente.
</t>
  </si>
  <si>
    <t>La Lotería de Bogotá cuenta con las instalaciones apropiadas para el funcionamiento del Archivo Central, en el cual, se pueden recibir las transferencias documentales primarias; adicionalmente, la conservación y disposición de la documentación.</t>
  </si>
  <si>
    <t>La entidad realizó 4 jornadas de capacitación sobre TRD los días 26/05/2022, 01/06/2022, 02/06/2022 y 06&amp;06/2022.</t>
  </si>
  <si>
    <t>Transferencias Documentales Primarias</t>
  </si>
  <si>
    <t xml:space="preserve">Acta CIGD - 28/12/2021 </t>
  </si>
  <si>
    <t>La entidad cumplió un 34% adicional a la meta formulada</t>
  </si>
  <si>
    <t>1. Plan para elaborar y Ajustar inventarios Documentales 
2. Plan para Actualizar Tablas de Retención Documental
3. Plan para la adecuación del espacio del Fondo Documental Acumulado y el Archivo Centra
4. Plan para la actualización y Aplicación del Sistema Integrado de Conservación
5. Plan para la elaboración de Tablas de Valoración documental
6. Plan de actualización del Programa de Gestión Documental
7. Plan para la elaboración del Modelo de requisitos para la Gestión de Documentos electrónicos.</t>
  </si>
  <si>
    <t>Plan de acción de gestión documental</t>
  </si>
  <si>
    <t>Estructura 2008-2016 (Julio 06/2008)</t>
  </si>
  <si>
    <t>En el Acuerdo No. 21 de 2022 (10 noviembre) "Por el cual se modifica la estructura organizacional y el manual de funciones y competencias laborales de la Lotería de Bogotá." se relacionan 14 dependencias.</t>
  </si>
  <si>
    <t>Este dato conforme a lo repoprtado por la profesional de gestión documental en reunión del 08/06/2023</t>
  </si>
  <si>
    <t>Estructura 2008-2016 (Julio 06/2008)
En el SIC se menciona: "La Entidad adoptó las tablas de retención documental en el año 2013, sin que contaran con la convalidación del Consejo Distrital de Archivos. Esta situación se subsanó durante la
vigencia 2015 ante este Consejo, pero sólo hasta el año 2021 se dio impulso para su adopción e implementación; ahora es necesario realizar una revisión y actualización de este instrumento archivístico."
¿La entidad realizó transferencias primarias antes de 2022?</t>
  </si>
  <si>
    <t>Resolución 083 de 2013</t>
  </si>
  <si>
    <t>Resolución 083 de 2013
Circular 7 de abril de 2022</t>
  </si>
  <si>
    <t>La TRD fue convalidada por el Consejo Distrital de Archivos en la sesión No. 1 de 03/03/2014 (Acta 1 de 2014) y Acuerdo 01 de 2014 (Marzo 5)  Acuerdo 01 de 2015 (Marzo 20). Por tanto, la Resolución de adopción es anterior a la convalidación.</t>
  </si>
  <si>
    <t>TRD-49 (06/06/2017)</t>
  </si>
  <si>
    <t>https://loteriadebogota.com/tablas-de-retencion/</t>
  </si>
  <si>
    <t>Los inventarios se encuentran en proceso de actualización en las dependencias dado el trabajo que se esta realizando de implementación de la TRD, el total de registros es de 97 a 31 de diciembre pertenencientes a la oficina de Cartera y la Oficina de Control Interno.</t>
  </si>
  <si>
    <t>Aún los inventarios documentales no se encuentran actualizados a 31 de diciembre de 2022.
Se deja el dato de 2021 para no alterar signifcativamente los datos a nivel distrito.</t>
  </si>
  <si>
    <t>No se cuenta con expedientes electrónicos para determinar un total de gigabytes en archivos de gestión</t>
  </si>
  <si>
    <t>Esto corresponde a las transferencias primarias de 2022? Porque al sumar las transferencias relacionadas en el anexo 4 del formulario da: 19,58 ml</t>
  </si>
  <si>
    <t>Recibo de premios a distribuidores</t>
  </si>
  <si>
    <t>Porcentaje del total de fondo</t>
  </si>
  <si>
    <t>Se programaron 16 transferencias y se realizaron 10</t>
  </si>
  <si>
    <t xml:space="preserve">La TRD fue convalidada por el Consejo Distrital de Archivos en la sesión No. 1 de 03/03/2014 (Acta 1 de 2014) y Acuerdo 01 de 2014 (Marzo 5)  </t>
  </si>
  <si>
    <t>FR0330-281
Versión 2
03/03/2021</t>
  </si>
  <si>
    <t>Esto corresponde a las transferencias primarias de 2022? Porque al sumar las transferencias relacionadas en el anexo 4 del formulario da: 19,58 ml y en la pregunta 18 A 31 de diciembre de 2022, ¿Cuál fue el total de metros lineales almacenados en el archivo central? la respuesta fue 264,75 y 7497 registros</t>
  </si>
  <si>
    <t>Están en el proceso de elaboración.</t>
  </si>
  <si>
    <t>Si bien la entidad formuló un documento denominado banco terminológico, este no cuenta con las definiciones de las series y subseries, por tanto, se constituye solo como un listado con normativa aplicable (normograma).</t>
  </si>
  <si>
    <t xml:space="preserve"> Acta de Comité Institucional de Gestión y Desempeño 31 diciembre 2020.</t>
  </si>
  <si>
    <t>Para que los términos del banco se puedan usar en los registros del SGC se deben asociar las tipologías documentales de cada serie.</t>
  </si>
  <si>
    <t>Porque el banco no tiene asociados las tipologías documentales.</t>
  </si>
  <si>
    <t>cómo se usan los términos del banco si no han sido parametrizados?</t>
  </si>
  <si>
    <t>La entidad cuenta con la aprobación por parte del CIGD, pero no con el acto administrativo de aprobación por parte del representante legal.</t>
  </si>
  <si>
    <t>Acta de Comité Institucional de Gestión y Desempeño 20 diciembre 2019</t>
  </si>
  <si>
    <t>No aportaron evidencias de la implementación de los programas del plan de conservación, solo fotografías.
Como parte de la implementación del SIC la entidad trasladó el archivo central a un depósito propio que cumple con las condiciones establecidas en el a</t>
  </si>
  <si>
    <t>No aportaron herramienta de seguimiento.
En la herramienta de seguimiento al PINAR se hace mención de:
Un (1) Herramienta de medición, análisis y verificación del Plan de Conservación del Sistema Integrado de Conservación
Un (1) Herramienta de medición, análisis y verificación del plan de preservación digital a largo plazo del Sistema Integrado de Conservación</t>
  </si>
  <si>
    <t>Acta de Comité Institucional de Gestión y Desempeño 31 diciembre 2020</t>
  </si>
  <si>
    <t xml:space="preserve">En el plan de acción de la entidad se identifica que se realizó el seguimiento al plan de tratamiento de riesgos, durante el primer y segundo trimestre de 2022. Actividades del plan: 1, Revisar y ajustar  el Plan de Tratamiento de Riesgos de Seguridad y Privacidad de la Información (fila 40) y 2. </t>
  </si>
  <si>
    <r>
      <t>Se aporta el 02_PRO332-212-7-control de documento.
Teniendo en cuenta el manual para la implemenatción del PGD, el proceso de planeación también "</t>
    </r>
    <r>
      <rPr>
        <i/>
        <sz val="10"/>
        <rFont val="Arial"/>
        <family val="2"/>
      </rPr>
      <t xml:space="preserve">comprende la creación y diseño de formas, formularios y documentos, análisis de procesos, análisis diplomático y su registro en el sistema de gestión documental. 
</t>
    </r>
    <r>
      <rPr>
        <sz val="10"/>
        <rFont val="Arial"/>
        <family val="2"/>
      </rPr>
      <t>Además, en el marco de este proceso se encuentra la identificación de los instrumentos archivísticos CCD, TRD, inventarios mapas de procesos y flujos, los cuales se identifican en el mismo PGD en el PINAR y diagnóstico integral de archivos. Finalmente, en este proceso también se encuentra SIC, por tanto, la entidad cumple con la implementación de este proceso.
En el lineamiento 13 - Proceso de gestión documental, se menciona que el PGD es el instrumento archivístico de la planeación operativa de la GD, en los siguientes términos: "</t>
    </r>
    <r>
      <rPr>
        <i/>
        <sz val="10"/>
        <rFont val="Arial"/>
        <family val="2"/>
      </rPr>
      <t>de acuerdo con los lineamientos establecidos por el Archivo General de la Nación y en armonización con el SIG, se entiende como un instrumento correspondiente a este tipo de planeación".</t>
    </r>
  </si>
  <si>
    <t>Se aporta el 02_PRO332-212-7-control de documentos
01_PRO440-210-8 Administración de Comunicciones Recibidas y oficiales</t>
  </si>
  <si>
    <t>01_PRO440-210-8 Administración de Comunicciones Recibidas y oficiales</t>
  </si>
  <si>
    <t>Se aporta el 03_PRO-330-213-9- Gestión de Archivos
CCD. TRD</t>
  </si>
  <si>
    <t>Se aporta el 03_PRO-330-213-9- Gestión de Archivos
SIC</t>
  </si>
  <si>
    <t>Se aporta el 03_PRO-330-213-9- Gestión de Archivos</t>
  </si>
  <si>
    <t>Acta CIGD 23/09/2021</t>
  </si>
  <si>
    <t>Implementar el modelo de requisitos con los requerimientos funcionales y técnicos de acuerdo con las necesidades documentales de la entidad.</t>
  </si>
  <si>
    <t>1,520,97 GB</t>
  </si>
  <si>
    <t>1,520,97</t>
  </si>
  <si>
    <t>Servidor del sistema de información Misional</t>
  </si>
  <si>
    <t>No aportaron documento, al revisar el PIGA no se desarrolla alguna iniciativa relacioanda con la política de cero papel.</t>
  </si>
  <si>
    <t>La entidad ha fortalecido el usa del SIGA para fomentar la reducción del consumo de papel. Adicionalmente, cerca a las impresoras tienen publicadas carteles que indican buenas prácticas para el uso del papel.</t>
  </si>
  <si>
    <t xml:space="preserve">La reducción del consumo de papel ve reflejado en el informe de Austeridad en el gasto del tercer trimestre del 2022, el cual se puede evidenciar en el siguiente link: https://loteriadebogota.com/wp-content/uploads/Informe-Austeridad-en-el-gasto-III-trimestre-2022.pdf </t>
  </si>
  <si>
    <t>No hubo reducción del papel</t>
  </si>
  <si>
    <t xml:space="preserve">Estos datos fueron verificados con el Informe de austeridad del gasto del cuarto trimestre de la vigencia 2022: https://loteriadebogota.com/wp-content/uploads/Informe-Austeridad-en-el-gasto-IV-trimestre-2022.pdf
En este informe se presenta la siguiente justificación:
“Se observa un incremento del 10.86 %, entre otras razones, por las siguientes:
Regreso a la presencialidad del 100% de la planta de personal de la entidad, lo que hace que muchas gestiones
administrativas reflejadas en los documentos de la entidad se estén realizando a través de medios impresos.
- Se recibieron requerimientos y visitas de entes de control, que requirieron la entrega de documentos en medio físico,
incrementando el uso de papel.
- Se efectuó la impresión de todos los expedientes contractuales.”
Por lo anterior, se observa un consumo razonable, dentro de los parámetros de austeridad tomando como referente el
IPC a 31 de diciembre de 2022, que asciende al 13.12%. </t>
  </si>
  <si>
    <t>La entidad realizó jornadas de capacitación en gestión documental y en el PIC se encuentra un eje denominado "Gestión del conocimiento y la innovación", en este eje se abordaron temáticas relacionadas con el saber hacer y saber ser.</t>
  </si>
  <si>
    <t xml:space="preserve">En las páginas 66 a 68 se incluyeron los avances del proceso, específicamente, </t>
  </si>
  <si>
    <t xml:space="preserve"> 3 de 4</t>
  </si>
  <si>
    <t xml:space="preserve">ACUERDO DE JUNTA DIRECTIVA No. 055 DEL 17 DE OCTUBRE DE 2019 (PG 101): Profesional Especializado 222-28 -  Subgerencia Corporativa - Dirección Administrativa- Gestión Documental: Propósito: Ejercer y aplicar los conocimientos propios de la profesión según el nivel e complejidad y competencias exigidas para el desarrollo de los planes, programas y proyectos a cargo del área archivística, de conformidad con los procesos y procedimientos, la normatividad legal vigente y los lineamientos del jefe inmediato.
Educación: Título profesional en los núcleos básicos del conocimiento en: Administración, Bibliotecología, otros de las ciencias sociales y humanas. Posgrado en las áreas relacioandas con las funciones.
Tarjeta o matrícula profesional de archivistas o el certificado de inscripción en el registro único profesional según sea el caso, expedido por el Consejo Nacional de archivistas.
Profesional Especializado 222-26 (pg. 120): Propósito: Ejercer y aplciar conocimientos especializados para el desarrollo de los planes, programas y proyectos a cargo de la dependencia, de acuerdo con el Modelo Integral de Atencón en Salud y la normatividad vigente. Función 1: Orientar la gestión documental de conformidad con las normas de organización, transferencia, custodia y conservación de los documentos del archivo de gestión y central de la Subred para el manejo efectivo y eficaz de la documentación. 
Perfil: Título profesional en los núcleos básicos del conocimiento en Administración, Economía, Ingeniería Industrial y afines, Ingeniería administrativa y afines. 30 meses de experiencia profesional relacionada.
Profesional Universitario 219-11 (páginas 376-377)
Propósito principal: Ejercer la planeación, control, seguimiento y evaluación del Sistema de gestión documental (documentos, archivo y correspondencia) de la Subred, en armonía con las políticas institucionales y la normativa legal vigente.
Perfil: título profesional del núcleo básico en administración, bibliotecología, otras de las ciencias sociales y humanas.
Inscripción en el registro único profesional expedida por el Colegio Colombiano de Archivistas.
Técnico 314-15 (436): Aplicar los conocimientos técnicos de apoyo a la dependencia asignada, de conformidad con los procesos y procedimientos y la normatividad vigente. Las funciones están relacionadas con la gestión documental.
Perfil: Título de formación técnica profesional o tecnológica en los núcleos básicos del conocimiento en Administración, Bibliotecología, otros de las ciencias sociales y humanas. Inscripción en el registro único profesional, expedida por el Colegio Colombiano de Archivístas. 24 meses de experiencia relacionada.
Técnico 314-14 (p. 438): Oficina Asesora Jurídica. Aplicar los conocimientos técnicos en el desarollo de los procesos y procedimientos de apoyo de acuerdo con los planes y programas de la dependencia, de conformidad con la normatividad legal vigente que regulan la materia de manera eficiente y oportuna. 24 meses de experiencia laboral relacioanada.
Perfil: Título de formación técnica profesional o tecnológica en los núcleos básicos del conocimiento en Administración, Contaduría pública, Economía, Ingeniería administrativa y afines, Ingeniería de sistemas, elemática y afines, Ingeniería industrial y afines.
</t>
  </si>
  <si>
    <t>Solicitar estudios previos o idoneidad. En reunión con el profesional referente de la gestión documental menciona que la entidad no incluye la idoneidad en los estudios previos de los contratos de prestación de servicios profesionales y de apoyo a la gestión; sin embargo, para la contratación de personal para el área se verifica que cuente con formación en el área y experiencia relacionada.
Preguntar el cargo de los tres funcionarios de la planta provisional: 
ELIZABETH LEURO codigo 407 - Asistencial
JAVIER ACOSTA VEJARANO codigo 407 - Asistencial
ANGEL CORTES IRMA ISABEL  codigo 412 - Asistencial</t>
  </si>
  <si>
    <t>Mauricio Orlando Rincón Hernández</t>
  </si>
  <si>
    <t>MARIA CATALINA RINCON CORTES: Plan de conservación. ¿Cuál fue el plazo del contrato? 1 mes en la vigencia 2022</t>
  </si>
  <si>
    <t>ERLYZETH FERIA VALDES: Plan de preservación digital a largo plazo</t>
  </si>
  <si>
    <t>Resolución 0222 de 2022 (05 abril).</t>
  </si>
  <si>
    <t>1. 06/04/2022: Avance política de gestión documental
2. 15/06/2022: Resultados FURAG política de gestión documental
3. 30/09/2022: Avance política de gestión documental
4. 02/12/2022: Presentación y aprobación de las TVD de la Unidad de Servicios de Salud de Fontibón
5. 27/12/2022: Avance política de gestión documental</t>
  </si>
  <si>
    <t>Acta No. 6 de 2021 del Comité Interno de Archivo (febrero 22)</t>
  </si>
  <si>
    <t>Diagnóstico de 2019</t>
  </si>
  <si>
    <t>La Entidad elaboró un documento en 2020; sin embargo, a la fecha se encuentra sin codificación y fecha de aprobación por parte de Gestión de Calidad.
En la reunión realizada con el profesional referente de la egstipon documental del 16/07/2023, se pudo confimar con la visualización en la Intranet de la entidad, que el programa se encuentra aprobado y publicado en el sistema de gestión con el número 14-06-pg-0006 - 18/03/2021</t>
  </si>
  <si>
    <t>La Entidad elaboró un documento en 2020; sin embargo, a la fecha se encuentra sin codificación y fecha de aprobación por parte de Gestión de Calidad.
En la reunión realizada con el profesional referente de la egstipon documental del 16/07/2023, se pudo confimar con la visualización en la Intranet de la entidad, que el programa se encuentra aprobado y publicado en el sistema de gestión con el número 14-06-pg-0003 - 14/07/2020</t>
  </si>
  <si>
    <t>La Entidad elaboró un documento en 2020; sin embargo, a la fecha se encuentra sin codificación y fecha de aprobación por parte de Gestión de Calidad.
14-06-pg-0005 - 18/03/2021</t>
  </si>
  <si>
    <t>En el PIC de la vigencia 2022 se incluyeron temáticas asociadas al proceso de gestió documental: : Orfeo
Secop,Suresoc, Oulook</t>
  </si>
  <si>
    <t>El área de gestión documental realiza procesos de auditoría.
En la reunión realizada con el profesional referente de la egstipon documental del 16/07/2023, se pudo confimar con la visualización en la Intranet de la entidad, que el programa se encuentra aprobado y publicado en el sistema de gestión con el número 14-06-pg-0002 - 14/07/2020</t>
  </si>
  <si>
    <t>22 de febrero de 2021 al 30 de junio de 2024</t>
  </si>
  <si>
    <t>https://subredsuroccidente.gov.co/datos-abiertos/14-06-PG-0001%20Programa%20de%20gesti%C3%B3n%20documental%20-%20PGD%20V4_0.pdf
https://subredsuroccidente.gov.co/transparencia-y-acceso-a-la-informacion/datos-abiertos-2/</t>
  </si>
  <si>
    <t>En el Plan de Acción de la vigencia 2022 se encuentra las siguiente meta:
1. A 2024 lograr el 100% en el cumplimiento del Plan Institucional de Archivos PINAR y el Programa de Gestión Documental - PGD.</t>
  </si>
  <si>
    <t>La entidad aportó una matriz en la cual reporta el avance trimestral de las metas del plan de acción, dentro de las cuales se encuentra la implementación del PINAR y PGD.</t>
  </si>
  <si>
    <t xml:space="preserve">Jornadas de capacitación </t>
  </si>
  <si>
    <t xml:space="preserve">Capacitaciones en materia de gestión documental, capacitaciones en el uso del aplicativo Orfeo, levantamiento de inventarios de los FDA, seguimiento a la distribución de correspondencia </t>
  </si>
  <si>
    <t>En el archivo relación de capacitaciones se listan 163 jornadas de capacitación; sin embargo, con fecha se relacionan 108 jornadas.
Luego de la reunión del 26 de julio con el profesional referente de la GD envió un archivo en el cual solo se incluyen 108 sesiones de capacitación.</t>
  </si>
  <si>
    <t>Uso del aplicativo de Orfeo</t>
  </si>
  <si>
    <t>Orfeo, organización documental,reglamento interno de archivo, reconstrucción de expedientes.</t>
  </si>
  <si>
    <t>Acta No. 1 de 2021 del Comité Interno de Archivo (enero 30)</t>
  </si>
  <si>
    <t>1. Elaboración de TVD
2. Formulación, desarrollo e
implementación del Sistema Integrado de
Conservación - SIC
3. Formulación del Sistema de Gestión de
Documento Electrónico de Archivo -
SGDEA
4. Desarrollo e implementación del
Programa de Gestión Documental - PGD</t>
  </si>
  <si>
    <t xml:space="preserve">1. Elaborar las tablas de valoración documental  
2. Formulación, desarrollo e implementación del sistema integrado de conservación  
3. Formulación del sistema de gestión de documentos electrónicos de archivos - SGDEA  
4. Desarrollo e implementación del programa de gestión documental  
</t>
  </si>
  <si>
    <t>La Entidad aportó una matriz en la cual se desagregan las actividades de cada uno de los programas o proyectos formulados en el PINAR con su correspondiente peso y porcentaje de avance.</t>
  </si>
  <si>
    <t>Seguimiento al POA</t>
  </si>
  <si>
    <t>1. Matriz de Seguimiento
2. POA</t>
  </si>
  <si>
    <t>https://subredsuroccidente.gov.co/datos-abiertos/tablas_retencion_documental/CUADRO%20CLASIFICACION%20DOCUMENTAL%20SRSO.pdf</t>
  </si>
  <si>
    <t>Acuerdo 15 de 2017</t>
  </si>
  <si>
    <r>
      <t xml:space="preserve">Expedientes híbridos, digitalizados y en papel. 
Aportaron los invenatrios de 
</t>
    </r>
    <r>
      <rPr>
        <b/>
        <sz val="10"/>
        <rFont val="Arial"/>
        <family val="2"/>
      </rPr>
      <t>1. Dirección Administrativa:</t>
    </r>
    <r>
      <rPr>
        <sz val="10"/>
        <rFont val="Arial"/>
        <family val="2"/>
      </rPr>
      <t xml:space="preserve"> 4 series y 3 subseries y en la TRD hay 16 series y 30 subseries - solo expedienets relacionados con el PIGA
</t>
    </r>
    <r>
      <rPr>
        <b/>
        <sz val="10"/>
        <rFont val="Arial"/>
        <family val="2"/>
      </rPr>
      <t>2.Dirección de gestión del riesgo en salud</t>
    </r>
    <r>
      <rPr>
        <sz val="10"/>
        <rFont val="Arial"/>
        <family val="2"/>
      </rPr>
      <t xml:space="preserve">, el inventario documental lista el tipo documental: Formatos gestión del cuidado comunitario" codificado con el número 350-46-10 - Serie: Planes, subserie: Planes de Intervención
Colectiva - PIC. También aportan inventarios que se encuentran sin codificar relacionados con asistencias técnicas.
</t>
    </r>
    <r>
      <rPr>
        <b/>
        <sz val="10"/>
        <rFont val="Arial"/>
        <family val="2"/>
      </rPr>
      <t xml:space="preserve">3.Dirección de servicios ambulatorios: </t>
    </r>
    <r>
      <rPr>
        <sz val="10"/>
        <rFont val="Arial"/>
        <family val="2"/>
      </rPr>
      <t xml:space="preserve">1 serie 310-57
</t>
    </r>
    <r>
      <rPr>
        <b/>
        <sz val="10"/>
        <rFont val="Arial"/>
        <family val="2"/>
      </rPr>
      <t xml:space="preserve">4. Dirección de servicios complementarios
5. Oficina Asesora Jurídica
6. Oficina de calidad
7. Oficina Control Interno Disciplinario
8. Oficina de Control Interno
</t>
    </r>
    <r>
      <rPr>
        <sz val="10"/>
        <rFont val="Arial"/>
        <family val="2"/>
      </rPr>
      <t>Los inventarios tienen campos sin diligenciar.
Adicionalmente, en la relación de los archivos de gestión solo se identifican 18 dependencias, a saber:
1. DESPACHO DEL GERENTE
2. DIRECCION ADMINISTRATIVA
3. DIRECCION ADMINISTRATIVA
4. DIRECCIÓN DE CONTRATACIÓN
5. DIRECCIÓN DE GESTIÓN DEL RIESGO EN SALUD
6. DIRECCION DE GESTION DEL TALENTO HUMANO
7. DIRECCION DE SERVICIO DE URGENCIAS
8. DIRECCION DE SERVICIOS AMBULATORIOS
9. DIRECCION DE SERVICIOS COMPLEMENTARIOS
10. OFICINA ASESORA JURIDICA
11. OFICINA DE CALIDAD
12. OFICINA DE CONTROL INTERNO
13. OFICINA DE CONTROL INTERNO DISCIPLINARIO
14. OFICINA DE PARTICIPACIÓN COMUNITARIA Y SERVICIO AL CIUDADANO
15. OFICINA DE SISTEMAS DE INFORMACIÓN - TIC
16. SUBGERENCIA CORPORATIVA
18. DIRECCIÓN FINANCIERA
17. SUBGERENCIA DE PRESTACION DE SERVICIOS DE SALUD</t>
    </r>
  </si>
  <si>
    <t>Resolución 031 de 2020 (enero 21) - Adopción de TRD - Estructura del Acuerdo 015 de 2017.</t>
  </si>
  <si>
    <t>Resolución 031 de 2020 (enero 21)</t>
  </si>
  <si>
    <t>https://subredsuroccidente.gov.co/transparencia-y-acceso-a-la-informacion/datos-abiertos-2/</t>
  </si>
  <si>
    <t>Algunos archivos de gestión no cumplen con las condiciones para el almacenamiento de documentos de archivo. También se observan documentos en AZ. Hay documentos contra ventanas, expuestos al sol.
CAPS PATIO BONITO - SUBGERENCIA DE PRESTACIÓN DE SERVICIOS (Documentos sueltos).
Los archivos de gestión no tienen espacio.</t>
  </si>
  <si>
    <t>En el registro fotográfico aportado por la entidad se observa que hay cajas que se encuentran ubicadas en el piso una sobre la otra. En algunos espacios del archivo central hay tejas de zinc.</t>
  </si>
  <si>
    <t>En el plan de transferencias documentales primarias de la vigencia 2022 se incluyeron las 21 dependencias.</t>
  </si>
  <si>
    <t xml:space="preserve">Solo 5 dependencias realizaron transferencias primarias:
</t>
  </si>
  <si>
    <t>4-06-FO-0001 - V5 - 20/03/2019
14-06-FO-0001 - V6 - 30/09/2021 
Algunos inventarios están en el formato V7 - 06/02/2023</t>
  </si>
  <si>
    <t xml:space="preserve">La entidad durante la vigencia 2022 realizó las siguientes actividades:
1. Elaboró las TVD del Hopsital de Fontibón
2. 
3.
4. Avanzó en un 80% en el levantamiento de los inventarios es estado natural </t>
  </si>
  <si>
    <t>Acta No. 2 de 2020 Comité Interno de Archivo (abril 28)</t>
  </si>
  <si>
    <t>Se realizó la búsqueda de varios términos del BT en el listado maestro de documentos y no coinciden los nombres o no se encuentran y viceversa.</t>
  </si>
  <si>
    <t>Acta 006 de 2019 - Comité de gestión documental y archivo</t>
  </si>
  <si>
    <t>El acta aportada por la entidad fue 61_Acta Comité de GD 27-08-2019_Aprobacion_TCA y el instrumento TCA es del 2020</t>
  </si>
  <si>
    <t>Se reitera la recomendación realizada en la vigencia anterior; formular, aprobar e implementar el modelo de requisitos funcionales y técnicos con los requerimientos funcionales en el sistema de gestión de documentos electrónicos de archivo.</t>
  </si>
  <si>
    <t>DIGITALIZACIÓN Y FOTOCOPIADO</t>
  </si>
  <si>
    <t>Programa de reprografia, el cual esta articulado con el Programa de Gestión Documental</t>
  </si>
  <si>
    <t>Preguntar la entidad en que medios de almacenamiento se ecnuentra la producción documental electrónica.</t>
  </si>
  <si>
    <t xml:space="preserve">1. La entidad formuló la ficha técnica de política institucional para la política cero papel.  01-01-OD-0028 - V3 de 09/07/2021. En este documento (matriz en Excel) se enuncia la política, objetivo general, Objetivos  específicos de la Política, Meta del objetivo especifico , Indicador.
Objetivo 1: Disminuir el consumo de impresiones y duplicaciones para el año vigente respecto al año anterior. 
Meta 1: Disminuir el  3% el consumo de impresiones y duplicaciones respecto al periodo anterior. 
Objetivo 2: Implementar estrategias de ahorro de papel con buenas practicas ambientales, campañas dirigidas a los servidores de la entidad
Meta 2: Cumplir al 100% el plan de acción de la estrategia cero papel. 
2. Plan de acción de la estrategia cero papel - 2022
 </t>
  </si>
  <si>
    <t>En el plan de austeridad del gasto la Entidad formuló la meta de reducir el 1% de recursos para impresión. En términos de número de impresiones durante la vigencia 2022, la Subred dismunuyó en 2.391.996 impresiones que equivalen al 21% y en recusos a 81 millones de pesos.
2021: 11.407.140
2022: 9.015.144</t>
  </si>
  <si>
    <t>Este dato se calculó teniendo en cuenta el número de impresiones reportado en el plan de austeridad del gasto, dividido en 500 que que el número de hojas que tiene una resma de papel.</t>
  </si>
  <si>
    <t>En el PIC de la vigencia 2022 se incluyeron temáticas asociadas al proceso de gestió documental: : Orfeo
Secop,Suresoc, Oulook
También se incluyeron dos jornadas de capacitación en gestión del conocimiento.</t>
  </si>
  <si>
    <t xml:space="preserve">En el informe de rendición de cuentas se reporta en 100% el cumplimiento de la meta: A 2024, Lograr el 100% en el cumplimiento del Plan Institucional de Archivos -PINAR y el Programa de Gestión Documental - PGD. (pg 17.)
También se reporta el avance de la política de gestión documental (pg 44): Se realizan las actividades de Sistema Integrado de  conservación, la elaboración de las Tablas de Valoración Documental del Hospital de Fontibón, Se avanzo en la elaboración del plan de preservación digital a largo plazo del Sistema Integrado de Conservación cumpliendo con el 100% de las actividades. 
En las páginsa 56, 57 y 58 se presentan los avances del proceso de gestión documental: 
1. Capacitaciones en Gestión Documental
2. Acompañamientos técnicos y seguimiento a la implementación del subproceso de gestión documental
3. Acompañamientos técnicos y seguimiento a la implementación del subproceso de gestión documental
4. Elaboración Tabla de Valoración Documental del antiguo Hospital de Fontibón, conforme a los dispuesto en el contrato 4761 de 2022, las cuales están en proceso de convalidación ante el consejo distrital de archivos.
5. Elaboración del Sistema Integrado de Conservación - SIC
6. Formulación del Sistema de Gestión de Documentos Electrónicos de Archivo - SGDEA
</t>
  </si>
  <si>
    <t xml:space="preserve">En el informe de gestión la Entidad reportó:
1. Avances política de gestón documental:
2. Cumplimiento del plan de acción de gestión documental -Historia Clínica
3. SUBPROCESO GESTIÓN DOCUMENTAL, ARCHIVO Y CORRESPONDENCIA (pg. 381 a 395)
</t>
  </si>
  <si>
    <t xml:space="preserve">INSTITUTO DISTRITAL DE PROTECCIÓN Y BIENESTAR ANIMAL </t>
  </si>
  <si>
    <r>
      <t xml:space="preserve">La entidad aporta nuevamente la resolucion 148 de 2020 Manual de funciones que, en su página 67 se encuentra el perfirl del </t>
    </r>
    <r>
      <rPr>
        <b/>
        <sz val="10"/>
        <rFont val="Arial"/>
        <family val="2"/>
      </rPr>
      <t>"técnico en gestión documental".</t>
    </r>
    <r>
      <rPr>
        <sz val="10"/>
        <rFont val="Arial"/>
        <family val="2"/>
      </rPr>
      <t xml:space="preserve">
Se reitera que, el  perfil  idóneo  para  la  formulación,  implementación  y  gestión  del  Subsistema Interno  de Gestión Documental y de Archivos SIGA,corresponde a una formación profesional, por lo tanto, se recomienda nuevamente la IDPYBA Incluir  en  el  Manual  de  Funciones  los  requisitos  de  formación  y experiencia también en el nivel profesional para el desarrollo de funciones en gestión documental y dearchivos.</t>
    </r>
  </si>
  <si>
    <t xml:space="preserve">
No es comprensible que, en enero del 2022 Yoset Tovar Cede el contrato cuyo objeto era: "PRESTAR LOS SERVICIOS PROFESIONALES LA GESTIÓN PARA REALIZAR LAS ACTIVIDADES RELACIONADAS CON  LA TRANSFERENCIA DE ARCHIVOS Y DESARROLLO DE LOS INSTRUMENTOS Y HERRAMIENTAS ARCHIVÍSTIVAS", donde claramente quedó consiganos que era un CPS a nivel PROFESIONAL.y apra la contratación del profesional que en principio fue quien tompo la cesión requeiren como formación TECNICO O TECNÖLOGO y que asu vez en el numeral 2,3 del contrato "ID del contato a celebrar" registra "prestación de servicios profesinales y/o de apoyo a la gestión". No es conherente!!!
Se revisaron los 18 adjunto (estudios tecnicos) encontrando que:
1. no se entendió la cesión que hizo Yoset a Johanna; luego ella fue contratada, pero se ubicó un CTS 064 (yoset) por 11,5 meses... cómo es ese rollo?
2. Cómo es que la profesional yohana inica con cesión de profesional y luego como tecnico, no es comorensible, máxime que sus actividades contractuales son propias de un profesional y no de un tecnico.
3. Se evidenció 2 contratos profesionales, los cuales no tendrían que ver de manera directa con la gestión documental. solo tienen 1 actividad como apoyo a GD las demás so propias de su vinculación y profesión o a caso son rubros de corporativa y son dependentes del grupo de gestion documental??
Se precisa que la gestión documental de una entidad debería estar a cargo de un profesional en archivísitca y afines, que  por  su  experiencia  y  conocimientos garantice el manejo técnico de la gestión de los documentos, el archivo y la correspondencia en la entidad, apoyando la formulación, implementación y gestión del Subsistema Interno de Gestión Documental y de Archivos SIGA.</t>
  </si>
  <si>
    <t>Se registra SI, si se tiene en cuenta que la persona que siempre atiende al AB es profesional</t>
  </si>
  <si>
    <t>Resolución 047 de 2019 Por la cual se crea el comité institucinal de gestión y desempeño</t>
  </si>
  <si>
    <r>
      <t xml:space="preserve">1. Acta 1 PINAR: Yoset y Jonaha exponen el IA. La ppt enseña: 
*1er trimestre actualizar el PINAR; </t>
    </r>
    <r>
      <rPr>
        <b/>
        <sz val="10"/>
        <rFont val="Arial"/>
        <family val="2"/>
      </rPr>
      <t xml:space="preserve">elaborar </t>
    </r>
    <r>
      <rPr>
        <sz val="10"/>
        <rFont val="Arial"/>
        <family val="2"/>
      </rPr>
      <t xml:space="preserve">nventarios documentales </t>
    </r>
    <r>
      <rPr>
        <b/>
        <sz val="10"/>
        <rFont val="Arial"/>
        <family val="2"/>
      </rPr>
      <t>actualizados</t>
    </r>
    <r>
      <rPr>
        <sz val="10"/>
        <rFont val="Arial"/>
        <family val="2"/>
      </rPr>
      <t xml:space="preserve"> de las dependencias.
*3er trimestre actualizar politica gestión documental; actualizaar PGD; actualizar TRD
*4to trimestre elaborar BT; elaborar TCA; fomrular esquema de metadatos
*transversal a todos los procesos im´lementar el SGDEA; recibir TPD; digitalizar archivos para cargar en el repositorio digital; elaborar el SIC
2. Acta 2 No corresonde a los solicitado
3. Acta 3 (02-03-2022): reportaron que para el 2021 faltaron 3 areas por hacer transfernecias documentales; para actualziar la TRD está pendiente la actualziación de algunos procedimientos internos; cuentan con MOREC, estaban en revisión con el área de tecnologías; PGD actualizado y aprobado en comité (cuál comité) </t>
    </r>
    <r>
      <rPr>
        <b/>
        <sz val="10"/>
        <rFont val="Arial"/>
        <family val="2"/>
      </rPr>
      <t>en la reunión Laura aportará el acta que +- es de noviembre</t>
    </r>
    <r>
      <rPr>
        <sz val="10"/>
        <rFont val="Arial"/>
        <family val="2"/>
      </rPr>
      <t xml:space="preserve">
4. Acta 4 (07-04-2022) manifestaron contar con: PINAR aprobado en enero (del 2022); capacitaciones en inventarios, organizaci+on, transferencia, guía érdida documental, prestamos documentales; cuentan con cada uno de sus procedimientos debidamente actualziados y disponibles; cuentan con un depósito para recibir las transfernecias de la vigencia 2022.
5. Acta 5 (05-05-2022): no han logrado actualizar la TTD toda vez que los procedimientos están en constante actualziación (Yoset Tovar); </t>
    </r>
    <r>
      <rPr>
        <b/>
        <sz val="10"/>
        <rFont val="Arial"/>
        <family val="2"/>
      </rPr>
      <t>Riesgos de Gestión documental el espacio donde ubican el archivo hay cables</t>
    </r>
    <r>
      <rPr>
        <sz val="10"/>
        <rFont val="Arial"/>
        <family val="2"/>
      </rPr>
      <t xml:space="preserve"> de alta tensión, por lo tanto 87 cajas de la unidad de cuidado animal fueron trasladas al "archivo central".</t>
    </r>
    <r>
      <rPr>
        <b/>
        <sz val="10"/>
        <rFont val="Arial"/>
        <family val="2"/>
      </rPr>
      <t xml:space="preserve"> en la reunión indican que los espacios fueron visitados por el AB</t>
    </r>
    <r>
      <rPr>
        <sz val="10"/>
        <rFont val="Arial"/>
        <family val="2"/>
      </rPr>
      <t xml:space="preserve">
Manifestaron tambien que para l mes de julio tendrían la TRD actualizada; en septiembre avance en la implementación del SGDA, así como también avance en la formulación del MOREQ </t>
    </r>
    <r>
      <rPr>
        <b/>
        <sz val="10"/>
        <rFont val="Arial"/>
        <family val="2"/>
      </rPr>
      <t>en la reunión manifiestan que nada de esto se ha avanzado</t>
    </r>
    <r>
      <rPr>
        <sz val="10"/>
        <rFont val="Arial"/>
        <family val="2"/>
      </rPr>
      <t xml:space="preserve">
6. Acta 6 no tenía informeción de gestión documental. No aportar este tipo de documentos
7. Acta 7 (27-05-2022) seguimiento PINAR
8. Acta 8 (28-07-2022) la asesora de control interno indica que si el PINAR no se está cumplinedo se DEBE actualizar, total es un plan. Asimismo, manifiesta que en el seguimiento al plan de mejoramiento el MOREQ no presenta avance, por lo que deberán revisaar el contrato con la ETB .... modificar el PINAR
9. Acta 9 (22-09-2022) seguimiento a las actividades propuestas en el PINAR, las cuales propusieron ser modificadas...
10. Comité esesión extraordinaria...sin información directa de gestión documental
11. Acta 11 (23-11-2022) MOEQ y la vigencia de los sistmas de nformación
12. Acta 12 (diciembre 2022): quedaron endientes las actividads: SIC (aprobación implementación y publicación); plan de preservación digital; TVD; SGDEA y MOREQ
</t>
    </r>
  </si>
  <si>
    <t>Acta 030
06-09-2021</t>
  </si>
  <si>
    <t>Pese a que en las actas de comité mencionaron la actualización del PGD en el 2022, éste fue actualizado en el 2023 (V. 4)</t>
  </si>
  <si>
    <t xml:space="preserve">adjuntaron la version 2021 y la 2023. Tener en cuetna que solo se deben adjuntar los documentos de las vigencias reueridas. NO ADJUNTAR documentos NO REQUERIDOS!!!!!
En los comites del 2022 mencionaro que la politica estaría actualizada para el 3er trimestre. Adempás, en el reporte de las actividdades pendientes no fue registrado este documento como pendiente, Sin embargo la fecha de aprobación data del 2023. Conclusión NO CUMPLIERON con lo manifestado en el ACTA 1 (???) </t>
  </si>
  <si>
    <t>el documento aportado carece de Introducción, objetovo general, específicos, alcance, metodología, no es un documento estandarizado por calidad, lo uqe darpia cuenta que tan solo es un borrador y para este ejercicio se requieren de documentos oficiales (aporbados por la instancia compentente / comité)</t>
  </si>
  <si>
    <r>
      <t xml:space="preserve">en la carpeta de 9_Programas_Especificos_PGD la entidad aportó un mix de documentos que NO corresponden a lo requerido!!. 
Ahora bien, revisando la información aportada para el 2021 los 4 programas (archivos descentralizados, reprografía, capacitación y auditoria)  tenían fecha de ejecución entre el 2022 y el 2026, pero como el PGD fue actualziado no se toman en cuenta para esta vigencia.
</t>
    </r>
    <r>
      <rPr>
        <b/>
        <sz val="10"/>
        <rFont val="Arial"/>
        <family val="2"/>
      </rPr>
      <t>en la reunión mencionan que para el caso de las capacitaciones han mejorado, pero para los demás programas no han avanzado.</t>
    </r>
  </si>
  <si>
    <t>2021*2023</t>
  </si>
  <si>
    <t>Dato tomado del PGD de la entidad en su página 16/50 cuadro de avances: aspecto / situación actual.</t>
  </si>
  <si>
    <t>https://www.animalesbog.gov.co/sites/default/files/instrumentos_gestion_informacion/Programa_de_Gesti%C3%B3n_Documental_PGD_Versi%C3%B3n_3.pdf</t>
  </si>
  <si>
    <t>en los documentos aportados solo se vio reportado el PINAR. Asi pues, se entiende que la guía para el desarrollo de la GD del instituo fue únicamente el PINAR para la vigencia 2022.</t>
  </si>
  <si>
    <t>se toma en cuenta el documento adjunto denominado 19_Plan_Mejoramiento.pdfan_Mejoramiento.pdf. Aunque cabe mencionar que pese a que desde control ibterno requirieron cumplir con varias actividades, varias no fueron desarrolladas.</t>
  </si>
  <si>
    <t>Se revisaron los documentos adjuntos, no se evidenció actividad (es) adicionales</t>
  </si>
  <si>
    <t>Se realizaron mesas de trabajo de manera personalizada para las diferentes áreas del Instituto, con el fin de fomentar el correcto desarrollo de los procesos archivísticos. Adicional se realizaron seguimientos al operativo de gestión documental para un mejor control de calidad de los apoyos designados a las áreas que tenía mayor dificultad de organización debido al acumulado de unidades documentales.</t>
  </si>
  <si>
    <t>1. marzo (TRD)
2. febrero (prestamo y PINAR)
3. octubre (TRD)
4. septiembre (PGD y CCD)
5. marzo (transferencis documentales)
6. Mayo 2021 (no se pidió esta vigencia)
7. junio 2021 (por favor no adjuntar documentos NO REQUERIDOS!!
8. enero (organización e inventaros documetnales)
9. las demás que están en cada carpeta de capacitación
Es preciso mencionar que el en informe de rendición de cuentas p. 41 reportaron 68 capacitaciones.</t>
  </si>
  <si>
    <t>Transferencias Documentales.
Cargue al repositorio Digital.
Digitalización.
Foliación, Hojas de Control, Rotulación y Testigo Documental.</t>
  </si>
  <si>
    <t>Acta 001 del 31-01-2022</t>
  </si>
  <si>
    <t>de acuerdo con lo observado en el documento 16_Plan_Acción_2022 se registra el SI</t>
  </si>
  <si>
    <t>de acuerdo con lo observado en el documento 16_Plan_Acción_2022 se registra el valor</t>
  </si>
  <si>
    <t>de 7 actividades propuestas para desarrollar en el PINAR, la entidad desarrolló 5 (Digitalización, capacitaci´pon, transferencias, política y PGD)</t>
  </si>
  <si>
    <t>Matriz en excel, la cual les permitió hacer seguimiento mes a mes de las metas trazadas / mettas cumplidas. Además de los reportes dados en los comités, donde reportaron un avance del 56%</t>
  </si>
  <si>
    <t>23_POA_Herramienta_Seguimiento_2022
14_POA_Evaluación_Diciembre_2022.
15_POA_Plan_Estrategico_Institucional</t>
  </si>
  <si>
    <t>https://www.animalesbog.gov.co/sites/default/files/imagenes/cuadro-clasificacion-documental-2018.pdf</t>
  </si>
  <si>
    <r>
      <t>según la estructura orgánica en sitio web hay 9 dependencias a ser: Dirección, CI, asesora de dirección, OAP, CID, OJ, SubCorporativa, SubAtenciónFauna y SubCultura y gestión concoimeinto</t>
    </r>
    <r>
      <rPr>
        <b/>
        <sz val="10"/>
        <rFont val="Arial"/>
        <family val="2"/>
      </rPr>
      <t xml:space="preserve">
en la reunion indica que para el 2022 CID no estaba como oficina. además asesora de la dirección no es oficina. CI estaba dentro de la dir gral. conclusión son 6</t>
    </r>
  </si>
  <si>
    <t>Resolucion 009 del 24-06-2019</t>
  </si>
  <si>
    <t>TRD-118
15-05-2019</t>
  </si>
  <si>
    <t>https://www.animalesbog.gov.co/transparencia/instrumentos-gestion-informacion-publica/gestion-documental/tabla-retencion-documental</t>
  </si>
  <si>
    <r>
      <t>si la entidad NO ha presentado modificaciones porqué se observó en algún documento que deben hacer actualización de la TRD?
Además que también se observó la necesidad de hacer TVD???</t>
    </r>
    <r>
      <rPr>
        <b/>
        <sz val="10"/>
        <rFont val="Arial"/>
        <family val="2"/>
      </rPr>
      <t xml:space="preserve">
Para el 2022 IDPYBA no había realziado modificaciones a la estructura</t>
    </r>
  </si>
  <si>
    <t>318 ml</t>
  </si>
  <si>
    <t>351.7</t>
  </si>
  <si>
    <r>
      <t xml:space="preserve">dato tomado del archivo 28_Inventarios_Documentales_Actualizados_2022
351,7 (dato aportado por la entidad 2022) -135=216,7 de diferencia 
318 (dato 2021) - 135 =183 de diferencia 
</t>
    </r>
    <r>
      <rPr>
        <b/>
        <sz val="10"/>
        <rFont val="Arial"/>
        <family val="2"/>
      </rPr>
      <t xml:space="preserve">validará la inform,ación con la referente
</t>
    </r>
    <r>
      <rPr>
        <sz val="10"/>
        <rFont val="Arial"/>
        <family val="2"/>
      </rPr>
      <t xml:space="preserve">
validada la imformaciín, la referente manifestó error de digitación. el dato es 135</t>
    </r>
  </si>
  <si>
    <t xml:space="preserve">6.061
</t>
  </si>
  <si>
    <r>
      <t xml:space="preserve">dato tomado del archivo 28_Inventarios_Documentales_Actualizados_2022
</t>
    </r>
    <r>
      <rPr>
        <b/>
        <sz val="10"/>
        <rFont val="Arial"/>
        <family val="2"/>
      </rPr>
      <t xml:space="preserve">validará la inform,ación con la referente
</t>
    </r>
    <r>
      <rPr>
        <sz val="10"/>
        <rFont val="Arial"/>
        <family val="2"/>
      </rPr>
      <t xml:space="preserve">
validada la imformaciín, la referente manifestó error de digitación. el dato es 26054861</t>
    </r>
  </si>
  <si>
    <t>32 ml</t>
  </si>
  <si>
    <r>
      <t xml:space="preserve">no fue posble abrir la mayoría de los archivos de las actas de transferencias
32 ml (2021) - 78,10 ml (2022) = 46,1 ml que debería dar e total de transferencias 2022
</t>
    </r>
    <r>
      <rPr>
        <b/>
        <sz val="10"/>
        <rFont val="Arial"/>
        <family val="2"/>
      </rPr>
      <t xml:space="preserve">validará la información con la referente
</t>
    </r>
    <r>
      <rPr>
        <sz val="10"/>
        <rFont val="Arial"/>
        <family val="2"/>
      </rPr>
      <t xml:space="preserve">
Validada la información, la referente remitió los inventarios del AC 2021 y 2022</t>
    </r>
  </si>
  <si>
    <r>
      <t>De dónde sacaron el dato aportado? Ahora bien, el único archivpo aportado obedece a Archivos de gestión, por lo tanto se debe solicitar a la entidad el sumisnitro del inventario del archivo central</t>
    </r>
    <r>
      <rPr>
        <b/>
        <sz val="10"/>
        <rFont val="Arial"/>
        <family val="2"/>
      </rPr>
      <t xml:space="preserve">
se ha solicitado el aporte del inventario del archivo central
</t>
    </r>
    <r>
      <rPr>
        <sz val="10"/>
        <rFont val="Arial"/>
        <family val="2"/>
      </rPr>
      <t xml:space="preserve">
Validada la información, la referente indica que Se ajusta la cantidad de registro y se adjunta el inventario del archivo central al presente correo. pasando de </t>
    </r>
    <r>
      <rPr>
        <b/>
        <sz val="10"/>
        <rFont val="Arial"/>
        <family val="2"/>
      </rPr>
      <t xml:space="preserve">12714 a 12093 </t>
    </r>
    <r>
      <rPr>
        <sz val="10"/>
        <rFont val="Arial"/>
        <family val="2"/>
      </rPr>
      <t>(El dato se ajusta debido a los controles de calidad realizados por anulación de las actas de los equipos de Talento Humano y Maltrato Animal de la vigencia 2021.)</t>
    </r>
  </si>
  <si>
    <t xml:space="preserve">Historia ClÍnica Veterianaria </t>
  </si>
  <si>
    <t>HISTORIA CLÍNICA VETERINARIA</t>
  </si>
  <si>
    <r>
      <t xml:space="preserve">Preguntar a la entidad con base en qué toman este valor? 
</t>
    </r>
    <r>
      <rPr>
        <b/>
        <sz val="10"/>
        <rFont val="Arial"/>
        <family val="2"/>
      </rPr>
      <t xml:space="preserve">validará la información con la referente
</t>
    </r>
    <r>
      <rPr>
        <sz val="10"/>
        <rFont val="Arial"/>
        <family val="2"/>
      </rPr>
      <t xml:space="preserve">
La referente indicó que El 50% de los documentos generados en la entidad pertenecen a la serie documental de Historias Clínicas Veterinaria, esto se debe a su misionalidad. Además, teniendo como base la producción de unidades documentales dentro de los inventarios de archivo de gestión se puede determinar que es una de las series con mayor producción en la entidad.
Se adjunta inventario de archivo de gestión.</t>
    </r>
  </si>
  <si>
    <r>
      <t xml:space="preserve">Preguntar a la entidad con base en qué toman este valor? </t>
    </r>
    <r>
      <rPr>
        <b/>
        <sz val="10"/>
        <rFont val="Arial"/>
        <family val="2"/>
      </rPr>
      <t xml:space="preserve">
validará la información con la referente
</t>
    </r>
    <r>
      <rPr>
        <sz val="10"/>
        <rFont val="Arial"/>
        <family val="2"/>
      </rPr>
      <t xml:space="preserve">
La referente indicó que Debido a las operaciones administrativas, en cumplir con regulaciones normativas, intereses legales y financieros. Por lo tanto, es razonable que aproximadamente el 20% de los documentos generados se relacionen con esta serie documental. Teniendo como base la producción de unidades documentales dentro de los inventarios de archivo de gestión se puede determinar que es una de las series con mayor producción en la entidad.
Se adjunta inventario de archivo de gestión.</t>
    </r>
  </si>
  <si>
    <r>
      <t xml:space="preserve">Si los archivos son custodiados o almacenado en las oficinas, entonces porqué hablan de "Archivo de gestión centralizado"?
</t>
    </r>
    <r>
      <rPr>
        <b/>
        <sz val="10"/>
        <rFont val="Arial"/>
        <family val="2"/>
      </rPr>
      <t>En la reunión mencionan que por motivos de espacios insufientes en las oficinas, gestión documental facilitan un espacio en AC para apoyar en la custodia de los archivos de gestión, pasando a ser AGC.</t>
    </r>
  </si>
  <si>
    <r>
      <t>Cuál es el tercero?</t>
    </r>
    <r>
      <rPr>
        <b/>
        <sz val="10"/>
        <rFont val="Arial"/>
        <family val="2"/>
      </rPr>
      <t xml:space="preserve">
En la reunion mencionan que el IDPYBA tiene en arriendo un segundo piso, en el cual custodian la documentación que es parte del archivo cengtral</t>
    </r>
  </si>
  <si>
    <r>
      <t xml:space="preserve">tienen archivo central tercerizado y también en sitio propio?  IDPYBA cuenta con bdegas o depositos propios?
</t>
    </r>
    <r>
      <rPr>
        <b/>
        <sz val="10"/>
        <rFont val="Arial"/>
        <family val="2"/>
      </rPr>
      <t>En la reunión reiteran que tienen un inmueble en calidad de arendamiento</t>
    </r>
  </si>
  <si>
    <t>para qué aportar dos formatos con diferente nombre? Eso no aporta al contrario, congestiona la revisión y el servidor con la duplicidad de documentos!!</t>
  </si>
  <si>
    <r>
      <t xml:space="preserve">
FUID HISTORIA CLINICAS  2021 - 2022 no hay información, ni formato…para qué agregar carpetas y crear archivos si no hay información???? Absurdo!
FUID CUSTODIA 2021 Y 2022 … igual
FUID2020 REGISTRO ESTERILIZACIONES … igual
FUID MALTRATO 2022 se observó anotaciones "FOLIOS 3841 y 3895 PRESENTAN DETERIORO FISICO. FOLIO 3832, 3833, 3834,3835 y 3837 PRESENTA DETERIORO BIOLÓGICO", qué han hecho al respecto????? 
</t>
    </r>
    <r>
      <rPr>
        <b/>
        <sz val="10"/>
        <rFont val="Arial"/>
        <family val="2"/>
      </rPr>
      <t>en la reunión mencionan que no han contratado a nadie... los folios siguen en el expediente. el tipo de contaminación se dan en la mayoría de los casos por saliba o sangre del animalito. los profesionales salen a campo y esto es recurrente.... qué hacer?</t>
    </r>
    <r>
      <rPr>
        <sz val="10"/>
        <rFont val="Arial"/>
        <family val="2"/>
      </rPr>
      <t xml:space="preserve">
FUID ATENCION AL CIUDADANO 2020-2022... igual
en conclusió, los grupos de trabajo como Servicio al ciudadano "FUID ATENCION AL CIUDADANO 2020-2022", otros de la subdirección de fauna descritos inicialmente, entre otros presentan el caso de tener un archivo en excel el cual está sin formato, lo que daría cuenta que NO ESTÁ COMPLETO EL INVENTARIO en las dependencias. Sin embargo, al revisar el Inforem de rendición de cuentas p. 41 manifiestan que el IDPYBA "Se recibieron en su totalidad los Formatos Únicos de Inventarios Documentales (FUID) de cada una de las seis dependencias"
</t>
    </r>
  </si>
  <si>
    <r>
      <t xml:space="preserve">la concistencia de este dato depende del total en ML transferidos en la vigencia; es decir, para el 2021 tenían 32 ml en AC, y apra el 2022 reportan 78,10; es decir, una difernecia de 46,10. Esrte debería ser el valor de ml transferidos (PENDIENTE VERIFICAR)
</t>
    </r>
    <r>
      <rPr>
        <b/>
        <sz val="10"/>
        <rFont val="Arial"/>
        <family val="2"/>
      </rPr>
      <t xml:space="preserve">pendietne adjuntar actas de transferencias primaria e inventario del archivo central corte 2022
</t>
    </r>
    <r>
      <rPr>
        <sz val="10"/>
        <rFont val="Arial"/>
        <family val="2"/>
      </rPr>
      <t>La referente adjuntó comprimido de las actas nuevamente para la validación pertinente. Dato corresponde a la vigencia 2022.</t>
    </r>
  </si>
  <si>
    <r>
      <t>De dónde sacaron el dato aportado? Ahora bien, el único archivpo aportado obedece a Archivos de gestión, por lo tanto se debe solicitar a la entidad el sumisnitro del inventario del archivo central</t>
    </r>
    <r>
      <rPr>
        <b/>
        <sz val="10"/>
        <rFont val="Arial"/>
        <family val="2"/>
      </rPr>
      <t xml:space="preserve">
pendietne adjuntar actas de transferencias primaria e inventario del archivo central corte 2022
</t>
    </r>
    <r>
      <rPr>
        <sz val="10"/>
        <rFont val="Arial"/>
        <family val="2"/>
      </rPr>
      <t>La referente ajustó la cantidad de registro y se adjunta el inventario del archivo central al presente correo.  El dato se ajusta debido a los controles de calidad realizados por anulación de las actas de los equipos de Talento Humano y Maltrato Animal de la vigencia 2021.</t>
    </r>
  </si>
  <si>
    <r>
      <t xml:space="preserve">verificar con la entidad el dato aportado
</t>
    </r>
    <r>
      <rPr>
        <b/>
        <sz val="10"/>
        <rFont val="Arial"/>
        <family val="2"/>
      </rPr>
      <t xml:space="preserve">Pendiente verificación
</t>
    </r>
    <r>
      <rPr>
        <sz val="10"/>
        <rFont val="Arial"/>
        <family val="2"/>
      </rPr>
      <t xml:space="preserve">
Se adjunta al pressente correo para su validación el acta numero 6, que describe los expedientes en kilobytes</t>
    </r>
  </si>
  <si>
    <t>En el acta 12 (diciembre 2022) registraron tener pendiente la elaboración de la TVD, siendo así, el IDPYBA sí tendría FDA. Explicar!!!!</t>
  </si>
  <si>
    <t>Se invita nuevamente a la entidad a elaborar, aprobar e implementar este importante instrumento archivístico de conformidad con lo establecido en la Ley 594 de 2000, artículos 27 al 29 y el Decreto 1080 de 2015, artículo 2.8.2.5.8 literal i.</t>
  </si>
  <si>
    <t>siguen sin elaborar este documento… y presentan anotaciones en elos interios documetnlaes que hay foilios con deterioro físi y biológico…</t>
  </si>
  <si>
    <t>Se reitera la recomendación de la vigencia anterior, formular, aprobar, socializar e implementar el modelo de requisitos técnicos y  funcionales con los requerimientos y necesidades a nivel de documento electrónico de archivo, siendo este documento indispensable para el aprovisionamiento del Sistema de gestión de documentos electrónicos de archivo.</t>
  </si>
  <si>
    <t>Preguntar a la entidad si para el 2022 tenian implementado el sistema Az Digital</t>
  </si>
  <si>
    <t>Preguntar por las mejoras o parametrizaciones adicionales realizadas en el 2022 al sistema de gestión documental y la evaluación de cumplimiento del RTF.</t>
  </si>
  <si>
    <t>67.18</t>
  </si>
  <si>
    <t>Preguntar a la entidad el sitio donde se estan alojando los documentos electronicos de archivo.</t>
  </si>
  <si>
    <t>Servidor AZ-DIGITAL</t>
  </si>
  <si>
    <r>
      <t xml:space="preserve">preguntar a la entidad de donde sacaron este dato
</t>
    </r>
    <r>
      <rPr>
        <b/>
        <sz val="10"/>
        <rFont val="Arial"/>
        <family val="2"/>
      </rPr>
      <t xml:space="preserve">
pendiente validar el valor
</t>
    </r>
    <r>
      <rPr>
        <sz val="10"/>
        <rFont val="Arial"/>
        <family val="2"/>
      </rPr>
      <t xml:space="preserve">
Se corrige la información debido a que durante la vigencia del 2022 no se proyectó meta de reducción. Se adjunta información que lo respalda. </t>
    </r>
  </si>
  <si>
    <r>
      <t xml:space="preserve">preguntar a la entidad de donde sacaron este dato
</t>
    </r>
    <r>
      <rPr>
        <b/>
        <sz val="10"/>
        <rFont val="Arial"/>
        <family val="2"/>
      </rPr>
      <t xml:space="preserve">pendiente validar el valor
</t>
    </r>
    <r>
      <rPr>
        <sz val="10"/>
        <rFont val="Arial"/>
        <family val="2"/>
      </rPr>
      <t xml:space="preserve">
Se adjunta documento de seguimiento para su validación </t>
    </r>
  </si>
  <si>
    <t>Anexo 1. Aseguramiento de los recursos para la gestión documental</t>
  </si>
  <si>
    <t>Entidades Distritales, Organismos de Control y Concejo de Bogotá</t>
  </si>
  <si>
    <t xml:space="preserve">COMPONENTE </t>
  </si>
  <si>
    <t>ESTRATÉGICO</t>
  </si>
  <si>
    <t xml:space="preserve">AÑO DE REFERENCIA </t>
  </si>
  <si>
    <t xml:space="preserve">SUBCOMPONENTE </t>
  </si>
  <si>
    <t xml:space="preserve">AÑO DE RECOLECCIÓN </t>
  </si>
  <si>
    <t xml:space="preserve">ORDEN </t>
  </si>
  <si>
    <t xml:space="preserve">ENTIDAD </t>
  </si>
  <si>
    <t xml:space="preserve">SECTOR </t>
  </si>
  <si>
    <t>1.1.1 Requisitos de los perfiles en Manual de Funciones y Requisitos:
¿Los perfiles definidos en el manual de funciones de los cargos que tienen contempladas responsabilidades y/o funciones en gestión documental y archivo durante el año 2021, incluyeron los requisitos para cada perfil, de acuerdo con los artículos 4, 5 y 6 de la Ley 1409 de 2010 y Resolución 629 de 2018?</t>
  </si>
  <si>
    <t>1.1.2. Vinculación de personal idoneo: 
¿Qué tipo de vinculación tenía el profesional (líder en gestión documental)?
Planta (40%)
Contratistas (20%)</t>
  </si>
  <si>
    <t>1.1.3. Conformación Comité de Ges y Des.:
Durante la vigencia 2021, ¿Cuál fue el Comité encargado de orientar la implementación de la gestión documental en la entidad?</t>
  </si>
  <si>
    <t xml:space="preserve">1.1.4. Sesiones incluyendo Ges. Documental:
¿Cuántas sesiones de las realizadas por el comité durante la vigencia 2021, trataron temas relacionados con gestión documental? </t>
  </si>
  <si>
    <t>1.1. CUMPLIMIENTO SUBCOMPONENTE ASEGURAMIENTO DE RECURSOS</t>
  </si>
  <si>
    <t>Etiquetas de fila</t>
  </si>
  <si>
    <t>Promedio de 1.1. CUMPLIMIENTO SUBCOMPONENTE ASEGURAMIENTO DE RECURSOS</t>
  </si>
  <si>
    <t>Total general</t>
  </si>
  <si>
    <t>Promedio de 1.1.1 Requisitos de los perfiles en Manual de Funciones y Requisitos:</t>
  </si>
  <si>
    <t xml:space="preserve">Promedio de 1.1.2. Vinculación de personal idoneo: </t>
  </si>
  <si>
    <t>Promedio de 1.1.3. Conformación Comité de Ges y Des.:</t>
  </si>
  <si>
    <t>Promedio de 1.1.4. Sesiones incluyendo Ges. Documental:</t>
  </si>
  <si>
    <t>Anexo 2. Programa de Gestión Documental - PGD</t>
  </si>
  <si>
    <t xml:space="preserve">PROGRAMA DE GESTIÓN DOCUMENTAL </t>
  </si>
  <si>
    <t xml:space="preserve">1.2.1. Aprobación:
A 31 de diciembre de 2021, ¿El Programa de Gestión Documental - PGD estaba aprobado por la instancia competente de acuerdo con la naturaleza de la entidad? </t>
  </si>
  <si>
    <t xml:space="preserve">1.2.2. Plan Operativo 
Durante la vigencia 2021, ¿La entidad contaba con plan operativo o plan de trabajo para la implementación del Programa de Gestión Documental - PGD? </t>
  </si>
  <si>
    <t>1.2.3. Implementación y Seguimiento:
Durante la vigencia 2021, ¿La entidad realizó durante la vigencia 2021 para la implementación y seguimiento del Programa de Gestión Documental – PGD?</t>
  </si>
  <si>
    <t xml:space="preserve">1.2.4. Capacitaciones:
Durante la vigencia 2021, ¿Cuántas sesiones de capacitación realizó la entidad en materia de gestión documental? </t>
  </si>
  <si>
    <t xml:space="preserve">1.2. CUMPLIMIENTO SUBCOMPONENTE PROGRAMA DE GESTIÓN DOCUMENTAL </t>
  </si>
  <si>
    <t xml:space="preserve">Promedio de 1.2. CUMPLIMIENTO SUBCOMPONENTE PROGRAMA DE GESTIÓN DOCUMENTAL </t>
  </si>
  <si>
    <t>Suma de 1.2.1. Aprobación:
A 31 de diciembre de 2021, ¿El Programa de Gestión Documental - PGD estaba aprobado por la instancia competente de acuerdo con la naturaleza de la entidad? 2</t>
  </si>
  <si>
    <t xml:space="preserve">Suma de 1.2.2. Plan Operativo 
Durante la vigencia 2021, ¿La entidad contaba con plan operativo o plan de trabajo para la implementación del Programa de Gestión Documental - PGD? </t>
  </si>
  <si>
    <t>Suma de 1.2.3. Implementación y Seguimiento:
Durante la vigencia 2021, ¿La entidad realizó durante la vigencia 2021 para la implementación y seguimiento del Programa de Gestión Documental – PGD?</t>
  </si>
  <si>
    <t xml:space="preserve">Suma de 1.2.4. Capacitaciones:
Durante la vigencia 2021, ¿Cuántas sesiones de capacitación realizó la entidad en materia de gestión documental? </t>
  </si>
  <si>
    <t xml:space="preserve">Suma de 1.2. CUMPLIMIENTO SUBCOMPONENTE PROGRAMA DE GESTIÓN DOCUMENTAL </t>
  </si>
  <si>
    <t>CONTRALORÍA DE BOGOTA D.C</t>
  </si>
  <si>
    <t xml:space="preserve">SECRETARIA DISTRITAL DE CULTURA RECREACIÓN Y DEPORTE </t>
  </si>
  <si>
    <t xml:space="preserve">SECRETARÍA DISTRITAL DE PLANEACIÓN </t>
  </si>
  <si>
    <t>SUBRED INTEGRADA DE SERVICIOS DE SALUD SUR ESE</t>
  </si>
  <si>
    <t>Anexo 3. Plan Institucional de Archivos - PINAR</t>
  </si>
  <si>
    <t>PLAN INSTITUCIONAL DE ARCHIVOS</t>
  </si>
  <si>
    <t xml:space="preserve">1.3.1. Aprobación:
A 31 de diciembre de 2021, ¿El Plan Institucional de Archivos - PINAR estaba aprobado por la instancia competente de acuerdo con la naturaleza de la entidad?  Normativa Aplicable: Decreto 1080 de 2015, Artículo 2.8.2.5.8, literal d; Decreto 612 de 2018, Artículo 1. </t>
  </si>
  <si>
    <t xml:space="preserve">1.3.2. Inclusión en Plan Es. Y Plan de Acción:
¿En el plan de acción institucional de la vigencia 2021, se encontraban incluidos los planes, programas y proyectos definidos en el Plan Institucional de Archivos - PINAR que se ejecutaron en el 2021?  </t>
  </si>
  <si>
    <t xml:space="preserve">1.3.3. % Avance:
¿Cuál fue el porcentaje (%) de avance ejecutado del Plan Institucional de Archivos - PINAR durante la vigencia 2021? </t>
  </si>
  <si>
    <t xml:space="preserve">1.3.4. Seguimiento:
Durante la vigencia 2021, ¿La entidad contaba con la herramienta de seguimiento y control al Plan Institucional de Archivos - PINAR? </t>
  </si>
  <si>
    <t xml:space="preserve">1.3. CUMPLIMIENTO SUBCOMPONENTE PLAN INSTITUCIONAL DE ARCHIVOS </t>
  </si>
  <si>
    <t xml:space="preserve">Promedio de 1.3. CUMPLIMIENTO SUBCOMPONENTE PLAN INSTITUCIONAL DE ARCHIVOS </t>
  </si>
  <si>
    <t>Promedio de 1.3.1. Aprobación:</t>
  </si>
  <si>
    <t>Promedio de 1.3.2. Inclusión en Plan Es. Y Plan de Acción:</t>
  </si>
  <si>
    <t>Promedio de 1.3.3. % Avance:</t>
  </si>
  <si>
    <t>Promedio de 1.3.4. Seguimiento:</t>
  </si>
  <si>
    <t>Anexo 4. Cuadro de Clasificación Documental</t>
  </si>
  <si>
    <t xml:space="preserve">CUADRO DE CLASIFICACIÓN DOCUMENTAL </t>
  </si>
  <si>
    <t xml:space="preserve">NORDEN </t>
  </si>
  <si>
    <t>2.1.1. Aprobación:
A 31 de diciembre de 2021, ¿La entidad contaba con el Cuadro de Clasificación Documental - CCD?</t>
  </si>
  <si>
    <t>2.1.2. Publicación:
A 31 de diciembre de 2021, ¿El Cuadro de Clasificación Documental - CCD, se encontraba publicado en el sitio web de la Entidad?</t>
  </si>
  <si>
    <t>2.1.3. Organización por Dependencia:
A 31 de diciembre de 2021, ¿Cuántas dependencias tenían la totalidad de sus archivos de gestión organizados de acuerdo con el Cuadro de Clasificación Documental y/o Tabla de Retención Documental -TRD adoptada?</t>
  </si>
  <si>
    <t xml:space="preserve">2.1. CUMPLIMIENTO SUBCOMPONENTE </t>
  </si>
  <si>
    <t xml:space="preserve">Promedio de 2.1. CUMPLIMIENTO SUBCOMPONENTE </t>
  </si>
  <si>
    <t>Promedio de 2.1.1. Aprobación:</t>
  </si>
  <si>
    <t>Promedio de 2.1.2. Publicación:</t>
  </si>
  <si>
    <t>Promedio de 2.1.3. Organización por Dependencia:</t>
  </si>
  <si>
    <t>Anexo 5. Tabla de Retención Documental</t>
  </si>
  <si>
    <t>2.2.1Adopción:
A 31 de diciembre de 2021, ¿La Tabla de Retención Documental - TRD de la entidad estaba adoptada?</t>
  </si>
  <si>
    <t>2.2.2. RUSD: 
A 31 de diciembre de 2021, ¿La Tabla de Retención Documental -TRD contaba con el Registro Único de Series Documentales - RUSD?</t>
  </si>
  <si>
    <t>2.2.3. Publicación:
A 31 de diciembre de 2021, ¿La Tabla de Retención Documental -TRD , fue publicada en el sitio web de la Entidad?</t>
  </si>
  <si>
    <t>2.2.4. Transferencias Primarias:
A 31 de diciembre de 2021, ¿La Tabla de Retención Documental -TRD , fue publicada en el sitio web de la Entidad?</t>
  </si>
  <si>
    <t>2.2.5. Transferencias Secundarias o eliminación: 
¿En qué vigencias la entidad realizó transferencias secundarias a la Dirección Distrital de Archivo de Bogotá?
En aplicación de la Tabla de Retención Documental - TRD y/o Tabla de Valoración Documental - TVD ¿La entidad realizó eliminación documental durante 2017 - 2021?</t>
  </si>
  <si>
    <t xml:space="preserve">2.2. CUMPLIMIENTO SUBCOMPONENTE </t>
  </si>
  <si>
    <t xml:space="preserve">Promedio de 2.2. CUMPLIMIENTO SUBCOMPONENTE </t>
  </si>
  <si>
    <t>Promedio de 2.2.1Adopción:</t>
  </si>
  <si>
    <t xml:space="preserve">Promedio de 2.2.2. RUSD: </t>
  </si>
  <si>
    <t>Promedio de 2.2.3. Publicación:</t>
  </si>
  <si>
    <t>Promedio de 2.2.4. Transferencias Primarias:</t>
  </si>
  <si>
    <t xml:space="preserve">Promedio de 2.2.5. Transferencias Secundarias o eliminación: </t>
  </si>
  <si>
    <t>Anexo 6. Inventarios Documentales</t>
  </si>
  <si>
    <t xml:space="preserve">INVENTARIOS DOCUMENTALES </t>
  </si>
  <si>
    <t>2.3.1. Formato en el Sistema de Gestión Calidad:
A 31 de diciembre de 2021, ¿El Formato Único de Inventario Documental – FUID se encontraba como documento controlado en el Sistema Integrado de Gestión - SIG?   </t>
  </si>
  <si>
    <t>2.3.2. Rel. Dependencias:
A 31 de diciembre de 2021, ¿Cuál fue el número de dependencias que tenían inventario documental para el total de sus archivos de gestión? </t>
  </si>
  <si>
    <t>2.3.3. Inventario archivo central:
A 31 de diciembre de 2021, ¿Cuál fue el total de inventario documental en metros lineales en el archivo central? 
Nota: Solo responda esta pregunta si la entidad cuenta con TRD</t>
  </si>
  <si>
    <t xml:space="preserve">2.3. CUMPLIMIENTO SUBCOMPONENTE </t>
  </si>
  <si>
    <t xml:space="preserve">Promedio de 2.3. CUMPLIMIENTO SUBCOMPONENTE </t>
  </si>
  <si>
    <t>Promedio de 2.3.1. Formato en el Sistema de Gestión Calidad:</t>
  </si>
  <si>
    <t>Promedio de 2.3.2. Rel. Dependencias:</t>
  </si>
  <si>
    <t>Promedio de 2.3.3. Inventario archivo central:</t>
  </si>
  <si>
    <t>Anexo 7. Banco Terminológico</t>
  </si>
  <si>
    <t>2.4.1. Aprobación:
A 31 de diciembre de 2021 ¿El Banco Terminológico estaba aprobado por la instancia competente de acuerdo con la naturaleza de la entidad? </t>
  </si>
  <si>
    <t>2.4.2. Denominación en el Sistema de Gestión Calidad: 
Durante la vigencia 2021, ¿Las denominaciones de documentos y registros del Sistema de Gestión de la Calidad, respondían a los términos definidos en el Banco Terminológico? </t>
  </si>
  <si>
    <t xml:space="preserve">2.4.3. Registros Radicación: 
Durante la vigencia 2021, ¿El registro de radicación se realizaba empleando los términos del Banco Terminológico? </t>
  </si>
  <si>
    <t xml:space="preserve">2.4.4. Parametrización SGDA: 
Durante la vigencia 2021, ¿Los términos del Banco fueron parametrizados en Sistema de Gestión de Documentos de Archivo SGDA? </t>
  </si>
  <si>
    <t>2.4.5. Parametrización SGDEA: 
Durante la vigencia 2021, ¿Los términos del Banco fueron parametrizados en Sistema de Gestión de Documentos Electrónicos de Archivo SGDEA?</t>
  </si>
  <si>
    <t xml:space="preserve">2.4.6. Criterios o llaves de busqueda: 
¿Durante la vigencia 2021, los términos del banco fueron usados como criterios o llaves de búsqueda en los instrumentos de recuperación de información?  </t>
  </si>
  <si>
    <t xml:space="preserve">2.4. CUMPLIMIENTO SUBCOMPONENTE </t>
  </si>
  <si>
    <t xml:space="preserve">Promedio de 2.4. CUMPLIMIENTO SUBCOMPONENTE </t>
  </si>
  <si>
    <t>Promedio de 2.4.1. Aprobación:</t>
  </si>
  <si>
    <t xml:space="preserve">Promedio de 2.4.2. Denominación en el Sistema de Gestión Calidad: </t>
  </si>
  <si>
    <t xml:space="preserve">Promedio de 2.4.3. Registros Radicación: </t>
  </si>
  <si>
    <t xml:space="preserve">Promedio de 2.4.4. Parametrización SGDA: </t>
  </si>
  <si>
    <t xml:space="preserve">Promedio de 2.4.5. Parametrización SGDEA: </t>
  </si>
  <si>
    <t xml:space="preserve">Promedio de 2.4.6. Criterios o llaves de busqueda: </t>
  </si>
  <si>
    <t>Anexo 8. Sistema Integrado de Conservación</t>
  </si>
  <si>
    <t xml:space="preserve">SISTEMA INTEGRADO DE CONSERVACIÓN </t>
  </si>
  <si>
    <t>2.5.1.Aprobación: 
A 31 de diciembre de 2021, ¿La entidad contaba con Sistema Integrado de Conservación aprobado mediante acto administrativo, según lo establece el artículo 11 de Acuerdo AGN 006 de 2014? </t>
  </si>
  <si>
    <t xml:space="preserve">2.5.2. Cumplimiento Normativo - Acuerdo 06: 
¿El Plan de Conservación Documental cumplía con la estructura establecida en el Acuerdo AGN 006 de 2014 Articulo 5? </t>
  </si>
  <si>
    <t xml:space="preserve">2.5.3. Cronograma para la implementación: 
Durante la vigencia 2021, ¿La Entidad implementó el Plan de Conservación Documental, de conformidad con lo establecido en el Artículo 25 del Acuerdo AGN 006 de 2014? </t>
  </si>
  <si>
    <t xml:space="preserve">2.5.4. Seguimiento y Control: 
Durante la vigencia 2021, ¿La entidad realizó seguimiento y control al plan de conservación acorde a lo estipulado en el Artículo 25 del Acuerdo 06 de 2014 del AGN? </t>
  </si>
  <si>
    <t>2.5.5. Plan Preservación - Cumplimiento Normativo: 
 ¿El plan de preservación digital a largo plazo tenía formulados los elementos establecidos en el Acuerdo 006 de 2014?</t>
  </si>
  <si>
    <t>2.5.6. Plan Preservación - Implementación: 
Durante la vigencia 2021, ¿La entidad implementó estrategias de Preservación Digital a Largo Plazo?</t>
  </si>
  <si>
    <t>2.5.7. Plan Preservación - Seguimiento: 
Durante la vigencia 2021, ¿La entidad realizó seguimiento y control al Plan de Preservación Digital a Largo Plazo de conformidad con lo establecido en el Artículo 25 del Acuerdo 06 de 2014 del AGN?</t>
  </si>
  <si>
    <t xml:space="preserve">2.5. CUMPLIMIENTO SUBCOMPONENTE </t>
  </si>
  <si>
    <t xml:space="preserve">Promedio de 2.5. CUMPLIMIENTO SUBCOMPONENTE </t>
  </si>
  <si>
    <t xml:space="preserve">Promedio de 2.5.1.Aprobación: </t>
  </si>
  <si>
    <t xml:space="preserve">Promedio de 2.5.2. Cumplimiento Normativo - Acuerdo 06: </t>
  </si>
  <si>
    <t xml:space="preserve">Promedio de 2.5.3. Cronograma para la implementación: </t>
  </si>
  <si>
    <t xml:space="preserve">Promedio de 2.5.4. Seguimiento y Control: </t>
  </si>
  <si>
    <t xml:space="preserve">Promedio de 2.5.5. Plan Preservación - Cumplimiento Normativo: </t>
  </si>
  <si>
    <t xml:space="preserve">Promedio de 2.5.6. Plan Preservación - Implementación: </t>
  </si>
  <si>
    <t xml:space="preserve">Promedio de 2.5.7. Plan Preservación - Seguimiento: </t>
  </si>
  <si>
    <t>Anexo 9. Tabla de Control de Acceso</t>
  </si>
  <si>
    <t xml:space="preserve">TABLA DE CONTROL DE ACCESO </t>
  </si>
  <si>
    <t xml:space="preserve">2.6.1. Aprobación </t>
  </si>
  <si>
    <t>2.6.2. Perfiles y Roles</t>
  </si>
  <si>
    <t xml:space="preserve">2.6.3. Parametrización - Privilegios </t>
  </si>
  <si>
    <t>2.6.4. Validación de Privilegios - A nivel físico</t>
  </si>
  <si>
    <t xml:space="preserve">2.6.5. Validación de Privilegios - A nivel de sistemas </t>
  </si>
  <si>
    <t>2.6.6. Política de Seguridad</t>
  </si>
  <si>
    <t xml:space="preserve">2.6.7. Gestión de Riesgos </t>
  </si>
  <si>
    <t xml:space="preserve">2.6. CUMPLIMIENTO SUBCOMPONENTE </t>
  </si>
  <si>
    <t xml:space="preserve">Promedio de 2.6. CUMPLIMIENTO SUBCOMPONENTE </t>
  </si>
  <si>
    <t xml:space="preserve">Promedio de 2.6.1. Aprobación </t>
  </si>
  <si>
    <t>Promedio de 2.6.2. Perfiles y Roles</t>
  </si>
  <si>
    <t xml:space="preserve">Promedio de 2.6.3. Parametrización - Privilegios </t>
  </si>
  <si>
    <t>Promedio de 2.6.4. Validación de Privilegios - A nivel físico</t>
  </si>
  <si>
    <t xml:space="preserve">Promedio de 2.6.5. Validación de Privilegios - A nivel de sistemas </t>
  </si>
  <si>
    <t>Promedio de 2.6.6. Política de Seguridad</t>
  </si>
  <si>
    <t xml:space="preserve">Promedio de 2.6.7. Gestión de Riesgos </t>
  </si>
  <si>
    <t>Anexo 10. Procesos de la Gestión Documental</t>
  </si>
  <si>
    <t xml:space="preserve">PROCESOS DE LA GESTIÓN DOCUMENTAL </t>
  </si>
  <si>
    <t>A 31 de diciembre de 2021, ¿Cuáles de las siguientes operaciones de gestión la documental establecidas por el lineamiento número 13 del Sistema Integrado de Gestión - SIG, se encontraban documentadas e implementadas en los procedimientos de la entidad?</t>
  </si>
  <si>
    <t>2.7.1. Planeación</t>
  </si>
  <si>
    <t>2.7.2. Producción</t>
  </si>
  <si>
    <t>2.7.3. Gestión y Trámite</t>
  </si>
  <si>
    <t>2.7.4. Organización</t>
  </si>
  <si>
    <t>2.7.5. Transferencia</t>
  </si>
  <si>
    <t>2.7.6. Disposición final de documentos</t>
  </si>
  <si>
    <t>2.7.7. Preservación de documentos</t>
  </si>
  <si>
    <t>2.7.8. Valoración de documentos</t>
  </si>
  <si>
    <t xml:space="preserve">2.7. CUMPLIMIENTO SUBCOMPONENTE </t>
  </si>
  <si>
    <t xml:space="preserve">Promedio de 2.7. CUMPLIMIENTO SUBCOMPONENTE </t>
  </si>
  <si>
    <t>Promedio de 2.7.1. Planeación</t>
  </si>
  <si>
    <t>Promedio de 2.7.2. Producción</t>
  </si>
  <si>
    <t>Promedio de 2.7.3. Gestión y Trámite</t>
  </si>
  <si>
    <t>Promedio de 2.7.4. Organización</t>
  </si>
  <si>
    <t>Promedio de 2.7.5. Transferencia</t>
  </si>
  <si>
    <t>Promedio de 2.7.6. Disposición final de documentos</t>
  </si>
  <si>
    <t>Promedio de 2.7.7. Preservación de documentos</t>
  </si>
  <si>
    <t>Promedio de 2.7.8. Valoración de documentos</t>
  </si>
  <si>
    <t>Anexo 11. Modelo de Requisitos para la Gestión de Documentos Electrónicos</t>
  </si>
  <si>
    <t>A 31 de diciembre de 2021, ¿Cuáles de los siguientes servicios o flujos se encontraban implementados en el Sistema de Gestión de Documentos Electrónicos de Archivo - SGDEA?</t>
  </si>
  <si>
    <t>Aprobación: 
¿A 31 de diciembre de 2021, ¿El Modelo de Requisitos para la Gestión de Documentos Electrónicos estaba aprobado por la instancia competente de acuerdo con la naturaleza de la entidad? </t>
  </si>
  <si>
    <t>3.1.1. SGDEA - Sistema</t>
  </si>
  <si>
    <t>3.1.2. SGDEA - Usuarios y grupos</t>
  </si>
  <si>
    <t>3.1.3. SGDEA - Roles</t>
  </si>
  <si>
    <t>3.1.4. SGDEA - Radicación y registro</t>
  </si>
  <si>
    <t>3.1.5. SGDEA - Formatos y formularios</t>
  </si>
  <si>
    <t>3.1.6. SGDEA - Flujos de trabajo</t>
  </si>
  <si>
    <t>3.1.7. SGDEA - Gestión de documentos y trabajo colaborativo </t>
  </si>
  <si>
    <t>3.1.8. SGDEA - Clasificación</t>
  </si>
  <si>
    <t>3.1.9. SGDEA - Documentos de archivo</t>
  </si>
  <si>
    <t>3.1.10. SGDEA - Archivos físicos</t>
  </si>
  <si>
    <t>3.1.11. SGDEA - Metadatos</t>
  </si>
  <si>
    <t>3.1.12. SGDEA - Retención y disposición</t>
  </si>
  <si>
    <t>3.1.13. SGDEA - Búsqueda y reportes</t>
  </si>
  <si>
    <t>3.1.14. SGDEA - Exportación</t>
  </si>
  <si>
    <t xml:space="preserve">3.1.15. Esquema de Metadatos Doc. Elec. </t>
  </si>
  <si>
    <t>3.1.16. Metadatos mínimos para Doc. Elec.</t>
  </si>
  <si>
    <t>3.1.17 SGDEA</t>
  </si>
  <si>
    <t xml:space="preserve">3.1. CUMPLIMIENTO SUBCOMPONENTE </t>
  </si>
  <si>
    <t xml:space="preserve">Promedio de 3.1. CUMPLIMIENTO SUBCOMPONENTE </t>
  </si>
  <si>
    <t xml:space="preserve">Promedio de Aprobación: </t>
  </si>
  <si>
    <t>Promedio de 3.1.1. SGDEA - Sistema</t>
  </si>
  <si>
    <t>Promedio de 3.1.2. SGDEA - Usuarios y grupos</t>
  </si>
  <si>
    <t>Promedio de 3.1.3. SGDEA - Roles</t>
  </si>
  <si>
    <t>Promedio de 3.1.4. SGDEA - Radicación y registro</t>
  </si>
  <si>
    <t>Promedio de 3.1.5. SGDEA - Formatos y formularios</t>
  </si>
  <si>
    <t>Promedio de 3.1.6. SGDEA - Flujos de trabajo</t>
  </si>
  <si>
    <t>Promedio de 3.1.7. SGDEA - Gestión de documentos y trabajo colaborativo </t>
  </si>
  <si>
    <t>Promedio de 3.1.8. SGDEA - Clasificación</t>
  </si>
  <si>
    <t>Promedio de 3.1.9. SGDEA - Documentos de archivo</t>
  </si>
  <si>
    <t>Promedio de 3.1.10. SGDEA - Archivos físicos</t>
  </si>
  <si>
    <t>Promedio de 3.1.11. SGDEA - Metadatos</t>
  </si>
  <si>
    <t>Promedio de 3.1.12. SGDEA - Retención y disposición</t>
  </si>
  <si>
    <t>Promedio de 3.1.13. SGDEA - Búsqueda y reportes</t>
  </si>
  <si>
    <t>Promedio de 3.1.14. SGDEA - Exportación</t>
  </si>
  <si>
    <t xml:space="preserve">Promedio de 3.1.15. Esquema de Metadatos Doc. Elec. </t>
  </si>
  <si>
    <t>Promedio de 3.1.16. Metadatos mínimos para Doc. Elec.</t>
  </si>
  <si>
    <t>Promedio de 3.1.17 SGDEA</t>
  </si>
  <si>
    <t>Anexo 12. Política Cero Papel</t>
  </si>
  <si>
    <t xml:space="preserve">POLÍTICA DE CERO PAPEL </t>
  </si>
  <si>
    <t xml:space="preserve">4.1.1 Política de Cero Papel Aprobada: 
A 31 de diciembre de 2021, ¿La entidad contaba con la política cero papel?  </t>
  </si>
  <si>
    <t>4.1.2. Implementación de la Política de Cero Papel: 
Durante la vigencia 2021, ¿La entidad implementó la política cero papel?</t>
  </si>
  <si>
    <t xml:space="preserve">4.1.3. Reducción de Consumo de Papel: 
¿Cuál fue la meta (%) de reducción de consumo de papel para la vigencia 2021, frente a lo consumido en el año 2020 por la entidad?  </t>
  </si>
  <si>
    <t xml:space="preserve">4.1. CUMPLIMIENTO SUBCOMPONENTE </t>
  </si>
  <si>
    <t xml:space="preserve">Promedio de 4.1. CUMPLIMIENTO SUBCOMPONENTE </t>
  </si>
  <si>
    <t>Anexo 13. Gestión del Conocimiento</t>
  </si>
  <si>
    <t xml:space="preserve">GESTIÓN DEL CONOCIMIENTO </t>
  </si>
  <si>
    <t>4.2.1 Campañas y capacitaciones: 
Campañas de promoción y divulgación de temas relacionados con la gestión documental</t>
  </si>
  <si>
    <t xml:space="preserve">4.2. CUMPLIMIENTO SUBCOMPONENTE </t>
  </si>
  <si>
    <t xml:space="preserve">Promedio de 4.2. CUMPLIMIENTO SUBCOMPONENTE </t>
  </si>
  <si>
    <t>Anexo 14. Rendición de Cuentas</t>
  </si>
  <si>
    <t xml:space="preserve">RENDICIÓN DE CUENTAS </t>
  </si>
  <si>
    <t>4.3.1. Informes o Rendición de Cuentas - Ges. Documental: 
En el informe de rendición de cuentas de la vigencia 2021, ¿La entidad incluyó temas de la gestión documental?        </t>
  </si>
  <si>
    <t xml:space="preserve">4.3. CUMPLIMIENTO SUBCOMPONENTE </t>
  </si>
  <si>
    <t xml:space="preserve">Promedio de 4.3. CUMPLIMIENTO SUBCOMPONENTE </t>
  </si>
  <si>
    <t>Anexo 15. Estado de Avance Sistema de Gestión de Documentos de Archivo - Resultados por Componente y Subcomponente</t>
  </si>
  <si>
    <t>54 Entidades Distritales, 3 Organismos de Control y Concejo de Bogotá</t>
  </si>
  <si>
    <t xml:space="preserve">Porcentaje de Implementación del SGDA en las 58 entidades del Distrito </t>
  </si>
  <si>
    <t>1. COMPONENTE ESTRATÉGICO (30%)</t>
  </si>
  <si>
    <t>2. COMPONENTE DOCUMENTAL (55%)</t>
  </si>
  <si>
    <t>3. COMPONENTE TECNOLÓGICO (10%)</t>
  </si>
  <si>
    <t>4. COMPONENTE CULTURAL (5%)</t>
  </si>
  <si>
    <t xml:space="preserve">TOTAL </t>
  </si>
  <si>
    <t>TOTAL</t>
  </si>
  <si>
    <t xml:space="preserve">No. </t>
  </si>
  <si>
    <t xml:space="preserve">TOTAL  COMPONENTE </t>
  </si>
  <si>
    <t xml:space="preserve">TOTAL COMPONENTE </t>
  </si>
  <si>
    <t>TOTAL COMPONENTE</t>
  </si>
  <si>
    <t>RESULTADO 2022</t>
  </si>
  <si>
    <t>RESULTADO TOTAL 2022</t>
  </si>
  <si>
    <t>RESULTADO 2021</t>
  </si>
  <si>
    <t>DIFERENCIA</t>
  </si>
  <si>
    <t>PROMEDIO</t>
  </si>
  <si>
    <t>Anexo 16. Indicador Estado de Avance Sistema de Gestión de Documentos de Archivo - Resultados por Criterios de Implementación</t>
  </si>
  <si>
    <t>1.1.1. Requisitos de los perfiles en Manual de Funciones y Requisitos</t>
  </si>
  <si>
    <t>1.1.2. Vinculación de personal idoneo</t>
  </si>
  <si>
    <t>1.1.3. Conformación Comité de Ges y Des</t>
  </si>
  <si>
    <t>1.1.4. Sesiones incluyendo Ges. Documental</t>
  </si>
  <si>
    <t>1.1. Aseguramiento de los Recursos para la Gestión Documental</t>
  </si>
  <si>
    <t>1.2.1. Aprobación</t>
  </si>
  <si>
    <t xml:space="preserve">1.2.2. Plan Operativo 
</t>
  </si>
  <si>
    <t xml:space="preserve">1.2.3. Implementación y Seguimiento
</t>
  </si>
  <si>
    <t>1.2.4. Capacitaciones</t>
  </si>
  <si>
    <t xml:space="preserve">1.2. Programa de Gestión Documental </t>
  </si>
  <si>
    <t>1.3.1. Aprobación</t>
  </si>
  <si>
    <t>1.3.2. Inclusión en Plan Es. y Plan de Acción</t>
  </si>
  <si>
    <t>1.3.3. % Avance</t>
  </si>
  <si>
    <t>1.3.4. Seguimiento</t>
  </si>
  <si>
    <t xml:space="preserve">1.3. Plan Institucional de Archivos </t>
  </si>
  <si>
    <t xml:space="preserve">1. TOTAL  COMPONENTE ESTRATÉGICO </t>
  </si>
  <si>
    <t>2.1.1. Aprobación</t>
  </si>
  <si>
    <t>2.1.2. Publicación</t>
  </si>
  <si>
    <t>2.1.3. Organización por Dependencia</t>
  </si>
  <si>
    <t xml:space="preserve">2.1. Cuadro de Clasificación Documental </t>
  </si>
  <si>
    <t>2.2.1. Adopción</t>
  </si>
  <si>
    <t>2.2.2. RUSD</t>
  </si>
  <si>
    <t>2.2.3. Publicación</t>
  </si>
  <si>
    <t>2.2.4. Transferencias Primarias</t>
  </si>
  <si>
    <t>2.2.5. Transferencias Secundarias o eliminación</t>
  </si>
  <si>
    <t xml:space="preserve">2.2. Tabla de Retención Documental </t>
  </si>
  <si>
    <t>2.3.1. Formato en el Sistema de Gestión Calidad</t>
  </si>
  <si>
    <t>2.3.2. Rel. Dependencias</t>
  </si>
  <si>
    <t>2.3.3. Inventario archivo central</t>
  </si>
  <si>
    <t xml:space="preserve">2.3. Inventarios Documentales </t>
  </si>
  <si>
    <t>2.4.1. Aprobación</t>
  </si>
  <si>
    <t>2.4.2. Denominación en el Sistema de Gestión Calidad</t>
  </si>
  <si>
    <t>2.4.3. Registros Radicación</t>
  </si>
  <si>
    <t>2.4.4 Parametrización SGDA</t>
  </si>
  <si>
    <t>2.4.5 Parametrización SGDEA</t>
  </si>
  <si>
    <t xml:space="preserve">2.4.6 Criterios o llaves de busqueda </t>
  </si>
  <si>
    <t>2.4. Total Banco Terminológico (Documental 45%)</t>
  </si>
  <si>
    <t>Total Banco Terminológico (Documental y Tecnológico 100%)</t>
  </si>
  <si>
    <t>2.5.1. Aprobación</t>
  </si>
  <si>
    <t>2.5.2. Cumplimiento Normativo - Acuerdo 06</t>
  </si>
  <si>
    <t>2.5.3. Cronograma para la implementación</t>
  </si>
  <si>
    <t>2.5.4. Seguimiento y Control</t>
  </si>
  <si>
    <t>2.5.5. Plan Preservación - Cumplimiento Normativo Acuerdo 06</t>
  </si>
  <si>
    <t xml:space="preserve">2.5.6. Plan Preservación - Implementación </t>
  </si>
  <si>
    <t xml:space="preserve">2.5.7. Plan Preservación - Seguimiento </t>
  </si>
  <si>
    <t>2.5. Sistema Integrado de Conservación (Documental 55%)</t>
  </si>
  <si>
    <t>Total Sistema Integrado de Conservación  (Documental y Tecnológico)</t>
  </si>
  <si>
    <t>2.6. Tabla de Control de Acceso (Documental)</t>
  </si>
  <si>
    <t xml:space="preserve">2.7. Procesos de la Gestión Documental </t>
  </si>
  <si>
    <t xml:space="preserve">2. TOTAL COMPONENTE DOCUMENTAL </t>
  </si>
  <si>
    <t>3.1.1. Aprobación</t>
  </si>
  <si>
    <t>3.1.2. SGDEA - Sistema</t>
  </si>
  <si>
    <t>3.1.3. SGDEA - Usuarios y grupos</t>
  </si>
  <si>
    <t>3.1.4. SGDEA - Roles</t>
  </si>
  <si>
    <t>3.1.5. SGDEA - Radicación y registro</t>
  </si>
  <si>
    <t>3.1.6. SGDEA - Formatos y formularios</t>
  </si>
  <si>
    <t>3.1.7. SGDEA - Flujos de trabajo</t>
  </si>
  <si>
    <t>3.1.8. SGDEA - Gestión de documentos y trabajo colaborativo </t>
  </si>
  <si>
    <t>3.1.9. SGDEA - Clasificación</t>
  </si>
  <si>
    <t>3.1.10. SGDEA - Documentos de archivo</t>
  </si>
  <si>
    <t>3.1.11. SGDEA - Archivos físicos</t>
  </si>
  <si>
    <t>3.1.12. SGDEA - Metadatos</t>
  </si>
  <si>
    <t>3.1.13. SGDEA - Retención y disposición</t>
  </si>
  <si>
    <t>3.1.14. SGDEA - Búsqueda y reportes</t>
  </si>
  <si>
    <t>3.1.15. SGDEA - Exportación</t>
  </si>
  <si>
    <t xml:space="preserve">3.1.16. Esquema de Metadatos Doc. Elec. </t>
  </si>
  <si>
    <t>3.1.17. Metadatos mínimos para Doc. Elec.</t>
  </si>
  <si>
    <t>3.1.18. SGDEA</t>
  </si>
  <si>
    <t xml:space="preserve">3.1. Modelo de Requisitos para la Gestión de Documentos Electrónicos </t>
  </si>
  <si>
    <t>3.2.1. Plan Preservación - Cumplimiento Normativo</t>
  </si>
  <si>
    <t>3.2.2. Plan Preservación - Implementación</t>
  </si>
  <si>
    <t>3.2.3. Plan Preservación - Seguimiento</t>
  </si>
  <si>
    <t>3.2.Plan de Preservación Digital (45%)</t>
  </si>
  <si>
    <t>3.3. Banco Terminológico (Tecnológico) (55%)</t>
  </si>
  <si>
    <t xml:space="preserve">3.4.1. Aprobación </t>
  </si>
  <si>
    <t>3.4.2. Perfiles y Roles</t>
  </si>
  <si>
    <t xml:space="preserve">3.4.3. Parametrización - Privilegios </t>
  </si>
  <si>
    <t>3.4.4. Validación de Privilegios - A nivel físico</t>
  </si>
  <si>
    <t xml:space="preserve">3.4.5. Validación de Privilegios - A nivel de sistemas </t>
  </si>
  <si>
    <t>3.4.6. Política de Seguridad</t>
  </si>
  <si>
    <t xml:space="preserve">3.4. 7. Gestión de Riesgos </t>
  </si>
  <si>
    <t>3.4. Tabla de Control de Acceso (Tecnológico)</t>
  </si>
  <si>
    <t>3. TOTAL COMPONENTE TECNOLÓGICO</t>
  </si>
  <si>
    <t>1. Política de Cero Papel Aprobada</t>
  </si>
  <si>
    <t>2. Implementación de la Política de Cero Papel</t>
  </si>
  <si>
    <t>3. Reducción de Consumo de Papel</t>
  </si>
  <si>
    <t>1. Campañas y capacitaciones</t>
  </si>
  <si>
    <t>1. Informes o Rendición de Cuentas - Ges. Documental    </t>
  </si>
  <si>
    <t xml:space="preserve">4. TOTAL COMPONENTE CULTURA ARCHIVÍSTICA </t>
  </si>
  <si>
    <t>POSICIÓN 2022</t>
  </si>
  <si>
    <t>Diferencia 2021-2022</t>
  </si>
  <si>
    <t>ORQUESTA FILARMONICA DE BOGOTÁ</t>
  </si>
  <si>
    <t>CONTRALORIA DE BOGOTA D.C</t>
  </si>
  <si>
    <t>SECRETARÍA DE EDUCACION DEL DISTRITO</t>
  </si>
  <si>
    <t>DEPARTAMENTO ADMINISTRATIVO DE LA DEFENSORIA DEL ESPACIO PUBLICO - DADEP</t>
  </si>
  <si>
    <t>LOTERIA DE BOGOTÁ</t>
  </si>
  <si>
    <t>SECRETARÍA DE DESARROLLO EOCONOMICO</t>
  </si>
  <si>
    <t>INSTITUTO PARA LA ECONOMIA SOCIAL -IPES</t>
  </si>
  <si>
    <t>UNIDAD ADMINISTRATIVA ESPECIAL DE SERVICIOS PUBLICOS -UAESP</t>
  </si>
  <si>
    <t>Anexo 17. Ranking Entidades</t>
  </si>
  <si>
    <t>POSICIÓN</t>
  </si>
  <si>
    <t>Anexo 18. Ranking Sectores</t>
  </si>
  <si>
    <t xml:space="preserve">RANKING ENTIDAD POR SECTOR </t>
  </si>
  <si>
    <t xml:space="preserve">RANKING SECTOR </t>
  </si>
  <si>
    <t>PROMEDIO RESULTADO TOTAL 2022</t>
  </si>
  <si>
    <t>POSICIÓN SECTOR</t>
  </si>
  <si>
    <t>Promedio de RESULTADO TOTAL 2022</t>
  </si>
  <si>
    <t>Anexo 15. Indicador de la Política Pública de Transparencia Integridad y no Tolerencia con la Corrupción Estado de Avance Sistema de Gestión de Documentos de Archivo</t>
  </si>
  <si>
    <t>51 Entidades Distritales, 3 Organismos de Control y Concejo de Bogotá</t>
  </si>
  <si>
    <t xml:space="preserve">INDICADOR POLÍTICA DE CONSOLIDADO 
Porcentaje de Implementación del SGDA en 55 entidades del Distrito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</si>
</sst>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0.0%"/>
    <numFmt numFmtId="166" formatCode="0.0000"/>
    <numFmt numFmtId="167" formatCode="0.000000%"/>
    <numFmt numFmtId="168" formatCode="0.0"/>
    <numFmt numFmtId="169" formatCode="0.000"/>
    <numFmt numFmtId="170" formatCode="0.00000"/>
    <numFmt numFmtId="171" formatCode="0.000000"/>
  </numFmts>
  <fonts count="73" x14ac:knownFonts="1">
    <font>
      <sz val="11"/>
      <color theme="1"/>
      <name val="Calibri"/>
      <family val="2"/>
      <scheme val="minor"/>
    </font>
    <font>
      <b/>
      <sz val="10"/>
      <color theme="0"/>
      <name val="Arial"/>
      <family val="2"/>
    </font>
    <font>
      <sz val="10"/>
      <name val="Arial"/>
      <family val="2"/>
    </font>
    <font>
      <sz val="10"/>
      <color theme="1"/>
      <name val="Arial"/>
      <family val="2"/>
    </font>
    <font>
      <b/>
      <u/>
      <sz val="10"/>
      <name val="Arial"/>
      <family val="2"/>
    </font>
    <font>
      <b/>
      <sz val="10"/>
      <name val="Arial"/>
      <family val="2"/>
    </font>
    <font>
      <sz val="8"/>
      <name val="Calibri"/>
      <family val="2"/>
      <scheme val="minor"/>
    </font>
    <font>
      <sz val="11"/>
      <color theme="1"/>
      <name val="Calibri"/>
      <family val="2"/>
      <scheme val="minor"/>
    </font>
    <font>
      <sz val="11"/>
      <color rgb="FF000000"/>
      <name val="Calibri"/>
      <family val="2"/>
      <charset val="1"/>
    </font>
    <font>
      <b/>
      <sz val="10"/>
      <color rgb="FF000000"/>
      <name val="Arial"/>
      <family val="2"/>
    </font>
    <font>
      <b/>
      <sz val="10"/>
      <color theme="1"/>
      <name val="Arial"/>
      <family val="2"/>
    </font>
    <font>
      <sz val="10"/>
      <color rgb="FF000000"/>
      <name val="Arial"/>
      <family val="2"/>
    </font>
    <font>
      <b/>
      <sz val="11"/>
      <color theme="0"/>
      <name val="Calibri"/>
      <family val="2"/>
      <scheme val="minor"/>
    </font>
    <font>
      <b/>
      <sz val="11"/>
      <color theme="1"/>
      <name val="Calibri"/>
      <family val="2"/>
      <scheme val="minor"/>
    </font>
    <font>
      <b/>
      <sz val="8"/>
      <color theme="0"/>
      <name val="Arial"/>
      <family val="2"/>
    </font>
    <font>
      <b/>
      <sz val="9"/>
      <color theme="1"/>
      <name val="Calibri"/>
      <family val="2"/>
      <scheme val="minor"/>
    </font>
    <font>
      <sz val="9"/>
      <color theme="1"/>
      <name val="Calibri"/>
      <family val="2"/>
      <scheme val="minor"/>
    </font>
    <font>
      <b/>
      <sz val="10"/>
      <color theme="0"/>
      <name val="Calibri"/>
      <family val="2"/>
      <scheme val="minor"/>
    </font>
    <font>
      <b/>
      <sz val="10"/>
      <color theme="1"/>
      <name val="Calibri"/>
      <family val="2"/>
      <scheme val="minor"/>
    </font>
    <font>
      <b/>
      <i/>
      <sz val="9"/>
      <color theme="1"/>
      <name val="Calibri"/>
      <family val="2"/>
      <scheme val="minor"/>
    </font>
    <font>
      <b/>
      <sz val="9"/>
      <color theme="0"/>
      <name val="Calibri"/>
      <family val="2"/>
      <scheme val="minor"/>
    </font>
    <font>
      <sz val="10"/>
      <color rgb="FFFF0000"/>
      <name val="Arial"/>
      <family val="2"/>
    </font>
    <font>
      <i/>
      <sz val="10"/>
      <name val="Arial"/>
      <family val="2"/>
    </font>
    <font>
      <sz val="11"/>
      <color theme="1"/>
      <name val="Arial"/>
      <family val="2"/>
    </font>
    <font>
      <u/>
      <sz val="11"/>
      <color theme="10"/>
      <name val="Calibri"/>
      <family val="2"/>
      <scheme val="minor"/>
    </font>
    <font>
      <sz val="9"/>
      <color indexed="81"/>
      <name val="Tahoma"/>
      <family val="2"/>
    </font>
    <font>
      <b/>
      <sz val="9"/>
      <color indexed="81"/>
      <name val="Tahoma"/>
      <family val="2"/>
    </font>
    <font>
      <b/>
      <sz val="12"/>
      <name val="Arial"/>
      <family val="2"/>
    </font>
    <font>
      <b/>
      <i/>
      <sz val="12"/>
      <name val="Arial"/>
      <family val="2"/>
    </font>
    <font>
      <sz val="8"/>
      <color theme="1"/>
      <name val="Calibri"/>
      <family val="2"/>
      <scheme val="minor"/>
    </font>
    <font>
      <b/>
      <sz val="12"/>
      <color theme="1"/>
      <name val="Calibri"/>
      <family val="2"/>
      <scheme val="minor"/>
    </font>
    <font>
      <sz val="11"/>
      <name val="Calibri"/>
      <family val="2"/>
      <scheme val="minor"/>
    </font>
    <font>
      <sz val="9"/>
      <name val="Arial"/>
      <family val="2"/>
    </font>
    <font>
      <sz val="9"/>
      <color theme="1"/>
      <name val="Arial"/>
      <family val="2"/>
    </font>
    <font>
      <u/>
      <sz val="10"/>
      <name val="Arial"/>
      <family val="2"/>
    </font>
    <font>
      <sz val="11"/>
      <name val="Arial"/>
      <family val="2"/>
    </font>
    <font>
      <sz val="8"/>
      <name val="Arial"/>
      <family val="2"/>
    </font>
    <font>
      <sz val="12"/>
      <name val="Arial"/>
      <family val="2"/>
    </font>
    <font>
      <b/>
      <sz val="8"/>
      <name val="Arial"/>
      <family val="2"/>
    </font>
    <font>
      <b/>
      <i/>
      <sz val="10"/>
      <name val="Arial"/>
      <family val="2"/>
    </font>
    <font>
      <sz val="9"/>
      <color rgb="FF000000"/>
      <name val="Arial"/>
      <family val="2"/>
    </font>
    <font>
      <b/>
      <sz val="11"/>
      <name val="Arial"/>
      <family val="2"/>
    </font>
    <font>
      <sz val="10"/>
      <color theme="1"/>
      <name val="Calibri"/>
      <family val="2"/>
      <scheme val="minor"/>
    </font>
    <font>
      <u/>
      <sz val="11"/>
      <color theme="10"/>
      <name val="Calibri"/>
      <family val="2"/>
      <charset val="1"/>
    </font>
    <font>
      <b/>
      <sz val="12"/>
      <color theme="0"/>
      <name val="Calibri"/>
      <family val="2"/>
      <scheme val="minor"/>
    </font>
    <font>
      <b/>
      <sz val="9"/>
      <color theme="0"/>
      <name val="Arial"/>
      <family val="2"/>
    </font>
    <font>
      <u/>
      <sz val="11"/>
      <color rgb="FF000000"/>
      <name val="Calibri"/>
      <family val="2"/>
      <scheme val="minor"/>
    </font>
    <font>
      <u/>
      <sz val="11"/>
      <name val="Calibri"/>
      <family val="2"/>
      <scheme val="minor"/>
    </font>
    <font>
      <b/>
      <sz val="9"/>
      <name val="Arial"/>
      <family val="2"/>
    </font>
    <font>
      <sz val="9"/>
      <color theme="0"/>
      <name val="Arial"/>
      <family val="2"/>
    </font>
    <font>
      <sz val="9"/>
      <color rgb="FFFFFFFF"/>
      <name val="Arial"/>
      <family val="2"/>
    </font>
    <font>
      <strike/>
      <sz val="10"/>
      <name val="Arial"/>
      <family val="2"/>
    </font>
    <font>
      <i/>
      <sz val="11"/>
      <name val="Arial"/>
      <family val="2"/>
    </font>
    <font>
      <u/>
      <sz val="11"/>
      <name val="Arial"/>
      <family val="2"/>
    </font>
    <font>
      <sz val="11"/>
      <name val="Calibri"/>
      <family val="2"/>
      <charset val="1"/>
    </font>
    <font>
      <b/>
      <sz val="11"/>
      <color rgb="FF444444"/>
      <name val="Calibri"/>
      <family val="2"/>
      <scheme val="minor"/>
    </font>
    <font>
      <b/>
      <sz val="11"/>
      <name val="Calibri"/>
      <family val="2"/>
      <charset val="1"/>
    </font>
    <font>
      <sz val="10"/>
      <name val="Segoe UI"/>
      <family val="2"/>
    </font>
    <font>
      <sz val="6"/>
      <name val="Arial"/>
      <family val="2"/>
    </font>
    <font>
      <sz val="8"/>
      <color theme="1"/>
      <name val="Arial"/>
      <family val="2"/>
    </font>
    <font>
      <b/>
      <sz val="8"/>
      <color theme="1"/>
      <name val="Arial"/>
      <family val="2"/>
    </font>
    <font>
      <sz val="7"/>
      <name val="Arial"/>
      <family val="2"/>
    </font>
    <font>
      <b/>
      <sz val="8"/>
      <color theme="1"/>
      <name val="Calibri"/>
      <family val="2"/>
      <scheme val="minor"/>
    </font>
    <font>
      <b/>
      <sz val="8"/>
      <name val="Calibri"/>
      <family val="2"/>
      <scheme val="minor"/>
    </font>
    <font>
      <b/>
      <sz val="9"/>
      <name val="Calibri"/>
      <family val="2"/>
      <scheme val="minor"/>
    </font>
    <font>
      <b/>
      <sz val="11"/>
      <name val="Calibri"/>
      <family val="2"/>
      <scheme val="minor"/>
    </font>
    <font>
      <b/>
      <sz val="12"/>
      <name val="Calibri"/>
      <family val="2"/>
      <scheme val="minor"/>
    </font>
    <font>
      <b/>
      <sz val="20"/>
      <color theme="1"/>
      <name val="Calibri"/>
      <family val="2"/>
      <scheme val="minor"/>
    </font>
    <font>
      <sz val="15"/>
      <color theme="1"/>
      <name val="Calibri"/>
      <family val="2"/>
      <scheme val="minor"/>
    </font>
    <font>
      <b/>
      <sz val="15"/>
      <color theme="0"/>
      <name val="Calibri"/>
      <family val="2"/>
      <scheme val="minor"/>
    </font>
    <font>
      <sz val="12"/>
      <color theme="1"/>
      <name val="Calibri"/>
      <family val="2"/>
      <scheme val="minor"/>
    </font>
    <font>
      <sz val="12"/>
      <color theme="0"/>
      <name val="Calibri"/>
      <family val="2"/>
      <scheme val="minor"/>
    </font>
    <font>
      <b/>
      <u/>
      <sz val="10"/>
      <name val="Calibri"/>
      <family val="2"/>
      <scheme val="minor"/>
    </font>
  </fonts>
  <fills count="37">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bgColor indexed="64"/>
      </patternFill>
    </fill>
    <fill>
      <patternFill patternType="solid">
        <fgColor rgb="FF00B0F0"/>
        <bgColor indexed="64"/>
      </patternFill>
    </fill>
    <fill>
      <patternFill patternType="solid">
        <fgColor theme="5" tint="-0.249977111117893"/>
        <bgColor indexed="64"/>
      </patternFill>
    </fill>
    <fill>
      <patternFill patternType="solid">
        <fgColor rgb="FFFFFFFF"/>
        <bgColor indexed="64"/>
      </patternFill>
    </fill>
    <fill>
      <patternFill patternType="solid">
        <fgColor theme="1" tint="0.34998626667073579"/>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bgColor indexed="64"/>
      </patternFill>
    </fill>
    <fill>
      <patternFill patternType="solid">
        <fgColor rgb="FFDA0F2C"/>
        <bgColor indexed="64"/>
      </patternFill>
    </fill>
    <fill>
      <patternFill patternType="solid">
        <fgColor rgb="FFFDE7EA"/>
        <bgColor indexed="64"/>
      </patternFill>
    </fill>
    <fill>
      <patternFill patternType="solid">
        <fgColor rgb="FFFDE7EA"/>
        <bgColor rgb="FF000000"/>
      </patternFill>
    </fill>
    <fill>
      <patternFill patternType="solid">
        <fgColor theme="4"/>
        <bgColor indexed="64"/>
      </patternFill>
    </fill>
    <fill>
      <patternFill patternType="solid">
        <fgColor rgb="FFDA0F2C"/>
        <bgColor rgb="FF000000"/>
      </patternFill>
    </fill>
    <fill>
      <patternFill patternType="solid">
        <fgColor rgb="FF0070C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2F2F2"/>
        <bgColor indexed="64"/>
      </patternFill>
    </fill>
    <fill>
      <patternFill patternType="solid">
        <fgColor rgb="FFFAB62D"/>
        <bgColor indexed="64"/>
      </patternFill>
    </fill>
    <fill>
      <patternFill patternType="solid">
        <fgColor rgb="FFEE283C"/>
        <bgColor indexed="64"/>
      </patternFill>
    </fill>
    <fill>
      <patternFill patternType="solid">
        <fgColor rgb="FFFFC305"/>
        <bgColor indexed="64"/>
      </patternFill>
    </fill>
    <fill>
      <patternFill patternType="solid">
        <fgColor rgb="FFEDEDED"/>
        <bgColor indexed="64"/>
      </patternFill>
    </fill>
    <fill>
      <patternFill patternType="solid">
        <fgColor theme="8" tint="0.59999389629810485"/>
        <bgColor indexed="64"/>
      </patternFill>
    </fill>
    <fill>
      <patternFill patternType="solid">
        <fgColor rgb="FF317CC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14999847407452621"/>
        <bgColor indexed="64"/>
      </patternFill>
    </fill>
  </fills>
  <borders count="238">
    <border>
      <left/>
      <right/>
      <top/>
      <bottom/>
      <diagonal/>
    </border>
    <border>
      <left style="thin">
        <color indexed="64"/>
      </left>
      <right style="thin">
        <color indexed="64"/>
      </right>
      <top style="thin">
        <color indexed="64"/>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theme="1" tint="0.249977111117893"/>
      </left>
      <right style="medium">
        <color rgb="FF000000"/>
      </right>
      <top style="thin">
        <color theme="1" tint="0.249977111117893"/>
      </top>
      <bottom style="thin">
        <color theme="1" tint="0.249977111117893"/>
      </bottom>
      <diagonal/>
    </border>
    <border>
      <left style="thin">
        <color rgb="FF808080"/>
      </left>
      <right style="thin">
        <color indexed="64"/>
      </right>
      <top style="thin">
        <color rgb="FF808080"/>
      </top>
      <bottom style="thin">
        <color rgb="FF808080"/>
      </bottom>
      <diagonal/>
    </border>
    <border>
      <left style="thin">
        <color rgb="FF203764"/>
      </left>
      <right style="thin">
        <color rgb="FF203764"/>
      </right>
      <top style="thin">
        <color rgb="FF203764"/>
      </top>
      <bottom style="thin">
        <color rgb="FF203764"/>
      </bottom>
      <diagonal/>
    </border>
    <border>
      <left/>
      <right style="thin">
        <color rgb="FF203764"/>
      </right>
      <top style="thin">
        <color rgb="FF203764"/>
      </top>
      <bottom style="thin">
        <color rgb="FF203764"/>
      </bottom>
      <diagonal/>
    </border>
    <border>
      <left style="thin">
        <color indexed="64"/>
      </left>
      <right style="thin">
        <color rgb="FF000000"/>
      </right>
      <top style="thin">
        <color rgb="FF000000"/>
      </top>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theme="1" tint="0.249977111117893"/>
      </left>
      <right style="medium">
        <color rgb="FF000000"/>
      </right>
      <top style="thin">
        <color theme="1" tint="0.249977111117893"/>
      </top>
      <bottom style="medium">
        <color rgb="FF000000"/>
      </bottom>
      <diagonal/>
    </border>
    <border>
      <left style="thin">
        <color indexed="64"/>
      </left>
      <right style="thin">
        <color rgb="FF000000"/>
      </right>
      <top/>
      <bottom style="thin">
        <color rgb="FF000000"/>
      </bottom>
      <diagonal/>
    </border>
    <border>
      <left style="thin">
        <color rgb="FF808080"/>
      </left>
      <right style="thin">
        <color rgb="FF000000"/>
      </right>
      <top style="thin">
        <color rgb="FF808080"/>
      </top>
      <bottom style="thin">
        <color rgb="FF808080"/>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style="thin">
        <color indexed="64"/>
      </bottom>
      <diagonal/>
    </border>
    <border>
      <left/>
      <right style="thin">
        <color rgb="FF000000"/>
      </right>
      <top/>
      <bottom/>
      <diagonal/>
    </border>
    <border>
      <left style="thin">
        <color rgb="FF808080"/>
      </left>
      <right style="thin">
        <color indexed="64"/>
      </right>
      <top style="thin">
        <color rgb="FF808080"/>
      </top>
      <bottom/>
      <diagonal/>
    </border>
    <border>
      <left style="thin">
        <color rgb="FF505456"/>
      </left>
      <right style="thin">
        <color rgb="FF505456"/>
      </right>
      <top style="thin">
        <color rgb="FF505456"/>
      </top>
      <bottom style="thin">
        <color rgb="FF505456"/>
      </bottom>
      <diagonal/>
    </border>
    <border>
      <left style="mediumDashed">
        <color rgb="FF505456"/>
      </left>
      <right style="mediumDashed">
        <color rgb="FF505456"/>
      </right>
      <top style="mediumDashed">
        <color rgb="FF505456"/>
      </top>
      <bottom style="mediumDashed">
        <color rgb="FF505456"/>
      </bottom>
      <diagonal/>
    </border>
    <border>
      <left style="mediumDashed">
        <color rgb="FF505456"/>
      </left>
      <right style="mediumDashed">
        <color rgb="FF505456"/>
      </right>
      <top/>
      <bottom style="mediumDashed">
        <color rgb="FF505456"/>
      </bottom>
      <diagonal/>
    </border>
    <border>
      <left/>
      <right style="mediumDashed">
        <color rgb="FF505456"/>
      </right>
      <top style="mediumDashed">
        <color rgb="FF505456"/>
      </top>
      <bottom style="mediumDashed">
        <color rgb="FF505456"/>
      </bottom>
      <diagonal/>
    </border>
    <border>
      <left/>
      <right style="mediumDashed">
        <color rgb="FF505456"/>
      </right>
      <top/>
      <bottom style="mediumDashed">
        <color rgb="FF505456"/>
      </bottom>
      <diagonal/>
    </border>
    <border>
      <left style="medium">
        <color rgb="FF505456"/>
      </left>
      <right style="medium">
        <color rgb="FF505456"/>
      </right>
      <top style="medium">
        <color rgb="FF505456"/>
      </top>
      <bottom style="medium">
        <color rgb="FF505456"/>
      </bottom>
      <diagonal/>
    </border>
    <border>
      <left style="medium">
        <color rgb="FF505456"/>
      </left>
      <right/>
      <top style="medium">
        <color rgb="FF505456"/>
      </top>
      <bottom/>
      <diagonal/>
    </border>
    <border>
      <left/>
      <right/>
      <top style="medium">
        <color rgb="FF505456"/>
      </top>
      <bottom/>
      <diagonal/>
    </border>
    <border>
      <left style="medium">
        <color rgb="FF505456"/>
      </left>
      <right/>
      <top/>
      <bottom style="medium">
        <color rgb="FF505456"/>
      </bottom>
      <diagonal/>
    </border>
    <border>
      <left/>
      <right/>
      <top/>
      <bottom style="medium">
        <color rgb="FF505456"/>
      </bottom>
      <diagonal/>
    </border>
    <border>
      <left style="thin">
        <color indexed="64"/>
      </left>
      <right style="thin">
        <color indexed="64"/>
      </right>
      <top style="thin">
        <color indexed="64"/>
      </top>
      <bottom style="medium">
        <color rgb="FF505456"/>
      </bottom>
      <diagonal/>
    </border>
    <border>
      <left style="thin">
        <color indexed="64"/>
      </left>
      <right style="medium">
        <color rgb="FF505456"/>
      </right>
      <top style="thin">
        <color indexed="64"/>
      </top>
      <bottom style="medium">
        <color rgb="FF505456"/>
      </bottom>
      <diagonal/>
    </border>
    <border>
      <left style="medium">
        <color rgb="FF505456"/>
      </left>
      <right style="thin">
        <color rgb="FF505456"/>
      </right>
      <top style="medium">
        <color rgb="FF505456"/>
      </top>
      <bottom style="thin">
        <color rgb="FF505456"/>
      </bottom>
      <diagonal/>
    </border>
    <border>
      <left style="thin">
        <color rgb="FF505456"/>
      </left>
      <right style="thin">
        <color rgb="FF505456"/>
      </right>
      <top style="medium">
        <color rgb="FF505456"/>
      </top>
      <bottom style="thin">
        <color rgb="FF505456"/>
      </bottom>
      <diagonal/>
    </border>
    <border>
      <left style="medium">
        <color rgb="FF505456"/>
      </left>
      <right style="thin">
        <color rgb="FF505456"/>
      </right>
      <top style="thin">
        <color rgb="FF505456"/>
      </top>
      <bottom style="thin">
        <color rgb="FF505456"/>
      </bottom>
      <diagonal/>
    </border>
    <border>
      <left style="thin">
        <color rgb="FF505456"/>
      </left>
      <right style="medium">
        <color rgb="FF505456"/>
      </right>
      <top style="thin">
        <color rgb="FF505456"/>
      </top>
      <bottom style="thin">
        <color rgb="FF505456"/>
      </bottom>
      <diagonal/>
    </border>
    <border>
      <left style="medium">
        <color rgb="FF505456"/>
      </left>
      <right style="thin">
        <color rgb="FF505456"/>
      </right>
      <top style="thin">
        <color rgb="FF505456"/>
      </top>
      <bottom style="medium">
        <color rgb="FF505456"/>
      </bottom>
      <diagonal/>
    </border>
    <border>
      <left style="thin">
        <color rgb="FF505456"/>
      </left>
      <right style="thin">
        <color rgb="FF505456"/>
      </right>
      <top style="thin">
        <color rgb="FF505456"/>
      </top>
      <bottom style="medium">
        <color rgb="FF505456"/>
      </bottom>
      <diagonal/>
    </border>
    <border>
      <left style="thin">
        <color rgb="FF505456"/>
      </left>
      <right style="medium">
        <color rgb="FF505456"/>
      </right>
      <top style="thin">
        <color rgb="FF505456"/>
      </top>
      <bottom style="medium">
        <color rgb="FF505456"/>
      </bottom>
      <diagonal/>
    </border>
    <border>
      <left/>
      <right style="medium">
        <color rgb="FF505456"/>
      </right>
      <top style="medium">
        <color rgb="FF505456"/>
      </top>
      <bottom/>
      <diagonal/>
    </border>
    <border>
      <left style="medium">
        <color rgb="FF505456"/>
      </left>
      <right style="medium">
        <color indexed="64"/>
      </right>
      <top style="medium">
        <color indexed="64"/>
      </top>
      <bottom style="medium">
        <color indexed="64"/>
      </bottom>
      <diagonal/>
    </border>
    <border>
      <left/>
      <right style="medium">
        <color rgb="FF505456"/>
      </right>
      <top/>
      <bottom/>
      <diagonal/>
    </border>
    <border>
      <left style="medium">
        <color rgb="FF505456"/>
      </left>
      <right style="medium">
        <color indexed="64"/>
      </right>
      <top style="medium">
        <color indexed="64"/>
      </top>
      <bottom/>
      <diagonal/>
    </border>
    <border>
      <left style="medium">
        <color rgb="FF505456"/>
      </left>
      <right style="medium">
        <color indexed="64"/>
      </right>
      <top/>
      <bottom/>
      <diagonal/>
    </border>
    <border>
      <left style="medium">
        <color rgb="FF505456"/>
      </left>
      <right style="medium">
        <color indexed="64"/>
      </right>
      <top/>
      <bottom style="medium">
        <color indexed="64"/>
      </bottom>
      <diagonal/>
    </border>
    <border>
      <left/>
      <right style="medium">
        <color rgb="FF505456"/>
      </right>
      <top/>
      <bottom style="medium">
        <color rgb="FF505456"/>
      </bottom>
      <diagonal/>
    </border>
    <border>
      <left style="medium">
        <color rgb="FF505456"/>
      </left>
      <right style="medium">
        <color indexed="64"/>
      </right>
      <top style="medium">
        <color rgb="FF505456"/>
      </top>
      <bottom style="medium">
        <color rgb="FF505456"/>
      </bottom>
      <diagonal/>
    </border>
    <border>
      <left style="medium">
        <color indexed="64"/>
      </left>
      <right style="medium">
        <color rgb="FF505456"/>
      </right>
      <top style="medium">
        <color rgb="FF505456"/>
      </top>
      <bottom style="medium">
        <color rgb="FF505456"/>
      </bottom>
      <diagonal/>
    </border>
    <border>
      <left style="medium">
        <color rgb="FF505456"/>
      </left>
      <right/>
      <top style="medium">
        <color rgb="FF505456"/>
      </top>
      <bottom style="medium">
        <color rgb="FF505456"/>
      </bottom>
      <diagonal/>
    </border>
    <border>
      <left/>
      <right style="medium">
        <color rgb="FF505456"/>
      </right>
      <top style="medium">
        <color rgb="FF505456"/>
      </top>
      <bottom style="medium">
        <color rgb="FF505456"/>
      </bottom>
      <diagonal/>
    </border>
    <border>
      <left style="medium">
        <color rgb="FF505456"/>
      </left>
      <right/>
      <top/>
      <bottom/>
      <diagonal/>
    </border>
    <border>
      <left/>
      <right style="medium">
        <color rgb="FF505456"/>
      </right>
      <top style="medium">
        <color indexed="64"/>
      </top>
      <bottom/>
      <diagonal/>
    </border>
    <border>
      <left/>
      <right/>
      <top style="medium">
        <color rgb="FF505456"/>
      </top>
      <bottom style="medium">
        <color rgb="FF505456"/>
      </bottom>
      <diagonal/>
    </border>
    <border>
      <left style="medium">
        <color rgb="FF505456"/>
      </left>
      <right style="medium">
        <color rgb="FF505456"/>
      </right>
      <top/>
      <bottom/>
      <diagonal/>
    </border>
    <border>
      <left style="medium">
        <color rgb="FF505456"/>
      </left>
      <right style="medium">
        <color rgb="FF505456"/>
      </right>
      <top/>
      <bottom style="medium">
        <color rgb="FF505456"/>
      </bottom>
      <diagonal/>
    </border>
    <border>
      <left/>
      <right style="medium">
        <color rgb="FF505456"/>
      </right>
      <top/>
      <bottom style="medium">
        <color indexed="64"/>
      </bottom>
      <diagonal/>
    </border>
    <border>
      <left style="medium">
        <color rgb="FF505456"/>
      </left>
      <right/>
      <top/>
      <bottom style="medium">
        <color indexed="64"/>
      </bottom>
      <diagonal/>
    </border>
    <border>
      <left style="medium">
        <color rgb="FF505456"/>
      </left>
      <right style="medium">
        <color rgb="FF505456"/>
      </right>
      <top style="medium">
        <color rgb="FF505456"/>
      </top>
      <bottom/>
      <diagonal/>
    </border>
    <border>
      <left style="medium">
        <color rgb="FF505456"/>
      </left>
      <right style="thin">
        <color indexed="64"/>
      </right>
      <top style="thin">
        <color indexed="64"/>
      </top>
      <bottom style="thin">
        <color indexed="64"/>
      </bottom>
      <diagonal/>
    </border>
    <border>
      <left style="thin">
        <color indexed="64"/>
      </left>
      <right style="medium">
        <color rgb="FF505456"/>
      </right>
      <top style="thin">
        <color indexed="64"/>
      </top>
      <bottom style="thin">
        <color indexed="64"/>
      </bottom>
      <diagonal/>
    </border>
    <border>
      <left style="medium">
        <color rgb="FF505456"/>
      </left>
      <right style="thin">
        <color indexed="64"/>
      </right>
      <top style="thin">
        <color indexed="64"/>
      </top>
      <bottom style="medium">
        <color rgb="FF505456"/>
      </bottom>
      <diagonal/>
    </border>
    <border>
      <left style="medium">
        <color rgb="FF505456"/>
      </left>
      <right style="thin">
        <color indexed="64"/>
      </right>
      <top/>
      <bottom style="thin">
        <color indexed="64"/>
      </bottom>
      <diagonal/>
    </border>
    <border>
      <left style="thin">
        <color indexed="64"/>
      </left>
      <right style="medium">
        <color rgb="FF505456"/>
      </right>
      <top/>
      <bottom style="thin">
        <color indexed="64"/>
      </bottom>
      <diagonal/>
    </border>
    <border>
      <left style="medium">
        <color rgb="FF505456"/>
      </left>
      <right style="thin">
        <color indexed="64"/>
      </right>
      <top style="medium">
        <color rgb="FF505456"/>
      </top>
      <bottom style="medium">
        <color rgb="FF505456"/>
      </bottom>
      <diagonal/>
    </border>
    <border>
      <left style="thin">
        <color indexed="64"/>
      </left>
      <right style="thin">
        <color indexed="64"/>
      </right>
      <top style="medium">
        <color rgb="FF505456"/>
      </top>
      <bottom style="medium">
        <color rgb="FF505456"/>
      </bottom>
      <diagonal/>
    </border>
    <border>
      <left/>
      <right style="thin">
        <color indexed="64"/>
      </right>
      <top style="medium">
        <color rgb="FF505456"/>
      </top>
      <bottom style="medium">
        <color rgb="FF505456"/>
      </bottom>
      <diagonal/>
    </border>
    <border>
      <left style="thin">
        <color indexed="64"/>
      </left>
      <right style="medium">
        <color rgb="FF505456"/>
      </right>
      <top style="medium">
        <color rgb="FF505456"/>
      </top>
      <bottom style="medium">
        <color rgb="FF505456"/>
      </bottom>
      <diagonal/>
    </border>
    <border>
      <left style="medium">
        <color rgb="FF505456"/>
      </left>
      <right style="thin">
        <color rgb="FF505456"/>
      </right>
      <top/>
      <bottom style="thin">
        <color rgb="FF505456"/>
      </bottom>
      <diagonal/>
    </border>
    <border>
      <left style="thin">
        <color rgb="FF505456"/>
      </left>
      <right style="thin">
        <color rgb="FF505456"/>
      </right>
      <top/>
      <bottom style="thin">
        <color rgb="FF505456"/>
      </bottom>
      <diagonal/>
    </border>
    <border>
      <left style="thin">
        <color rgb="FF505456"/>
      </left>
      <right style="medium">
        <color rgb="FF505456"/>
      </right>
      <top/>
      <bottom style="thin">
        <color rgb="FF505456"/>
      </bottom>
      <diagonal/>
    </border>
    <border>
      <left style="medium">
        <color rgb="FF505456"/>
      </left>
      <right style="thin">
        <color rgb="FF505456"/>
      </right>
      <top style="medium">
        <color rgb="FF505456"/>
      </top>
      <bottom style="medium">
        <color rgb="FF505456"/>
      </bottom>
      <diagonal/>
    </border>
    <border>
      <left style="thin">
        <color rgb="FF505456"/>
      </left>
      <right style="thin">
        <color rgb="FF505456"/>
      </right>
      <top style="medium">
        <color rgb="FF505456"/>
      </top>
      <bottom style="medium">
        <color rgb="FF505456"/>
      </bottom>
      <diagonal/>
    </border>
    <border>
      <left style="thin">
        <color rgb="FF505456"/>
      </left>
      <right style="medium">
        <color rgb="FF505456"/>
      </right>
      <top style="medium">
        <color rgb="FF505456"/>
      </top>
      <bottom style="medium">
        <color rgb="FF505456"/>
      </bottom>
      <diagonal/>
    </border>
    <border>
      <left style="medium">
        <color indexed="64"/>
      </left>
      <right style="medium">
        <color indexed="64"/>
      </right>
      <top style="medium">
        <color rgb="FF505456"/>
      </top>
      <bottom style="medium">
        <color indexed="64"/>
      </bottom>
      <diagonal/>
    </border>
    <border>
      <left style="medium">
        <color rgb="FF505456"/>
      </left>
      <right style="thin">
        <color rgb="FF505456"/>
      </right>
      <top/>
      <bottom style="medium">
        <color rgb="FF505456"/>
      </bottom>
      <diagonal/>
    </border>
    <border>
      <left style="thin">
        <color rgb="FF505456"/>
      </left>
      <right style="thin">
        <color rgb="FF505456"/>
      </right>
      <top/>
      <bottom style="medium">
        <color rgb="FF505456"/>
      </bottom>
      <diagonal/>
    </border>
    <border>
      <left/>
      <right/>
      <top/>
      <bottom style="mediumDashed">
        <color theme="1" tint="0.34998626667073579"/>
      </bottom>
      <diagonal/>
    </border>
    <border>
      <left style="mediumDashed">
        <color rgb="FF505456"/>
      </left>
      <right style="mediumDashed">
        <color rgb="FF505456"/>
      </right>
      <top style="mediumDashed">
        <color theme="1" tint="0.34998626667073579"/>
      </top>
      <bottom style="mediumDashed">
        <color rgb="FF505456"/>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theme="1" tint="0.34998626667073579"/>
      </left>
      <right style="thin">
        <color theme="1" tint="0.34998626667073579"/>
      </right>
      <top style="medium">
        <color theme="1" tint="0.34998626667073579"/>
      </top>
      <bottom style="thin">
        <color theme="1" tint="0.34998626667073579"/>
      </bottom>
      <diagonal/>
    </border>
    <border>
      <left style="thin">
        <color theme="1" tint="0.34998626667073579"/>
      </left>
      <right style="medium">
        <color theme="1" tint="0.34998626667073579"/>
      </right>
      <top style="medium">
        <color theme="1" tint="0.34998626667073579"/>
      </top>
      <bottom style="thin">
        <color theme="1" tint="0.34998626667073579"/>
      </bottom>
      <diagonal/>
    </border>
    <border>
      <left style="medium">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medium">
        <color theme="1" tint="0.34998626667073579"/>
      </right>
      <top style="thin">
        <color theme="1" tint="0.34998626667073579"/>
      </top>
      <bottom style="thin">
        <color theme="1" tint="0.34998626667073579"/>
      </bottom>
      <diagonal/>
    </border>
    <border>
      <left style="medium">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medium">
        <color theme="1" tint="0.34998626667073579"/>
      </right>
      <top style="thin">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right style="medium">
        <color theme="1" tint="0.34998626667073579"/>
      </right>
      <top/>
      <bottom/>
      <diagonal/>
    </border>
    <border>
      <left/>
      <right style="medium">
        <color theme="1" tint="0.34998626667073579"/>
      </right>
      <top/>
      <bottom style="medium">
        <color theme="1" tint="0.34998626667073579"/>
      </bottom>
      <diagonal/>
    </border>
    <border>
      <left style="medium">
        <color theme="1" tint="0.34998626667073579"/>
      </left>
      <right style="medium">
        <color theme="1" tint="0.34998626667073579"/>
      </right>
      <top/>
      <bottom/>
      <diagonal/>
    </border>
    <border>
      <left/>
      <right/>
      <top style="medium">
        <color theme="1" tint="0.34998626667073579"/>
      </top>
      <bottom/>
      <diagonal/>
    </border>
    <border>
      <left/>
      <right style="medium">
        <color theme="1" tint="0.34998626667073579"/>
      </right>
      <top style="medium">
        <color theme="1" tint="0.34998626667073579"/>
      </top>
      <bottom/>
      <diagonal/>
    </border>
    <border>
      <left/>
      <right/>
      <top/>
      <bottom style="medium">
        <color theme="1" tint="0.34998626667073579"/>
      </bottom>
      <diagonal/>
    </border>
    <border>
      <left style="medium">
        <color theme="1" tint="0.34998626667073579"/>
      </left>
      <right/>
      <top style="medium">
        <color theme="1" tint="0.34998626667073579"/>
      </top>
      <bottom/>
      <diagonal/>
    </border>
    <border>
      <left style="medium">
        <color theme="1" tint="0.34998626667073579"/>
      </left>
      <right/>
      <top/>
      <bottom/>
      <diagonal/>
    </border>
    <border>
      <left style="medium">
        <color theme="1" tint="0.34998626667073579"/>
      </left>
      <right/>
      <top/>
      <bottom style="medium">
        <color theme="1" tint="0.34998626667073579"/>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style="mediumDashed">
        <color rgb="FF505456"/>
      </left>
      <right style="mediumDashed">
        <color theme="1" tint="0.34998626667073579"/>
      </right>
      <top style="mediumDashed">
        <color rgb="FF505456"/>
      </top>
      <bottom style="mediumDashed">
        <color rgb="FF505456"/>
      </bottom>
      <diagonal/>
    </border>
    <border>
      <left style="mediumDashed">
        <color rgb="FF505456"/>
      </left>
      <right style="mediumDashed">
        <color theme="1" tint="0.34998626667073579"/>
      </right>
      <top/>
      <bottom style="mediumDashed">
        <color rgb="FF505456"/>
      </bottom>
      <diagonal/>
    </border>
    <border>
      <left style="medium">
        <color theme="1" tint="0.34998626667073579"/>
      </left>
      <right style="medium">
        <color theme="1" tint="0.34998626667073579"/>
      </right>
      <top style="medium">
        <color theme="1" tint="0.34998626667073579"/>
      </top>
      <bottom/>
      <diagonal/>
    </border>
    <border>
      <left style="mediumDashed">
        <color theme="1" tint="0.34998626667073579"/>
      </left>
      <right style="mediumDashed">
        <color rgb="FF505456"/>
      </right>
      <top style="mediumDashed">
        <color theme="1" tint="0.34998626667073579"/>
      </top>
      <bottom style="mediumDashed">
        <color theme="1" tint="0.34998626667073579"/>
      </bottom>
      <diagonal/>
    </border>
    <border>
      <left style="mediumDashed">
        <color rgb="FF505456"/>
      </left>
      <right style="mediumDashed">
        <color rgb="FF505456"/>
      </right>
      <top style="mediumDashed">
        <color theme="1" tint="0.34998626667073579"/>
      </top>
      <bottom style="mediumDashed">
        <color theme="1" tint="0.34998626667073579"/>
      </bottom>
      <diagonal/>
    </border>
    <border>
      <left style="mediumDashed">
        <color rgb="FF505456"/>
      </left>
      <right style="mediumDashed">
        <color theme="1" tint="0.34998626667073579"/>
      </right>
      <top style="mediumDashed">
        <color theme="1" tint="0.34998626667073579"/>
      </top>
      <bottom style="mediumDashed">
        <color theme="1" tint="0.34998626667073579"/>
      </bottom>
      <diagonal/>
    </border>
    <border>
      <left style="mediumDashed">
        <color theme="1" tint="0.34998626667073579"/>
      </left>
      <right style="mediumDashed">
        <color rgb="FF505456"/>
      </right>
      <top style="mediumDashed">
        <color theme="1" tint="0.34998626667073579"/>
      </top>
      <bottom style="mediumDashed">
        <color rgb="FF505456"/>
      </bottom>
      <diagonal/>
    </border>
    <border>
      <left style="mediumDashed">
        <color rgb="FF505456"/>
      </left>
      <right style="mediumDashed">
        <color theme="1" tint="0.34998626667073579"/>
      </right>
      <top style="mediumDashed">
        <color theme="1" tint="0.34998626667073579"/>
      </top>
      <bottom style="mediumDashed">
        <color rgb="FF505456"/>
      </bottom>
      <diagonal/>
    </border>
    <border>
      <left style="mediumDashed">
        <color theme="1" tint="0.34998626667073579"/>
      </left>
      <right style="mediumDashed">
        <color rgb="FF505456"/>
      </right>
      <top style="mediumDashed">
        <color rgb="FF505456"/>
      </top>
      <bottom style="mediumDashed">
        <color theme="1" tint="0.34998626667073579"/>
      </bottom>
      <diagonal/>
    </border>
    <border>
      <left style="mediumDashed">
        <color rgb="FF505456"/>
      </left>
      <right style="mediumDashed">
        <color rgb="FF505456"/>
      </right>
      <top style="mediumDashed">
        <color rgb="FF505456"/>
      </top>
      <bottom style="mediumDashed">
        <color theme="1" tint="0.34998626667073579"/>
      </bottom>
      <diagonal/>
    </border>
    <border>
      <left/>
      <right style="mediumDashed">
        <color rgb="FF505456"/>
      </right>
      <top style="mediumDashed">
        <color rgb="FF505456"/>
      </top>
      <bottom style="mediumDashed">
        <color theme="1" tint="0.34998626667073579"/>
      </bottom>
      <diagonal/>
    </border>
    <border>
      <left style="mediumDashed">
        <color rgb="FF505456"/>
      </left>
      <right style="mediumDashed">
        <color theme="1" tint="0.34998626667073579"/>
      </right>
      <top style="mediumDashed">
        <color rgb="FF505456"/>
      </top>
      <bottom style="mediumDashed">
        <color theme="1" tint="0.34998626667073579"/>
      </bottom>
      <diagonal/>
    </border>
    <border>
      <left style="mediumDashed">
        <color rgb="FF505456"/>
      </left>
      <right/>
      <top style="mediumDashed">
        <color rgb="FF505456"/>
      </top>
      <bottom style="mediumDashed">
        <color rgb="FF505456"/>
      </bottom>
      <diagonal/>
    </border>
    <border>
      <left style="medium">
        <color theme="1" tint="0.34998626667073579"/>
      </left>
      <right style="thin">
        <color indexed="64"/>
      </right>
      <top style="medium">
        <color theme="1" tint="0.34998626667073579"/>
      </top>
      <bottom style="medium">
        <color theme="1" tint="0.34998626667073579"/>
      </bottom>
      <diagonal/>
    </border>
    <border>
      <left style="thin">
        <color indexed="64"/>
      </left>
      <right style="thin">
        <color indexed="64"/>
      </right>
      <top style="medium">
        <color theme="1" tint="0.34998626667073579"/>
      </top>
      <bottom style="medium">
        <color theme="1" tint="0.34998626667073579"/>
      </bottom>
      <diagonal/>
    </border>
    <border>
      <left style="thin">
        <color indexed="64"/>
      </left>
      <right style="medium">
        <color theme="1" tint="0.34998626667073579"/>
      </right>
      <top style="medium">
        <color theme="1" tint="0.34998626667073579"/>
      </top>
      <bottom style="medium">
        <color theme="1" tint="0.34998626667073579"/>
      </bottom>
      <diagonal/>
    </border>
    <border>
      <left style="medium">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medium">
        <color theme="1" tint="0.34998626667073579"/>
      </right>
      <top/>
      <bottom style="thin">
        <color theme="1" tint="0.34998626667073579"/>
      </bottom>
      <diagonal/>
    </border>
    <border>
      <left style="medium">
        <color theme="1" tint="0.34998626667073579"/>
      </left>
      <right style="thin">
        <color theme="1" tint="0.34998626667073579"/>
      </right>
      <top style="medium">
        <color theme="1" tint="0.34998626667073579"/>
      </top>
      <bottom style="medium">
        <color theme="1" tint="0.34998626667073579"/>
      </bottom>
      <diagonal/>
    </border>
    <border>
      <left style="thin">
        <color theme="1" tint="0.34998626667073579"/>
      </left>
      <right style="thin">
        <color theme="1" tint="0.34998626667073579"/>
      </right>
      <top style="medium">
        <color theme="1" tint="0.34998626667073579"/>
      </top>
      <bottom style="medium">
        <color theme="1" tint="0.34998626667073579"/>
      </bottom>
      <diagonal/>
    </border>
    <border>
      <left style="thin">
        <color theme="1" tint="0.34998626667073579"/>
      </left>
      <right style="medium">
        <color theme="1" tint="0.34998626667073579"/>
      </right>
      <top style="medium">
        <color theme="1" tint="0.34998626667073579"/>
      </top>
      <bottom style="medium">
        <color theme="1" tint="0.34998626667073579"/>
      </bottom>
      <diagonal/>
    </border>
    <border>
      <left style="medium">
        <color theme="1" tint="0.34998626667073579"/>
      </left>
      <right style="thin">
        <color indexed="64"/>
      </right>
      <top style="thin">
        <color indexed="64"/>
      </top>
      <bottom style="thin">
        <color indexed="64"/>
      </bottom>
      <diagonal/>
    </border>
    <border>
      <left style="thin">
        <color indexed="64"/>
      </left>
      <right style="medium">
        <color theme="1" tint="0.34998626667073579"/>
      </right>
      <top style="thin">
        <color indexed="64"/>
      </top>
      <bottom style="thin">
        <color indexed="64"/>
      </bottom>
      <diagonal/>
    </border>
    <border>
      <left style="medium">
        <color theme="1" tint="0.34998626667073579"/>
      </left>
      <right style="thin">
        <color indexed="64"/>
      </right>
      <top style="thin">
        <color indexed="64"/>
      </top>
      <bottom style="medium">
        <color theme="1" tint="0.34998626667073579"/>
      </bottom>
      <diagonal/>
    </border>
    <border>
      <left style="thin">
        <color indexed="64"/>
      </left>
      <right style="thin">
        <color indexed="64"/>
      </right>
      <top style="thin">
        <color indexed="64"/>
      </top>
      <bottom style="medium">
        <color theme="1" tint="0.34998626667073579"/>
      </bottom>
      <diagonal/>
    </border>
    <border>
      <left style="thin">
        <color indexed="64"/>
      </left>
      <right style="medium">
        <color theme="1" tint="0.34998626667073579"/>
      </right>
      <top style="thin">
        <color indexed="64"/>
      </top>
      <bottom style="medium">
        <color theme="1" tint="0.34998626667073579"/>
      </bottom>
      <diagonal/>
    </border>
    <border>
      <left style="medium">
        <color theme="1" tint="0.34998626667073579"/>
      </left>
      <right style="thin">
        <color indexed="64"/>
      </right>
      <top/>
      <bottom style="thin">
        <color indexed="64"/>
      </bottom>
      <diagonal/>
    </border>
    <border>
      <left style="thin">
        <color indexed="64"/>
      </left>
      <right style="medium">
        <color theme="1" tint="0.34998626667073579"/>
      </right>
      <top/>
      <bottom style="thin">
        <color indexed="64"/>
      </bottom>
      <diagonal/>
    </border>
    <border>
      <left style="medium">
        <color theme="1" tint="0.34998626667073579"/>
      </left>
      <right style="thin">
        <color indexed="64"/>
      </right>
      <top style="medium">
        <color theme="1" tint="0.34998626667073579"/>
      </top>
      <bottom/>
      <diagonal/>
    </border>
    <border>
      <left style="thin">
        <color indexed="64"/>
      </left>
      <right style="thin">
        <color indexed="64"/>
      </right>
      <top style="medium">
        <color theme="1" tint="0.34998626667073579"/>
      </top>
      <bottom/>
      <diagonal/>
    </border>
    <border>
      <left style="thin">
        <color indexed="64"/>
      </left>
      <right style="medium">
        <color theme="1" tint="0.34998626667073579"/>
      </right>
      <top style="medium">
        <color theme="1" tint="0.34998626667073579"/>
      </top>
      <bottom/>
      <diagonal/>
    </border>
    <border>
      <left style="thin">
        <color rgb="FF505456"/>
      </left>
      <right/>
      <top style="medium">
        <color rgb="FF505456"/>
      </top>
      <bottom style="thin">
        <color rgb="FF505456"/>
      </bottom>
      <diagonal/>
    </border>
    <border>
      <left style="thin">
        <color rgb="FF505456"/>
      </left>
      <right/>
      <top style="thin">
        <color rgb="FF505456"/>
      </top>
      <bottom style="medium">
        <color rgb="FF505456"/>
      </bottom>
      <diagonal/>
    </border>
    <border>
      <left style="thin">
        <color rgb="FF505456"/>
      </left>
      <right/>
      <top/>
      <bottom style="medium">
        <color rgb="FF505456"/>
      </bottom>
      <diagonal/>
    </border>
    <border>
      <left style="medium">
        <color theme="1" tint="0.34998626667073579"/>
      </left>
      <right style="thin">
        <color rgb="FF505456"/>
      </right>
      <top style="medium">
        <color theme="1" tint="0.34998626667073579"/>
      </top>
      <bottom style="thin">
        <color rgb="FF505456"/>
      </bottom>
      <diagonal/>
    </border>
    <border>
      <left style="thin">
        <color rgb="FF505456"/>
      </left>
      <right style="thin">
        <color rgb="FF505456"/>
      </right>
      <top style="medium">
        <color theme="1" tint="0.34998626667073579"/>
      </top>
      <bottom style="thin">
        <color rgb="FF505456"/>
      </bottom>
      <diagonal/>
    </border>
    <border>
      <left style="thin">
        <color rgb="FF505456"/>
      </left>
      <right style="medium">
        <color theme="1" tint="0.34998626667073579"/>
      </right>
      <top style="medium">
        <color theme="1" tint="0.34998626667073579"/>
      </top>
      <bottom style="thin">
        <color rgb="FF505456"/>
      </bottom>
      <diagonal/>
    </border>
    <border>
      <left style="medium">
        <color theme="1" tint="0.34998626667073579"/>
      </left>
      <right style="thin">
        <color rgb="FF505456"/>
      </right>
      <top style="thin">
        <color rgb="FF505456"/>
      </top>
      <bottom style="medium">
        <color rgb="FF505456"/>
      </bottom>
      <diagonal/>
    </border>
    <border>
      <left style="thin">
        <color rgb="FF505456"/>
      </left>
      <right style="medium">
        <color theme="1" tint="0.34998626667073579"/>
      </right>
      <top style="thin">
        <color rgb="FF505456"/>
      </top>
      <bottom style="medium">
        <color rgb="FF505456"/>
      </bottom>
      <diagonal/>
    </border>
    <border>
      <left style="medium">
        <color theme="1" tint="0.34998626667073579"/>
      </left>
      <right style="thin">
        <color rgb="FF505456"/>
      </right>
      <top/>
      <bottom style="medium">
        <color theme="1" tint="0.34998626667073579"/>
      </bottom>
      <diagonal/>
    </border>
    <border>
      <left style="thin">
        <color rgb="FF505456"/>
      </left>
      <right style="thin">
        <color rgb="FF505456"/>
      </right>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medium">
        <color theme="1" tint="0.34998626667073579"/>
      </top>
      <bottom style="medium">
        <color theme="1" tint="0.34998626667073579"/>
      </bottom>
      <diagonal/>
    </border>
    <border>
      <left style="thin">
        <color rgb="FF505456"/>
      </left>
      <right style="thin">
        <color rgb="FF505456"/>
      </right>
      <top style="thin">
        <color rgb="FF505456"/>
      </top>
      <bottom/>
      <diagonal/>
    </border>
    <border>
      <left style="thin">
        <color theme="1" tint="0.34998626667073579"/>
      </left>
      <right/>
      <top style="medium">
        <color theme="1" tint="0.34998626667073579"/>
      </top>
      <bottom style="medium">
        <color theme="1" tint="0.34998626667073579"/>
      </bottom>
      <diagonal/>
    </border>
    <border>
      <left style="thin">
        <color theme="1" tint="0.34998626667073579"/>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style="thin">
        <color theme="1" tint="0.34998626667073579"/>
      </top>
      <bottom style="medium">
        <color theme="1" tint="0.34998626667073579"/>
      </bottom>
      <diagonal/>
    </border>
    <border>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medium">
        <color theme="1" tint="0.34998626667073579"/>
      </bottom>
      <diagonal/>
    </border>
    <border>
      <left style="medium">
        <color theme="1" tint="0.34998626667073579"/>
      </left>
      <right style="medium">
        <color theme="1" tint="0.34998626667073579"/>
      </right>
      <top/>
      <bottom style="thin">
        <color theme="1" tint="0.34998626667073579"/>
      </bottom>
      <diagonal/>
    </border>
    <border>
      <left style="medium">
        <color theme="1" tint="0.34998626667073579"/>
      </left>
      <right style="medium">
        <color theme="1" tint="0.34998626667073579"/>
      </right>
      <top style="thin">
        <color theme="1" tint="0.34998626667073579"/>
      </top>
      <bottom style="thin">
        <color theme="1" tint="0.34998626667073579"/>
      </bottom>
      <diagonal/>
    </border>
    <border>
      <left style="medium">
        <color theme="1" tint="0.34998626667073579"/>
      </left>
      <right style="medium">
        <color theme="1" tint="0.34998626667073579"/>
      </right>
      <top style="thin">
        <color theme="1" tint="0.34998626667073579"/>
      </top>
      <bottom style="medium">
        <color theme="1" tint="0.34998626667073579"/>
      </bottom>
      <diagonal/>
    </border>
    <border>
      <left/>
      <right style="thin">
        <color theme="1" tint="0.34998626667073579"/>
      </right>
      <top style="thin">
        <color theme="1" tint="0.34998626667073579"/>
      </top>
      <bottom/>
      <diagonal/>
    </border>
    <border>
      <left style="medium">
        <color theme="1" tint="0.34998626667073579"/>
      </left>
      <right style="medium">
        <color theme="1" tint="0.34998626667073579"/>
      </right>
      <top/>
      <bottom style="medium">
        <color theme="1" tint="0.34998626667073579"/>
      </bottom>
      <diagonal/>
    </border>
    <border>
      <left style="medium">
        <color indexed="64"/>
      </left>
      <right style="thin">
        <color theme="1" tint="0.34998626667073579"/>
      </right>
      <top style="medium">
        <color indexed="64"/>
      </top>
      <bottom style="medium">
        <color theme="1" tint="0.34998626667073579"/>
      </bottom>
      <diagonal/>
    </border>
    <border>
      <left style="thin">
        <color theme="1" tint="0.34998626667073579"/>
      </left>
      <right style="thin">
        <color theme="1" tint="0.34998626667073579"/>
      </right>
      <top style="medium">
        <color indexed="64"/>
      </top>
      <bottom style="medium">
        <color theme="1" tint="0.34998626667073579"/>
      </bottom>
      <diagonal/>
    </border>
    <border>
      <left style="thin">
        <color theme="1" tint="0.34998626667073579"/>
      </left>
      <right style="medium">
        <color indexed="64"/>
      </right>
      <top style="medium">
        <color indexed="64"/>
      </top>
      <bottom style="medium">
        <color theme="1" tint="0.34998626667073579"/>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bottom style="medium">
        <color indexed="64"/>
      </bottom>
      <diagonal/>
    </border>
    <border>
      <left style="thin">
        <color rgb="FF505456"/>
      </left>
      <right/>
      <top/>
      <bottom style="medium">
        <color theme="1" tint="0.34998626667073579"/>
      </bottom>
      <diagonal/>
    </border>
    <border>
      <left style="medium">
        <color indexed="64"/>
      </left>
      <right style="thin">
        <color rgb="FF505456"/>
      </right>
      <top style="medium">
        <color indexed="64"/>
      </top>
      <bottom style="medium">
        <color indexed="64"/>
      </bottom>
      <diagonal/>
    </border>
    <border>
      <left style="medium">
        <color theme="1" tint="0.34998626667073579"/>
      </left>
      <right style="thin">
        <color rgb="FF505456"/>
      </right>
      <top style="medium">
        <color indexed="64"/>
      </top>
      <bottom style="medium">
        <color indexed="64"/>
      </bottom>
      <diagonal/>
    </border>
    <border>
      <left style="thin">
        <color rgb="FF505456"/>
      </left>
      <right style="thin">
        <color rgb="FF505456"/>
      </right>
      <top style="medium">
        <color indexed="64"/>
      </top>
      <bottom style="medium">
        <color indexed="64"/>
      </bottom>
      <diagonal/>
    </border>
    <border>
      <left style="thin">
        <color rgb="FF505456"/>
      </left>
      <right style="medium">
        <color indexed="64"/>
      </right>
      <top style="medium">
        <color indexed="64"/>
      </top>
      <bottom style="medium">
        <color indexed="64"/>
      </bottom>
      <diagonal/>
    </border>
    <border>
      <left style="medium">
        <color indexed="64"/>
      </left>
      <right style="thin">
        <color rgb="FF505456"/>
      </right>
      <top style="medium">
        <color indexed="64"/>
      </top>
      <bottom style="thin">
        <color rgb="FF505456"/>
      </bottom>
      <diagonal/>
    </border>
    <border>
      <left style="thin">
        <color rgb="FF505456"/>
      </left>
      <right style="thin">
        <color rgb="FF505456"/>
      </right>
      <top style="medium">
        <color indexed="64"/>
      </top>
      <bottom style="thin">
        <color rgb="FF505456"/>
      </bottom>
      <diagonal/>
    </border>
    <border>
      <left style="thin">
        <color rgb="FF505456"/>
      </left>
      <right/>
      <top style="medium">
        <color indexed="64"/>
      </top>
      <bottom style="thin">
        <color rgb="FF505456"/>
      </bottom>
      <diagonal/>
    </border>
    <border>
      <left style="thin">
        <color rgb="FF505456"/>
      </left>
      <right style="medium">
        <color indexed="64"/>
      </right>
      <top style="medium">
        <color indexed="64"/>
      </top>
      <bottom style="thin">
        <color rgb="FF505456"/>
      </bottom>
      <diagonal/>
    </border>
    <border>
      <left style="medium">
        <color indexed="64"/>
      </left>
      <right style="thin">
        <color rgb="FF505456"/>
      </right>
      <top style="thin">
        <color rgb="FF505456"/>
      </top>
      <bottom style="medium">
        <color indexed="64"/>
      </bottom>
      <diagonal/>
    </border>
    <border>
      <left style="thin">
        <color rgb="FF505456"/>
      </left>
      <right style="thin">
        <color rgb="FF505456"/>
      </right>
      <top style="thin">
        <color rgb="FF505456"/>
      </top>
      <bottom style="medium">
        <color indexed="64"/>
      </bottom>
      <diagonal/>
    </border>
    <border>
      <left style="thin">
        <color rgb="FF505456"/>
      </left>
      <right/>
      <top style="thin">
        <color rgb="FF505456"/>
      </top>
      <bottom style="medium">
        <color indexed="64"/>
      </bottom>
      <diagonal/>
    </border>
    <border>
      <left style="thin">
        <color rgb="FF505456"/>
      </left>
      <right style="medium">
        <color indexed="64"/>
      </right>
      <top style="thin">
        <color rgb="FF505456"/>
      </top>
      <bottom style="medium">
        <color indexed="64"/>
      </bottom>
      <diagonal/>
    </border>
  </borders>
  <cellStyleXfs count="7">
    <xf numFmtId="0" fontId="0" fillId="0" borderId="0"/>
    <xf numFmtId="9" fontId="7" fillId="0" borderId="0" applyFont="0" applyFill="0" applyBorder="0" applyAlignment="0" applyProtection="0"/>
    <xf numFmtId="0" fontId="8" fillId="0" borderId="0"/>
    <xf numFmtId="164" fontId="7" fillId="0" borderId="0" applyFont="0" applyFill="0" applyBorder="0" applyAlignment="0" applyProtection="0"/>
    <xf numFmtId="0" fontId="2" fillId="0" borderId="0"/>
    <xf numFmtId="0" fontId="24" fillId="0" borderId="0" applyNumberFormat="0" applyFill="0" applyBorder="0" applyAlignment="0" applyProtection="0"/>
    <xf numFmtId="0" fontId="43" fillId="0" borderId="0" applyNumberFormat="0" applyFill="0" applyBorder="0" applyAlignment="0" applyProtection="0"/>
  </cellStyleXfs>
  <cellXfs count="1676">
    <xf numFmtId="0" fontId="0" fillId="0" borderId="0" xfId="0"/>
    <xf numFmtId="0" fontId="2" fillId="0" borderId="0" xfId="0" applyFont="1" applyAlignment="1">
      <alignment horizontal="center" vertical="center" wrapText="1"/>
    </xf>
    <xf numFmtId="9" fontId="2" fillId="0" borderId="0" xfId="1"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3" fillId="0" borderId="0" xfId="0" applyFont="1" applyAlignment="1">
      <alignment vertical="center" wrapText="1"/>
    </xf>
    <xf numFmtId="0" fontId="1" fillId="0" borderId="0" xfId="0" applyFont="1" applyAlignment="1">
      <alignment horizontal="center" vertical="center"/>
    </xf>
    <xf numFmtId="10" fontId="3" fillId="0" borderId="0" xfId="0" applyNumberFormat="1" applyFont="1" applyAlignment="1">
      <alignment horizontal="center" vertical="center"/>
    </xf>
    <xf numFmtId="0" fontId="2" fillId="0" borderId="0" xfId="1" applyNumberFormat="1" applyFont="1" applyAlignment="1">
      <alignment horizontal="center" vertical="center" wrapText="1"/>
    </xf>
    <xf numFmtId="0" fontId="3" fillId="0" borderId="0" xfId="0" applyFont="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9" fontId="15" fillId="9" borderId="16" xfId="1" applyFont="1" applyFill="1" applyBorder="1" applyAlignment="1">
      <alignment horizontal="center" vertical="center" wrapText="1"/>
    </xf>
    <xf numFmtId="9" fontId="20" fillId="8" borderId="16" xfId="0" applyNumberFormat="1" applyFont="1" applyFill="1" applyBorder="1" applyAlignment="1">
      <alignment horizontal="center" vertical="center" wrapText="1"/>
    </xf>
    <xf numFmtId="9" fontId="16" fillId="9" borderId="17" xfId="1" applyFont="1" applyFill="1" applyBorder="1" applyAlignment="1">
      <alignment horizontal="center" vertical="center" wrapText="1"/>
    </xf>
    <xf numFmtId="10" fontId="20" fillId="8" borderId="16" xfId="0" applyNumberFormat="1" applyFont="1" applyFill="1" applyBorder="1" applyAlignment="1">
      <alignment horizontal="center" vertical="center" wrapText="1"/>
    </xf>
    <xf numFmtId="10" fontId="20" fillId="8" borderId="3" xfId="0" applyNumberFormat="1" applyFont="1" applyFill="1" applyBorder="1" applyAlignment="1">
      <alignment horizontal="center" vertical="center" wrapText="1"/>
    </xf>
    <xf numFmtId="9" fontId="16" fillId="9" borderId="22" xfId="1" applyFont="1" applyFill="1" applyBorder="1" applyAlignment="1">
      <alignment horizontal="center" vertical="center" wrapText="1"/>
    </xf>
    <xf numFmtId="9" fontId="16" fillId="0" borderId="1" xfId="0" applyNumberFormat="1" applyFont="1" applyBorder="1" applyAlignment="1">
      <alignment horizontal="center" vertical="center" wrapText="1"/>
    </xf>
    <xf numFmtId="165" fontId="16" fillId="0" borderId="1" xfId="1" applyNumberFormat="1" applyFont="1" applyBorder="1" applyAlignment="1">
      <alignment horizontal="center" vertical="center" wrapText="1"/>
    </xf>
    <xf numFmtId="9" fontId="16" fillId="0" borderId="1" xfId="1"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16" fillId="0" borderId="6" xfId="0" applyFont="1" applyBorder="1" applyAlignment="1">
      <alignment vertical="center" wrapText="1"/>
    </xf>
    <xf numFmtId="0" fontId="16" fillId="0" borderId="1" xfId="0" applyFont="1" applyBorder="1" applyAlignment="1">
      <alignment vertical="center" wrapText="1"/>
    </xf>
    <xf numFmtId="0" fontId="15" fillId="9" borderId="16" xfId="0" applyFont="1" applyFill="1" applyBorder="1" applyAlignment="1">
      <alignment vertical="center" wrapText="1"/>
    </xf>
    <xf numFmtId="0" fontId="16" fillId="0" borderId="4" xfId="0" applyFont="1" applyBorder="1" applyAlignment="1">
      <alignment vertical="center" wrapText="1"/>
    </xf>
    <xf numFmtId="0" fontId="19" fillId="0" borderId="1" xfId="0" applyFont="1" applyBorder="1" applyAlignment="1">
      <alignment vertical="center" wrapText="1"/>
    </xf>
    <xf numFmtId="10" fontId="13" fillId="0" borderId="0" xfId="0" applyNumberFormat="1" applyFont="1" applyAlignment="1">
      <alignment horizontal="center" vertical="center"/>
    </xf>
    <xf numFmtId="9" fontId="2" fillId="0" borderId="1" xfId="1" applyFont="1" applyFill="1" applyBorder="1" applyAlignment="1" applyProtection="1">
      <alignment horizontal="center" vertical="center"/>
    </xf>
    <xf numFmtId="0" fontId="2" fillId="0" borderId="1" xfId="0" applyFont="1" applyBorder="1" applyAlignment="1" applyProtection="1">
      <alignment vertical="center" wrapText="1"/>
      <protection locked="0"/>
    </xf>
    <xf numFmtId="0" fontId="2" fillId="11" borderId="1" xfId="0" applyFont="1" applyFill="1" applyBorder="1" applyAlignment="1" applyProtection="1">
      <alignment horizontal="center" vertical="center"/>
      <protection locked="0"/>
    </xf>
    <xf numFmtId="0" fontId="24" fillId="0" borderId="0" xfId="5" applyAlignment="1">
      <alignment vertical="center" wrapText="1"/>
    </xf>
    <xf numFmtId="9" fontId="2" fillId="11" borderId="1" xfId="1" applyFont="1" applyFill="1" applyBorder="1" applyAlignment="1">
      <alignment horizontal="center" vertical="center" wrapText="1"/>
    </xf>
    <xf numFmtId="0" fontId="3" fillId="11" borderId="1" xfId="0" applyFont="1" applyFill="1" applyBorder="1" applyAlignment="1">
      <alignment horizontal="center" vertical="center"/>
    </xf>
    <xf numFmtId="0" fontId="2" fillId="11" borderId="1" xfId="0" applyFont="1" applyFill="1" applyBorder="1" applyAlignment="1">
      <alignment horizontal="center" vertical="center"/>
    </xf>
    <xf numFmtId="0" fontId="3" fillId="11" borderId="1" xfId="0" applyFont="1" applyFill="1" applyBorder="1" applyAlignment="1" applyProtection="1">
      <alignment horizontal="center" vertical="center" wrapText="1"/>
      <protection locked="0"/>
    </xf>
    <xf numFmtId="0" fontId="2" fillId="11" borderId="1" xfId="0" applyFont="1" applyFill="1" applyBorder="1" applyAlignment="1">
      <alignment horizontal="center" vertical="center" wrapText="1"/>
    </xf>
    <xf numFmtId="0" fontId="2" fillId="11" borderId="1" xfId="0" applyFont="1" applyFill="1" applyBorder="1" applyAlignment="1" applyProtection="1">
      <alignment horizontal="center" vertical="center" wrapText="1"/>
      <protection locked="0"/>
    </xf>
    <xf numFmtId="9" fontId="2" fillId="11" borderId="1" xfId="0" applyNumberFormat="1"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0" fillId="0" borderId="0" xfId="0" applyAlignment="1">
      <alignment wrapText="1"/>
    </xf>
    <xf numFmtId="0" fontId="2" fillId="0" borderId="0" xfId="0" applyFont="1" applyAlignment="1">
      <alignment vertical="center" wrapText="1"/>
    </xf>
    <xf numFmtId="0" fontId="2" fillId="0" borderId="1" xfId="0" applyFont="1" applyBorder="1" applyAlignment="1" applyProtection="1">
      <alignment horizontal="center" vertical="center"/>
      <protection locked="0"/>
    </xf>
    <xf numFmtId="9" fontId="2" fillId="0" borderId="1" xfId="0" applyNumberFormat="1" applyFont="1" applyBorder="1" applyAlignment="1">
      <alignment horizontal="center" vertical="center" wrapText="1"/>
    </xf>
    <xf numFmtId="9" fontId="2" fillId="0" borderId="1" xfId="0" applyNumberFormat="1" applyFont="1" applyBorder="1" applyAlignment="1">
      <alignment horizontal="center" vertical="center"/>
    </xf>
    <xf numFmtId="0" fontId="2" fillId="0" borderId="1" xfId="0" applyFont="1" applyBorder="1" applyAlignment="1" applyProtection="1">
      <alignment horizontal="center" vertical="center" wrapText="1"/>
      <protection locked="0"/>
    </xf>
    <xf numFmtId="2" fontId="2" fillId="0" borderId="1" xfId="0" applyNumberFormat="1" applyFont="1" applyBorder="1" applyAlignment="1">
      <alignment horizontal="center" vertical="center" wrapText="1"/>
    </xf>
    <xf numFmtId="0" fontId="2" fillId="11" borderId="2" xfId="0" applyFont="1" applyFill="1" applyBorder="1" applyAlignment="1">
      <alignment horizontal="center" vertical="center"/>
    </xf>
    <xf numFmtId="2" fontId="2" fillId="0" borderId="1" xfId="1" applyNumberFormat="1" applyFont="1" applyFill="1" applyBorder="1" applyAlignment="1">
      <alignment horizontal="center" vertical="center" wrapText="1"/>
    </xf>
    <xf numFmtId="10" fontId="2" fillId="0" borderId="1" xfId="1" applyNumberFormat="1" applyFont="1" applyFill="1" applyBorder="1" applyAlignment="1">
      <alignment horizontal="center" vertical="center" wrapText="1"/>
    </xf>
    <xf numFmtId="9" fontId="2" fillId="0" borderId="1" xfId="1" applyFont="1" applyFill="1" applyBorder="1" applyAlignment="1" applyProtection="1">
      <alignment horizontal="center" vertical="center" wrapText="1"/>
      <protection locked="0"/>
    </xf>
    <xf numFmtId="10" fontId="2" fillId="11" borderId="1" xfId="3" applyNumberFormat="1" applyFont="1" applyFill="1" applyBorder="1" applyAlignment="1" applyProtection="1">
      <alignment horizontal="center" vertical="center"/>
      <protection locked="0"/>
    </xf>
    <xf numFmtId="1" fontId="2" fillId="0" borderId="1" xfId="1" applyNumberFormat="1" applyFont="1" applyFill="1" applyBorder="1" applyAlignment="1" applyProtection="1">
      <alignment horizontal="center" vertical="center" wrapText="1"/>
      <protection locked="0"/>
    </xf>
    <xf numFmtId="1" fontId="2" fillId="0" borderId="1" xfId="0" applyNumberFormat="1" applyFont="1" applyBorder="1" applyAlignment="1" applyProtection="1">
      <alignment horizontal="center" vertical="center" wrapText="1"/>
      <protection locked="0"/>
    </xf>
    <xf numFmtId="0" fontId="2" fillId="0" borderId="1" xfId="1" applyNumberFormat="1" applyFont="1" applyFill="1" applyBorder="1" applyAlignment="1">
      <alignment horizontal="center" vertical="center" wrapText="1"/>
    </xf>
    <xf numFmtId="0" fontId="2" fillId="0" borderId="1" xfId="0" applyFont="1" applyBorder="1" applyAlignment="1">
      <alignment vertical="center"/>
    </xf>
    <xf numFmtId="9" fontId="2" fillId="0" borderId="1" xfId="1" applyFont="1" applyFill="1" applyBorder="1" applyAlignment="1">
      <alignment horizontal="center" vertical="center" wrapText="1"/>
    </xf>
    <xf numFmtId="9" fontId="2" fillId="3" borderId="1" xfId="1" applyFont="1" applyFill="1" applyBorder="1" applyAlignment="1" applyProtection="1">
      <alignment horizontal="center" vertical="center"/>
      <protection locked="0"/>
    </xf>
    <xf numFmtId="1" fontId="2" fillId="0" borderId="1" xfId="1" applyNumberFormat="1" applyFont="1" applyFill="1" applyBorder="1" applyAlignment="1">
      <alignment horizontal="center" vertical="center" wrapText="1"/>
    </xf>
    <xf numFmtId="9" fontId="2" fillId="0" borderId="1" xfId="0" applyNumberFormat="1" applyFont="1" applyBorder="1" applyAlignment="1" applyProtection="1">
      <alignment horizontal="center" vertical="center" wrapText="1"/>
      <protection locked="0"/>
    </xf>
    <xf numFmtId="0" fontId="3" fillId="0" borderId="1" xfId="0" applyFont="1" applyBorder="1" applyAlignment="1">
      <alignment horizontal="center" vertical="center"/>
    </xf>
    <xf numFmtId="0" fontId="2" fillId="0" borderId="1" xfId="0" applyFont="1" applyBorder="1" applyAlignment="1" applyProtection="1">
      <alignment vertical="top" wrapText="1"/>
      <protection locked="0"/>
    </xf>
    <xf numFmtId="10" fontId="2" fillId="0" borderId="1" xfId="3" applyNumberFormat="1" applyFont="1" applyFill="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31" fillId="0" borderId="1" xfId="5" applyFont="1" applyFill="1" applyBorder="1" applyAlignment="1" applyProtection="1">
      <alignment vertical="center" wrapText="1"/>
      <protection locked="0"/>
    </xf>
    <xf numFmtId="0" fontId="2" fillId="0" borderId="23" xfId="0" applyFont="1" applyBorder="1" applyAlignment="1">
      <alignment horizontal="left" vertical="center" wrapText="1"/>
    </xf>
    <xf numFmtId="10" fontId="2" fillId="11" borderId="1" xfId="0" applyNumberFormat="1" applyFont="1" applyFill="1" applyBorder="1" applyAlignment="1" applyProtection="1">
      <alignment horizontal="center" vertical="center" wrapText="1"/>
      <protection locked="0"/>
    </xf>
    <xf numFmtId="0" fontId="2" fillId="0" borderId="1" xfId="0" applyFont="1" applyBorder="1" applyAlignment="1">
      <alignment wrapText="1"/>
    </xf>
    <xf numFmtId="0" fontId="2" fillId="0" borderId="1" xfId="1" applyNumberFormat="1" applyFont="1" applyFill="1" applyBorder="1" applyAlignment="1">
      <alignment horizontal="left" vertical="center" wrapText="1"/>
    </xf>
    <xf numFmtId="0" fontId="3" fillId="0" borderId="1" xfId="0" applyFont="1" applyBorder="1" applyAlignment="1" applyProtection="1">
      <alignment horizontal="center" vertical="center" wrapText="1"/>
      <protection locked="0"/>
    </xf>
    <xf numFmtId="9" fontId="15" fillId="9" borderId="13" xfId="1" applyFont="1" applyFill="1" applyBorder="1" applyAlignment="1">
      <alignment horizontal="center" vertical="center" wrapText="1"/>
    </xf>
    <xf numFmtId="10" fontId="2" fillId="0" borderId="1" xfId="3" applyNumberFormat="1" applyFont="1" applyFill="1" applyBorder="1" applyAlignment="1" applyProtection="1">
      <alignment horizontal="center" vertical="center" wrapText="1"/>
      <protection locked="0"/>
    </xf>
    <xf numFmtId="9" fontId="2" fillId="0" borderId="1" xfId="3" applyNumberFormat="1" applyFont="1" applyFill="1" applyBorder="1" applyAlignment="1" applyProtection="1">
      <alignment horizontal="center" vertical="center"/>
      <protection locked="0"/>
    </xf>
    <xf numFmtId="0" fontId="2" fillId="0" borderId="1" xfId="0" applyFont="1" applyBorder="1" applyAlignment="1" applyProtection="1">
      <alignment horizontal="left" vertical="center" wrapText="1"/>
      <protection locked="0"/>
    </xf>
    <xf numFmtId="0" fontId="2" fillId="0" borderId="24" xfId="0" applyFont="1" applyBorder="1" applyAlignment="1" applyProtection="1">
      <alignment vertical="center" wrapText="1"/>
      <protection locked="0"/>
    </xf>
    <xf numFmtId="0" fontId="2" fillId="11" borderId="1" xfId="0" applyFont="1" applyFill="1" applyBorder="1" applyAlignment="1">
      <alignment vertical="center"/>
    </xf>
    <xf numFmtId="0" fontId="36" fillId="0" borderId="1" xfId="0" applyFont="1" applyBorder="1" applyAlignment="1" applyProtection="1">
      <alignment horizontal="center" vertical="center" wrapText="1"/>
      <protection locked="0"/>
    </xf>
    <xf numFmtId="10" fontId="2" fillId="0" borderId="1" xfId="0" applyNumberFormat="1" applyFont="1" applyBorder="1" applyAlignment="1">
      <alignment horizontal="center" vertical="center"/>
    </xf>
    <xf numFmtId="0" fontId="2" fillId="0" borderId="12" xfId="0" applyFont="1" applyBorder="1" applyAlignment="1">
      <alignment horizontal="left" vertical="center" wrapText="1"/>
    </xf>
    <xf numFmtId="1" fontId="2" fillId="0" borderId="35" xfId="1" applyNumberFormat="1" applyFont="1" applyFill="1" applyBorder="1" applyAlignment="1" applyProtection="1">
      <alignment horizontal="center" vertical="center" wrapText="1"/>
    </xf>
    <xf numFmtId="0" fontId="2" fillId="0" borderId="35" xfId="0" applyFont="1" applyBorder="1" applyAlignment="1" applyProtection="1">
      <alignment vertical="top" wrapText="1"/>
      <protection locked="0"/>
    </xf>
    <xf numFmtId="0" fontId="2" fillId="0" borderId="35" xfId="0" applyFont="1" applyBorder="1" applyAlignment="1" applyProtection="1">
      <alignment vertical="center" wrapText="1"/>
      <protection locked="0"/>
    </xf>
    <xf numFmtId="9" fontId="2" fillId="0" borderId="35" xfId="1" applyFont="1" applyFill="1" applyBorder="1" applyAlignment="1" applyProtection="1">
      <alignment horizontal="center" vertical="center"/>
    </xf>
    <xf numFmtId="0" fontId="2" fillId="0" borderId="35" xfId="0" applyFont="1" applyBorder="1" applyAlignment="1">
      <alignment vertical="center"/>
    </xf>
    <xf numFmtId="0" fontId="2" fillId="0" borderId="35" xfId="0" applyFont="1" applyBorder="1" applyAlignment="1">
      <alignment vertical="center" wrapText="1"/>
    </xf>
    <xf numFmtId="9" fontId="2" fillId="0" borderId="35" xfId="0" applyNumberFormat="1" applyFont="1" applyBorder="1" applyAlignment="1">
      <alignment horizontal="center" vertical="center" wrapText="1"/>
    </xf>
    <xf numFmtId="0" fontId="2" fillId="0" borderId="0" xfId="1" applyNumberFormat="1" applyFont="1" applyAlignment="1">
      <alignment vertical="center" wrapText="1"/>
    </xf>
    <xf numFmtId="1" fontId="2" fillId="0" borderId="1" xfId="3" applyNumberFormat="1" applyFont="1" applyFill="1" applyBorder="1" applyAlignment="1" applyProtection="1">
      <alignment horizontal="center" vertical="center"/>
      <protection locked="0"/>
    </xf>
    <xf numFmtId="0" fontId="2" fillId="0" borderId="1" xfId="3" applyNumberFormat="1" applyFont="1" applyFill="1" applyBorder="1" applyAlignment="1" applyProtection="1">
      <alignment horizontal="center" vertical="center"/>
      <protection locked="0"/>
    </xf>
    <xf numFmtId="166" fontId="2" fillId="0" borderId="1" xfId="0" applyNumberFormat="1" applyFont="1" applyBorder="1" applyAlignment="1" applyProtection="1">
      <alignment horizontal="center" vertical="center"/>
      <protection locked="0"/>
    </xf>
    <xf numFmtId="3" fontId="2" fillId="0" borderId="1" xfId="0" applyNumberFormat="1" applyFont="1" applyBorder="1" applyAlignment="1" applyProtection="1">
      <alignment horizontal="center" vertical="center"/>
      <protection locked="0"/>
    </xf>
    <xf numFmtId="9" fontId="2" fillId="0" borderId="1" xfId="0" applyNumberFormat="1" applyFont="1" applyBorder="1" applyAlignment="1" applyProtection="1">
      <alignment horizontal="center" vertical="center"/>
      <protection locked="0"/>
    </xf>
    <xf numFmtId="0" fontId="3" fillId="11" borderId="0" xfId="0" applyFont="1" applyFill="1" applyAlignment="1">
      <alignment horizontal="center" vertical="center"/>
    </xf>
    <xf numFmtId="0" fontId="5" fillId="0" borderId="0" xfId="0" applyFont="1" applyAlignment="1">
      <alignment horizontal="center" vertical="center"/>
    </xf>
    <xf numFmtId="0" fontId="15" fillId="9" borderId="37" xfId="0" applyFont="1" applyFill="1" applyBorder="1" applyAlignment="1">
      <alignment vertical="center" wrapText="1"/>
    </xf>
    <xf numFmtId="9" fontId="15" fillId="9" borderId="38" xfId="1" applyFont="1" applyFill="1" applyBorder="1" applyAlignment="1">
      <alignment horizontal="center" vertical="center" wrapText="1"/>
    </xf>
    <xf numFmtId="9" fontId="20" fillId="8" borderId="38" xfId="0" applyNumberFormat="1" applyFont="1" applyFill="1" applyBorder="1" applyAlignment="1">
      <alignment horizontal="center" vertical="center" wrapText="1"/>
    </xf>
    <xf numFmtId="165" fontId="20" fillId="8" borderId="38" xfId="0" applyNumberFormat="1" applyFont="1" applyFill="1" applyBorder="1" applyAlignment="1">
      <alignment horizontal="center" vertical="center" wrapText="1"/>
    </xf>
    <xf numFmtId="0" fontId="16" fillId="0" borderId="3" xfId="0" applyFont="1" applyBorder="1" applyAlignment="1">
      <alignment vertical="center" wrapText="1"/>
    </xf>
    <xf numFmtId="0" fontId="2" fillId="0" borderId="1" xfId="0" applyFont="1" applyBorder="1" applyAlignment="1">
      <alignment horizontal="left" vertical="top" wrapText="1"/>
    </xf>
    <xf numFmtId="0" fontId="3" fillId="0" borderId="35" xfId="0" applyFont="1" applyBorder="1" applyAlignment="1">
      <alignment horizontal="center" vertical="center" wrapText="1"/>
    </xf>
    <xf numFmtId="1" fontId="2" fillId="0" borderId="35" xfId="0" applyNumberFormat="1" applyFont="1" applyBorder="1" applyAlignment="1">
      <alignment horizontal="center" vertical="center" wrapText="1"/>
    </xf>
    <xf numFmtId="0" fontId="2" fillId="14" borderId="35" xfId="0" applyFont="1" applyFill="1" applyBorder="1" applyAlignment="1" applyProtection="1">
      <alignment horizontal="left" vertical="top" wrapText="1"/>
      <protection locked="0"/>
    </xf>
    <xf numFmtId="9" fontId="11" fillId="0" borderId="35" xfId="1" applyFont="1" applyFill="1" applyBorder="1" applyAlignment="1" applyProtection="1">
      <alignment horizontal="center" vertical="center"/>
    </xf>
    <xf numFmtId="0" fontId="11" fillId="14" borderId="35" xfId="0" applyFont="1" applyFill="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9" fontId="2" fillId="0" borderId="35" xfId="1" applyFont="1" applyFill="1" applyBorder="1" applyAlignment="1" applyProtection="1">
      <alignment horizontal="center" vertical="center" wrapText="1"/>
      <protection locked="0"/>
    </xf>
    <xf numFmtId="0" fontId="3" fillId="0" borderId="1" xfId="0" applyFont="1" applyBorder="1" applyAlignment="1">
      <alignment vertical="center"/>
    </xf>
    <xf numFmtId="0" fontId="11" fillId="0" borderId="1" xfId="0" applyFont="1" applyBorder="1" applyAlignment="1" applyProtection="1">
      <alignment horizontal="center" vertical="center"/>
      <protection locked="0"/>
    </xf>
    <xf numFmtId="0" fontId="2" fillId="0" borderId="1" xfId="0" applyFont="1" applyBorder="1" applyAlignment="1" applyProtection="1">
      <alignment wrapText="1"/>
      <protection locked="0"/>
    </xf>
    <xf numFmtId="0" fontId="3" fillId="11" borderId="0" xfId="0" applyFont="1" applyFill="1" applyAlignment="1">
      <alignment horizontal="center" vertical="center" wrapText="1"/>
    </xf>
    <xf numFmtId="10" fontId="2" fillId="0" borderId="35" xfId="0" applyNumberFormat="1" applyFont="1" applyBorder="1" applyAlignment="1" applyProtection="1">
      <alignment horizontal="center" vertical="center" wrapText="1"/>
      <protection locked="0"/>
    </xf>
    <xf numFmtId="14" fontId="2" fillId="0" borderId="1" xfId="0" applyNumberFormat="1" applyFont="1" applyBorder="1" applyAlignment="1" applyProtection="1">
      <alignment vertical="center" wrapText="1"/>
      <protection locked="0"/>
    </xf>
    <xf numFmtId="0" fontId="11" fillId="0" borderId="1" xfId="0" applyFont="1" applyBorder="1" applyAlignment="1">
      <alignment horizontal="center" vertical="center" wrapText="1"/>
    </xf>
    <xf numFmtId="1" fontId="2" fillId="0" borderId="1" xfId="3" applyNumberFormat="1" applyFont="1" applyFill="1" applyBorder="1" applyAlignment="1" applyProtection="1">
      <alignment horizontal="center" vertical="center" wrapText="1"/>
      <protection locked="0"/>
    </xf>
    <xf numFmtId="9" fontId="33" fillId="0" borderId="1" xfId="1" applyFont="1" applyFill="1" applyBorder="1" applyAlignment="1">
      <alignment horizontal="center" vertical="center" wrapText="1"/>
    </xf>
    <xf numFmtId="1" fontId="33" fillId="0" borderId="1" xfId="1" applyNumberFormat="1" applyFont="1" applyFill="1" applyBorder="1" applyAlignment="1">
      <alignment horizontal="center" vertical="center" wrapText="1"/>
    </xf>
    <xf numFmtId="9" fontId="2" fillId="0" borderId="1" xfId="3" applyNumberFormat="1" applyFont="1" applyFill="1" applyBorder="1" applyAlignment="1" applyProtection="1">
      <alignment horizontal="center" vertical="center" wrapText="1"/>
      <protection locked="0"/>
    </xf>
    <xf numFmtId="10" fontId="2" fillId="0" borderId="1" xfId="0" applyNumberFormat="1" applyFont="1" applyBorder="1" applyAlignment="1" applyProtection="1">
      <alignment horizontal="center" vertical="center" wrapText="1"/>
      <protection locked="0"/>
    </xf>
    <xf numFmtId="0" fontId="2" fillId="0" borderId="35" xfId="0" applyFont="1" applyBorder="1" applyAlignment="1">
      <alignment horizontal="center" vertical="center"/>
    </xf>
    <xf numFmtId="0" fontId="2" fillId="0" borderId="35" xfId="0" applyFont="1" applyBorder="1" applyAlignment="1">
      <alignment horizontal="left" vertical="center" wrapText="1"/>
    </xf>
    <xf numFmtId="0" fontId="2" fillId="0" borderId="35" xfId="1" applyNumberFormat="1" applyFont="1" applyFill="1" applyBorder="1" applyAlignment="1">
      <alignment horizontal="center" vertical="center" wrapText="1"/>
    </xf>
    <xf numFmtId="0" fontId="2" fillId="0" borderId="35" xfId="0" applyFont="1" applyBorder="1" applyAlignment="1">
      <alignment horizontal="justify" vertical="center" wrapText="1"/>
    </xf>
    <xf numFmtId="1" fontId="2" fillId="0" borderId="35" xfId="1" applyNumberFormat="1" applyFont="1" applyFill="1" applyBorder="1" applyAlignment="1">
      <alignment horizontal="center" vertical="center" wrapText="1"/>
    </xf>
    <xf numFmtId="0" fontId="11" fillId="0" borderId="35" xfId="0" applyFont="1" applyBorder="1" applyAlignment="1">
      <alignment horizontal="center" vertical="center"/>
    </xf>
    <xf numFmtId="0" fontId="11" fillId="0" borderId="35" xfId="0" applyFont="1" applyBorder="1" applyAlignment="1">
      <alignment horizontal="justify" vertical="center" wrapText="1"/>
    </xf>
    <xf numFmtId="0" fontId="11" fillId="0" borderId="35" xfId="0" applyFont="1" applyBorder="1" applyAlignment="1">
      <alignment vertical="center" wrapText="1"/>
    </xf>
    <xf numFmtId="165" fontId="20" fillId="8" borderId="16" xfId="0" applyNumberFormat="1" applyFont="1" applyFill="1" applyBorder="1" applyAlignment="1">
      <alignment horizontal="center" vertical="center" wrapText="1"/>
    </xf>
    <xf numFmtId="9" fontId="2" fillId="0" borderId="1" xfId="1" applyFont="1" applyFill="1" applyBorder="1" applyAlignment="1" applyProtection="1">
      <alignment horizontal="center" vertical="center" wrapText="1"/>
    </xf>
    <xf numFmtId="0" fontId="2" fillId="0" borderId="1" xfId="0" applyFont="1" applyBorder="1" applyAlignment="1">
      <alignment horizontal="center" vertical="center" wrapText="1"/>
    </xf>
    <xf numFmtId="0" fontId="2" fillId="0" borderId="35" xfId="0" applyFont="1" applyBorder="1" applyAlignment="1">
      <alignment horizontal="center" vertical="center" wrapText="1"/>
    </xf>
    <xf numFmtId="0" fontId="11" fillId="0" borderId="35" xfId="0" applyFont="1" applyBorder="1" applyAlignment="1">
      <alignment horizontal="center" vertical="center" wrapText="1"/>
    </xf>
    <xf numFmtId="0" fontId="1" fillId="19" borderId="35" xfId="0" applyFont="1" applyFill="1" applyBorder="1" applyAlignment="1">
      <alignment horizontal="center" vertical="center" wrapText="1"/>
    </xf>
    <xf numFmtId="0" fontId="14" fillId="19" borderId="35" xfId="0" applyFont="1" applyFill="1" applyBorder="1" applyAlignment="1">
      <alignment horizontal="center" vertical="center" wrapText="1"/>
    </xf>
    <xf numFmtId="0" fontId="5" fillId="0" borderId="35" xfId="0" applyFont="1" applyBorder="1" applyAlignment="1">
      <alignment horizontal="center" vertical="center" wrapText="1"/>
    </xf>
    <xf numFmtId="0" fontId="2" fillId="0" borderId="53" xfId="0" applyFont="1" applyBorder="1" applyAlignment="1">
      <alignment horizontal="center" vertical="center" wrapText="1"/>
    </xf>
    <xf numFmtId="9" fontId="2" fillId="0" borderId="53" xfId="0" applyNumberFormat="1" applyFont="1" applyBorder="1" applyAlignment="1">
      <alignment horizontal="center" vertical="center" wrapText="1"/>
    </xf>
    <xf numFmtId="0" fontId="2" fillId="0" borderId="52" xfId="0" applyFont="1" applyBorder="1" applyAlignment="1">
      <alignment horizontal="center" vertical="center" wrapText="1"/>
    </xf>
    <xf numFmtId="0" fontId="5" fillId="20" borderId="35" xfId="0" applyFont="1" applyFill="1" applyBorder="1" applyAlignment="1">
      <alignment horizontal="center" vertical="center" wrapText="1"/>
    </xf>
    <xf numFmtId="0" fontId="5" fillId="0" borderId="35" xfId="0" applyFont="1" applyBorder="1" applyAlignment="1" applyProtection="1">
      <alignment horizontal="center" vertical="center" wrapText="1"/>
      <protection locked="0"/>
    </xf>
    <xf numFmtId="0" fontId="47" fillId="0" borderId="35" xfId="5" applyNumberFormat="1" applyFont="1" applyFill="1" applyBorder="1" applyAlignment="1" applyProtection="1">
      <alignment vertical="center" wrapText="1"/>
      <protection locked="0"/>
    </xf>
    <xf numFmtId="0" fontId="5" fillId="20" borderId="35" xfId="0" applyFont="1" applyFill="1" applyBorder="1" applyAlignment="1" applyProtection="1">
      <alignment horizontal="center" vertical="center" wrapText="1"/>
      <protection locked="0"/>
    </xf>
    <xf numFmtId="165" fontId="2" fillId="0" borderId="35" xfId="0" applyNumberFormat="1" applyFont="1" applyBorder="1" applyAlignment="1" applyProtection="1">
      <alignment vertical="center" wrapText="1"/>
      <protection locked="0"/>
    </xf>
    <xf numFmtId="0" fontId="47" fillId="0" borderId="54" xfId="0" applyFont="1" applyBorder="1" applyAlignment="1">
      <alignment vertical="center" wrapText="1"/>
    </xf>
    <xf numFmtId="0" fontId="47" fillId="0" borderId="35" xfId="5" applyFont="1" applyFill="1" applyBorder="1" applyAlignment="1" applyProtection="1">
      <alignment vertical="center" wrapText="1"/>
      <protection locked="0"/>
    </xf>
    <xf numFmtId="9" fontId="5" fillId="20" borderId="35" xfId="0" applyNumberFormat="1" applyFont="1" applyFill="1" applyBorder="1" applyAlignment="1" applyProtection="1">
      <alignment horizontal="center" vertical="center" wrapText="1"/>
      <protection locked="0"/>
    </xf>
    <xf numFmtId="9" fontId="5" fillId="0" borderId="35" xfId="0" applyNumberFormat="1" applyFont="1" applyBorder="1" applyAlignment="1" applyProtection="1">
      <alignment horizontal="center" vertical="center" wrapText="1"/>
      <protection locked="0"/>
    </xf>
    <xf numFmtId="1" fontId="5" fillId="20" borderId="35" xfId="0" applyNumberFormat="1" applyFont="1" applyFill="1" applyBorder="1" applyAlignment="1">
      <alignment horizontal="center" vertical="center" wrapText="1"/>
    </xf>
    <xf numFmtId="1" fontId="5" fillId="0" borderId="35" xfId="0" applyNumberFormat="1" applyFont="1" applyBorder="1" applyAlignment="1">
      <alignment horizontal="center" vertical="center" wrapText="1"/>
    </xf>
    <xf numFmtId="10" fontId="2" fillId="0" borderId="53" xfId="0" applyNumberFormat="1" applyFont="1" applyBorder="1" applyAlignment="1">
      <alignment horizontal="center" vertical="center" wrapText="1"/>
    </xf>
    <xf numFmtId="0" fontId="5" fillId="21" borderId="35" xfId="0" applyFont="1" applyFill="1" applyBorder="1" applyAlignment="1">
      <alignment horizontal="center" vertical="center" wrapText="1"/>
    </xf>
    <xf numFmtId="9" fontId="5" fillId="20" borderId="35" xfId="1" applyFont="1" applyFill="1" applyBorder="1" applyAlignment="1" applyProtection="1">
      <alignment horizontal="center" vertical="center" wrapText="1"/>
    </xf>
    <xf numFmtId="0" fontId="15" fillId="5" borderId="9"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8" xfId="0" applyFont="1" applyFill="1" applyBorder="1" applyAlignment="1">
      <alignment horizontal="center" vertical="center" wrapText="1"/>
    </xf>
    <xf numFmtId="9" fontId="16" fillId="0" borderId="6" xfId="0" applyNumberFormat="1" applyFont="1" applyBorder="1" applyAlignment="1">
      <alignment horizontal="center" vertical="center" wrapText="1"/>
    </xf>
    <xf numFmtId="165" fontId="16" fillId="0" borderId="6" xfId="0" applyNumberFormat="1" applyFont="1" applyBorder="1" applyAlignment="1">
      <alignment horizontal="center" vertical="center" wrapText="1"/>
    </xf>
    <xf numFmtId="9" fontId="16" fillId="0" borderId="10" xfId="1" applyFont="1" applyFill="1" applyBorder="1" applyAlignment="1">
      <alignment horizontal="center" vertical="center" wrapText="1"/>
    </xf>
    <xf numFmtId="165" fontId="16" fillId="0" borderId="1" xfId="0" applyNumberFormat="1" applyFont="1" applyBorder="1" applyAlignment="1">
      <alignment horizontal="center" vertical="center" wrapText="1"/>
    </xf>
    <xf numFmtId="9" fontId="16" fillId="0" borderId="15" xfId="1" applyFont="1" applyFill="1" applyBorder="1" applyAlignment="1">
      <alignment horizontal="center" vertical="center" wrapText="1"/>
    </xf>
    <xf numFmtId="9" fontId="16" fillId="0" borderId="3" xfId="0" applyNumberFormat="1" applyFont="1" applyBorder="1" applyAlignment="1">
      <alignment horizontal="center" vertical="center" wrapText="1"/>
    </xf>
    <xf numFmtId="165" fontId="16" fillId="0" borderId="3" xfId="0" applyNumberFormat="1" applyFont="1" applyBorder="1" applyAlignment="1">
      <alignment horizontal="center" vertical="center" wrapText="1"/>
    </xf>
    <xf numFmtId="9" fontId="16" fillId="0" borderId="17" xfId="1" applyFont="1" applyFill="1" applyBorder="1" applyAlignment="1">
      <alignment horizontal="center" vertical="center" wrapText="1"/>
    </xf>
    <xf numFmtId="9" fontId="16" fillId="0" borderId="6" xfId="1" applyFont="1" applyBorder="1" applyAlignment="1">
      <alignment horizontal="center" vertical="center" wrapText="1"/>
    </xf>
    <xf numFmtId="165" fontId="16" fillId="0" borderId="6" xfId="1" applyNumberFormat="1" applyFont="1" applyBorder="1" applyAlignment="1">
      <alignment horizontal="center" vertical="center" wrapText="1"/>
    </xf>
    <xf numFmtId="9" fontId="16" fillId="0" borderId="10" xfId="1" applyFont="1" applyBorder="1" applyAlignment="1">
      <alignment horizontal="center" vertical="center" wrapText="1"/>
    </xf>
    <xf numFmtId="9" fontId="16" fillId="0" borderId="15" xfId="1" applyFont="1" applyBorder="1" applyAlignment="1">
      <alignment horizontal="center" vertical="center" wrapText="1"/>
    </xf>
    <xf numFmtId="9" fontId="16" fillId="0" borderId="3" xfId="1" applyFont="1" applyBorder="1" applyAlignment="1">
      <alignment horizontal="center" vertical="center" wrapText="1"/>
    </xf>
    <xf numFmtId="165" fontId="16" fillId="0" borderId="3" xfId="1" applyNumberFormat="1" applyFont="1" applyBorder="1" applyAlignment="1">
      <alignment horizontal="center" vertical="center" wrapText="1"/>
    </xf>
    <xf numFmtId="9" fontId="16" fillId="0" borderId="22" xfId="1" applyFont="1" applyBorder="1" applyAlignment="1">
      <alignment horizontal="center" vertical="center" wrapText="1"/>
    </xf>
    <xf numFmtId="9" fontId="15" fillId="9" borderId="39" xfId="1" applyFont="1" applyFill="1" applyBorder="1" applyAlignment="1">
      <alignment horizontal="center" vertical="center" wrapText="1"/>
    </xf>
    <xf numFmtId="9" fontId="16" fillId="0" borderId="4" xfId="1" applyFont="1" applyBorder="1" applyAlignment="1">
      <alignment horizontal="center" vertical="center" wrapText="1"/>
    </xf>
    <xf numFmtId="165" fontId="16" fillId="0" borderId="4" xfId="1" applyNumberFormat="1" applyFont="1" applyBorder="1" applyAlignment="1">
      <alignment horizontal="center" vertical="center" wrapText="1"/>
    </xf>
    <xf numFmtId="9" fontId="16" fillId="0" borderId="27" xfId="1" applyFont="1" applyBorder="1" applyAlignment="1">
      <alignment horizontal="center" vertical="center" wrapText="1"/>
    </xf>
    <xf numFmtId="9" fontId="16" fillId="3" borderId="22" xfId="1" applyFont="1" applyFill="1" applyBorder="1" applyAlignment="1">
      <alignment horizontal="center" vertical="center" wrapText="1"/>
    </xf>
    <xf numFmtId="9" fontId="16" fillId="0" borderId="4" xfId="0" applyNumberFormat="1" applyFont="1" applyBorder="1" applyAlignment="1">
      <alignment horizontal="center" vertical="center" wrapText="1"/>
    </xf>
    <xf numFmtId="165" fontId="16" fillId="0" borderId="4" xfId="0" applyNumberFormat="1" applyFont="1" applyBorder="1" applyAlignment="1">
      <alignment horizontal="center" vertical="center" wrapText="1"/>
    </xf>
    <xf numFmtId="0" fontId="16" fillId="0" borderId="12" xfId="0" applyFont="1" applyBorder="1" applyAlignment="1">
      <alignment vertical="center" wrapText="1"/>
    </xf>
    <xf numFmtId="165" fontId="16" fillId="0" borderId="12" xfId="1" applyNumberFormat="1" applyFont="1" applyBorder="1" applyAlignment="1">
      <alignment horizontal="center" vertical="center" wrapText="1"/>
    </xf>
    <xf numFmtId="9" fontId="16" fillId="0" borderId="13" xfId="1" applyFont="1" applyBorder="1" applyAlignment="1">
      <alignment horizontal="center" vertical="center" wrapText="1"/>
    </xf>
    <xf numFmtId="0" fontId="15" fillId="0" borderId="37" xfId="0" applyFont="1" applyBorder="1" applyAlignment="1">
      <alignment horizontal="center" vertical="center" wrapText="1"/>
    </xf>
    <xf numFmtId="0" fontId="19" fillId="0" borderId="38" xfId="0" applyFont="1" applyBorder="1" applyAlignment="1">
      <alignment vertical="center" wrapText="1"/>
    </xf>
    <xf numFmtId="9" fontId="12" fillId="8" borderId="38" xfId="0" applyNumberFormat="1" applyFont="1" applyFill="1" applyBorder="1" applyAlignment="1">
      <alignment horizontal="center" vertical="center" wrapText="1"/>
    </xf>
    <xf numFmtId="9" fontId="16" fillId="9" borderId="38" xfId="0" applyNumberFormat="1" applyFont="1" applyFill="1" applyBorder="1" applyAlignment="1">
      <alignment horizontal="center" vertical="center" wrapText="1"/>
    </xf>
    <xf numFmtId="9" fontId="16" fillId="9" borderId="38" xfId="1" applyFont="1" applyFill="1" applyBorder="1" applyAlignment="1">
      <alignment horizontal="center" vertical="center" wrapText="1"/>
    </xf>
    <xf numFmtId="9" fontId="15" fillId="9" borderId="17" xfId="1" applyFont="1" applyFill="1" applyBorder="1" applyAlignment="1">
      <alignment horizontal="center" vertical="center" wrapText="1"/>
    </xf>
    <xf numFmtId="10" fontId="20" fillId="8" borderId="38" xfId="0" applyNumberFormat="1" applyFont="1" applyFill="1" applyBorder="1" applyAlignment="1">
      <alignment horizontal="center" vertical="center" wrapText="1"/>
    </xf>
    <xf numFmtId="0" fontId="16" fillId="0" borderId="37" xfId="0" applyFont="1" applyBorder="1" applyAlignment="1">
      <alignment vertical="center" wrapText="1"/>
    </xf>
    <xf numFmtId="0" fontId="16" fillId="0" borderId="38" xfId="0" applyFont="1" applyBorder="1" applyAlignment="1">
      <alignment vertical="center" wrapText="1"/>
    </xf>
    <xf numFmtId="9" fontId="16" fillId="0" borderId="38" xfId="0" applyNumberFormat="1" applyFont="1" applyBorder="1" applyAlignment="1">
      <alignment horizontal="center" vertical="center" wrapText="1"/>
    </xf>
    <xf numFmtId="165" fontId="16" fillId="0" borderId="38" xfId="1" applyNumberFormat="1" applyFont="1" applyBorder="1" applyAlignment="1">
      <alignment horizontal="center" vertical="center" wrapText="1"/>
    </xf>
    <xf numFmtId="9" fontId="16" fillId="0" borderId="39" xfId="1" applyFont="1" applyBorder="1" applyAlignment="1">
      <alignment horizontal="center" vertical="center" wrapText="1"/>
    </xf>
    <xf numFmtId="9" fontId="12" fillId="8" borderId="38" xfId="1" applyFont="1" applyFill="1" applyBorder="1" applyAlignment="1">
      <alignment horizontal="center" vertical="center" wrapText="1"/>
    </xf>
    <xf numFmtId="9" fontId="16" fillId="0" borderId="39" xfId="0" applyNumberFormat="1" applyFont="1" applyBorder="1" applyAlignment="1">
      <alignment horizontal="center" vertical="center" wrapText="1"/>
    </xf>
    <xf numFmtId="0" fontId="0" fillId="0" borderId="0" xfId="0" applyAlignment="1">
      <alignment vertical="center" wrapText="1"/>
    </xf>
    <xf numFmtId="0" fontId="13" fillId="0" borderId="0" xfId="0" applyFont="1" applyAlignment="1">
      <alignment horizontal="center" vertical="center" wrapText="1"/>
    </xf>
    <xf numFmtId="10" fontId="13" fillId="0" borderId="0" xfId="0" applyNumberFormat="1" applyFont="1" applyAlignment="1">
      <alignment horizontal="center" vertical="center" wrapText="1"/>
    </xf>
    <xf numFmtId="0" fontId="0" fillId="0" borderId="0" xfId="0" applyAlignment="1">
      <alignment horizontal="center" vertical="center" wrapText="1"/>
    </xf>
    <xf numFmtId="9" fontId="13" fillId="0" borderId="0" xfId="0" applyNumberFormat="1" applyFont="1" applyAlignment="1">
      <alignment horizontal="center" vertical="center" wrapText="1"/>
    </xf>
    <xf numFmtId="0" fontId="1" fillId="0" borderId="0" xfId="0" applyFont="1" applyAlignment="1">
      <alignment horizontal="center" vertical="center" wrapText="1"/>
    </xf>
    <xf numFmtId="0" fontId="2" fillId="20" borderId="35" xfId="0" applyFont="1" applyFill="1" applyBorder="1" applyAlignment="1">
      <alignment horizontal="center" vertical="center" wrapText="1"/>
    </xf>
    <xf numFmtId="9" fontId="2" fillId="20" borderId="35" xfId="1" applyFont="1" applyFill="1" applyBorder="1" applyAlignment="1" applyProtection="1">
      <alignment horizontal="center" vertical="center" wrapText="1"/>
      <protection locked="0"/>
    </xf>
    <xf numFmtId="9" fontId="2" fillId="20" borderId="35" xfId="1" applyFont="1" applyFill="1" applyBorder="1" applyAlignment="1" applyProtection="1">
      <alignment horizontal="center" vertical="center" wrapText="1"/>
    </xf>
    <xf numFmtId="9" fontId="5" fillId="20" borderId="35" xfId="0" applyNumberFormat="1" applyFont="1" applyFill="1" applyBorder="1" applyAlignment="1">
      <alignment horizontal="center" vertical="center" wrapText="1"/>
    </xf>
    <xf numFmtId="9" fontId="5" fillId="0" borderId="35" xfId="0" applyNumberFormat="1" applyFont="1" applyBorder="1" applyAlignment="1">
      <alignment horizontal="center" vertical="center" wrapText="1"/>
    </xf>
    <xf numFmtId="165" fontId="5" fillId="20" borderId="35" xfId="0" applyNumberFormat="1" applyFont="1" applyFill="1" applyBorder="1" applyAlignment="1">
      <alignment horizontal="center" vertical="center" wrapText="1"/>
    </xf>
    <xf numFmtId="10" fontId="5" fillId="0" borderId="35" xfId="0" applyNumberFormat="1" applyFont="1" applyBorder="1" applyAlignment="1">
      <alignment horizontal="center" vertical="center" wrapText="1"/>
    </xf>
    <xf numFmtId="9" fontId="2" fillId="20" borderId="35" xfId="0" applyNumberFormat="1" applyFont="1" applyFill="1" applyBorder="1" applyAlignment="1">
      <alignment horizontal="center" vertical="center" wrapText="1"/>
    </xf>
    <xf numFmtId="2" fontId="5" fillId="20" borderId="35" xfId="0" applyNumberFormat="1" applyFont="1" applyFill="1" applyBorder="1" applyAlignment="1">
      <alignment horizontal="center" vertical="center" wrapText="1"/>
    </xf>
    <xf numFmtId="2" fontId="5" fillId="0" borderId="35" xfId="0" applyNumberFormat="1" applyFont="1" applyBorder="1" applyAlignment="1">
      <alignment horizontal="center" vertical="center" wrapText="1"/>
    </xf>
    <xf numFmtId="168" fontId="5" fillId="0" borderId="35" xfId="0" applyNumberFormat="1" applyFont="1" applyBorder="1" applyAlignment="1">
      <alignment horizontal="center" vertical="center" wrapText="1"/>
    </xf>
    <xf numFmtId="9" fontId="2" fillId="3" borderId="35" xfId="1" applyFont="1" applyFill="1" applyBorder="1" applyAlignment="1" applyProtection="1">
      <alignment horizontal="center" vertical="center" wrapText="1"/>
    </xf>
    <xf numFmtId="0" fontId="11" fillId="0" borderId="35" xfId="0" applyFont="1" applyBorder="1" applyAlignment="1" applyProtection="1">
      <alignment horizontal="center" vertical="center" wrapText="1"/>
      <protection locked="0"/>
    </xf>
    <xf numFmtId="9" fontId="2" fillId="3" borderId="35"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165" fontId="5" fillId="20" borderId="35" xfId="1" applyNumberFormat="1" applyFont="1" applyFill="1" applyBorder="1" applyAlignment="1">
      <alignment horizontal="center" vertical="center" wrapText="1"/>
    </xf>
    <xf numFmtId="9" fontId="5" fillId="0" borderId="35" xfId="1" applyFont="1" applyFill="1" applyBorder="1" applyAlignment="1">
      <alignment horizontal="center" vertical="center" wrapText="1"/>
    </xf>
    <xf numFmtId="10" fontId="3" fillId="0" borderId="0" xfId="0" applyNumberFormat="1" applyFont="1" applyAlignment="1">
      <alignment horizontal="center" vertical="center" wrapText="1"/>
    </xf>
    <xf numFmtId="0" fontId="5" fillId="20" borderId="35" xfId="0" applyFont="1" applyFill="1" applyBorder="1" applyAlignment="1">
      <alignment horizontal="center" vertical="center"/>
    </xf>
    <xf numFmtId="0" fontId="2" fillId="20" borderId="35" xfId="0" applyFont="1" applyFill="1" applyBorder="1" applyAlignment="1">
      <alignment horizontal="center" vertical="center"/>
    </xf>
    <xf numFmtId="0" fontId="5" fillId="11" borderId="35" xfId="0" applyFont="1" applyFill="1" applyBorder="1" applyAlignment="1">
      <alignment horizontal="center" vertical="center" wrapText="1"/>
    </xf>
    <xf numFmtId="0" fontId="2" fillId="0" borderId="35" xfId="0" applyFont="1" applyBorder="1" applyAlignment="1" applyProtection="1">
      <alignment horizontal="left" vertical="top" wrapText="1"/>
      <protection locked="0"/>
    </xf>
    <xf numFmtId="9" fontId="2" fillId="20" borderId="35" xfId="1" applyFont="1" applyFill="1" applyBorder="1" applyAlignment="1" applyProtection="1">
      <alignment horizontal="center" vertical="center"/>
      <protection locked="0"/>
    </xf>
    <xf numFmtId="1" fontId="10" fillId="0" borderId="35" xfId="0" applyNumberFormat="1" applyFont="1" applyBorder="1" applyAlignment="1">
      <alignment horizontal="center" vertical="center"/>
    </xf>
    <xf numFmtId="0" fontId="5" fillId="21" borderId="35" xfId="0" applyFont="1" applyFill="1" applyBorder="1" applyAlignment="1">
      <alignment horizontal="center" vertical="center"/>
    </xf>
    <xf numFmtId="9" fontId="2" fillId="0" borderId="35" xfId="0" applyNumberFormat="1" applyFont="1" applyBorder="1" applyAlignment="1">
      <alignment horizontal="center" vertical="center"/>
    </xf>
    <xf numFmtId="0" fontId="2" fillId="0" borderId="35" xfId="0" applyFont="1" applyBorder="1" applyAlignment="1">
      <alignment horizontal="left" vertical="top" wrapText="1"/>
    </xf>
    <xf numFmtId="0" fontId="24" fillId="0" borderId="35" xfId="5" applyNumberFormat="1" applyFill="1" applyBorder="1" applyAlignment="1" applyProtection="1">
      <alignment horizontal="left" vertical="top" wrapText="1"/>
      <protection locked="0"/>
    </xf>
    <xf numFmtId="9" fontId="2" fillId="0" borderId="35" xfId="1" applyFont="1" applyFill="1" applyBorder="1" applyAlignment="1" applyProtection="1">
      <alignment horizontal="center" vertical="center"/>
      <protection locked="0"/>
    </xf>
    <xf numFmtId="0" fontId="36" fillId="20" borderId="35" xfId="0" applyFont="1" applyFill="1" applyBorder="1" applyAlignment="1" applyProtection="1">
      <alignment horizontal="center" vertical="center" wrapText="1"/>
      <protection locked="0"/>
    </xf>
    <xf numFmtId="0" fontId="5" fillId="11" borderId="35" xfId="0" applyFont="1" applyFill="1" applyBorder="1" applyAlignment="1" applyProtection="1">
      <alignment horizontal="center" vertical="center" wrapText="1"/>
      <protection locked="0"/>
    </xf>
    <xf numFmtId="1" fontId="10" fillId="20" borderId="35" xfId="0" applyNumberFormat="1" applyFont="1" applyFill="1" applyBorder="1" applyAlignment="1">
      <alignment horizontal="center" vertical="center"/>
    </xf>
    <xf numFmtId="9" fontId="2" fillId="20" borderId="35" xfId="1" applyFont="1" applyFill="1" applyBorder="1" applyAlignment="1" applyProtection="1">
      <alignment horizontal="center" vertical="center"/>
    </xf>
    <xf numFmtId="9" fontId="10" fillId="20" borderId="35" xfId="0" applyNumberFormat="1" applyFont="1" applyFill="1" applyBorder="1" applyAlignment="1">
      <alignment horizontal="center" vertical="center"/>
    </xf>
    <xf numFmtId="165" fontId="10" fillId="11" borderId="35" xfId="0" applyNumberFormat="1" applyFont="1" applyFill="1" applyBorder="1" applyAlignment="1">
      <alignment horizontal="center" vertical="center"/>
    </xf>
    <xf numFmtId="9" fontId="3" fillId="20" borderId="35" xfId="0" applyNumberFormat="1" applyFont="1" applyFill="1" applyBorder="1" applyAlignment="1">
      <alignment horizontal="center" vertical="center"/>
    </xf>
    <xf numFmtId="165" fontId="2" fillId="0" borderId="35" xfId="0" applyNumberFormat="1" applyFont="1" applyBorder="1" applyAlignment="1" applyProtection="1">
      <alignment horizontal="left" vertical="top" wrapText="1"/>
      <protection locked="0"/>
    </xf>
    <xf numFmtId="0" fontId="36" fillId="0" borderId="35" xfId="0" applyFont="1" applyBorder="1" applyAlignment="1" applyProtection="1">
      <alignment horizontal="left" vertical="top" wrapText="1"/>
      <protection locked="0"/>
    </xf>
    <xf numFmtId="1" fontId="10" fillId="11" borderId="35" xfId="0" applyNumberFormat="1" applyFont="1" applyFill="1" applyBorder="1" applyAlignment="1">
      <alignment horizontal="center" vertical="center"/>
    </xf>
    <xf numFmtId="9" fontId="2" fillId="3" borderId="35" xfId="1" applyFont="1" applyFill="1" applyBorder="1" applyAlignment="1" applyProtection="1">
      <alignment horizontal="center" vertical="center"/>
    </xf>
    <xf numFmtId="0" fontId="10" fillId="20" borderId="35" xfId="0" applyFont="1" applyFill="1" applyBorder="1" applyAlignment="1">
      <alignment horizontal="center" vertical="center"/>
    </xf>
    <xf numFmtId="0" fontId="10" fillId="0" borderId="35" xfId="0" applyFont="1" applyBorder="1" applyAlignment="1">
      <alignment horizontal="center" vertical="center"/>
    </xf>
    <xf numFmtId="0" fontId="5" fillId="20" borderId="35" xfId="0" applyFont="1" applyFill="1" applyBorder="1" applyAlignment="1" applyProtection="1">
      <alignment horizontal="center" vertical="center"/>
      <protection locked="0"/>
    </xf>
    <xf numFmtId="0" fontId="5" fillId="0" borderId="35" xfId="0" applyFont="1" applyBorder="1" applyAlignment="1" applyProtection="1">
      <alignment horizontal="center" vertical="center"/>
      <protection locked="0"/>
    </xf>
    <xf numFmtId="0" fontId="9" fillId="20" borderId="35" xfId="0" applyFont="1" applyFill="1" applyBorder="1" applyAlignment="1">
      <alignment horizontal="center" vertical="center"/>
    </xf>
    <xf numFmtId="0" fontId="9" fillId="0" borderId="35" xfId="0" applyFont="1" applyBorder="1" applyAlignment="1">
      <alignment horizontal="center" vertical="center"/>
    </xf>
    <xf numFmtId="9" fontId="11" fillId="20" borderId="35" xfId="1" applyFont="1" applyFill="1" applyBorder="1" applyAlignment="1" applyProtection="1">
      <alignment horizontal="center" vertical="center"/>
      <protection locked="0"/>
    </xf>
    <xf numFmtId="0" fontId="11" fillId="0" borderId="35" xfId="0" applyFont="1" applyBorder="1" applyAlignment="1" applyProtection="1">
      <alignment horizontal="left" vertical="top" wrapText="1"/>
      <protection locked="0"/>
    </xf>
    <xf numFmtId="0" fontId="11" fillId="0" borderId="35" xfId="0" applyFont="1" applyBorder="1" applyAlignment="1" applyProtection="1">
      <alignment horizontal="center" vertical="center"/>
      <protection locked="0"/>
    </xf>
    <xf numFmtId="0" fontId="9" fillId="20" borderId="35" xfId="0" applyFont="1" applyFill="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9" fontId="11" fillId="20" borderId="35" xfId="1" applyFont="1" applyFill="1" applyBorder="1" applyAlignment="1" applyProtection="1">
      <alignment horizontal="center" vertical="center"/>
    </xf>
    <xf numFmtId="9" fontId="2" fillId="3" borderId="35" xfId="1" applyFont="1" applyFill="1" applyBorder="1" applyAlignment="1" applyProtection="1">
      <alignment horizontal="center" vertical="center"/>
      <protection locked="0"/>
    </xf>
    <xf numFmtId="1" fontId="10" fillId="20" borderId="35" xfId="0" applyNumberFormat="1" applyFont="1" applyFill="1" applyBorder="1" applyAlignment="1">
      <alignment horizontal="center" vertical="center" wrapText="1"/>
    </xf>
    <xf numFmtId="1" fontId="10" fillId="0" borderId="35" xfId="0" applyNumberFormat="1" applyFont="1" applyBorder="1" applyAlignment="1">
      <alignment horizontal="center" vertical="center" wrapText="1"/>
    </xf>
    <xf numFmtId="0" fontId="5" fillId="0" borderId="35" xfId="0" applyFont="1" applyBorder="1" applyAlignment="1">
      <alignment horizontal="center" vertical="center"/>
    </xf>
    <xf numFmtId="0" fontId="10" fillId="11" borderId="35" xfId="0" applyFont="1" applyFill="1" applyBorder="1" applyAlignment="1">
      <alignment horizontal="center" vertical="center"/>
    </xf>
    <xf numFmtId="2" fontId="10" fillId="20" borderId="35" xfId="0" applyNumberFormat="1" applyFont="1" applyFill="1" applyBorder="1" applyAlignment="1">
      <alignment horizontal="center" vertical="center"/>
    </xf>
    <xf numFmtId="2" fontId="10" fillId="0" borderId="35" xfId="0" applyNumberFormat="1" applyFont="1" applyBorder="1" applyAlignment="1">
      <alignment horizontal="center" vertical="center"/>
    </xf>
    <xf numFmtId="168" fontId="10" fillId="0" borderId="35" xfId="0" applyNumberFormat="1" applyFont="1" applyBorder="1" applyAlignment="1">
      <alignment horizontal="center" vertical="center"/>
    </xf>
    <xf numFmtId="0" fontId="2" fillId="0" borderId="35" xfId="0" applyFont="1" applyBorder="1" applyAlignment="1">
      <alignment horizontal="left" vertical="top"/>
    </xf>
    <xf numFmtId="9" fontId="10" fillId="20" borderId="35" xfId="1" applyFont="1" applyFill="1" applyBorder="1" applyAlignment="1">
      <alignment horizontal="center" vertical="center"/>
    </xf>
    <xf numFmtId="165" fontId="10" fillId="0" borderId="35" xfId="1" applyNumberFormat="1" applyFont="1" applyFill="1" applyBorder="1" applyAlignment="1">
      <alignment horizontal="center" vertical="center"/>
    </xf>
    <xf numFmtId="168" fontId="10" fillId="11" borderId="35" xfId="0" applyNumberFormat="1" applyFont="1" applyFill="1" applyBorder="1" applyAlignment="1">
      <alignment horizontal="center" vertical="center"/>
    </xf>
    <xf numFmtId="0" fontId="2" fillId="0" borderId="35" xfId="0" applyFont="1" applyBorder="1" applyAlignment="1" applyProtection="1">
      <alignment horizontal="left" vertical="center" wrapText="1"/>
      <protection locked="0"/>
    </xf>
    <xf numFmtId="1" fontId="5" fillId="0" borderId="35" xfId="0" applyNumberFormat="1" applyFont="1" applyBorder="1" applyAlignment="1">
      <alignment horizontal="center" vertical="center"/>
    </xf>
    <xf numFmtId="0" fontId="47" fillId="0" borderId="35" xfId="5" applyFont="1" applyFill="1" applyBorder="1" applyAlignment="1" applyProtection="1">
      <alignment horizontal="left" vertical="center" wrapText="1"/>
      <protection locked="0"/>
    </xf>
    <xf numFmtId="0" fontId="48" fillId="20" borderId="35" xfId="0" applyFont="1" applyFill="1" applyBorder="1" applyAlignment="1" applyProtection="1">
      <alignment horizontal="left" vertical="center" wrapText="1"/>
      <protection locked="0"/>
    </xf>
    <xf numFmtId="1" fontId="5" fillId="20" borderId="35"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36" fillId="20" borderId="35" xfId="0" applyFont="1" applyFill="1" applyBorder="1" applyAlignment="1" applyProtection="1">
      <alignment horizontal="left" vertical="center" wrapText="1"/>
      <protection locked="0"/>
    </xf>
    <xf numFmtId="0" fontId="36" fillId="0" borderId="35" xfId="0" applyFont="1" applyBorder="1" applyAlignment="1" applyProtection="1">
      <alignment horizontal="left" vertical="center" wrapText="1"/>
      <protection locked="0"/>
    </xf>
    <xf numFmtId="9" fontId="5" fillId="20" borderId="35" xfId="0" applyNumberFormat="1" applyFont="1" applyFill="1" applyBorder="1" applyAlignment="1">
      <alignment horizontal="center" vertical="center"/>
    </xf>
    <xf numFmtId="9" fontId="5" fillId="0" borderId="35" xfId="0" applyNumberFormat="1" applyFont="1" applyBorder="1" applyAlignment="1">
      <alignment horizontal="center" vertical="center"/>
    </xf>
    <xf numFmtId="10" fontId="5" fillId="20" borderId="35" xfId="0" applyNumberFormat="1" applyFont="1" applyFill="1" applyBorder="1" applyAlignment="1">
      <alignment horizontal="center" vertical="center"/>
    </xf>
    <xf numFmtId="165" fontId="5" fillId="0" borderId="35" xfId="0" applyNumberFormat="1" applyFont="1" applyBorder="1" applyAlignment="1">
      <alignment horizontal="center" vertical="center"/>
    </xf>
    <xf numFmtId="9" fontId="2" fillId="20" borderId="35" xfId="0" applyNumberFormat="1" applyFont="1" applyFill="1" applyBorder="1" applyAlignment="1">
      <alignment horizontal="center" vertical="center"/>
    </xf>
    <xf numFmtId="9" fontId="2" fillId="0" borderId="53" xfId="0" applyNumberFormat="1" applyFont="1" applyBorder="1" applyAlignment="1">
      <alignment horizontal="left" vertical="center" wrapText="1"/>
    </xf>
    <xf numFmtId="0" fontId="47" fillId="0" borderId="35" xfId="5" applyFont="1" applyFill="1" applyBorder="1" applyAlignment="1" applyProtection="1">
      <alignment horizontal="left" vertical="top" wrapText="1"/>
      <protection locked="0"/>
    </xf>
    <xf numFmtId="2" fontId="5" fillId="20" borderId="35" xfId="0" applyNumberFormat="1" applyFont="1" applyFill="1" applyBorder="1" applyAlignment="1">
      <alignment horizontal="center" vertical="center"/>
    </xf>
    <xf numFmtId="2" fontId="5" fillId="0" borderId="35" xfId="0" applyNumberFormat="1" applyFont="1" applyBorder="1" applyAlignment="1">
      <alignment horizontal="center" vertical="center"/>
    </xf>
    <xf numFmtId="169" fontId="5" fillId="0" borderId="35" xfId="0" applyNumberFormat="1" applyFont="1" applyBorder="1" applyAlignment="1">
      <alignment horizontal="center" vertical="center"/>
    </xf>
    <xf numFmtId="169" fontId="2" fillId="0" borderId="53" xfId="0" applyNumberFormat="1" applyFont="1" applyBorder="1" applyAlignment="1">
      <alignment horizontal="center" vertical="center" wrapText="1"/>
    </xf>
    <xf numFmtId="2" fontId="2" fillId="0" borderId="53" xfId="0" applyNumberFormat="1" applyFont="1" applyBorder="1" applyAlignment="1">
      <alignment horizontal="center" vertical="center" wrapText="1"/>
    </xf>
    <xf numFmtId="10" fontId="5" fillId="20" borderId="35" xfId="0" applyNumberFormat="1" applyFont="1" applyFill="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protection locked="0"/>
    </xf>
    <xf numFmtId="3" fontId="5" fillId="20" borderId="35" xfId="0" applyNumberFormat="1" applyFont="1" applyFill="1" applyBorder="1" applyAlignment="1">
      <alignment horizontal="center" vertical="center"/>
    </xf>
    <xf numFmtId="168" fontId="5" fillId="20" borderId="35" xfId="0" applyNumberFormat="1" applyFont="1" applyFill="1" applyBorder="1" applyAlignment="1">
      <alignment horizontal="center" vertical="center"/>
    </xf>
    <xf numFmtId="0" fontId="5" fillId="0" borderId="1" xfId="0" applyFont="1" applyBorder="1" applyAlignment="1">
      <alignment horizontal="center" vertical="center"/>
    </xf>
    <xf numFmtId="9" fontId="5" fillId="20" borderId="35" xfId="1" applyFont="1" applyFill="1" applyBorder="1" applyAlignment="1">
      <alignment horizontal="center" vertical="center" wrapText="1"/>
    </xf>
    <xf numFmtId="9" fontId="5" fillId="0" borderId="35" xfId="1" applyFont="1" applyFill="1" applyBorder="1" applyAlignment="1">
      <alignment horizontal="center" vertical="center"/>
    </xf>
    <xf numFmtId="9" fontId="2" fillId="20" borderId="1" xfId="1" applyFont="1" applyFill="1" applyBorder="1" applyAlignment="1">
      <alignment horizontal="center" vertical="center" wrapText="1"/>
    </xf>
    <xf numFmtId="9" fontId="5" fillId="0" borderId="1" xfId="1" applyFont="1" applyFill="1" applyBorder="1" applyAlignment="1">
      <alignment horizontal="center" vertical="center" wrapText="1"/>
    </xf>
    <xf numFmtId="0" fontId="35" fillId="0" borderId="35" xfId="0" applyFont="1" applyBorder="1" applyAlignment="1" applyProtection="1">
      <alignment horizontal="left" vertical="top" wrapText="1"/>
      <protection locked="0"/>
    </xf>
    <xf numFmtId="9" fontId="45" fillId="22" borderId="57" xfId="1" applyFont="1" applyFill="1" applyBorder="1" applyAlignment="1">
      <alignment horizontal="center" vertical="center" wrapText="1"/>
    </xf>
    <xf numFmtId="0" fontId="45" fillId="22" borderId="57" xfId="1" applyNumberFormat="1" applyFont="1" applyFill="1" applyBorder="1" applyAlignment="1">
      <alignment horizontal="center" vertical="center" wrapText="1"/>
    </xf>
    <xf numFmtId="9" fontId="33" fillId="0" borderId="57" xfId="1" applyFont="1" applyFill="1" applyBorder="1" applyAlignment="1">
      <alignment horizontal="center" vertical="center" wrapText="1"/>
    </xf>
    <xf numFmtId="1" fontId="33" fillId="0" borderId="57" xfId="1" applyNumberFormat="1" applyFont="1" applyFill="1" applyBorder="1" applyAlignment="1">
      <alignment horizontal="center" vertical="center" wrapText="1"/>
    </xf>
    <xf numFmtId="0" fontId="49" fillId="19" borderId="35" xfId="0" applyFont="1" applyFill="1" applyBorder="1" applyAlignment="1">
      <alignment horizontal="center" vertical="center" wrapText="1"/>
    </xf>
    <xf numFmtId="0" fontId="50" fillId="23" borderId="35" xfId="0" applyFont="1" applyFill="1" applyBorder="1" applyAlignment="1">
      <alignment horizontal="center" vertical="center" wrapText="1"/>
    </xf>
    <xf numFmtId="0" fontId="49" fillId="0" borderId="0" xfId="0" applyFont="1" applyAlignment="1">
      <alignment horizontal="center" vertical="center"/>
    </xf>
    <xf numFmtId="0" fontId="2" fillId="11" borderId="35" xfId="0" applyFont="1" applyFill="1" applyBorder="1" applyAlignment="1">
      <alignment horizontal="center" vertical="center" wrapText="1"/>
    </xf>
    <xf numFmtId="0" fontId="47" fillId="0" borderId="35" xfId="5" applyNumberFormat="1" applyFont="1" applyFill="1" applyBorder="1" applyAlignment="1" applyProtection="1">
      <alignment horizontal="left" vertical="top" wrapText="1"/>
      <protection locked="0"/>
    </xf>
    <xf numFmtId="0" fontId="36" fillId="0" borderId="35" xfId="0" applyFont="1" applyBorder="1" applyAlignment="1" applyProtection="1">
      <alignment horizontal="center" vertical="center" wrapText="1"/>
      <protection locked="0"/>
    </xf>
    <xf numFmtId="0" fontId="2" fillId="0" borderId="0" xfId="0" applyFont="1" applyAlignment="1">
      <alignment horizontal="center" vertical="center"/>
    </xf>
    <xf numFmtId="9" fontId="2" fillId="0" borderId="0" xfId="0" applyNumberFormat="1" applyFont="1" applyAlignment="1">
      <alignment vertical="center"/>
    </xf>
    <xf numFmtId="1" fontId="5" fillId="11" borderId="35" xfId="0" applyNumberFormat="1" applyFont="1" applyFill="1" applyBorder="1" applyAlignment="1">
      <alignment horizontal="center" vertical="center"/>
    </xf>
    <xf numFmtId="2" fontId="5" fillId="11" borderId="35" xfId="0" applyNumberFormat="1" applyFont="1" applyFill="1" applyBorder="1" applyAlignment="1">
      <alignment horizontal="center" vertical="center"/>
    </xf>
    <xf numFmtId="168" fontId="5" fillId="11" borderId="35" xfId="0" applyNumberFormat="1" applyFont="1" applyFill="1" applyBorder="1" applyAlignment="1">
      <alignment horizontal="center" vertical="center"/>
    </xf>
    <xf numFmtId="10" fontId="5" fillId="0" borderId="35" xfId="0" applyNumberFormat="1" applyFont="1" applyBorder="1" applyAlignment="1" applyProtection="1">
      <alignment horizontal="center" vertical="center" wrapText="1"/>
      <protection locked="0"/>
    </xf>
    <xf numFmtId="0" fontId="5" fillId="11" borderId="35" xfId="0" applyFont="1" applyFill="1" applyBorder="1" applyAlignment="1">
      <alignment horizontal="center" vertical="center"/>
    </xf>
    <xf numFmtId="9" fontId="36" fillId="0" borderId="53" xfId="0" applyNumberFormat="1" applyFont="1" applyBorder="1" applyAlignment="1">
      <alignment horizontal="center" vertical="center" wrapText="1"/>
    </xf>
    <xf numFmtId="9" fontId="5" fillId="11" borderId="35" xfId="0" applyNumberFormat="1" applyFont="1" applyFill="1" applyBorder="1" applyAlignment="1" applyProtection="1">
      <alignment horizontal="center" vertical="center" wrapText="1"/>
      <protection locked="0"/>
    </xf>
    <xf numFmtId="0" fontId="5" fillId="11" borderId="35" xfId="0" applyFont="1" applyFill="1" applyBorder="1" applyAlignment="1" applyProtection="1">
      <alignment horizontal="center" vertical="center"/>
      <protection locked="0"/>
    </xf>
    <xf numFmtId="2" fontId="2" fillId="0" borderId="0" xfId="0" applyNumberFormat="1" applyFont="1" applyAlignment="1">
      <alignment vertical="center"/>
    </xf>
    <xf numFmtId="0" fontId="2" fillId="20" borderId="1" xfId="0" applyFont="1" applyFill="1" applyBorder="1" applyAlignment="1" applyProtection="1">
      <alignment horizontal="center" vertical="center" wrapText="1"/>
      <protection locked="0"/>
    </xf>
    <xf numFmtId="0" fontId="5" fillId="3" borderId="35" xfId="0" applyFont="1" applyFill="1" applyBorder="1" applyAlignment="1">
      <alignment horizontal="center" vertical="center"/>
    </xf>
    <xf numFmtId="0" fontId="5" fillId="10" borderId="35" xfId="0" applyFont="1" applyFill="1" applyBorder="1" applyAlignment="1">
      <alignment horizontal="center" vertical="center"/>
    </xf>
    <xf numFmtId="0" fontId="2" fillId="10" borderId="35" xfId="0" applyFont="1" applyFill="1" applyBorder="1" applyAlignment="1">
      <alignment horizontal="center" vertical="center" wrapText="1"/>
    </xf>
    <xf numFmtId="168" fontId="5" fillId="0" borderId="35" xfId="0" applyNumberFormat="1" applyFont="1" applyBorder="1" applyAlignment="1">
      <alignment horizontal="center" vertical="center"/>
    </xf>
    <xf numFmtId="9" fontId="5" fillId="20" borderId="35" xfId="1" applyFont="1" applyFill="1" applyBorder="1" applyAlignment="1">
      <alignment horizontal="center" vertical="center"/>
    </xf>
    <xf numFmtId="165" fontId="5" fillId="0" borderId="35" xfId="1" applyNumberFormat="1" applyFont="1" applyFill="1" applyBorder="1" applyAlignment="1">
      <alignment horizontal="center" vertical="center"/>
    </xf>
    <xf numFmtId="1" fontId="23" fillId="0" borderId="57" xfId="1" applyNumberFormat="1" applyFont="1" applyFill="1" applyBorder="1" applyAlignment="1">
      <alignment horizontal="center" vertical="center" wrapText="1"/>
    </xf>
    <xf numFmtId="9" fontId="23" fillId="0" borderId="57" xfId="1" applyFont="1" applyFill="1" applyBorder="1" applyAlignment="1">
      <alignment horizontal="center" vertical="center" wrapText="1"/>
    </xf>
    <xf numFmtId="0" fontId="47" fillId="0" borderId="61" xfId="6" applyFont="1" applyFill="1" applyBorder="1" applyAlignment="1" applyProtection="1">
      <alignment horizontal="left" vertical="center" wrapText="1"/>
      <protection locked="0"/>
    </xf>
    <xf numFmtId="165" fontId="5" fillId="20" borderId="35" xfId="0" applyNumberFormat="1" applyFont="1" applyFill="1" applyBorder="1" applyAlignment="1">
      <alignment horizontal="center" vertical="center"/>
    </xf>
    <xf numFmtId="2" fontId="2" fillId="0" borderId="35" xfId="0" applyNumberFormat="1" applyFont="1" applyBorder="1" applyAlignment="1" applyProtection="1">
      <alignment vertical="center" wrapText="1"/>
      <protection locked="0"/>
    </xf>
    <xf numFmtId="10" fontId="5" fillId="11" borderId="35" xfId="0" applyNumberFormat="1" applyFont="1" applyFill="1" applyBorder="1" applyAlignment="1" applyProtection="1">
      <alignment horizontal="center" vertical="center" wrapText="1"/>
      <protection locked="0"/>
    </xf>
    <xf numFmtId="1" fontId="2" fillId="0" borderId="62" xfId="0" applyNumberFormat="1" applyFont="1" applyBorder="1" applyAlignment="1" applyProtection="1">
      <alignment horizontal="left" vertical="center"/>
      <protection locked="0"/>
    </xf>
    <xf numFmtId="2" fontId="2" fillId="0" borderId="62" xfId="0" applyNumberFormat="1" applyFont="1" applyBorder="1" applyAlignment="1" applyProtection="1">
      <alignment horizontal="left" vertical="center"/>
      <protection locked="0"/>
    </xf>
    <xf numFmtId="1" fontId="2" fillId="0" borderId="35" xfId="0" applyNumberFormat="1" applyFont="1" applyBorder="1" applyAlignment="1" applyProtection="1">
      <alignment vertical="center" wrapText="1"/>
      <protection locked="0"/>
    </xf>
    <xf numFmtId="0" fontId="47" fillId="0" borderId="1" xfId="5" applyFont="1" applyFill="1" applyBorder="1" applyAlignment="1">
      <alignment horizontal="left" vertical="center" wrapText="1"/>
    </xf>
    <xf numFmtId="2" fontId="2" fillId="11" borderId="62" xfId="0" applyNumberFormat="1" applyFont="1" applyFill="1" applyBorder="1" applyAlignment="1" applyProtection="1">
      <alignment horizontal="center" vertical="center"/>
      <protection locked="0"/>
    </xf>
    <xf numFmtId="0" fontId="2" fillId="0" borderId="61" xfId="0" applyFont="1" applyBorder="1" applyAlignment="1" applyProtection="1">
      <alignment horizontal="left" vertical="center" wrapText="1"/>
      <protection locked="0"/>
    </xf>
    <xf numFmtId="0" fontId="2" fillId="11" borderId="35" xfId="0" applyFont="1" applyFill="1" applyBorder="1" applyAlignment="1">
      <alignment horizontal="center" vertical="center"/>
    </xf>
    <xf numFmtId="0" fontId="2" fillId="0" borderId="1" xfId="4" applyBorder="1" applyAlignment="1">
      <alignment horizontal="center" vertical="center" wrapText="1"/>
    </xf>
    <xf numFmtId="165" fontId="5" fillId="20" borderId="35" xfId="1" applyNumberFormat="1" applyFont="1" applyFill="1" applyBorder="1" applyAlignment="1">
      <alignment horizontal="center" vertical="center"/>
    </xf>
    <xf numFmtId="165" fontId="5" fillId="11" borderId="35" xfId="1" applyNumberFormat="1" applyFont="1" applyFill="1" applyBorder="1" applyAlignment="1">
      <alignment horizontal="center" vertical="center"/>
    </xf>
    <xf numFmtId="168" fontId="2" fillId="0" borderId="35" xfId="0" applyNumberFormat="1" applyFont="1" applyBorder="1" applyAlignment="1" applyProtection="1">
      <alignment vertical="center" wrapText="1"/>
      <protection locked="0"/>
    </xf>
    <xf numFmtId="4" fontId="3" fillId="0" borderId="0" xfId="0" applyNumberFormat="1" applyFont="1" applyAlignment="1">
      <alignment horizontal="center" vertical="center"/>
    </xf>
    <xf numFmtId="10" fontId="33" fillId="0" borderId="57" xfId="1" applyNumberFormat="1" applyFont="1" applyFill="1" applyBorder="1" applyAlignment="1">
      <alignment horizontal="center" vertical="center" wrapText="1"/>
    </xf>
    <xf numFmtId="9" fontId="40" fillId="0" borderId="63" xfId="0" applyNumberFormat="1" applyFont="1" applyBorder="1" applyAlignment="1">
      <alignment horizontal="center" vertical="center" wrapText="1"/>
    </xf>
    <xf numFmtId="9" fontId="40" fillId="0" borderId="64" xfId="0" applyNumberFormat="1" applyFont="1" applyBorder="1" applyAlignment="1">
      <alignment horizontal="center" vertical="center" wrapText="1"/>
    </xf>
    <xf numFmtId="0" fontId="0" fillId="0" borderId="0" xfId="0" applyAlignment="1">
      <alignment horizontal="left" vertical="center" wrapText="1"/>
    </xf>
    <xf numFmtId="9" fontId="29" fillId="0" borderId="0" xfId="0" applyNumberFormat="1" applyFont="1" applyAlignment="1">
      <alignment horizontal="center" vertical="center"/>
    </xf>
    <xf numFmtId="9" fontId="0" fillId="0" borderId="0" xfId="0" applyNumberFormat="1" applyAlignment="1">
      <alignment horizontal="center" vertical="center"/>
    </xf>
    <xf numFmtId="0" fontId="15" fillId="0" borderId="1" xfId="0" applyFont="1" applyBorder="1" applyAlignment="1">
      <alignment horizontal="center" vertical="center" wrapText="1"/>
    </xf>
    <xf numFmtId="0" fontId="15" fillId="0" borderId="16" xfId="0" applyFont="1" applyBorder="1" applyAlignment="1">
      <alignment horizontal="center" vertical="center" wrapText="1"/>
    </xf>
    <xf numFmtId="9" fontId="2" fillId="0" borderId="35" xfId="1" applyFont="1" applyFill="1" applyBorder="1" applyAlignment="1" applyProtection="1">
      <alignment horizontal="center" vertical="center" wrapText="1"/>
    </xf>
    <xf numFmtId="9" fontId="20" fillId="8" borderId="3" xfId="0" applyNumberFormat="1" applyFont="1" applyFill="1" applyBorder="1" applyAlignment="1">
      <alignment horizontal="center" vertical="center" wrapText="1"/>
    </xf>
    <xf numFmtId="9" fontId="2" fillId="0" borderId="1" xfId="1" applyFont="1" applyFill="1" applyBorder="1" applyAlignment="1" applyProtection="1">
      <alignment horizontal="center" vertical="center"/>
      <protection locked="0"/>
    </xf>
    <xf numFmtId="0" fontId="3" fillId="0" borderId="1"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29" xfId="0" applyFont="1" applyBorder="1" applyAlignment="1">
      <alignment horizontal="center" vertical="center" wrapText="1"/>
    </xf>
    <xf numFmtId="9" fontId="2" fillId="20" borderId="35" xfId="1" applyFont="1" applyFill="1" applyBorder="1" applyAlignment="1">
      <alignment horizontal="center" vertical="center" wrapText="1"/>
    </xf>
    <xf numFmtId="0" fontId="11" fillId="0" borderId="35" xfId="0" applyFont="1" applyBorder="1" applyAlignment="1" applyProtection="1">
      <alignment vertical="center" wrapText="1"/>
      <protection locked="0"/>
    </xf>
    <xf numFmtId="9" fontId="2" fillId="20" borderId="1" xfId="1" applyFont="1" applyFill="1" applyBorder="1" applyAlignment="1" applyProtection="1">
      <alignment horizontal="center" vertical="center"/>
      <protection locked="0"/>
    </xf>
    <xf numFmtId="1" fontId="3" fillId="0" borderId="35"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3" fillId="20" borderId="35" xfId="0" applyFont="1" applyFill="1" applyBorder="1" applyAlignment="1" applyProtection="1">
      <alignment horizontal="center" vertical="center" wrapText="1"/>
      <protection locked="0"/>
    </xf>
    <xf numFmtId="0" fontId="11" fillId="14" borderId="35" xfId="0" applyFont="1" applyFill="1" applyBorder="1" applyAlignment="1">
      <alignment horizontal="center" vertical="center"/>
    </xf>
    <xf numFmtId="0" fontId="2" fillId="21" borderId="35" xfId="0" applyFont="1" applyFill="1" applyBorder="1" applyAlignment="1">
      <alignment horizontal="center" vertical="center"/>
    </xf>
    <xf numFmtId="0" fontId="11" fillId="14" borderId="35" xfId="0" applyFont="1" applyFill="1" applyBorder="1" applyAlignment="1" applyProtection="1">
      <alignment horizontal="center" vertical="center"/>
      <protection locked="0"/>
    </xf>
    <xf numFmtId="0" fontId="46" fillId="0" borderId="35" xfId="5" applyFont="1" applyFill="1" applyBorder="1" applyAlignment="1" applyProtection="1">
      <alignment vertical="center" wrapText="1"/>
      <protection locked="0"/>
    </xf>
    <xf numFmtId="0" fontId="2" fillId="20" borderId="35" xfId="0" applyFont="1" applyFill="1" applyBorder="1" applyAlignment="1" applyProtection="1">
      <alignment horizontal="center" vertical="center" wrapText="1"/>
      <protection locked="0"/>
    </xf>
    <xf numFmtId="9" fontId="2" fillId="20" borderId="1" xfId="1"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0" fontId="3" fillId="0" borderId="35" xfId="0" applyNumberFormat="1" applyFont="1" applyBorder="1" applyAlignment="1">
      <alignment horizontal="center" vertical="center"/>
    </xf>
    <xf numFmtId="9" fontId="2" fillId="20" borderId="35" xfId="0" applyNumberFormat="1" applyFont="1" applyFill="1" applyBorder="1" applyAlignment="1" applyProtection="1">
      <alignment horizontal="center" vertical="center" wrapText="1"/>
      <protection locked="0"/>
    </xf>
    <xf numFmtId="165" fontId="10" fillId="0" borderId="1" xfId="0" applyNumberFormat="1" applyFont="1" applyBorder="1" applyAlignment="1">
      <alignment horizontal="center" vertical="center"/>
    </xf>
    <xf numFmtId="9" fontId="3" fillId="20" borderId="1" xfId="0" applyNumberFormat="1" applyFont="1" applyFill="1" applyBorder="1" applyAlignment="1">
      <alignment horizontal="center" vertical="center"/>
    </xf>
    <xf numFmtId="0" fontId="2" fillId="20" borderId="35" xfId="0" applyFont="1" applyFill="1" applyBorder="1" applyAlignment="1" applyProtection="1">
      <alignment horizontal="center" vertical="center"/>
      <protection locked="0"/>
    </xf>
    <xf numFmtId="0" fontId="24" fillId="0" borderId="35" xfId="5" applyFill="1" applyBorder="1" applyAlignment="1" applyProtection="1">
      <alignment vertical="center" wrapText="1"/>
      <protection locked="0"/>
    </xf>
    <xf numFmtId="2" fontId="3" fillId="0" borderId="35" xfId="0" applyNumberFormat="1" applyFont="1" applyBorder="1" applyAlignment="1">
      <alignment horizontal="center" vertical="center"/>
    </xf>
    <xf numFmtId="2" fontId="10" fillId="0" borderId="1" xfId="0" applyNumberFormat="1" applyFont="1" applyBorder="1" applyAlignment="1">
      <alignment horizontal="center" vertical="center"/>
    </xf>
    <xf numFmtId="168" fontId="10" fillId="0" borderId="1" xfId="0" applyNumberFormat="1" applyFont="1" applyBorder="1" applyAlignment="1">
      <alignment horizontal="center" vertical="center"/>
    </xf>
    <xf numFmtId="9" fontId="2" fillId="0" borderId="35" xfId="0" applyNumberFormat="1" applyFont="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10" fontId="11" fillId="0" borderId="1" xfId="0" applyNumberFormat="1" applyFont="1" applyBorder="1" applyAlignment="1" applyProtection="1">
      <alignment horizontal="center" vertical="center" wrapText="1"/>
      <protection locked="0"/>
    </xf>
    <xf numFmtId="0" fontId="3" fillId="0" borderId="35" xfId="0" applyFont="1" applyBorder="1" applyAlignment="1">
      <alignment horizontal="center" vertical="center"/>
    </xf>
    <xf numFmtId="0" fontId="10" fillId="0" borderId="1" xfId="0" applyFont="1" applyBorder="1" applyAlignment="1">
      <alignment horizontal="center" vertical="center"/>
    </xf>
    <xf numFmtId="0" fontId="2" fillId="0" borderId="35"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11" fillId="20" borderId="35" xfId="0" applyFont="1" applyFill="1" applyBorder="1" applyAlignment="1" applyProtection="1">
      <alignment horizontal="center" vertical="center" wrapText="1"/>
      <protection locked="0"/>
    </xf>
    <xf numFmtId="0" fontId="9" fillId="0" borderId="1" xfId="0" applyFont="1" applyBorder="1" applyAlignment="1">
      <alignment horizontal="center" vertical="center"/>
    </xf>
    <xf numFmtId="0" fontId="9" fillId="0" borderId="1" xfId="0" applyFont="1" applyBorder="1" applyAlignment="1" applyProtection="1">
      <alignment horizontal="center" vertical="center"/>
      <protection locked="0"/>
    </xf>
    <xf numFmtId="9" fontId="11" fillId="20" borderId="1" xfId="1" applyFont="1" applyFill="1" applyBorder="1" applyAlignment="1" applyProtection="1">
      <alignment horizontal="center" vertical="center"/>
    </xf>
    <xf numFmtId="0" fontId="5" fillId="20" borderId="1" xfId="0" applyFont="1" applyFill="1" applyBorder="1" applyAlignment="1">
      <alignment horizontal="center" vertical="center" wrapText="1"/>
    </xf>
    <xf numFmtId="2"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0" fontId="5" fillId="20" borderId="1" xfId="0" applyFont="1" applyFill="1" applyBorder="1" applyAlignment="1" applyProtection="1">
      <alignment horizontal="center" vertical="center"/>
      <protection locked="0"/>
    </xf>
    <xf numFmtId="0" fontId="9" fillId="20" borderId="1" xfId="0" applyFont="1" applyFill="1" applyBorder="1" applyAlignment="1">
      <alignment horizontal="center" vertical="center"/>
    </xf>
    <xf numFmtId="0" fontId="10" fillId="0" borderId="1" xfId="0" applyFont="1" applyBorder="1" applyAlignment="1">
      <alignment horizontal="center" vertical="center" wrapText="1"/>
    </xf>
    <xf numFmtId="0" fontId="10" fillId="20" borderId="1" xfId="0" applyFont="1" applyFill="1" applyBorder="1" applyAlignment="1">
      <alignment horizontal="center" vertical="center"/>
    </xf>
    <xf numFmtId="10" fontId="3" fillId="0" borderId="35" xfId="1" applyNumberFormat="1" applyFont="1" applyFill="1" applyBorder="1" applyAlignment="1">
      <alignment horizontal="center" vertical="center"/>
    </xf>
    <xf numFmtId="165" fontId="10" fillId="0" borderId="1" xfId="1" applyNumberFormat="1" applyFont="1" applyFill="1" applyBorder="1" applyAlignment="1">
      <alignment horizontal="center" vertical="center"/>
    </xf>
    <xf numFmtId="0" fontId="15" fillId="4" borderId="9" xfId="0" applyFont="1" applyFill="1" applyBorder="1" applyAlignment="1">
      <alignment horizontal="center" vertical="center" wrapText="1"/>
    </xf>
    <xf numFmtId="0" fontId="15" fillId="4" borderId="7" xfId="0" applyFont="1" applyFill="1" applyBorder="1" applyAlignment="1">
      <alignment horizontal="center" vertical="center" wrapText="1"/>
    </xf>
    <xf numFmtId="9" fontId="16" fillId="0" borderId="22" xfId="1" applyFont="1" applyFill="1" applyBorder="1" applyAlignment="1">
      <alignment horizontal="center" vertical="center" wrapText="1"/>
    </xf>
    <xf numFmtId="9" fontId="16" fillId="0" borderId="27" xfId="1" applyFont="1" applyFill="1" applyBorder="1" applyAlignment="1">
      <alignment horizontal="center" vertical="center" wrapText="1"/>
    </xf>
    <xf numFmtId="9" fontId="16" fillId="0" borderId="28" xfId="0" applyNumberFormat="1" applyFont="1" applyBorder="1" applyAlignment="1">
      <alignment horizontal="center" vertical="center" wrapText="1"/>
    </xf>
    <xf numFmtId="0" fontId="19" fillId="0" borderId="16" xfId="0" applyFont="1" applyBorder="1" applyAlignment="1">
      <alignment vertical="center" wrapText="1"/>
    </xf>
    <xf numFmtId="0" fontId="16" fillId="0" borderId="19" xfId="0" applyFont="1" applyBorder="1" applyAlignment="1">
      <alignment vertical="center" wrapText="1"/>
    </xf>
    <xf numFmtId="9" fontId="16" fillId="0" borderId="19" xfId="0" applyNumberFormat="1" applyFont="1" applyBorder="1" applyAlignment="1">
      <alignment horizontal="center" vertical="center" wrapText="1"/>
    </xf>
    <xf numFmtId="165" fontId="16" fillId="0" borderId="19" xfId="1" applyNumberFormat="1" applyFont="1" applyBorder="1" applyAlignment="1">
      <alignment horizontal="center" vertical="center" wrapText="1"/>
    </xf>
    <xf numFmtId="1" fontId="3" fillId="20" borderId="35" xfId="0" applyNumberFormat="1" applyFont="1" applyFill="1" applyBorder="1" applyAlignment="1">
      <alignment horizontal="center" vertical="center"/>
    </xf>
    <xf numFmtId="165" fontId="3" fillId="20" borderId="35" xfId="0" applyNumberFormat="1" applyFont="1" applyFill="1" applyBorder="1" applyAlignment="1">
      <alignment horizontal="center" vertical="center"/>
    </xf>
    <xf numFmtId="165" fontId="10" fillId="0" borderId="35" xfId="0" applyNumberFormat="1" applyFont="1" applyBorder="1" applyAlignment="1">
      <alignment horizontal="center" vertical="center"/>
    </xf>
    <xf numFmtId="10" fontId="3" fillId="20" borderId="35" xfId="0" applyNumberFormat="1" applyFont="1" applyFill="1" applyBorder="1" applyAlignment="1">
      <alignment horizontal="center" vertical="center"/>
    </xf>
    <xf numFmtId="2" fontId="3" fillId="20" borderId="35" xfId="0" applyNumberFormat="1" applyFont="1" applyFill="1" applyBorder="1" applyAlignment="1">
      <alignment horizontal="center" vertical="center"/>
    </xf>
    <xf numFmtId="168" fontId="3" fillId="20" borderId="35" xfId="0" applyNumberFormat="1" applyFont="1" applyFill="1" applyBorder="1" applyAlignment="1">
      <alignment horizontal="center" vertical="center"/>
    </xf>
    <xf numFmtId="10" fontId="2" fillId="20" borderId="35" xfId="0" applyNumberFormat="1" applyFont="1" applyFill="1" applyBorder="1" applyAlignment="1" applyProtection="1">
      <alignment horizontal="center" vertical="center" wrapText="1"/>
      <protection locked="0"/>
    </xf>
    <xf numFmtId="0" fontId="3" fillId="20" borderId="35" xfId="0" applyFont="1" applyFill="1" applyBorder="1" applyAlignment="1">
      <alignment horizontal="center" vertical="center"/>
    </xf>
    <xf numFmtId="0" fontId="11" fillId="20" borderId="35" xfId="0" applyFont="1" applyFill="1" applyBorder="1" applyAlignment="1">
      <alignment horizontal="center" vertical="center"/>
    </xf>
    <xf numFmtId="0" fontId="11" fillId="20" borderId="35" xfId="0" applyFont="1" applyFill="1" applyBorder="1" applyAlignment="1" applyProtection="1">
      <alignment horizontal="center" vertical="center"/>
      <protection locked="0"/>
    </xf>
    <xf numFmtId="1" fontId="3" fillId="20" borderId="35" xfId="0" applyNumberFormat="1" applyFont="1" applyFill="1" applyBorder="1" applyAlignment="1">
      <alignment horizontal="center" vertical="center" wrapText="1"/>
    </xf>
    <xf numFmtId="165" fontId="3" fillId="20" borderId="35" xfId="1" applyNumberFormat="1" applyFont="1" applyFill="1" applyBorder="1" applyAlignment="1">
      <alignment horizontal="center" vertical="center"/>
    </xf>
    <xf numFmtId="165" fontId="0" fillId="0" borderId="0" xfId="0" applyNumberFormat="1" applyAlignment="1">
      <alignment vertical="center" wrapText="1"/>
    </xf>
    <xf numFmtId="0" fontId="2" fillId="21" borderId="62" xfId="0" applyFont="1" applyFill="1" applyBorder="1" applyAlignment="1">
      <alignment horizontal="center" vertical="center"/>
    </xf>
    <xf numFmtId="0" fontId="32" fillId="0" borderId="35" xfId="0" applyFont="1" applyBorder="1" applyAlignment="1" applyProtection="1">
      <alignment horizontal="center" vertical="center" wrapText="1"/>
      <protection locked="0"/>
    </xf>
    <xf numFmtId="2" fontId="5" fillId="20" borderId="35" xfId="0" applyNumberFormat="1" applyFont="1" applyFill="1" applyBorder="1" applyAlignment="1" applyProtection="1">
      <alignment horizontal="center" vertical="center" wrapText="1"/>
      <protection locked="0"/>
    </xf>
    <xf numFmtId="0" fontId="36" fillId="0" borderId="35" xfId="0" applyFont="1" applyBorder="1" applyAlignment="1" applyProtection="1">
      <alignment vertical="center" wrapText="1"/>
      <protection locked="0"/>
    </xf>
    <xf numFmtId="0" fontId="48" fillId="0" borderId="35" xfId="0" applyFont="1" applyBorder="1" applyAlignment="1" applyProtection="1">
      <alignment horizontal="center" vertical="center" wrapText="1"/>
      <protection locked="0"/>
    </xf>
    <xf numFmtId="1" fontId="5" fillId="17" borderId="35" xfId="0" applyNumberFormat="1" applyFont="1" applyFill="1" applyBorder="1" applyAlignment="1">
      <alignment horizontal="center" vertical="center"/>
    </xf>
    <xf numFmtId="10" fontId="2" fillId="0" borderId="1" xfId="0" applyNumberFormat="1" applyFont="1" applyBorder="1" applyAlignment="1">
      <alignment horizontal="center" vertical="center" wrapText="1"/>
    </xf>
    <xf numFmtId="0" fontId="5" fillId="0" borderId="35" xfId="0" applyFont="1" applyBorder="1" applyAlignment="1" applyProtection="1">
      <alignment vertical="center" wrapText="1"/>
      <protection locked="0"/>
    </xf>
    <xf numFmtId="168" fontId="5" fillId="20" borderId="35" xfId="0" applyNumberFormat="1" applyFont="1" applyFill="1" applyBorder="1" applyAlignment="1">
      <alignment horizontal="left" vertical="center"/>
    </xf>
    <xf numFmtId="9" fontId="2" fillId="11" borderId="35" xfId="1" applyFont="1" applyFill="1" applyBorder="1" applyAlignment="1" applyProtection="1">
      <alignment horizontal="center" vertical="center"/>
      <protection locked="0"/>
    </xf>
    <xf numFmtId="9" fontId="16" fillId="11" borderId="22" xfId="1" applyFont="1" applyFill="1" applyBorder="1" applyAlignment="1">
      <alignment horizontal="center" vertical="center" wrapText="1"/>
    </xf>
    <xf numFmtId="9" fontId="16" fillId="11" borderId="27" xfId="1" applyFont="1" applyFill="1" applyBorder="1" applyAlignment="1">
      <alignment horizontal="center" vertical="center" wrapText="1"/>
    </xf>
    <xf numFmtId="9" fontId="16" fillId="11" borderId="15" xfId="1" applyFont="1" applyFill="1" applyBorder="1" applyAlignment="1">
      <alignment horizontal="center" vertical="center" wrapText="1"/>
    </xf>
    <xf numFmtId="9" fontId="10" fillId="20" borderId="35" xfId="0" applyNumberFormat="1" applyFont="1" applyFill="1" applyBorder="1" applyAlignment="1">
      <alignment horizontal="center" vertical="center" wrapText="1"/>
    </xf>
    <xf numFmtId="165" fontId="10" fillId="20" borderId="35" xfId="0" applyNumberFormat="1" applyFont="1" applyFill="1" applyBorder="1" applyAlignment="1">
      <alignment horizontal="center" vertical="center" wrapText="1"/>
    </xf>
    <xf numFmtId="0" fontId="24" fillId="0" borderId="35" xfId="5" applyFill="1" applyBorder="1" applyAlignment="1" applyProtection="1">
      <alignment horizontal="left" vertical="top" wrapText="1"/>
      <protection locked="0"/>
    </xf>
    <xf numFmtId="2" fontId="10" fillId="20" borderId="35" xfId="0" applyNumberFormat="1" applyFont="1" applyFill="1" applyBorder="1" applyAlignment="1">
      <alignment horizontal="center" vertical="center" wrapText="1"/>
    </xf>
    <xf numFmtId="2" fontId="10" fillId="0" borderId="35" xfId="0" applyNumberFormat="1" applyFont="1" applyBorder="1" applyAlignment="1">
      <alignment horizontal="center" vertical="center" wrapText="1"/>
    </xf>
    <xf numFmtId="2" fontId="10" fillId="11" borderId="35" xfId="0" applyNumberFormat="1" applyFont="1" applyFill="1" applyBorder="1" applyAlignment="1">
      <alignment horizontal="center" vertical="center"/>
    </xf>
    <xf numFmtId="0" fontId="10" fillId="20" borderId="35" xfId="0" applyFont="1" applyFill="1" applyBorder="1" applyAlignment="1">
      <alignment horizontal="center" vertical="center" wrapText="1"/>
    </xf>
    <xf numFmtId="0" fontId="9" fillId="20" borderId="35" xfId="0" applyFont="1" applyFill="1" applyBorder="1" applyAlignment="1">
      <alignment horizontal="center" vertical="center" wrapText="1"/>
    </xf>
    <xf numFmtId="0" fontId="9" fillId="20" borderId="35" xfId="0" applyFont="1" applyFill="1" applyBorder="1" applyAlignment="1" applyProtection="1">
      <alignment horizontal="center" vertical="center" wrapText="1"/>
      <protection locked="0"/>
    </xf>
    <xf numFmtId="168" fontId="10" fillId="20" borderId="35" xfId="0" applyNumberFormat="1" applyFont="1" applyFill="1" applyBorder="1" applyAlignment="1">
      <alignment horizontal="center" vertical="center" wrapText="1"/>
    </xf>
    <xf numFmtId="165" fontId="10" fillId="20" borderId="35" xfId="1" applyNumberFormat="1" applyFont="1" applyFill="1" applyBorder="1" applyAlignment="1">
      <alignment horizontal="center" vertical="center" wrapText="1"/>
    </xf>
    <xf numFmtId="0" fontId="2" fillId="0" borderId="36" xfId="0" applyFont="1" applyBorder="1" applyAlignment="1">
      <alignment horizontal="left" vertical="center" wrapText="1"/>
    </xf>
    <xf numFmtId="0" fontId="9" fillId="0" borderId="52" xfId="0" applyFont="1" applyBorder="1" applyAlignment="1">
      <alignment horizontal="center" vertical="center"/>
    </xf>
    <xf numFmtId="0" fontId="2" fillId="0" borderId="53" xfId="0" applyFont="1" applyBorder="1" applyAlignment="1">
      <alignment horizontal="left" vertical="center" wrapText="1"/>
    </xf>
    <xf numFmtId="0" fontId="2" fillId="0" borderId="2" xfId="0" applyFont="1" applyBorder="1" applyAlignment="1">
      <alignment horizontal="center" vertical="center"/>
    </xf>
    <xf numFmtId="0" fontId="47" fillId="0" borderId="61" xfId="5" applyFont="1" applyFill="1" applyBorder="1" applyAlignment="1" applyProtection="1">
      <alignment horizontal="left" vertical="center" wrapText="1"/>
      <protection locked="0"/>
    </xf>
    <xf numFmtId="0" fontId="47" fillId="0" borderId="35" xfId="5" applyFont="1" applyFill="1" applyBorder="1" applyAlignment="1">
      <alignment horizontal="left" vertical="center" wrapText="1"/>
    </xf>
    <xf numFmtId="0" fontId="47" fillId="0" borderId="24" xfId="5" applyFont="1" applyFill="1" applyBorder="1" applyAlignment="1">
      <alignment horizontal="left" vertical="center" wrapText="1"/>
    </xf>
    <xf numFmtId="0" fontId="5" fillId="24" borderId="35"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1" xfId="0" applyFont="1" applyBorder="1" applyAlignment="1" applyProtection="1">
      <alignment vertical="center" wrapText="1"/>
      <protection locked="0"/>
    </xf>
    <xf numFmtId="3" fontId="54" fillId="0" borderId="0" xfId="0" applyNumberFormat="1" applyFont="1" applyAlignment="1">
      <alignment horizontal="center" vertical="center"/>
    </xf>
    <xf numFmtId="0" fontId="2" fillId="0" borderId="70" xfId="0" applyFont="1" applyBorder="1" applyAlignment="1" applyProtection="1">
      <alignment horizontal="left" vertical="center" wrapText="1"/>
      <protection locked="0"/>
    </xf>
    <xf numFmtId="0" fontId="5" fillId="3" borderId="35" xfId="0" applyFont="1" applyFill="1" applyBorder="1" applyAlignment="1">
      <alignment horizontal="center" vertical="center" wrapText="1"/>
    </xf>
    <xf numFmtId="0" fontId="9" fillId="21" borderId="35" xfId="0" applyFont="1" applyFill="1" applyBorder="1" applyAlignment="1">
      <alignment horizontal="center" vertical="center"/>
    </xf>
    <xf numFmtId="0" fontId="3" fillId="20" borderId="35" xfId="0" applyFont="1" applyFill="1" applyBorder="1" applyAlignment="1">
      <alignment horizontal="center" vertical="center" wrapText="1"/>
    </xf>
    <xf numFmtId="0" fontId="10" fillId="0" borderId="35" xfId="0" applyFont="1" applyBorder="1" applyAlignment="1">
      <alignment horizontal="center" vertical="center" wrapText="1"/>
    </xf>
    <xf numFmtId="9" fontId="2" fillId="0" borderId="35" xfId="1" applyFont="1" applyFill="1" applyBorder="1" applyAlignment="1" applyProtection="1">
      <alignment horizontal="left" vertical="top" wrapText="1"/>
      <protection locked="0"/>
    </xf>
    <xf numFmtId="0" fontId="2" fillId="20" borderId="1" xfId="0" applyFont="1" applyFill="1" applyBorder="1" applyAlignment="1" applyProtection="1">
      <alignment horizontal="center" vertical="center"/>
      <protection locked="0"/>
    </xf>
    <xf numFmtId="1" fontId="5" fillId="0" borderId="35" xfId="1" applyNumberFormat="1" applyFont="1" applyFill="1" applyBorder="1" applyAlignment="1">
      <alignment horizontal="center" vertical="center"/>
    </xf>
    <xf numFmtId="0" fontId="2" fillId="11" borderId="0" xfId="0" applyFont="1" applyFill="1" applyAlignment="1">
      <alignment horizontal="center" vertical="center"/>
    </xf>
    <xf numFmtId="10" fontId="2" fillId="0" borderId="0" xfId="0" applyNumberFormat="1" applyFont="1" applyAlignment="1">
      <alignment horizontal="center" vertical="center"/>
    </xf>
    <xf numFmtId="0" fontId="2" fillId="11" borderId="0" xfId="0" applyFont="1" applyFill="1" applyAlignment="1">
      <alignment horizontal="left" vertical="top" wrapText="1"/>
    </xf>
    <xf numFmtId="9" fontId="0" fillId="0" borderId="0" xfId="0" applyNumberFormat="1" applyAlignment="1">
      <alignment vertical="center" wrapText="1"/>
    </xf>
    <xf numFmtId="0" fontId="45" fillId="19" borderId="35" xfId="0" applyFont="1" applyFill="1" applyBorder="1" applyAlignment="1">
      <alignment horizontal="center" vertical="center" wrapText="1"/>
    </xf>
    <xf numFmtId="0" fontId="45" fillId="23" borderId="35" xfId="0" applyFont="1" applyFill="1" applyBorder="1" applyAlignment="1">
      <alignment horizontal="center" vertical="center" wrapText="1"/>
    </xf>
    <xf numFmtId="0" fontId="45" fillId="0" borderId="0" xfId="0" applyFont="1" applyAlignment="1">
      <alignment horizontal="center" vertical="center"/>
    </xf>
    <xf numFmtId="0" fontId="47" fillId="0" borderId="35" xfId="5" applyFont="1" applyBorder="1" applyAlignment="1" applyProtection="1">
      <alignment vertical="center" wrapText="1"/>
      <protection locked="0"/>
    </xf>
    <xf numFmtId="0" fontId="5" fillId="3" borderId="35" xfId="0" applyFont="1" applyFill="1" applyBorder="1" applyAlignment="1" applyProtection="1">
      <alignment horizontal="center" vertical="center"/>
      <protection locked="0"/>
    </xf>
    <xf numFmtId="9" fontId="16" fillId="11" borderId="17" xfId="1" applyFont="1" applyFill="1" applyBorder="1" applyAlignment="1">
      <alignment horizontal="center" vertical="center" wrapText="1"/>
    </xf>
    <xf numFmtId="9" fontId="3" fillId="0" borderId="35" xfId="0" applyNumberFormat="1" applyFont="1" applyBorder="1" applyAlignment="1">
      <alignment horizontal="center" vertical="center"/>
    </xf>
    <xf numFmtId="0" fontId="32" fillId="0" borderId="35" xfId="0" applyFont="1" applyBorder="1" applyAlignment="1" applyProtection="1">
      <alignment horizontal="center" vertical="top" wrapText="1"/>
      <protection locked="0"/>
    </xf>
    <xf numFmtId="2" fontId="3" fillId="0" borderId="35" xfId="0" applyNumberFormat="1" applyFont="1" applyBorder="1" applyAlignment="1">
      <alignment horizontal="center" vertical="center" wrapText="1"/>
    </xf>
    <xf numFmtId="9" fontId="2" fillId="11" borderId="35" xfId="1" applyFont="1" applyFill="1" applyBorder="1" applyAlignment="1" applyProtection="1">
      <alignment horizontal="center" vertical="center"/>
    </xf>
    <xf numFmtId="1" fontId="3" fillId="0" borderId="35" xfId="0" applyNumberFormat="1" applyFont="1" applyBorder="1" applyAlignment="1">
      <alignment horizontal="center" vertical="center" wrapText="1"/>
    </xf>
    <xf numFmtId="9" fontId="10" fillId="0" borderId="35" xfId="1" applyFont="1" applyFill="1" applyBorder="1" applyAlignment="1">
      <alignment horizontal="center" vertical="center"/>
    </xf>
    <xf numFmtId="0" fontId="11" fillId="0" borderId="1" xfId="0" applyFont="1" applyBorder="1" applyAlignment="1">
      <alignment horizontal="center" vertical="center"/>
    </xf>
    <xf numFmtId="168" fontId="10" fillId="20" borderId="35" xfId="0" applyNumberFormat="1" applyFont="1" applyFill="1" applyBorder="1" applyAlignment="1">
      <alignment horizontal="center" vertical="center"/>
    </xf>
    <xf numFmtId="0" fontId="34" fillId="0" borderId="35" xfId="5" applyNumberFormat="1" applyFont="1" applyFill="1" applyBorder="1" applyAlignment="1" applyProtection="1">
      <alignment horizontal="left" vertical="top" wrapText="1"/>
      <protection locked="0"/>
    </xf>
    <xf numFmtId="0" fontId="38" fillId="0" borderId="35" xfId="0" applyFont="1" applyBorder="1" applyAlignment="1" applyProtection="1">
      <alignment horizontal="center" vertical="center" wrapText="1"/>
      <protection locked="0"/>
    </xf>
    <xf numFmtId="0" fontId="55" fillId="0" borderId="0" xfId="0" applyFont="1" applyAlignment="1">
      <alignment vertical="center" wrapText="1"/>
    </xf>
    <xf numFmtId="9" fontId="10" fillId="0" borderId="35" xfId="0" applyNumberFormat="1" applyFont="1" applyBorder="1" applyAlignment="1">
      <alignment horizontal="center" vertical="center"/>
    </xf>
    <xf numFmtId="10" fontId="10" fillId="0" borderId="35" xfId="0" applyNumberFormat="1" applyFont="1" applyBorder="1" applyAlignment="1">
      <alignment horizontal="center" vertical="center"/>
    </xf>
    <xf numFmtId="9" fontId="3" fillId="11" borderId="35" xfId="0" applyNumberFormat="1" applyFont="1" applyFill="1" applyBorder="1" applyAlignment="1">
      <alignment horizontal="center" vertical="center"/>
    </xf>
    <xf numFmtId="0" fontId="34" fillId="0" borderId="35" xfId="5" applyFont="1" applyFill="1" applyBorder="1" applyAlignment="1" applyProtection="1">
      <alignment horizontal="left" vertical="top" wrapText="1"/>
      <protection locked="0"/>
    </xf>
    <xf numFmtId="2" fontId="2" fillId="20" borderId="35" xfId="0" applyNumberFormat="1" applyFont="1" applyFill="1" applyBorder="1" applyAlignment="1" applyProtection="1">
      <alignment horizontal="center" vertical="center" wrapText="1"/>
      <protection locked="0"/>
    </xf>
    <xf numFmtId="0" fontId="3" fillId="11" borderId="35" xfId="0" applyFont="1" applyFill="1" applyBorder="1" applyAlignment="1">
      <alignment horizontal="center" vertical="center"/>
    </xf>
    <xf numFmtId="1" fontId="3" fillId="11" borderId="35" xfId="0" applyNumberFormat="1" applyFont="1" applyFill="1" applyBorder="1" applyAlignment="1">
      <alignment horizontal="center" vertical="center" wrapText="1"/>
    </xf>
    <xf numFmtId="2" fontId="3" fillId="20" borderId="35" xfId="0" applyNumberFormat="1" applyFont="1" applyFill="1" applyBorder="1" applyAlignment="1">
      <alignment horizontal="center" vertical="center" wrapText="1"/>
    </xf>
    <xf numFmtId="9" fontId="3" fillId="20" borderId="35" xfId="1" applyFont="1" applyFill="1" applyBorder="1" applyAlignment="1">
      <alignment horizontal="center" vertical="center"/>
    </xf>
    <xf numFmtId="0" fontId="47" fillId="14" borderId="61" xfId="6" applyFont="1" applyFill="1" applyBorder="1" applyAlignment="1" applyProtection="1">
      <alignment horizontal="left" vertical="center" wrapText="1"/>
      <protection locked="0"/>
    </xf>
    <xf numFmtId="10" fontId="5" fillId="0" borderId="1" xfId="0" applyNumberFormat="1" applyFont="1" applyBorder="1" applyAlignment="1" applyProtection="1">
      <alignment horizontal="center" vertical="center" wrapText="1"/>
      <protection locked="0"/>
    </xf>
    <xf numFmtId="0" fontId="5" fillId="11" borderId="1" xfId="0" applyFont="1" applyFill="1" applyBorder="1" applyAlignment="1">
      <alignment horizontal="center" vertical="center"/>
    </xf>
    <xf numFmtId="0" fontId="47" fillId="0" borderId="35" xfId="5" applyFont="1" applyBorder="1" applyAlignment="1" applyProtection="1">
      <alignment horizontal="left" vertical="top" wrapText="1"/>
      <protection locked="0"/>
    </xf>
    <xf numFmtId="0" fontId="2" fillId="14" borderId="61" xfId="0" applyFont="1" applyFill="1" applyBorder="1" applyAlignment="1" applyProtection="1">
      <alignment horizontal="left" vertical="center" wrapText="1"/>
      <protection locked="0"/>
    </xf>
    <xf numFmtId="0" fontId="5" fillId="11" borderId="2" xfId="0" applyFont="1" applyFill="1" applyBorder="1" applyAlignment="1">
      <alignment horizontal="center" vertical="center"/>
    </xf>
    <xf numFmtId="0" fontId="56" fillId="0" borderId="0" xfId="0" applyFont="1" applyAlignment="1">
      <alignment horizontal="center" vertical="center"/>
    </xf>
    <xf numFmtId="9" fontId="2" fillId="0" borderId="36" xfId="1" applyFont="1" applyFill="1" applyBorder="1" applyAlignment="1" applyProtection="1">
      <alignment horizontal="center" vertical="center"/>
    </xf>
    <xf numFmtId="0" fontId="2" fillId="0" borderId="30" xfId="0" applyFont="1" applyBorder="1" applyAlignment="1" applyProtection="1">
      <alignment horizontal="left" vertical="top" wrapText="1"/>
      <protection locked="0"/>
    </xf>
    <xf numFmtId="0" fontId="2" fillId="0" borderId="30" xfId="0" applyFont="1" applyBorder="1" applyAlignment="1" applyProtection="1">
      <alignment horizontal="left" vertical="center" wrapText="1"/>
      <protection locked="0"/>
    </xf>
    <xf numFmtId="1" fontId="5" fillId="0" borderId="1" xfId="0" applyNumberFormat="1" applyFont="1" applyBorder="1" applyAlignment="1">
      <alignment horizontal="center" vertical="center"/>
    </xf>
    <xf numFmtId="0" fontId="2" fillId="0" borderId="24" xfId="0" applyFont="1" applyBorder="1" applyAlignment="1" applyProtection="1">
      <alignment vertical="top" wrapText="1"/>
      <protection locked="0"/>
    </xf>
    <xf numFmtId="9" fontId="2" fillId="0" borderId="36" xfId="0" applyNumberFormat="1" applyFont="1" applyBorder="1" applyAlignment="1">
      <alignment horizontal="center" vertical="center"/>
    </xf>
    <xf numFmtId="9" fontId="2" fillId="0" borderId="50" xfId="1" applyFont="1" applyFill="1" applyBorder="1" applyAlignment="1" applyProtection="1">
      <alignment horizontal="center" vertical="center"/>
    </xf>
    <xf numFmtId="0" fontId="47" fillId="0" borderId="24" xfId="5" applyFont="1" applyFill="1" applyBorder="1" applyAlignment="1">
      <alignment vertical="center" wrapText="1"/>
    </xf>
    <xf numFmtId="0" fontId="2" fillId="0" borderId="60" xfId="0" applyFont="1" applyBorder="1" applyAlignment="1" applyProtection="1">
      <alignment horizontal="left" vertical="center" wrapText="1"/>
      <protection locked="0"/>
    </xf>
    <xf numFmtId="9" fontId="2" fillId="0" borderId="36" xfId="1" applyFont="1" applyFill="1" applyBorder="1" applyAlignment="1" applyProtection="1">
      <alignment horizontal="center" vertical="center"/>
      <protection locked="0"/>
    </xf>
    <xf numFmtId="0" fontId="2" fillId="0" borderId="59" xfId="0" applyFont="1" applyBorder="1" applyAlignment="1" applyProtection="1">
      <alignment horizontal="left" vertical="top" wrapText="1"/>
      <protection locked="0"/>
    </xf>
    <xf numFmtId="0" fontId="57" fillId="0" borderId="24" xfId="0" applyFont="1" applyBorder="1" applyAlignment="1">
      <alignment vertical="center" wrapText="1"/>
    </xf>
    <xf numFmtId="1" fontId="2" fillId="20" borderId="35" xfId="0" applyNumberFormat="1" applyFont="1" applyFill="1" applyBorder="1" applyAlignment="1">
      <alignment horizontal="center" vertical="center"/>
    </xf>
    <xf numFmtId="9" fontId="2" fillId="20" borderId="36" xfId="1" applyFont="1" applyFill="1" applyBorder="1" applyAlignment="1" applyProtection="1">
      <alignment horizontal="center" vertical="center"/>
    </xf>
    <xf numFmtId="0" fontId="2" fillId="0" borderId="1" xfId="0" applyFont="1" applyBorder="1" applyAlignment="1" applyProtection="1">
      <alignment horizontal="center" vertical="top" wrapText="1"/>
      <protection locked="0"/>
    </xf>
    <xf numFmtId="9" fontId="5" fillId="0" borderId="1" xfId="0" applyNumberFormat="1" applyFont="1" applyBorder="1" applyAlignment="1">
      <alignment horizontal="center" vertical="center"/>
    </xf>
    <xf numFmtId="9" fontId="2" fillId="11" borderId="36" xfId="1" applyFont="1" applyFill="1" applyBorder="1" applyAlignment="1" applyProtection="1">
      <alignment horizontal="center" vertical="center"/>
    </xf>
    <xf numFmtId="9" fontId="2" fillId="20" borderId="36" xfId="0" applyNumberFormat="1" applyFont="1" applyFill="1" applyBorder="1" applyAlignment="1">
      <alignment horizontal="center" vertical="center"/>
    </xf>
    <xf numFmtId="0" fontId="2" fillId="20" borderId="30" xfId="0" applyFont="1" applyFill="1" applyBorder="1" applyAlignment="1">
      <alignment horizontal="center" vertical="center"/>
    </xf>
    <xf numFmtId="0" fontId="47" fillId="0" borderId="30" xfId="5" applyFont="1" applyFill="1" applyBorder="1" applyAlignment="1" applyProtection="1">
      <alignment horizontal="left" vertical="top" wrapText="1"/>
      <protection locked="0"/>
    </xf>
    <xf numFmtId="1" fontId="2" fillId="20" borderId="35" xfId="0" applyNumberFormat="1" applyFont="1" applyFill="1" applyBorder="1" applyAlignment="1">
      <alignment horizontal="center" vertical="center" wrapText="1"/>
    </xf>
    <xf numFmtId="0" fontId="31" fillId="0" borderId="12" xfId="0" applyFont="1" applyBorder="1" applyAlignment="1">
      <alignment horizontal="center" vertical="center"/>
    </xf>
    <xf numFmtId="1" fontId="2" fillId="20" borderId="30" xfId="0" applyNumberFormat="1" applyFont="1" applyFill="1" applyBorder="1" applyAlignment="1">
      <alignment horizontal="center" vertical="center"/>
    </xf>
    <xf numFmtId="0" fontId="31" fillId="0" borderId="1" xfId="0" applyFont="1" applyBorder="1" applyAlignment="1">
      <alignment horizontal="center" vertical="center"/>
    </xf>
    <xf numFmtId="2" fontId="2" fillId="20" borderId="35" xfId="0" applyNumberFormat="1" applyFont="1" applyFill="1" applyBorder="1" applyAlignment="1">
      <alignment horizontal="center" vertical="center"/>
    </xf>
    <xf numFmtId="168" fontId="2" fillId="20" borderId="35" xfId="0" applyNumberFormat="1" applyFont="1" applyFill="1" applyBorder="1" applyAlignment="1">
      <alignment horizontal="center" vertical="center"/>
    </xf>
    <xf numFmtId="9" fontId="2" fillId="3" borderId="36" xfId="1" applyFont="1" applyFill="1" applyBorder="1" applyAlignment="1" applyProtection="1">
      <alignment horizontal="center" vertical="center"/>
    </xf>
    <xf numFmtId="9" fontId="2" fillId="3" borderId="36" xfId="1" applyFont="1" applyFill="1" applyBorder="1" applyAlignment="1" applyProtection="1">
      <alignment horizontal="center" vertical="center"/>
      <protection locked="0"/>
    </xf>
    <xf numFmtId="169" fontId="2"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2" fillId="0" borderId="30" xfId="0" applyFont="1" applyBorder="1" applyAlignment="1">
      <alignment horizontal="left" vertical="top" wrapText="1"/>
    </xf>
    <xf numFmtId="9" fontId="2" fillId="20" borderId="35" xfId="1" applyFont="1" applyFill="1" applyBorder="1" applyAlignment="1">
      <alignment horizontal="center" vertical="center"/>
    </xf>
    <xf numFmtId="9" fontId="5" fillId="0" borderId="1" xfId="1" applyFont="1" applyFill="1" applyBorder="1" applyAlignment="1">
      <alignment horizontal="center" vertical="center"/>
    </xf>
    <xf numFmtId="0" fontId="2" fillId="0" borderId="60"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1" fontId="3" fillId="0" borderId="1" xfId="0" applyNumberFormat="1" applyFont="1" applyBorder="1" applyAlignment="1">
      <alignment horizontal="center" vertical="center" wrapText="1"/>
    </xf>
    <xf numFmtId="0" fontId="47" fillId="0" borderId="1" xfId="5" applyNumberFormat="1" applyFont="1" applyFill="1" applyBorder="1" applyAlignment="1" applyProtection="1">
      <alignment horizontal="left" vertical="top" wrapText="1"/>
      <protection locked="0"/>
    </xf>
    <xf numFmtId="0" fontId="36" fillId="20" borderId="1" xfId="0" applyFont="1" applyFill="1" applyBorder="1" applyAlignment="1" applyProtection="1">
      <alignment horizontal="center" vertical="center" wrapText="1"/>
      <protection locked="0"/>
    </xf>
    <xf numFmtId="1" fontId="10" fillId="20" borderId="1" xfId="0" applyNumberFormat="1" applyFont="1" applyFill="1" applyBorder="1" applyAlignment="1">
      <alignment horizontal="center" vertical="center"/>
    </xf>
    <xf numFmtId="0" fontId="2" fillId="0" borderId="0" xfId="0" applyFont="1" applyAlignment="1" applyProtection="1">
      <alignment horizontal="left" vertical="center" wrapText="1"/>
      <protection locked="0"/>
    </xf>
    <xf numFmtId="0" fontId="5" fillId="20" borderId="1" xfId="0" applyFont="1" applyFill="1" applyBorder="1" applyAlignment="1" applyProtection="1">
      <alignment horizontal="center" vertical="center" wrapText="1"/>
      <protection locked="0"/>
    </xf>
    <xf numFmtId="10" fontId="3" fillId="0" borderId="1" xfId="0" applyNumberFormat="1" applyFont="1" applyBorder="1" applyAlignment="1">
      <alignment horizontal="center" vertical="center" wrapText="1"/>
    </xf>
    <xf numFmtId="9" fontId="10" fillId="20" borderId="1" xfId="0" applyNumberFormat="1" applyFont="1" applyFill="1" applyBorder="1" applyAlignment="1">
      <alignment horizontal="center" vertical="center"/>
    </xf>
    <xf numFmtId="0" fontId="47" fillId="0" borderId="1" xfId="5" applyFont="1" applyFill="1" applyBorder="1" applyAlignment="1" applyProtection="1">
      <alignment horizontal="left" vertical="top" wrapText="1"/>
      <protection locked="0"/>
    </xf>
    <xf numFmtId="2" fontId="3" fillId="0" borderId="1" xfId="0" applyNumberFormat="1" applyFont="1" applyBorder="1" applyAlignment="1">
      <alignment horizontal="center" vertical="center" wrapText="1"/>
    </xf>
    <xf numFmtId="2" fontId="10" fillId="20" borderId="1" xfId="0" applyNumberFormat="1" applyFont="1" applyFill="1" applyBorder="1" applyAlignment="1">
      <alignment horizontal="center" vertical="center"/>
    </xf>
    <xf numFmtId="2" fontId="10" fillId="11" borderId="1" xfId="0" applyNumberFormat="1" applyFont="1" applyFill="1" applyBorder="1" applyAlignment="1">
      <alignment horizontal="center" vertical="center"/>
    </xf>
    <xf numFmtId="9" fontId="5" fillId="20" borderId="1" xfId="0" applyNumberFormat="1" applyFont="1" applyFill="1" applyBorder="1" applyAlignment="1" applyProtection="1">
      <alignment horizontal="center" vertical="center" wrapText="1"/>
      <protection locked="0"/>
    </xf>
    <xf numFmtId="0" fontId="5" fillId="20" borderId="1" xfId="0" applyFont="1" applyFill="1" applyBorder="1" applyAlignment="1">
      <alignment horizontal="center" vertical="center"/>
    </xf>
    <xf numFmtId="168" fontId="10" fillId="11" borderId="1" xfId="0" applyNumberFormat="1" applyFont="1" applyFill="1" applyBorder="1" applyAlignment="1">
      <alignment horizontal="center" vertical="center"/>
    </xf>
    <xf numFmtId="0" fontId="9" fillId="20" borderId="1" xfId="0" applyFont="1" applyFill="1" applyBorder="1" applyAlignment="1" applyProtection="1">
      <alignment horizontal="center" vertical="center"/>
      <protection locked="0"/>
    </xf>
    <xf numFmtId="168" fontId="10" fillId="20" borderId="1" xfId="0" applyNumberFormat="1" applyFont="1" applyFill="1" applyBorder="1" applyAlignment="1">
      <alignment horizontal="center" vertical="center"/>
    </xf>
    <xf numFmtId="1" fontId="10" fillId="20" borderId="1" xfId="0" applyNumberFormat="1" applyFont="1" applyFill="1" applyBorder="1" applyAlignment="1">
      <alignment horizontal="center" vertical="center" wrapText="1"/>
    </xf>
    <xf numFmtId="0" fontId="10" fillId="20" borderId="1" xfId="0" applyFont="1" applyFill="1" applyBorder="1" applyAlignment="1">
      <alignment horizontal="center" vertical="center" wrapText="1"/>
    </xf>
    <xf numFmtId="0" fontId="2" fillId="0" borderId="1" xfId="0" applyFont="1" applyBorder="1" applyAlignment="1">
      <alignment horizontal="left" vertical="top"/>
    </xf>
    <xf numFmtId="10" fontId="3" fillId="0" borderId="1" xfId="1" applyNumberFormat="1" applyFont="1" applyFill="1" applyBorder="1" applyAlignment="1">
      <alignment horizontal="center" vertical="center" wrapText="1"/>
    </xf>
    <xf numFmtId="9" fontId="10" fillId="20" borderId="1" xfId="1" applyFont="1" applyFill="1" applyBorder="1" applyAlignment="1">
      <alignment horizontal="center" vertical="center"/>
    </xf>
    <xf numFmtId="9" fontId="2" fillId="0" borderId="1" xfId="1" applyFont="1" applyFill="1" applyBorder="1" applyAlignment="1" applyProtection="1">
      <alignment horizontal="left" vertical="top" wrapText="1"/>
      <protection locked="0"/>
    </xf>
    <xf numFmtId="168" fontId="2" fillId="0" borderId="1" xfId="0" applyNumberFormat="1" applyFont="1" applyBorder="1" applyAlignment="1" applyProtection="1">
      <alignment horizontal="left" vertical="top" wrapText="1"/>
      <protection locked="0"/>
    </xf>
    <xf numFmtId="0" fontId="3" fillId="0" borderId="0" xfId="0" applyFont="1" applyAlignment="1">
      <alignment horizontal="left" vertical="center" wrapText="1"/>
    </xf>
    <xf numFmtId="0" fontId="47" fillId="0" borderId="1" xfId="5" applyFont="1" applyFill="1" applyBorder="1" applyAlignment="1" applyProtection="1">
      <alignment vertical="center" wrapText="1"/>
      <protection locked="0"/>
    </xf>
    <xf numFmtId="0" fontId="5" fillId="3" borderId="1" xfId="0" applyFont="1" applyFill="1" applyBorder="1" applyAlignment="1">
      <alignment horizontal="center" vertical="center" wrapText="1"/>
    </xf>
    <xf numFmtId="165" fontId="10" fillId="20" borderId="1" xfId="0" applyNumberFormat="1" applyFont="1" applyFill="1" applyBorder="1" applyAlignment="1">
      <alignment horizontal="center" vertical="center"/>
    </xf>
    <xf numFmtId="165" fontId="10" fillId="20" borderId="35" xfId="0" applyNumberFormat="1" applyFont="1" applyFill="1" applyBorder="1" applyAlignment="1">
      <alignment horizontal="center" vertical="center"/>
    </xf>
    <xf numFmtId="9" fontId="3" fillId="14" borderId="35" xfId="0" applyNumberFormat="1" applyFont="1" applyFill="1" applyBorder="1" applyAlignment="1">
      <alignment horizontal="center" vertical="center"/>
    </xf>
    <xf numFmtId="0" fontId="58" fillId="0" borderId="35" xfId="0" applyFont="1" applyBorder="1" applyAlignment="1" applyProtection="1">
      <alignment vertical="center" wrapText="1"/>
      <protection locked="0"/>
    </xf>
    <xf numFmtId="3" fontId="11" fillId="20" borderId="72" xfId="0" applyNumberFormat="1" applyFont="1" applyFill="1" applyBorder="1" applyAlignment="1">
      <alignment horizontal="center" vertical="center"/>
    </xf>
    <xf numFmtId="3" fontId="11" fillId="0" borderId="72" xfId="0" applyNumberFormat="1" applyFont="1" applyBorder="1" applyAlignment="1">
      <alignment horizontal="center" vertical="center"/>
    </xf>
    <xf numFmtId="9" fontId="2" fillId="14" borderId="35" xfId="1" applyFont="1" applyFill="1" applyBorder="1" applyAlignment="1" applyProtection="1">
      <alignment horizontal="center" vertical="center"/>
    </xf>
    <xf numFmtId="0" fontId="11" fillId="11" borderId="1" xfId="0" applyFont="1" applyFill="1" applyBorder="1" applyAlignment="1">
      <alignment horizontal="center" vertical="center"/>
    </xf>
    <xf numFmtId="0" fontId="3" fillId="11" borderId="1" xfId="0" applyFont="1" applyFill="1" applyBorder="1" applyAlignment="1">
      <alignment vertical="center"/>
    </xf>
    <xf numFmtId="9" fontId="2" fillId="14" borderId="35" xfId="1" applyFont="1" applyFill="1" applyBorder="1" applyAlignment="1" applyProtection="1">
      <alignment horizontal="center" vertical="center"/>
      <protection locked="0"/>
    </xf>
    <xf numFmtId="9" fontId="2" fillId="11" borderId="1" xfId="0" applyNumberFormat="1" applyFont="1" applyFill="1" applyBorder="1" applyAlignment="1" applyProtection="1">
      <alignment horizontal="center" vertical="center"/>
      <protection locked="0"/>
    </xf>
    <xf numFmtId="9" fontId="2" fillId="20" borderId="1" xfId="0" applyNumberFormat="1" applyFont="1" applyFill="1" applyBorder="1" applyAlignment="1" applyProtection="1">
      <alignment horizontal="center" vertical="center" wrapText="1"/>
      <protection locked="0"/>
    </xf>
    <xf numFmtId="0" fontId="21" fillId="0" borderId="35" xfId="0" applyFont="1" applyBorder="1" applyAlignment="1" applyProtection="1">
      <alignment vertical="center" wrapText="1"/>
      <protection locked="0"/>
    </xf>
    <xf numFmtId="165" fontId="10" fillId="20" borderId="35" xfId="1" applyNumberFormat="1" applyFont="1" applyFill="1" applyBorder="1" applyAlignment="1">
      <alignment horizontal="center" vertical="center"/>
    </xf>
    <xf numFmtId="0" fontId="2" fillId="16" borderId="35" xfId="0" applyFont="1" applyFill="1" applyBorder="1" applyAlignment="1" applyProtection="1">
      <alignment horizontal="left" vertical="top" wrapText="1"/>
      <protection locked="0"/>
    </xf>
    <xf numFmtId="165" fontId="2" fillId="16" borderId="35" xfId="0" applyNumberFormat="1" applyFont="1" applyFill="1" applyBorder="1" applyAlignment="1" applyProtection="1">
      <alignment horizontal="left" vertical="top" wrapText="1"/>
      <protection locked="0"/>
    </xf>
    <xf numFmtId="169" fontId="10" fillId="20" borderId="35" xfId="0" applyNumberFormat="1" applyFont="1" applyFill="1" applyBorder="1" applyAlignment="1">
      <alignment horizontal="center" vertical="center"/>
    </xf>
    <xf numFmtId="169" fontId="5" fillId="0" borderId="35" xfId="0" applyNumberFormat="1" applyFont="1" applyBorder="1" applyAlignment="1">
      <alignment horizontal="center" vertical="center" wrapText="1"/>
    </xf>
    <xf numFmtId="9" fontId="2" fillId="16" borderId="35" xfId="1" applyFont="1" applyFill="1" applyBorder="1" applyAlignment="1" applyProtection="1">
      <alignment horizontal="center" vertical="center"/>
    </xf>
    <xf numFmtId="0" fontId="2" fillId="11" borderId="35" xfId="0" applyFont="1" applyFill="1" applyBorder="1" applyAlignment="1" applyProtection="1">
      <alignment horizontal="left" vertical="top" wrapText="1"/>
      <protection locked="0"/>
    </xf>
    <xf numFmtId="0" fontId="2" fillId="11" borderId="35" xfId="0" applyFont="1" applyFill="1" applyBorder="1" applyAlignment="1">
      <alignment horizontal="left" vertical="top" wrapText="1"/>
    </xf>
    <xf numFmtId="0" fontId="3" fillId="0" borderId="3" xfId="0" applyFont="1" applyBorder="1" applyAlignment="1" applyProtection="1">
      <alignment horizontal="center" vertical="center" wrapText="1"/>
      <protection locked="0"/>
    </xf>
    <xf numFmtId="0" fontId="10" fillId="20" borderId="51" xfId="0" applyFont="1" applyFill="1" applyBorder="1" applyAlignment="1">
      <alignment horizontal="center" vertical="center"/>
    </xf>
    <xf numFmtId="0" fontId="5" fillId="0" borderId="51" xfId="0" applyFont="1" applyBorder="1" applyAlignment="1">
      <alignment horizontal="center" vertical="center"/>
    </xf>
    <xf numFmtId="0" fontId="2" fillId="0" borderId="51" xfId="0" applyFont="1" applyBorder="1" applyAlignment="1" applyProtection="1">
      <alignment horizontal="left" vertical="top" wrapText="1"/>
      <protection locked="0"/>
    </xf>
    <xf numFmtId="0" fontId="10" fillId="20" borderId="74" xfId="0" applyFont="1" applyFill="1" applyBorder="1" applyAlignment="1">
      <alignment horizontal="center" vertical="center"/>
    </xf>
    <xf numFmtId="0" fontId="5" fillId="0" borderId="74" xfId="0" applyFont="1" applyBorder="1" applyAlignment="1">
      <alignment horizontal="center" vertical="center"/>
    </xf>
    <xf numFmtId="0" fontId="2" fillId="0" borderId="76" xfId="0" applyFont="1" applyBorder="1" applyAlignment="1" applyProtection="1">
      <alignment horizontal="left" vertical="top" wrapText="1"/>
      <protection locked="0"/>
    </xf>
    <xf numFmtId="0" fontId="3" fillId="0" borderId="4" xfId="0" applyFont="1" applyBorder="1" applyAlignment="1" applyProtection="1">
      <alignment horizontal="center" vertical="center" wrapText="1"/>
      <protection locked="0"/>
    </xf>
    <xf numFmtId="0" fontId="10" fillId="20" borderId="52" xfId="0" applyFont="1" applyFill="1" applyBorder="1" applyAlignment="1">
      <alignment horizontal="center" vertical="center"/>
    </xf>
    <xf numFmtId="0" fontId="5" fillId="0" borderId="52" xfId="0" applyFont="1" applyBorder="1" applyAlignment="1">
      <alignment horizontal="center" vertical="center"/>
    </xf>
    <xf numFmtId="0" fontId="2" fillId="0" borderId="52" xfId="0" applyFont="1" applyBorder="1" applyAlignment="1" applyProtection="1">
      <alignment horizontal="left" vertical="top" wrapText="1"/>
      <protection locked="0"/>
    </xf>
    <xf numFmtId="0" fontId="3" fillId="0" borderId="0" xfId="0" applyFont="1" applyAlignment="1">
      <alignment horizontal="left" vertical="top" wrapText="1"/>
    </xf>
    <xf numFmtId="0" fontId="2" fillId="20" borderId="35" xfId="0" applyFont="1" applyFill="1" applyBorder="1" applyAlignment="1" applyProtection="1">
      <alignment horizontal="left" vertical="center" wrapText="1"/>
      <protection locked="0"/>
    </xf>
    <xf numFmtId="0" fontId="47" fillId="0" borderId="51" xfId="5" applyFont="1" applyFill="1" applyBorder="1" applyAlignment="1" applyProtection="1">
      <alignment horizontal="left" vertical="top" wrapText="1"/>
      <protection locked="0"/>
    </xf>
    <xf numFmtId="9" fontId="2" fillId="0" borderId="30" xfId="1" applyFont="1" applyFill="1" applyBorder="1" applyAlignment="1" applyProtection="1">
      <alignment horizontal="center" vertical="center"/>
    </xf>
    <xf numFmtId="0" fontId="2" fillId="0" borderId="1" xfId="0" applyFont="1" applyBorder="1" applyAlignment="1">
      <alignment horizontal="left" vertical="center" wrapText="1" indent="1"/>
    </xf>
    <xf numFmtId="0" fontId="2" fillId="0" borderId="52" xfId="0" applyFont="1" applyBorder="1" applyAlignment="1" applyProtection="1">
      <alignment horizontal="left" vertical="center" wrapText="1"/>
      <protection locked="0"/>
    </xf>
    <xf numFmtId="10" fontId="5" fillId="0" borderId="35" xfId="1" applyNumberFormat="1" applyFont="1" applyFill="1" applyBorder="1" applyAlignment="1">
      <alignment horizontal="center" vertical="center"/>
    </xf>
    <xf numFmtId="0" fontId="47" fillId="11" borderId="1" xfId="6" applyFont="1" applyFill="1" applyBorder="1" applyAlignment="1">
      <alignment horizontal="left" vertical="center" wrapText="1"/>
    </xf>
    <xf numFmtId="0" fontId="47" fillId="0" borderId="1" xfId="6" applyFont="1" applyBorder="1" applyAlignment="1">
      <alignment horizontal="left" vertical="center" wrapText="1"/>
    </xf>
    <xf numFmtId="165" fontId="5" fillId="0" borderId="35" xfId="1" applyNumberFormat="1" applyFont="1" applyFill="1" applyBorder="1" applyAlignment="1">
      <alignment horizontal="center" vertical="center" wrapText="1"/>
    </xf>
    <xf numFmtId="0" fontId="38" fillId="20" borderId="35" xfId="0" applyFont="1" applyFill="1" applyBorder="1" applyAlignment="1" applyProtection="1">
      <alignment horizontal="center" vertical="center" wrapText="1"/>
      <protection locked="0"/>
    </xf>
    <xf numFmtId="170" fontId="10" fillId="20" borderId="35" xfId="0" applyNumberFormat="1" applyFont="1" applyFill="1" applyBorder="1" applyAlignment="1">
      <alignment horizontal="center" vertical="center"/>
    </xf>
    <xf numFmtId="0" fontId="34" fillId="0" borderId="1" xfId="5" applyFont="1" applyFill="1" applyBorder="1" applyAlignment="1">
      <alignment vertical="center" wrapText="1"/>
    </xf>
    <xf numFmtId="0" fontId="5" fillId="20" borderId="51" xfId="0" applyFont="1" applyFill="1" applyBorder="1" applyAlignment="1" applyProtection="1">
      <alignment horizontal="center" vertical="center" wrapText="1"/>
      <protection locked="0"/>
    </xf>
    <xf numFmtId="0" fontId="2" fillId="21" borderId="1" xfId="0" applyFont="1" applyFill="1" applyBorder="1" applyAlignment="1">
      <alignment horizontal="center" vertical="center"/>
    </xf>
    <xf numFmtId="0" fontId="5" fillId="0" borderId="36" xfId="0" applyFont="1" applyBorder="1" applyAlignment="1" applyProtection="1">
      <alignment horizontal="center" vertical="center" wrapText="1"/>
      <protection locked="0"/>
    </xf>
    <xf numFmtId="0" fontId="2" fillId="20" borderId="52" xfId="0" applyFont="1" applyFill="1" applyBorder="1" applyAlignment="1" applyProtection="1">
      <alignment horizontal="center" vertical="center" wrapText="1"/>
      <protection locked="0"/>
    </xf>
    <xf numFmtId="2" fontId="5" fillId="0" borderId="53" xfId="0" applyNumberFormat="1" applyFont="1" applyBorder="1" applyAlignment="1">
      <alignment horizontal="center" vertical="center" wrapText="1"/>
    </xf>
    <xf numFmtId="169" fontId="5" fillId="0" borderId="53" xfId="0" applyNumberFormat="1" applyFont="1" applyBorder="1" applyAlignment="1">
      <alignment horizontal="center" vertical="center" wrapText="1"/>
    </xf>
    <xf numFmtId="9" fontId="5" fillId="20" borderId="1" xfId="1" applyFont="1" applyFill="1" applyBorder="1" applyAlignment="1">
      <alignment horizontal="center" vertical="center" wrapText="1"/>
    </xf>
    <xf numFmtId="0" fontId="22" fillId="0" borderId="30" xfId="0" applyFont="1" applyBorder="1" applyAlignment="1" applyProtection="1">
      <alignment horizontal="left" vertical="top" wrapText="1"/>
      <protection locked="0"/>
    </xf>
    <xf numFmtId="0" fontId="5" fillId="14" borderId="35" xfId="0" applyFont="1" applyFill="1" applyBorder="1" applyAlignment="1">
      <alignment horizontal="center" vertical="center" wrapText="1"/>
    </xf>
    <xf numFmtId="1" fontId="10" fillId="14" borderId="35" xfId="0" applyNumberFormat="1" applyFont="1" applyFill="1" applyBorder="1" applyAlignment="1">
      <alignment horizontal="center" vertical="center"/>
    </xf>
    <xf numFmtId="2" fontId="10" fillId="14" borderId="35" xfId="0" applyNumberFormat="1" applyFont="1" applyFill="1" applyBorder="1" applyAlignment="1">
      <alignment horizontal="center" vertical="center"/>
    </xf>
    <xf numFmtId="168" fontId="10" fillId="14" borderId="35" xfId="0" applyNumberFormat="1" applyFont="1" applyFill="1" applyBorder="1" applyAlignment="1">
      <alignment horizontal="center" vertical="center"/>
    </xf>
    <xf numFmtId="0" fontId="10" fillId="14" borderId="35" xfId="0" applyFont="1" applyFill="1" applyBorder="1" applyAlignment="1">
      <alignment horizontal="center" vertical="center"/>
    </xf>
    <xf numFmtId="0" fontId="11" fillId="0" borderId="1" xfId="0" applyFont="1" applyBorder="1" applyAlignment="1">
      <alignment vertical="center"/>
    </xf>
    <xf numFmtId="0" fontId="5" fillId="14" borderId="35" xfId="0" applyFont="1" applyFill="1" applyBorder="1" applyAlignment="1" applyProtection="1">
      <alignment horizontal="center" vertical="center" wrapText="1"/>
      <protection locked="0"/>
    </xf>
    <xf numFmtId="1" fontId="10" fillId="14" borderId="35" xfId="0" applyNumberFormat="1" applyFont="1" applyFill="1" applyBorder="1" applyAlignment="1">
      <alignment horizontal="center" vertical="center" wrapText="1"/>
    </xf>
    <xf numFmtId="0" fontId="59" fillId="20" borderId="35" xfId="0" applyFont="1" applyFill="1" applyBorder="1" applyAlignment="1">
      <alignment horizontal="center" vertical="center" wrapText="1"/>
    </xf>
    <xf numFmtId="0" fontId="60" fillId="0" borderId="35" xfId="0" applyFont="1" applyBorder="1" applyAlignment="1">
      <alignment horizontal="center" vertical="center" wrapText="1"/>
    </xf>
    <xf numFmtId="0" fontId="2" fillId="20" borderId="35" xfId="0" applyFont="1" applyFill="1" applyBorder="1" applyAlignment="1" applyProtection="1">
      <alignment horizontal="left" vertical="top" wrapText="1"/>
      <protection locked="0"/>
    </xf>
    <xf numFmtId="9" fontId="2" fillId="14" borderId="35" xfId="0" applyNumberFormat="1" applyFont="1" applyFill="1" applyBorder="1" applyAlignment="1">
      <alignment horizontal="center" vertical="center"/>
    </xf>
    <xf numFmtId="3" fontId="2" fillId="0" borderId="1" xfId="0" applyNumberFormat="1" applyFont="1" applyBorder="1" applyAlignment="1">
      <alignment horizontal="center" vertical="center" wrapText="1"/>
    </xf>
    <xf numFmtId="3" fontId="2" fillId="20" borderId="72" xfId="0" applyNumberFormat="1" applyFont="1" applyFill="1" applyBorder="1" applyAlignment="1">
      <alignment horizontal="center" vertical="center"/>
    </xf>
    <xf numFmtId="3" fontId="2" fillId="0" borderId="72" xfId="0" applyNumberFormat="1" applyFont="1" applyBorder="1" applyAlignment="1">
      <alignment horizontal="center" vertical="center"/>
    </xf>
    <xf numFmtId="0" fontId="2" fillId="20" borderId="1" xfId="0" applyFont="1" applyFill="1" applyBorder="1" applyAlignment="1">
      <alignment horizontal="center" vertical="center" wrapText="1"/>
    </xf>
    <xf numFmtId="0" fontId="36" fillId="11" borderId="35" xfId="0" applyFont="1" applyFill="1" applyBorder="1" applyAlignment="1" applyProtection="1">
      <alignment horizontal="center" vertical="center" wrapText="1"/>
      <protection locked="0"/>
    </xf>
    <xf numFmtId="0" fontId="61" fillId="0" borderId="35" xfId="0" applyFont="1" applyBorder="1" applyAlignment="1" applyProtection="1">
      <alignment horizontal="center" vertical="center" wrapText="1"/>
      <protection locked="0"/>
    </xf>
    <xf numFmtId="1" fontId="5" fillId="14" borderId="35" xfId="0" applyNumberFormat="1" applyFont="1" applyFill="1" applyBorder="1" applyAlignment="1">
      <alignment horizontal="center" vertical="center"/>
    </xf>
    <xf numFmtId="168" fontId="5" fillId="14" borderId="35" xfId="0" applyNumberFormat="1" applyFont="1" applyFill="1" applyBorder="1" applyAlignment="1">
      <alignment horizontal="center" vertical="center"/>
    </xf>
    <xf numFmtId="3" fontId="2" fillId="0" borderId="35" xfId="0" applyNumberFormat="1" applyFont="1" applyBorder="1" applyAlignment="1" applyProtection="1">
      <alignment horizontal="left" vertical="top" wrapText="1"/>
      <protection locked="0"/>
    </xf>
    <xf numFmtId="0" fontId="5" fillId="14" borderId="35" xfId="0" applyFont="1" applyFill="1" applyBorder="1" applyAlignment="1">
      <alignment horizontal="center" vertical="center"/>
    </xf>
    <xf numFmtId="0" fontId="5" fillId="14" borderId="35" xfId="0" applyFont="1" applyFill="1" applyBorder="1" applyAlignment="1" applyProtection="1">
      <alignment horizontal="center" vertical="center"/>
      <protection locked="0"/>
    </xf>
    <xf numFmtId="0" fontId="2" fillId="0" borderId="0" xfId="0" applyFont="1" applyAlignment="1">
      <alignment horizontal="left" vertical="top" wrapText="1"/>
    </xf>
    <xf numFmtId="1" fontId="2" fillId="0" borderId="35" xfId="0" applyNumberFormat="1" applyFont="1" applyBorder="1" applyAlignment="1">
      <alignment horizontal="center" vertical="center"/>
    </xf>
    <xf numFmtId="0" fontId="5" fillId="0" borderId="35" xfId="0" applyFont="1" applyBorder="1" applyAlignment="1" applyProtection="1">
      <alignment horizontal="left" vertical="top" wrapText="1"/>
      <protection locked="0"/>
    </xf>
    <xf numFmtId="168" fontId="3" fillId="0" borderId="35" xfId="0" applyNumberFormat="1" applyFont="1" applyBorder="1" applyAlignment="1">
      <alignment horizontal="center" vertical="center"/>
    </xf>
    <xf numFmtId="9" fontId="3" fillId="0" borderId="35" xfId="1" applyFont="1" applyFill="1" applyBorder="1" applyAlignment="1">
      <alignment horizontal="center" vertical="center"/>
    </xf>
    <xf numFmtId="0" fontId="2" fillId="21" borderId="62" xfId="0" applyFont="1" applyFill="1" applyBorder="1" applyAlignment="1">
      <alignment horizontal="center" vertical="center" wrapText="1"/>
    </xf>
    <xf numFmtId="0" fontId="4" fillId="0" borderId="35" xfId="0" applyFont="1" applyBorder="1" applyAlignment="1" applyProtection="1">
      <alignment vertical="center" wrapText="1"/>
      <protection locked="0"/>
    </xf>
    <xf numFmtId="9" fontId="45" fillId="22" borderId="1" xfId="1" applyFont="1" applyFill="1" applyBorder="1" applyAlignment="1">
      <alignment horizontal="center" vertical="center" wrapText="1"/>
    </xf>
    <xf numFmtId="0" fontId="45" fillId="22" borderId="1" xfId="1" applyNumberFormat="1" applyFont="1" applyFill="1" applyBorder="1" applyAlignment="1">
      <alignment horizontal="center" vertical="center" wrapText="1"/>
    </xf>
    <xf numFmtId="165" fontId="3" fillId="0" borderId="35" xfId="0" applyNumberFormat="1" applyFont="1" applyBorder="1" applyAlignment="1">
      <alignment horizontal="center" vertical="center"/>
    </xf>
    <xf numFmtId="0" fontId="47" fillId="0" borderId="0" xfId="5" applyFont="1" applyFill="1" applyAlignment="1">
      <alignment vertical="center" wrapText="1"/>
    </xf>
    <xf numFmtId="2" fontId="2" fillId="0" borderId="35" xfId="0" applyNumberFormat="1" applyFont="1" applyBorder="1" applyAlignment="1">
      <alignment horizontal="center" vertical="center"/>
    </xf>
    <xf numFmtId="165" fontId="3" fillId="0" borderId="35" xfId="1" applyNumberFormat="1" applyFont="1" applyFill="1" applyBorder="1" applyAlignment="1">
      <alignment horizontal="center" vertical="center"/>
    </xf>
    <xf numFmtId="168" fontId="2" fillId="0" borderId="35" xfId="0" applyNumberFormat="1" applyFont="1" applyBorder="1" applyAlignment="1">
      <alignment horizontal="center" vertical="center"/>
    </xf>
    <xf numFmtId="9" fontId="2" fillId="0" borderId="35" xfId="1" applyFont="1" applyFill="1" applyBorder="1" applyAlignment="1">
      <alignment horizontal="center" vertical="center"/>
    </xf>
    <xf numFmtId="0" fontId="3" fillId="0" borderId="1" xfId="0" applyFont="1" applyBorder="1" applyAlignment="1">
      <alignment horizontal="center" wrapText="1"/>
    </xf>
    <xf numFmtId="0" fontId="59" fillId="0" borderId="35" xfId="0" applyFont="1" applyBorder="1" applyAlignment="1">
      <alignment horizontal="center" vertical="center" wrapText="1"/>
    </xf>
    <xf numFmtId="9" fontId="2" fillId="25" borderId="35" xfId="1" applyFont="1" applyFill="1" applyBorder="1" applyAlignment="1" applyProtection="1">
      <alignment horizontal="center" vertical="center"/>
    </xf>
    <xf numFmtId="10" fontId="11" fillId="20" borderId="35" xfId="1" applyNumberFormat="1" applyFont="1" applyFill="1" applyBorder="1" applyAlignment="1" applyProtection="1">
      <alignment horizontal="center" vertical="center"/>
    </xf>
    <xf numFmtId="10" fontId="2" fillId="20" borderId="35" xfId="1" applyNumberFormat="1" applyFont="1" applyFill="1" applyBorder="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10" fillId="11" borderId="1" xfId="0" applyFont="1" applyFill="1" applyBorder="1" applyAlignment="1">
      <alignment horizontal="center" vertical="center"/>
    </xf>
    <xf numFmtId="1" fontId="3" fillId="11" borderId="35" xfId="0" applyNumberFormat="1" applyFont="1" applyFill="1" applyBorder="1" applyAlignment="1">
      <alignment horizontal="center" vertical="center"/>
    </xf>
    <xf numFmtId="0" fontId="2" fillId="11" borderId="35" xfId="0" applyFont="1" applyFill="1" applyBorder="1" applyAlignment="1" applyProtection="1">
      <alignment horizontal="center" vertical="center" wrapText="1"/>
      <protection locked="0"/>
    </xf>
    <xf numFmtId="14" fontId="2" fillId="0" borderId="1" xfId="0" applyNumberFormat="1" applyFont="1" applyBorder="1" applyAlignment="1" applyProtection="1">
      <alignment horizontal="center" vertical="center" wrapText="1"/>
      <protection locked="0"/>
    </xf>
    <xf numFmtId="14" fontId="2" fillId="11" borderId="1" xfId="0" applyNumberFormat="1" applyFont="1" applyFill="1" applyBorder="1" applyAlignment="1" applyProtection="1">
      <alignment horizontal="center" vertical="center" wrapText="1"/>
      <protection locked="0"/>
    </xf>
    <xf numFmtId="165" fontId="3" fillId="11" borderId="35" xfId="0" applyNumberFormat="1" applyFont="1" applyFill="1" applyBorder="1" applyAlignment="1">
      <alignment horizontal="center" vertical="center"/>
    </xf>
    <xf numFmtId="2" fontId="3" fillId="11" borderId="35" xfId="0" applyNumberFormat="1" applyFont="1" applyFill="1" applyBorder="1" applyAlignment="1">
      <alignment horizontal="center" vertical="center"/>
    </xf>
    <xf numFmtId="168" fontId="3" fillId="11" borderId="35" xfId="0" applyNumberFormat="1" applyFont="1" applyFill="1" applyBorder="1" applyAlignment="1">
      <alignment horizontal="center" vertical="center"/>
    </xf>
    <xf numFmtId="2" fontId="2" fillId="0" borderId="35" xfId="0" applyNumberFormat="1" applyFont="1" applyBorder="1" applyAlignment="1" applyProtection="1">
      <alignment horizontal="left" vertical="top" wrapText="1"/>
      <protection locked="0"/>
    </xf>
    <xf numFmtId="9" fontId="2" fillId="11" borderId="35" xfId="0" applyNumberFormat="1" applyFont="1" applyFill="1" applyBorder="1" applyAlignment="1" applyProtection="1">
      <alignment horizontal="center" vertical="center" wrapText="1"/>
      <protection locked="0"/>
    </xf>
    <xf numFmtId="10" fontId="2" fillId="11" borderId="35" xfId="0" applyNumberFormat="1" applyFont="1" applyFill="1" applyBorder="1" applyAlignment="1" applyProtection="1">
      <alignment horizontal="center" vertical="center" wrapText="1"/>
      <protection locked="0"/>
    </xf>
    <xf numFmtId="0" fontId="11" fillId="11" borderId="35" xfId="0" applyFont="1" applyFill="1" applyBorder="1" applyAlignment="1" applyProtection="1">
      <alignment horizontal="center" vertical="center"/>
      <protection locked="0"/>
    </xf>
    <xf numFmtId="9" fontId="3" fillId="11" borderId="35" xfId="1" applyFont="1" applyFill="1" applyBorder="1" applyAlignment="1">
      <alignment horizontal="center" vertical="center"/>
    </xf>
    <xf numFmtId="165" fontId="5" fillId="0" borderId="35" xfId="0" applyNumberFormat="1" applyFont="1" applyBorder="1" applyAlignment="1">
      <alignment horizontal="center" vertical="center" wrapText="1"/>
    </xf>
    <xf numFmtId="0" fontId="5" fillId="0" borderId="36" xfId="0" applyFont="1" applyBorder="1" applyAlignment="1">
      <alignment horizontal="center" vertical="center" wrapText="1"/>
    </xf>
    <xf numFmtId="0" fontId="5" fillId="21" borderId="35" xfId="0" applyFont="1" applyFill="1" applyBorder="1" applyAlignment="1">
      <alignment vertical="center" wrapText="1"/>
    </xf>
    <xf numFmtId="0" fontId="5" fillId="0" borderId="36" xfId="0" applyFont="1" applyBorder="1" applyAlignment="1">
      <alignment vertical="center" wrapText="1"/>
    </xf>
    <xf numFmtId="9" fontId="5" fillId="21" borderId="35" xfId="0" applyNumberFormat="1" applyFont="1" applyFill="1" applyBorder="1" applyAlignment="1">
      <alignment horizontal="center" vertical="center" wrapText="1"/>
    </xf>
    <xf numFmtId="10" fontId="5" fillId="0" borderId="36" xfId="0" applyNumberFormat="1" applyFont="1" applyBorder="1" applyAlignment="1">
      <alignment horizontal="center" vertical="center" wrapText="1"/>
    </xf>
    <xf numFmtId="168" fontId="5" fillId="20" borderId="35" xfId="0" applyNumberFormat="1" applyFont="1" applyFill="1" applyBorder="1" applyAlignment="1">
      <alignment horizontal="center" vertical="center" wrapText="1"/>
    </xf>
    <xf numFmtId="0" fontId="2" fillId="21" borderId="35" xfId="0" applyFont="1" applyFill="1" applyBorder="1" applyAlignment="1">
      <alignment horizontal="center" vertical="center" wrapText="1"/>
    </xf>
    <xf numFmtId="0" fontId="2" fillId="0" borderId="52" xfId="0" applyFont="1" applyBorder="1" applyAlignment="1">
      <alignment horizontal="left" vertical="top" wrapText="1"/>
    </xf>
    <xf numFmtId="165" fontId="10" fillId="14" borderId="35" xfId="0" applyNumberFormat="1" applyFont="1" applyFill="1" applyBorder="1" applyAlignment="1">
      <alignment horizontal="center" vertical="center"/>
    </xf>
    <xf numFmtId="0" fontId="9" fillId="11" borderId="35" xfId="0" applyFont="1" applyFill="1" applyBorder="1" applyAlignment="1" applyProtection="1">
      <alignment horizontal="center" vertical="center"/>
      <protection locked="0"/>
    </xf>
    <xf numFmtId="165" fontId="10" fillId="14" borderId="35" xfId="1" applyNumberFormat="1" applyFont="1" applyFill="1" applyBorder="1" applyAlignment="1">
      <alignment horizontal="center" vertical="center"/>
    </xf>
    <xf numFmtId="0" fontId="2" fillId="0" borderId="62" xfId="0" applyFont="1" applyBorder="1" applyAlignment="1" applyProtection="1">
      <alignment horizontal="left" vertical="center"/>
      <protection locked="0"/>
    </xf>
    <xf numFmtId="0" fontId="47" fillId="0" borderId="0" xfId="6" applyFont="1" applyFill="1" applyAlignment="1">
      <alignment horizontal="left" wrapText="1"/>
    </xf>
    <xf numFmtId="0" fontId="2" fillId="0" borderId="62" xfId="0" applyFont="1" applyBorder="1" applyAlignment="1" applyProtection="1">
      <alignment horizontal="left" vertical="center" wrapText="1"/>
      <protection locked="0"/>
    </xf>
    <xf numFmtId="0" fontId="61" fillId="20" borderId="35" xfId="0" applyFont="1" applyFill="1" applyBorder="1" applyAlignment="1" applyProtection="1">
      <alignment horizontal="center" vertical="center" wrapText="1"/>
      <protection locked="0"/>
    </xf>
    <xf numFmtId="0" fontId="61" fillId="11" borderId="35" xfId="0" applyFont="1" applyFill="1" applyBorder="1" applyAlignment="1" applyProtection="1">
      <alignment horizontal="center" vertical="center" wrapText="1"/>
      <protection locked="0"/>
    </xf>
    <xf numFmtId="10" fontId="2" fillId="0" borderId="35" xfId="0" applyNumberFormat="1" applyFont="1" applyBorder="1" applyAlignment="1" applyProtection="1">
      <alignment horizontal="left" vertical="top" wrapText="1"/>
      <protection locked="0"/>
    </xf>
    <xf numFmtId="0" fontId="5" fillId="0" borderId="35" xfId="0" applyFont="1" applyBorder="1" applyAlignment="1">
      <alignment vertical="top" wrapText="1"/>
    </xf>
    <xf numFmtId="171" fontId="2" fillId="20" borderId="35" xfId="0" applyNumberFormat="1" applyFont="1" applyFill="1" applyBorder="1" applyAlignment="1">
      <alignment horizontal="center" vertical="center"/>
    </xf>
    <xf numFmtId="1" fontId="2" fillId="11" borderId="35" xfId="0" applyNumberFormat="1" applyFont="1" applyFill="1" applyBorder="1" applyAlignment="1">
      <alignment horizontal="center" vertical="center" wrapText="1"/>
    </xf>
    <xf numFmtId="0" fontId="2" fillId="11" borderId="35" xfId="0" applyFont="1" applyFill="1" applyBorder="1" applyAlignment="1" applyProtection="1">
      <alignment horizontal="center" vertical="center"/>
      <protection locked="0"/>
    </xf>
    <xf numFmtId="0" fontId="37" fillId="0" borderId="1" xfId="0" applyFont="1" applyBorder="1" applyAlignment="1">
      <alignment vertical="center"/>
    </xf>
    <xf numFmtId="2" fontId="5" fillId="11" borderId="35" xfId="0" applyNumberFormat="1" applyFont="1" applyFill="1" applyBorder="1" applyAlignment="1">
      <alignment horizontal="center" vertical="center" wrapText="1"/>
    </xf>
    <xf numFmtId="9" fontId="5" fillId="11" borderId="35" xfId="1" applyFont="1" applyFill="1" applyBorder="1" applyAlignment="1" applyProtection="1">
      <alignment horizontal="center" vertical="center"/>
    </xf>
    <xf numFmtId="0" fontId="2" fillId="20" borderId="62" xfId="0" applyFont="1" applyFill="1" applyBorder="1" applyAlignment="1">
      <alignment horizontal="center" vertical="center"/>
    </xf>
    <xf numFmtId="0" fontId="2" fillId="11" borderId="62" xfId="0" applyFont="1" applyFill="1" applyBorder="1" applyAlignment="1">
      <alignment horizontal="center" vertical="center"/>
    </xf>
    <xf numFmtId="1" fontId="10" fillId="11" borderId="35" xfId="0" applyNumberFormat="1" applyFont="1" applyFill="1" applyBorder="1" applyAlignment="1">
      <alignment horizontal="center" vertical="center" wrapText="1"/>
    </xf>
    <xf numFmtId="0" fontId="9" fillId="0" borderId="35" xfId="0" applyFont="1" applyBorder="1" applyAlignment="1" applyProtection="1">
      <alignment horizontal="left" vertical="top" wrapText="1"/>
      <protection locked="0"/>
    </xf>
    <xf numFmtId="10" fontId="2" fillId="20" borderId="62" xfId="0" applyNumberFormat="1" applyFont="1" applyFill="1" applyBorder="1" applyAlignment="1">
      <alignment horizontal="center" vertical="center"/>
    </xf>
    <xf numFmtId="0" fontId="5" fillId="0" borderId="1" xfId="1" applyNumberFormat="1" applyFont="1" applyFill="1" applyBorder="1" applyAlignment="1">
      <alignment horizontal="center" vertical="center" wrapText="1"/>
    </xf>
    <xf numFmtId="9" fontId="10" fillId="0" borderId="35" xfId="1" applyFont="1" applyBorder="1" applyAlignment="1">
      <alignment horizontal="center" vertical="center"/>
    </xf>
    <xf numFmtId="0" fontId="40" fillId="0" borderId="0" xfId="0" applyFont="1" applyAlignment="1">
      <alignment vertical="center" wrapText="1"/>
    </xf>
    <xf numFmtId="0" fontId="32" fillId="20" borderId="35" xfId="0" applyFont="1" applyFill="1" applyBorder="1" applyAlignment="1" applyProtection="1">
      <alignment horizontal="left" vertical="center" wrapText="1"/>
      <protection locked="0"/>
    </xf>
    <xf numFmtId="10" fontId="5" fillId="0" borderId="35" xfId="0" applyNumberFormat="1" applyFont="1" applyBorder="1" applyAlignment="1">
      <alignment horizontal="center" vertical="center"/>
    </xf>
    <xf numFmtId="9" fontId="5" fillId="0" borderId="53" xfId="0" applyNumberFormat="1" applyFont="1" applyBorder="1" applyAlignment="1">
      <alignment horizontal="center" vertical="center" wrapText="1"/>
    </xf>
    <xf numFmtId="3" fontId="2" fillId="0" borderId="1" xfId="0" applyNumberFormat="1" applyFont="1" applyBorder="1" applyAlignment="1">
      <alignment horizontal="center" vertical="center"/>
    </xf>
    <xf numFmtId="1" fontId="2" fillId="0" borderId="53" xfId="0" applyNumberFormat="1" applyFont="1" applyBorder="1" applyAlignment="1">
      <alignment horizontal="center" vertical="center" wrapText="1"/>
    </xf>
    <xf numFmtId="167" fontId="2" fillId="0" borderId="1" xfId="3" applyNumberFormat="1" applyFont="1" applyFill="1" applyBorder="1" applyAlignment="1" applyProtection="1">
      <alignment horizontal="center" vertical="center"/>
      <protection locked="0"/>
    </xf>
    <xf numFmtId="1" fontId="2" fillId="0" borderId="35" xfId="0" applyNumberFormat="1" applyFont="1" applyBorder="1" applyAlignment="1" applyProtection="1">
      <alignment horizontal="left" vertical="center" wrapText="1"/>
      <protection locked="0"/>
    </xf>
    <xf numFmtId="10" fontId="2" fillId="0" borderId="35" xfId="0" applyNumberFormat="1" applyFont="1" applyBorder="1" applyAlignment="1">
      <alignment horizontal="center" vertical="center"/>
    </xf>
    <xf numFmtId="0" fontId="11" fillId="11" borderId="35" xfId="0" applyFont="1" applyFill="1" applyBorder="1" applyAlignment="1" applyProtection="1">
      <alignment horizontal="left" vertical="top" wrapText="1"/>
      <protection locked="0"/>
    </xf>
    <xf numFmtId="0" fontId="36" fillId="20" borderId="35" xfId="0" applyFont="1" applyFill="1" applyBorder="1" applyAlignment="1">
      <alignment horizontal="center" vertical="center" wrapText="1"/>
    </xf>
    <xf numFmtId="9" fontId="2" fillId="0" borderId="30" xfId="0" applyNumberFormat="1" applyFont="1" applyBorder="1" applyAlignment="1">
      <alignment horizontal="center" vertical="center"/>
    </xf>
    <xf numFmtId="9" fontId="2" fillId="0" borderId="30" xfId="1" applyFont="1" applyFill="1" applyBorder="1" applyAlignment="1" applyProtection="1">
      <alignment horizontal="center" vertical="center"/>
      <protection locked="0"/>
    </xf>
    <xf numFmtId="9" fontId="2" fillId="20" borderId="30" xfId="1" applyFont="1" applyFill="1" applyBorder="1" applyAlignment="1" applyProtection="1">
      <alignment horizontal="center" vertical="center"/>
    </xf>
    <xf numFmtId="9" fontId="3" fillId="20" borderId="30" xfId="0" applyNumberFormat="1" applyFont="1" applyFill="1" applyBorder="1" applyAlignment="1">
      <alignment horizontal="center" vertical="center"/>
    </xf>
    <xf numFmtId="165" fontId="2" fillId="0" borderId="1" xfId="0" applyNumberFormat="1" applyFont="1" applyBorder="1" applyAlignment="1" applyProtection="1">
      <alignment horizontal="left" vertical="top" wrapText="1"/>
      <protection locked="0"/>
    </xf>
    <xf numFmtId="9" fontId="2" fillId="0" borderId="59" xfId="1" applyFont="1" applyFill="1" applyBorder="1" applyAlignment="1" applyProtection="1">
      <alignment horizontal="center" vertical="center"/>
    </xf>
    <xf numFmtId="0" fontId="2" fillId="0" borderId="3" xfId="0" applyFont="1" applyBorder="1" applyAlignment="1" applyProtection="1">
      <alignment horizontal="left" vertical="top" wrapText="1"/>
      <protection locked="0"/>
    </xf>
    <xf numFmtId="0" fontId="9" fillId="0" borderId="30" xfId="0" applyFont="1" applyBorder="1" applyAlignment="1">
      <alignment horizontal="center" vertical="center"/>
    </xf>
    <xf numFmtId="9" fontId="11" fillId="20" borderId="60" xfId="1" applyFont="1" applyFill="1" applyBorder="1" applyAlignment="1" applyProtection="1">
      <alignment horizontal="center" vertical="center"/>
    </xf>
    <xf numFmtId="0" fontId="2" fillId="0" borderId="4" xfId="0" applyFont="1" applyBorder="1" applyAlignment="1" applyProtection="1">
      <alignment horizontal="left" vertical="top" wrapText="1"/>
      <protection locked="0"/>
    </xf>
    <xf numFmtId="168" fontId="10" fillId="0" borderId="51" xfId="0" applyNumberFormat="1" applyFont="1" applyBorder="1" applyAlignment="1">
      <alignment horizontal="center" vertical="center"/>
    </xf>
    <xf numFmtId="9" fontId="2" fillId="3" borderId="59" xfId="1" applyFont="1" applyFill="1" applyBorder="1" applyAlignment="1" applyProtection="1">
      <alignment horizontal="center" vertical="center"/>
      <protection locked="0"/>
    </xf>
    <xf numFmtId="1" fontId="3" fillId="20" borderId="30" xfId="0" applyNumberFormat="1" applyFont="1" applyFill="1" applyBorder="1" applyAlignment="1">
      <alignment horizontal="center" vertical="center"/>
    </xf>
    <xf numFmtId="168" fontId="3" fillId="20" borderId="30" xfId="0" applyNumberFormat="1" applyFont="1" applyFill="1" applyBorder="1" applyAlignment="1">
      <alignment horizontal="center" vertical="center"/>
    </xf>
    <xf numFmtId="0" fontId="2" fillId="20" borderId="30" xfId="0" applyFont="1" applyFill="1" applyBorder="1" applyAlignment="1" applyProtection="1">
      <alignment horizontal="center" vertical="center"/>
      <protection locked="0"/>
    </xf>
    <xf numFmtId="0" fontId="2" fillId="20" borderId="30" xfId="0" applyFont="1" applyFill="1" applyBorder="1" applyAlignment="1">
      <alignment horizontal="center" vertical="center" wrapText="1"/>
    </xf>
    <xf numFmtId="0" fontId="2" fillId="0" borderId="1" xfId="5" applyFont="1" applyFill="1" applyBorder="1" applyAlignment="1" applyProtection="1">
      <alignment vertical="center" wrapText="1"/>
      <protection locked="0"/>
    </xf>
    <xf numFmtId="2" fontId="3" fillId="20" borderId="30" xfId="0" applyNumberFormat="1" applyFont="1" applyFill="1" applyBorder="1" applyAlignment="1">
      <alignment horizontal="center" vertical="center"/>
    </xf>
    <xf numFmtId="0" fontId="3" fillId="20" borderId="30" xfId="0" applyFont="1" applyFill="1" applyBorder="1" applyAlignment="1">
      <alignment horizontal="center" vertical="center"/>
    </xf>
    <xf numFmtId="1" fontId="3" fillId="20" borderId="30" xfId="0" applyNumberFormat="1" applyFont="1" applyFill="1" applyBorder="1" applyAlignment="1">
      <alignment horizontal="center" vertical="center" wrapText="1"/>
    </xf>
    <xf numFmtId="0" fontId="5" fillId="0" borderId="52" xfId="0" applyFont="1" applyBorder="1" applyAlignment="1" applyProtection="1">
      <alignment horizontal="center" vertical="center"/>
      <protection locked="0"/>
    </xf>
    <xf numFmtId="0" fontId="9" fillId="12" borderId="35" xfId="0" applyFont="1" applyFill="1" applyBorder="1" applyAlignment="1">
      <alignment horizontal="center" vertical="center"/>
    </xf>
    <xf numFmtId="165" fontId="3" fillId="20" borderId="35" xfId="1" applyNumberFormat="1" applyFont="1" applyFill="1" applyBorder="1" applyAlignment="1">
      <alignment horizontal="center" vertical="center" wrapText="1"/>
    </xf>
    <xf numFmtId="168" fontId="3" fillId="20" borderId="35" xfId="0" applyNumberFormat="1" applyFont="1" applyFill="1" applyBorder="1" applyAlignment="1">
      <alignment horizontal="center" vertical="center" wrapText="1"/>
    </xf>
    <xf numFmtId="0" fontId="36" fillId="11" borderId="35" xfId="0" applyFont="1" applyFill="1" applyBorder="1" applyAlignment="1">
      <alignment horizontal="center" vertical="center" wrapText="1"/>
    </xf>
    <xf numFmtId="3" fontId="10" fillId="11" borderId="35" xfId="0" applyNumberFormat="1" applyFont="1" applyFill="1" applyBorder="1" applyAlignment="1">
      <alignment horizontal="center" vertical="center"/>
    </xf>
    <xf numFmtId="0" fontId="34" fillId="0" borderId="1" xfId="5" applyFont="1" applyFill="1" applyBorder="1" applyAlignment="1" applyProtection="1">
      <alignment vertical="center" wrapText="1"/>
      <protection locked="0"/>
    </xf>
    <xf numFmtId="1" fontId="5" fillId="0" borderId="53" xfId="0" applyNumberFormat="1" applyFont="1" applyBorder="1" applyAlignment="1">
      <alignment horizontal="center" vertical="center" wrapText="1"/>
    </xf>
    <xf numFmtId="9" fontId="2" fillId="0" borderId="35" xfId="1" applyFont="1" applyBorder="1" applyAlignment="1">
      <alignment horizontal="center" vertical="center" wrapText="1"/>
    </xf>
    <xf numFmtId="10" fontId="2" fillId="20" borderId="35" xfId="1" applyNumberFormat="1" applyFont="1" applyFill="1" applyBorder="1" applyAlignment="1" applyProtection="1">
      <alignment horizontal="center" vertical="center" wrapText="1"/>
      <protection locked="0"/>
    </xf>
    <xf numFmtId="9" fontId="11" fillId="20" borderId="1" xfId="1" applyFont="1" applyFill="1" applyBorder="1" applyAlignment="1" applyProtection="1">
      <alignment horizontal="center" vertical="center"/>
      <protection locked="0"/>
    </xf>
    <xf numFmtId="10" fontId="2" fillId="20" borderId="1" xfId="1" applyNumberFormat="1" applyFont="1" applyFill="1" applyBorder="1" applyAlignment="1" applyProtection="1">
      <alignment horizontal="center" vertical="center"/>
      <protection locked="0"/>
    </xf>
    <xf numFmtId="9" fontId="2" fillId="20" borderId="36" xfId="1" applyFont="1" applyFill="1" applyBorder="1" applyAlignment="1" applyProtection="1">
      <alignment horizontal="center" vertical="center"/>
      <protection locked="0"/>
    </xf>
    <xf numFmtId="9" fontId="2" fillId="20" borderId="50" xfId="1" applyFont="1" applyFill="1" applyBorder="1" applyAlignment="1" applyProtection="1">
      <alignment horizontal="center" vertical="center"/>
      <protection locked="0"/>
    </xf>
    <xf numFmtId="10" fontId="2" fillId="20" borderId="36" xfId="1" applyNumberFormat="1" applyFont="1" applyFill="1" applyBorder="1" applyAlignment="1" applyProtection="1">
      <alignment horizontal="center" vertical="center"/>
      <protection locked="0"/>
    </xf>
    <xf numFmtId="9" fontId="2" fillId="20" borderId="30" xfId="1" applyFont="1" applyFill="1" applyBorder="1" applyAlignment="1" applyProtection="1">
      <alignment horizontal="center" vertical="center"/>
      <protection locked="0"/>
    </xf>
    <xf numFmtId="0" fontId="24" fillId="0" borderId="51" xfId="5" applyNumberFormat="1" applyFill="1" applyBorder="1" applyAlignment="1" applyProtection="1">
      <alignment horizontal="left" vertical="top" wrapText="1"/>
      <protection locked="0"/>
    </xf>
    <xf numFmtId="0" fontId="0" fillId="0" borderId="1" xfId="0" applyBorder="1" applyAlignment="1">
      <alignment vertical="top" wrapText="1"/>
    </xf>
    <xf numFmtId="1" fontId="2" fillId="0" borderId="51" xfId="1" applyNumberFormat="1" applyFont="1" applyFill="1" applyBorder="1" applyAlignment="1" applyProtection="1">
      <alignment horizontal="center" vertical="center" wrapText="1"/>
    </xf>
    <xf numFmtId="0" fontId="2" fillId="0" borderId="51" xfId="0" applyFont="1" applyBorder="1" applyAlignment="1">
      <alignment horizontal="center" vertical="center"/>
    </xf>
    <xf numFmtId="0" fontId="2" fillId="0" borderId="51" xfId="0" applyFont="1" applyBorder="1" applyAlignment="1">
      <alignment horizontal="justify" vertical="center" wrapText="1"/>
    </xf>
    <xf numFmtId="0" fontId="2" fillId="0" borderId="77" xfId="0" applyFont="1" applyBorder="1" applyAlignment="1">
      <alignment horizontal="center" vertical="center" wrapText="1"/>
    </xf>
    <xf numFmtId="0" fontId="5" fillId="20" borderId="51" xfId="0" applyFont="1" applyFill="1" applyBorder="1" applyAlignment="1">
      <alignment horizontal="center" vertical="center" wrapText="1"/>
    </xf>
    <xf numFmtId="0" fontId="2" fillId="20" borderId="78" xfId="0" applyFont="1" applyFill="1" applyBorder="1" applyAlignment="1">
      <alignment horizontal="center" vertical="center"/>
    </xf>
    <xf numFmtId="168" fontId="10" fillId="11" borderId="51" xfId="0" applyNumberFormat="1" applyFont="1" applyFill="1" applyBorder="1" applyAlignment="1">
      <alignment horizontal="center" vertical="center"/>
    </xf>
    <xf numFmtId="9" fontId="2" fillId="0" borderId="51" xfId="1" applyFont="1" applyFill="1" applyBorder="1" applyAlignment="1" applyProtection="1">
      <alignment horizontal="center" vertical="center"/>
    </xf>
    <xf numFmtId="1" fontId="2" fillId="0" borderId="1" xfId="1" applyNumberFormat="1" applyFont="1" applyFill="1" applyBorder="1" applyAlignment="1" applyProtection="1">
      <alignment horizontal="center" vertical="center" wrapText="1"/>
    </xf>
    <xf numFmtId="0" fontId="2" fillId="0" borderId="1" xfId="0" applyFont="1" applyBorder="1" applyAlignment="1">
      <alignment horizontal="justify" vertical="center" wrapText="1"/>
    </xf>
    <xf numFmtId="1" fontId="5" fillId="20" borderId="1" xfId="0" applyNumberFormat="1" applyFont="1" applyFill="1" applyBorder="1" applyAlignment="1">
      <alignment horizontal="center" vertical="center"/>
    </xf>
    <xf numFmtId="168" fontId="5" fillId="11" borderId="1" xfId="0" applyNumberFormat="1" applyFont="1" applyFill="1" applyBorder="1" applyAlignment="1">
      <alignment horizontal="center" vertical="center"/>
    </xf>
    <xf numFmtId="0" fontId="2" fillId="14" borderId="1" xfId="0" applyFont="1" applyFill="1" applyBorder="1" applyAlignment="1" applyProtection="1">
      <alignment horizontal="left" vertical="center" wrapText="1"/>
      <protection locked="0"/>
    </xf>
    <xf numFmtId="0" fontId="1" fillId="19" borderId="1" xfId="0" applyFont="1" applyFill="1" applyBorder="1" applyAlignment="1">
      <alignment horizontal="center" vertical="center" wrapText="1"/>
    </xf>
    <xf numFmtId="0" fontId="14" fillId="19" borderId="1" xfId="0" applyFont="1" applyFill="1" applyBorder="1" applyAlignment="1">
      <alignment horizontal="center" vertical="center" wrapText="1"/>
    </xf>
    <xf numFmtId="0" fontId="2" fillId="26" borderId="1" xfId="0" applyFont="1" applyFill="1" applyBorder="1" applyAlignment="1">
      <alignment horizontal="center" vertical="center"/>
    </xf>
    <xf numFmtId="0" fontId="5" fillId="26" borderId="1" xfId="0" applyFont="1" applyFill="1" applyBorder="1" applyAlignment="1">
      <alignment horizontal="center" vertical="center" wrapText="1"/>
    </xf>
    <xf numFmtId="0" fontId="2" fillId="11" borderId="1" xfId="0" applyFont="1" applyFill="1" applyBorder="1" applyAlignment="1" applyProtection="1">
      <alignment horizontal="left" vertical="center" wrapText="1"/>
      <protection locked="0"/>
    </xf>
    <xf numFmtId="0" fontId="5" fillId="21" borderId="1" xfId="0" applyFont="1" applyFill="1" applyBorder="1" applyAlignment="1">
      <alignment horizontal="center" vertical="center"/>
    </xf>
    <xf numFmtId="0" fontId="36" fillId="11" borderId="1" xfId="0" applyFont="1" applyFill="1" applyBorder="1" applyAlignment="1" applyProtection="1">
      <alignment horizontal="center" vertical="center" wrapText="1"/>
      <protection locked="0"/>
    </xf>
    <xf numFmtId="0" fontId="11" fillId="0" borderId="1" xfId="0" applyFont="1" applyBorder="1" applyAlignment="1">
      <alignment horizontal="justify" vertical="center" wrapText="1"/>
    </xf>
    <xf numFmtId="9" fontId="5" fillId="20" borderId="1" xfId="0" applyNumberFormat="1" applyFont="1" applyFill="1" applyBorder="1" applyAlignment="1">
      <alignment horizontal="center" vertical="center"/>
    </xf>
    <xf numFmtId="165" fontId="5" fillId="0" borderId="1" xfId="0" applyNumberFormat="1" applyFont="1" applyBorder="1" applyAlignment="1">
      <alignment horizontal="center" vertical="center"/>
    </xf>
    <xf numFmtId="9" fontId="2" fillId="20" borderId="1" xfId="0" applyNumberFormat="1" applyFont="1" applyFill="1" applyBorder="1" applyAlignment="1">
      <alignment horizontal="center" vertical="center"/>
    </xf>
    <xf numFmtId="0" fontId="47" fillId="0" borderId="1" xfId="5" applyFont="1" applyBorder="1" applyAlignment="1" applyProtection="1">
      <alignment horizontal="left" vertical="center" wrapText="1"/>
      <protection locked="0"/>
    </xf>
    <xf numFmtId="1" fontId="5" fillId="11" borderId="1" xfId="0" applyNumberFormat="1" applyFont="1" applyFill="1" applyBorder="1" applyAlignment="1">
      <alignment horizontal="center" vertical="center"/>
    </xf>
    <xf numFmtId="0" fontId="47" fillId="0" borderId="1" xfId="5" applyFont="1" applyBorder="1" applyAlignment="1" applyProtection="1">
      <alignment horizontal="left" vertical="top" wrapText="1"/>
      <protection locked="0"/>
    </xf>
    <xf numFmtId="2" fontId="5" fillId="0" borderId="1" xfId="0" applyNumberFormat="1" applyFont="1" applyBorder="1" applyAlignment="1">
      <alignment horizontal="center" vertical="center"/>
    </xf>
    <xf numFmtId="2" fontId="5" fillId="20" borderId="1" xfId="0" applyNumberFormat="1" applyFont="1" applyFill="1" applyBorder="1" applyAlignment="1">
      <alignment horizontal="center" vertical="center"/>
    </xf>
    <xf numFmtId="168" fontId="5" fillId="0" borderId="1" xfId="0" applyNumberFormat="1" applyFont="1" applyBorder="1" applyAlignment="1">
      <alignment horizontal="center" vertical="center"/>
    </xf>
    <xf numFmtId="2" fontId="5" fillId="11" borderId="1" xfId="0" applyNumberFormat="1" applyFont="1" applyFill="1" applyBorder="1" applyAlignment="1">
      <alignment horizontal="center" vertical="center"/>
    </xf>
    <xf numFmtId="9" fontId="2" fillId="3" borderId="1" xfId="1" applyFont="1" applyFill="1" applyBorder="1" applyAlignment="1" applyProtection="1">
      <alignment horizontal="center" vertical="center"/>
    </xf>
    <xf numFmtId="0" fontId="5" fillId="11" borderId="1" xfId="0" applyFont="1" applyFill="1" applyBorder="1" applyAlignment="1" applyProtection="1">
      <alignment horizontal="center" vertical="center"/>
      <protection locked="0"/>
    </xf>
    <xf numFmtId="1" fontId="5" fillId="20" borderId="1" xfId="0" applyNumberFormat="1" applyFont="1" applyFill="1" applyBorder="1" applyAlignment="1">
      <alignment horizontal="center" vertical="center" wrapText="1"/>
    </xf>
    <xf numFmtId="0" fontId="5" fillId="21" borderId="1" xfId="0" applyFont="1" applyFill="1" applyBorder="1" applyAlignment="1">
      <alignment horizontal="center" vertical="center" wrapText="1"/>
    </xf>
    <xf numFmtId="9" fontId="5" fillId="20" borderId="1" xfId="1" applyFont="1" applyFill="1" applyBorder="1" applyAlignment="1" applyProtection="1">
      <alignment horizontal="center" vertical="center" wrapText="1"/>
    </xf>
    <xf numFmtId="9" fontId="5" fillId="20" borderId="1" xfId="1" applyFont="1" applyFill="1" applyBorder="1" applyAlignment="1">
      <alignment horizontal="center" vertical="center"/>
    </xf>
    <xf numFmtId="165" fontId="5" fillId="0" borderId="1" xfId="1" applyNumberFormat="1" applyFont="1" applyFill="1" applyBorder="1" applyAlignment="1">
      <alignment horizontal="center" vertical="center"/>
    </xf>
    <xf numFmtId="0" fontId="2" fillId="11" borderId="1" xfId="0" applyFont="1" applyFill="1" applyBorder="1" applyAlignment="1" applyProtection="1">
      <alignment horizontal="left" vertical="top" wrapText="1"/>
      <protection locked="0"/>
    </xf>
    <xf numFmtId="168" fontId="5" fillId="20" borderId="1" xfId="0" applyNumberFormat="1" applyFont="1" applyFill="1" applyBorder="1" applyAlignment="1">
      <alignment horizontal="center" vertical="center"/>
    </xf>
    <xf numFmtId="0" fontId="36" fillId="20" borderId="1" xfId="0" applyFont="1" applyFill="1" applyBorder="1" applyAlignment="1">
      <alignment horizontal="center" vertical="center" wrapText="1"/>
    </xf>
    <xf numFmtId="0" fontId="36" fillId="0" borderId="1" xfId="0" applyFont="1" applyBorder="1" applyAlignment="1">
      <alignment horizontal="center" vertical="center" wrapText="1"/>
    </xf>
    <xf numFmtId="9" fontId="2" fillId="20" borderId="60" xfId="1" applyFont="1" applyFill="1" applyBorder="1" applyAlignment="1" applyProtection="1">
      <alignment horizontal="center" vertical="center"/>
      <protection locked="0"/>
    </xf>
    <xf numFmtId="10" fontId="2" fillId="20" borderId="30" xfId="1" applyNumberFormat="1" applyFont="1" applyFill="1" applyBorder="1" applyAlignment="1" applyProtection="1">
      <alignment horizontal="center" vertical="center"/>
      <protection locked="0"/>
    </xf>
    <xf numFmtId="9" fontId="29" fillId="0" borderId="0" xfId="0" applyNumberFormat="1" applyFont="1" applyAlignment="1">
      <alignment horizontal="center" vertical="center" wrapText="1"/>
    </xf>
    <xf numFmtId="9" fontId="0" fillId="0" borderId="0" xfId="0" applyNumberFormat="1" applyAlignment="1">
      <alignment horizontal="center" vertical="center" wrapText="1"/>
    </xf>
    <xf numFmtId="0" fontId="7" fillId="0" borderId="0" xfId="0" applyFont="1" applyAlignment="1">
      <alignment vertical="center" wrapText="1"/>
    </xf>
    <xf numFmtId="0" fontId="0" fillId="0" borderId="25" xfId="0" applyBorder="1" applyAlignment="1">
      <alignment vertical="center"/>
    </xf>
    <xf numFmtId="0" fontId="0" fillId="0" borderId="32" xfId="0" applyBorder="1" applyAlignment="1">
      <alignment vertical="center"/>
    </xf>
    <xf numFmtId="0" fontId="7" fillId="0" borderId="0" xfId="0" applyFont="1" applyAlignment="1">
      <alignment vertical="center"/>
    </xf>
    <xf numFmtId="0" fontId="12" fillId="0" borderId="0" xfId="0" applyFont="1" applyAlignment="1">
      <alignment horizontal="left" vertical="center"/>
    </xf>
    <xf numFmtId="0" fontId="18" fillId="27" borderId="82" xfId="0" applyFont="1" applyFill="1" applyBorder="1" applyAlignment="1">
      <alignment horizontal="center" vertical="center"/>
    </xf>
    <xf numFmtId="0" fontId="18" fillId="27" borderId="83" xfId="0" applyFont="1" applyFill="1" applyBorder="1" applyAlignment="1">
      <alignment horizontal="center" vertical="center"/>
    </xf>
    <xf numFmtId="0" fontId="18" fillId="27" borderId="80" xfId="0" applyFont="1" applyFill="1" applyBorder="1" applyAlignment="1">
      <alignment horizontal="center" vertical="center"/>
    </xf>
    <xf numFmtId="0" fontId="18" fillId="27" borderId="81" xfId="0" applyFont="1" applyFill="1" applyBorder="1" applyAlignment="1">
      <alignment horizontal="center" vertical="center" wrapText="1"/>
    </xf>
    <xf numFmtId="0" fontId="0" fillId="29" borderId="0" xfId="0" applyFill="1"/>
    <xf numFmtId="0" fontId="12" fillId="29" borderId="0" xfId="4" applyFont="1" applyFill="1" applyAlignment="1">
      <alignment vertical="center" wrapText="1"/>
    </xf>
    <xf numFmtId="0" fontId="17" fillId="29" borderId="80" xfId="0" applyFont="1" applyFill="1" applyBorder="1" applyAlignment="1">
      <alignment horizontal="center" vertical="center"/>
    </xf>
    <xf numFmtId="0" fontId="17" fillId="29" borderId="81" xfId="0" applyFont="1" applyFill="1" applyBorder="1" applyAlignment="1">
      <alignment horizontal="center" vertical="center"/>
    </xf>
    <xf numFmtId="0" fontId="17" fillId="29" borderId="82" xfId="0" applyFont="1" applyFill="1" applyBorder="1" applyAlignment="1">
      <alignment horizontal="center" vertical="center" wrapText="1"/>
    </xf>
    <xf numFmtId="0" fontId="17" fillId="29" borderId="83" xfId="0" applyFont="1" applyFill="1" applyBorder="1" applyAlignment="1">
      <alignment horizontal="center" vertical="center" wrapText="1"/>
    </xf>
    <xf numFmtId="0" fontId="16" fillId="0" borderId="79" xfId="0" applyFont="1" applyBorder="1" applyAlignment="1">
      <alignment horizontal="left" vertical="center" wrapText="1"/>
    </xf>
    <xf numFmtId="9" fontId="16" fillId="0" borderId="79" xfId="0" applyNumberFormat="1" applyFont="1" applyBorder="1" applyAlignment="1">
      <alignment horizontal="center" vertical="center" wrapText="1"/>
    </xf>
    <xf numFmtId="0" fontId="16" fillId="0" borderId="93" xfId="0" applyFont="1" applyBorder="1" applyAlignment="1">
      <alignment horizontal="center" vertical="center" wrapText="1"/>
    </xf>
    <xf numFmtId="9" fontId="16" fillId="0" borderId="94" xfId="0" applyNumberFormat="1" applyFont="1" applyBorder="1" applyAlignment="1">
      <alignment horizontal="center" vertical="center" wrapText="1"/>
    </xf>
    <xf numFmtId="0" fontId="16" fillId="0" borderId="95" xfId="0" applyFont="1" applyBorder="1" applyAlignment="1">
      <alignment horizontal="center" vertical="center" wrapText="1"/>
    </xf>
    <xf numFmtId="0" fontId="16" fillId="0" borderId="96" xfId="0" applyFont="1" applyBorder="1" applyAlignment="1">
      <alignment horizontal="left" vertical="center" wrapText="1"/>
    </xf>
    <xf numFmtId="9" fontId="16" fillId="0" borderId="96" xfId="0" applyNumberFormat="1" applyFont="1" applyBorder="1" applyAlignment="1">
      <alignment horizontal="center" vertical="center" wrapText="1"/>
    </xf>
    <xf numFmtId="9" fontId="16" fillId="0" borderId="97" xfId="0" applyNumberFormat="1" applyFont="1" applyBorder="1" applyAlignment="1">
      <alignment horizontal="center" vertical="center" wrapText="1"/>
    </xf>
    <xf numFmtId="0" fontId="0" fillId="0" borderId="86" xfId="0" applyBorder="1" applyAlignment="1">
      <alignment horizontal="center" vertical="center" wrapText="1"/>
    </xf>
    <xf numFmtId="0" fontId="0" fillId="0" borderId="98" xfId="0" applyBorder="1" applyAlignment="1">
      <alignment horizontal="center" vertical="center" wrapText="1"/>
    </xf>
    <xf numFmtId="0" fontId="0" fillId="0" borderId="100" xfId="0" applyBorder="1" applyAlignment="1">
      <alignment horizontal="center" vertical="center" wrapText="1"/>
    </xf>
    <xf numFmtId="0" fontId="0" fillId="0" borderId="87" xfId="0" applyBorder="1" applyAlignment="1">
      <alignment vertical="center" wrapText="1"/>
    </xf>
    <xf numFmtId="0" fontId="0" fillId="0" borderId="88" xfId="0" applyBorder="1" applyAlignment="1">
      <alignment vertical="center" wrapText="1"/>
    </xf>
    <xf numFmtId="0" fontId="0" fillId="0" borderId="88" xfId="0" applyBorder="1" applyAlignment="1">
      <alignment horizontal="center" vertical="center" wrapText="1"/>
    </xf>
    <xf numFmtId="0" fontId="0" fillId="0" borderId="104" xfId="0" applyBorder="1" applyAlignment="1">
      <alignment horizontal="center" vertical="center" wrapText="1"/>
    </xf>
    <xf numFmtId="0" fontId="29" fillId="27" borderId="107" xfId="0" applyFont="1" applyFill="1" applyBorder="1" applyAlignment="1">
      <alignment horizontal="center" vertical="center" wrapText="1"/>
    </xf>
    <xf numFmtId="0" fontId="29" fillId="27" borderId="108" xfId="0" applyFont="1" applyFill="1" applyBorder="1" applyAlignment="1">
      <alignment horizontal="center" vertical="center" wrapText="1"/>
    </xf>
    <xf numFmtId="0" fontId="0" fillId="0" borderId="109" xfId="0" applyBorder="1" applyAlignment="1">
      <alignment horizontal="center" vertical="center" wrapText="1"/>
    </xf>
    <xf numFmtId="0" fontId="29" fillId="0" borderId="109" xfId="0" applyFont="1" applyBorder="1" applyAlignment="1">
      <alignment horizontal="center" vertical="center" wrapText="1"/>
    </xf>
    <xf numFmtId="0" fontId="0" fillId="0" borderId="109" xfId="0" applyBorder="1" applyAlignment="1">
      <alignment vertical="center" wrapText="1"/>
    </xf>
    <xf numFmtId="9" fontId="29" fillId="0" borderId="100" xfId="0" applyNumberFormat="1" applyFont="1" applyBorder="1" applyAlignment="1">
      <alignment horizontal="center" vertical="center" wrapText="1"/>
    </xf>
    <xf numFmtId="9" fontId="29" fillId="27" borderId="88" xfId="0" applyNumberFormat="1" applyFont="1" applyFill="1" applyBorder="1" applyAlignment="1">
      <alignment horizontal="center" vertical="center" wrapText="1"/>
    </xf>
    <xf numFmtId="9" fontId="29" fillId="27" borderId="104" xfId="0" applyNumberFormat="1" applyFont="1" applyFill="1" applyBorder="1" applyAlignment="1">
      <alignment horizontal="center" vertical="center" wrapText="1"/>
    </xf>
    <xf numFmtId="0" fontId="29" fillId="27" borderId="111" xfId="0" applyFont="1" applyFill="1" applyBorder="1" applyAlignment="1">
      <alignment horizontal="center" vertical="center" wrapText="1"/>
    </xf>
    <xf numFmtId="9" fontId="29" fillId="27" borderId="111" xfId="0" applyNumberFormat="1" applyFont="1" applyFill="1" applyBorder="1" applyAlignment="1">
      <alignment horizontal="center" vertical="center" wrapText="1"/>
    </xf>
    <xf numFmtId="9" fontId="29" fillId="27" borderId="108" xfId="0" applyNumberFormat="1" applyFont="1" applyFill="1" applyBorder="1" applyAlignment="1">
      <alignment horizontal="center" vertical="center" wrapText="1"/>
    </xf>
    <xf numFmtId="0" fontId="29" fillId="27" borderId="84" xfId="0" applyFont="1" applyFill="1" applyBorder="1" applyAlignment="1">
      <alignment horizontal="center" vertical="center" wrapText="1"/>
    </xf>
    <xf numFmtId="0" fontId="29" fillId="0" borderId="112" xfId="0" applyFont="1" applyBorder="1" applyAlignment="1">
      <alignment horizontal="left" vertical="center" wrapText="1"/>
    </xf>
    <xf numFmtId="0" fontId="0" fillId="0" borderId="87" xfId="0" applyBorder="1" applyAlignment="1">
      <alignment horizontal="center" vertical="center" wrapText="1"/>
    </xf>
    <xf numFmtId="9" fontId="29" fillId="0" borderId="112" xfId="0" applyNumberFormat="1" applyFont="1" applyBorder="1" applyAlignment="1">
      <alignment horizontal="center" vertical="center" wrapText="1"/>
    </xf>
    <xf numFmtId="9" fontId="29" fillId="27" borderId="84" xfId="0" applyNumberFormat="1" applyFont="1" applyFill="1" applyBorder="1" applyAlignment="1">
      <alignment horizontal="center" vertical="center" wrapText="1"/>
    </xf>
    <xf numFmtId="0" fontId="63" fillId="27" borderId="107" xfId="0" applyFont="1" applyFill="1" applyBorder="1" applyAlignment="1">
      <alignment horizontal="center" vertical="center" wrapText="1"/>
    </xf>
    <xf numFmtId="0" fontId="63" fillId="27" borderId="108" xfId="0" applyFont="1" applyFill="1" applyBorder="1" applyAlignment="1">
      <alignment horizontal="center" vertical="center" wrapText="1"/>
    </xf>
    <xf numFmtId="9" fontId="29" fillId="0" borderId="100" xfId="0" applyNumberFormat="1" applyFont="1" applyBorder="1" applyAlignment="1">
      <alignment horizontal="center" vertical="center"/>
    </xf>
    <xf numFmtId="9" fontId="29" fillId="27" borderId="111" xfId="0" applyNumberFormat="1" applyFont="1" applyFill="1" applyBorder="1" applyAlignment="1">
      <alignment horizontal="center" vertical="center"/>
    </xf>
    <xf numFmtId="9" fontId="29" fillId="27" borderId="108" xfId="0" applyNumberFormat="1" applyFont="1" applyFill="1" applyBorder="1" applyAlignment="1">
      <alignment horizontal="center" vertical="center"/>
    </xf>
    <xf numFmtId="0" fontId="0" fillId="0" borderId="86" xfId="0" applyBorder="1" applyAlignment="1">
      <alignment vertical="center"/>
    </xf>
    <xf numFmtId="0" fontId="0" fillId="0" borderId="98" xfId="0" applyBorder="1" applyAlignment="1">
      <alignment vertical="center"/>
    </xf>
    <xf numFmtId="0" fontId="0" fillId="0" borderId="100" xfId="0" applyBorder="1" applyAlignment="1">
      <alignment vertical="center"/>
    </xf>
    <xf numFmtId="0" fontId="0" fillId="0" borderId="88" xfId="0" applyBorder="1" applyAlignment="1">
      <alignment vertical="center"/>
    </xf>
    <xf numFmtId="0" fontId="0" fillId="0" borderId="104" xfId="0" applyBorder="1" applyAlignment="1">
      <alignment vertical="center"/>
    </xf>
    <xf numFmtId="0" fontId="16" fillId="0" borderId="79" xfId="0" applyFont="1" applyBorder="1" applyAlignment="1">
      <alignment vertical="center" wrapText="1"/>
    </xf>
    <xf numFmtId="0" fontId="16" fillId="0" borderId="96" xfId="0" applyFont="1" applyBorder="1" applyAlignment="1">
      <alignment vertical="center" wrapText="1"/>
    </xf>
    <xf numFmtId="0" fontId="16" fillId="0" borderId="93" xfId="0" applyFont="1" applyBorder="1" applyAlignment="1">
      <alignment vertical="center"/>
    </xf>
    <xf numFmtId="0" fontId="16" fillId="0" borderId="79" xfId="0" applyFont="1" applyBorder="1" applyAlignment="1">
      <alignment vertical="center"/>
    </xf>
    <xf numFmtId="9" fontId="16" fillId="0" borderId="79" xfId="0" applyNumberFormat="1" applyFont="1" applyBorder="1" applyAlignment="1">
      <alignment horizontal="center" vertical="center"/>
    </xf>
    <xf numFmtId="9" fontId="16" fillId="0" borderId="94" xfId="0" applyNumberFormat="1" applyFont="1" applyBorder="1" applyAlignment="1">
      <alignment horizontal="center" vertical="center"/>
    </xf>
    <xf numFmtId="0" fontId="16" fillId="0" borderId="95" xfId="0" applyFont="1" applyBorder="1" applyAlignment="1">
      <alignment vertical="center"/>
    </xf>
    <xf numFmtId="9" fontId="16" fillId="0" borderId="96" xfId="0" applyNumberFormat="1" applyFont="1" applyBorder="1" applyAlignment="1">
      <alignment horizontal="center" vertical="center"/>
    </xf>
    <xf numFmtId="9" fontId="16" fillId="0" borderId="97" xfId="0" applyNumberFormat="1" applyFont="1" applyBorder="1" applyAlignment="1">
      <alignment horizontal="center" vertical="center"/>
    </xf>
    <xf numFmtId="0" fontId="16" fillId="0" borderId="4" xfId="0" applyFont="1" applyBorder="1" applyAlignment="1">
      <alignment vertical="center"/>
    </xf>
    <xf numFmtId="9" fontId="16" fillId="0" borderId="4" xfId="0" applyNumberFormat="1" applyFont="1" applyBorder="1" applyAlignment="1">
      <alignment horizontal="center" vertical="center"/>
    </xf>
    <xf numFmtId="0" fontId="16" fillId="0" borderId="93" xfId="0" applyFont="1" applyBorder="1" applyAlignment="1">
      <alignment horizontal="center" vertical="center"/>
    </xf>
    <xf numFmtId="0" fontId="16" fillId="0" borderId="95" xfId="0" applyFont="1" applyBorder="1" applyAlignment="1">
      <alignment horizontal="center" vertical="center"/>
    </xf>
    <xf numFmtId="0" fontId="0" fillId="0" borderId="109" xfId="0" applyBorder="1" applyAlignment="1">
      <alignment vertical="center"/>
    </xf>
    <xf numFmtId="0" fontId="0" fillId="0" borderId="87" xfId="0" applyBorder="1" applyAlignment="1">
      <alignment vertical="center"/>
    </xf>
    <xf numFmtId="0" fontId="29" fillId="27" borderId="84" xfId="0" applyFont="1" applyFill="1" applyBorder="1" applyAlignment="1">
      <alignment horizontal="center" vertical="center"/>
    </xf>
    <xf numFmtId="0" fontId="29" fillId="0" borderId="112" xfId="0" applyFont="1" applyBorder="1" applyAlignment="1">
      <alignment horizontal="left" vertical="center"/>
    </xf>
    <xf numFmtId="9" fontId="29" fillId="0" borderId="112" xfId="0" applyNumberFormat="1" applyFont="1" applyBorder="1" applyAlignment="1">
      <alignment horizontal="center" vertical="center"/>
    </xf>
    <xf numFmtId="0" fontId="0" fillId="29" borderId="0" xfId="0" applyFill="1" applyAlignment="1">
      <alignment vertical="center"/>
    </xf>
    <xf numFmtId="0" fontId="0" fillId="11" borderId="25" xfId="0" applyFill="1" applyBorder="1" applyAlignment="1">
      <alignment vertical="center"/>
    </xf>
    <xf numFmtId="0" fontId="16" fillId="0" borderId="1" xfId="0" applyFont="1" applyBorder="1" applyAlignment="1">
      <alignment vertical="center"/>
    </xf>
    <xf numFmtId="9" fontId="16" fillId="0" borderId="1" xfId="0" applyNumberFormat="1" applyFont="1" applyBorder="1" applyAlignment="1">
      <alignment horizontal="center" vertical="center"/>
    </xf>
    <xf numFmtId="0" fontId="0" fillId="0" borderId="114" xfId="0" applyBorder="1" applyAlignment="1">
      <alignment vertical="center"/>
    </xf>
    <xf numFmtId="0" fontId="0" fillId="11" borderId="110" xfId="0" applyFill="1" applyBorder="1" applyAlignment="1">
      <alignment vertical="center"/>
    </xf>
    <xf numFmtId="0" fontId="0" fillId="11" borderId="109" xfId="0" applyFill="1" applyBorder="1" applyAlignment="1">
      <alignment vertical="center"/>
    </xf>
    <xf numFmtId="0" fontId="0" fillId="11" borderId="0" xfId="0" applyFill="1" applyAlignment="1">
      <alignment vertical="center"/>
    </xf>
    <xf numFmtId="0" fontId="0" fillId="11" borderId="100" xfId="0" applyFill="1" applyBorder="1" applyAlignment="1">
      <alignment vertical="center"/>
    </xf>
    <xf numFmtId="0" fontId="0" fillId="11" borderId="102" xfId="0" applyFill="1" applyBorder="1" applyAlignment="1">
      <alignment horizontal="left" vertical="center"/>
    </xf>
    <xf numFmtId="0" fontId="0" fillId="11" borderId="87" xfId="0" applyFill="1" applyBorder="1" applyAlignment="1">
      <alignment vertical="center"/>
    </xf>
    <xf numFmtId="0" fontId="0" fillId="11" borderId="88" xfId="0" applyFill="1" applyBorder="1" applyAlignment="1">
      <alignment vertical="center"/>
    </xf>
    <xf numFmtId="0" fontId="0" fillId="11" borderId="104" xfId="0" applyFill="1" applyBorder="1" applyAlignment="1">
      <alignment vertical="center"/>
    </xf>
    <xf numFmtId="0" fontId="0" fillId="0" borderId="112" xfId="0" applyBorder="1" applyAlignment="1">
      <alignment horizontal="left" vertical="center"/>
    </xf>
    <xf numFmtId="0" fontId="0" fillId="27" borderId="84" xfId="0" applyFill="1" applyBorder="1" applyAlignment="1">
      <alignment horizontal="center" vertical="center"/>
    </xf>
    <xf numFmtId="0" fontId="0" fillId="27" borderId="84" xfId="0" applyFill="1" applyBorder="1" applyAlignment="1">
      <alignment horizontal="center" vertical="center" wrapText="1"/>
    </xf>
    <xf numFmtId="0" fontId="0" fillId="27" borderId="107" xfId="0" applyFill="1" applyBorder="1" applyAlignment="1">
      <alignment horizontal="center" vertical="center"/>
    </xf>
    <xf numFmtId="0" fontId="13" fillId="27" borderId="107" xfId="0" applyFont="1" applyFill="1" applyBorder="1" applyAlignment="1">
      <alignment horizontal="center" vertical="center"/>
    </xf>
    <xf numFmtId="0" fontId="13" fillId="27" borderId="108" xfId="0" applyFont="1" applyFill="1" applyBorder="1" applyAlignment="1">
      <alignment horizontal="center" vertical="center"/>
    </xf>
    <xf numFmtId="9" fontId="0" fillId="27" borderId="84" xfId="0" applyNumberFormat="1" applyFill="1" applyBorder="1" applyAlignment="1">
      <alignment horizontal="center" vertical="center"/>
    </xf>
    <xf numFmtId="0" fontId="0" fillId="27" borderId="111" xfId="0" applyFill="1" applyBorder="1" applyAlignment="1">
      <alignment horizontal="center" vertical="center" wrapText="1"/>
    </xf>
    <xf numFmtId="9" fontId="0" fillId="11" borderId="43" xfId="0" applyNumberFormat="1" applyFill="1" applyBorder="1" applyAlignment="1">
      <alignment horizontal="center" vertical="center"/>
    </xf>
    <xf numFmtId="9" fontId="0" fillId="11" borderId="0" xfId="0" applyNumberFormat="1" applyFill="1" applyAlignment="1">
      <alignment horizontal="center" vertical="center"/>
    </xf>
    <xf numFmtId="9" fontId="0" fillId="11" borderId="33" xfId="0" applyNumberFormat="1" applyFill="1" applyBorder="1" applyAlignment="1">
      <alignment horizontal="center" vertical="center"/>
    </xf>
    <xf numFmtId="9" fontId="0" fillId="27" borderId="111" xfId="0" applyNumberFormat="1" applyFill="1" applyBorder="1" applyAlignment="1">
      <alignment horizontal="center" vertical="center"/>
    </xf>
    <xf numFmtId="9" fontId="0" fillId="27" borderId="108" xfId="0" applyNumberFormat="1" applyFill="1" applyBorder="1" applyAlignment="1">
      <alignment horizontal="center" vertical="center"/>
    </xf>
    <xf numFmtId="9" fontId="0" fillId="0" borderId="112" xfId="0" applyNumberFormat="1" applyBorder="1" applyAlignment="1">
      <alignment horizontal="center" vertical="center"/>
    </xf>
    <xf numFmtId="0" fontId="0" fillId="11" borderId="101" xfId="0" applyFill="1" applyBorder="1" applyAlignment="1">
      <alignment horizontal="left" vertical="center"/>
    </xf>
    <xf numFmtId="0" fontId="0" fillId="11" borderId="103" xfId="0" applyFill="1" applyBorder="1" applyAlignment="1">
      <alignment horizontal="left" vertical="center"/>
    </xf>
    <xf numFmtId="9" fontId="29" fillId="0" borderId="85" xfId="0" applyNumberFormat="1" applyFont="1" applyBorder="1" applyAlignment="1">
      <alignment horizontal="center" vertical="center"/>
    </xf>
    <xf numFmtId="9" fontId="29" fillId="0" borderId="86" xfId="0" applyNumberFormat="1" applyFont="1" applyBorder="1" applyAlignment="1">
      <alignment horizontal="center" vertical="center"/>
    </xf>
    <xf numFmtId="9" fontId="29" fillId="0" borderId="98" xfId="0" applyNumberFormat="1" applyFont="1" applyBorder="1" applyAlignment="1">
      <alignment horizontal="center" vertical="center"/>
    </xf>
    <xf numFmtId="9" fontId="29" fillId="0" borderId="109" xfId="0" applyNumberFormat="1" applyFont="1" applyBorder="1" applyAlignment="1">
      <alignment horizontal="center" vertical="center"/>
    </xf>
    <xf numFmtId="0" fontId="29" fillId="0" borderId="116" xfId="0" applyFont="1" applyBorder="1" applyAlignment="1">
      <alignment horizontal="left" vertical="center"/>
    </xf>
    <xf numFmtId="0" fontId="29" fillId="0" borderId="113" xfId="0" applyFont="1" applyBorder="1" applyAlignment="1">
      <alignment horizontal="left" vertical="center"/>
    </xf>
    <xf numFmtId="0" fontId="29" fillId="27" borderId="84" xfId="0" applyFont="1" applyFill="1" applyBorder="1" applyAlignment="1">
      <alignment horizontal="left" vertical="center"/>
    </xf>
    <xf numFmtId="9" fontId="29" fillId="27" borderId="107" xfId="0" applyNumberFormat="1" applyFont="1" applyFill="1" applyBorder="1" applyAlignment="1">
      <alignment horizontal="center" vertical="center"/>
    </xf>
    <xf numFmtId="9" fontId="29" fillId="0" borderId="116" xfId="0" applyNumberFormat="1" applyFont="1" applyBorder="1" applyAlignment="1">
      <alignment horizontal="center" vertical="center"/>
    </xf>
    <xf numFmtId="9" fontId="29" fillId="27" borderId="113" xfId="0" applyNumberFormat="1" applyFont="1" applyFill="1" applyBorder="1" applyAlignment="1">
      <alignment horizontal="center" vertical="center"/>
    </xf>
    <xf numFmtId="9" fontId="29" fillId="0" borderId="116" xfId="0" applyNumberFormat="1" applyFont="1" applyBorder="1" applyAlignment="1">
      <alignment horizontal="center" vertical="center" wrapText="1"/>
    </xf>
    <xf numFmtId="0" fontId="29" fillId="0" borderId="116" xfId="0" applyFont="1" applyBorder="1" applyAlignment="1">
      <alignment horizontal="left" vertical="center" wrapText="1"/>
    </xf>
    <xf numFmtId="0" fontId="29" fillId="0" borderId="113" xfId="0" applyFont="1" applyBorder="1" applyAlignment="1">
      <alignment horizontal="left" vertical="center" wrapText="1"/>
    </xf>
    <xf numFmtId="0" fontId="29" fillId="0" borderId="107" xfId="0" pivotButton="1" applyFont="1" applyBorder="1" applyAlignment="1">
      <alignment horizontal="center" vertical="center" wrapText="1"/>
    </xf>
    <xf numFmtId="0" fontId="29" fillId="0" borderId="108" xfId="0" applyFont="1" applyBorder="1" applyAlignment="1">
      <alignment horizontal="center" vertical="center" wrapText="1"/>
    </xf>
    <xf numFmtId="0" fontId="29" fillId="0" borderId="101" xfId="0" applyFont="1" applyBorder="1" applyAlignment="1">
      <alignment horizontal="center" vertical="center" wrapText="1"/>
    </xf>
    <xf numFmtId="0" fontId="29" fillId="0" borderId="102" xfId="0" applyFont="1" applyBorder="1" applyAlignment="1">
      <alignment horizontal="center" vertical="center" wrapText="1"/>
    </xf>
    <xf numFmtId="0" fontId="29" fillId="0" borderId="103" xfId="0" applyFont="1" applyBorder="1" applyAlignment="1">
      <alignment horizontal="center" vertical="center" wrapText="1"/>
    </xf>
    <xf numFmtId="9" fontId="29" fillId="0" borderId="85" xfId="0" applyNumberFormat="1" applyFont="1" applyBorder="1" applyAlignment="1">
      <alignment horizontal="center" vertical="center" wrapText="1"/>
    </xf>
    <xf numFmtId="9" fontId="29" fillId="0" borderId="86" xfId="0" applyNumberFormat="1" applyFont="1" applyBorder="1" applyAlignment="1">
      <alignment horizontal="center" vertical="center" wrapText="1"/>
    </xf>
    <xf numFmtId="9" fontId="29" fillId="0" borderId="98" xfId="0" applyNumberFormat="1" applyFont="1" applyBorder="1" applyAlignment="1">
      <alignment horizontal="center" vertical="center" wrapText="1"/>
    </xf>
    <xf numFmtId="9" fontId="29" fillId="0" borderId="109" xfId="0" applyNumberFormat="1" applyFont="1" applyBorder="1" applyAlignment="1">
      <alignment horizontal="center" vertical="center" wrapText="1"/>
    </xf>
    <xf numFmtId="9" fontId="29" fillId="27" borderId="87" xfId="0" applyNumberFormat="1" applyFont="1" applyFill="1" applyBorder="1" applyAlignment="1">
      <alignment horizontal="center" vertical="center" wrapText="1"/>
    </xf>
    <xf numFmtId="0" fontId="0" fillId="0" borderId="112" xfId="0" applyBorder="1" applyAlignment="1">
      <alignment horizontal="center" vertical="center" wrapText="1"/>
    </xf>
    <xf numFmtId="0" fontId="17" fillId="0" borderId="0" xfId="0" applyFont="1" applyAlignment="1">
      <alignment horizontal="center" vertical="center"/>
    </xf>
    <xf numFmtId="0" fontId="18"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xf>
    <xf numFmtId="9" fontId="29" fillId="27" borderId="107" xfId="0" applyNumberFormat="1" applyFont="1" applyFill="1" applyBorder="1" applyAlignment="1">
      <alignment horizontal="center" vertical="center" wrapText="1"/>
    </xf>
    <xf numFmtId="0" fontId="62" fillId="27" borderId="84" xfId="0" applyFont="1" applyFill="1" applyBorder="1" applyAlignment="1">
      <alignment horizontal="center" vertical="center"/>
    </xf>
    <xf numFmtId="0" fontId="62" fillId="27" borderId="105" xfId="0" applyFont="1" applyFill="1" applyBorder="1" applyAlignment="1">
      <alignment horizontal="center" vertical="center"/>
    </xf>
    <xf numFmtId="0" fontId="0" fillId="0" borderId="109" xfId="0" applyBorder="1" applyAlignment="1">
      <alignment horizontal="left" vertical="center"/>
    </xf>
    <xf numFmtId="0" fontId="65" fillId="27" borderId="115" xfId="0" applyFont="1" applyFill="1" applyBorder="1" applyAlignment="1">
      <alignment horizontal="center" vertical="center"/>
    </xf>
    <xf numFmtId="0" fontId="65" fillId="27" borderId="34" xfId="0" applyFont="1" applyFill="1" applyBorder="1" applyAlignment="1">
      <alignment horizontal="center" vertical="center"/>
    </xf>
    <xf numFmtId="0" fontId="0" fillId="27" borderId="45" xfId="0" applyFill="1" applyBorder="1" applyAlignment="1">
      <alignment horizontal="center" vertical="center" wrapText="1"/>
    </xf>
    <xf numFmtId="0" fontId="0" fillId="27" borderId="48" xfId="0" applyFill="1" applyBorder="1" applyAlignment="1">
      <alignment horizontal="center" vertical="center" wrapText="1"/>
    </xf>
    <xf numFmtId="0" fontId="0" fillId="27" borderId="46" xfId="0" applyFill="1" applyBorder="1" applyAlignment="1">
      <alignment horizontal="center" vertical="center" wrapText="1"/>
    </xf>
    <xf numFmtId="0" fontId="0" fillId="27" borderId="42" xfId="0" applyFill="1" applyBorder="1" applyAlignment="1">
      <alignment horizontal="center" vertical="center"/>
    </xf>
    <xf numFmtId="9" fontId="0" fillId="11" borderId="41" xfId="0" applyNumberFormat="1" applyFill="1" applyBorder="1" applyAlignment="1">
      <alignment horizontal="center" vertical="center"/>
    </xf>
    <xf numFmtId="9" fontId="0" fillId="11" borderId="25" xfId="0" applyNumberFormat="1" applyFill="1" applyBorder="1" applyAlignment="1">
      <alignment horizontal="center" vertical="center"/>
    </xf>
    <xf numFmtId="9" fontId="0" fillId="11" borderId="42" xfId="0" applyNumberFormat="1" applyFill="1" applyBorder="1" applyAlignment="1">
      <alignment horizontal="center" vertical="center"/>
    </xf>
    <xf numFmtId="9" fontId="0" fillId="27" borderId="44" xfId="0" applyNumberFormat="1" applyFill="1" applyBorder="1" applyAlignment="1">
      <alignment horizontal="center" vertical="center"/>
    </xf>
    <xf numFmtId="9" fontId="0" fillId="27" borderId="32" xfId="0" applyNumberFormat="1" applyFill="1" applyBorder="1" applyAlignment="1">
      <alignment horizontal="center" vertical="center"/>
    </xf>
    <xf numFmtId="9" fontId="0" fillId="27" borderId="34" xfId="0" applyNumberFormat="1" applyFill="1" applyBorder="1" applyAlignment="1">
      <alignment horizontal="center" vertical="center"/>
    </xf>
    <xf numFmtId="0" fontId="0" fillId="27" borderId="99" xfId="0" applyFill="1" applyBorder="1" applyAlignment="1">
      <alignment horizontal="center" vertical="center"/>
    </xf>
    <xf numFmtId="0" fontId="0" fillId="11" borderId="86" xfId="0" applyFill="1" applyBorder="1" applyAlignment="1">
      <alignment vertical="center"/>
    </xf>
    <xf numFmtId="0" fontId="16" fillId="0" borderId="117" xfId="0" applyFont="1" applyBorder="1" applyAlignment="1">
      <alignment horizontal="center" vertical="center"/>
    </xf>
    <xf numFmtId="9" fontId="16" fillId="0" borderId="118" xfId="0" applyNumberFormat="1" applyFont="1" applyBorder="1" applyAlignment="1">
      <alignment horizontal="center" vertical="center"/>
    </xf>
    <xf numFmtId="0" fontId="16" fillId="0" borderId="119" xfId="0" applyFont="1" applyBorder="1" applyAlignment="1">
      <alignment horizontal="center" vertical="center"/>
    </xf>
    <xf numFmtId="0" fontId="16" fillId="0" borderId="89" xfId="0" applyFont="1" applyBorder="1" applyAlignment="1">
      <alignment vertical="center" wrapText="1"/>
    </xf>
    <xf numFmtId="9" fontId="16" fillId="0" borderId="89" xfId="0" applyNumberFormat="1" applyFont="1" applyBorder="1" applyAlignment="1">
      <alignment horizontal="center" vertical="center"/>
    </xf>
    <xf numFmtId="9" fontId="16" fillId="0" borderId="90" xfId="0" applyNumberFormat="1" applyFont="1" applyBorder="1" applyAlignment="1">
      <alignment horizontal="center" vertical="center"/>
    </xf>
    <xf numFmtId="0" fontId="16" fillId="0" borderId="120" xfId="0" applyFont="1" applyBorder="1" applyAlignment="1">
      <alignment horizontal="center" vertical="center"/>
    </xf>
    <xf numFmtId="9" fontId="16" fillId="0" borderId="121" xfId="0" applyNumberFormat="1" applyFont="1" applyBorder="1" applyAlignment="1">
      <alignment horizontal="center" vertical="center"/>
    </xf>
    <xf numFmtId="0" fontId="15" fillId="27" borderId="123" xfId="0" applyFont="1" applyFill="1" applyBorder="1" applyAlignment="1">
      <alignment horizontal="center" vertical="center"/>
    </xf>
    <xf numFmtId="0" fontId="16" fillId="27" borderId="124" xfId="0" applyFont="1" applyFill="1" applyBorder="1" applyAlignment="1">
      <alignment horizontal="center" vertical="center" wrapText="1"/>
    </xf>
    <xf numFmtId="0" fontId="15" fillId="27" borderId="122" xfId="0" applyFont="1" applyFill="1" applyBorder="1" applyAlignment="1">
      <alignment horizontal="center" vertical="center"/>
    </xf>
    <xf numFmtId="0" fontId="16" fillId="0" borderId="126" xfId="0" applyFont="1" applyBorder="1" applyAlignment="1">
      <alignment horizontal="center" vertical="center"/>
    </xf>
    <xf numFmtId="0" fontId="16" fillId="0" borderId="127" xfId="0" applyFont="1" applyBorder="1" applyAlignment="1">
      <alignment vertical="center"/>
    </xf>
    <xf numFmtId="0" fontId="16" fillId="0" borderId="127" xfId="0" applyFont="1" applyBorder="1" applyAlignment="1">
      <alignment vertical="center" wrapText="1"/>
    </xf>
    <xf numFmtId="9" fontId="16" fillId="0" borderId="127" xfId="0" applyNumberFormat="1" applyFont="1" applyBorder="1" applyAlignment="1">
      <alignment horizontal="center" vertical="center"/>
    </xf>
    <xf numFmtId="9" fontId="16" fillId="0" borderId="128" xfId="0" applyNumberFormat="1" applyFont="1" applyBorder="1" applyAlignment="1">
      <alignment horizontal="center" vertical="center"/>
    </xf>
    <xf numFmtId="0" fontId="15" fillId="27" borderId="129" xfId="0" applyFont="1" applyFill="1" applyBorder="1" applyAlignment="1">
      <alignment horizontal="center" vertical="center" wrapText="1"/>
    </xf>
    <xf numFmtId="0" fontId="15" fillId="27" borderId="130" xfId="0" applyFont="1" applyFill="1" applyBorder="1" applyAlignment="1">
      <alignment horizontal="center" vertical="center" wrapText="1"/>
    </xf>
    <xf numFmtId="0" fontId="16" fillId="27" borderId="130" xfId="0" applyFont="1" applyFill="1" applyBorder="1" applyAlignment="1">
      <alignment horizontal="center" vertical="center" wrapText="1"/>
    </xf>
    <xf numFmtId="0" fontId="16" fillId="0" borderId="126" xfId="0" applyFont="1" applyBorder="1" applyAlignment="1">
      <alignment horizontal="center" vertical="center" wrapText="1"/>
    </xf>
    <xf numFmtId="0" fontId="16" fillId="0" borderId="127" xfId="0" applyFont="1" applyBorder="1" applyAlignment="1">
      <alignment horizontal="left" vertical="center" wrapText="1"/>
    </xf>
    <xf numFmtId="9" fontId="16" fillId="0" borderId="127" xfId="0" applyNumberFormat="1" applyFont="1" applyBorder="1" applyAlignment="1">
      <alignment horizontal="center" vertical="center" wrapText="1"/>
    </xf>
    <xf numFmtId="9" fontId="16" fillId="0" borderId="128" xfId="0" applyNumberFormat="1" applyFont="1" applyBorder="1" applyAlignment="1">
      <alignment horizontal="center" vertical="center" wrapText="1"/>
    </xf>
    <xf numFmtId="0" fontId="64" fillId="27" borderId="129" xfId="0" applyFont="1" applyFill="1" applyBorder="1" applyAlignment="1">
      <alignment horizontal="center" vertical="center"/>
    </xf>
    <xf numFmtId="0" fontId="64" fillId="27" borderId="130" xfId="0" applyFont="1" applyFill="1" applyBorder="1" applyAlignment="1">
      <alignment horizontal="center" vertical="center" wrapText="1"/>
    </xf>
    <xf numFmtId="0" fontId="64" fillId="27" borderId="130" xfId="0" applyFont="1" applyFill="1" applyBorder="1" applyAlignment="1">
      <alignment horizontal="center" vertical="center"/>
    </xf>
    <xf numFmtId="0" fontId="64" fillId="27" borderId="129" xfId="0" applyFont="1" applyFill="1" applyBorder="1" applyAlignment="1">
      <alignment horizontal="center" vertical="center" wrapText="1"/>
    </xf>
    <xf numFmtId="0" fontId="6" fillId="27" borderId="130" xfId="0" applyFont="1" applyFill="1" applyBorder="1" applyAlignment="1">
      <alignment horizontal="center" vertical="center" wrapText="1"/>
    </xf>
    <xf numFmtId="0" fontId="0" fillId="0" borderId="110" xfId="0" applyBorder="1" applyAlignment="1">
      <alignment vertical="center"/>
    </xf>
    <xf numFmtId="0" fontId="0" fillId="27" borderId="108" xfId="0" applyFill="1" applyBorder="1" applyAlignment="1">
      <alignment horizontal="center" vertical="center" wrapText="1"/>
    </xf>
    <xf numFmtId="0" fontId="0" fillId="0" borderId="116" xfId="0" applyBorder="1" applyAlignment="1">
      <alignment horizontal="left" vertical="center"/>
    </xf>
    <xf numFmtId="0" fontId="0" fillId="0" borderId="113" xfId="0" applyBorder="1" applyAlignment="1">
      <alignment horizontal="left" vertical="center"/>
    </xf>
    <xf numFmtId="9" fontId="0" fillId="0" borderId="116" xfId="0" applyNumberFormat="1" applyBorder="1" applyAlignment="1">
      <alignment horizontal="center" vertical="center"/>
    </xf>
    <xf numFmtId="0" fontId="0" fillId="27" borderId="107" xfId="0" applyFill="1" applyBorder="1" applyAlignment="1">
      <alignment horizontal="center" vertical="center" wrapText="1"/>
    </xf>
    <xf numFmtId="9" fontId="0" fillId="27" borderId="107" xfId="0" applyNumberFormat="1" applyFill="1" applyBorder="1" applyAlignment="1">
      <alignment horizontal="center" vertical="center"/>
    </xf>
    <xf numFmtId="9" fontId="0" fillId="0" borderId="85" xfId="0" applyNumberFormat="1" applyBorder="1" applyAlignment="1">
      <alignment horizontal="center" vertical="center"/>
    </xf>
    <xf numFmtId="9" fontId="0" fillId="0" borderId="86" xfId="0" applyNumberFormat="1" applyBorder="1" applyAlignment="1">
      <alignment horizontal="center" vertical="center"/>
    </xf>
    <xf numFmtId="9" fontId="0" fillId="0" borderId="98" xfId="0" applyNumberFormat="1" applyBorder="1" applyAlignment="1">
      <alignment horizontal="center" vertical="center"/>
    </xf>
    <xf numFmtId="9" fontId="0" fillId="0" borderId="109" xfId="0" applyNumberFormat="1" applyBorder="1" applyAlignment="1">
      <alignment horizontal="center" vertical="center"/>
    </xf>
    <xf numFmtId="9" fontId="0" fillId="0" borderId="100" xfId="0" applyNumberFormat="1" applyBorder="1" applyAlignment="1">
      <alignment horizontal="center" vertical="center"/>
    </xf>
    <xf numFmtId="0" fontId="0" fillId="29" borderId="0" xfId="0" applyFill="1" applyAlignment="1">
      <alignment vertical="center" wrapText="1"/>
    </xf>
    <xf numFmtId="0" fontId="12" fillId="0" borderId="0" xfId="0" applyFont="1" applyAlignment="1">
      <alignment horizontal="left" vertical="center" wrapText="1"/>
    </xf>
    <xf numFmtId="0" fontId="17" fillId="29" borderId="80" xfId="0" applyFont="1" applyFill="1" applyBorder="1" applyAlignment="1">
      <alignment horizontal="center" vertical="center" wrapText="1"/>
    </xf>
    <xf numFmtId="0" fontId="18" fillId="27" borderId="80" xfId="0" applyFont="1" applyFill="1" applyBorder="1" applyAlignment="1">
      <alignment horizontal="center" vertical="center" wrapText="1"/>
    </xf>
    <xf numFmtId="0" fontId="18" fillId="27" borderId="82" xfId="0" applyFont="1" applyFill="1" applyBorder="1" applyAlignment="1">
      <alignment horizontal="center" vertical="center" wrapText="1"/>
    </xf>
    <xf numFmtId="0" fontId="17" fillId="29" borderId="81" xfId="0" applyFont="1" applyFill="1" applyBorder="1" applyAlignment="1">
      <alignment horizontal="center" vertical="center" wrapText="1"/>
    </xf>
    <xf numFmtId="0" fontId="18" fillId="27" borderId="83" xfId="0" applyFont="1" applyFill="1" applyBorder="1" applyAlignment="1">
      <alignment horizontal="center" vertical="center" wrapText="1"/>
    </xf>
    <xf numFmtId="0" fontId="0" fillId="0" borderId="86" xfId="0" applyBorder="1" applyAlignment="1">
      <alignment vertical="center" wrapText="1"/>
    </xf>
    <xf numFmtId="0" fontId="0" fillId="0" borderId="98" xfId="0" applyBorder="1" applyAlignment="1">
      <alignment vertical="center" wrapText="1"/>
    </xf>
    <xf numFmtId="0" fontId="0" fillId="0" borderId="116" xfId="0" applyBorder="1" applyAlignment="1">
      <alignment horizontal="left" vertical="center" wrapText="1"/>
    </xf>
    <xf numFmtId="9" fontId="0" fillId="0" borderId="116" xfId="0" applyNumberFormat="1" applyBorder="1" applyAlignment="1">
      <alignment horizontal="center" vertical="center" wrapText="1"/>
    </xf>
    <xf numFmtId="0" fontId="0" fillId="0" borderId="100" xfId="0" applyBorder="1" applyAlignment="1">
      <alignment vertical="center" wrapText="1"/>
    </xf>
    <xf numFmtId="0" fontId="0" fillId="0" borderId="112" xfId="0" applyBorder="1" applyAlignment="1">
      <alignment horizontal="left" vertical="center" wrapText="1"/>
    </xf>
    <xf numFmtId="9" fontId="0" fillId="0" borderId="112" xfId="0" applyNumberFormat="1" applyBorder="1" applyAlignment="1">
      <alignment horizontal="center" vertical="center" wrapText="1"/>
    </xf>
    <xf numFmtId="0" fontId="0" fillId="0" borderId="113" xfId="0" applyBorder="1" applyAlignment="1">
      <alignment horizontal="left" vertical="center" wrapText="1"/>
    </xf>
    <xf numFmtId="9" fontId="0" fillId="27" borderId="84" xfId="0" applyNumberFormat="1" applyFill="1" applyBorder="1" applyAlignment="1">
      <alignment horizontal="center" vertical="center" wrapText="1"/>
    </xf>
    <xf numFmtId="0" fontId="0" fillId="0" borderId="104" xfId="0" applyBorder="1" applyAlignment="1">
      <alignment vertical="center" wrapText="1"/>
    </xf>
    <xf numFmtId="0" fontId="13" fillId="27" borderId="107" xfId="0" applyFont="1" applyFill="1" applyBorder="1" applyAlignment="1">
      <alignment horizontal="center" vertical="center" wrapText="1"/>
    </xf>
    <xf numFmtId="0" fontId="13" fillId="27" borderId="108" xfId="0" applyFont="1" applyFill="1" applyBorder="1" applyAlignment="1">
      <alignment horizontal="center" vertical="center" wrapText="1"/>
    </xf>
    <xf numFmtId="9" fontId="0" fillId="0" borderId="85" xfId="0" applyNumberFormat="1" applyBorder="1" applyAlignment="1">
      <alignment horizontal="center" vertical="center" wrapText="1"/>
    </xf>
    <xf numFmtId="9" fontId="0" fillId="0" borderId="86" xfId="0" applyNumberFormat="1" applyBorder="1" applyAlignment="1">
      <alignment horizontal="center" vertical="center" wrapText="1"/>
    </xf>
    <xf numFmtId="9" fontId="0" fillId="0" borderId="98" xfId="0" applyNumberFormat="1" applyBorder="1" applyAlignment="1">
      <alignment horizontal="center" vertical="center" wrapText="1"/>
    </xf>
    <xf numFmtId="9" fontId="0" fillId="0" borderId="109" xfId="0" applyNumberFormat="1" applyBorder="1" applyAlignment="1">
      <alignment horizontal="center" vertical="center" wrapText="1"/>
    </xf>
    <xf numFmtId="9" fontId="0" fillId="0" borderId="100" xfId="0" applyNumberFormat="1" applyBorder="1" applyAlignment="1">
      <alignment horizontal="center" vertical="center" wrapText="1"/>
    </xf>
    <xf numFmtId="9" fontId="0" fillId="27" borderId="107" xfId="0" applyNumberFormat="1" applyFill="1" applyBorder="1" applyAlignment="1">
      <alignment horizontal="center" vertical="center" wrapText="1"/>
    </xf>
    <xf numFmtId="9" fontId="0" fillId="27" borderId="111" xfId="0" applyNumberFormat="1" applyFill="1" applyBorder="1" applyAlignment="1">
      <alignment horizontal="center" vertical="center" wrapText="1"/>
    </xf>
    <xf numFmtId="9" fontId="0" fillId="27" borderId="108" xfId="0" applyNumberFormat="1" applyFill="1" applyBorder="1" applyAlignment="1">
      <alignment horizontal="center" vertical="center" wrapText="1"/>
    </xf>
    <xf numFmtId="9" fontId="16" fillId="0" borderId="118" xfId="0" applyNumberFormat="1" applyFont="1" applyBorder="1" applyAlignment="1">
      <alignment horizontal="center" vertical="center" wrapText="1"/>
    </xf>
    <xf numFmtId="9" fontId="16" fillId="0" borderId="89" xfId="0" applyNumberFormat="1" applyFont="1" applyBorder="1" applyAlignment="1">
      <alignment horizontal="center" vertical="center" wrapText="1"/>
    </xf>
    <xf numFmtId="9" fontId="16" fillId="0" borderId="90" xfId="0" applyNumberFormat="1" applyFont="1" applyBorder="1" applyAlignment="1">
      <alignment horizontal="center" vertical="center" wrapText="1"/>
    </xf>
    <xf numFmtId="0" fontId="16" fillId="0" borderId="117" xfId="0" applyFont="1" applyBorder="1" applyAlignment="1">
      <alignment horizontal="center" vertical="center" wrapText="1"/>
    </xf>
    <xf numFmtId="0" fontId="16" fillId="0" borderId="119" xfId="0" applyFont="1" applyBorder="1" applyAlignment="1">
      <alignment horizontal="center" vertical="center" wrapText="1"/>
    </xf>
    <xf numFmtId="0" fontId="16" fillId="0" borderId="120" xfId="0" applyFont="1" applyBorder="1" applyAlignment="1">
      <alignment horizontal="center" vertical="center" wrapText="1"/>
    </xf>
    <xf numFmtId="9" fontId="16" fillId="0" borderId="121" xfId="0" applyNumberFormat="1" applyFont="1" applyBorder="1" applyAlignment="1">
      <alignment horizontal="center" vertical="center" wrapText="1"/>
    </xf>
    <xf numFmtId="0" fontId="15" fillId="7" borderId="122" xfId="0" applyFont="1" applyFill="1" applyBorder="1" applyAlignment="1">
      <alignment horizontal="center" vertical="center" wrapText="1"/>
    </xf>
    <xf numFmtId="0" fontId="15" fillId="7" borderId="123" xfId="0" applyFont="1" applyFill="1" applyBorder="1" applyAlignment="1">
      <alignment horizontal="center" vertical="center" wrapText="1"/>
    </xf>
    <xf numFmtId="0" fontId="16" fillId="7" borderId="124" xfId="0" applyFont="1" applyFill="1" applyBorder="1" applyAlignment="1">
      <alignment horizontal="center" vertical="center" wrapText="1"/>
    </xf>
    <xf numFmtId="0" fontId="16" fillId="0" borderId="126" xfId="0" applyFont="1" applyBorder="1" applyAlignment="1">
      <alignment vertical="center"/>
    </xf>
    <xf numFmtId="9" fontId="0" fillId="27" borderId="106" xfId="0" applyNumberFormat="1" applyFill="1" applyBorder="1" applyAlignment="1">
      <alignment horizontal="center" vertical="center"/>
    </xf>
    <xf numFmtId="9" fontId="0" fillId="0" borderId="40" xfId="0" applyNumberFormat="1" applyBorder="1" applyAlignment="1">
      <alignment horizontal="center" vertical="center"/>
    </xf>
    <xf numFmtId="9" fontId="0" fillId="0" borderId="47" xfId="0" applyNumberFormat="1" applyBorder="1" applyAlignment="1">
      <alignment horizontal="center" vertical="center"/>
    </xf>
    <xf numFmtId="0" fontId="13" fillId="27" borderId="34" xfId="0" applyFont="1" applyFill="1" applyBorder="1" applyAlignment="1">
      <alignment horizontal="center" vertical="center"/>
    </xf>
    <xf numFmtId="0" fontId="0" fillId="0" borderId="115" xfId="0" applyBorder="1" applyAlignment="1">
      <alignment vertical="center"/>
    </xf>
    <xf numFmtId="0" fontId="13" fillId="27" borderId="115" xfId="0" applyFont="1" applyFill="1" applyBorder="1" applyAlignment="1">
      <alignment horizontal="center" vertical="center"/>
    </xf>
    <xf numFmtId="0" fontId="16" fillId="0" borderId="0" xfId="0" applyFont="1" applyAlignment="1">
      <alignment vertical="center"/>
    </xf>
    <xf numFmtId="9" fontId="13" fillId="0" borderId="0" xfId="0" applyNumberFormat="1" applyFont="1" applyAlignment="1">
      <alignment horizontal="center" vertical="center"/>
    </xf>
    <xf numFmtId="0" fontId="13" fillId="11" borderId="0" xfId="0" applyFont="1" applyFill="1" applyAlignment="1">
      <alignment horizontal="center" vertical="center" wrapText="1"/>
    </xf>
    <xf numFmtId="0" fontId="12" fillId="29" borderId="0" xfId="4" applyFont="1" applyFill="1" applyAlignment="1">
      <alignment vertical="center"/>
    </xf>
    <xf numFmtId="0" fontId="0" fillId="29" borderId="0" xfId="0" applyFill="1" applyAlignment="1">
      <alignment horizontal="center" vertical="center" wrapText="1"/>
    </xf>
    <xf numFmtId="0" fontId="12" fillId="29" borderId="0" xfId="4" applyFont="1" applyFill="1" applyAlignment="1">
      <alignment horizontal="center" vertical="center" wrapText="1"/>
    </xf>
    <xf numFmtId="0" fontId="0" fillId="0" borderId="135" xfId="0" applyBorder="1" applyAlignment="1">
      <alignment vertical="center" wrapText="1"/>
    </xf>
    <xf numFmtId="0" fontId="17" fillId="29" borderId="136" xfId="0" applyFont="1" applyFill="1" applyBorder="1" applyAlignment="1">
      <alignment horizontal="center" vertical="center" wrapText="1"/>
    </xf>
    <xf numFmtId="0" fontId="16" fillId="0" borderId="138" xfId="0" applyFont="1" applyBorder="1" applyAlignment="1">
      <alignment vertical="center" wrapText="1"/>
    </xf>
    <xf numFmtId="9" fontId="16" fillId="0" borderId="138" xfId="0" applyNumberFormat="1" applyFont="1" applyBorder="1" applyAlignment="1">
      <alignment horizontal="center" vertical="center" wrapText="1"/>
    </xf>
    <xf numFmtId="0" fontId="16" fillId="0" borderId="141" xfId="0" applyFont="1" applyBorder="1" applyAlignment="1">
      <alignment horizontal="center" vertical="center" wrapText="1"/>
    </xf>
    <xf numFmtId="9" fontId="16" fillId="0" borderId="142" xfId="0" applyNumberFormat="1" applyFont="1" applyBorder="1" applyAlignment="1">
      <alignment horizontal="center" vertical="center" wrapText="1"/>
    </xf>
    <xf numFmtId="0" fontId="16" fillId="0" borderId="143" xfId="0" applyFont="1" applyBorder="1" applyAlignment="1">
      <alignment horizontal="center" vertical="center" wrapText="1"/>
    </xf>
    <xf numFmtId="0" fontId="16" fillId="0" borderId="144" xfId="0" applyFont="1" applyBorder="1" applyAlignment="1">
      <alignment vertical="center" wrapText="1"/>
    </xf>
    <xf numFmtId="9" fontId="16" fillId="0" borderId="144" xfId="0" applyNumberFormat="1" applyFont="1" applyBorder="1" applyAlignment="1">
      <alignment horizontal="center" vertical="center" wrapText="1"/>
    </xf>
    <xf numFmtId="9" fontId="16" fillId="0" borderId="145" xfId="0" applyNumberFormat="1" applyFont="1" applyBorder="1" applyAlignment="1">
      <alignment horizontal="center" vertical="center" wrapText="1"/>
    </xf>
    <xf numFmtId="0" fontId="0" fillId="0" borderId="149" xfId="0" applyBorder="1" applyAlignment="1">
      <alignment horizontal="left" vertical="center" wrapText="1"/>
    </xf>
    <xf numFmtId="0" fontId="15" fillId="31" borderId="130" xfId="0" applyFont="1" applyFill="1" applyBorder="1" applyAlignment="1">
      <alignment horizontal="center" vertical="center"/>
    </xf>
    <xf numFmtId="0" fontId="0" fillId="31" borderId="137" xfId="0" applyFill="1" applyBorder="1" applyAlignment="1">
      <alignment vertical="center" wrapText="1"/>
    </xf>
    <xf numFmtId="0" fontId="0" fillId="31" borderId="137" xfId="0" applyFill="1" applyBorder="1" applyAlignment="1">
      <alignment horizontal="center" vertical="center" wrapText="1"/>
    </xf>
    <xf numFmtId="0" fontId="0" fillId="31" borderId="146" xfId="0" applyFill="1" applyBorder="1" applyAlignment="1">
      <alignment horizontal="center" vertical="center" wrapText="1"/>
    </xf>
    <xf numFmtId="9" fontId="0" fillId="31" borderId="146" xfId="0" applyNumberFormat="1" applyFill="1" applyBorder="1" applyAlignment="1">
      <alignment horizontal="center" vertical="center" wrapText="1"/>
    </xf>
    <xf numFmtId="9" fontId="0" fillId="0" borderId="147" xfId="0" applyNumberFormat="1" applyBorder="1" applyAlignment="1">
      <alignment horizontal="center" vertical="center" wrapText="1"/>
    </xf>
    <xf numFmtId="0" fontId="0" fillId="0" borderId="150" xfId="0" applyBorder="1" applyAlignment="1">
      <alignment vertical="center" wrapText="1"/>
    </xf>
    <xf numFmtId="0" fontId="0" fillId="0" borderId="151" xfId="0" applyBorder="1" applyAlignment="1">
      <alignment vertical="center" wrapText="1"/>
    </xf>
    <xf numFmtId="0" fontId="0" fillId="0" borderId="147" xfId="0" applyBorder="1" applyAlignment="1">
      <alignment vertical="center" wrapText="1"/>
    </xf>
    <xf numFmtId="0" fontId="0" fillId="0" borderId="152" xfId="0" applyBorder="1" applyAlignment="1">
      <alignment vertical="center" wrapText="1"/>
    </xf>
    <xf numFmtId="0" fontId="0" fillId="0" borderId="148" xfId="0" applyBorder="1" applyAlignment="1">
      <alignment vertical="center" wrapText="1"/>
    </xf>
    <xf numFmtId="0" fontId="0" fillId="0" borderId="153" xfId="0" applyBorder="1" applyAlignment="1">
      <alignment vertical="center" wrapText="1"/>
    </xf>
    <xf numFmtId="0" fontId="0" fillId="0" borderId="154" xfId="0" applyBorder="1" applyAlignment="1">
      <alignment vertical="center" wrapText="1"/>
    </xf>
    <xf numFmtId="0" fontId="0" fillId="0" borderId="155" xfId="0" applyBorder="1" applyAlignment="1">
      <alignment vertical="center" wrapText="1"/>
    </xf>
    <xf numFmtId="0" fontId="13" fillId="31" borderId="156" xfId="0" applyFont="1" applyFill="1" applyBorder="1" applyAlignment="1">
      <alignment horizontal="center" vertical="center" wrapText="1"/>
    </xf>
    <xf numFmtId="0" fontId="13" fillId="31" borderId="146" xfId="0" applyFont="1" applyFill="1" applyBorder="1" applyAlignment="1">
      <alignment horizontal="center" vertical="center" wrapText="1"/>
    </xf>
    <xf numFmtId="0" fontId="0" fillId="31" borderId="157" xfId="0" applyFill="1" applyBorder="1" applyAlignment="1">
      <alignment horizontal="center" vertical="center" wrapText="1"/>
    </xf>
    <xf numFmtId="9" fontId="0" fillId="31" borderId="157" xfId="0" applyNumberFormat="1" applyFill="1" applyBorder="1" applyAlignment="1">
      <alignment horizontal="center" vertical="center" wrapText="1"/>
    </xf>
    <xf numFmtId="0" fontId="18" fillId="27" borderId="158" xfId="0" applyFont="1" applyFill="1" applyBorder="1" applyAlignment="1">
      <alignment horizontal="center" vertical="center" wrapText="1"/>
    </xf>
    <xf numFmtId="0" fontId="18" fillId="27" borderId="159" xfId="0" applyFont="1" applyFill="1" applyBorder="1" applyAlignment="1">
      <alignment horizontal="center" vertical="center" wrapText="1"/>
    </xf>
    <xf numFmtId="0" fontId="15" fillId="31" borderId="129" xfId="0" applyFont="1" applyFill="1" applyBorder="1" applyAlignment="1">
      <alignment horizontal="center" vertical="center"/>
    </xf>
    <xf numFmtId="0" fontId="16" fillId="31" borderId="130" xfId="0" applyFont="1" applyFill="1" applyBorder="1" applyAlignment="1">
      <alignment horizontal="center" vertical="center" wrapText="1"/>
    </xf>
    <xf numFmtId="0" fontId="0" fillId="0" borderId="160" xfId="0" applyBorder="1" applyAlignment="1">
      <alignment horizontal="left" vertical="center" wrapText="1"/>
    </xf>
    <xf numFmtId="9" fontId="0" fillId="31" borderId="137" xfId="0" applyNumberFormat="1" applyFill="1" applyBorder="1" applyAlignment="1">
      <alignment horizontal="center" vertical="center" wrapText="1"/>
    </xf>
    <xf numFmtId="0" fontId="17" fillId="29" borderId="161" xfId="0" applyFont="1" applyFill="1" applyBorder="1" applyAlignment="1">
      <alignment horizontal="center" vertical="center" wrapText="1"/>
    </xf>
    <xf numFmtId="0" fontId="18" fillId="27" borderId="162" xfId="0" applyFont="1" applyFill="1" applyBorder="1" applyAlignment="1">
      <alignment horizontal="center" vertical="center" wrapText="1"/>
    </xf>
    <xf numFmtId="0" fontId="17" fillId="29" borderId="162" xfId="0" applyFont="1" applyFill="1" applyBorder="1" applyAlignment="1">
      <alignment horizontal="center" vertical="center" wrapText="1"/>
    </xf>
    <xf numFmtId="0" fontId="18" fillId="27" borderId="163" xfId="0" applyFont="1" applyFill="1" applyBorder="1" applyAlignment="1">
      <alignment horizontal="center" vertical="center" wrapText="1"/>
    </xf>
    <xf numFmtId="0" fontId="17" fillId="29" borderId="164" xfId="0" applyFont="1" applyFill="1" applyBorder="1" applyAlignment="1">
      <alignment horizontal="center" vertical="center" wrapText="1"/>
    </xf>
    <xf numFmtId="0" fontId="18" fillId="27" borderId="136" xfId="0" applyFont="1" applyFill="1" applyBorder="1" applyAlignment="1">
      <alignment horizontal="center" vertical="center" wrapText="1"/>
    </xf>
    <xf numFmtId="0" fontId="18" fillId="27" borderId="165" xfId="0" applyFont="1" applyFill="1" applyBorder="1" applyAlignment="1">
      <alignment horizontal="center" vertical="center" wrapText="1"/>
    </xf>
    <xf numFmtId="0" fontId="17" fillId="29" borderId="166" xfId="0" applyFont="1" applyFill="1" applyBorder="1" applyAlignment="1">
      <alignment horizontal="center" vertical="center" wrapText="1"/>
    </xf>
    <xf numFmtId="0" fontId="18" fillId="27" borderId="167" xfId="0" applyFont="1" applyFill="1" applyBorder="1" applyAlignment="1">
      <alignment horizontal="center" vertical="center" wrapText="1"/>
    </xf>
    <xf numFmtId="0" fontId="17" fillId="29" borderId="168" xfId="0" applyFont="1" applyFill="1" applyBorder="1" applyAlignment="1">
      <alignment horizontal="center" vertical="center" wrapText="1"/>
    </xf>
    <xf numFmtId="0" fontId="18" fillId="27" borderId="169" xfId="0" applyFont="1" applyFill="1" applyBorder="1" applyAlignment="1">
      <alignment horizontal="center" vertical="center" wrapText="1"/>
    </xf>
    <xf numFmtId="0" fontId="17" fillId="29" borderId="170" xfId="0" applyFont="1" applyFill="1" applyBorder="1" applyAlignment="1">
      <alignment horizontal="center" vertical="center" wrapText="1"/>
    </xf>
    <xf numFmtId="0" fontId="18" fillId="27" borderId="164" xfId="0" applyFont="1" applyFill="1" applyBorder="1" applyAlignment="1">
      <alignment horizontal="center" vertical="center" wrapText="1"/>
    </xf>
    <xf numFmtId="0" fontId="18" fillId="27" borderId="166" xfId="0" applyFont="1" applyFill="1" applyBorder="1" applyAlignment="1">
      <alignment horizontal="center" vertical="center" wrapText="1"/>
    </xf>
    <xf numFmtId="0" fontId="17" fillId="29" borderId="165" xfId="0" applyFont="1" applyFill="1" applyBorder="1" applyAlignment="1">
      <alignment horizontal="center" vertical="center" wrapText="1"/>
    </xf>
    <xf numFmtId="0" fontId="16" fillId="0" borderId="174" xfId="0" applyFont="1" applyBorder="1" applyAlignment="1">
      <alignment horizontal="center" vertical="center" wrapText="1"/>
    </xf>
    <xf numFmtId="0" fontId="16" fillId="0" borderId="175" xfId="0" applyFont="1" applyBorder="1" applyAlignment="1">
      <alignment vertical="center" wrapText="1"/>
    </xf>
    <xf numFmtId="9" fontId="16" fillId="0" borderId="175" xfId="0" applyNumberFormat="1" applyFont="1" applyBorder="1" applyAlignment="1">
      <alignment horizontal="center" vertical="center" wrapText="1"/>
    </xf>
    <xf numFmtId="9" fontId="16" fillId="0" borderId="176" xfId="0" applyNumberFormat="1" applyFont="1" applyBorder="1" applyAlignment="1">
      <alignment horizontal="center" vertical="center" wrapText="1"/>
    </xf>
    <xf numFmtId="0" fontId="15" fillId="7" borderId="177" xfId="0" applyFont="1" applyFill="1" applyBorder="1" applyAlignment="1">
      <alignment horizontal="center" vertical="center" wrapText="1"/>
    </xf>
    <xf numFmtId="0" fontId="15" fillId="7" borderId="178" xfId="0" applyFont="1" applyFill="1" applyBorder="1" applyAlignment="1">
      <alignment horizontal="center" vertical="center" wrapText="1"/>
    </xf>
    <xf numFmtId="0" fontId="16" fillId="0" borderId="180" xfId="0" applyFont="1" applyBorder="1" applyAlignment="1">
      <alignment horizontal="center" vertical="center" wrapText="1"/>
    </xf>
    <xf numFmtId="9" fontId="16" fillId="0" borderId="181" xfId="0" applyNumberFormat="1" applyFont="1" applyBorder="1" applyAlignment="1">
      <alignment horizontal="center" vertical="center" wrapText="1"/>
    </xf>
    <xf numFmtId="0" fontId="16" fillId="0" borderId="182" xfId="0" applyFont="1" applyBorder="1" applyAlignment="1">
      <alignment horizontal="center" vertical="center" wrapText="1"/>
    </xf>
    <xf numFmtId="0" fontId="16" fillId="0" borderId="183" xfId="0" applyFont="1" applyBorder="1" applyAlignment="1">
      <alignment vertical="center" wrapText="1"/>
    </xf>
    <xf numFmtId="9" fontId="16" fillId="0" borderId="183" xfId="0" applyNumberFormat="1" applyFont="1" applyBorder="1" applyAlignment="1">
      <alignment horizontal="center" vertical="center" wrapText="1"/>
    </xf>
    <xf numFmtId="9" fontId="16" fillId="0" borderId="184" xfId="0" applyNumberFormat="1" applyFont="1" applyBorder="1" applyAlignment="1">
      <alignment horizontal="center" vertical="center" wrapText="1"/>
    </xf>
    <xf numFmtId="0" fontId="16" fillId="0" borderId="185" xfId="0" applyFont="1" applyBorder="1" applyAlignment="1">
      <alignment horizontal="center" vertical="center" wrapText="1"/>
    </xf>
    <xf numFmtId="9" fontId="16" fillId="0" borderId="186" xfId="0" applyNumberFormat="1" applyFont="1" applyBorder="1" applyAlignment="1">
      <alignment horizontal="center" vertical="center" wrapText="1"/>
    </xf>
    <xf numFmtId="0" fontId="15" fillId="31" borderId="171" xfId="0" applyFont="1" applyFill="1" applyBorder="1" applyAlignment="1">
      <alignment horizontal="center" vertical="center" wrapText="1"/>
    </xf>
    <xf numFmtId="0" fontId="15" fillId="31" borderId="172" xfId="0" applyFont="1" applyFill="1" applyBorder="1" applyAlignment="1">
      <alignment horizontal="center" vertical="center" wrapText="1"/>
    </xf>
    <xf numFmtId="0" fontId="15" fillId="31" borderId="177" xfId="0" applyFont="1" applyFill="1" applyBorder="1" applyAlignment="1">
      <alignment horizontal="center" vertical="center" wrapText="1"/>
    </xf>
    <xf numFmtId="0" fontId="15" fillId="31" borderId="178" xfId="0" applyFont="1" applyFill="1" applyBorder="1" applyAlignment="1">
      <alignment horizontal="center" vertical="center" wrapText="1"/>
    </xf>
    <xf numFmtId="9" fontId="0" fillId="0" borderId="0" xfId="1" applyFont="1" applyAlignment="1">
      <alignment vertical="center"/>
    </xf>
    <xf numFmtId="9" fontId="0" fillId="0" borderId="0" xfId="1" applyFont="1" applyAlignment="1">
      <alignment vertical="center" wrapText="1"/>
    </xf>
    <xf numFmtId="9" fontId="0" fillId="0" borderId="160" xfId="0" applyNumberFormat="1" applyBorder="1" applyAlignment="1">
      <alignment horizontal="center" vertical="center" wrapText="1"/>
    </xf>
    <xf numFmtId="9" fontId="0" fillId="0" borderId="149" xfId="0" applyNumberFormat="1" applyBorder="1" applyAlignment="1">
      <alignment horizontal="center" vertical="center" wrapText="1"/>
    </xf>
    <xf numFmtId="0" fontId="0" fillId="31" borderId="156" xfId="0" applyFill="1" applyBorder="1" applyAlignment="1">
      <alignment horizontal="center" vertical="center" wrapText="1"/>
    </xf>
    <xf numFmtId="0" fontId="0" fillId="0" borderId="154" xfId="0" applyBorder="1" applyAlignment="1">
      <alignment horizontal="left" vertical="center" wrapText="1"/>
    </xf>
    <xf numFmtId="9" fontId="16" fillId="0" borderId="138" xfId="0" applyNumberFormat="1" applyFont="1" applyBorder="1" applyAlignment="1">
      <alignment horizontal="center" vertical="center"/>
    </xf>
    <xf numFmtId="9" fontId="16" fillId="0" borderId="144" xfId="0" applyNumberFormat="1" applyFont="1" applyBorder="1" applyAlignment="1">
      <alignment horizontal="center" vertical="center"/>
    </xf>
    <xf numFmtId="0" fontId="16" fillId="0" borderId="141" xfId="0" applyFont="1" applyBorder="1" applyAlignment="1">
      <alignment horizontal="center" vertical="center"/>
    </xf>
    <xf numFmtId="0" fontId="16" fillId="0" borderId="143" xfId="0" applyFont="1" applyBorder="1" applyAlignment="1">
      <alignment horizontal="center" vertical="center"/>
    </xf>
    <xf numFmtId="9" fontId="42" fillId="31" borderId="146" xfId="0" applyNumberFormat="1" applyFont="1" applyFill="1" applyBorder="1" applyAlignment="1">
      <alignment horizontal="center" vertical="center" wrapText="1"/>
    </xf>
    <xf numFmtId="0" fontId="42" fillId="0" borderId="149" xfId="0" applyFont="1" applyBorder="1" applyAlignment="1">
      <alignment horizontal="left" vertical="center" wrapText="1"/>
    </xf>
    <xf numFmtId="0" fontId="42" fillId="31" borderId="137" xfId="0" applyFont="1" applyFill="1" applyBorder="1" applyAlignment="1">
      <alignment horizontal="center" vertical="center" wrapText="1"/>
    </xf>
    <xf numFmtId="0" fontId="42" fillId="31" borderId="146" xfId="0" applyFont="1" applyFill="1" applyBorder="1" applyAlignment="1">
      <alignment horizontal="center" vertical="center" wrapText="1"/>
    </xf>
    <xf numFmtId="9" fontId="42" fillId="0" borderId="147" xfId="0" applyNumberFormat="1" applyFont="1" applyBorder="1" applyAlignment="1">
      <alignment horizontal="center" vertical="center" wrapText="1"/>
    </xf>
    <xf numFmtId="0" fontId="16" fillId="0" borderId="0" xfId="0" applyFont="1" applyAlignment="1">
      <alignment vertical="center" wrapText="1"/>
    </xf>
    <xf numFmtId="9" fontId="20" fillId="30" borderId="96" xfId="0" applyNumberFormat="1" applyFont="1" applyFill="1" applyBorder="1" applyAlignment="1">
      <alignment horizontal="center" vertical="center" wrapText="1"/>
    </xf>
    <xf numFmtId="165" fontId="0" fillId="0" borderId="0" xfId="0" applyNumberFormat="1" applyAlignment="1">
      <alignment horizontal="center" vertical="center" wrapText="1"/>
    </xf>
    <xf numFmtId="10" fontId="0" fillId="0" borderId="0" xfId="0" applyNumberFormat="1" applyAlignment="1">
      <alignment horizontal="center" vertical="center" wrapText="1"/>
    </xf>
    <xf numFmtId="0" fontId="16" fillId="0" borderId="138" xfId="0" applyFont="1" applyBorder="1" applyAlignment="1">
      <alignment horizontal="left" vertical="center" wrapText="1"/>
    </xf>
    <xf numFmtId="165" fontId="16" fillId="0" borderId="138" xfId="0" applyNumberFormat="1" applyFont="1" applyBorder="1" applyAlignment="1">
      <alignment horizontal="center" vertical="center" wrapText="1"/>
    </xf>
    <xf numFmtId="0" fontId="16" fillId="0" borderId="144" xfId="0" applyFont="1" applyBorder="1" applyAlignment="1">
      <alignment horizontal="left" vertical="center" wrapText="1"/>
    </xf>
    <xf numFmtId="165" fontId="16" fillId="0" borderId="144" xfId="0" applyNumberFormat="1" applyFont="1" applyBorder="1" applyAlignment="1">
      <alignment horizontal="center" vertical="center" wrapText="1"/>
    </xf>
    <xf numFmtId="0" fontId="16" fillId="0" borderId="175" xfId="0" applyFont="1" applyBorder="1" applyAlignment="1">
      <alignment horizontal="left" vertical="center" wrapText="1"/>
    </xf>
    <xf numFmtId="165" fontId="16" fillId="0" borderId="175" xfId="0" applyNumberFormat="1" applyFont="1" applyBorder="1" applyAlignment="1">
      <alignment horizontal="center" vertical="center" wrapText="1"/>
    </xf>
    <xf numFmtId="0" fontId="19" fillId="0" borderId="0" xfId="0" applyFont="1" applyAlignment="1">
      <alignment vertical="center" wrapText="1"/>
    </xf>
    <xf numFmtId="9" fontId="20" fillId="30" borderId="196" xfId="0" applyNumberFormat="1" applyFont="1" applyFill="1" applyBorder="1" applyAlignment="1">
      <alignment horizontal="center" vertical="center" wrapText="1"/>
    </xf>
    <xf numFmtId="0" fontId="20" fillId="30" borderId="197" xfId="0" applyFont="1" applyFill="1" applyBorder="1" applyAlignment="1">
      <alignment horizontal="center" vertical="center" wrapText="1"/>
    </xf>
    <xf numFmtId="9" fontId="12" fillId="29" borderId="0" xfId="1" applyFont="1" applyFill="1" applyBorder="1" applyAlignment="1">
      <alignment vertical="center"/>
    </xf>
    <xf numFmtId="0" fontId="13" fillId="0" borderId="0" xfId="0" applyFont="1" applyAlignment="1">
      <alignment vertical="center" wrapText="1"/>
    </xf>
    <xf numFmtId="0" fontId="13" fillId="0" borderId="0" xfId="0" applyFont="1" applyAlignment="1">
      <alignment vertical="center"/>
    </xf>
    <xf numFmtId="0" fontId="0" fillId="31" borderId="138" xfId="0" applyFill="1" applyBorder="1" applyAlignment="1">
      <alignment vertical="center" wrapText="1"/>
    </xf>
    <xf numFmtId="0" fontId="0" fillId="31" borderId="138" xfId="0" applyFill="1" applyBorder="1" applyAlignment="1">
      <alignment horizontal="center" vertical="center" wrapText="1"/>
    </xf>
    <xf numFmtId="0" fontId="0" fillId="0" borderId="138" xfId="0" applyBorder="1" applyAlignment="1">
      <alignment horizontal="left" vertical="center"/>
    </xf>
    <xf numFmtId="9" fontId="0" fillId="0" borderId="138" xfId="0" applyNumberFormat="1" applyBorder="1" applyAlignment="1">
      <alignment horizontal="center" vertical="center"/>
    </xf>
    <xf numFmtId="0" fontId="0" fillId="31" borderId="138" xfId="0" applyFill="1" applyBorder="1" applyAlignment="1">
      <alignment horizontal="center" vertical="center"/>
    </xf>
    <xf numFmtId="9" fontId="0" fillId="31" borderId="138" xfId="0" applyNumberFormat="1" applyFill="1" applyBorder="1" applyAlignment="1">
      <alignment horizontal="center" vertical="center"/>
    </xf>
    <xf numFmtId="9" fontId="0" fillId="0" borderId="138" xfId="0" applyNumberFormat="1" applyBorder="1" applyAlignment="1">
      <alignment horizontal="center" vertical="center" wrapText="1"/>
    </xf>
    <xf numFmtId="0" fontId="68" fillId="0" borderId="0" xfId="0" applyFont="1" applyAlignment="1">
      <alignment vertical="center" wrapText="1"/>
    </xf>
    <xf numFmtId="0" fontId="15" fillId="32" borderId="178" xfId="0" applyFont="1" applyFill="1" applyBorder="1" applyAlignment="1">
      <alignment horizontal="center" vertical="center" wrapText="1"/>
    </xf>
    <xf numFmtId="0" fontId="20" fillId="13" borderId="178" xfId="0" applyFont="1" applyFill="1" applyBorder="1" applyAlignment="1">
      <alignment horizontal="center" vertical="center" wrapText="1"/>
    </xf>
    <xf numFmtId="0" fontId="15" fillId="7" borderId="179" xfId="0" applyFont="1" applyFill="1" applyBorder="1" applyAlignment="1">
      <alignment horizontal="center" vertical="center" wrapText="1"/>
    </xf>
    <xf numFmtId="0" fontId="15" fillId="0" borderId="0" xfId="0" applyFont="1" applyAlignment="1">
      <alignment horizontal="center" vertical="center" wrapText="1"/>
    </xf>
    <xf numFmtId="9" fontId="15" fillId="32" borderId="175" xfId="0" applyNumberFormat="1" applyFont="1" applyFill="1" applyBorder="1" applyAlignment="1">
      <alignment horizontal="center" vertical="center" wrapText="1"/>
    </xf>
    <xf numFmtId="10" fontId="15" fillId="0" borderId="176" xfId="0" applyNumberFormat="1" applyFont="1" applyBorder="1" applyAlignment="1">
      <alignment horizontal="center" vertical="center" wrapText="1"/>
    </xf>
    <xf numFmtId="9" fontId="15" fillId="32" borderId="138" xfId="0" applyNumberFormat="1" applyFont="1" applyFill="1" applyBorder="1" applyAlignment="1">
      <alignment horizontal="center" vertical="center" wrapText="1"/>
    </xf>
    <xf numFmtId="10" fontId="15" fillId="0" borderId="142" xfId="0" applyNumberFormat="1" applyFont="1" applyBorder="1" applyAlignment="1">
      <alignment horizontal="center" vertical="center" wrapText="1"/>
    </xf>
    <xf numFmtId="9" fontId="15" fillId="32" borderId="144" xfId="0" applyNumberFormat="1" applyFont="1" applyFill="1" applyBorder="1" applyAlignment="1">
      <alignment horizontal="center" vertical="center" wrapText="1"/>
    </xf>
    <xf numFmtId="10" fontId="15" fillId="0" borderId="145" xfId="0" applyNumberFormat="1" applyFont="1" applyBorder="1" applyAlignment="1">
      <alignment horizontal="center" vertical="center" wrapText="1"/>
    </xf>
    <xf numFmtId="0" fontId="16" fillId="7" borderId="178" xfId="0" applyFont="1" applyFill="1" applyBorder="1" applyAlignment="1">
      <alignment horizontal="center" vertical="center" wrapText="1"/>
    </xf>
    <xf numFmtId="0" fontId="15" fillId="6" borderId="178" xfId="0" applyFont="1" applyFill="1" applyBorder="1" applyAlignment="1">
      <alignment horizontal="center" vertical="center" wrapText="1"/>
    </xf>
    <xf numFmtId="9" fontId="15" fillId="6" borderId="175" xfId="0" applyNumberFormat="1" applyFont="1" applyFill="1" applyBorder="1" applyAlignment="1">
      <alignment horizontal="center" vertical="center" wrapText="1"/>
    </xf>
    <xf numFmtId="9" fontId="15" fillId="6" borderId="138" xfId="0" applyNumberFormat="1" applyFont="1" applyFill="1" applyBorder="1" applyAlignment="1">
      <alignment horizontal="center" vertical="center" wrapText="1"/>
    </xf>
    <xf numFmtId="9" fontId="15" fillId="6" borderId="144" xfId="0" applyNumberFormat="1" applyFont="1" applyFill="1" applyBorder="1" applyAlignment="1">
      <alignment horizontal="center" vertical="center" wrapText="1"/>
    </xf>
    <xf numFmtId="9" fontId="20" fillId="33" borderId="96" xfId="0" applyNumberFormat="1" applyFont="1" applyFill="1" applyBorder="1" applyAlignment="1">
      <alignment horizontal="center" vertical="center" wrapText="1"/>
    </xf>
    <xf numFmtId="0" fontId="20" fillId="33" borderId="96" xfId="0" applyFont="1" applyFill="1" applyBorder="1" applyAlignment="1">
      <alignment horizontal="center" vertical="center" wrapText="1"/>
    </xf>
    <xf numFmtId="9" fontId="20" fillId="13" borderId="96" xfId="0" applyNumberFormat="1" applyFont="1" applyFill="1" applyBorder="1" applyAlignment="1">
      <alignment horizontal="center" vertical="center" wrapText="1"/>
    </xf>
    <xf numFmtId="0" fontId="20" fillId="13" borderId="96" xfId="0" applyFont="1" applyFill="1" applyBorder="1" applyAlignment="1">
      <alignment horizontal="center" vertical="center" wrapText="1"/>
    </xf>
    <xf numFmtId="9" fontId="20" fillId="34" borderId="96" xfId="0" applyNumberFormat="1" applyFont="1" applyFill="1" applyBorder="1" applyAlignment="1">
      <alignment horizontal="center" vertical="center" wrapText="1"/>
    </xf>
    <xf numFmtId="0" fontId="20" fillId="34" borderId="191" xfId="0" applyFont="1" applyFill="1" applyBorder="1" applyAlignment="1">
      <alignment horizontal="center" vertical="center" wrapText="1"/>
    </xf>
    <xf numFmtId="10" fontId="69" fillId="34" borderId="108" xfId="0" applyNumberFormat="1" applyFont="1" applyFill="1" applyBorder="1" applyAlignment="1">
      <alignment horizontal="center" vertical="center" wrapText="1"/>
    </xf>
    <xf numFmtId="10" fontId="69" fillId="34" borderId="84" xfId="0" applyNumberFormat="1" applyFont="1" applyFill="1" applyBorder="1" applyAlignment="1">
      <alignment horizontal="center" vertical="center" wrapText="1"/>
    </xf>
    <xf numFmtId="165" fontId="69" fillId="34" borderId="111" xfId="0" applyNumberFormat="1" applyFont="1" applyFill="1" applyBorder="1" applyAlignment="1">
      <alignment horizontal="center" vertical="center" wrapText="1"/>
    </xf>
    <xf numFmtId="9" fontId="69" fillId="34" borderId="84" xfId="0" applyNumberFormat="1" applyFont="1" applyFill="1" applyBorder="1" applyAlignment="1">
      <alignment horizontal="center" vertical="center" wrapText="1"/>
    </xf>
    <xf numFmtId="9" fontId="70" fillId="0" borderId="127" xfId="0" applyNumberFormat="1" applyFont="1" applyBorder="1" applyAlignment="1">
      <alignment horizontal="center" vertical="center" wrapText="1"/>
    </xf>
    <xf numFmtId="9" fontId="71" fillId="33" borderId="127" xfId="0" applyNumberFormat="1" applyFont="1" applyFill="1" applyBorder="1" applyAlignment="1">
      <alignment horizontal="center" vertical="center" wrapText="1"/>
    </xf>
    <xf numFmtId="9" fontId="71" fillId="13" borderId="127" xfId="0" applyNumberFormat="1" applyFont="1" applyFill="1" applyBorder="1" applyAlignment="1">
      <alignment horizontal="center" vertical="center" wrapText="1"/>
    </xf>
    <xf numFmtId="9" fontId="71" fillId="34" borderId="127" xfId="0" applyNumberFormat="1" applyFont="1" applyFill="1" applyBorder="1" applyAlignment="1">
      <alignment horizontal="center" vertical="center" wrapText="1"/>
    </xf>
    <xf numFmtId="9" fontId="71" fillId="30" borderId="127" xfId="0" applyNumberFormat="1" applyFont="1" applyFill="1" applyBorder="1" applyAlignment="1">
      <alignment horizontal="center" vertical="center" wrapText="1"/>
    </xf>
    <xf numFmtId="10" fontId="30" fillId="0" borderId="127" xfId="0" applyNumberFormat="1" applyFont="1" applyBorder="1" applyAlignment="1">
      <alignment horizontal="center" vertical="center" wrapText="1"/>
    </xf>
    <xf numFmtId="165" fontId="70" fillId="0" borderId="127" xfId="0" applyNumberFormat="1" applyFont="1" applyBorder="1" applyAlignment="1">
      <alignment horizontal="center" vertical="center" wrapText="1"/>
    </xf>
    <xf numFmtId="9" fontId="30" fillId="0" borderId="128" xfId="0" applyNumberFormat="1" applyFont="1" applyBorder="1" applyAlignment="1">
      <alignment horizontal="center" vertical="center" wrapText="1"/>
    </xf>
    <xf numFmtId="9" fontId="70" fillId="0" borderId="79" xfId="0" applyNumberFormat="1" applyFont="1" applyBorder="1" applyAlignment="1">
      <alignment horizontal="center" vertical="center" wrapText="1"/>
    </xf>
    <xf numFmtId="9" fontId="71" fillId="33" borderId="79" xfId="0" applyNumberFormat="1" applyFont="1" applyFill="1" applyBorder="1" applyAlignment="1">
      <alignment horizontal="center" vertical="center" wrapText="1"/>
    </xf>
    <xf numFmtId="9" fontId="71" fillId="13" borderId="79" xfId="0" applyNumberFormat="1" applyFont="1" applyFill="1" applyBorder="1" applyAlignment="1">
      <alignment horizontal="center" vertical="center" wrapText="1"/>
    </xf>
    <xf numFmtId="9" fontId="71" fillId="34" borderId="79" xfId="0" applyNumberFormat="1" applyFont="1" applyFill="1" applyBorder="1" applyAlignment="1">
      <alignment horizontal="center" vertical="center" wrapText="1"/>
    </xf>
    <xf numFmtId="9" fontId="71" fillId="30" borderId="79" xfId="0" applyNumberFormat="1" applyFont="1" applyFill="1" applyBorder="1" applyAlignment="1">
      <alignment horizontal="center" vertical="center" wrapText="1"/>
    </xf>
    <xf numFmtId="10" fontId="30" fillId="0" borderId="79" xfId="0" applyNumberFormat="1" applyFont="1" applyBorder="1" applyAlignment="1">
      <alignment horizontal="center" vertical="center" wrapText="1"/>
    </xf>
    <xf numFmtId="165" fontId="70" fillId="0" borderId="79" xfId="0" applyNumberFormat="1" applyFont="1" applyBorder="1" applyAlignment="1">
      <alignment horizontal="center" vertical="center" wrapText="1"/>
    </xf>
    <xf numFmtId="9" fontId="30" fillId="0" borderId="94" xfId="0" applyNumberFormat="1" applyFont="1" applyBorder="1" applyAlignment="1">
      <alignment horizontal="center" vertical="center" wrapText="1"/>
    </xf>
    <xf numFmtId="9" fontId="70" fillId="0" borderId="96" xfId="0" applyNumberFormat="1" applyFont="1" applyBorder="1" applyAlignment="1">
      <alignment horizontal="center" vertical="center" wrapText="1"/>
    </xf>
    <xf numFmtId="9" fontId="71" fillId="33" borderId="96" xfId="0" applyNumberFormat="1" applyFont="1" applyFill="1" applyBorder="1" applyAlignment="1">
      <alignment horizontal="center" vertical="center" wrapText="1"/>
    </xf>
    <xf numFmtId="9" fontId="71" fillId="13" borderId="96" xfId="0" applyNumberFormat="1" applyFont="1" applyFill="1" applyBorder="1" applyAlignment="1">
      <alignment horizontal="center" vertical="center" wrapText="1"/>
    </xf>
    <xf numFmtId="9" fontId="71" fillId="34" borderId="96" xfId="0" applyNumberFormat="1" applyFont="1" applyFill="1" applyBorder="1" applyAlignment="1">
      <alignment horizontal="center" vertical="center" wrapText="1"/>
    </xf>
    <xf numFmtId="9" fontId="70" fillId="0" borderId="203" xfId="0" applyNumberFormat="1" applyFont="1" applyBorder="1" applyAlignment="1">
      <alignment horizontal="center" vertical="center" wrapText="1"/>
    </xf>
    <xf numFmtId="9" fontId="71" fillId="30" borderId="203" xfId="0" applyNumberFormat="1" applyFont="1" applyFill="1" applyBorder="1" applyAlignment="1">
      <alignment horizontal="center" vertical="center" wrapText="1"/>
    </xf>
    <xf numFmtId="10" fontId="30" fillId="0" borderId="96" xfId="0" applyNumberFormat="1" applyFont="1" applyBorder="1" applyAlignment="1">
      <alignment horizontal="center" vertical="center" wrapText="1"/>
    </xf>
    <xf numFmtId="165" fontId="70" fillId="0" borderId="96" xfId="0" applyNumberFormat="1" applyFont="1" applyBorder="1" applyAlignment="1">
      <alignment horizontal="center" vertical="center" wrapText="1"/>
    </xf>
    <xf numFmtId="9" fontId="30" fillId="0" borderId="97" xfId="0" applyNumberFormat="1" applyFont="1" applyBorder="1" applyAlignment="1">
      <alignment horizontal="center" vertical="center" wrapText="1"/>
    </xf>
    <xf numFmtId="0" fontId="42" fillId="0" borderId="126" xfId="0" applyFont="1" applyBorder="1" applyAlignment="1">
      <alignment horizontal="center" vertical="center" wrapText="1"/>
    </xf>
    <xf numFmtId="0" fontId="42" fillId="0" borderId="127" xfId="0" applyFont="1" applyBorder="1" applyAlignment="1">
      <alignment vertical="center" wrapText="1"/>
    </xf>
    <xf numFmtId="0" fontId="42" fillId="0" borderId="93" xfId="0" applyFont="1" applyBorder="1" applyAlignment="1">
      <alignment horizontal="center" vertical="center" wrapText="1"/>
    </xf>
    <xf numFmtId="0" fontId="42" fillId="0" borderId="79" xfId="0" applyFont="1" applyBorder="1" applyAlignment="1">
      <alignment vertical="center" wrapText="1"/>
    </xf>
    <xf numFmtId="0" fontId="42" fillId="0" borderId="95" xfId="0" applyFont="1" applyBorder="1" applyAlignment="1">
      <alignment horizontal="center" vertical="center" wrapText="1"/>
    </xf>
    <xf numFmtId="0" fontId="42" fillId="0" borderId="96" xfId="0" applyFont="1" applyBorder="1" applyAlignment="1">
      <alignment vertical="center" wrapText="1"/>
    </xf>
    <xf numFmtId="0" fontId="20" fillId="33" borderId="178" xfId="0" applyFont="1" applyFill="1" applyBorder="1" applyAlignment="1">
      <alignment horizontal="center" vertical="center" wrapText="1"/>
    </xf>
    <xf numFmtId="0" fontId="16" fillId="35" borderId="178" xfId="0" applyFont="1" applyFill="1" applyBorder="1" applyAlignment="1">
      <alignment horizontal="center" vertical="center" wrapText="1"/>
    </xf>
    <xf numFmtId="9" fontId="15" fillId="35" borderId="175" xfId="0" applyNumberFormat="1" applyFont="1" applyFill="1" applyBorder="1" applyAlignment="1">
      <alignment horizontal="center" vertical="center" wrapText="1"/>
    </xf>
    <xf numFmtId="9" fontId="15" fillId="35" borderId="138" xfId="0" applyNumberFormat="1" applyFont="1" applyFill="1" applyBorder="1" applyAlignment="1">
      <alignment horizontal="center" vertical="center" wrapText="1"/>
    </xf>
    <xf numFmtId="9" fontId="15" fillId="35" borderId="144" xfId="0" applyNumberFormat="1" applyFont="1" applyFill="1" applyBorder="1" applyAlignment="1">
      <alignment horizontal="center" vertical="center" wrapText="1"/>
    </xf>
    <xf numFmtId="0" fontId="15" fillId="35" borderId="178" xfId="0" applyFont="1" applyFill="1" applyBorder="1" applyAlignment="1">
      <alignment horizontal="center" vertical="center" wrapText="1"/>
    </xf>
    <xf numFmtId="0" fontId="16" fillId="4" borderId="178" xfId="0" applyFont="1" applyFill="1" applyBorder="1" applyAlignment="1">
      <alignment horizontal="center" vertical="center" wrapText="1"/>
    </xf>
    <xf numFmtId="9" fontId="16" fillId="4" borderId="175" xfId="0" applyNumberFormat="1" applyFont="1" applyFill="1" applyBorder="1" applyAlignment="1">
      <alignment horizontal="center" vertical="center" wrapText="1"/>
    </xf>
    <xf numFmtId="9" fontId="16" fillId="4" borderId="138" xfId="0" applyNumberFormat="1" applyFont="1" applyFill="1" applyBorder="1" applyAlignment="1">
      <alignment horizontal="center" vertical="center" wrapText="1"/>
    </xf>
    <xf numFmtId="9" fontId="16" fillId="4" borderId="144" xfId="0" applyNumberFormat="1" applyFont="1" applyFill="1" applyBorder="1" applyAlignment="1">
      <alignment horizontal="center" vertical="center" wrapText="1"/>
    </xf>
    <xf numFmtId="0" fontId="16" fillId="4" borderId="204" xfId="0" applyFont="1" applyFill="1" applyBorder="1" applyAlignment="1">
      <alignment horizontal="center" vertical="center" wrapText="1"/>
    </xf>
    <xf numFmtId="9" fontId="16" fillId="4" borderId="205" xfId="0" applyNumberFormat="1" applyFont="1" applyFill="1" applyBorder="1" applyAlignment="1">
      <alignment horizontal="center" vertical="center" wrapText="1"/>
    </xf>
    <xf numFmtId="9" fontId="16" fillId="4" borderId="206" xfId="0" applyNumberFormat="1" applyFont="1" applyFill="1" applyBorder="1" applyAlignment="1">
      <alignment horizontal="center" vertical="center" wrapText="1"/>
    </xf>
    <xf numFmtId="9" fontId="16" fillId="4" borderId="207" xfId="0" applyNumberFormat="1" applyFont="1" applyFill="1" applyBorder="1" applyAlignment="1">
      <alignment horizontal="center" vertical="center" wrapText="1"/>
    </xf>
    <xf numFmtId="0" fontId="16" fillId="7" borderId="202" xfId="0" applyFont="1" applyFill="1" applyBorder="1" applyAlignment="1">
      <alignment horizontal="center" vertical="center" wrapText="1"/>
    </xf>
    <xf numFmtId="10" fontId="15" fillId="0" borderId="208" xfId="0" applyNumberFormat="1" applyFont="1" applyBorder="1" applyAlignment="1">
      <alignment horizontal="center" vertical="center" wrapText="1"/>
    </xf>
    <xf numFmtId="10" fontId="15" fillId="0" borderId="209" xfId="0" applyNumberFormat="1" applyFont="1" applyBorder="1" applyAlignment="1">
      <alignment horizontal="center" vertical="center" wrapText="1"/>
    </xf>
    <xf numFmtId="10" fontId="15" fillId="0" borderId="210" xfId="0" applyNumberFormat="1" applyFont="1" applyBorder="1" applyAlignment="1">
      <alignment horizontal="center" vertical="center" wrapText="1"/>
    </xf>
    <xf numFmtId="9" fontId="20" fillId="30" borderId="211" xfId="0" applyNumberFormat="1" applyFont="1" applyFill="1" applyBorder="1" applyAlignment="1">
      <alignment horizontal="center" vertical="center" wrapText="1"/>
    </xf>
    <xf numFmtId="9" fontId="20" fillId="30" borderId="212" xfId="0" applyNumberFormat="1" applyFont="1" applyFill="1" applyBorder="1" applyAlignment="1">
      <alignment horizontal="center" vertical="center" wrapText="1"/>
    </xf>
    <xf numFmtId="9" fontId="20" fillId="30" borderId="213" xfId="0" applyNumberFormat="1" applyFont="1" applyFill="1" applyBorder="1" applyAlignment="1">
      <alignment horizontal="center" vertical="center" wrapText="1"/>
    </xf>
    <xf numFmtId="0" fontId="16" fillId="35" borderId="204" xfId="0" applyFont="1" applyFill="1" applyBorder="1" applyAlignment="1">
      <alignment horizontal="center" vertical="center" wrapText="1"/>
    </xf>
    <xf numFmtId="9" fontId="16" fillId="35" borderId="205" xfId="0" applyNumberFormat="1" applyFont="1" applyFill="1" applyBorder="1" applyAlignment="1">
      <alignment horizontal="center" vertical="center" wrapText="1"/>
    </xf>
    <xf numFmtId="9" fontId="16" fillId="35" borderId="206" xfId="0" applyNumberFormat="1" applyFont="1" applyFill="1" applyBorder="1" applyAlignment="1">
      <alignment horizontal="center" vertical="center" wrapText="1"/>
    </xf>
    <xf numFmtId="9" fontId="16" fillId="35" borderId="207" xfId="0" applyNumberFormat="1" applyFont="1" applyFill="1" applyBorder="1" applyAlignment="1">
      <alignment horizontal="center" vertical="center" wrapText="1"/>
    </xf>
    <xf numFmtId="9" fontId="16" fillId="0" borderId="208" xfId="0" applyNumberFormat="1" applyFont="1" applyBorder="1" applyAlignment="1">
      <alignment horizontal="center" vertical="center" wrapText="1"/>
    </xf>
    <xf numFmtId="9" fontId="16" fillId="0" borderId="209" xfId="0" applyNumberFormat="1" applyFont="1" applyBorder="1" applyAlignment="1">
      <alignment horizontal="center" vertical="center" wrapText="1"/>
    </xf>
    <xf numFmtId="9" fontId="16" fillId="0" borderId="210" xfId="0" applyNumberFormat="1" applyFont="1" applyBorder="1" applyAlignment="1">
      <alignment horizontal="center" vertical="center" wrapText="1"/>
    </xf>
    <xf numFmtId="9" fontId="20" fillId="34" borderId="211" xfId="0" applyNumberFormat="1" applyFont="1" applyFill="1" applyBorder="1" applyAlignment="1">
      <alignment horizontal="center" vertical="center" wrapText="1"/>
    </xf>
    <xf numFmtId="9" fontId="20" fillId="34" borderId="212" xfId="0" applyNumberFormat="1" applyFont="1" applyFill="1" applyBorder="1" applyAlignment="1">
      <alignment horizontal="center" vertical="center" wrapText="1"/>
    </xf>
    <xf numFmtId="9" fontId="20" fillId="34" borderId="213" xfId="0" applyNumberFormat="1" applyFont="1" applyFill="1" applyBorder="1" applyAlignment="1">
      <alignment horizontal="center" vertical="center" wrapText="1"/>
    </xf>
    <xf numFmtId="0" fontId="15" fillId="6" borderId="204" xfId="0" applyFont="1" applyFill="1" applyBorder="1" applyAlignment="1">
      <alignment horizontal="center" vertical="center" wrapText="1"/>
    </xf>
    <xf numFmtId="9" fontId="15" fillId="6" borderId="205" xfId="0" applyNumberFormat="1" applyFont="1" applyFill="1" applyBorder="1" applyAlignment="1">
      <alignment horizontal="center" vertical="center" wrapText="1"/>
    </xf>
    <xf numFmtId="9" fontId="15" fillId="6" borderId="206" xfId="0" applyNumberFormat="1" applyFont="1" applyFill="1" applyBorder="1" applyAlignment="1">
      <alignment horizontal="center" vertical="center" wrapText="1"/>
    </xf>
    <xf numFmtId="9" fontId="15" fillId="6" borderId="207" xfId="0" applyNumberFormat="1" applyFont="1" applyFill="1" applyBorder="1" applyAlignment="1">
      <alignment horizontal="center" vertical="center" wrapText="1"/>
    </xf>
    <xf numFmtId="9" fontId="20" fillId="13" borderId="211" xfId="0" applyNumberFormat="1" applyFont="1" applyFill="1" applyBorder="1" applyAlignment="1">
      <alignment horizontal="center" vertical="center" wrapText="1"/>
    </xf>
    <xf numFmtId="9" fontId="20" fillId="13" borderId="212" xfId="0" applyNumberFormat="1" applyFont="1" applyFill="1" applyBorder="1" applyAlignment="1">
      <alignment horizontal="center" vertical="center" wrapText="1"/>
    </xf>
    <xf numFmtId="9" fontId="20" fillId="13" borderId="213" xfId="0" applyNumberFormat="1" applyFont="1" applyFill="1" applyBorder="1" applyAlignment="1">
      <alignment horizontal="center" vertical="center" wrapText="1"/>
    </xf>
    <xf numFmtId="0" fontId="15" fillId="32" borderId="204" xfId="0" applyFont="1" applyFill="1" applyBorder="1" applyAlignment="1">
      <alignment horizontal="center" vertical="center" wrapText="1"/>
    </xf>
    <xf numFmtId="9" fontId="15" fillId="32" borderId="205" xfId="0" applyNumberFormat="1" applyFont="1" applyFill="1" applyBorder="1" applyAlignment="1">
      <alignment horizontal="center" vertical="center" wrapText="1"/>
    </xf>
    <xf numFmtId="9" fontId="15" fillId="32" borderId="206" xfId="0" applyNumberFormat="1" applyFont="1" applyFill="1" applyBorder="1" applyAlignment="1">
      <alignment horizontal="center" vertical="center" wrapText="1"/>
    </xf>
    <xf numFmtId="9" fontId="16" fillId="32" borderId="206" xfId="0" applyNumberFormat="1" applyFont="1" applyFill="1" applyBorder="1" applyAlignment="1">
      <alignment horizontal="center" vertical="center" wrapText="1"/>
    </xf>
    <xf numFmtId="9" fontId="15" fillId="32" borderId="207" xfId="0" applyNumberFormat="1" applyFont="1" applyFill="1" applyBorder="1" applyAlignment="1">
      <alignment horizontal="center" vertical="center" wrapText="1"/>
    </xf>
    <xf numFmtId="0" fontId="20" fillId="33" borderId="137" xfId="0" applyFont="1" applyFill="1" applyBorder="1" applyAlignment="1">
      <alignment horizontal="center" vertical="center" wrapText="1"/>
    </xf>
    <xf numFmtId="9" fontId="20" fillId="33" borderId="211" xfId="0" applyNumberFormat="1" applyFont="1" applyFill="1" applyBorder="1" applyAlignment="1">
      <alignment horizontal="center" vertical="center" wrapText="1"/>
    </xf>
    <xf numFmtId="9" fontId="20" fillId="33" borderId="212" xfId="0" applyNumberFormat="1" applyFont="1" applyFill="1" applyBorder="1" applyAlignment="1">
      <alignment horizontal="center" vertical="center" wrapText="1"/>
    </xf>
    <xf numFmtId="9" fontId="20" fillId="33" borderId="213" xfId="0" applyNumberFormat="1" applyFont="1" applyFill="1" applyBorder="1" applyAlignment="1">
      <alignment horizontal="center" vertical="center" wrapText="1"/>
    </xf>
    <xf numFmtId="0" fontId="20" fillId="30" borderId="137" xfId="0" applyFont="1" applyFill="1" applyBorder="1" applyAlignment="1">
      <alignment horizontal="center" vertical="center" wrapText="1"/>
    </xf>
    <xf numFmtId="0" fontId="20" fillId="34" borderId="137" xfId="0" applyFont="1" applyFill="1" applyBorder="1" applyAlignment="1">
      <alignment horizontal="center" vertical="center" wrapText="1"/>
    </xf>
    <xf numFmtId="0" fontId="20" fillId="13" borderId="137" xfId="0" applyFont="1" applyFill="1" applyBorder="1" applyAlignment="1">
      <alignment horizontal="center" vertical="center" wrapText="1"/>
    </xf>
    <xf numFmtId="0" fontId="15" fillId="7" borderId="202" xfId="0" applyFont="1" applyFill="1" applyBorder="1" applyAlignment="1">
      <alignment horizontal="center" vertical="center" wrapText="1"/>
    </xf>
    <xf numFmtId="1" fontId="15" fillId="0" borderId="208" xfId="0" applyNumberFormat="1" applyFont="1" applyBorder="1" applyAlignment="1">
      <alignment horizontal="center" vertical="center" wrapText="1"/>
    </xf>
    <xf numFmtId="1" fontId="15" fillId="0" borderId="209" xfId="0" applyNumberFormat="1" applyFont="1" applyBorder="1" applyAlignment="1">
      <alignment horizontal="center" vertical="center" wrapText="1"/>
    </xf>
    <xf numFmtId="1" fontId="15" fillId="0" borderId="210" xfId="0" applyNumberFormat="1" applyFont="1" applyBorder="1" applyAlignment="1">
      <alignment horizontal="center" vertical="center" wrapText="1"/>
    </xf>
    <xf numFmtId="9" fontId="20" fillId="15" borderId="138" xfId="0" applyNumberFormat="1" applyFont="1" applyFill="1" applyBorder="1" applyAlignment="1">
      <alignment horizontal="center" vertical="center" wrapText="1"/>
    </xf>
    <xf numFmtId="9" fontId="20" fillId="15" borderId="175" xfId="0" applyNumberFormat="1" applyFont="1" applyFill="1" applyBorder="1" applyAlignment="1">
      <alignment horizontal="center" vertical="center" wrapText="1"/>
    </xf>
    <xf numFmtId="0" fontId="20" fillId="15" borderId="178" xfId="0" applyFont="1" applyFill="1" applyBorder="1" applyAlignment="1">
      <alignment horizontal="center" vertical="center" wrapText="1"/>
    </xf>
    <xf numFmtId="10" fontId="15" fillId="0" borderId="138" xfId="0" applyNumberFormat="1" applyFont="1" applyBorder="1" applyAlignment="1">
      <alignment horizontal="center" vertical="center"/>
    </xf>
    <xf numFmtId="165" fontId="15" fillId="0" borderId="138" xfId="0" applyNumberFormat="1" applyFont="1" applyBorder="1" applyAlignment="1">
      <alignment horizontal="center" vertical="center"/>
    </xf>
    <xf numFmtId="9" fontId="15" fillId="0" borderId="138" xfId="0" applyNumberFormat="1" applyFont="1" applyBorder="1" applyAlignment="1">
      <alignment horizontal="center" vertical="center"/>
    </xf>
    <xf numFmtId="10" fontId="15" fillId="0" borderId="144" xfId="0" applyNumberFormat="1" applyFont="1" applyBorder="1" applyAlignment="1">
      <alignment horizontal="center" vertical="center"/>
    </xf>
    <xf numFmtId="165" fontId="15" fillId="0" borderId="144" xfId="0" applyNumberFormat="1" applyFont="1" applyBorder="1" applyAlignment="1">
      <alignment horizontal="center" vertical="center"/>
    </xf>
    <xf numFmtId="9" fontId="15" fillId="0" borderId="144" xfId="0" applyNumberFormat="1" applyFont="1" applyBorder="1" applyAlignment="1">
      <alignment horizontal="center" vertical="center"/>
    </xf>
    <xf numFmtId="9" fontId="20" fillId="34" borderId="138" xfId="0" applyNumberFormat="1" applyFont="1" applyFill="1" applyBorder="1" applyAlignment="1">
      <alignment horizontal="center" vertical="center"/>
    </xf>
    <xf numFmtId="9" fontId="20" fillId="34" borderId="144" xfId="0" applyNumberFormat="1" applyFont="1" applyFill="1" applyBorder="1" applyAlignment="1">
      <alignment horizontal="center" vertical="center"/>
    </xf>
    <xf numFmtId="9" fontId="20" fillId="13" borderId="138" xfId="0" applyNumberFormat="1" applyFont="1" applyFill="1" applyBorder="1" applyAlignment="1">
      <alignment horizontal="center" vertical="center"/>
    </xf>
    <xf numFmtId="9" fontId="20" fillId="13" borderId="144" xfId="0" applyNumberFormat="1" applyFont="1" applyFill="1" applyBorder="1" applyAlignment="1">
      <alignment horizontal="center" vertical="center"/>
    </xf>
    <xf numFmtId="9" fontId="20" fillId="33" borderId="138" xfId="0" applyNumberFormat="1" applyFont="1" applyFill="1" applyBorder="1" applyAlignment="1">
      <alignment horizontal="center" vertical="center"/>
    </xf>
    <xf numFmtId="9" fontId="20" fillId="33" borderId="144" xfId="0" applyNumberFormat="1" applyFont="1" applyFill="1" applyBorder="1" applyAlignment="1">
      <alignment horizontal="center" vertical="center"/>
    </xf>
    <xf numFmtId="9" fontId="20" fillId="30" borderId="138" xfId="0" applyNumberFormat="1" applyFont="1" applyFill="1" applyBorder="1" applyAlignment="1">
      <alignment horizontal="center" vertical="center"/>
    </xf>
    <xf numFmtId="9" fontId="20" fillId="30" borderId="144" xfId="0" applyNumberFormat="1" applyFont="1" applyFill="1" applyBorder="1" applyAlignment="1">
      <alignment horizontal="center" vertical="center"/>
    </xf>
    <xf numFmtId="0" fontId="16" fillId="0" borderId="0" xfId="0" applyFont="1" applyAlignment="1">
      <alignment horizontal="center" vertical="center"/>
    </xf>
    <xf numFmtId="0" fontId="15" fillId="0" borderId="142" xfId="0" applyFont="1" applyBorder="1" applyAlignment="1">
      <alignment horizontal="center" vertical="center"/>
    </xf>
    <xf numFmtId="0" fontId="16" fillId="0" borderId="174" xfId="0" applyFont="1" applyBorder="1" applyAlignment="1">
      <alignment horizontal="center" vertical="center"/>
    </xf>
    <xf numFmtId="9" fontId="16" fillId="0" borderId="175" xfId="0" applyNumberFormat="1" applyFont="1" applyBorder="1" applyAlignment="1">
      <alignment horizontal="center" vertical="center"/>
    </xf>
    <xf numFmtId="9" fontId="20" fillId="33" borderId="175" xfId="0" applyNumberFormat="1" applyFont="1" applyFill="1" applyBorder="1" applyAlignment="1">
      <alignment horizontal="center" vertical="center"/>
    </xf>
    <xf numFmtId="9" fontId="20" fillId="13" borderId="175" xfId="0" applyNumberFormat="1" applyFont="1" applyFill="1" applyBorder="1" applyAlignment="1">
      <alignment horizontal="center" vertical="center"/>
    </xf>
    <xf numFmtId="9" fontId="20" fillId="34" borderId="175" xfId="0" applyNumberFormat="1" applyFont="1" applyFill="1" applyBorder="1" applyAlignment="1">
      <alignment horizontal="center" vertical="center"/>
    </xf>
    <xf numFmtId="9" fontId="20" fillId="30" borderId="175" xfId="0" applyNumberFormat="1" applyFont="1" applyFill="1" applyBorder="1" applyAlignment="1">
      <alignment horizontal="center" vertical="center"/>
    </xf>
    <xf numFmtId="10" fontId="15" fillId="0" borderId="175" xfId="0" applyNumberFormat="1" applyFont="1" applyBorder="1" applyAlignment="1">
      <alignment horizontal="center" vertical="center"/>
    </xf>
    <xf numFmtId="165" fontId="15" fillId="0" borderId="175" xfId="0" applyNumberFormat="1" applyFont="1" applyBorder="1" applyAlignment="1">
      <alignment horizontal="center" vertical="center"/>
    </xf>
    <xf numFmtId="9" fontId="15" fillId="0" borderId="175" xfId="0" applyNumberFormat="1" applyFont="1" applyBorder="1" applyAlignment="1">
      <alignment horizontal="center" vertical="center"/>
    </xf>
    <xf numFmtId="0" fontId="15" fillId="0" borderId="176" xfId="0" applyFont="1" applyBorder="1" applyAlignment="1">
      <alignment horizontal="center" vertical="center"/>
    </xf>
    <xf numFmtId="0" fontId="15" fillId="31" borderId="133" xfId="0" applyFont="1" applyFill="1" applyBorder="1" applyAlignment="1">
      <alignment horizontal="center" vertical="center" wrapText="1"/>
    </xf>
    <xf numFmtId="0" fontId="15" fillId="31" borderId="134" xfId="0" applyFont="1" applyFill="1" applyBorder="1" applyAlignment="1">
      <alignment horizontal="center" vertical="center" wrapText="1"/>
    </xf>
    <xf numFmtId="0" fontId="20" fillId="34" borderId="178" xfId="0" applyFont="1" applyFill="1" applyBorder="1" applyAlignment="1">
      <alignment horizontal="center" vertical="center" wrapText="1"/>
    </xf>
    <xf numFmtId="0" fontId="20" fillId="30" borderId="178" xfId="0" applyFont="1" applyFill="1" applyBorder="1" applyAlignment="1">
      <alignment horizontal="center" vertical="center" wrapText="1"/>
    </xf>
    <xf numFmtId="0" fontId="20" fillId="33" borderId="134" xfId="0" applyFont="1" applyFill="1" applyBorder="1" applyAlignment="1">
      <alignment horizontal="center" vertical="center" wrapText="1"/>
    </xf>
    <xf numFmtId="0" fontId="20" fillId="13" borderId="134" xfId="0" applyFont="1" applyFill="1" applyBorder="1" applyAlignment="1">
      <alignment horizontal="center" vertical="center" wrapText="1"/>
    </xf>
    <xf numFmtId="0" fontId="20" fillId="34" borderId="192" xfId="0" applyFont="1" applyFill="1" applyBorder="1" applyAlignment="1">
      <alignment horizontal="center" vertical="center" wrapText="1"/>
    </xf>
    <xf numFmtId="0" fontId="16" fillId="31" borderId="134" xfId="0" applyFont="1" applyFill="1" applyBorder="1" applyAlignment="1">
      <alignment horizontal="center" vertical="center" wrapText="1"/>
    </xf>
    <xf numFmtId="0" fontId="16" fillId="31" borderId="198" xfId="0" applyFont="1" applyFill="1" applyBorder="1" applyAlignment="1">
      <alignment horizontal="center" vertical="center" wrapText="1"/>
    </xf>
    <xf numFmtId="0" fontId="16" fillId="31" borderId="199" xfId="0" applyFont="1" applyFill="1" applyBorder="1" applyAlignment="1">
      <alignment horizontal="center" vertical="center" wrapText="1"/>
    </xf>
    <xf numFmtId="0" fontId="16" fillId="31" borderId="172" xfId="0" applyFont="1" applyFill="1" applyBorder="1" applyAlignment="1">
      <alignment horizontal="center" vertical="center" wrapText="1"/>
    </xf>
    <xf numFmtId="0" fontId="16" fillId="31" borderId="178" xfId="0" applyFont="1" applyFill="1" applyBorder="1" applyAlignment="1">
      <alignment horizontal="center" vertical="center" wrapText="1"/>
    </xf>
    <xf numFmtId="0" fontId="0" fillId="27" borderId="132" xfId="0" applyFill="1" applyBorder="1" applyAlignment="1">
      <alignment horizontal="center" vertical="center" wrapText="1"/>
    </xf>
    <xf numFmtId="0" fontId="16" fillId="7" borderId="123" xfId="0" applyFont="1" applyFill="1" applyBorder="1" applyAlignment="1">
      <alignment horizontal="center" vertical="center" wrapText="1"/>
    </xf>
    <xf numFmtId="0" fontId="16" fillId="27" borderId="123" xfId="0" applyFont="1" applyFill="1" applyBorder="1" applyAlignment="1">
      <alignment horizontal="center" vertical="center" wrapText="1"/>
    </xf>
    <xf numFmtId="0" fontId="15" fillId="27" borderId="131" xfId="0" applyFont="1" applyFill="1" applyBorder="1" applyAlignment="1">
      <alignment horizontal="center" vertical="center" wrapText="1"/>
    </xf>
    <xf numFmtId="0" fontId="63" fillId="27" borderId="131" xfId="0" applyFont="1" applyFill="1" applyBorder="1" applyAlignment="1">
      <alignment horizontal="center" vertical="center" wrapText="1"/>
    </xf>
    <xf numFmtId="0" fontId="15" fillId="27" borderId="125" xfId="0" applyFont="1" applyFill="1" applyBorder="1" applyAlignment="1">
      <alignment horizontal="center" vertical="center" wrapText="1"/>
    </xf>
    <xf numFmtId="0" fontId="15" fillId="7" borderId="125" xfId="0" applyFont="1" applyFill="1" applyBorder="1" applyAlignment="1">
      <alignment horizontal="center" vertical="center" wrapText="1"/>
    </xf>
    <xf numFmtId="0" fontId="15" fillId="31" borderId="131" xfId="0" applyFont="1" applyFill="1" applyBorder="1" applyAlignment="1">
      <alignment horizontal="center" vertical="center" wrapText="1"/>
    </xf>
    <xf numFmtId="0" fontId="15" fillId="31" borderId="179" xfId="0" applyFont="1" applyFill="1" applyBorder="1" applyAlignment="1">
      <alignment horizontal="center" vertical="center" wrapText="1"/>
    </xf>
    <xf numFmtId="0" fontId="15" fillId="31" borderId="173" xfId="0" applyFont="1" applyFill="1" applyBorder="1" applyAlignment="1">
      <alignment horizontal="center" vertical="center" wrapText="1"/>
    </xf>
    <xf numFmtId="0" fontId="68" fillId="0" borderId="0" xfId="0" applyFont="1" applyAlignment="1">
      <alignment vertical="center"/>
    </xf>
    <xf numFmtId="10" fontId="69" fillId="34" borderId="156" xfId="0" applyNumberFormat="1" applyFont="1" applyFill="1" applyBorder="1" applyAlignment="1">
      <alignment horizontal="center" vertical="center"/>
    </xf>
    <xf numFmtId="10" fontId="69" fillId="34" borderId="137" xfId="0" applyNumberFormat="1" applyFont="1" applyFill="1" applyBorder="1" applyAlignment="1">
      <alignment horizontal="center" vertical="center"/>
    </xf>
    <xf numFmtId="10" fontId="69" fillId="34" borderId="146" xfId="0" applyNumberFormat="1" applyFont="1" applyFill="1" applyBorder="1" applyAlignment="1">
      <alignment horizontal="center" vertical="center"/>
    </xf>
    <xf numFmtId="9" fontId="69" fillId="34" borderId="156" xfId="0" applyNumberFormat="1" applyFont="1" applyFill="1" applyBorder="1" applyAlignment="1">
      <alignment horizontal="center" vertical="center"/>
    </xf>
    <xf numFmtId="0" fontId="42" fillId="0" borderId="0" xfId="0" applyFont="1" applyAlignment="1">
      <alignment horizontal="center" vertical="center" wrapText="1"/>
    </xf>
    <xf numFmtId="0" fontId="42" fillId="0" borderId="0" xfId="0" applyFont="1" applyAlignment="1">
      <alignment vertical="center" wrapText="1"/>
    </xf>
    <xf numFmtId="0" fontId="72" fillId="20" borderId="35" xfId="0" applyFont="1" applyFill="1" applyBorder="1" applyAlignment="1">
      <alignment horizontal="center" vertical="center" wrapText="1"/>
    </xf>
    <xf numFmtId="0" fontId="42" fillId="0" borderId="142" xfId="0" applyFont="1" applyBorder="1" applyAlignment="1">
      <alignment vertical="center" wrapText="1"/>
    </xf>
    <xf numFmtId="0" fontId="42" fillId="0" borderId="145" xfId="0" applyFont="1" applyBorder="1" applyAlignment="1">
      <alignment vertical="center" wrapText="1"/>
    </xf>
    <xf numFmtId="0" fontId="44" fillId="29" borderId="139" xfId="0" applyFont="1" applyFill="1" applyBorder="1" applyAlignment="1">
      <alignment horizontal="center" vertical="center" wrapText="1"/>
    </xf>
    <xf numFmtId="0" fontId="44" fillId="29" borderId="140" xfId="0" applyFont="1" applyFill="1" applyBorder="1" applyAlignment="1">
      <alignment horizontal="center" vertical="center" wrapText="1"/>
    </xf>
    <xf numFmtId="0" fontId="65" fillId="0" borderId="0" xfId="0" applyFont="1" applyAlignment="1">
      <alignment horizontal="center" vertical="center" wrapText="1"/>
    </xf>
    <xf numFmtId="1" fontId="0" fillId="0" borderId="0" xfId="0" applyNumberFormat="1" applyAlignment="1">
      <alignment horizontal="center" vertical="center" wrapText="1"/>
    </xf>
    <xf numFmtId="1" fontId="0" fillId="0" borderId="206" xfId="0" applyNumberFormat="1" applyBorder="1" applyAlignment="1">
      <alignment horizontal="center" vertical="center" wrapText="1"/>
    </xf>
    <xf numFmtId="0" fontId="65" fillId="31" borderId="208" xfId="0" applyFont="1" applyFill="1" applyBorder="1" applyAlignment="1">
      <alignment horizontal="center" vertical="center" wrapText="1"/>
    </xf>
    <xf numFmtId="0" fontId="65" fillId="31" borderId="175" xfId="0" applyFont="1" applyFill="1" applyBorder="1" applyAlignment="1">
      <alignment horizontal="center" vertical="center" wrapText="1"/>
    </xf>
    <xf numFmtId="0" fontId="65" fillId="31" borderId="205" xfId="0" applyFont="1" applyFill="1" applyBorder="1" applyAlignment="1">
      <alignment horizontal="center" vertical="center" wrapText="1"/>
    </xf>
    <xf numFmtId="9" fontId="13" fillId="31" borderId="214" xfId="0" applyNumberFormat="1" applyFont="1" applyFill="1" applyBorder="1" applyAlignment="1">
      <alignment horizontal="center" vertical="center"/>
    </xf>
    <xf numFmtId="9" fontId="13" fillId="31" borderId="200" xfId="0" applyNumberFormat="1" applyFont="1" applyFill="1" applyBorder="1" applyAlignment="1">
      <alignment horizontal="center" vertical="center"/>
    </xf>
    <xf numFmtId="9" fontId="13" fillId="31" borderId="201" xfId="0" applyNumberFormat="1" applyFont="1" applyFill="1" applyBorder="1" applyAlignment="1">
      <alignment horizontal="center" vertical="center"/>
    </xf>
    <xf numFmtId="1" fontId="0" fillId="0" borderId="209" xfId="0" applyNumberFormat="1" applyBorder="1" applyAlignment="1">
      <alignment horizontal="left" vertical="center" wrapText="1"/>
    </xf>
    <xf numFmtId="0" fontId="20" fillId="36" borderId="178" xfId="0" applyFont="1" applyFill="1" applyBorder="1" applyAlignment="1">
      <alignment horizontal="center" vertical="center" wrapText="1"/>
    </xf>
    <xf numFmtId="9" fontId="20" fillId="36" borderId="175" xfId="0" applyNumberFormat="1" applyFont="1" applyFill="1" applyBorder="1" applyAlignment="1">
      <alignment horizontal="center" vertical="center" wrapText="1"/>
    </xf>
    <xf numFmtId="9" fontId="20" fillId="36" borderId="138" xfId="0" applyNumberFormat="1" applyFont="1" applyFill="1" applyBorder="1" applyAlignment="1">
      <alignment horizontal="center" vertical="center" wrapText="1"/>
    </xf>
    <xf numFmtId="9" fontId="20" fillId="36" borderId="144" xfId="0" applyNumberFormat="1" applyFont="1" applyFill="1" applyBorder="1" applyAlignment="1">
      <alignment horizontal="center" vertical="center" wrapText="1"/>
    </xf>
    <xf numFmtId="0" fontId="33" fillId="0" borderId="24" xfId="0" applyFont="1" applyBorder="1" applyAlignment="1">
      <alignment horizontal="center" vertical="center" wrapText="1"/>
    </xf>
    <xf numFmtId="0" fontId="33" fillId="0" borderId="1" xfId="0" applyFont="1" applyBorder="1" applyAlignment="1">
      <alignment horizontal="center" vertical="center" wrapText="1"/>
    </xf>
    <xf numFmtId="1" fontId="33" fillId="0" borderId="1" xfId="0" applyNumberFormat="1" applyFont="1" applyBorder="1" applyAlignment="1">
      <alignment horizontal="center" vertical="center" wrapText="1"/>
    </xf>
    <xf numFmtId="9" fontId="0" fillId="0" borderId="153" xfId="0" applyNumberFormat="1" applyBorder="1" applyAlignment="1">
      <alignment horizontal="center" vertical="center" wrapText="1"/>
    </xf>
    <xf numFmtId="9" fontId="0" fillId="0" borderId="150" xfId="0" applyNumberFormat="1" applyBorder="1" applyAlignment="1">
      <alignment horizontal="center" vertical="center" wrapText="1"/>
    </xf>
    <xf numFmtId="9" fontId="0" fillId="0" borderId="151" xfId="0" applyNumberFormat="1" applyBorder="1" applyAlignment="1">
      <alignment horizontal="center" vertical="center" wrapText="1"/>
    </xf>
    <xf numFmtId="9" fontId="0" fillId="0" borderId="154" xfId="0" applyNumberFormat="1" applyBorder="1" applyAlignment="1">
      <alignment horizontal="center" vertical="center" wrapText="1"/>
    </xf>
    <xf numFmtId="0" fontId="0" fillId="0" borderId="215" xfId="0" applyBorder="1" applyAlignment="1">
      <alignment horizontal="left" vertical="center" wrapText="1"/>
    </xf>
    <xf numFmtId="9" fontId="0" fillId="31" borderId="156" xfId="0" applyNumberFormat="1" applyFill="1" applyBorder="1" applyAlignment="1">
      <alignment horizontal="center" vertical="center" wrapText="1"/>
    </xf>
    <xf numFmtId="0" fontId="15" fillId="7" borderId="216" xfId="0" applyFont="1" applyFill="1" applyBorder="1" applyAlignment="1">
      <alignment horizontal="center" vertical="center" wrapText="1"/>
    </xf>
    <xf numFmtId="0" fontId="15" fillId="7" borderId="217" xfId="0" applyFont="1" applyFill="1" applyBorder="1" applyAlignment="1">
      <alignment horizontal="center" vertical="center" wrapText="1"/>
    </xf>
    <xf numFmtId="0" fontId="16" fillId="7" borderId="217" xfId="0" applyFont="1" applyFill="1" applyBorder="1" applyAlignment="1">
      <alignment horizontal="center" vertical="center" wrapText="1"/>
    </xf>
    <xf numFmtId="0" fontId="15" fillId="7" borderId="218" xfId="0" applyFont="1" applyFill="1" applyBorder="1" applyAlignment="1">
      <alignment horizontal="center" vertical="center" wrapText="1"/>
    </xf>
    <xf numFmtId="0" fontId="16" fillId="0" borderId="219" xfId="0" applyFont="1" applyBorder="1" applyAlignment="1">
      <alignment horizontal="center" vertical="center" wrapText="1"/>
    </xf>
    <xf numFmtId="9" fontId="16" fillId="0" borderId="220" xfId="0" applyNumberFormat="1" applyFont="1" applyBorder="1" applyAlignment="1">
      <alignment horizontal="center" vertical="center" wrapText="1"/>
    </xf>
    <xf numFmtId="0" fontId="16" fillId="0" borderId="221" xfId="0" applyFont="1" applyBorder="1" applyAlignment="1">
      <alignment horizontal="center" vertical="center" wrapText="1"/>
    </xf>
    <xf numFmtId="0" fontId="16" fillId="0" borderId="222" xfId="0" applyFont="1" applyBorder="1" applyAlignment="1">
      <alignment horizontal="center" vertical="center" wrapText="1"/>
    </xf>
    <xf numFmtId="0" fontId="16" fillId="0" borderId="223" xfId="0" applyFont="1" applyBorder="1" applyAlignment="1">
      <alignment vertical="center" wrapText="1"/>
    </xf>
    <xf numFmtId="9" fontId="16" fillId="0" borderId="223" xfId="0" applyNumberFormat="1" applyFont="1" applyBorder="1" applyAlignment="1">
      <alignment horizontal="center" vertical="center" wrapText="1"/>
    </xf>
    <xf numFmtId="9" fontId="16" fillId="0" borderId="224" xfId="0" applyNumberFormat="1" applyFont="1" applyBorder="1" applyAlignment="1">
      <alignment horizontal="center" vertical="center" wrapText="1"/>
    </xf>
    <xf numFmtId="0" fontId="20" fillId="30" borderId="225" xfId="0" applyFont="1" applyFill="1" applyBorder="1" applyAlignment="1">
      <alignment horizontal="center" vertical="center" wrapText="1"/>
    </xf>
    <xf numFmtId="0" fontId="15" fillId="31" borderId="226" xfId="0" applyFont="1" applyFill="1" applyBorder="1" applyAlignment="1">
      <alignment horizontal="center" vertical="center" wrapText="1"/>
    </xf>
    <xf numFmtId="0" fontId="15" fillId="31" borderId="227" xfId="0" applyFont="1" applyFill="1" applyBorder="1" applyAlignment="1">
      <alignment horizontal="center" vertical="center" wrapText="1"/>
    </xf>
    <xf numFmtId="0" fontId="15" fillId="31" borderId="228" xfId="0" applyFont="1" applyFill="1" applyBorder="1" applyAlignment="1">
      <alignment horizontal="center" vertical="center" wrapText="1"/>
    </xf>
    <xf numFmtId="0" fontId="15" fillId="31" borderId="229" xfId="0" applyFont="1" applyFill="1" applyBorder="1" applyAlignment="1">
      <alignment horizontal="center" vertical="center" wrapText="1"/>
    </xf>
    <xf numFmtId="0" fontId="13" fillId="31" borderId="138" xfId="0" applyFont="1" applyFill="1" applyBorder="1" applyAlignment="1">
      <alignment vertical="center" wrapText="1"/>
    </xf>
    <xf numFmtId="0" fontId="13" fillId="31" borderId="138" xfId="0" applyFont="1" applyFill="1" applyBorder="1" applyAlignment="1">
      <alignment horizontal="center" vertical="center" wrapText="1"/>
    </xf>
    <xf numFmtId="9" fontId="7" fillId="0" borderId="0" xfId="1" applyFont="1" applyAlignment="1">
      <alignment vertical="center" wrapText="1"/>
    </xf>
    <xf numFmtId="10" fontId="69" fillId="34" borderId="104" xfId="0" applyNumberFormat="1" applyFont="1" applyFill="1" applyBorder="1" applyAlignment="1">
      <alignment horizontal="center" vertical="center" wrapText="1"/>
    </xf>
    <xf numFmtId="0" fontId="42" fillId="0" borderId="1" xfId="0" applyFont="1" applyBorder="1" applyAlignment="1">
      <alignment vertical="center" wrapText="1"/>
    </xf>
    <xf numFmtId="9" fontId="70" fillId="0" borderId="1" xfId="0" applyNumberFormat="1" applyFont="1" applyBorder="1" applyAlignment="1">
      <alignment horizontal="center" vertical="center" wrapText="1"/>
    </xf>
    <xf numFmtId="9" fontId="71" fillId="33" borderId="1" xfId="0" applyNumberFormat="1" applyFont="1" applyFill="1" applyBorder="1" applyAlignment="1">
      <alignment horizontal="center" vertical="center" wrapText="1"/>
    </xf>
    <xf numFmtId="9" fontId="71" fillId="13" borderId="1" xfId="0" applyNumberFormat="1" applyFont="1" applyFill="1" applyBorder="1" applyAlignment="1">
      <alignment horizontal="center" vertical="center" wrapText="1"/>
    </xf>
    <xf numFmtId="9" fontId="71" fillId="34" borderId="1" xfId="0" applyNumberFormat="1" applyFont="1" applyFill="1" applyBorder="1" applyAlignment="1">
      <alignment horizontal="center" vertical="center" wrapText="1"/>
    </xf>
    <xf numFmtId="9" fontId="71" fillId="30" borderId="1" xfId="0" applyNumberFormat="1"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1" borderId="6" xfId="0" applyFont="1" applyFill="1" applyBorder="1" applyAlignment="1">
      <alignment horizontal="center" vertical="center" wrapText="1"/>
    </xf>
    <xf numFmtId="0" fontId="16" fillId="31" borderId="6" xfId="0" applyFont="1" applyFill="1" applyBorder="1" applyAlignment="1">
      <alignment horizontal="center" vertical="center" wrapText="1"/>
    </xf>
    <xf numFmtId="0" fontId="20" fillId="33" borderId="6" xfId="0" applyFont="1" applyFill="1" applyBorder="1" applyAlignment="1">
      <alignment horizontal="center" vertical="center" wrapText="1"/>
    </xf>
    <xf numFmtId="0" fontId="20" fillId="13" borderId="6" xfId="0" applyFont="1" applyFill="1" applyBorder="1" applyAlignment="1">
      <alignment horizontal="center" vertical="center" wrapText="1"/>
    </xf>
    <xf numFmtId="0" fontId="20" fillId="34" borderId="6" xfId="0" applyFont="1" applyFill="1" applyBorder="1" applyAlignment="1">
      <alignment horizontal="center" vertical="center" wrapText="1"/>
    </xf>
    <xf numFmtId="0" fontId="20" fillId="30" borderId="6" xfId="0" applyFont="1" applyFill="1" applyBorder="1" applyAlignment="1">
      <alignment horizontal="center" vertical="center" wrapText="1"/>
    </xf>
    <xf numFmtId="0" fontId="15" fillId="31" borderId="10" xfId="0" applyFont="1" applyFill="1" applyBorder="1" applyAlignment="1">
      <alignment horizontal="center" vertical="center" wrapText="1"/>
    </xf>
    <xf numFmtId="0" fontId="42" fillId="0" borderId="11" xfId="0" applyFont="1" applyBorder="1" applyAlignment="1">
      <alignment horizontal="center" vertical="center" wrapText="1"/>
    </xf>
    <xf numFmtId="9" fontId="30" fillId="0" borderId="15" xfId="0" applyNumberFormat="1" applyFont="1" applyBorder="1" applyAlignment="1">
      <alignment horizontal="center" vertical="center" wrapText="1"/>
    </xf>
    <xf numFmtId="0" fontId="42" fillId="0" borderId="21" xfId="0" applyFont="1" applyBorder="1" applyAlignment="1">
      <alignment horizontal="center" vertical="center" wrapText="1"/>
    </xf>
    <xf numFmtId="0" fontId="42" fillId="0" borderId="16" xfId="0" applyFont="1" applyBorder="1" applyAlignment="1">
      <alignment vertical="center" wrapText="1"/>
    </xf>
    <xf numFmtId="9" fontId="70" fillId="0" borderId="16" xfId="0" applyNumberFormat="1" applyFont="1" applyBorder="1" applyAlignment="1">
      <alignment horizontal="center" vertical="center" wrapText="1"/>
    </xf>
    <xf numFmtId="9" fontId="71" fillId="33" borderId="16" xfId="0" applyNumberFormat="1" applyFont="1" applyFill="1" applyBorder="1" applyAlignment="1">
      <alignment horizontal="center" vertical="center" wrapText="1"/>
    </xf>
    <xf numFmtId="9" fontId="71" fillId="13" borderId="16" xfId="0" applyNumberFormat="1" applyFont="1" applyFill="1" applyBorder="1" applyAlignment="1">
      <alignment horizontal="center" vertical="center" wrapText="1"/>
    </xf>
    <xf numFmtId="9" fontId="71" fillId="34" borderId="16" xfId="0" applyNumberFormat="1" applyFont="1" applyFill="1" applyBorder="1" applyAlignment="1">
      <alignment horizontal="center" vertical="center" wrapText="1"/>
    </xf>
    <xf numFmtId="9" fontId="71" fillId="30" borderId="16" xfId="0" applyNumberFormat="1" applyFont="1" applyFill="1" applyBorder="1" applyAlignment="1">
      <alignment horizontal="center" vertical="center" wrapText="1"/>
    </xf>
    <xf numFmtId="9" fontId="30" fillId="0" borderId="17" xfId="0" applyNumberFormat="1" applyFont="1" applyBorder="1" applyAlignment="1">
      <alignment horizontal="center" vertical="center" wrapText="1"/>
    </xf>
    <xf numFmtId="9" fontId="20" fillId="33" borderId="235" xfId="0" applyNumberFormat="1" applyFont="1" applyFill="1" applyBorder="1" applyAlignment="1">
      <alignment horizontal="center" vertical="center" wrapText="1"/>
    </xf>
    <xf numFmtId="9" fontId="20" fillId="13" borderId="235" xfId="0" applyNumberFormat="1" applyFont="1" applyFill="1" applyBorder="1" applyAlignment="1">
      <alignment horizontal="center" vertical="center" wrapText="1"/>
    </xf>
    <xf numFmtId="9" fontId="20" fillId="34" borderId="235" xfId="0" applyNumberFormat="1" applyFont="1" applyFill="1" applyBorder="1" applyAlignment="1">
      <alignment horizontal="center" vertical="center" wrapText="1"/>
    </xf>
    <xf numFmtId="9" fontId="20" fillId="30" borderId="235" xfId="0" applyNumberFormat="1" applyFont="1" applyFill="1" applyBorder="1" applyAlignment="1">
      <alignment horizontal="center" vertical="center" wrapText="1"/>
    </xf>
    <xf numFmtId="0" fontId="20" fillId="30" borderId="237" xfId="0" applyFont="1" applyFill="1" applyBorder="1" applyAlignment="1">
      <alignment horizontal="center" vertical="center" wrapText="1"/>
    </xf>
    <xf numFmtId="9" fontId="20" fillId="33" borderId="234" xfId="0" applyNumberFormat="1" applyFont="1" applyFill="1" applyBorder="1" applyAlignment="1">
      <alignment horizontal="center" vertical="center" wrapText="1"/>
    </xf>
    <xf numFmtId="0" fontId="20" fillId="33" borderId="237" xfId="0" applyFont="1" applyFill="1" applyBorder="1" applyAlignment="1">
      <alignment horizontal="center" vertical="center" wrapText="1"/>
    </xf>
    <xf numFmtId="9" fontId="20" fillId="13" borderId="234" xfId="0" applyNumberFormat="1" applyFont="1" applyFill="1" applyBorder="1" applyAlignment="1">
      <alignment horizontal="center" vertical="center" wrapText="1"/>
    </xf>
    <xf numFmtId="0" fontId="20" fillId="13" borderId="237" xfId="0" applyFont="1" applyFill="1" applyBorder="1" applyAlignment="1">
      <alignment horizontal="center" vertical="center" wrapText="1"/>
    </xf>
    <xf numFmtId="9" fontId="20" fillId="34" borderId="234" xfId="0" applyNumberFormat="1" applyFont="1" applyFill="1" applyBorder="1" applyAlignment="1">
      <alignment horizontal="center" vertical="center" wrapText="1"/>
    </xf>
    <xf numFmtId="0" fontId="20" fillId="34" borderId="237" xfId="0" applyFont="1" applyFill="1" applyBorder="1" applyAlignment="1">
      <alignment horizontal="center" vertical="center" wrapText="1"/>
    </xf>
    <xf numFmtId="9" fontId="20" fillId="30" borderId="234" xfId="0" applyNumberFormat="1" applyFont="1" applyFill="1" applyBorder="1" applyAlignment="1">
      <alignment horizontal="center" vertical="center" wrapText="1"/>
    </xf>
    <xf numFmtId="0" fontId="44" fillId="29" borderId="0" xfId="4" applyFont="1" applyFill="1" applyAlignment="1">
      <alignment horizontal="center" vertical="center" wrapText="1"/>
    </xf>
    <xf numFmtId="0" fontId="44" fillId="28" borderId="0" xfId="0" applyFont="1" applyFill="1" applyAlignment="1">
      <alignment horizontal="center" vertical="center" wrapText="1"/>
    </xf>
    <xf numFmtId="0" fontId="66" fillId="27" borderId="0" xfId="0" applyFont="1" applyFill="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9" fontId="2" fillId="0" borderId="51" xfId="0" applyNumberFormat="1" applyFont="1" applyBorder="1" applyAlignment="1">
      <alignment horizontal="center" vertical="center" wrapText="1"/>
    </xf>
    <xf numFmtId="9" fontId="2" fillId="0" borderId="52" xfId="0" applyNumberFormat="1" applyFont="1" applyBorder="1" applyAlignment="1">
      <alignment horizontal="center" vertical="center" wrapText="1"/>
    </xf>
    <xf numFmtId="9" fontId="2" fillId="20" borderId="51" xfId="1" applyFont="1" applyFill="1" applyBorder="1" applyAlignment="1" applyProtection="1">
      <alignment horizontal="center" vertical="center" wrapText="1"/>
      <protection locked="0"/>
    </xf>
    <xf numFmtId="9" fontId="2" fillId="20" borderId="52" xfId="1" applyFont="1" applyFill="1" applyBorder="1" applyAlignment="1" applyProtection="1">
      <alignment horizontal="center" vertical="center" wrapText="1"/>
      <protection locked="0"/>
    </xf>
    <xf numFmtId="0" fontId="1" fillId="19" borderId="30" xfId="0" applyFont="1" applyFill="1" applyBorder="1" applyAlignment="1">
      <alignment horizontal="center" vertical="center" wrapText="1"/>
    </xf>
    <xf numFmtId="0" fontId="1" fillId="19" borderId="50" xfId="0" applyFont="1" applyFill="1" applyBorder="1" applyAlignment="1">
      <alignment horizontal="center" vertical="center" wrapText="1"/>
    </xf>
    <xf numFmtId="0" fontId="1" fillId="19" borderId="36" xfId="0" applyFont="1" applyFill="1" applyBorder="1" applyAlignment="1">
      <alignment horizontal="center" vertical="center" wrapText="1"/>
    </xf>
    <xf numFmtId="0" fontId="9" fillId="20" borderId="30" xfId="0" applyFont="1" applyFill="1" applyBorder="1" applyAlignment="1">
      <alignment horizontal="left" vertical="center" wrapText="1"/>
    </xf>
    <xf numFmtId="0" fontId="9" fillId="20" borderId="50" xfId="0" applyFont="1" applyFill="1" applyBorder="1" applyAlignment="1">
      <alignment horizontal="left" vertical="center" wrapText="1"/>
    </xf>
    <xf numFmtId="0" fontId="9" fillId="20" borderId="36" xfId="0" applyFont="1" applyFill="1" applyBorder="1" applyAlignment="1">
      <alignment horizontal="left" vertical="center" wrapText="1"/>
    </xf>
    <xf numFmtId="0" fontId="11" fillId="11" borderId="30" xfId="0" applyFont="1" applyFill="1" applyBorder="1" applyAlignment="1" applyProtection="1">
      <alignment horizontal="left" vertical="center" wrapText="1"/>
      <protection locked="0"/>
    </xf>
    <xf numFmtId="0" fontId="11" fillId="11" borderId="50" xfId="0" applyFont="1" applyFill="1" applyBorder="1" applyAlignment="1" applyProtection="1">
      <alignment horizontal="left" vertical="center" wrapText="1"/>
      <protection locked="0"/>
    </xf>
    <xf numFmtId="0" fontId="11" fillId="11" borderId="36" xfId="0" applyFont="1" applyFill="1" applyBorder="1" applyAlignment="1" applyProtection="1">
      <alignment horizontal="left" vertical="center" wrapText="1"/>
      <protection locked="0"/>
    </xf>
    <xf numFmtId="0" fontId="11" fillId="11" borderId="30" xfId="0" applyFont="1" applyFill="1" applyBorder="1" applyAlignment="1" applyProtection="1">
      <alignment horizontal="center" vertical="center" wrapText="1"/>
      <protection locked="0"/>
    </xf>
    <xf numFmtId="0" fontId="11" fillId="11" borderId="50" xfId="0" applyFont="1" applyFill="1" applyBorder="1" applyAlignment="1" applyProtection="1">
      <alignment horizontal="center" vertical="center" wrapText="1"/>
      <protection locked="0"/>
    </xf>
    <xf numFmtId="0" fontId="11" fillId="11" borderId="36" xfId="0" applyFont="1" applyFill="1" applyBorder="1" applyAlignment="1" applyProtection="1">
      <alignment horizontal="center" vertical="center" wrapText="1"/>
      <protection locked="0"/>
    </xf>
    <xf numFmtId="0" fontId="2" fillId="0" borderId="29" xfId="0" applyFont="1" applyBorder="1" applyAlignment="1">
      <alignment horizontal="center" vertical="center" wrapText="1"/>
    </xf>
    <xf numFmtId="9" fontId="2" fillId="20" borderId="51" xfId="1" applyFont="1" applyFill="1" applyBorder="1" applyAlignment="1" applyProtection="1">
      <alignment horizontal="center" vertical="center" wrapText="1"/>
    </xf>
    <xf numFmtId="9" fontId="2" fillId="20" borderId="52" xfId="1" applyFont="1" applyFill="1" applyBorder="1" applyAlignment="1" applyProtection="1">
      <alignment horizontal="center" vertical="center" wrapText="1"/>
    </xf>
    <xf numFmtId="0" fontId="15" fillId="0" borderId="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9" xfId="0" applyFont="1" applyBorder="1" applyAlignment="1">
      <alignment horizontal="center" vertical="center" wrapText="1"/>
    </xf>
    <xf numFmtId="9" fontId="12" fillId="8" borderId="7" xfId="0" applyNumberFormat="1" applyFont="1" applyFill="1" applyBorder="1" applyAlignment="1">
      <alignment horizontal="center" vertical="center" wrapText="1"/>
    </xf>
    <xf numFmtId="9" fontId="12" fillId="8" borderId="12" xfId="0" applyNumberFormat="1" applyFont="1" applyFill="1" applyBorder="1" applyAlignment="1">
      <alignment horizontal="center" vertical="center" wrapText="1"/>
    </xf>
    <xf numFmtId="9" fontId="12" fillId="8" borderId="19" xfId="0" applyNumberFormat="1" applyFont="1" applyFill="1" applyBorder="1" applyAlignment="1">
      <alignment horizontal="center" vertical="center" wrapText="1"/>
    </xf>
    <xf numFmtId="9" fontId="20" fillId="8" borderId="7" xfId="0" applyNumberFormat="1" applyFont="1" applyFill="1" applyBorder="1" applyAlignment="1">
      <alignment horizontal="center" vertical="center" wrapText="1"/>
    </xf>
    <xf numFmtId="9" fontId="20" fillId="8" borderId="12" xfId="0" applyNumberFormat="1" applyFont="1" applyFill="1" applyBorder="1" applyAlignment="1">
      <alignment horizontal="center" vertical="center" wrapText="1"/>
    </xf>
    <xf numFmtId="9" fontId="20" fillId="8" borderId="19" xfId="0" applyNumberFormat="1" applyFont="1" applyFill="1" applyBorder="1" applyAlignment="1">
      <alignment horizontal="center" vertical="center" wrapText="1"/>
    </xf>
    <xf numFmtId="9" fontId="0" fillId="9" borderId="7" xfId="0" applyNumberFormat="1" applyFill="1" applyBorder="1" applyAlignment="1">
      <alignment horizontal="center" vertical="center" wrapText="1"/>
    </xf>
    <xf numFmtId="9" fontId="0" fillId="9" borderId="12" xfId="0" applyNumberFormat="1" applyFill="1" applyBorder="1" applyAlignment="1">
      <alignment horizontal="center" vertical="center" wrapText="1"/>
    </xf>
    <xf numFmtId="9" fontId="0" fillId="9" borderId="19" xfId="0" applyNumberFormat="1" applyFill="1" applyBorder="1" applyAlignment="1">
      <alignment horizontal="center" vertical="center" wrapText="1"/>
    </xf>
    <xf numFmtId="0" fontId="15" fillId="0" borderId="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21" xfId="0" applyFont="1" applyBorder="1" applyAlignment="1">
      <alignment horizontal="center" vertical="center" wrapText="1"/>
    </xf>
    <xf numFmtId="0" fontId="19" fillId="0" borderId="6" xfId="0" applyFont="1" applyBorder="1" applyAlignment="1">
      <alignment horizontal="left" vertical="center" wrapText="1"/>
    </xf>
    <xf numFmtId="0" fontId="19" fillId="0" borderId="1" xfId="0" applyFont="1" applyBorder="1" applyAlignment="1">
      <alignment horizontal="left" vertical="center" wrapText="1"/>
    </xf>
    <xf numFmtId="0" fontId="19" fillId="0" borderId="16" xfId="0" applyFont="1" applyBorder="1" applyAlignment="1">
      <alignment horizontal="left" vertical="center" wrapText="1"/>
    </xf>
    <xf numFmtId="0" fontId="15" fillId="0" borderId="5" xfId="1" applyNumberFormat="1" applyFont="1" applyFill="1" applyBorder="1" applyAlignment="1">
      <alignment horizontal="center" vertical="center" wrapText="1"/>
    </xf>
    <xf numFmtId="0" fontId="15" fillId="0" borderId="11" xfId="1" applyNumberFormat="1" applyFont="1" applyFill="1" applyBorder="1" applyAlignment="1">
      <alignment horizontal="center" vertical="center" wrapText="1"/>
    </xf>
    <xf numFmtId="0" fontId="15" fillId="0" borderId="21" xfId="1" applyNumberFormat="1" applyFont="1" applyFill="1" applyBorder="1" applyAlignment="1">
      <alignment horizontal="center" vertical="center" wrapText="1"/>
    </xf>
    <xf numFmtId="0" fontId="15" fillId="0" borderId="4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9" fontId="17" fillId="2" borderId="4" xfId="0" applyNumberFormat="1" applyFont="1" applyFill="1" applyBorder="1" applyAlignment="1">
      <alignment horizontal="center" vertical="center" wrapText="1"/>
    </xf>
    <xf numFmtId="9" fontId="17" fillId="2" borderId="1" xfId="0" applyNumberFormat="1" applyFont="1" applyFill="1" applyBorder="1" applyAlignment="1">
      <alignment horizontal="center" vertical="center" wrapText="1"/>
    </xf>
    <xf numFmtId="9" fontId="17" fillId="2" borderId="3" xfId="0" applyNumberFormat="1" applyFont="1" applyFill="1" applyBorder="1" applyAlignment="1">
      <alignment horizontal="center" vertical="center" wrapText="1"/>
    </xf>
    <xf numFmtId="9" fontId="18" fillId="9" borderId="31" xfId="0" applyNumberFormat="1" applyFont="1" applyFill="1" applyBorder="1" applyAlignment="1">
      <alignment horizontal="center" vertical="center" wrapText="1"/>
    </xf>
    <xf numFmtId="9" fontId="18" fillId="9" borderId="24" xfId="0" applyNumberFormat="1" applyFont="1" applyFill="1" applyBorder="1" applyAlignment="1">
      <alignment horizontal="center" vertical="center" wrapText="1"/>
    </xf>
    <xf numFmtId="9" fontId="18" fillId="9" borderId="26" xfId="0" applyNumberFormat="1" applyFont="1" applyFill="1" applyBorder="1" applyAlignment="1">
      <alignment horizontal="center" vertical="center" wrapText="1"/>
    </xf>
    <xf numFmtId="9" fontId="17" fillId="8" borderId="6" xfId="0" applyNumberFormat="1" applyFont="1" applyFill="1" applyBorder="1" applyAlignment="1">
      <alignment horizontal="center" vertical="center" wrapText="1"/>
    </xf>
    <xf numFmtId="9" fontId="17" fillId="8" borderId="1" xfId="0" applyNumberFormat="1" applyFont="1" applyFill="1" applyBorder="1" applyAlignment="1">
      <alignment horizontal="center" vertical="center" wrapText="1"/>
    </xf>
    <xf numFmtId="9" fontId="17" fillId="8" borderId="16" xfId="0" applyNumberFormat="1" applyFont="1" applyFill="1" applyBorder="1" applyAlignment="1">
      <alignment horizontal="center" vertical="center" wrapText="1"/>
    </xf>
    <xf numFmtId="9" fontId="18" fillId="9" borderId="55" xfId="0" applyNumberFormat="1" applyFont="1" applyFill="1" applyBorder="1" applyAlignment="1">
      <alignment horizontal="center" vertical="center" wrapText="1"/>
    </xf>
    <xf numFmtId="9" fontId="18" fillId="9" borderId="56" xfId="0" applyNumberFormat="1" applyFont="1" applyFill="1" applyBorder="1" applyAlignment="1">
      <alignment horizontal="center" vertical="center" wrapText="1"/>
    </xf>
    <xf numFmtId="9" fontId="7" fillId="9" borderId="7" xfId="1" applyFont="1" applyFill="1" applyBorder="1" applyAlignment="1">
      <alignment horizontal="center" vertical="center" wrapText="1"/>
    </xf>
    <xf numFmtId="9" fontId="7" fillId="9" borderId="12" xfId="1" applyFont="1" applyFill="1" applyBorder="1" applyAlignment="1">
      <alignment horizontal="center" vertical="center" wrapText="1"/>
    </xf>
    <xf numFmtId="9" fontId="7" fillId="9" borderId="19" xfId="1" applyFont="1" applyFill="1" applyBorder="1" applyAlignment="1">
      <alignment horizontal="center" vertical="center" wrapText="1"/>
    </xf>
    <xf numFmtId="9" fontId="7" fillId="9" borderId="7" xfId="0" applyNumberFormat="1" applyFont="1" applyFill="1" applyBorder="1" applyAlignment="1">
      <alignment horizontal="center" vertical="center" wrapText="1"/>
    </xf>
    <xf numFmtId="9" fontId="7" fillId="9" borderId="12" xfId="0" applyNumberFormat="1" applyFont="1" applyFill="1" applyBorder="1" applyAlignment="1">
      <alignment horizontal="center" vertical="center" wrapText="1"/>
    </xf>
    <xf numFmtId="9" fontId="7" fillId="9" borderId="19" xfId="0" applyNumberFormat="1" applyFont="1" applyFill="1" applyBorder="1" applyAlignment="1">
      <alignment horizontal="center" vertical="center" wrapText="1"/>
    </xf>
    <xf numFmtId="9" fontId="16" fillId="9" borderId="7" xfId="1" applyFont="1" applyFill="1" applyBorder="1" applyAlignment="1">
      <alignment horizontal="center" vertical="center" wrapText="1"/>
    </xf>
    <xf numFmtId="9" fontId="16" fillId="9" borderId="12" xfId="1" applyFont="1" applyFill="1" applyBorder="1" applyAlignment="1">
      <alignment horizontal="center" vertical="center" wrapText="1"/>
    </xf>
    <xf numFmtId="9" fontId="16" fillId="9" borderId="19" xfId="1" applyFont="1" applyFill="1" applyBorder="1" applyAlignment="1">
      <alignment horizontal="center" vertical="center" wrapText="1"/>
    </xf>
    <xf numFmtId="9" fontId="20" fillId="8" borderId="7" xfId="1" applyFont="1" applyFill="1" applyBorder="1" applyAlignment="1">
      <alignment horizontal="center" vertical="center" wrapText="1"/>
    </xf>
    <xf numFmtId="9" fontId="20" fillId="8" borderId="12" xfId="1" applyFont="1" applyFill="1" applyBorder="1" applyAlignment="1">
      <alignment horizontal="center" vertical="center" wrapText="1"/>
    </xf>
    <xf numFmtId="9" fontId="20" fillId="8" borderId="19" xfId="1" applyFont="1" applyFill="1" applyBorder="1" applyAlignment="1">
      <alignment horizontal="center" vertical="center" wrapText="1"/>
    </xf>
    <xf numFmtId="0" fontId="19" fillId="0" borderId="3" xfId="0" applyFont="1" applyBorder="1" applyAlignment="1">
      <alignment horizontal="left" vertical="center" wrapText="1"/>
    </xf>
    <xf numFmtId="165" fontId="20" fillId="8" borderId="7" xfId="0" applyNumberFormat="1" applyFont="1" applyFill="1" applyBorder="1" applyAlignment="1">
      <alignment horizontal="center" vertical="center" wrapText="1"/>
    </xf>
    <xf numFmtId="165" fontId="20" fillId="8" borderId="12" xfId="0" applyNumberFormat="1" applyFont="1" applyFill="1" applyBorder="1" applyAlignment="1">
      <alignment horizontal="center" vertical="center" wrapText="1"/>
    </xf>
    <xf numFmtId="165" fontId="20" fillId="8" borderId="19" xfId="0" applyNumberFormat="1" applyFont="1" applyFill="1" applyBorder="1" applyAlignment="1">
      <alignment horizontal="center" vertical="center" wrapText="1"/>
    </xf>
    <xf numFmtId="9" fontId="16" fillId="9" borderId="7" xfId="0" applyNumberFormat="1" applyFont="1" applyFill="1" applyBorder="1" applyAlignment="1">
      <alignment horizontal="center" vertical="center" wrapText="1"/>
    </xf>
    <xf numFmtId="9" fontId="16" fillId="9" borderId="12" xfId="0" applyNumberFormat="1" applyFont="1" applyFill="1" applyBorder="1" applyAlignment="1">
      <alignment horizontal="center" vertical="center" wrapText="1"/>
    </xf>
    <xf numFmtId="9" fontId="16" fillId="9" borderId="19" xfId="0" applyNumberFormat="1"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9" fontId="17" fillId="2" borderId="6" xfId="0" applyNumberFormat="1" applyFont="1" applyFill="1" applyBorder="1" applyAlignment="1">
      <alignment horizontal="center" vertical="center" wrapText="1"/>
    </xf>
    <xf numFmtId="9" fontId="17" fillId="2" borderId="16" xfId="0" applyNumberFormat="1" applyFont="1" applyFill="1" applyBorder="1" applyAlignment="1">
      <alignment horizontal="center" vertical="center" wrapText="1"/>
    </xf>
    <xf numFmtId="9" fontId="13" fillId="9" borderId="55" xfId="0" applyNumberFormat="1" applyFont="1" applyFill="1" applyBorder="1" applyAlignment="1">
      <alignment horizontal="center" vertical="center" wrapText="1"/>
    </xf>
    <xf numFmtId="9" fontId="13" fillId="9" borderId="31" xfId="0" applyNumberFormat="1" applyFont="1" applyFill="1" applyBorder="1" applyAlignment="1">
      <alignment horizontal="center" vertical="center" wrapText="1"/>
    </xf>
    <xf numFmtId="9" fontId="13" fillId="9" borderId="24" xfId="0" applyNumberFormat="1" applyFont="1" applyFill="1" applyBorder="1" applyAlignment="1">
      <alignment horizontal="center" vertical="center" wrapText="1"/>
    </xf>
    <xf numFmtId="9" fontId="13" fillId="9" borderId="56" xfId="0" applyNumberFormat="1" applyFont="1" applyFill="1" applyBorder="1" applyAlignment="1">
      <alignment horizontal="center" vertical="center" wrapText="1"/>
    </xf>
    <xf numFmtId="0" fontId="15" fillId="0" borderId="5" xfId="1" applyNumberFormat="1" applyFont="1" applyBorder="1" applyAlignment="1">
      <alignment horizontal="center" vertical="center" wrapText="1"/>
    </xf>
    <xf numFmtId="0" fontId="15" fillId="0" borderId="49" xfId="1" applyNumberFormat="1" applyFont="1" applyBorder="1" applyAlignment="1">
      <alignment horizontal="center" vertical="center" wrapText="1"/>
    </xf>
    <xf numFmtId="0" fontId="15" fillId="0" borderId="21" xfId="1" applyNumberFormat="1" applyFont="1" applyBorder="1" applyAlignment="1">
      <alignment horizontal="center" vertical="center" wrapText="1"/>
    </xf>
    <xf numFmtId="0" fontId="19" fillId="0" borderId="4" xfId="0" applyFont="1" applyBorder="1" applyAlignment="1">
      <alignment horizontal="left" vertical="center" wrapText="1"/>
    </xf>
    <xf numFmtId="9" fontId="20" fillId="2" borderId="6" xfId="0" applyNumberFormat="1" applyFont="1" applyFill="1" applyBorder="1" applyAlignment="1">
      <alignment horizontal="center" vertical="center" wrapText="1"/>
    </xf>
    <xf numFmtId="9" fontId="20" fillId="2" borderId="1" xfId="0" applyNumberFormat="1" applyFont="1" applyFill="1" applyBorder="1" applyAlignment="1">
      <alignment horizontal="center" vertical="center" wrapText="1"/>
    </xf>
    <xf numFmtId="9" fontId="20" fillId="2" borderId="16" xfId="0" applyNumberFormat="1" applyFont="1" applyFill="1" applyBorder="1" applyAlignment="1">
      <alignment horizontal="center" vertical="center" wrapText="1"/>
    </xf>
    <xf numFmtId="9" fontId="0" fillId="9" borderId="6" xfId="0" applyNumberFormat="1" applyFill="1" applyBorder="1" applyAlignment="1">
      <alignment horizontal="center" vertical="center" wrapText="1"/>
    </xf>
    <xf numFmtId="9" fontId="0" fillId="9" borderId="1" xfId="0" applyNumberFormat="1" applyFill="1" applyBorder="1" applyAlignment="1">
      <alignment horizontal="center" vertical="center" wrapText="1"/>
    </xf>
    <xf numFmtId="9" fontId="0" fillId="9" borderId="16" xfId="0" applyNumberFormat="1" applyFill="1" applyBorder="1" applyAlignment="1">
      <alignment horizontal="center" vertical="center" wrapText="1"/>
    </xf>
    <xf numFmtId="9" fontId="0" fillId="9" borderId="56" xfId="0" applyNumberFormat="1" applyFill="1" applyBorder="1" applyAlignment="1">
      <alignment horizontal="center" vertical="center" wrapText="1"/>
    </xf>
    <xf numFmtId="9" fontId="12" fillId="8" borderId="6" xfId="0" applyNumberFormat="1" applyFont="1" applyFill="1" applyBorder="1" applyAlignment="1">
      <alignment horizontal="center" vertical="center" wrapText="1"/>
    </xf>
    <xf numFmtId="9" fontId="12" fillId="8" borderId="1" xfId="0" applyNumberFormat="1" applyFont="1" applyFill="1" applyBorder="1" applyAlignment="1">
      <alignment horizontal="center" vertical="center" wrapText="1"/>
    </xf>
    <xf numFmtId="9" fontId="12" fillId="8" borderId="16" xfId="0" applyNumberFormat="1" applyFont="1" applyFill="1" applyBorder="1" applyAlignment="1">
      <alignment horizontal="center" vertical="center" wrapText="1"/>
    </xf>
    <xf numFmtId="9" fontId="20" fillId="8" borderId="6" xfId="0" applyNumberFormat="1" applyFont="1" applyFill="1" applyBorder="1" applyAlignment="1">
      <alignment horizontal="center" vertical="center" wrapText="1"/>
    </xf>
    <xf numFmtId="9" fontId="20" fillId="8" borderId="1" xfId="0" applyNumberFormat="1" applyFont="1" applyFill="1" applyBorder="1" applyAlignment="1">
      <alignment horizontal="center" vertical="center" wrapText="1"/>
    </xf>
    <xf numFmtId="9" fontId="20" fillId="8" borderId="16" xfId="0" applyNumberFormat="1" applyFont="1" applyFill="1" applyBorder="1" applyAlignment="1">
      <alignment horizontal="center" vertical="center" wrapText="1"/>
    </xf>
    <xf numFmtId="9" fontId="7" fillId="9" borderId="6" xfId="1" applyFont="1" applyFill="1" applyBorder="1" applyAlignment="1">
      <alignment horizontal="center" vertical="center" wrapText="1"/>
    </xf>
    <xf numFmtId="9" fontId="7" fillId="9" borderId="1" xfId="1" applyFont="1" applyFill="1" applyBorder="1" applyAlignment="1">
      <alignment horizontal="center" vertical="center" wrapText="1"/>
    </xf>
    <xf numFmtId="9" fontId="7" fillId="9" borderId="16" xfId="1" applyFont="1" applyFill="1" applyBorder="1" applyAlignment="1">
      <alignment horizontal="center" vertical="center" wrapText="1"/>
    </xf>
    <xf numFmtId="9" fontId="7" fillId="9" borderId="6" xfId="0" applyNumberFormat="1" applyFont="1" applyFill="1" applyBorder="1" applyAlignment="1">
      <alignment horizontal="center" vertical="center" wrapText="1"/>
    </xf>
    <xf numFmtId="9" fontId="7" fillId="9" borderId="1" xfId="0" applyNumberFormat="1" applyFont="1" applyFill="1" applyBorder="1" applyAlignment="1">
      <alignment horizontal="center" vertical="center" wrapText="1"/>
    </xf>
    <xf numFmtId="9" fontId="7" fillId="9" borderId="56" xfId="0" applyNumberFormat="1" applyFont="1" applyFill="1" applyBorder="1" applyAlignment="1">
      <alignment horizontal="center" vertical="center" wrapText="1"/>
    </xf>
    <xf numFmtId="9" fontId="12" fillId="8" borderId="4" xfId="0" applyNumberFormat="1" applyFont="1" applyFill="1" applyBorder="1" applyAlignment="1">
      <alignment horizontal="center" vertical="center" wrapText="1"/>
    </xf>
    <xf numFmtId="165" fontId="20" fillId="8" borderId="6" xfId="0" applyNumberFormat="1" applyFont="1" applyFill="1" applyBorder="1" applyAlignment="1">
      <alignment horizontal="center" vertical="center" wrapText="1"/>
    </xf>
    <xf numFmtId="165" fontId="20" fillId="8" borderId="4" xfId="0" applyNumberFormat="1" applyFont="1" applyFill="1" applyBorder="1" applyAlignment="1">
      <alignment horizontal="center" vertical="center" wrapText="1"/>
    </xf>
    <xf numFmtId="165" fontId="20" fillId="8" borderId="16" xfId="0" applyNumberFormat="1" applyFont="1" applyFill="1" applyBorder="1" applyAlignment="1">
      <alignment horizontal="center" vertical="center" wrapText="1"/>
    </xf>
    <xf numFmtId="9" fontId="16" fillId="9" borderId="6" xfId="1" applyFont="1" applyFill="1" applyBorder="1" applyAlignment="1">
      <alignment horizontal="center" vertical="center" wrapText="1"/>
    </xf>
    <xf numFmtId="9" fontId="16" fillId="9" borderId="1" xfId="1" applyFont="1" applyFill="1" applyBorder="1" applyAlignment="1">
      <alignment horizontal="center" vertical="center" wrapText="1"/>
    </xf>
    <xf numFmtId="9" fontId="16" fillId="9" borderId="26" xfId="1" applyFont="1" applyFill="1" applyBorder="1" applyAlignment="1">
      <alignment horizontal="center" vertical="center" wrapText="1"/>
    </xf>
    <xf numFmtId="9" fontId="20" fillId="8" borderId="6" xfId="1" applyFont="1" applyFill="1" applyBorder="1" applyAlignment="1">
      <alignment horizontal="center" vertical="center" wrapText="1"/>
    </xf>
    <xf numFmtId="9" fontId="20" fillId="8" borderId="1" xfId="1" applyFont="1" applyFill="1" applyBorder="1" applyAlignment="1">
      <alignment horizontal="center" vertical="center" wrapText="1"/>
    </xf>
    <xf numFmtId="9" fontId="20" fillId="8" borderId="16" xfId="1" applyFont="1" applyFill="1" applyBorder="1" applyAlignment="1">
      <alignment horizontal="center" vertical="center" wrapText="1"/>
    </xf>
    <xf numFmtId="9" fontId="12" fillId="8" borderId="3" xfId="0" applyNumberFormat="1" applyFont="1" applyFill="1" applyBorder="1" applyAlignment="1">
      <alignment horizontal="center" vertical="center" wrapText="1"/>
    </xf>
    <xf numFmtId="165" fontId="20" fillId="8" borderId="1" xfId="0" applyNumberFormat="1" applyFont="1" applyFill="1" applyBorder="1" applyAlignment="1">
      <alignment horizontal="center" vertical="center" wrapText="1"/>
    </xf>
    <xf numFmtId="165" fontId="20" fillId="8" borderId="3" xfId="0" applyNumberFormat="1" applyFont="1" applyFill="1" applyBorder="1" applyAlignment="1">
      <alignment horizontal="center" vertical="center" wrapText="1"/>
    </xf>
    <xf numFmtId="9" fontId="16" fillId="9" borderId="6" xfId="0" applyNumberFormat="1" applyFont="1" applyFill="1" applyBorder="1" applyAlignment="1">
      <alignment horizontal="center" vertical="center" wrapText="1"/>
    </xf>
    <xf numFmtId="9" fontId="16" fillId="9" borderId="1" xfId="0" applyNumberFormat="1" applyFont="1" applyFill="1" applyBorder="1" applyAlignment="1">
      <alignment horizontal="center" vertical="center" wrapText="1"/>
    </xf>
    <xf numFmtId="9" fontId="16" fillId="9" borderId="3" xfId="0" applyNumberFormat="1" applyFont="1" applyFill="1" applyBorder="1" applyAlignment="1">
      <alignment horizontal="center" vertical="center" wrapText="1"/>
    </xf>
    <xf numFmtId="9" fontId="16" fillId="9" borderId="56" xfId="1" applyFont="1" applyFill="1" applyBorder="1" applyAlignment="1">
      <alignment horizontal="center" vertical="center" wrapText="1"/>
    </xf>
    <xf numFmtId="9" fontId="16" fillId="9" borderId="4" xfId="0" applyNumberFormat="1" applyFont="1" applyFill="1" applyBorder="1" applyAlignment="1">
      <alignment horizontal="center" vertical="center" wrapText="1"/>
    </xf>
    <xf numFmtId="9" fontId="16" fillId="9" borderId="16" xfId="0" applyNumberFormat="1" applyFont="1" applyFill="1" applyBorder="1" applyAlignment="1">
      <alignment horizontal="center" vertical="center" wrapText="1"/>
    </xf>
    <xf numFmtId="9" fontId="16" fillId="9" borderId="4" xfId="1" applyFont="1" applyFill="1" applyBorder="1" applyAlignment="1">
      <alignment horizontal="center" vertical="center" wrapText="1"/>
    </xf>
    <xf numFmtId="9" fontId="2" fillId="20" borderId="51" xfId="1" applyFont="1" applyFill="1" applyBorder="1" applyAlignment="1" applyProtection="1">
      <alignment horizontal="center" vertical="center"/>
      <protection locked="0"/>
    </xf>
    <xf numFmtId="9" fontId="2" fillId="20" borderId="52" xfId="1" applyFont="1" applyFill="1" applyBorder="1" applyAlignment="1" applyProtection="1">
      <alignment horizontal="center" vertical="center"/>
      <protection locked="0"/>
    </xf>
    <xf numFmtId="9" fontId="2" fillId="20" borderId="51" xfId="1" applyFont="1" applyFill="1" applyBorder="1" applyAlignment="1" applyProtection="1">
      <alignment horizontal="center" vertical="center"/>
    </xf>
    <xf numFmtId="9" fontId="2" fillId="20" borderId="52" xfId="1" applyFont="1" applyFill="1" applyBorder="1" applyAlignment="1" applyProtection="1">
      <alignment horizontal="center" vertical="center"/>
    </xf>
    <xf numFmtId="9" fontId="2" fillId="0" borderId="29" xfId="0" applyNumberFormat="1" applyFont="1" applyBorder="1" applyAlignment="1">
      <alignment horizontal="center" vertical="center" wrapText="1"/>
    </xf>
    <xf numFmtId="0" fontId="1" fillId="19" borderId="35" xfId="0" applyFont="1" applyFill="1" applyBorder="1" applyAlignment="1">
      <alignment horizontal="center" vertical="center" wrapText="1"/>
    </xf>
    <xf numFmtId="0" fontId="9" fillId="20" borderId="35" xfId="0" applyFont="1" applyFill="1" applyBorder="1" applyAlignment="1">
      <alignment horizontal="left" vertical="center" wrapText="1"/>
    </xf>
    <xf numFmtId="0" fontId="2" fillId="11" borderId="35" xfId="0" applyFont="1" applyFill="1" applyBorder="1" applyAlignment="1" applyProtection="1">
      <alignment horizontal="left" vertical="center" wrapText="1"/>
      <protection locked="0"/>
    </xf>
    <xf numFmtId="0" fontId="11" fillId="11" borderId="35" xfId="0" applyFont="1" applyFill="1" applyBorder="1" applyAlignment="1" applyProtection="1">
      <alignment horizontal="center" vertical="center" wrapText="1"/>
      <protection locked="0"/>
    </xf>
    <xf numFmtId="0" fontId="11" fillId="11" borderId="35" xfId="0" applyFont="1" applyFill="1" applyBorder="1" applyAlignment="1" applyProtection="1">
      <alignment horizontal="left" vertical="center" wrapText="1"/>
      <protection locked="0"/>
    </xf>
    <xf numFmtId="9" fontId="2" fillId="0" borderId="58" xfId="0" applyNumberFormat="1" applyFont="1" applyBorder="1" applyAlignment="1">
      <alignment horizontal="center" vertical="center" wrapText="1"/>
    </xf>
    <xf numFmtId="9" fontId="2" fillId="20" borderId="59" xfId="1" applyFont="1" applyFill="1" applyBorder="1" applyAlignment="1" applyProtection="1">
      <alignment horizontal="center" vertical="center"/>
    </xf>
    <xf numFmtId="9" fontId="2" fillId="20" borderId="60" xfId="1" applyFont="1" applyFill="1" applyBorder="1" applyAlignment="1" applyProtection="1">
      <alignment horizontal="center" vertical="center"/>
    </xf>
    <xf numFmtId="9" fontId="2" fillId="20" borderId="59" xfId="1" applyFont="1" applyFill="1" applyBorder="1" applyAlignment="1" applyProtection="1">
      <alignment horizontal="center" vertical="center"/>
      <protection locked="0"/>
    </xf>
    <xf numFmtId="9" fontId="2" fillId="20" borderId="60" xfId="1" applyFont="1" applyFill="1" applyBorder="1" applyAlignment="1" applyProtection="1">
      <alignment horizontal="center" vertical="center"/>
      <protection locked="0"/>
    </xf>
    <xf numFmtId="9" fontId="2" fillId="20" borderId="67" xfId="1" applyFont="1" applyFill="1" applyBorder="1" applyAlignment="1" applyProtection="1">
      <alignment horizontal="center" vertical="center"/>
      <protection locked="0"/>
    </xf>
    <xf numFmtId="9" fontId="2" fillId="20" borderId="66" xfId="1" applyFont="1" applyFill="1" applyBorder="1" applyAlignment="1" applyProtection="1">
      <alignment horizontal="center" vertical="center"/>
      <protection locked="0"/>
    </xf>
    <xf numFmtId="0" fontId="16" fillId="7" borderId="9"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9" fillId="7" borderId="7"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9" fillId="7" borderId="19" xfId="0" applyFont="1" applyFill="1" applyBorder="1" applyAlignment="1">
      <alignment horizontal="left" vertical="center" wrapText="1"/>
    </xf>
    <xf numFmtId="0" fontId="16" fillId="7" borderId="9" xfId="1" applyNumberFormat="1" applyFont="1" applyFill="1" applyBorder="1" applyAlignment="1">
      <alignment horizontal="center" vertical="center" wrapText="1"/>
    </xf>
    <xf numFmtId="0" fontId="16" fillId="7" borderId="14" xfId="1" applyNumberFormat="1" applyFont="1" applyFill="1" applyBorder="1" applyAlignment="1">
      <alignment horizontal="center" vertical="center" wrapText="1"/>
    </xf>
    <xf numFmtId="0" fontId="16" fillId="7" borderId="18" xfId="1" applyNumberFormat="1" applyFont="1" applyFill="1" applyBorder="1" applyAlignment="1">
      <alignment horizontal="center" vertical="center" wrapText="1"/>
    </xf>
    <xf numFmtId="9" fontId="17" fillId="2" borderId="7" xfId="0" applyNumberFormat="1" applyFont="1" applyFill="1" applyBorder="1" applyAlignment="1">
      <alignment horizontal="center" vertical="center" wrapText="1"/>
    </xf>
    <xf numFmtId="9" fontId="17" fillId="2" borderId="12" xfId="0" applyNumberFormat="1" applyFont="1" applyFill="1" applyBorder="1" applyAlignment="1">
      <alignment horizontal="center" vertical="center" wrapText="1"/>
    </xf>
    <xf numFmtId="9" fontId="17" fillId="2" borderId="19" xfId="0" applyNumberFormat="1" applyFont="1" applyFill="1" applyBorder="1" applyAlignment="1">
      <alignment horizontal="center" vertical="center" wrapText="1"/>
    </xf>
    <xf numFmtId="10" fontId="18" fillId="18" borderId="7" xfId="0" applyNumberFormat="1" applyFont="1" applyFill="1" applyBorder="1" applyAlignment="1">
      <alignment horizontal="center" vertical="center" wrapText="1"/>
    </xf>
    <xf numFmtId="10" fontId="18" fillId="18" borderId="12" xfId="0" applyNumberFormat="1" applyFont="1" applyFill="1" applyBorder="1" applyAlignment="1">
      <alignment horizontal="center" vertical="center" wrapText="1"/>
    </xf>
    <xf numFmtId="10" fontId="18" fillId="18" borderId="19" xfId="0" applyNumberFormat="1" applyFont="1" applyFill="1" applyBorder="1" applyAlignment="1">
      <alignment horizontal="center" vertical="center" wrapText="1"/>
    </xf>
    <xf numFmtId="0" fontId="19" fillId="0" borderId="7" xfId="0" applyFont="1" applyBorder="1" applyAlignment="1">
      <alignment horizontal="left" vertical="center" wrapText="1"/>
    </xf>
    <xf numFmtId="0" fontId="19" fillId="0" borderId="12" xfId="0" applyFont="1" applyBorder="1" applyAlignment="1">
      <alignment horizontal="left" vertical="center" wrapText="1"/>
    </xf>
    <xf numFmtId="9" fontId="17" fillId="8" borderId="7" xfId="0" applyNumberFormat="1" applyFont="1" applyFill="1" applyBorder="1" applyAlignment="1">
      <alignment horizontal="center" vertical="center" wrapText="1"/>
    </xf>
    <xf numFmtId="9" fontId="17" fillId="8" borderId="12" xfId="0" applyNumberFormat="1" applyFont="1" applyFill="1" applyBorder="1" applyAlignment="1">
      <alignment horizontal="center" vertical="center" wrapText="1"/>
    </xf>
    <xf numFmtId="9" fontId="17" fillId="8" borderId="19" xfId="0" applyNumberFormat="1" applyFont="1" applyFill="1" applyBorder="1" applyAlignment="1">
      <alignment horizontal="center" vertical="center" wrapText="1"/>
    </xf>
    <xf numFmtId="10" fontId="18" fillId="18" borderId="8" xfId="0" applyNumberFormat="1" applyFont="1" applyFill="1" applyBorder="1" applyAlignment="1">
      <alignment horizontal="center" vertical="center" wrapText="1"/>
    </xf>
    <xf numFmtId="10" fontId="18" fillId="18" borderId="13" xfId="0" applyNumberFormat="1" applyFont="1" applyFill="1" applyBorder="1" applyAlignment="1">
      <alignment horizontal="center" vertical="center" wrapText="1"/>
    </xf>
    <xf numFmtId="10" fontId="18" fillId="18" borderId="28" xfId="0" applyNumberFormat="1" applyFont="1" applyFill="1" applyBorder="1" applyAlignment="1">
      <alignment horizontal="center" vertical="center" wrapText="1"/>
    </xf>
    <xf numFmtId="0" fontId="19" fillId="0" borderId="19" xfId="0" applyFont="1" applyBorder="1" applyAlignment="1">
      <alignment horizontal="left" vertical="center" wrapText="1"/>
    </xf>
    <xf numFmtId="10" fontId="13" fillId="18" borderId="7" xfId="0" applyNumberFormat="1" applyFont="1" applyFill="1" applyBorder="1" applyAlignment="1">
      <alignment horizontal="center" vertical="center" wrapText="1"/>
    </xf>
    <xf numFmtId="10" fontId="13" fillId="18" borderId="12" xfId="0" applyNumberFormat="1" applyFont="1" applyFill="1" applyBorder="1" applyAlignment="1">
      <alignment horizontal="center" vertical="center" wrapText="1"/>
    </xf>
    <xf numFmtId="10" fontId="13" fillId="18" borderId="4" xfId="0" applyNumberFormat="1" applyFont="1" applyFill="1" applyBorder="1" applyAlignment="1">
      <alignment horizontal="center" vertical="center" wrapText="1"/>
    </xf>
    <xf numFmtId="0" fontId="15" fillId="0" borderId="7" xfId="1" applyNumberFormat="1" applyFont="1" applyBorder="1" applyAlignment="1">
      <alignment horizontal="center" vertical="center" wrapText="1"/>
    </xf>
    <xf numFmtId="0" fontId="15" fillId="0" borderId="12" xfId="1" applyNumberFormat="1" applyFont="1" applyBorder="1" applyAlignment="1">
      <alignment horizontal="center" vertical="center" wrapText="1"/>
    </xf>
    <xf numFmtId="0" fontId="15" fillId="0" borderId="4" xfId="1" applyNumberFormat="1" applyFont="1" applyBorder="1" applyAlignment="1">
      <alignment horizontal="center" vertical="center" wrapText="1"/>
    </xf>
    <xf numFmtId="9" fontId="20" fillId="2" borderId="3" xfId="0" applyNumberFormat="1" applyFont="1" applyFill="1" applyBorder="1" applyAlignment="1">
      <alignment horizontal="center" vertical="center" wrapText="1"/>
    </xf>
    <xf numFmtId="9" fontId="20" fillId="2" borderId="12" xfId="0" applyNumberFormat="1" applyFont="1" applyFill="1" applyBorder="1" applyAlignment="1">
      <alignment horizontal="center" vertical="center" wrapText="1"/>
    </xf>
    <xf numFmtId="9" fontId="20" fillId="2" borderId="19" xfId="0" applyNumberFormat="1" applyFont="1" applyFill="1" applyBorder="1" applyAlignment="1">
      <alignment horizontal="center" vertical="center" wrapText="1"/>
    </xf>
    <xf numFmtId="10" fontId="13" fillId="18" borderId="3" xfId="0" applyNumberFormat="1" applyFont="1" applyFill="1" applyBorder="1" applyAlignment="1">
      <alignment horizontal="center" vertical="center" wrapText="1"/>
    </xf>
    <xf numFmtId="10" fontId="13" fillId="18" borderId="19" xfId="0" applyNumberFormat="1" applyFont="1" applyFill="1" applyBorder="1" applyAlignment="1">
      <alignment horizontal="center" vertical="center" wrapText="1"/>
    </xf>
    <xf numFmtId="9" fontId="2" fillId="21" borderId="51" xfId="0" applyNumberFormat="1" applyFont="1" applyFill="1" applyBorder="1" applyAlignment="1">
      <alignment horizontal="center" vertical="center"/>
    </xf>
    <xf numFmtId="9" fontId="2" fillId="21" borderId="52" xfId="0" applyNumberFormat="1" applyFont="1" applyFill="1" applyBorder="1" applyAlignment="1">
      <alignment horizontal="center" vertical="center"/>
    </xf>
    <xf numFmtId="9" fontId="2" fillId="20" borderId="68" xfId="1" applyFont="1" applyFill="1" applyBorder="1" applyAlignment="1" applyProtection="1">
      <alignment horizontal="center" vertical="center"/>
      <protection locked="0"/>
    </xf>
    <xf numFmtId="9" fontId="2" fillId="20" borderId="69" xfId="1" applyFont="1" applyFill="1" applyBorder="1" applyAlignment="1" applyProtection="1">
      <alignment horizontal="center" vertical="center"/>
      <protection locked="0"/>
    </xf>
    <xf numFmtId="9" fontId="2" fillId="20" borderId="65" xfId="1" applyFont="1" applyFill="1" applyBorder="1" applyAlignment="1" applyProtection="1">
      <alignment horizontal="center" vertical="center"/>
      <protection locked="0"/>
    </xf>
    <xf numFmtId="9" fontId="2" fillId="20" borderId="71" xfId="1" applyFont="1" applyFill="1" applyBorder="1" applyAlignment="1" applyProtection="1">
      <alignment horizontal="center" vertical="center"/>
      <protection locked="0"/>
    </xf>
    <xf numFmtId="0" fontId="52" fillId="0" borderId="68" xfId="0" applyFont="1" applyBorder="1" applyAlignment="1" applyProtection="1">
      <alignment horizontal="left" vertical="top" wrapText="1"/>
      <protection locked="0"/>
    </xf>
    <xf numFmtId="0" fontId="52" fillId="0" borderId="69" xfId="0" applyFont="1" applyBorder="1" applyAlignment="1" applyProtection="1">
      <alignment horizontal="left" vertical="top" wrapText="1"/>
      <protection locked="0"/>
    </xf>
    <xf numFmtId="9" fontId="2" fillId="20" borderId="65" xfId="1" applyFont="1" applyFill="1" applyBorder="1" applyAlignment="1" applyProtection="1">
      <alignment horizontal="center" vertical="center"/>
    </xf>
    <xf numFmtId="9" fontId="2" fillId="20" borderId="71" xfId="1" applyFont="1" applyFill="1" applyBorder="1" applyAlignment="1" applyProtection="1">
      <alignment horizontal="center" vertical="center"/>
    </xf>
    <xf numFmtId="9" fontId="2" fillId="20" borderId="3" xfId="1" applyFont="1" applyFill="1" applyBorder="1" applyAlignment="1" applyProtection="1">
      <alignment horizontal="center" vertical="center"/>
      <protection locked="0"/>
    </xf>
    <xf numFmtId="9" fontId="2" fillId="20" borderId="4" xfId="1" applyFont="1" applyFill="1" applyBorder="1" applyAlignment="1" applyProtection="1">
      <alignment horizontal="center" vertical="center"/>
      <protection locked="0"/>
    </xf>
    <xf numFmtId="0" fontId="11" fillId="11" borderId="51" xfId="0" applyFont="1" applyFill="1" applyBorder="1" applyAlignment="1" applyProtection="1">
      <alignment horizontal="left" vertical="center" wrapText="1"/>
      <protection locked="0"/>
    </xf>
    <xf numFmtId="9" fontId="2" fillId="20" borderId="3" xfId="1" applyFont="1" applyFill="1" applyBorder="1" applyAlignment="1" applyProtection="1">
      <alignment horizontal="center" vertical="center"/>
    </xf>
    <xf numFmtId="9" fontId="2" fillId="20" borderId="4" xfId="1" applyFont="1" applyFill="1" applyBorder="1" applyAlignment="1" applyProtection="1">
      <alignment horizontal="center" vertical="center"/>
    </xf>
    <xf numFmtId="9" fontId="2" fillId="20" borderId="26" xfId="1" applyFont="1" applyFill="1" applyBorder="1" applyAlignment="1" applyProtection="1">
      <alignment horizontal="center" vertical="center"/>
    </xf>
    <xf numFmtId="9" fontId="2" fillId="20" borderId="31" xfId="1" applyFont="1" applyFill="1" applyBorder="1" applyAlignment="1" applyProtection="1">
      <alignment horizontal="center" vertical="center"/>
    </xf>
    <xf numFmtId="9" fontId="2" fillId="20" borderId="75" xfId="1" applyFont="1" applyFill="1" applyBorder="1" applyAlignment="1" applyProtection="1">
      <alignment horizontal="center" vertical="center"/>
      <protection locked="0"/>
    </xf>
    <xf numFmtId="9" fontId="2" fillId="20" borderId="73" xfId="1" applyFont="1" applyFill="1" applyBorder="1" applyAlignment="1" applyProtection="1">
      <alignment horizontal="center" vertical="center"/>
      <protection locked="0"/>
    </xf>
    <xf numFmtId="9" fontId="2" fillId="11" borderId="51" xfId="1" applyFont="1" applyFill="1" applyBorder="1" applyAlignment="1" applyProtection="1">
      <alignment horizontal="center" vertical="center"/>
      <protection locked="0"/>
    </xf>
    <xf numFmtId="9" fontId="2" fillId="11" borderId="52" xfId="1" applyFont="1" applyFill="1" applyBorder="1" applyAlignment="1" applyProtection="1">
      <alignment horizontal="center" vertical="center"/>
      <protection locked="0"/>
    </xf>
    <xf numFmtId="0" fontId="2" fillId="0" borderId="51" xfId="0" applyFont="1" applyBorder="1" applyAlignment="1" applyProtection="1">
      <alignment horizontal="left" vertical="top" wrapText="1"/>
      <protection locked="0"/>
    </xf>
    <xf numFmtId="0" fontId="2" fillId="0" borderId="52" xfId="0" applyFont="1" applyBorder="1" applyAlignment="1" applyProtection="1">
      <alignment horizontal="left" vertical="top" wrapText="1"/>
      <protection locked="0"/>
    </xf>
    <xf numFmtId="9" fontId="2" fillId="20" borderId="73" xfId="1" applyFont="1" applyFill="1" applyBorder="1" applyAlignment="1" applyProtection="1">
      <alignment horizontal="center" vertical="center"/>
    </xf>
    <xf numFmtId="9" fontId="2" fillId="20" borderId="26" xfId="1" applyFont="1" applyFill="1" applyBorder="1" applyAlignment="1" applyProtection="1">
      <alignment horizontal="center" vertical="center"/>
      <protection locked="0"/>
    </xf>
    <xf numFmtId="9" fontId="2" fillId="20" borderId="31" xfId="1" applyFont="1" applyFill="1" applyBorder="1" applyAlignment="1" applyProtection="1">
      <alignment horizontal="center" vertical="center"/>
      <protection locked="0"/>
    </xf>
    <xf numFmtId="9" fontId="2" fillId="20" borderId="59" xfId="1" applyFont="1" applyFill="1" applyBorder="1" applyAlignment="1" applyProtection="1">
      <alignment horizontal="center" vertical="center" wrapText="1"/>
    </xf>
    <xf numFmtId="9" fontId="2" fillId="20" borderId="60" xfId="1" applyFont="1" applyFill="1" applyBorder="1" applyAlignment="1" applyProtection="1">
      <alignment horizontal="center" vertical="center" wrapText="1"/>
    </xf>
    <xf numFmtId="9" fontId="2" fillId="20" borderId="1" xfId="1" applyFont="1" applyFill="1" applyBorder="1" applyAlignment="1" applyProtection="1">
      <alignment horizontal="center" vertical="center"/>
      <protection locked="0"/>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9" fillId="20" borderId="1" xfId="0" applyFont="1" applyFill="1" applyBorder="1" applyAlignment="1">
      <alignment horizontal="left" vertical="center" wrapText="1"/>
    </xf>
    <xf numFmtId="0" fontId="2" fillId="11" borderId="1" xfId="0" applyFont="1" applyFill="1" applyBorder="1" applyAlignment="1" applyProtection="1">
      <alignment horizontal="left" vertical="center" wrapText="1"/>
      <protection locked="0"/>
    </xf>
    <xf numFmtId="0" fontId="11" fillId="11" borderId="1" xfId="0" applyFont="1" applyFill="1" applyBorder="1" applyAlignment="1" applyProtection="1">
      <alignment horizontal="center" vertical="center" wrapText="1"/>
      <protection locked="0"/>
    </xf>
    <xf numFmtId="0" fontId="1" fillId="19" borderId="1" xfId="0" applyFont="1" applyFill="1" applyBorder="1" applyAlignment="1">
      <alignment horizontal="center" vertical="center" wrapText="1"/>
    </xf>
    <xf numFmtId="9" fontId="2" fillId="20" borderId="1" xfId="1" applyFont="1" applyFill="1" applyBorder="1" applyAlignment="1" applyProtection="1">
      <alignment horizontal="center" vertical="center"/>
    </xf>
    <xf numFmtId="0" fontId="11" fillId="11" borderId="1" xfId="0" applyFont="1" applyFill="1" applyBorder="1" applyAlignment="1" applyProtection="1">
      <alignment horizontal="left" vertical="center" wrapText="1"/>
      <protection locked="0"/>
    </xf>
    <xf numFmtId="9" fontId="2" fillId="20" borderId="68" xfId="1" applyFont="1" applyFill="1" applyBorder="1" applyAlignment="1" applyProtection="1">
      <alignment horizontal="center" vertical="center"/>
    </xf>
    <xf numFmtId="9" fontId="2" fillId="20" borderId="69" xfId="1" applyFont="1" applyFill="1" applyBorder="1" applyAlignment="1" applyProtection="1">
      <alignment horizontal="center" vertical="center"/>
    </xf>
    <xf numFmtId="0" fontId="66" fillId="27" borderId="0" xfId="0" applyFont="1" applyFill="1" applyAlignment="1">
      <alignment horizontal="left" vertical="center" indent="2"/>
    </xf>
    <xf numFmtId="0" fontId="44" fillId="28" borderId="0" xfId="0" applyFont="1" applyFill="1" applyAlignment="1">
      <alignment horizontal="left" vertical="center" indent="2"/>
    </xf>
    <xf numFmtId="0" fontId="44" fillId="28" borderId="0" xfId="0" applyFont="1" applyFill="1" applyAlignment="1">
      <alignment horizontal="left" vertical="center" wrapText="1" indent="2"/>
    </xf>
    <xf numFmtId="0" fontId="66" fillId="27" borderId="0" xfId="0" applyFont="1" applyFill="1" applyAlignment="1">
      <alignment horizontal="left" vertical="center" wrapText="1" indent="2"/>
    </xf>
    <xf numFmtId="0" fontId="16" fillId="7" borderId="171" xfId="0" applyFont="1" applyFill="1" applyBorder="1" applyAlignment="1">
      <alignment horizontal="center" vertical="center" wrapText="1"/>
    </xf>
    <xf numFmtId="0" fontId="16" fillId="7" borderId="172" xfId="0" applyFont="1" applyFill="1" applyBorder="1" applyAlignment="1">
      <alignment horizontal="center" vertical="center" wrapText="1"/>
    </xf>
    <xf numFmtId="0" fontId="16" fillId="7" borderId="173" xfId="0" applyFont="1" applyFill="1" applyBorder="1" applyAlignment="1">
      <alignment horizontal="center" vertical="center" wrapText="1"/>
    </xf>
    <xf numFmtId="0" fontId="16" fillId="7" borderId="187" xfId="0" applyFont="1" applyFill="1" applyBorder="1" applyAlignment="1">
      <alignment horizontal="center" vertical="center" wrapText="1"/>
    </xf>
    <xf numFmtId="0" fontId="16" fillId="7" borderId="188" xfId="0" applyFont="1" applyFill="1" applyBorder="1" applyAlignment="1">
      <alignment horizontal="center" vertical="center" wrapText="1"/>
    </xf>
    <xf numFmtId="0" fontId="16" fillId="7" borderId="189" xfId="0" applyFont="1" applyFill="1" applyBorder="1" applyAlignment="1">
      <alignment horizontal="center" vertical="center" wrapText="1"/>
    </xf>
    <xf numFmtId="0" fontId="20" fillId="34" borderId="92" xfId="0" applyFont="1" applyFill="1" applyBorder="1" applyAlignment="1">
      <alignment horizontal="center" vertical="center" wrapText="1"/>
    </xf>
    <xf numFmtId="0" fontId="20" fillId="34" borderId="190" xfId="0" applyFont="1" applyFill="1" applyBorder="1" applyAlignment="1">
      <alignment horizontal="center" vertical="center" wrapText="1"/>
    </xf>
    <xf numFmtId="0" fontId="20" fillId="30" borderId="193" xfId="0" applyFont="1" applyFill="1" applyBorder="1" applyAlignment="1">
      <alignment horizontal="center" vertical="center" wrapText="1"/>
    </xf>
    <xf numFmtId="0" fontId="20" fillId="30" borderId="194" xfId="0" applyFont="1" applyFill="1" applyBorder="1" applyAlignment="1">
      <alignment horizontal="center" vertical="center" wrapText="1"/>
    </xf>
    <xf numFmtId="0" fontId="20" fillId="30" borderId="195" xfId="0" applyFont="1" applyFill="1" applyBorder="1" applyAlignment="1">
      <alignment horizontal="center" vertical="center" wrapText="1"/>
    </xf>
    <xf numFmtId="0" fontId="69" fillId="34" borderId="156" xfId="0" applyFont="1" applyFill="1" applyBorder="1" applyAlignment="1">
      <alignment horizontal="center" vertical="center" wrapText="1"/>
    </xf>
    <xf numFmtId="0" fontId="69" fillId="34" borderId="157" xfId="0" applyFont="1" applyFill="1" applyBorder="1" applyAlignment="1">
      <alignment horizontal="center" vertical="center" wrapText="1"/>
    </xf>
    <xf numFmtId="0" fontId="69" fillId="34" borderId="146" xfId="0" applyFont="1" applyFill="1" applyBorder="1" applyAlignment="1">
      <alignment horizontal="center" vertical="center" wrapText="1"/>
    </xf>
    <xf numFmtId="0" fontId="66" fillId="0" borderId="0" xfId="0" applyFont="1" applyAlignment="1">
      <alignment horizontal="left" vertical="center" wrapText="1"/>
    </xf>
    <xf numFmtId="0" fontId="20" fillId="15" borderId="91"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0" fillId="15" borderId="95" xfId="0" applyFont="1" applyFill="1" applyBorder="1" applyAlignment="1">
      <alignment horizontal="center" vertical="center" wrapText="1"/>
    </xf>
    <xf numFmtId="0" fontId="20" fillId="15" borderId="96" xfId="0" applyFont="1" applyFill="1" applyBorder="1" applyAlignment="1">
      <alignment horizontal="center" vertical="center" wrapText="1"/>
    </xf>
    <xf numFmtId="10" fontId="67" fillId="0" borderId="92" xfId="0" applyNumberFormat="1" applyFont="1" applyBorder="1" applyAlignment="1">
      <alignment horizontal="center" vertical="center" wrapText="1"/>
    </xf>
    <xf numFmtId="10" fontId="67" fillId="0" borderId="96" xfId="0" applyNumberFormat="1" applyFont="1" applyBorder="1" applyAlignment="1">
      <alignment horizontal="center" vertical="center" wrapText="1"/>
    </xf>
    <xf numFmtId="0" fontId="20" fillId="33" borderId="92" xfId="0" applyFont="1" applyFill="1" applyBorder="1" applyAlignment="1">
      <alignment horizontal="center" vertical="center" wrapText="1"/>
    </xf>
    <xf numFmtId="0" fontId="20" fillId="13" borderId="92" xfId="0" applyFont="1" applyFill="1" applyBorder="1" applyAlignment="1">
      <alignment horizontal="center" vertical="center" wrapText="1"/>
    </xf>
    <xf numFmtId="0" fontId="44" fillId="29" borderId="0" xfId="4" applyFont="1" applyFill="1" applyAlignment="1">
      <alignment horizontal="center" vertical="center"/>
    </xf>
    <xf numFmtId="0" fontId="66" fillId="27" borderId="0" xfId="0" applyFont="1" applyFill="1" applyAlignment="1">
      <alignment horizontal="left" vertical="center"/>
    </xf>
    <xf numFmtId="0" fontId="69" fillId="34" borderId="155" xfId="0" applyFont="1" applyFill="1" applyBorder="1" applyAlignment="1">
      <alignment horizontal="center" vertical="center" wrapText="1"/>
    </xf>
    <xf numFmtId="0" fontId="69" fillId="34" borderId="152" xfId="0" applyFont="1" applyFill="1" applyBorder="1" applyAlignment="1">
      <alignment horizontal="center" vertical="center" wrapText="1"/>
    </xf>
    <xf numFmtId="0" fontId="69" fillId="34" borderId="148" xfId="0" applyFont="1" applyFill="1" applyBorder="1" applyAlignment="1">
      <alignment horizontal="center" vertical="center" wrapText="1"/>
    </xf>
    <xf numFmtId="0" fontId="20" fillId="30" borderId="230" xfId="0" applyFont="1" applyFill="1" applyBorder="1" applyAlignment="1">
      <alignment horizontal="center" vertical="center" wrapText="1"/>
    </xf>
    <xf numFmtId="0" fontId="20" fillId="30" borderId="231" xfId="0" applyFont="1" applyFill="1" applyBorder="1" applyAlignment="1">
      <alignment horizontal="center" vertical="center" wrapText="1"/>
    </xf>
    <xf numFmtId="0" fontId="20" fillId="30" borderId="233" xfId="0" applyFont="1" applyFill="1" applyBorder="1" applyAlignment="1">
      <alignment horizontal="center" vertical="center" wrapText="1"/>
    </xf>
    <xf numFmtId="0" fontId="20" fillId="15" borderId="230" xfId="0" applyFont="1" applyFill="1" applyBorder="1" applyAlignment="1">
      <alignment horizontal="center" vertical="center" wrapText="1"/>
    </xf>
    <xf numFmtId="0" fontId="20" fillId="15" borderId="231" xfId="0" applyFont="1" applyFill="1" applyBorder="1" applyAlignment="1">
      <alignment horizontal="center" vertical="center" wrapText="1"/>
    </xf>
    <xf numFmtId="0" fontId="20" fillId="15" borderId="234" xfId="0" applyFont="1" applyFill="1" applyBorder="1" applyAlignment="1">
      <alignment horizontal="center" vertical="center" wrapText="1"/>
    </xf>
    <xf numFmtId="0" fontId="20" fillId="15" borderId="235" xfId="0" applyFont="1" applyFill="1" applyBorder="1" applyAlignment="1">
      <alignment horizontal="center" vertical="center" wrapText="1"/>
    </xf>
    <xf numFmtId="10" fontId="67" fillId="0" borderId="232" xfId="0" applyNumberFormat="1" applyFont="1" applyBorder="1" applyAlignment="1">
      <alignment horizontal="center" vertical="center" wrapText="1"/>
    </xf>
    <xf numFmtId="10" fontId="67" fillId="0" borderId="236" xfId="0" applyNumberFormat="1" applyFont="1" applyBorder="1" applyAlignment="1">
      <alignment horizontal="center" vertical="center" wrapText="1"/>
    </xf>
    <xf numFmtId="0" fontId="20" fillId="33" borderId="230" xfId="0" applyFont="1" applyFill="1" applyBorder="1" applyAlignment="1">
      <alignment horizontal="center" vertical="center" wrapText="1"/>
    </xf>
    <xf numFmtId="0" fontId="20" fillId="33" borderId="231" xfId="0" applyFont="1" applyFill="1" applyBorder="1" applyAlignment="1">
      <alignment horizontal="center" vertical="center" wrapText="1"/>
    </xf>
    <xf numFmtId="0" fontId="20" fillId="33" borderId="233" xfId="0" applyFont="1" applyFill="1" applyBorder="1" applyAlignment="1">
      <alignment horizontal="center" vertical="center" wrapText="1"/>
    </xf>
    <xf numFmtId="0" fontId="20" fillId="13" borderId="230" xfId="0" applyFont="1" applyFill="1" applyBorder="1" applyAlignment="1">
      <alignment horizontal="center" vertical="center" wrapText="1"/>
    </xf>
    <xf numFmtId="0" fontId="20" fillId="13" borderId="231" xfId="0" applyFont="1" applyFill="1" applyBorder="1" applyAlignment="1">
      <alignment horizontal="center" vertical="center" wrapText="1"/>
    </xf>
    <xf numFmtId="0" fontId="20" fillId="13" borderId="233" xfId="0" applyFont="1" applyFill="1" applyBorder="1" applyAlignment="1">
      <alignment horizontal="center" vertical="center" wrapText="1"/>
    </xf>
    <xf numFmtId="0" fontId="20" fillId="34" borderId="230" xfId="0" applyFont="1" applyFill="1" applyBorder="1" applyAlignment="1">
      <alignment horizontal="center" vertical="center" wrapText="1"/>
    </xf>
    <xf numFmtId="0" fontId="20" fillId="34" borderId="231" xfId="0" applyFont="1" applyFill="1" applyBorder="1" applyAlignment="1">
      <alignment horizontal="center" vertical="center" wrapText="1"/>
    </xf>
    <xf numFmtId="0" fontId="20" fillId="34" borderId="233" xfId="0" applyFont="1" applyFill="1" applyBorder="1" applyAlignment="1">
      <alignment horizontal="center" vertical="center" wrapText="1"/>
    </xf>
  </cellXfs>
  <cellStyles count="7">
    <cellStyle name="Hipervínculo" xfId="5" builtinId="8"/>
    <cellStyle name="Hyperlink" xfId="6" xr:uid="{00000000-0005-0000-0000-000002000000}"/>
    <cellStyle name="Moneda" xfId="3" builtinId="4"/>
    <cellStyle name="Normal" xfId="0" builtinId="0"/>
    <cellStyle name="Normal 2" xfId="2" xr:uid="{00000000-0005-0000-0000-000005000000}"/>
    <cellStyle name="Normal 2 2" xfId="4" xr:uid="{00000000-0005-0000-0000-000006000000}"/>
    <cellStyle name="Porcentaje" xfId="1" builtinId="5"/>
  </cellStyles>
  <dxfs count="1278">
    <dxf>
      <numFmt numFmtId="1" formatCode="0"/>
      <alignment horizontal="center" vertical="center" textRotation="0" wrapText="1" indent="0" justifyLastLine="0" shrinkToFit="0" readingOrder="0"/>
      <border diagonalUp="0" diagonalDown="0" outline="0">
        <left style="thin">
          <color theme="1" tint="0.34998626667073579"/>
        </left>
        <right/>
        <top style="thin">
          <color theme="1" tint="0.34998626667073579"/>
        </top>
        <bottom style="thin">
          <color theme="1" tint="0.34998626667073579"/>
        </bottom>
      </border>
    </dxf>
    <dxf>
      <numFmt numFmtId="13" formatCode="0%"/>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numFmt numFmtId="1" formatCode="0"/>
      <alignment horizontal="center" vertical="center" textRotation="0" wrapText="1" indent="0" justifyLastLine="0" shrinkToFit="0" readingOrder="0"/>
      <border diagonalUp="0" diagonalDown="0" outline="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border outline="0">
        <bottom style="thin">
          <color theme="1" tint="0.34998626667073579"/>
        </bottom>
      </border>
    </dxf>
    <dxf>
      <font>
        <b/>
        <i val="0"/>
        <strike val="0"/>
        <condense val="0"/>
        <extend val="0"/>
        <outline val="0"/>
        <shadow val="0"/>
        <u val="none"/>
        <vertAlign val="baseline"/>
        <sz val="11"/>
        <color auto="1"/>
        <name val="Calibri"/>
        <family val="2"/>
        <scheme val="minor"/>
      </font>
      <fill>
        <patternFill patternType="solid">
          <fgColor indexed="64"/>
          <bgColor rgb="FFEDEDED"/>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bottom/>
      </border>
    </dxf>
    <dxf>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border>
        <left style="thin">
          <color theme="1" tint="0.34998626667073579"/>
        </left>
        <right style="thin">
          <color theme="1" tint="0.34998626667073579"/>
        </right>
        <top style="thin">
          <color theme="1" tint="0.34998626667073579"/>
        </top>
        <bottom style="thin">
          <color theme="1" tint="0.34998626667073579"/>
        </bottom>
        <vertical style="thin">
          <color theme="1" tint="0.34998626667073579"/>
        </vertical>
        <horizontal style="thin">
          <color theme="1" tint="0.34998626667073579"/>
        </horizontal>
      </border>
    </dxf>
    <dxf>
      <alignment horizontal="center"/>
    </dxf>
    <dxf>
      <alignment horizontal="center"/>
    </dxf>
    <dxf>
      <fill>
        <patternFill patternType="solid">
          <bgColor rgb="FFEDEDED"/>
        </patternFill>
      </fill>
    </dxf>
    <dxf>
      <fill>
        <patternFill patternType="solid">
          <bgColor rgb="FFEDEDED"/>
        </patternFill>
      </fill>
    </dxf>
    <dxf>
      <alignment wrapText="1"/>
    </dxf>
    <dxf>
      <alignment wrapText="1"/>
    </dxf>
    <dxf>
      <fill>
        <patternFill patternType="solid">
          <bgColor rgb="FFEDEDED"/>
        </patternFill>
      </fill>
    </dxf>
    <dxf>
      <fill>
        <patternFill patternType="solid">
          <bgColor rgb="FFEDEDED"/>
        </patternFill>
      </fill>
    </dxf>
    <dxf>
      <alignment wrapText="0"/>
    </dxf>
    <dxf>
      <alignment wrapText="0"/>
    </dxf>
    <dxf>
      <alignment wrapText="0"/>
    </dxf>
    <dxf>
      <alignment wrapText="0"/>
    </dxf>
    <dxf>
      <alignment wrapText="0"/>
    </dxf>
    <dxf>
      <alignment wrapText="0"/>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numFmt numFmtId="13" formatCode="0%"/>
    </dxf>
    <dxf>
      <font>
        <color rgb="FF9C0006"/>
      </font>
      <fill>
        <patternFill>
          <bgColor rgb="FFFFC7CE"/>
        </patternFill>
      </fill>
    </dxf>
    <dxf>
      <fill>
        <patternFill>
          <bgColor theme="9"/>
        </patternFill>
      </fill>
    </dxf>
    <dxf>
      <fill>
        <patternFill>
          <bgColor rgb="FFFF0066"/>
        </patternFill>
      </fill>
    </dxf>
    <dxf>
      <fill>
        <patternFill>
          <bgColor theme="9" tint="0.39994506668294322"/>
        </patternFill>
      </fill>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alignment horizontal="center"/>
    </dxf>
    <dxf>
      <alignment horizontal="cent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alignment horizontal="center"/>
    </dxf>
    <dxf>
      <alignment horizontal="center"/>
    </dxf>
    <dxf>
      <fill>
        <patternFill patternType="solid">
          <bgColor rgb="FFEDEDED"/>
        </patternFill>
      </fill>
    </dxf>
    <dxf>
      <fill>
        <patternFill patternType="solid">
          <bgColor rgb="FFEDEDED"/>
        </patternFill>
      </fill>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font>
        <sz val="10"/>
      </font>
    </dxf>
    <dxf>
      <font>
        <sz val="10"/>
      </font>
    </dxf>
    <dxf>
      <font>
        <sz val="10"/>
      </font>
    </dxf>
    <dxf>
      <font>
        <sz val="10"/>
      </font>
    </dxf>
    <dxf>
      <font>
        <sz val="10"/>
      </font>
    </dxf>
    <dxf>
      <font>
        <sz val="10"/>
      </font>
    </dxf>
    <dxf>
      <alignment wrapText="1"/>
    </dxf>
    <dxf>
      <alignment wrapText="1"/>
    </dxf>
    <dxf>
      <alignment wrapText="1"/>
    </dxf>
    <dxf>
      <alignment wrapText="1"/>
    </dxf>
    <dxf>
      <alignment wrapText="1"/>
    </dxf>
    <dxf>
      <alignment wrapText="1"/>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alignment horizontal="center"/>
    </dxf>
    <dxf>
      <alignment horizontal="center"/>
    </dxf>
    <dxf>
      <border>
        <left style="medium">
          <color theme="1" tint="0.34998626667073579"/>
        </left>
        <top style="medium">
          <color theme="1" tint="0.34998626667073579"/>
        </top>
        <bottom style="medium">
          <color theme="1" tint="0.34998626667073579"/>
        </bottom>
      </border>
    </dxf>
    <dxf>
      <border>
        <left style="medium">
          <color theme="1" tint="0.34998626667073579"/>
        </left>
        <top style="medium">
          <color theme="1" tint="0.34998626667073579"/>
        </top>
        <bottom style="medium">
          <color theme="1" tint="0.34998626667073579"/>
        </bottom>
      </border>
    </dxf>
    <dxf>
      <alignment horizontal="center"/>
    </dxf>
    <dxf>
      <alignment horizontal="center"/>
    </dxf>
    <dxf>
      <alignment horizontal="cent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alignment wrapText="1"/>
    </dxf>
    <dxf>
      <alignment wrapText="1"/>
    </dxf>
    <dxf>
      <alignment wrapText="1"/>
    </dxf>
    <dxf>
      <alignment wrapText="1"/>
    </dxf>
    <dxf>
      <alignment wrapText="1"/>
    </dxf>
    <dxf>
      <alignment wrapText="1"/>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border>
        <left style="medium">
          <color theme="1" tint="0.34998626667073579"/>
        </left>
        <right style="medium">
          <color theme="1" tint="0.34998626667073579"/>
        </right>
      </border>
    </dxf>
    <dxf>
      <border>
        <left style="medium">
          <color theme="1" tint="0.34998626667073579"/>
        </left>
        <right style="medium">
          <color theme="1" tint="0.34998626667073579"/>
        </right>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alignment horizontal="center"/>
    </dxf>
    <dxf>
      <alignment horizontal="center"/>
    </dxf>
    <dxf>
      <alignment horizontal="center"/>
    </dxf>
    <dxf>
      <alignment horizontal="cent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horizontal="center"/>
    </dxf>
    <dxf>
      <alignment horizontal="center"/>
    </dxf>
    <dxf>
      <fill>
        <patternFill patternType="solid">
          <bgColor rgb="FFEDEDED"/>
        </patternFill>
      </fill>
    </dxf>
    <dxf>
      <fill>
        <patternFill patternType="solid">
          <bgColor rgb="FFEDEDED"/>
        </patternFill>
      </fill>
    </dxf>
    <dxf>
      <alignment horizontal="center"/>
    </dxf>
    <dxf>
      <alignment horizontal="center"/>
    </dxf>
    <dxf>
      <alignment wrapText="1"/>
    </dxf>
    <dxf>
      <alignment wrapText="1"/>
    </dxf>
    <dxf>
      <alignment wrapText="1"/>
    </dxf>
    <dxf>
      <alignment wrapText="1"/>
    </dxf>
    <dxf>
      <alignment wrapText="1"/>
    </dxf>
    <dxf>
      <alignment wrapText="1"/>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fill>
        <patternFill patternType="solid">
          <bgColor rgb="FFEDEDED"/>
        </patternFill>
      </fill>
    </dxf>
    <dxf>
      <fill>
        <patternFill patternType="solid">
          <bgColor rgb="FFEDEDED"/>
        </patternFill>
      </fill>
    </dxf>
    <dxf>
      <border>
        <right style="medium">
          <color theme="1" tint="0.34998626667073579"/>
        </right>
      </border>
    </dxf>
    <dxf>
      <border>
        <right style="medium">
          <color theme="1" tint="0.34998626667073579"/>
        </right>
      </border>
    </dxf>
    <dxf>
      <border>
        <right style="medium">
          <color theme="1" tint="0.34998626667073579"/>
        </right>
      </border>
    </dxf>
    <dxf>
      <border>
        <top style="medium">
          <color theme="1" tint="0.34998626667073579"/>
        </top>
        <bottom style="medium">
          <color theme="1" tint="0.34998626667073579"/>
        </bottom>
      </border>
    </dxf>
    <dxf>
      <border>
        <top style="medium">
          <color theme="1" tint="0.34998626667073579"/>
        </top>
        <bottom style="medium">
          <color theme="1" tint="0.34998626667073579"/>
        </bottom>
      </border>
    </dxf>
    <dxf>
      <border>
        <top style="medium">
          <color theme="1" tint="0.34998626667073579"/>
        </top>
        <bottom style="medium">
          <color theme="1" tint="0.34998626667073579"/>
        </bottom>
      </border>
    </dxf>
    <dxf>
      <border>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font>
        <i val="0"/>
      </font>
    </dxf>
    <dxf>
      <font>
        <i val="0"/>
      </font>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alignment horizontal="center"/>
    </dxf>
    <dxf>
      <alignment horizontal="center"/>
    </dxf>
    <dxf>
      <alignment horizontal="center"/>
    </dxf>
    <dxf>
      <border>
        <right style="medium">
          <color theme="1" tint="0.34998626667073579"/>
        </right>
      </border>
    </dxf>
    <dxf>
      <alignment horizontal="center"/>
    </dxf>
    <dxf>
      <alignment horizontal="center"/>
    </dxf>
    <dxf>
      <border>
        <bottom style="medium">
          <color theme="1" tint="0.34998626667073579"/>
        </bottom>
      </border>
    </dxf>
    <dxf>
      <border>
        <bottom style="medium">
          <color theme="1" tint="0.34998626667073579"/>
        </bottom>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fill>
        <patternFill patternType="solid">
          <bgColor rgb="FFEDEDED"/>
        </patternFill>
      </fill>
    </dxf>
    <dxf>
      <fill>
        <patternFill patternType="solid">
          <bgColor rgb="FFEDEDED"/>
        </patternFill>
      </fill>
    </dxf>
    <dxf>
      <alignment horizontal="center"/>
    </dxf>
    <dxf>
      <alignment horizontal="center"/>
    </dxf>
    <dxf>
      <alignment wrapText="1"/>
    </dxf>
    <dxf>
      <alignment wrapText="1"/>
    </dxf>
    <dxf>
      <alignment wrapText="1"/>
    </dxf>
    <dxf>
      <alignment wrapText="1"/>
    </dxf>
    <dxf>
      <alignment wrapText="1"/>
    </dxf>
    <dxf>
      <alignment wrapText="1"/>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alignment wrapText="1"/>
    </dxf>
    <dxf>
      <alignment horizontal="center"/>
    </dxf>
    <dxf>
      <alignment horizontal="cent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alignment horizontal="center"/>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fill>
        <patternFill patternType="solid">
          <bgColor rgb="FFEDEDED"/>
        </patternFill>
      </fill>
    </dxf>
    <dxf>
      <fill>
        <patternFill patternType="solid">
          <bgColor rgb="FFEDEDED"/>
        </patternFill>
      </fill>
    </dxf>
    <dxf>
      <fill>
        <patternFill patternType="solid">
          <bgColor rgb="FFEDEDED"/>
        </patternFill>
      </fill>
    </dxf>
    <dxf>
      <fill>
        <patternFill patternType="solid">
          <bgColor rgb="FFEDEDED"/>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alignment wrapText="1"/>
    </dxf>
    <dxf>
      <numFmt numFmtId="13" formatCode="0%"/>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horizontal="center"/>
    </dxf>
    <dxf>
      <alignment horizontal="center"/>
    </dxf>
    <dxf>
      <fill>
        <patternFill patternType="solid">
          <bgColor rgb="FFEDEDED"/>
        </patternFill>
      </fill>
    </dxf>
    <dxf>
      <fill>
        <patternFill patternType="solid">
          <bgColor rgb="FFEDEDED"/>
        </patternFill>
      </fill>
    </dxf>
    <dxf>
      <fill>
        <patternFill patternType="solid">
          <bgColor rgb="FFEDEDED"/>
        </patternFill>
      </fill>
    </dxf>
    <dxf>
      <fill>
        <patternFill patternType="solid">
          <bgColor rgb="FFEDEDED"/>
        </patternFill>
      </fill>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horizontal="center"/>
    </dxf>
    <dxf>
      <alignment horizontal="center"/>
    </dxf>
    <dxf>
      <alignment horizontal="center"/>
    </dxf>
    <dxf>
      <alignment horizontal="cent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border>
        <right style="medium">
          <color theme="1" tint="0.34998626667073579"/>
        </right>
      </border>
    </dxf>
    <dxf>
      <border>
        <right style="medium">
          <color theme="1" tint="0.34998626667073579"/>
        </right>
      </border>
    </dxf>
    <dxf>
      <border>
        <right style="medium">
          <color theme="1" tint="0.34998626667073579"/>
        </right>
      </border>
    </dxf>
    <dxf>
      <border>
        <bottom style="medium">
          <color theme="1" tint="0.34998626667073579"/>
        </bottom>
      </border>
    </dxf>
    <dxf>
      <border>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horizontal="center"/>
    </dxf>
    <dxf>
      <alignment horizontal="center"/>
    </dxf>
    <dxf>
      <fill>
        <patternFill patternType="solid">
          <bgColor rgb="FFEDEDED"/>
        </patternFill>
      </fill>
    </dxf>
    <dxf>
      <fill>
        <patternFill patternType="solid">
          <bgColor rgb="FFEDEDED"/>
        </patternFill>
      </fill>
    </dxf>
    <dxf>
      <alignment horizontal="center"/>
    </dxf>
    <dxf>
      <fill>
        <patternFill patternType="solid">
          <bgColor rgb="FFEDEDED"/>
        </patternFill>
      </fill>
    </dxf>
    <dxf>
      <fill>
        <patternFill patternType="solid">
          <bgColor rgb="FFEDEDED"/>
        </patternFill>
      </fill>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i val="0"/>
      </font>
    </dxf>
    <dxf>
      <font>
        <i val="0"/>
      </font>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ttom style="medium">
          <color theme="1" tint="0.34998626667073579"/>
        </bottom>
      </border>
    </dxf>
    <dxf>
      <border>
        <right style="medium">
          <color theme="1" tint="0.34998626667073579"/>
        </right>
        <bottom style="medium">
          <color theme="1" tint="0.34998626667073579"/>
        </bottom>
      </border>
    </dxf>
    <dxf>
      <border>
        <right style="medium">
          <color theme="1" tint="0.34998626667073579"/>
        </right>
        <top style="medium">
          <color theme="1" tint="0.34998626667073579"/>
        </top>
      </border>
    </dxf>
    <dxf>
      <border>
        <right style="medium">
          <color theme="1" tint="0.34998626667073579"/>
        </right>
        <top style="medium">
          <color theme="1" tint="0.34998626667073579"/>
        </top>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horizontal="center"/>
    </dxf>
    <dxf>
      <alignment horizontal="center"/>
    </dxf>
    <dxf>
      <fill>
        <patternFill patternType="solid">
          <bgColor rgb="FFEDEDED"/>
        </patternFill>
      </fill>
    </dxf>
    <dxf>
      <fill>
        <patternFill patternType="solid">
          <bgColor rgb="FFEDEDED"/>
        </patternFill>
      </fill>
    </dxf>
    <dxf>
      <alignment horizontal="center"/>
    </dxf>
    <dxf>
      <alignment horizontal="center"/>
    </dxf>
    <dxf>
      <fill>
        <patternFill patternType="solid">
          <bgColor rgb="FFEDEDED"/>
        </patternFill>
      </fill>
    </dxf>
    <dxf>
      <fill>
        <patternFill patternType="solid">
          <bgColor rgb="FFEDEDED"/>
        </patternFill>
      </fill>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i val="0"/>
      </font>
    </dxf>
    <dxf>
      <font>
        <i val="0"/>
      </font>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alignment horizontal="center"/>
    </dxf>
    <dxf>
      <alignment horizontal="center"/>
    </dxf>
    <dxf>
      <alignment horizontal="center"/>
    </dxf>
    <dxf>
      <alignment horizontal="center"/>
    </dxf>
    <dxf>
      <alignment horizontal="center"/>
    </dxf>
    <dxf>
      <fill>
        <patternFill patternType="solid">
          <bgColor rgb="FFEDEDED"/>
        </patternFill>
      </fill>
    </dxf>
    <dxf>
      <fill>
        <patternFill patternType="solid">
          <bgColor rgb="FFEDEDED"/>
        </patternFill>
      </fill>
    </dxf>
    <dxf>
      <fill>
        <patternFill patternType="solid">
          <bgColor rgb="FFEDEDED"/>
        </patternFill>
      </fill>
    </dxf>
    <dxf>
      <fill>
        <patternFill patternType="solid">
          <bgColor rgb="FFEDEDED"/>
        </patternFill>
      </fill>
    </dxf>
    <dxf>
      <border>
        <top style="medium">
          <color theme="1" tint="0.34998626667073579"/>
        </top>
      </border>
    </dxf>
    <dxf>
      <border>
        <top style="medium">
          <color theme="1" tint="0.34998626667073579"/>
        </top>
      </border>
    </dxf>
    <dxf>
      <border>
        <right style="medium">
          <color theme="1" tint="0.34998626667073579"/>
        </right>
      </border>
    </dxf>
    <dxf>
      <border>
        <right style="medium">
          <color theme="1" tint="0.34998626667073579"/>
        </right>
      </border>
    </dxf>
    <dxf>
      <border>
        <bottom style="medium">
          <color theme="1" tint="0.34998626667073579"/>
        </bottom>
      </border>
    </dxf>
    <dxf>
      <border>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wrapText="1"/>
    </dxf>
    <dxf>
      <alignment wrapText="1"/>
    </dxf>
    <dxf>
      <alignment wrapText="1"/>
    </dxf>
    <dxf>
      <alignment wrapText="1"/>
    </dxf>
    <dxf>
      <alignment wrapText="1"/>
    </dxf>
    <dxf>
      <alignment wrapText="1"/>
    </dxf>
    <dxf>
      <alignment vertical="center" indent="0"/>
    </dxf>
    <dxf>
      <alignment vertical="center" indent="0"/>
    </dxf>
    <dxf>
      <alignment vertical="center" indent="0"/>
    </dxf>
    <dxf>
      <alignment vertical="center" indent="0"/>
    </dxf>
    <dxf>
      <alignment vertical="center" indent="0"/>
    </dxf>
    <dxf>
      <alignment vertical="center" indent="0"/>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border>
        <right style="medium">
          <color theme="1" tint="0.34998626667073579"/>
        </right>
      </border>
    </dxf>
    <dxf>
      <alignment horizontal="center"/>
    </dxf>
    <dxf>
      <border>
        <right style="medium">
          <color theme="1" tint="0.34998626667073579"/>
        </right>
      </border>
    </dxf>
    <dxf>
      <fill>
        <patternFill patternType="solid">
          <bgColor rgb="FFEDEDED"/>
        </patternFill>
      </fill>
    </dxf>
    <dxf>
      <fill>
        <patternFill patternType="solid">
          <bgColor rgb="FFEDEDED"/>
        </patternFill>
      </fill>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border>
        <right style="medium">
          <color theme="1" tint="0.34998626667073579"/>
        </right>
        <top style="medium">
          <color theme="1" tint="0.34998626667073579"/>
        </top>
        <bottom style="medium">
          <color theme="1" tint="0.34998626667073579"/>
        </bottom>
      </border>
    </dxf>
    <dxf>
      <alignment horizontal="center"/>
    </dxf>
    <dxf>
      <alignment horizontal="center"/>
    </dxf>
    <dxf>
      <fill>
        <patternFill patternType="solid">
          <bgColor rgb="FFEDEDED"/>
        </patternFill>
      </fill>
    </dxf>
    <dxf>
      <fill>
        <patternFill patternType="solid">
          <bgColor rgb="FFEDEDED"/>
        </patternFill>
      </fill>
    </dxf>
    <dxf>
      <border>
        <left style="medium">
          <color theme="1" tint="0.34998626667073579"/>
        </left>
        <right style="medium">
          <color theme="1" tint="0.34998626667073579"/>
        </right>
        <bottom style="medium">
          <color theme="1" tint="0.34998626667073579"/>
        </bottom>
      </border>
    </dxf>
    <dxf>
      <border>
        <left style="medium">
          <color theme="1" tint="0.34998626667073579"/>
        </left>
        <right style="medium">
          <color theme="1" tint="0.34998626667073579"/>
        </right>
        <bottom style="medium">
          <color theme="1" tint="0.34998626667073579"/>
        </bottom>
      </border>
    </dxf>
    <dxf>
      <border>
        <left style="medium">
          <color theme="1" tint="0.34998626667073579"/>
        </left>
        <right style="medium">
          <color theme="1" tint="0.34998626667073579"/>
        </right>
        <bottom style="medium">
          <color theme="1" tint="0.34998626667073579"/>
        </bottom>
      </border>
    </dxf>
    <dxf>
      <border>
        <left style="medium">
          <color theme="1" tint="0.34998626667073579"/>
        </left>
        <right style="medium">
          <color theme="1" tint="0.34998626667073579"/>
        </right>
        <bottom style="medium">
          <color theme="1" tint="0.34998626667073579"/>
        </bottom>
      </border>
    </dxf>
    <dxf>
      <border>
        <left style="medium">
          <color theme="1" tint="0.34998626667073579"/>
        </left>
        <right style="medium">
          <color theme="1" tint="0.34998626667073579"/>
        </right>
        <bottom style="medium">
          <color theme="1" tint="0.34998626667073579"/>
        </bottom>
      </border>
    </dxf>
    <dxf>
      <border>
        <left style="medium">
          <color theme="1" tint="0.34998626667073579"/>
        </left>
        <right style="medium">
          <color theme="1" tint="0.34998626667073579"/>
        </right>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border>
        <left style="medium">
          <color theme="1" tint="0.34998626667073579"/>
        </left>
        <right style="medium">
          <color theme="1" tint="0.34998626667073579"/>
        </right>
        <top style="medium">
          <color theme="1" tint="0.34998626667073579"/>
        </top>
        <bottom style="medium">
          <color theme="1" tint="0.34998626667073579"/>
        </bottom>
      </border>
    </dxf>
    <dxf>
      <alignment wrapText="1"/>
    </dxf>
    <dxf>
      <alignment wrapText="1"/>
    </dxf>
    <dxf>
      <alignment wrapText="1"/>
    </dxf>
    <dxf>
      <alignment wrapText="1"/>
    </dxf>
    <dxf>
      <alignment wrapText="1"/>
    </dxf>
    <dxf>
      <alignment wrapText="1"/>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font>
        <i val="0"/>
      </font>
    </dxf>
    <dxf>
      <font>
        <i val="0"/>
      </font>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left style="medium">
          <color rgb="FF505456"/>
        </left>
      </border>
    </dxf>
    <dxf>
      <border>
        <left style="medium">
          <color rgb="FF505456"/>
        </left>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alignment horizontal="cent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alignment horizontal="center"/>
    </dxf>
    <dxf>
      <fill>
        <patternFill patternType="solid">
          <bgColor rgb="FFF2F2F2"/>
        </patternFill>
      </fill>
    </dxf>
    <dxf>
      <fill>
        <patternFill patternType="solid">
          <bgColor rgb="FFF2F2F2"/>
        </patternFill>
      </fill>
    </dxf>
    <dxf>
      <alignment horizontal="center"/>
    </dxf>
    <dxf>
      <alignment horizontal="center"/>
    </dxf>
    <dxf>
      <border>
        <right style="medium">
          <color rgb="FF505456"/>
        </right>
      </border>
    </dxf>
    <dxf>
      <border>
        <right style="medium">
          <color rgb="FF505456"/>
        </right>
      </border>
    </dxf>
    <dxf>
      <border>
        <top style="medium">
          <color rgb="FF505456"/>
        </top>
      </border>
    </dxf>
    <dxf>
      <border>
        <top style="medium">
          <color rgb="FF505456"/>
        </top>
      </border>
    </dxf>
    <dxf>
      <border>
        <bottom style="medium">
          <color rgb="FF505456"/>
        </bottom>
      </border>
    </dxf>
    <dxf>
      <border>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alignment vertical="center"/>
    </dxf>
    <dxf>
      <alignment vertical="center"/>
    </dxf>
    <dxf>
      <alignment vertical="center"/>
    </dxf>
    <dxf>
      <alignment vertical="center"/>
    </dxf>
    <dxf>
      <alignment vertical="center"/>
    </dxf>
    <dxf>
      <alignment vertical="center"/>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alignment horizontal="center"/>
    </dxf>
    <dxf>
      <border>
        <top style="medium">
          <color rgb="FF505456"/>
        </top>
      </border>
    </dxf>
    <dxf>
      <border>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alignment horizontal="center"/>
    </dxf>
    <dxf>
      <fill>
        <patternFill patternType="solid">
          <bgColor rgb="FFF2F2F2"/>
        </patternFill>
      </fill>
    </dxf>
    <dxf>
      <fill>
        <patternFill patternType="solid">
          <bgColor rgb="FFF2F2F2"/>
        </patternFill>
      </fill>
    </dxf>
    <dxf>
      <alignment horizontal="center"/>
    </dxf>
    <dxf>
      <alignment horizontal="center"/>
    </dxf>
    <dxf>
      <fill>
        <patternFill patternType="solid">
          <bgColor rgb="FFF2F2F2"/>
        </patternFill>
      </fill>
    </dxf>
    <dxf>
      <fill>
        <patternFill patternType="solid">
          <bgColor rgb="FFF2F2F2"/>
        </patternFill>
      </fill>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13" formatCode="0%"/>
    </dxf>
    <dxf>
      <alignment wrapText="1"/>
    </dxf>
    <dxf>
      <font>
        <i val="0"/>
      </font>
    </dxf>
    <dxf>
      <font>
        <i val="0"/>
      </font>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alignment horizontal="center"/>
    </dxf>
    <dxf>
      <alignment horizontal="center"/>
    </dxf>
    <dxf>
      <alignment horizontal="center"/>
    </dxf>
    <dxf>
      <fill>
        <patternFill patternType="solid">
          <bgColor rgb="FFF2F2F2"/>
        </patternFill>
      </fill>
    </dxf>
    <dxf>
      <fill>
        <patternFill patternType="solid">
          <bgColor rgb="FFF2F2F2"/>
        </patternFill>
      </fill>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fill>
        <patternFill patternType="solid">
          <bgColor rgb="FFF2F2F2"/>
        </patternFill>
      </fill>
    </dxf>
    <dxf>
      <fill>
        <patternFill patternType="solid">
          <bgColor rgb="FFF2F2F2"/>
        </patternFill>
      </fill>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i val="0"/>
      </font>
    </dxf>
    <dxf>
      <font>
        <i val="0"/>
      </font>
    </dxf>
    <dxf>
      <alignment wrapText="1"/>
    </dxf>
    <dxf>
      <alignment wrapText="1"/>
    </dxf>
    <dxf>
      <alignment wrapText="1"/>
    </dxf>
    <dxf>
      <alignment wrapText="1"/>
    </dxf>
    <dxf>
      <alignment wrapText="1"/>
    </dxf>
    <dxf>
      <alignment wrapText="1"/>
    </dxf>
    <dxf>
      <border>
        <bottom style="medium">
          <color rgb="FF505456"/>
        </bottom>
      </border>
    </dxf>
    <dxf>
      <border>
        <bottom style="medium">
          <color rgb="FF505456"/>
        </bottom>
      </border>
    </dxf>
    <dxf>
      <border>
        <bottom style="medium">
          <color rgb="FF505456"/>
        </bottom>
      </border>
    </dxf>
    <dxf>
      <border>
        <bottom style="medium">
          <color rgb="FF505456"/>
        </bottom>
      </border>
    </dxf>
    <dxf>
      <border>
        <bottom style="medium">
          <color rgb="FF505456"/>
        </bottom>
      </border>
    </dxf>
    <dxf>
      <border>
        <bottom style="medium">
          <color rgb="FF505456"/>
        </bottom>
      </border>
    </dxf>
    <dxf>
      <alignment horizontal="center"/>
    </dxf>
    <dxf>
      <alignment horizontal="cent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horizontal="center"/>
    </dxf>
    <dxf>
      <alignment horizontal="cent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bottom style="medium">
          <color rgb="FF505456"/>
        </bottom>
      </border>
    </dxf>
    <dxf>
      <border>
        <right style="medium">
          <color rgb="FF505456"/>
        </right>
        <bottom style="medium">
          <color rgb="FF505456"/>
        </bottom>
      </border>
    </dxf>
    <dxf>
      <border>
        <right style="medium">
          <color rgb="FF505456"/>
        </right>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horizontal="center"/>
    </dxf>
    <dxf>
      <alignment horizontal="center"/>
    </dxf>
    <dxf>
      <alignment vertical="center" indent="0"/>
    </dxf>
    <dxf>
      <alignment vertical="center" indent="0"/>
    </dxf>
    <dxf>
      <alignment vertical="center" indent="0"/>
    </dxf>
    <dxf>
      <alignment vertical="center" indent="0"/>
    </dxf>
    <dxf>
      <alignment vertical="center" indent="0"/>
    </dxf>
    <dxf>
      <alignment vertical="center" indent="0"/>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wrapText="1"/>
    </dxf>
    <dxf>
      <numFmt numFmtId="13" formatCode="0%"/>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fill>
        <patternFill patternType="solid">
          <bgColor rgb="FFF2F2F2"/>
        </patternFill>
      </fill>
    </dxf>
    <dxf>
      <fill>
        <patternFill patternType="solid">
          <bgColor rgb="FFF2F2F2"/>
        </patternFill>
      </fill>
    </dxf>
    <dxf>
      <border>
        <top style="medium">
          <color rgb="FF505456"/>
        </top>
      </border>
    </dxf>
    <dxf>
      <border>
        <top style="medium">
          <color rgb="FF505456"/>
        </top>
      </border>
    </dxf>
    <dxf>
      <border>
        <top style="medium">
          <color rgb="FF505456"/>
        </top>
      </border>
    </dxf>
    <dxf>
      <border>
        <top style="medium">
          <color rgb="FF505456"/>
        </top>
      </border>
    </dxf>
    <dxf>
      <border>
        <top style="medium">
          <color rgb="FF505456"/>
        </top>
      </border>
    </dxf>
    <dxf>
      <border>
        <top style="medium">
          <color rgb="FF505456"/>
        </top>
      </border>
    </dxf>
    <dxf>
      <border>
        <top style="medium">
          <color rgb="FF505456"/>
        </top>
      </border>
    </dxf>
    <dxf>
      <alignment horizontal="center"/>
    </dxf>
    <dxf>
      <alignment horizontal="center"/>
    </dxf>
    <dxf>
      <fill>
        <patternFill patternType="solid">
          <bgColor rgb="FFF2F2F2"/>
        </patternFill>
      </fill>
    </dxf>
    <dxf>
      <fill>
        <patternFill patternType="solid">
          <bgColor rgb="FFF2F2F2"/>
        </patternFill>
      </fill>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font>
        <i val="0"/>
      </font>
    </dxf>
    <dxf>
      <font>
        <i val="0"/>
      </font>
    </dxf>
    <dxf>
      <alignment horizontal="center"/>
    </dxf>
    <dxf>
      <alignment horizontal="center"/>
    </dxf>
    <dxf>
      <alignment horizontal="center"/>
    </dxf>
    <dxf>
      <alignment horizontal="center"/>
    </dxf>
    <dxf>
      <border>
        <left style="medium">
          <color rgb="FF505456"/>
        </left>
        <right style="medium">
          <color rgb="FF505456"/>
        </right>
      </border>
    </dxf>
    <dxf>
      <border>
        <left style="medium">
          <color rgb="FF505456"/>
        </left>
        <right style="medium">
          <color rgb="FF505456"/>
        </right>
      </border>
    </dxf>
    <dxf>
      <border>
        <right style="medium">
          <color rgb="FF505456"/>
        </right>
        <bottom style="medium">
          <color rgb="FF505456"/>
        </bottom>
      </border>
    </dxf>
    <dxf>
      <border>
        <right style="medium">
          <color rgb="FF505456"/>
        </right>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alignment horizontal="center"/>
    </dxf>
    <dxf>
      <alignment horizontal="center"/>
    </dxf>
    <dxf>
      <fill>
        <patternFill patternType="solid">
          <bgColor rgb="FFF2F2F2"/>
        </patternFill>
      </fill>
    </dxf>
    <dxf>
      <fill>
        <patternFill patternType="solid">
          <bgColor rgb="FFF2F2F2"/>
        </patternFill>
      </fill>
    </dxf>
    <dxf>
      <alignment vertical="center" indent="0"/>
    </dxf>
    <dxf>
      <alignment vertical="center" indent="0"/>
    </dxf>
    <dxf>
      <alignment vertical="center" indent="0"/>
    </dxf>
    <dxf>
      <alignment vertical="center" indent="0"/>
    </dxf>
    <dxf>
      <alignment vertical="center" indent="0"/>
    </dxf>
    <dxf>
      <alignment vertical="center" indent="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wrapText="1"/>
    </dxf>
    <dxf>
      <numFmt numFmtId="13" formatCode="0%"/>
    </dxf>
    <dxf>
      <alignment horizontal="center"/>
    </dxf>
    <dxf>
      <alignment horizontal="center"/>
    </dxf>
    <dxf>
      <alignment horizontal="center"/>
    </dxf>
    <dxf>
      <alignment horizontal="center"/>
    </dxf>
    <dxf>
      <fill>
        <patternFill>
          <bgColor rgb="FFF2F2F2"/>
        </patternFill>
      </fill>
    </dxf>
    <dxf>
      <fill>
        <patternFill>
          <bgColor rgb="FFF2F2F2"/>
        </patternFill>
      </fill>
    </dxf>
    <dxf>
      <fill>
        <patternFill>
          <bgColor rgb="FFF2F2F2"/>
        </patternFill>
      </fill>
    </dxf>
    <dxf>
      <fill>
        <patternFill>
          <bgColor rgb="FFF2F2F2"/>
        </patternFill>
      </fill>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alignment vertical="center" indent="0"/>
    </dxf>
    <dxf>
      <alignment vertical="center" indent="0"/>
    </dxf>
    <dxf>
      <alignment vertical="center" indent="0"/>
    </dxf>
    <dxf>
      <alignment vertical="center" indent="0"/>
    </dxf>
    <dxf>
      <alignment vertical="center" indent="0"/>
    </dxf>
    <dxf>
      <alignment vertical="center" indent="0"/>
    </dxf>
    <dxf>
      <fill>
        <patternFill>
          <bgColor theme="0"/>
        </patternFill>
      </fill>
    </dxf>
    <dxf>
      <fill>
        <patternFill>
          <bgColor rgb="FFF2F2F2"/>
        </patternFill>
      </fill>
    </dxf>
    <dxf>
      <fill>
        <patternFill>
          <bgColor rgb="FFF2F2F2"/>
        </patternFill>
      </fill>
    </dxf>
    <dxf>
      <fill>
        <patternFill>
          <bgColor theme="0"/>
        </patternFill>
      </fill>
    </dxf>
    <dxf>
      <fill>
        <patternFill>
          <bgColor theme="0"/>
        </patternFill>
      </fill>
    </dxf>
    <dxf>
      <fill>
        <patternFill>
          <bgColor theme="0"/>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border>
        <left style="medium">
          <color rgb="FF505456"/>
        </left>
      </border>
    </dxf>
    <dxf>
      <border>
        <right style="medium">
          <color rgb="FF505456"/>
        </right>
      </border>
    </dxf>
    <dxf>
      <border>
        <right style="medium">
          <color rgb="FF505456"/>
        </right>
      </border>
    </dxf>
    <dxf>
      <border>
        <right style="medium">
          <color rgb="FF505456"/>
        </right>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alignment horizontal="center"/>
    </dxf>
    <dxf>
      <alignment horizontal="center"/>
    </dxf>
    <dxf>
      <alignment horizontal="center"/>
    </dxf>
    <dxf>
      <alignment horizontal="center"/>
    </dxf>
    <dxf>
      <border>
        <top style="medium">
          <color rgb="FF505456"/>
        </top>
      </border>
    </dxf>
    <dxf>
      <border>
        <top style="medium">
          <color rgb="FF505456"/>
        </top>
      </border>
    </dxf>
    <dxf>
      <border>
        <bottom style="medium">
          <color rgb="FF505456"/>
        </bottom>
      </border>
    </dxf>
    <dxf>
      <border>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sz val="8"/>
      </font>
    </dxf>
    <dxf>
      <font>
        <sz val="8"/>
      </font>
    </dxf>
    <dxf>
      <font>
        <sz val="8"/>
      </font>
    </dxf>
    <dxf>
      <font>
        <sz val="8"/>
      </font>
    </dxf>
    <dxf>
      <font>
        <sz val="8"/>
      </font>
    </dxf>
    <dxf>
      <font>
        <i val="0"/>
      </font>
    </dxf>
    <dxf>
      <font>
        <i val="0"/>
      </font>
    </dxf>
    <dxf>
      <fill>
        <patternFill>
          <bgColor rgb="FFF2F2F2"/>
        </patternFill>
      </fill>
    </dxf>
    <dxf>
      <fill>
        <patternFill>
          <bgColor rgb="FFF2F2F2"/>
        </patternFill>
      </fill>
    </dxf>
    <dxf>
      <border>
        <left style="medium">
          <color rgb="FF505456"/>
        </left>
      </border>
    </dxf>
    <dxf>
      <border>
        <left style="medium">
          <color rgb="FF505456"/>
        </left>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sz val="8"/>
      </font>
    </dxf>
    <dxf>
      <font>
        <sz val="8"/>
      </font>
    </dxf>
    <dxf>
      <font>
        <sz val="8"/>
      </font>
    </dxf>
    <dxf>
      <font>
        <sz val="8"/>
      </font>
    </dxf>
    <dxf>
      <font>
        <sz val="8"/>
      </font>
    </dxf>
    <dxf>
      <font>
        <i val="0"/>
      </font>
    </dxf>
    <dxf>
      <font>
        <i val="0"/>
      </font>
    </dxf>
    <dxf>
      <fill>
        <patternFill patternType="solid">
          <bgColor rgb="FFF2F2F2"/>
        </patternFill>
      </fill>
    </dxf>
    <dxf>
      <fill>
        <patternFill patternType="solid">
          <bgColor rgb="FFF2F2F2"/>
        </patternFill>
      </fill>
    </dxf>
    <dxf>
      <border>
        <top style="medium">
          <color rgb="FF505456"/>
        </top>
      </border>
    </dxf>
    <dxf>
      <border>
        <top style="medium">
          <color rgb="FF505456"/>
        </top>
      </border>
    </dxf>
    <dxf>
      <border>
        <right style="medium">
          <color rgb="FF505456"/>
        </right>
        <bottom style="medium">
          <color rgb="FF505456"/>
        </bottom>
      </border>
    </dxf>
    <dxf>
      <border>
        <right style="medium">
          <color rgb="FF505456"/>
        </right>
        <bottom style="medium">
          <color rgb="FF505456"/>
        </bottom>
      </border>
    </dxf>
    <dxf>
      <border>
        <right style="medium">
          <color rgb="FF505456"/>
        </right>
        <bottom style="medium">
          <color rgb="FF505456"/>
        </bottom>
      </border>
    </dxf>
    <dxf>
      <border>
        <right style="medium">
          <color rgb="FF505456"/>
        </right>
        <bottom style="medium">
          <color rgb="FF505456"/>
        </bottom>
      </border>
    </dxf>
    <dxf>
      <border>
        <right style="medium">
          <color rgb="FF505456"/>
        </right>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alignment horizontal="left"/>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sz val="8"/>
      </font>
    </dxf>
    <dxf>
      <font>
        <sz val="8"/>
      </font>
    </dxf>
    <dxf>
      <font>
        <sz val="8"/>
      </font>
    </dxf>
    <dxf>
      <font>
        <sz val="8"/>
      </font>
    </dxf>
    <dxf>
      <font>
        <sz val="8"/>
      </font>
    </dxf>
    <dxf>
      <border>
        <bottom style="medium">
          <color rgb="FF505456"/>
        </bottom>
      </border>
    </dxf>
    <dxf>
      <border>
        <bottom style="medium">
          <color rgb="FF505456"/>
        </bottom>
      </border>
    </dxf>
    <dxf>
      <border>
        <bottom style="medium">
          <color rgb="FF505456"/>
        </bottom>
      </border>
    </dxf>
    <dxf>
      <border>
        <bottom style="medium">
          <color rgb="FF505456"/>
        </bottom>
      </border>
    </dxf>
    <dxf>
      <border>
        <bottom style="medium">
          <color rgb="FF505456"/>
        </bottom>
      </border>
    </dxf>
    <dxf>
      <border>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alignment wrapText="1"/>
    </dxf>
    <dxf>
      <alignment wrapTex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font>
        <sz val="8"/>
      </font>
    </dxf>
    <dxf>
      <font>
        <sz val="8"/>
      </font>
    </dxf>
    <dxf>
      <font>
        <sz val="8"/>
      </font>
    </dxf>
    <dxf>
      <font>
        <sz val="8"/>
      </font>
    </dxf>
    <dxf>
      <font>
        <sz val="8"/>
      </font>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left style="medium">
          <color rgb="FF505456"/>
        </left>
        <right style="medium">
          <color rgb="FF505456"/>
        </right>
        <bottom style="medium">
          <color rgb="FF505456"/>
        </bottom>
      </border>
    </dxf>
    <dxf>
      <border>
        <top style="medium">
          <color rgb="FF505456"/>
        </top>
      </border>
    </dxf>
    <dxf>
      <border>
        <top style="medium">
          <color rgb="FF505456"/>
        </top>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wrapText="1"/>
    </dxf>
    <dxf>
      <alignment wrapText="1"/>
    </dxf>
    <dxf>
      <alignment wrapText="1"/>
    </dxf>
    <dxf>
      <alignment wrapText="1"/>
    </dxf>
    <dxf>
      <alignment wrapText="1"/>
    </dxf>
    <dxf>
      <alignment wrapText="1"/>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sz val="8"/>
      </font>
    </dxf>
    <dxf>
      <font>
        <sz val="8"/>
      </font>
    </dxf>
    <dxf>
      <font>
        <sz val="8"/>
      </font>
    </dxf>
    <dxf>
      <font>
        <sz val="8"/>
      </font>
    </dxf>
    <dxf>
      <font>
        <sz val="8"/>
      </font>
    </dxf>
    <dxf>
      <font>
        <i val="0"/>
      </font>
    </dxf>
    <dxf>
      <font>
        <i val="0"/>
      </font>
    </dxf>
    <dxf>
      <border>
        <right style="medium">
          <color rgb="FF505456"/>
        </right>
      </border>
    </dxf>
    <dxf>
      <border>
        <right style="medium">
          <color rgb="FF505456"/>
        </right>
      </border>
    </dxf>
    <dxf>
      <border>
        <right style="medium">
          <color rgb="FF505456"/>
        </right>
      </border>
    </dxf>
    <dxf>
      <border>
        <bottom style="medium">
          <color rgb="FF505456"/>
        </bottom>
      </border>
    </dxf>
    <dxf>
      <border>
        <bottom style="medium">
          <color rgb="FF505456"/>
        </bottom>
      </border>
    </dxf>
    <dxf>
      <border>
        <top style="medium">
          <color rgb="FF505456"/>
        </top>
      </border>
    </dxf>
    <dxf>
      <border>
        <top style="medium">
          <color rgb="FF505456"/>
        </top>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border>
        <left style="medium">
          <color rgb="FF505456"/>
        </left>
        <right style="medium">
          <color rgb="FF505456"/>
        </right>
        <top style="medium">
          <color rgb="FF505456"/>
        </top>
        <bottom style="medium">
          <color rgb="FF505456"/>
        </bottom>
      </border>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alignment vertical="center"/>
    </dxf>
    <dxf>
      <alignment vertical="center"/>
    </dxf>
    <dxf>
      <alignment vertical="center"/>
    </dxf>
    <dxf>
      <alignment vertical="center"/>
    </dxf>
    <dxf>
      <alignment vertical="center"/>
    </dxf>
    <dxf>
      <alignment vertical="center"/>
    </dxf>
    <dxf>
      <alignment horizontal="left"/>
    </dxf>
    <dxf>
      <alignment wrapText="1"/>
    </dxf>
    <dxf>
      <alignment wrapText="1"/>
    </dxf>
    <dxf>
      <alignment wrapText="1"/>
    </dxf>
    <dxf>
      <alignment wrapText="1"/>
    </dxf>
    <dxf>
      <alignment wrapText="1"/>
    </dxf>
    <dxf>
      <alignment wrapText="1"/>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numFmt numFmtId="13" formatCode="0%"/>
    </dxf>
    <dxf>
      <font>
        <sz val="8"/>
      </font>
    </dxf>
    <dxf>
      <font>
        <sz val="8"/>
      </font>
    </dxf>
    <dxf>
      <font>
        <sz val="8"/>
      </font>
    </dxf>
    <dxf>
      <font>
        <sz val="8"/>
      </font>
    </dxf>
    <dxf>
      <font>
        <sz val="8"/>
      </font>
    </dxf>
  </dxfs>
  <tableStyles count="0" defaultTableStyle="TableStyleMedium2" defaultPivotStyle="PivotStyleLight16"/>
  <colors>
    <mruColors>
      <color rgb="FFEE283C"/>
      <color rgb="FFFFC305"/>
      <color rgb="FF317CC1"/>
      <color rgb="FFEDEDED"/>
      <color rgb="FF5B9BD5"/>
      <color rgb="FF000000"/>
      <color rgb="FFFFD966"/>
      <color rgb="FFF2F2F2"/>
      <color rgb="FFAEAAAA"/>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pivotCacheDefinition" Target="pivotCache/pivotCacheDefinition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3.xml"/><Relationship Id="rId85" Type="http://schemas.openxmlformats.org/officeDocument/2006/relationships/worksheet" Target="worksheets/sheet85.xml"/><Relationship Id="rId150" Type="http://schemas.openxmlformats.org/officeDocument/2006/relationships/pivotCacheDefinition" Target="pivotCache/pivotCacheDefinition1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xml"/><Relationship Id="rId145" Type="http://schemas.openxmlformats.org/officeDocument/2006/relationships/pivotCacheDefinition" Target="pivotCache/pivotCacheDefinition5.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pivotCacheDefinition" Target="pivotCache/pivotCacheDefinition1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pivotCacheDefinition" Target="pivotCache/pivotCacheDefinition1.xml"/><Relationship Id="rId146" Type="http://schemas.openxmlformats.org/officeDocument/2006/relationships/pivotCacheDefinition" Target="pivotCache/pivotCacheDefinition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pivotCacheDefinition" Target="pivotCache/pivotCacheDefinition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pivotCacheDefinition" Target="pivotCache/pivotCacheDefinition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pivotCacheDefinition" Target="pivotCache/pivotCacheDefinition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pivotCacheDefinition" Target="pivotCache/pivotCacheDefinition3.xml"/><Relationship Id="rId148"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pivotCacheDefinition" Target="pivotCache/pivotCacheDefinition1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pivotCacheDefinition" Target="pivotCache/pivotCacheDefinition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pivotCacheDefinition" Target="pivotCache/pivotCacheDefinition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 CE-Aseg.Rec.!TablaDinámica3</c:name>
    <c:fmtId val="4"/>
  </c:pivotSource>
  <c:chart>
    <c:autoTitleDeleted val="1"/>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pivotFmt>
      <c:pivotFmt>
        <c:idx val="8"/>
      </c:pivotFmt>
      <c:pivotFmt>
        <c:idx val="9"/>
      </c:pivotFmt>
      <c:pivotFmt>
        <c:idx val="10"/>
        <c:spPr>
          <a:pattFill prst="narHorz">
            <a:fgClr>
              <a:schemeClr val="accent1"/>
            </a:fgClr>
            <a:bgClr>
              <a:schemeClr val="accent1">
                <a:lumMod val="20000"/>
                <a:lumOff val="80000"/>
              </a:schemeClr>
            </a:bgClr>
          </a:pattFill>
          <a:ln>
            <a:noFill/>
          </a:ln>
          <a:effectLst>
            <a:innerShdw blurRad="114300">
              <a:schemeClr val="accent1"/>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pattFill prst="narHorz">
            <a:fgClr>
              <a:schemeClr val="accent1"/>
            </a:fgClr>
            <a:bgClr>
              <a:schemeClr val="accent1">
                <a:lumMod val="20000"/>
                <a:lumOff val="80000"/>
              </a:schemeClr>
            </a:bgClr>
          </a:pattFill>
          <a:ln>
            <a:noFill/>
          </a:ln>
          <a:effectLst>
            <a:innerShdw blurRad="114300">
              <a:schemeClr val="accent1"/>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tx2"/>
          </a:solidFill>
          <a:ln>
            <a:noFill/>
          </a:ln>
          <a:effectLst>
            <a:innerShdw blurRad="114300">
              <a:schemeClr val="accent1"/>
            </a:innerShdw>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tx2"/>
          </a:solidFill>
          <a:ln>
            <a:noFill/>
          </a:ln>
          <a:effectLst>
            <a:innerShdw blurRad="114300">
              <a:schemeClr val="accent1"/>
            </a:innerShdw>
          </a:effectLst>
        </c:spPr>
      </c:pivotFmt>
    </c:pivotFmts>
    <c:plotArea>
      <c:layout/>
      <c:barChart>
        <c:barDir val="bar"/>
        <c:grouping val="clustered"/>
        <c:varyColors val="0"/>
        <c:ser>
          <c:idx val="0"/>
          <c:order val="0"/>
          <c:tx>
            <c:strRef>
              <c:f>'A-1 CE-Aseg.Rec.'!$K$10</c:f>
              <c:strCache>
                <c:ptCount val="1"/>
                <c:pt idx="0">
                  <c:v>Total</c:v>
                </c:pt>
              </c:strCache>
            </c:strRef>
          </c:tx>
          <c:spPr>
            <a:solidFill>
              <a:schemeClr val="tx2"/>
            </a:solidFill>
            <a:ln>
              <a:noFill/>
            </a:ln>
            <a:effectLst>
              <a:innerShdw blurRad="114300">
                <a:schemeClr val="accent1"/>
              </a:innerShdw>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'A-1 CE-Aseg.Rec.'!$J$11:$J$28</c:f>
              <c:strCache>
                <c:ptCount val="17"/>
                <c:pt idx="0">
                  <c:v>AMBIENTE </c:v>
                </c:pt>
                <c:pt idx="1">
                  <c:v>CONCEJO DE BOGOTÁ</c:v>
                </c:pt>
                <c:pt idx="2">
                  <c:v>CULTURA, RECREACIÓN Y DEPORTE</c:v>
                </c:pt>
                <c:pt idx="3">
                  <c:v>DESARROLLO ECONÓMICO, INDUSTRIA Y TURISMO</c:v>
                </c:pt>
                <c:pt idx="4">
                  <c:v>EDUCACIÓN</c:v>
                </c:pt>
                <c:pt idx="5">
                  <c:v>GESTIÓN JURÍDICA</c:v>
                </c:pt>
                <c:pt idx="6">
                  <c:v>GESTIÓN PÚBLICA</c:v>
                </c:pt>
                <c:pt idx="7">
                  <c:v>GOBIERNO</c:v>
                </c:pt>
                <c:pt idx="8">
                  <c:v>HÁBITAT</c:v>
                </c:pt>
                <c:pt idx="9">
                  <c:v>HACIENDA</c:v>
                </c:pt>
                <c:pt idx="10">
                  <c:v>INTEGRACIÓN SOCIAL</c:v>
                </c:pt>
                <c:pt idx="11">
                  <c:v>MOVILIDAD</c:v>
                </c:pt>
                <c:pt idx="12">
                  <c:v>MUJERES</c:v>
                </c:pt>
                <c:pt idx="13">
                  <c:v>ORGANISMOS DE CONTROL</c:v>
                </c:pt>
                <c:pt idx="14">
                  <c:v>PLANEACIÓN</c:v>
                </c:pt>
                <c:pt idx="15">
                  <c:v>SALUD</c:v>
                </c:pt>
                <c:pt idx="16">
                  <c:v>SEGURIDAD, CONVIVENCIA Y JUSTICIA</c:v>
                </c:pt>
              </c:strCache>
            </c:strRef>
          </c:cat>
          <c:val>
            <c:numRef>
              <c:f>'A-1 CE-Aseg.Rec.'!$K$11:$K$28</c:f>
              <c:numCache>
                <c:formatCode>0%</c:formatCode>
                <c:ptCount val="17"/>
                <c:pt idx="0">
                  <c:v>0.85000000000000009</c:v>
                </c:pt>
                <c:pt idx="1">
                  <c:v>1</c:v>
                </c:pt>
                <c:pt idx="2">
                  <c:v>0.8857142857142859</c:v>
                </c:pt>
                <c:pt idx="3">
                  <c:v>0.91250000000000009</c:v>
                </c:pt>
                <c:pt idx="4">
                  <c:v>0.73333333333333339</c:v>
                </c:pt>
                <c:pt idx="5">
                  <c:v>1</c:v>
                </c:pt>
                <c:pt idx="6">
                  <c:v>1</c:v>
                </c:pt>
                <c:pt idx="7">
                  <c:v>1</c:v>
                </c:pt>
                <c:pt idx="8">
                  <c:v>0.79999999999999993</c:v>
                </c:pt>
                <c:pt idx="9">
                  <c:v>0.90000000000000013</c:v>
                </c:pt>
                <c:pt idx="10">
                  <c:v>0.5</c:v>
                </c:pt>
                <c:pt idx="11">
                  <c:v>0.80000000000000016</c:v>
                </c:pt>
                <c:pt idx="12">
                  <c:v>1</c:v>
                </c:pt>
                <c:pt idx="13">
                  <c:v>0.8666666666666667</c:v>
                </c:pt>
                <c:pt idx="14">
                  <c:v>1</c:v>
                </c:pt>
                <c:pt idx="15">
                  <c:v>0.78125</c:v>
                </c:pt>
                <c:pt idx="16">
                  <c:v>0.6</c:v>
                </c:pt>
              </c:numCache>
            </c:numRef>
          </c:val>
          <c:extLst>
            <c:ext xmlns:c16="http://schemas.microsoft.com/office/drawing/2014/chart" uri="{C3380CC4-5D6E-409C-BE32-E72D297353CC}">
              <c16:uniqueId val="{00000000-91FB-4152-904F-5509C3D0FB92}"/>
            </c:ext>
          </c:extLst>
        </c:ser>
        <c:dLbls>
          <c:showLegendKey val="0"/>
          <c:showVal val="0"/>
          <c:showCatName val="0"/>
          <c:showSerName val="0"/>
          <c:showPercent val="0"/>
          <c:showBubbleSize val="0"/>
        </c:dLbls>
        <c:gapWidth val="164"/>
        <c:axId val="804405328"/>
        <c:axId val="804415664"/>
      </c:barChart>
      <c:catAx>
        <c:axId val="804405328"/>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4415664"/>
        <c:crosses val="autoZero"/>
        <c:auto val="1"/>
        <c:lblAlgn val="ctr"/>
        <c:lblOffset val="100"/>
        <c:noMultiLvlLbl val="0"/>
      </c:catAx>
      <c:valAx>
        <c:axId val="804415664"/>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4405328"/>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[20231221_anexostecnicosInformeConsolidadoSE.xlsx]A-5 CD-TRD!TablaDinámica15</c:name>
    <c:fmtId val="0"/>
  </c:pivotSource>
  <c:chart>
    <c:autoTitleDeleted val="0"/>
    <c:pivotFmts>
      <c:pivotFmt>
        <c:idx val="0"/>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no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'A-5 CD-TRD'!$L$32</c:f>
              <c:strCache>
                <c:ptCount val="1"/>
                <c:pt idx="0">
                  <c:v>Promedio de 2.2.1Adopción:</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 CD-TRD'!$K$33:$K$41</c:f>
              <c:strCache>
                <c:ptCount val="8"/>
                <c:pt idx="0">
                  <c:v>SUBRED INTEGRADA DE SERVICIOS DE SALUD NORTE E.S.E.</c:v>
                </c:pt>
                <c:pt idx="1">
                  <c:v>SUBRED INTEGRADA DE SERVICIOS DE SALUD SUR ESE</c:v>
                </c:pt>
                <c:pt idx="2">
                  <c:v>SUBRED INTEGRADA DE SERVICIOS DE SALUD CENTRO ORIENTE E.S.E.</c:v>
                </c:pt>
                <c:pt idx="3">
                  <c:v>SECRETARÍA DISTRITAL DE SALUD</c:v>
                </c:pt>
                <c:pt idx="4">
                  <c:v>SUBRED INTEGRADA DE PRESTACIÓN DE SERVICIOS DE SALUD SUR OCCIDENTE E.S.E.</c:v>
                </c:pt>
                <c:pt idx="5">
                  <c:v>INSTITUTO DISTRITAL DE CIENCIAS, BIOTECNOLOGÍA E INNOVACIÓN EN SALUD - IDCBIS</c:v>
                </c:pt>
                <c:pt idx="6">
                  <c:v>CAPITAL SALUD EPS SAS</c:v>
                </c:pt>
                <c:pt idx="7">
                  <c:v>ENTIDAD DE GESTIÓN ADMINISTRATIVA Y TÉCNICA-  EGAT</c:v>
                </c:pt>
              </c:strCache>
            </c:strRef>
          </c:cat>
          <c:val>
            <c:numRef>
              <c:f>'A-5 CD-TRD'!$L$33:$L$41</c:f>
              <c:numCache>
                <c:formatCode>0%</c:formatCode>
                <c:ptCount val="8"/>
                <c:pt idx="0">
                  <c:v>0.1</c:v>
                </c:pt>
                <c:pt idx="1">
                  <c:v>0.1</c:v>
                </c:pt>
                <c:pt idx="2">
                  <c:v>0.1</c:v>
                </c:pt>
                <c:pt idx="3">
                  <c:v>0.1</c:v>
                </c:pt>
                <c:pt idx="4">
                  <c:v>0.1</c:v>
                </c:pt>
                <c:pt idx="5">
                  <c:v>0</c:v>
                </c:pt>
                <c:pt idx="6">
                  <c:v>0</c:v>
                </c:pt>
                <c:pt idx="7">
                  <c:v>0</c:v>
                </c:pt>
              </c:numCache>
            </c:numRef>
          </c:val>
          <c:extLst>
            <c:ext xmlns:c16="http://schemas.microsoft.com/office/drawing/2014/chart" uri="{C3380CC4-5D6E-409C-BE32-E72D297353CC}">
              <c16:uniqueId val="{00000000-AF8D-49D1-A7B9-667FA22136BF}"/>
            </c:ext>
          </c:extLst>
        </c:ser>
        <c:ser>
          <c:idx val="1"/>
          <c:order val="1"/>
          <c:tx>
            <c:strRef>
              <c:f>'A-5 CD-TRD'!$M$32</c:f>
              <c:strCache>
                <c:ptCount val="1"/>
                <c:pt idx="0">
                  <c:v>Promedio de 2.2.2. RUSD: </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 CD-TRD'!$K$33:$K$41</c:f>
              <c:strCache>
                <c:ptCount val="8"/>
                <c:pt idx="0">
                  <c:v>SUBRED INTEGRADA DE SERVICIOS DE SALUD NORTE E.S.E.</c:v>
                </c:pt>
                <c:pt idx="1">
                  <c:v>SUBRED INTEGRADA DE SERVICIOS DE SALUD SUR ESE</c:v>
                </c:pt>
                <c:pt idx="2">
                  <c:v>SUBRED INTEGRADA DE SERVICIOS DE SALUD CENTRO ORIENTE E.S.E.</c:v>
                </c:pt>
                <c:pt idx="3">
                  <c:v>SECRETARÍA DISTRITAL DE SALUD</c:v>
                </c:pt>
                <c:pt idx="4">
                  <c:v>SUBRED INTEGRADA DE PRESTACIÓN DE SERVICIOS DE SALUD SUR OCCIDENTE E.S.E.</c:v>
                </c:pt>
                <c:pt idx="5">
                  <c:v>INSTITUTO DISTRITAL DE CIENCIAS, BIOTECNOLOGÍA E INNOVACIÓN EN SALUD - IDCBIS</c:v>
                </c:pt>
                <c:pt idx="6">
                  <c:v>CAPITAL SALUD EPS SAS</c:v>
                </c:pt>
                <c:pt idx="7">
                  <c:v>ENTIDAD DE GESTIÓN ADMINISTRATIVA Y TÉCNICA-  EGAT</c:v>
                </c:pt>
              </c:strCache>
            </c:strRef>
          </c:cat>
          <c:val>
            <c:numRef>
              <c:f>'A-5 CD-TRD'!$M$33:$M$41</c:f>
              <c:numCache>
                <c:formatCode>0%</c:formatCode>
                <c:ptCount val="8"/>
                <c:pt idx="0">
                  <c:v>0.05</c:v>
                </c:pt>
                <c:pt idx="1">
                  <c:v>0.05</c:v>
                </c:pt>
                <c:pt idx="2">
                  <c:v>0.05</c:v>
                </c:pt>
                <c:pt idx="3">
                  <c:v>0.05</c:v>
                </c:pt>
                <c:pt idx="4">
                  <c:v>0</c:v>
                </c:pt>
                <c:pt idx="5">
                  <c:v>0</c:v>
                </c:pt>
                <c:pt idx="6">
                  <c:v>0</c:v>
                </c:pt>
                <c:pt idx="7">
                  <c:v>0</c:v>
                </c:pt>
              </c:numCache>
            </c:numRef>
          </c:val>
          <c:extLst>
            <c:ext xmlns:c16="http://schemas.microsoft.com/office/drawing/2014/chart" uri="{C3380CC4-5D6E-409C-BE32-E72D297353CC}">
              <c16:uniqueId val="{00000001-AF8D-49D1-A7B9-667FA22136BF}"/>
            </c:ext>
          </c:extLst>
        </c:ser>
        <c:ser>
          <c:idx val="2"/>
          <c:order val="2"/>
          <c:tx>
            <c:strRef>
              <c:f>'A-5 CD-TRD'!$N$32</c:f>
              <c:strCache>
                <c:ptCount val="1"/>
                <c:pt idx="0">
                  <c:v>Promedio de 2.2.3. Publicación:</c:v>
                </c:pt>
              </c:strCache>
            </c:strRef>
          </c:tx>
          <c:spPr>
            <a:solidFill>
              <a:schemeClr val="accent3"/>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 CD-TRD'!$K$33:$K$41</c:f>
              <c:strCache>
                <c:ptCount val="8"/>
                <c:pt idx="0">
                  <c:v>SUBRED INTEGRADA DE SERVICIOS DE SALUD NORTE E.S.E.</c:v>
                </c:pt>
                <c:pt idx="1">
                  <c:v>SUBRED INTEGRADA DE SERVICIOS DE SALUD SUR ESE</c:v>
                </c:pt>
                <c:pt idx="2">
                  <c:v>SUBRED INTEGRADA DE SERVICIOS DE SALUD CENTRO ORIENTE E.S.E.</c:v>
                </c:pt>
                <c:pt idx="3">
                  <c:v>SECRETARÍA DISTRITAL DE SALUD</c:v>
                </c:pt>
                <c:pt idx="4">
                  <c:v>SUBRED INTEGRADA DE PRESTACIÓN DE SERVICIOS DE SALUD SUR OCCIDENTE E.S.E.</c:v>
                </c:pt>
                <c:pt idx="5">
                  <c:v>INSTITUTO DISTRITAL DE CIENCIAS, BIOTECNOLOGÍA E INNOVACIÓN EN SALUD - IDCBIS</c:v>
                </c:pt>
                <c:pt idx="6">
                  <c:v>CAPITAL SALUD EPS SAS</c:v>
                </c:pt>
                <c:pt idx="7">
                  <c:v>ENTIDAD DE GESTIÓN ADMINISTRATIVA Y TÉCNICA-  EGAT</c:v>
                </c:pt>
              </c:strCache>
            </c:strRef>
          </c:cat>
          <c:val>
            <c:numRef>
              <c:f>'A-5 CD-TRD'!$N$33:$N$41</c:f>
              <c:numCache>
                <c:formatCode>0%</c:formatCode>
                <c:ptCount val="8"/>
                <c:pt idx="0">
                  <c:v>0.05</c:v>
                </c:pt>
                <c:pt idx="1">
                  <c:v>0.05</c:v>
                </c:pt>
                <c:pt idx="2">
                  <c:v>0.05</c:v>
                </c:pt>
                <c:pt idx="3">
                  <c:v>0.05</c:v>
                </c:pt>
                <c:pt idx="4">
                  <c:v>0.05</c:v>
                </c:pt>
                <c:pt idx="5">
                  <c:v>0</c:v>
                </c:pt>
                <c:pt idx="6">
                  <c:v>0</c:v>
                </c:pt>
                <c:pt idx="7">
                  <c:v>0</c:v>
                </c:pt>
              </c:numCache>
            </c:numRef>
          </c:val>
          <c:extLst>
            <c:ext xmlns:c16="http://schemas.microsoft.com/office/drawing/2014/chart" uri="{C3380CC4-5D6E-409C-BE32-E72D297353CC}">
              <c16:uniqueId val="{00000002-AF8D-49D1-A7B9-667FA22136BF}"/>
            </c:ext>
          </c:extLst>
        </c:ser>
        <c:ser>
          <c:idx val="3"/>
          <c:order val="3"/>
          <c:tx>
            <c:strRef>
              <c:f>'A-5 CD-TRD'!$O$32</c:f>
              <c:strCache>
                <c:ptCount val="1"/>
                <c:pt idx="0">
                  <c:v>Promedio de 2.2.4. Transferencias Primarias:</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 CD-TRD'!$K$33:$K$41</c:f>
              <c:strCache>
                <c:ptCount val="8"/>
                <c:pt idx="0">
                  <c:v>SUBRED INTEGRADA DE SERVICIOS DE SALUD NORTE E.S.E.</c:v>
                </c:pt>
                <c:pt idx="1">
                  <c:v>SUBRED INTEGRADA DE SERVICIOS DE SALUD SUR ESE</c:v>
                </c:pt>
                <c:pt idx="2">
                  <c:v>SUBRED INTEGRADA DE SERVICIOS DE SALUD CENTRO ORIENTE E.S.E.</c:v>
                </c:pt>
                <c:pt idx="3">
                  <c:v>SECRETARÍA DISTRITAL DE SALUD</c:v>
                </c:pt>
                <c:pt idx="4">
                  <c:v>SUBRED INTEGRADA DE PRESTACIÓN DE SERVICIOS DE SALUD SUR OCCIDENTE E.S.E.</c:v>
                </c:pt>
                <c:pt idx="5">
                  <c:v>INSTITUTO DISTRITAL DE CIENCIAS, BIOTECNOLOGÍA E INNOVACIÓN EN SALUD - IDCBIS</c:v>
                </c:pt>
                <c:pt idx="6">
                  <c:v>CAPITAL SALUD EPS SAS</c:v>
                </c:pt>
                <c:pt idx="7">
                  <c:v>ENTIDAD DE GESTIÓN ADMINISTRATIVA Y TÉCNICA-  EGAT</c:v>
                </c:pt>
              </c:strCache>
            </c:strRef>
          </c:cat>
          <c:val>
            <c:numRef>
              <c:f>'A-5 CD-TRD'!$O$33:$O$41</c:f>
              <c:numCache>
                <c:formatCode>0%</c:formatCode>
                <c:ptCount val="8"/>
                <c:pt idx="0">
                  <c:v>0.5</c:v>
                </c:pt>
                <c:pt idx="1">
                  <c:v>0.5</c:v>
                </c:pt>
                <c:pt idx="2">
                  <c:v>0.5</c:v>
                </c:pt>
                <c:pt idx="3">
                  <c:v>0.2</c:v>
                </c:pt>
                <c:pt idx="4">
                  <c:v>0.2</c:v>
                </c:pt>
                <c:pt idx="5">
                  <c:v>0</c:v>
                </c:pt>
                <c:pt idx="6">
                  <c:v>0</c:v>
                </c:pt>
                <c:pt idx="7">
                  <c:v>0</c:v>
                </c:pt>
              </c:numCache>
            </c:numRef>
          </c:val>
          <c:extLst>
            <c:ext xmlns:c16="http://schemas.microsoft.com/office/drawing/2014/chart" uri="{C3380CC4-5D6E-409C-BE32-E72D297353CC}">
              <c16:uniqueId val="{00000003-AF8D-49D1-A7B9-667FA22136BF}"/>
            </c:ext>
          </c:extLst>
        </c:ser>
        <c:ser>
          <c:idx val="4"/>
          <c:order val="4"/>
          <c:tx>
            <c:strRef>
              <c:f>'A-5 CD-TRD'!$P$32</c:f>
              <c:strCache>
                <c:ptCount val="1"/>
                <c:pt idx="0">
                  <c:v>Promedio de 2.2.5. Transferencias Secundarias o eliminación: </c:v>
                </c:pt>
              </c:strCache>
            </c:strRef>
          </c:tx>
          <c:spPr>
            <a:solidFill>
              <a:schemeClr val="accent5"/>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 CD-TRD'!$K$33:$K$41</c:f>
              <c:strCache>
                <c:ptCount val="8"/>
                <c:pt idx="0">
                  <c:v>SUBRED INTEGRADA DE SERVICIOS DE SALUD NORTE E.S.E.</c:v>
                </c:pt>
                <c:pt idx="1">
                  <c:v>SUBRED INTEGRADA DE SERVICIOS DE SALUD SUR ESE</c:v>
                </c:pt>
                <c:pt idx="2">
                  <c:v>SUBRED INTEGRADA DE SERVICIOS DE SALUD CENTRO ORIENTE E.S.E.</c:v>
                </c:pt>
                <c:pt idx="3">
                  <c:v>SECRETARÍA DISTRITAL DE SALUD</c:v>
                </c:pt>
                <c:pt idx="4">
                  <c:v>SUBRED INTEGRADA DE PRESTACIÓN DE SERVICIOS DE SALUD SUR OCCIDENTE E.S.E.</c:v>
                </c:pt>
                <c:pt idx="5">
                  <c:v>INSTITUTO DISTRITAL DE CIENCIAS, BIOTECNOLOGÍA E INNOVACIÓN EN SALUD - IDCBIS</c:v>
                </c:pt>
                <c:pt idx="6">
                  <c:v>CAPITAL SALUD EPS SAS</c:v>
                </c:pt>
                <c:pt idx="7">
                  <c:v>ENTIDAD DE GESTIÓN ADMINISTRATIVA Y TÉCNICA-  EGAT</c:v>
                </c:pt>
              </c:strCache>
            </c:strRef>
          </c:cat>
          <c:val>
            <c:numRef>
              <c:f>'A-5 CD-TRD'!$P$33:$P$41</c:f>
              <c:numCache>
                <c:formatCode>0%</c:formatCode>
                <c:ptCount val="8"/>
                <c:pt idx="0">
                  <c:v>0.3</c:v>
                </c:pt>
                <c:pt idx="1">
                  <c:v>0</c:v>
                </c:pt>
                <c:pt idx="2">
                  <c:v>0</c:v>
                </c:pt>
                <c:pt idx="3">
                  <c:v>0.3</c:v>
                </c:pt>
                <c:pt idx="4">
                  <c:v>0</c:v>
                </c:pt>
                <c:pt idx="5">
                  <c:v>0</c:v>
                </c:pt>
                <c:pt idx="6">
                  <c:v>0</c:v>
                </c:pt>
                <c:pt idx="7">
                  <c:v>0</c:v>
                </c:pt>
              </c:numCache>
            </c:numRef>
          </c:val>
          <c:extLst>
            <c:ext xmlns:c16="http://schemas.microsoft.com/office/drawing/2014/chart" uri="{C3380CC4-5D6E-409C-BE32-E72D297353CC}">
              <c16:uniqueId val="{00000004-AF8D-49D1-A7B9-667FA22136BF}"/>
            </c:ext>
          </c:extLst>
        </c:ser>
        <c:dLbls>
          <c:showLegendKey val="0"/>
          <c:showVal val="0"/>
          <c:showCatName val="0"/>
          <c:showSerName val="0"/>
          <c:showPercent val="0"/>
          <c:showBubbleSize val="0"/>
        </c:dLbls>
        <c:gapWidth val="219"/>
        <c:overlap val="100"/>
        <c:axId val="804430352"/>
        <c:axId val="804424912"/>
      </c:barChart>
      <c:barChart>
        <c:barDir val="col"/>
        <c:grouping val="clustered"/>
        <c:varyColors val="0"/>
        <c:ser>
          <c:idx val="5"/>
          <c:order val="5"/>
          <c:tx>
            <c:strRef>
              <c:f>'A-5 CD-TRD'!$Q$32</c:f>
              <c:strCache>
                <c:ptCount val="1"/>
                <c:pt idx="0">
                  <c:v>Promedio de 2.2. CUMPLIMIENTO SUBCOMPONENTE </c:v>
                </c:pt>
              </c:strCache>
            </c:strRef>
          </c:tx>
          <c:spPr>
            <a:no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'A-5 CD-TRD'!$K$33:$K$41</c:f>
              <c:strCache>
                <c:ptCount val="8"/>
                <c:pt idx="0">
                  <c:v>SUBRED INTEGRADA DE SERVICIOS DE SALUD NORTE E.S.E.</c:v>
                </c:pt>
                <c:pt idx="1">
                  <c:v>SUBRED INTEGRADA DE SERVICIOS DE SALUD SUR ESE</c:v>
                </c:pt>
                <c:pt idx="2">
                  <c:v>SUBRED INTEGRADA DE SERVICIOS DE SALUD CENTRO ORIENTE E.S.E.</c:v>
                </c:pt>
                <c:pt idx="3">
                  <c:v>SECRETARÍA DISTRITAL DE SALUD</c:v>
                </c:pt>
                <c:pt idx="4">
                  <c:v>SUBRED INTEGRADA DE PRESTACIÓN DE SERVICIOS DE SALUD SUR OCCIDENTE E.S.E.</c:v>
                </c:pt>
                <c:pt idx="5">
                  <c:v>INSTITUTO DISTRITAL DE CIENCIAS, BIOTECNOLOGÍA E INNOVACIÓN EN SALUD - IDCBIS</c:v>
                </c:pt>
                <c:pt idx="6">
                  <c:v>CAPITAL SALUD EPS SAS</c:v>
                </c:pt>
                <c:pt idx="7">
                  <c:v>ENTIDAD DE GESTIÓN ADMINISTRATIVA Y TÉCNICA-  EGAT</c:v>
                </c:pt>
              </c:strCache>
            </c:strRef>
          </c:cat>
          <c:val>
            <c:numRef>
              <c:f>'A-5 CD-TRD'!$Q$33:$Q$41</c:f>
              <c:numCache>
                <c:formatCode>0%</c:formatCode>
                <c:ptCount val="8"/>
                <c:pt idx="0">
                  <c:v>1</c:v>
                </c:pt>
                <c:pt idx="1">
                  <c:v>0.7</c:v>
                </c:pt>
                <c:pt idx="2">
                  <c:v>0.7</c:v>
                </c:pt>
                <c:pt idx="3">
                  <c:v>0.7</c:v>
                </c:pt>
                <c:pt idx="4">
                  <c:v>0.35000000000000003</c:v>
                </c:pt>
                <c:pt idx="5">
                  <c:v>0</c:v>
                </c:pt>
                <c:pt idx="6">
                  <c:v>0</c:v>
                </c:pt>
                <c:pt idx="7">
                  <c:v>0</c:v>
                </c:pt>
              </c:numCache>
            </c:numRef>
          </c:val>
          <c:extLst>
            <c:ext xmlns:c16="http://schemas.microsoft.com/office/drawing/2014/chart" uri="{C3380CC4-5D6E-409C-BE32-E72D297353CC}">
              <c16:uniqueId val="{00000005-AF8D-49D1-A7B9-667FA22136BF}"/>
            </c:ext>
          </c:extLst>
        </c:ser>
        <c:dLbls>
          <c:showLegendKey val="0"/>
          <c:showVal val="0"/>
          <c:showCatName val="0"/>
          <c:showSerName val="0"/>
          <c:showPercent val="0"/>
          <c:showBubbleSize val="0"/>
        </c:dLbls>
        <c:gapWidth val="500"/>
        <c:axId val="804427632"/>
        <c:axId val="804425456"/>
      </c:barChart>
      <c:catAx>
        <c:axId val="80443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4912"/>
        <c:crosses val="autoZero"/>
        <c:auto val="1"/>
        <c:lblAlgn val="ctr"/>
        <c:lblOffset val="100"/>
        <c:noMultiLvlLbl val="0"/>
      </c:catAx>
      <c:valAx>
        <c:axId val="80442491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30352"/>
        <c:crosses val="autoZero"/>
        <c:crossBetween val="between"/>
      </c:valAx>
      <c:valAx>
        <c:axId val="80442545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7632"/>
        <c:crosses val="max"/>
        <c:crossBetween val="between"/>
      </c:valAx>
      <c:catAx>
        <c:axId val="804427632"/>
        <c:scaling>
          <c:orientation val="minMax"/>
        </c:scaling>
        <c:delete val="1"/>
        <c:axPos val="b"/>
        <c:numFmt formatCode="General" sourceLinked="1"/>
        <c:majorTickMark val="out"/>
        <c:minorTickMark val="none"/>
        <c:tickLblPos val="nextTo"/>
        <c:crossAx val="804425456"/>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[20231221_anexostecnicosInformeConsolidadoSE.xlsx]A-6 CD-INV.DOC.!TablaDinámica9</c:name>
    <c:fmtId val="4"/>
  </c:pivotSource>
  <c:chart>
    <c:autoTitleDeleted val="1"/>
    <c:pivotFmts>
      <c:pivotFmt>
        <c:idx val="0"/>
        <c:spPr>
          <a:solidFill>
            <a:schemeClr val="accent2"/>
          </a:solidFill>
          <a:ln>
            <a:solidFill>
              <a:schemeClr val="accent2"/>
            </a:solidFill>
          </a:ln>
          <a:effectLst>
            <a:innerShdw>
              <a:schemeClr val="accent1"/>
            </a:innerShdw>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solidFill>
              <a:schemeClr val="accent2"/>
            </a:solidFill>
          </a:ln>
          <a:effectLst>
            <a:innerShdw>
              <a:schemeClr val="accent1"/>
            </a:innerShdw>
          </a:effectLst>
        </c:spPr>
      </c:pivotFmt>
    </c:pivotFmts>
    <c:plotArea>
      <c:layout/>
      <c:barChart>
        <c:barDir val="bar"/>
        <c:grouping val="clustered"/>
        <c:varyColors val="0"/>
        <c:ser>
          <c:idx val="0"/>
          <c:order val="0"/>
          <c:tx>
            <c:strRef>
              <c:f>'A-6 CD-INV.DOC.'!$J$10</c:f>
              <c:strCache>
                <c:ptCount val="1"/>
                <c:pt idx="0">
                  <c:v>Total</c:v>
                </c:pt>
              </c:strCache>
            </c:strRef>
          </c:tx>
          <c:spPr>
            <a:solidFill>
              <a:schemeClr val="accent2"/>
            </a:solidFill>
            <a:ln>
              <a:solidFill>
                <a:schemeClr val="accent2"/>
              </a:solidFill>
            </a:ln>
            <a:effectLst>
              <a:innerShdw>
                <a:schemeClr val="accent1"/>
              </a:innerShdw>
            </a:effectLst>
          </c:spPr>
          <c:invertIfNegative val="0"/>
          <c:dPt>
            <c:idx val="16"/>
            <c:invertIfNegative val="0"/>
            <c:bubble3D val="0"/>
            <c:extLst>
              <c:ext xmlns:c16="http://schemas.microsoft.com/office/drawing/2014/chart" uri="{C3380CC4-5D6E-409C-BE32-E72D297353CC}">
                <c16:uniqueId val="{00000000-095C-4A94-AFFD-8FCD081750BA}"/>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'A-6 CD-INV.DOC.'!$I$11:$I$28</c:f>
              <c:strCache>
                <c:ptCount val="17"/>
                <c:pt idx="0">
                  <c:v>AMBIENTE </c:v>
                </c:pt>
                <c:pt idx="1">
                  <c:v>CONCEJO DE BOGOTÁ</c:v>
                </c:pt>
                <c:pt idx="2">
                  <c:v>CULTURA, RECREACIÓN Y DEPORTE</c:v>
                </c:pt>
                <c:pt idx="3">
                  <c:v>DESARROLLO ECONÓMICO, INDUSTRIA Y TURISMO</c:v>
                </c:pt>
                <c:pt idx="4">
                  <c:v>EDUCACIÓN</c:v>
                </c:pt>
                <c:pt idx="5">
                  <c:v>GESTIÓN JURÍDICA</c:v>
                </c:pt>
                <c:pt idx="6">
                  <c:v>GESTIÓN PÚBLICA</c:v>
                </c:pt>
                <c:pt idx="7">
                  <c:v>GOBIERNO</c:v>
                </c:pt>
                <c:pt idx="8">
                  <c:v>HÁBITAT</c:v>
                </c:pt>
                <c:pt idx="9">
                  <c:v>HACIENDA</c:v>
                </c:pt>
                <c:pt idx="10">
                  <c:v>INTEGRACIÓN SOCIAL</c:v>
                </c:pt>
                <c:pt idx="11">
                  <c:v>MOVILIDAD</c:v>
                </c:pt>
                <c:pt idx="12">
                  <c:v>MUJERES</c:v>
                </c:pt>
                <c:pt idx="13">
                  <c:v>ORGANISMOS DE CONTROL</c:v>
                </c:pt>
                <c:pt idx="14">
                  <c:v>PLANEACIÓN</c:v>
                </c:pt>
                <c:pt idx="15">
                  <c:v>SALUD</c:v>
                </c:pt>
                <c:pt idx="16">
                  <c:v>SEGURIDAD, CONVIVENCIA Y JUSTICIA</c:v>
                </c:pt>
              </c:strCache>
            </c:strRef>
          </c:cat>
          <c:val>
            <c:numRef>
              <c:f>'A-6 CD-INV.DOC.'!$J$11:$J$28</c:f>
              <c:numCache>
                <c:formatCode>0%</c:formatCode>
                <c:ptCount val="17"/>
                <c:pt idx="0">
                  <c:v>0.70357142857142851</c:v>
                </c:pt>
                <c:pt idx="1">
                  <c:v>0.4</c:v>
                </c:pt>
                <c:pt idx="2">
                  <c:v>0.7933882783882783</c:v>
                </c:pt>
                <c:pt idx="3">
                  <c:v>0.31916666666666665</c:v>
                </c:pt>
                <c:pt idx="4">
                  <c:v>0.49047619047619051</c:v>
                </c:pt>
                <c:pt idx="5">
                  <c:v>0.78181818181818175</c:v>
                </c:pt>
                <c:pt idx="6">
                  <c:v>0.99142857142857144</c:v>
                </c:pt>
                <c:pt idx="7">
                  <c:v>0.64</c:v>
                </c:pt>
                <c:pt idx="8">
                  <c:v>0.53347902097902089</c:v>
                </c:pt>
                <c:pt idx="9">
                  <c:v>0.55021561256081386</c:v>
                </c:pt>
                <c:pt idx="10">
                  <c:v>0.6050691244239631</c:v>
                </c:pt>
                <c:pt idx="11">
                  <c:v>0.63727272727272732</c:v>
                </c:pt>
                <c:pt idx="12">
                  <c:v>0.57647058823529407</c:v>
                </c:pt>
                <c:pt idx="13">
                  <c:v>0.63345295055821371</c:v>
                </c:pt>
                <c:pt idx="14">
                  <c:v>0.70588235294117641</c:v>
                </c:pt>
                <c:pt idx="15">
                  <c:v>0.60681622156912862</c:v>
                </c:pt>
                <c:pt idx="16">
                  <c:v>0.58130434782608686</c:v>
                </c:pt>
              </c:numCache>
            </c:numRef>
          </c:val>
          <c:extLst>
            <c:ext xmlns:c16="http://schemas.microsoft.com/office/drawing/2014/chart" uri="{C3380CC4-5D6E-409C-BE32-E72D297353CC}">
              <c16:uniqueId val="{00000000-D4F2-40C3-A25D-E4E11583EAF2}"/>
            </c:ext>
          </c:extLst>
        </c:ser>
        <c:dLbls>
          <c:showLegendKey val="0"/>
          <c:showVal val="0"/>
          <c:showCatName val="0"/>
          <c:showSerName val="0"/>
          <c:showPercent val="0"/>
          <c:showBubbleSize val="0"/>
        </c:dLbls>
        <c:gapWidth val="227"/>
        <c:overlap val="-48"/>
        <c:axId val="804428176"/>
        <c:axId val="804428720"/>
      </c:barChart>
      <c:catAx>
        <c:axId val="80442817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8720"/>
        <c:crosses val="autoZero"/>
        <c:auto val="1"/>
        <c:lblAlgn val="ctr"/>
        <c:lblOffset val="100"/>
        <c:noMultiLvlLbl val="0"/>
      </c:catAx>
      <c:valAx>
        <c:axId val="804428720"/>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81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[20231221_anexostecnicosInformeConsolidadoSE.xlsx]A-6 CD-INV.DOC.!TablaDinámica16</c:name>
    <c:fmtId val="0"/>
  </c:pivotSource>
  <c:chart>
    <c:autoTitleDeleted val="0"/>
    <c:pivotFmts>
      <c:pivotFmt>
        <c:idx val="0"/>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'A-6 CD-INV.DOC.'!$J$32</c:f>
              <c:strCache>
                <c:ptCount val="1"/>
                <c:pt idx="0">
                  <c:v>Promedio de 2.3.1. Formato en el Sistema de Gestión Calidad:</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'A-6 CD-INV.DOC.'!$I$33:$I$41</c:f>
              <c:strCache>
                <c:ptCount val="8"/>
                <c:pt idx="0">
                  <c:v>SUBRED INTEGRADA DE PRESTACIÓN DE SERVICIOS DE SALUD SUR OCCIDENTE E.S.E.</c:v>
                </c:pt>
                <c:pt idx="1">
                  <c:v>SUBRED INTEGRADA DE SERVICIOS DE SALUD NORTE E.S.E.</c:v>
                </c:pt>
                <c:pt idx="2">
                  <c:v>SUBRED INTEGRADA DE SERVICIOS DE SALUD SUR ESE</c:v>
                </c:pt>
                <c:pt idx="3">
                  <c:v>SECRETARÍA DISTRITAL DE SALUD</c:v>
                </c:pt>
                <c:pt idx="4">
                  <c:v>ENTIDAD DE GESTIÓN ADMINISTRATIVA Y TÉCNICA-  EGAT</c:v>
                </c:pt>
                <c:pt idx="5">
                  <c:v>INSTITUTO DISTRITAL DE CIENCIAS, BIOTECNOLOGÍA E INNOVACIÓN EN SALUD - IDCBIS</c:v>
                </c:pt>
                <c:pt idx="6">
                  <c:v>CAPITAL SALUD EPS SAS</c:v>
                </c:pt>
                <c:pt idx="7">
                  <c:v>SUBRED INTEGRADA DE SERVICIOS DE SALUD CENTRO ORIENTE E.S.E.</c:v>
                </c:pt>
              </c:strCache>
            </c:strRef>
          </c:cat>
          <c:val>
            <c:numRef>
              <c:f>'A-6 CD-INV.DOC.'!$J$33:$J$41</c:f>
              <c:numCache>
                <c:formatCode>0%</c:formatCode>
                <c:ptCount val="8"/>
                <c:pt idx="0">
                  <c:v>0.1</c:v>
                </c:pt>
                <c:pt idx="1">
                  <c:v>0.1</c:v>
                </c:pt>
                <c:pt idx="2">
                  <c:v>0.1</c:v>
                </c:pt>
                <c:pt idx="3">
                  <c:v>0.1</c:v>
                </c:pt>
                <c:pt idx="4">
                  <c:v>0.1</c:v>
                </c:pt>
                <c:pt idx="5">
                  <c:v>0.1</c:v>
                </c:pt>
                <c:pt idx="6">
                  <c:v>0.1</c:v>
                </c:pt>
                <c:pt idx="7">
                  <c:v>0.1</c:v>
                </c:pt>
              </c:numCache>
            </c:numRef>
          </c:val>
          <c:extLst>
            <c:ext xmlns:c16="http://schemas.microsoft.com/office/drawing/2014/chart" uri="{C3380CC4-5D6E-409C-BE32-E72D297353CC}">
              <c16:uniqueId val="{00000000-DF7E-44CA-91FE-F6E39342BB6B}"/>
            </c:ext>
          </c:extLst>
        </c:ser>
        <c:ser>
          <c:idx val="1"/>
          <c:order val="1"/>
          <c:tx>
            <c:strRef>
              <c:f>'A-6 CD-INV.DOC.'!$K$32</c:f>
              <c:strCache>
                <c:ptCount val="1"/>
                <c:pt idx="0">
                  <c:v>Promedio de 2.3.2. Rel. Dependencias:</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'A-6 CD-INV.DOC.'!$I$33:$I$41</c:f>
              <c:strCache>
                <c:ptCount val="8"/>
                <c:pt idx="0">
                  <c:v>SUBRED INTEGRADA DE PRESTACIÓN DE SERVICIOS DE SALUD SUR OCCIDENTE E.S.E.</c:v>
                </c:pt>
                <c:pt idx="1">
                  <c:v>SUBRED INTEGRADA DE SERVICIOS DE SALUD NORTE E.S.E.</c:v>
                </c:pt>
                <c:pt idx="2">
                  <c:v>SUBRED INTEGRADA DE SERVICIOS DE SALUD SUR ESE</c:v>
                </c:pt>
                <c:pt idx="3">
                  <c:v>SECRETARÍA DISTRITAL DE SALUD</c:v>
                </c:pt>
                <c:pt idx="4">
                  <c:v>ENTIDAD DE GESTIÓN ADMINISTRATIVA Y TÉCNICA-  EGAT</c:v>
                </c:pt>
                <c:pt idx="5">
                  <c:v>INSTITUTO DISTRITAL DE CIENCIAS, BIOTECNOLOGÍA E INNOVACIÓN EN SALUD - IDCBIS</c:v>
                </c:pt>
                <c:pt idx="6">
                  <c:v>CAPITAL SALUD EPS SAS</c:v>
                </c:pt>
                <c:pt idx="7">
                  <c:v>SUBRED INTEGRADA DE SERVICIOS DE SALUD CENTRO ORIENTE E.S.E.</c:v>
                </c:pt>
              </c:strCache>
            </c:strRef>
          </c:cat>
          <c:val>
            <c:numRef>
              <c:f>'A-6 CD-INV.DOC.'!$K$33:$K$41</c:f>
              <c:numCache>
                <c:formatCode>0%</c:formatCode>
                <c:ptCount val="8"/>
                <c:pt idx="0">
                  <c:v>0.6</c:v>
                </c:pt>
                <c:pt idx="1">
                  <c:v>0.45714285714285707</c:v>
                </c:pt>
                <c:pt idx="2">
                  <c:v>0.22857142857142854</c:v>
                </c:pt>
                <c:pt idx="3">
                  <c:v>0.16744186046511628</c:v>
                </c:pt>
                <c:pt idx="4">
                  <c:v>0.375</c:v>
                </c:pt>
                <c:pt idx="5">
                  <c:v>0.36923076923076925</c:v>
                </c:pt>
                <c:pt idx="6">
                  <c:v>0.3428571428571428</c:v>
                </c:pt>
                <c:pt idx="7">
                  <c:v>0.31428571428571428</c:v>
                </c:pt>
              </c:numCache>
            </c:numRef>
          </c:val>
          <c:extLst>
            <c:ext xmlns:c16="http://schemas.microsoft.com/office/drawing/2014/chart" uri="{C3380CC4-5D6E-409C-BE32-E72D297353CC}">
              <c16:uniqueId val="{00000001-DF7E-44CA-91FE-F6E39342BB6B}"/>
            </c:ext>
          </c:extLst>
        </c:ser>
        <c:ser>
          <c:idx val="2"/>
          <c:order val="2"/>
          <c:tx>
            <c:strRef>
              <c:f>'A-6 CD-INV.DOC.'!$L$32</c:f>
              <c:strCache>
                <c:ptCount val="1"/>
                <c:pt idx="0">
                  <c:v>Promedio de 2.3.3. Inventario archivo central:</c:v>
                </c:pt>
              </c:strCache>
            </c:strRef>
          </c:tx>
          <c:spPr>
            <a:solidFill>
              <a:schemeClr val="accent3"/>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'A-6 CD-INV.DOC.'!$I$33:$I$41</c:f>
              <c:strCache>
                <c:ptCount val="8"/>
                <c:pt idx="0">
                  <c:v>SUBRED INTEGRADA DE PRESTACIÓN DE SERVICIOS DE SALUD SUR OCCIDENTE E.S.E.</c:v>
                </c:pt>
                <c:pt idx="1">
                  <c:v>SUBRED INTEGRADA DE SERVICIOS DE SALUD NORTE E.S.E.</c:v>
                </c:pt>
                <c:pt idx="2">
                  <c:v>SUBRED INTEGRADA DE SERVICIOS DE SALUD SUR ESE</c:v>
                </c:pt>
                <c:pt idx="3">
                  <c:v>SECRETARÍA DISTRITAL DE SALUD</c:v>
                </c:pt>
                <c:pt idx="4">
                  <c:v>ENTIDAD DE GESTIÓN ADMINISTRATIVA Y TÉCNICA-  EGAT</c:v>
                </c:pt>
                <c:pt idx="5">
                  <c:v>INSTITUTO DISTRITAL DE CIENCIAS, BIOTECNOLOGÍA E INNOVACIÓN EN SALUD - IDCBIS</c:v>
                </c:pt>
                <c:pt idx="6">
                  <c:v>CAPITAL SALUD EPS SAS</c:v>
                </c:pt>
                <c:pt idx="7">
                  <c:v>SUBRED INTEGRADA DE SERVICIOS DE SALUD CENTRO ORIENTE E.S.E.</c:v>
                </c:pt>
              </c:strCache>
            </c:strRef>
          </c:cat>
          <c:val>
            <c:numRef>
              <c:f>'A-6 CD-INV.DOC.'!$L$33:$L$41</c:f>
              <c:numCache>
                <c:formatCode>0%</c:formatCode>
                <c:ptCount val="8"/>
                <c:pt idx="0">
                  <c:v>0.3</c:v>
                </c:pt>
                <c:pt idx="1">
                  <c:v>0.3</c:v>
                </c:pt>
                <c:pt idx="2">
                  <c:v>0.3</c:v>
                </c:pt>
                <c:pt idx="3">
                  <c:v>0.3</c:v>
                </c:pt>
                <c:pt idx="4">
                  <c:v>0</c:v>
                </c:pt>
                <c:pt idx="5">
                  <c:v>0</c:v>
                </c:pt>
                <c:pt idx="6">
                  <c:v>0</c:v>
                </c:pt>
                <c:pt idx="7">
                  <c:v>0</c:v>
                </c:pt>
              </c:numCache>
            </c:numRef>
          </c:val>
          <c:extLst>
            <c:ext xmlns:c16="http://schemas.microsoft.com/office/drawing/2014/chart" uri="{C3380CC4-5D6E-409C-BE32-E72D297353CC}">
              <c16:uniqueId val="{00000002-DF7E-44CA-91FE-F6E39342BB6B}"/>
            </c:ext>
          </c:extLst>
        </c:ser>
        <c:dLbls>
          <c:showLegendKey val="0"/>
          <c:showVal val="0"/>
          <c:showCatName val="0"/>
          <c:showSerName val="0"/>
          <c:showPercent val="0"/>
          <c:showBubbleSize val="0"/>
        </c:dLbls>
        <c:gapWidth val="219"/>
        <c:overlap val="100"/>
        <c:axId val="804429264"/>
        <c:axId val="804430896"/>
      </c:barChart>
      <c:barChart>
        <c:barDir val="col"/>
        <c:grouping val="clustered"/>
        <c:varyColors val="0"/>
        <c:ser>
          <c:idx val="3"/>
          <c:order val="3"/>
          <c:tx>
            <c:strRef>
              <c:f>'A-6 CD-INV.DOC.'!$M$32</c:f>
              <c:strCache>
                <c:ptCount val="1"/>
                <c:pt idx="0">
                  <c:v>Promedio de 2.3. CUMPLIMIENTO SUBCOMPONENTE </c:v>
                </c:pt>
              </c:strCache>
            </c:strRef>
          </c:tx>
          <c:spPr>
            <a:no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'A-6 CD-INV.DOC.'!$I$33:$I$41</c:f>
              <c:strCache>
                <c:ptCount val="8"/>
                <c:pt idx="0">
                  <c:v>SUBRED INTEGRADA DE PRESTACIÓN DE SERVICIOS DE SALUD SUR OCCIDENTE E.S.E.</c:v>
                </c:pt>
                <c:pt idx="1">
                  <c:v>SUBRED INTEGRADA DE SERVICIOS DE SALUD NORTE E.S.E.</c:v>
                </c:pt>
                <c:pt idx="2">
                  <c:v>SUBRED INTEGRADA DE SERVICIOS DE SALUD SUR ESE</c:v>
                </c:pt>
                <c:pt idx="3">
                  <c:v>SECRETARÍA DISTRITAL DE SALUD</c:v>
                </c:pt>
                <c:pt idx="4">
                  <c:v>ENTIDAD DE GESTIÓN ADMINISTRATIVA Y TÉCNICA-  EGAT</c:v>
                </c:pt>
                <c:pt idx="5">
                  <c:v>INSTITUTO DISTRITAL DE CIENCIAS, BIOTECNOLOGÍA E INNOVACIÓN EN SALUD - IDCBIS</c:v>
                </c:pt>
                <c:pt idx="6">
                  <c:v>CAPITAL SALUD EPS SAS</c:v>
                </c:pt>
                <c:pt idx="7">
                  <c:v>SUBRED INTEGRADA DE SERVICIOS DE SALUD CENTRO ORIENTE E.S.E.</c:v>
                </c:pt>
              </c:strCache>
            </c:strRef>
          </c:cat>
          <c:val>
            <c:numRef>
              <c:f>'A-6 CD-INV.DOC.'!$M$33:$M$41</c:f>
              <c:numCache>
                <c:formatCode>0%</c:formatCode>
                <c:ptCount val="8"/>
                <c:pt idx="0">
                  <c:v>1</c:v>
                </c:pt>
                <c:pt idx="1">
                  <c:v>0.85714285714285698</c:v>
                </c:pt>
                <c:pt idx="2">
                  <c:v>0.62857142857142856</c:v>
                </c:pt>
                <c:pt idx="3">
                  <c:v>0.56744186046511635</c:v>
                </c:pt>
                <c:pt idx="4">
                  <c:v>0.47499999999999998</c:v>
                </c:pt>
                <c:pt idx="5">
                  <c:v>0.46923076923076923</c:v>
                </c:pt>
                <c:pt idx="6">
                  <c:v>0.44285714285714284</c:v>
                </c:pt>
                <c:pt idx="7">
                  <c:v>0.41428571428571426</c:v>
                </c:pt>
              </c:numCache>
            </c:numRef>
          </c:val>
          <c:extLst>
            <c:ext xmlns:c16="http://schemas.microsoft.com/office/drawing/2014/chart" uri="{C3380CC4-5D6E-409C-BE32-E72D297353CC}">
              <c16:uniqueId val="{00000003-DF7E-44CA-91FE-F6E39342BB6B}"/>
            </c:ext>
          </c:extLst>
        </c:ser>
        <c:dLbls>
          <c:showLegendKey val="0"/>
          <c:showVal val="0"/>
          <c:showCatName val="0"/>
          <c:showSerName val="0"/>
          <c:showPercent val="0"/>
          <c:showBubbleSize val="0"/>
        </c:dLbls>
        <c:gapWidth val="500"/>
        <c:axId val="814162080"/>
        <c:axId val="814168608"/>
      </c:barChart>
      <c:catAx>
        <c:axId val="80442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30896"/>
        <c:crosses val="autoZero"/>
        <c:auto val="1"/>
        <c:lblAlgn val="ctr"/>
        <c:lblOffset val="100"/>
        <c:noMultiLvlLbl val="0"/>
      </c:catAx>
      <c:valAx>
        <c:axId val="80443089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9264"/>
        <c:crosses val="autoZero"/>
        <c:crossBetween val="between"/>
      </c:valAx>
      <c:valAx>
        <c:axId val="81416860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2080"/>
        <c:crosses val="max"/>
        <c:crossBetween val="between"/>
      </c:valAx>
      <c:catAx>
        <c:axId val="814162080"/>
        <c:scaling>
          <c:orientation val="minMax"/>
        </c:scaling>
        <c:delete val="1"/>
        <c:axPos val="b"/>
        <c:numFmt formatCode="General" sourceLinked="1"/>
        <c:majorTickMark val="out"/>
        <c:minorTickMark val="none"/>
        <c:tickLblPos val="nextTo"/>
        <c:crossAx val="814168608"/>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[20231221_anexostecnicosInformeConsolidadoSE.xlsx]A-7 CD&amp;CT-BANTER!TablaDinámica11</c:name>
    <c:fmtId val="0"/>
  </c:pivotSource>
  <c:chart>
    <c:autoTitleDeleted val="1"/>
    <c:pivotFmts>
      <c:pivotFmt>
        <c:idx val="0"/>
        <c:spPr>
          <a:solidFill>
            <a:schemeClr val="accent2"/>
          </a:solidFill>
          <a:ln>
            <a:solidFill>
              <a:schemeClr val="accent2"/>
            </a:solidFill>
          </a:ln>
          <a:effectLst>
            <a:innerShdw>
              <a:schemeClr val="bg1"/>
            </a:innerShdw>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'A-7 CD&amp;CT-BANTER'!$M$10</c:f>
              <c:strCache>
                <c:ptCount val="1"/>
                <c:pt idx="0">
                  <c:v>Total</c:v>
                </c:pt>
              </c:strCache>
            </c:strRef>
          </c:tx>
          <c:spPr>
            <a:solidFill>
              <a:schemeClr val="accent2"/>
            </a:solidFill>
            <a:ln>
              <a:solidFill>
                <a:schemeClr val="accent2"/>
              </a:solidFill>
            </a:ln>
            <a:effectLst>
              <a:innerShdw>
                <a:schemeClr val="bg1"/>
              </a:innerShdw>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'A-7 CD&amp;CT-BANTER'!$L$11:$L$28</c:f>
              <c:strCache>
                <c:ptCount val="17"/>
                <c:pt idx="0">
                  <c:v>AMBIENTE </c:v>
                </c:pt>
                <c:pt idx="1">
                  <c:v>CONCEJO DE BOGOTÁ</c:v>
                </c:pt>
                <c:pt idx="2">
                  <c:v>CULTURA, RECREACIÓN Y DEPORTE</c:v>
                </c:pt>
                <c:pt idx="3">
                  <c:v>DESARROLLO ECONÓMICO, INDUSTRIA Y TURISMO</c:v>
                </c:pt>
                <c:pt idx="4">
                  <c:v>EDUCACIÓN</c:v>
                </c:pt>
                <c:pt idx="5">
                  <c:v>GESTIÓN JURÍDICA</c:v>
                </c:pt>
                <c:pt idx="6">
                  <c:v>GESTIÓN PÚBLICA</c:v>
                </c:pt>
                <c:pt idx="7">
                  <c:v>GOBIERNO</c:v>
                </c:pt>
                <c:pt idx="8">
                  <c:v>HÁBITAT</c:v>
                </c:pt>
                <c:pt idx="9">
                  <c:v>HACIENDA</c:v>
                </c:pt>
                <c:pt idx="10">
                  <c:v>INTEGRACIÓN SOCIAL</c:v>
                </c:pt>
                <c:pt idx="11">
                  <c:v>MOVILIDAD</c:v>
                </c:pt>
                <c:pt idx="12">
                  <c:v>MUJERES</c:v>
                </c:pt>
                <c:pt idx="13">
                  <c:v>ORGANISMOS DE CONTROL</c:v>
                </c:pt>
                <c:pt idx="14">
                  <c:v>PLANEACIÓN</c:v>
                </c:pt>
                <c:pt idx="15">
                  <c:v>SALUD</c:v>
                </c:pt>
                <c:pt idx="16">
                  <c:v>SEGURIDAD, CONVIVENCIA Y JUSTICIA</c:v>
                </c:pt>
              </c:strCache>
            </c:strRef>
          </c:cat>
          <c:val>
            <c:numRef>
              <c:f>'A-7 CD&amp;CT-BANTER'!$M$11:$M$28</c:f>
              <c:numCache>
                <c:formatCode>0%</c:formatCode>
                <c:ptCount val="17"/>
                <c:pt idx="0">
                  <c:v>8.7499999999999994E-2</c:v>
                </c:pt>
                <c:pt idx="1">
                  <c:v>0</c:v>
                </c:pt>
                <c:pt idx="2">
                  <c:v>0.5357142857142857</c:v>
                </c:pt>
                <c:pt idx="3">
                  <c:v>0.32500000000000001</c:v>
                </c:pt>
                <c:pt idx="4">
                  <c:v>0.26666666666666666</c:v>
                </c:pt>
                <c:pt idx="5">
                  <c:v>0.15000000000000002</c:v>
                </c:pt>
                <c:pt idx="6">
                  <c:v>0.5</c:v>
                </c:pt>
                <c:pt idx="7">
                  <c:v>0.66666666666666663</c:v>
                </c:pt>
                <c:pt idx="8">
                  <c:v>0.31666666666666665</c:v>
                </c:pt>
                <c:pt idx="9">
                  <c:v>0.26250000000000001</c:v>
                </c:pt>
                <c:pt idx="10">
                  <c:v>0.25</c:v>
                </c:pt>
                <c:pt idx="11">
                  <c:v>0.33333333333333331</c:v>
                </c:pt>
                <c:pt idx="12">
                  <c:v>1</c:v>
                </c:pt>
                <c:pt idx="13">
                  <c:v>0.56666666666666665</c:v>
                </c:pt>
                <c:pt idx="14">
                  <c:v>1</c:v>
                </c:pt>
                <c:pt idx="15">
                  <c:v>0.4375</c:v>
                </c:pt>
                <c:pt idx="16">
                  <c:v>0.05</c:v>
                </c:pt>
              </c:numCache>
            </c:numRef>
          </c:val>
          <c:extLst>
            <c:ext xmlns:c16="http://schemas.microsoft.com/office/drawing/2014/chart" uri="{C3380CC4-5D6E-409C-BE32-E72D297353CC}">
              <c16:uniqueId val="{00000000-3C08-4F31-B30F-5FA76D7A30D7}"/>
            </c:ext>
          </c:extLst>
        </c:ser>
        <c:dLbls>
          <c:showLegendKey val="0"/>
          <c:showVal val="0"/>
          <c:showCatName val="0"/>
          <c:showSerName val="0"/>
          <c:showPercent val="0"/>
          <c:showBubbleSize val="0"/>
        </c:dLbls>
        <c:gapWidth val="227"/>
        <c:overlap val="-48"/>
        <c:axId val="814175136"/>
        <c:axId val="814165344"/>
      </c:barChart>
      <c:catAx>
        <c:axId val="81417513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5344"/>
        <c:crosses val="autoZero"/>
        <c:auto val="1"/>
        <c:lblAlgn val="ctr"/>
        <c:lblOffset val="100"/>
        <c:noMultiLvlLbl val="0"/>
      </c:catAx>
      <c:valAx>
        <c:axId val="814165344"/>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5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[20231221_anexostecnicosInformeConsolidadoSE.xlsx]A-7 CD&amp;CT-BANTER!TablaDinámica17</c:name>
    <c:fmtId val="0"/>
  </c:pivotSource>
  <c:chart>
    <c:autoTitleDeleted val="0"/>
    <c:pivotFmts>
      <c:pivotFmt>
        <c:idx val="0"/>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no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'A-7 CD&amp;CT-BANTER'!$M$32</c:f>
              <c:strCache>
                <c:ptCount val="1"/>
                <c:pt idx="0">
                  <c:v>Promedio de 2.4.1. Aprobación:</c:v>
                </c:pt>
              </c:strCache>
            </c:strRef>
          </c:tx>
          <c:spPr>
            <a:solidFill>
              <a:schemeClr val="accent1"/>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CD&amp;CT-BANTER'!$M$33:$M$41</c:f>
              <c:numCache>
                <c:formatCode>0%</c:formatCode>
                <c:ptCount val="8"/>
                <c:pt idx="0">
                  <c:v>0.1</c:v>
                </c:pt>
                <c:pt idx="1">
                  <c:v>0</c:v>
                </c:pt>
                <c:pt idx="2">
                  <c:v>0</c:v>
                </c:pt>
                <c:pt idx="3">
                  <c:v>0</c:v>
                </c:pt>
                <c:pt idx="4">
                  <c:v>0.1</c:v>
                </c:pt>
                <c:pt idx="5">
                  <c:v>0.1</c:v>
                </c:pt>
                <c:pt idx="6">
                  <c:v>0.1</c:v>
                </c:pt>
                <c:pt idx="7">
                  <c:v>0.1</c:v>
                </c:pt>
              </c:numCache>
            </c:numRef>
          </c:val>
          <c:extLst>
            <c:ext xmlns:c16="http://schemas.microsoft.com/office/drawing/2014/chart" uri="{C3380CC4-5D6E-409C-BE32-E72D297353CC}">
              <c16:uniqueId val="{00000000-2D48-4DB1-BF44-5C427C96836B}"/>
            </c:ext>
          </c:extLst>
        </c:ser>
        <c:ser>
          <c:idx val="1"/>
          <c:order val="1"/>
          <c:tx>
            <c:strRef>
              <c:f>'A-7 CD&amp;CT-BANTER'!$N$32</c:f>
              <c:strCache>
                <c:ptCount val="1"/>
                <c:pt idx="0">
                  <c:v>Promedio de 2.4.2. Denominación en el Sistema de Gestión Calidad: </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CD&amp;CT-BANTER'!$N$33:$N$41</c:f>
              <c:numCache>
                <c:formatCode>0%</c:formatCode>
                <c:ptCount val="8"/>
                <c:pt idx="0">
                  <c:v>0.1</c:v>
                </c:pt>
                <c:pt idx="1">
                  <c:v>0</c:v>
                </c:pt>
                <c:pt idx="2">
                  <c:v>0</c:v>
                </c:pt>
                <c:pt idx="3">
                  <c:v>0</c:v>
                </c:pt>
                <c:pt idx="4">
                  <c:v>0.1</c:v>
                </c:pt>
                <c:pt idx="5">
                  <c:v>0.1</c:v>
                </c:pt>
                <c:pt idx="6">
                  <c:v>0.1</c:v>
                </c:pt>
                <c:pt idx="7">
                  <c:v>0.1</c:v>
                </c:pt>
              </c:numCache>
            </c:numRef>
          </c:val>
          <c:extLst>
            <c:ext xmlns:c16="http://schemas.microsoft.com/office/drawing/2014/chart" uri="{C3380CC4-5D6E-409C-BE32-E72D297353CC}">
              <c16:uniqueId val="{00000001-2D48-4DB1-BF44-5C427C96836B}"/>
            </c:ext>
          </c:extLst>
        </c:ser>
        <c:ser>
          <c:idx val="2"/>
          <c:order val="2"/>
          <c:tx>
            <c:strRef>
              <c:f>'A-7 CD&amp;CT-BANTER'!$O$32</c:f>
              <c:strCache>
                <c:ptCount val="1"/>
                <c:pt idx="0">
                  <c:v>Promedio de 2.4.3. Registros Radicación: </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CD&amp;CT-BANTER'!$O$33:$O$41</c:f>
              <c:numCache>
                <c:formatCode>0%</c:formatCode>
                <c:ptCount val="8"/>
                <c:pt idx="0">
                  <c:v>0</c:v>
                </c:pt>
                <c:pt idx="1">
                  <c:v>0</c:v>
                </c:pt>
                <c:pt idx="2">
                  <c:v>0</c:v>
                </c:pt>
                <c:pt idx="3">
                  <c:v>0</c:v>
                </c:pt>
                <c:pt idx="4">
                  <c:v>0.25</c:v>
                </c:pt>
                <c:pt idx="5">
                  <c:v>0.25</c:v>
                </c:pt>
                <c:pt idx="6">
                  <c:v>0.25</c:v>
                </c:pt>
                <c:pt idx="7">
                  <c:v>0.25</c:v>
                </c:pt>
              </c:numCache>
            </c:numRef>
          </c:val>
          <c:extLst>
            <c:ext xmlns:c16="http://schemas.microsoft.com/office/drawing/2014/chart" uri="{C3380CC4-5D6E-409C-BE32-E72D297353CC}">
              <c16:uniqueId val="{00000002-2D48-4DB1-BF44-5C427C96836B}"/>
            </c:ext>
          </c:extLst>
        </c:ser>
        <c:ser>
          <c:idx val="3"/>
          <c:order val="3"/>
          <c:tx>
            <c:strRef>
              <c:f>'A-7 CD&amp;CT-BANTER'!$P$32</c:f>
              <c:strCache>
                <c:ptCount val="1"/>
                <c:pt idx="0">
                  <c:v>Promedio de 2.4.4. Parametrización SGDA: </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CD&amp;CT-BANTER'!$P$33:$P$41</c:f>
              <c:numCache>
                <c:formatCode>0%</c:formatCode>
                <c:ptCount val="8"/>
                <c:pt idx="0">
                  <c:v>0</c:v>
                </c:pt>
                <c:pt idx="1">
                  <c:v>0</c:v>
                </c:pt>
                <c:pt idx="2">
                  <c:v>0</c:v>
                </c:pt>
                <c:pt idx="3">
                  <c:v>0</c:v>
                </c:pt>
                <c:pt idx="4">
                  <c:v>0</c:v>
                </c:pt>
                <c:pt idx="5">
                  <c:v>0.25</c:v>
                </c:pt>
                <c:pt idx="6">
                  <c:v>0.25</c:v>
                </c:pt>
                <c:pt idx="7">
                  <c:v>0.25</c:v>
                </c:pt>
              </c:numCache>
            </c:numRef>
          </c:val>
          <c:extLst>
            <c:ext xmlns:c16="http://schemas.microsoft.com/office/drawing/2014/chart" uri="{C3380CC4-5D6E-409C-BE32-E72D297353CC}">
              <c16:uniqueId val="{00000003-2D48-4DB1-BF44-5C427C96836B}"/>
            </c:ext>
          </c:extLst>
        </c:ser>
        <c:ser>
          <c:idx val="4"/>
          <c:order val="4"/>
          <c:tx>
            <c:strRef>
              <c:f>'A-7 CD&amp;CT-BANTER'!$Q$32</c:f>
              <c:strCache>
                <c:ptCount val="1"/>
                <c:pt idx="0">
                  <c:v>Promedio de 2.4.5. Parametrización SGDEA: </c:v>
                </c:pt>
              </c:strCache>
            </c:strRef>
          </c:tx>
          <c:spPr>
            <a:solidFill>
              <a:schemeClr val="accent5"/>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CD&amp;CT-BANTER'!$Q$33:$Q$41</c:f>
              <c:numCache>
                <c:formatCode>0%</c:formatCode>
                <c:ptCount val="8"/>
                <c:pt idx="0">
                  <c:v>0</c:v>
                </c:pt>
                <c:pt idx="1">
                  <c:v>0</c:v>
                </c:pt>
                <c:pt idx="2">
                  <c:v>0</c:v>
                </c:pt>
                <c:pt idx="3">
                  <c:v>0</c:v>
                </c:pt>
                <c:pt idx="4">
                  <c:v>0</c:v>
                </c:pt>
                <c:pt idx="5">
                  <c:v>0.25</c:v>
                </c:pt>
                <c:pt idx="6">
                  <c:v>0.25</c:v>
                </c:pt>
                <c:pt idx="7">
                  <c:v>0</c:v>
                </c:pt>
              </c:numCache>
            </c:numRef>
          </c:val>
          <c:extLst>
            <c:ext xmlns:c16="http://schemas.microsoft.com/office/drawing/2014/chart" uri="{C3380CC4-5D6E-409C-BE32-E72D297353CC}">
              <c16:uniqueId val="{00000004-2D48-4DB1-BF44-5C427C96836B}"/>
            </c:ext>
          </c:extLst>
        </c:ser>
        <c:ser>
          <c:idx val="5"/>
          <c:order val="5"/>
          <c:tx>
            <c:strRef>
              <c:f>'A-7 CD&amp;CT-BANTER'!$R$32</c:f>
              <c:strCache>
                <c:ptCount val="1"/>
                <c:pt idx="0">
                  <c:v>Promedio de 2.4.6. Criterios o llaves de busqueda: </c:v>
                </c:pt>
              </c:strCache>
            </c:strRef>
          </c:tx>
          <c:spPr>
            <a:solidFill>
              <a:schemeClr val="accent6"/>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CD&amp;CT-BANTER'!$R$33:$R$41</c:f>
              <c:numCache>
                <c:formatCode>0%</c:formatCode>
                <c:ptCount val="8"/>
                <c:pt idx="0">
                  <c:v>0.05</c:v>
                </c:pt>
                <c:pt idx="1">
                  <c:v>0</c:v>
                </c:pt>
                <c:pt idx="2">
                  <c:v>0</c:v>
                </c:pt>
                <c:pt idx="3">
                  <c:v>0</c:v>
                </c:pt>
                <c:pt idx="4">
                  <c:v>0.05</c:v>
                </c:pt>
                <c:pt idx="5">
                  <c:v>0.05</c:v>
                </c:pt>
                <c:pt idx="6">
                  <c:v>0.05</c:v>
                </c:pt>
                <c:pt idx="7">
                  <c:v>0.05</c:v>
                </c:pt>
              </c:numCache>
            </c:numRef>
          </c:val>
          <c:extLst>
            <c:ext xmlns:c16="http://schemas.microsoft.com/office/drawing/2014/chart" uri="{C3380CC4-5D6E-409C-BE32-E72D297353CC}">
              <c16:uniqueId val="{00000005-2D48-4DB1-BF44-5C427C96836B}"/>
            </c:ext>
          </c:extLst>
        </c:ser>
        <c:dLbls>
          <c:showLegendKey val="0"/>
          <c:showVal val="0"/>
          <c:showCatName val="0"/>
          <c:showSerName val="0"/>
          <c:showPercent val="0"/>
          <c:showBubbleSize val="0"/>
        </c:dLbls>
        <c:gapWidth val="219"/>
        <c:overlap val="100"/>
        <c:axId val="814174048"/>
        <c:axId val="814170240"/>
      </c:barChart>
      <c:barChart>
        <c:barDir val="col"/>
        <c:grouping val="clustered"/>
        <c:varyColors val="0"/>
        <c:ser>
          <c:idx val="6"/>
          <c:order val="6"/>
          <c:tx>
            <c:strRef>
              <c:f>'A-7 CD&amp;CT-BANTER'!$S$32</c:f>
              <c:strCache>
                <c:ptCount val="1"/>
                <c:pt idx="0">
                  <c:v>Promedio de 2.4. CUMPLIMIENTO SUBCOMPONENTE </c:v>
                </c:pt>
              </c:strCache>
            </c:strRef>
          </c:tx>
          <c:spPr>
            <a:no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'A-7 CD&amp;CT-BANTER'!$L$33:$L$41</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'A-7 CD&amp;CT-BANTER'!$S$33:$S$41</c:f>
              <c:numCache>
                <c:formatCode>0%</c:formatCode>
                <c:ptCount val="8"/>
                <c:pt idx="0">
                  <c:v>0.25</c:v>
                </c:pt>
                <c:pt idx="1">
                  <c:v>0</c:v>
                </c:pt>
                <c:pt idx="2">
                  <c:v>0</c:v>
                </c:pt>
                <c:pt idx="3">
                  <c:v>0</c:v>
                </c:pt>
                <c:pt idx="4">
                  <c:v>0.5</c:v>
                </c:pt>
                <c:pt idx="5">
                  <c:v>1</c:v>
                </c:pt>
                <c:pt idx="6">
                  <c:v>1</c:v>
                </c:pt>
                <c:pt idx="7">
                  <c:v>0.75</c:v>
                </c:pt>
              </c:numCache>
            </c:numRef>
          </c:val>
          <c:extLst>
            <c:ext xmlns:c16="http://schemas.microsoft.com/office/drawing/2014/chart" uri="{C3380CC4-5D6E-409C-BE32-E72D297353CC}">
              <c16:uniqueId val="{00000006-2D48-4DB1-BF44-5C427C96836B}"/>
            </c:ext>
          </c:extLst>
        </c:ser>
        <c:dLbls>
          <c:showLegendKey val="0"/>
          <c:showVal val="0"/>
          <c:showCatName val="0"/>
          <c:showSerName val="0"/>
          <c:showPercent val="0"/>
          <c:showBubbleSize val="0"/>
        </c:dLbls>
        <c:gapWidth val="500"/>
        <c:axId val="814174592"/>
        <c:axId val="814166432"/>
      </c:barChart>
      <c:catAx>
        <c:axId val="81417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0240"/>
        <c:crosses val="autoZero"/>
        <c:auto val="1"/>
        <c:lblAlgn val="ctr"/>
        <c:lblOffset val="100"/>
        <c:noMultiLvlLbl val="0"/>
      </c:catAx>
      <c:valAx>
        <c:axId val="8141702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4048"/>
        <c:crosses val="autoZero"/>
        <c:crossBetween val="between"/>
      </c:valAx>
      <c:valAx>
        <c:axId val="81416643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4592"/>
        <c:crosses val="max"/>
        <c:crossBetween val="between"/>
      </c:valAx>
      <c:catAx>
        <c:axId val="814174592"/>
        <c:scaling>
          <c:orientation val="minMax"/>
        </c:scaling>
        <c:delete val="1"/>
        <c:axPos val="b"/>
        <c:numFmt formatCode="General" sourceLinked="1"/>
        <c:majorTickMark val="out"/>
        <c:minorTickMark val="none"/>
        <c:tickLblPos val="nextTo"/>
        <c:crossAx val="814166432"/>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[20231221_anexostecnicosInformeConsolidadoSE.xlsx]A-8 CD&amp;CT-SIC!TablaDinámica26</c:name>
    <c:fmtId val="0"/>
  </c:pivotSource>
  <c:chart>
    <c:autoTitleDeleted val="1"/>
    <c:pivotFmts>
      <c:pivotFmt>
        <c:idx val="0"/>
        <c:spPr>
          <a:solidFill>
            <a:schemeClr val="accent2"/>
          </a:solidFill>
          <a:ln>
            <a:solidFill>
              <a:schemeClr val="accent2"/>
            </a:solidFill>
          </a:ln>
          <a:effectLst>
            <a:innerShdw>
              <a:schemeClr val="accent1"/>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'A-8 CD&amp;CT-SIC'!$N$10</c:f>
              <c:strCache>
                <c:ptCount val="1"/>
                <c:pt idx="0">
                  <c:v>Total</c:v>
                </c:pt>
              </c:strCache>
            </c:strRef>
          </c:tx>
          <c:spPr>
            <a:solidFill>
              <a:schemeClr val="accent2"/>
            </a:solidFill>
            <a:ln>
              <a:solidFill>
                <a:schemeClr val="accent2"/>
              </a:solidFill>
            </a:ln>
            <a:effectLst>
              <a:innerShdw>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'A-8 CD&amp;CT-SIC'!$M$11:$M$28</c:f>
              <c:strCache>
                <c:ptCount val="17"/>
                <c:pt idx="0">
                  <c:v>CONCEJO DE BOGOTÁ</c:v>
                </c:pt>
                <c:pt idx="1">
                  <c:v>AMBIENTE </c:v>
                </c:pt>
                <c:pt idx="2">
                  <c:v>SALUD</c:v>
                </c:pt>
                <c:pt idx="3">
                  <c:v>EDUCACIÓN</c:v>
                </c:pt>
                <c:pt idx="4">
                  <c:v>HÁBITAT</c:v>
                </c:pt>
                <c:pt idx="5">
                  <c:v>DESARROLLO ECONÓMICO, INDUSTRIA Y TURISMO</c:v>
                </c:pt>
                <c:pt idx="6">
                  <c:v>GOBIERNO</c:v>
                </c:pt>
                <c:pt idx="7">
                  <c:v>ORGANISMOS DE CONTROL</c:v>
                </c:pt>
                <c:pt idx="8">
                  <c:v>MOVILIDAD</c:v>
                </c:pt>
                <c:pt idx="9">
                  <c:v>GESTIÓN JURÍDICA</c:v>
                </c:pt>
                <c:pt idx="10">
                  <c:v>PLANEACIÓN</c:v>
                </c:pt>
                <c:pt idx="11">
                  <c:v>CULTURA, RECREACIÓN Y DEPORTE</c:v>
                </c:pt>
                <c:pt idx="12">
                  <c:v>INTEGRACIÓN SOCIAL</c:v>
                </c:pt>
                <c:pt idx="13">
                  <c:v>HACIENDA</c:v>
                </c:pt>
                <c:pt idx="14">
                  <c:v>GESTIÓN PÚBLICA</c:v>
                </c:pt>
                <c:pt idx="15">
                  <c:v>MUJERES</c:v>
                </c:pt>
                <c:pt idx="16">
                  <c:v>SEGURIDAD, CONVIVENCIA Y JUSTICIA</c:v>
                </c:pt>
              </c:strCache>
            </c:strRef>
          </c:cat>
          <c:val>
            <c:numRef>
              <c:f>'A-8 CD&amp;CT-SIC'!$N$11:$N$28</c:f>
              <c:numCache>
                <c:formatCode>0%</c:formatCode>
                <c:ptCount val="17"/>
                <c:pt idx="0">
                  <c:v>0</c:v>
                </c:pt>
                <c:pt idx="1">
                  <c:v>0.23750000000000002</c:v>
                </c:pt>
                <c:pt idx="2">
                  <c:v>0.26250000000000001</c:v>
                </c:pt>
                <c:pt idx="3">
                  <c:v>0.33333333333333331</c:v>
                </c:pt>
                <c:pt idx="4">
                  <c:v>0.375</c:v>
                </c:pt>
                <c:pt idx="5">
                  <c:v>0.4</c:v>
                </c:pt>
                <c:pt idx="6">
                  <c:v>0.48333333333333334</c:v>
                </c:pt>
                <c:pt idx="7">
                  <c:v>0.5</c:v>
                </c:pt>
                <c:pt idx="8">
                  <c:v>0.59166666666666667</c:v>
                </c:pt>
                <c:pt idx="9">
                  <c:v>0.65</c:v>
                </c:pt>
                <c:pt idx="10">
                  <c:v>0.65</c:v>
                </c:pt>
                <c:pt idx="11">
                  <c:v>0.67142857142857149</c:v>
                </c:pt>
                <c:pt idx="12">
                  <c:v>0.7</c:v>
                </c:pt>
                <c:pt idx="13">
                  <c:v>0.72500000000000009</c:v>
                </c:pt>
                <c:pt idx="14">
                  <c:v>0.72500000000000009</c:v>
                </c:pt>
                <c:pt idx="15">
                  <c:v>0.75</c:v>
                </c:pt>
                <c:pt idx="16">
                  <c:v>0.77500000000000002</c:v>
                </c:pt>
              </c:numCache>
            </c:numRef>
          </c:val>
          <c:extLst>
            <c:ext xmlns:c16="http://schemas.microsoft.com/office/drawing/2014/chart" uri="{C3380CC4-5D6E-409C-BE32-E72D297353CC}">
              <c16:uniqueId val="{00000000-6F9C-47DF-8B0C-D2FDBADF21BE}"/>
            </c:ext>
          </c:extLst>
        </c:ser>
        <c:dLbls>
          <c:showLegendKey val="0"/>
          <c:showVal val="0"/>
          <c:showCatName val="0"/>
          <c:showSerName val="0"/>
          <c:showPercent val="0"/>
          <c:showBubbleSize val="0"/>
        </c:dLbls>
        <c:gapWidth val="227"/>
        <c:overlap val="-48"/>
        <c:axId val="814170784"/>
        <c:axId val="814175680"/>
      </c:barChart>
      <c:catAx>
        <c:axId val="81417078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5680"/>
        <c:crosses val="autoZero"/>
        <c:auto val="1"/>
        <c:lblAlgn val="ctr"/>
        <c:lblOffset val="100"/>
        <c:noMultiLvlLbl val="0"/>
      </c:catAx>
      <c:valAx>
        <c:axId val="814175680"/>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0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[20231221_anexostecnicosInformeConsolidadoSE.xlsx]A-8 CD&amp;CT-SIC!TablaDinámica18</c:name>
    <c:fmtId val="0"/>
  </c:pivotSource>
  <c:chart>
    <c:autoTitleDeleted val="0"/>
    <c:pivotFmts>
      <c:pivotFmt>
        <c:idx val="0"/>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'A-8 CD&amp;CT-SIC'!$N$33</c:f>
              <c:strCache>
                <c:ptCount val="1"/>
                <c:pt idx="0">
                  <c:v>Promedio de 2.5.1.Aprobación: </c:v>
                </c:pt>
              </c:strCache>
            </c:strRef>
          </c:tx>
          <c:spPr>
            <a:solidFill>
              <a:schemeClr val="accent1"/>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CD&amp;CT-SIC'!$N$34:$N$42</c:f>
              <c:numCache>
                <c:formatCode>0%</c:formatCode>
                <c:ptCount val="8"/>
                <c:pt idx="0">
                  <c:v>0.1</c:v>
                </c:pt>
                <c:pt idx="1">
                  <c:v>0.1</c:v>
                </c:pt>
                <c:pt idx="2">
                  <c:v>0</c:v>
                </c:pt>
                <c:pt idx="3">
                  <c:v>0</c:v>
                </c:pt>
                <c:pt idx="4">
                  <c:v>0.1</c:v>
                </c:pt>
                <c:pt idx="5">
                  <c:v>0</c:v>
                </c:pt>
                <c:pt idx="6">
                  <c:v>0</c:v>
                </c:pt>
                <c:pt idx="7">
                  <c:v>0</c:v>
                </c:pt>
              </c:numCache>
            </c:numRef>
          </c:val>
          <c:extLst>
            <c:ext xmlns:c16="http://schemas.microsoft.com/office/drawing/2014/chart" uri="{C3380CC4-5D6E-409C-BE32-E72D297353CC}">
              <c16:uniqueId val="{00000000-4E3B-4A15-8742-83D63A5A9DC9}"/>
            </c:ext>
          </c:extLst>
        </c:ser>
        <c:ser>
          <c:idx val="1"/>
          <c:order val="1"/>
          <c:tx>
            <c:strRef>
              <c:f>'A-8 CD&amp;CT-SIC'!$O$33</c:f>
              <c:strCache>
                <c:ptCount val="1"/>
                <c:pt idx="0">
                  <c:v>Promedio de 2.5.2. Cumplimiento Normativo - Acuerdo 06: </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CD&amp;CT-SIC'!$O$34:$O$42</c:f>
              <c:numCache>
                <c:formatCode>0%</c:formatCode>
                <c:ptCount val="8"/>
                <c:pt idx="0">
                  <c:v>0.1</c:v>
                </c:pt>
                <c:pt idx="1">
                  <c:v>0.1</c:v>
                </c:pt>
                <c:pt idx="2">
                  <c:v>0.1</c:v>
                </c:pt>
                <c:pt idx="3">
                  <c:v>0</c:v>
                </c:pt>
                <c:pt idx="4">
                  <c:v>0</c:v>
                </c:pt>
                <c:pt idx="5">
                  <c:v>0</c:v>
                </c:pt>
                <c:pt idx="6">
                  <c:v>0</c:v>
                </c:pt>
                <c:pt idx="7">
                  <c:v>0</c:v>
                </c:pt>
              </c:numCache>
            </c:numRef>
          </c:val>
          <c:extLst>
            <c:ext xmlns:c16="http://schemas.microsoft.com/office/drawing/2014/chart" uri="{C3380CC4-5D6E-409C-BE32-E72D297353CC}">
              <c16:uniqueId val="{00000001-4E3B-4A15-8742-83D63A5A9DC9}"/>
            </c:ext>
          </c:extLst>
        </c:ser>
        <c:ser>
          <c:idx val="2"/>
          <c:order val="2"/>
          <c:tx>
            <c:strRef>
              <c:f>'A-8 CD&amp;CT-SIC'!$P$33</c:f>
              <c:strCache>
                <c:ptCount val="1"/>
                <c:pt idx="0">
                  <c:v>Promedio de 2.5.3. Cronograma para la implementación: </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CD&amp;CT-SIC'!$P$34:$P$42</c:f>
              <c:numCache>
                <c:formatCode>0%</c:formatCode>
                <c:ptCount val="8"/>
                <c:pt idx="0">
                  <c:v>0.25</c:v>
                </c:pt>
                <c:pt idx="1">
                  <c:v>0.25</c:v>
                </c:pt>
                <c:pt idx="2">
                  <c:v>0.25</c:v>
                </c:pt>
                <c:pt idx="3">
                  <c:v>0.25</c:v>
                </c:pt>
                <c:pt idx="4">
                  <c:v>0</c:v>
                </c:pt>
                <c:pt idx="5">
                  <c:v>0</c:v>
                </c:pt>
                <c:pt idx="6">
                  <c:v>0</c:v>
                </c:pt>
                <c:pt idx="7">
                  <c:v>0</c:v>
                </c:pt>
              </c:numCache>
            </c:numRef>
          </c:val>
          <c:extLst>
            <c:ext xmlns:c16="http://schemas.microsoft.com/office/drawing/2014/chart" uri="{C3380CC4-5D6E-409C-BE32-E72D297353CC}">
              <c16:uniqueId val="{00000002-4E3B-4A15-8742-83D63A5A9DC9}"/>
            </c:ext>
          </c:extLst>
        </c:ser>
        <c:ser>
          <c:idx val="3"/>
          <c:order val="3"/>
          <c:tx>
            <c:strRef>
              <c:f>'A-8 CD&amp;CT-SIC'!$Q$33</c:f>
              <c:strCache>
                <c:ptCount val="1"/>
                <c:pt idx="0">
                  <c:v>Promedio de 2.5.4. Seguimiento y Control: </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CD&amp;CT-SIC'!$Q$34:$Q$42</c:f>
              <c:numCache>
                <c:formatCode>0%</c:formatCode>
                <c:ptCount val="8"/>
                <c:pt idx="0">
                  <c:v>0.1</c:v>
                </c:pt>
                <c:pt idx="1">
                  <c:v>0</c:v>
                </c:pt>
                <c:pt idx="2">
                  <c:v>0.1</c:v>
                </c:pt>
                <c:pt idx="3">
                  <c:v>0</c:v>
                </c:pt>
                <c:pt idx="4">
                  <c:v>0</c:v>
                </c:pt>
                <c:pt idx="5">
                  <c:v>0</c:v>
                </c:pt>
                <c:pt idx="6">
                  <c:v>0</c:v>
                </c:pt>
                <c:pt idx="7">
                  <c:v>0</c:v>
                </c:pt>
              </c:numCache>
            </c:numRef>
          </c:val>
          <c:extLst>
            <c:ext xmlns:c16="http://schemas.microsoft.com/office/drawing/2014/chart" uri="{C3380CC4-5D6E-409C-BE32-E72D297353CC}">
              <c16:uniqueId val="{00000003-4E3B-4A15-8742-83D63A5A9DC9}"/>
            </c:ext>
          </c:extLst>
        </c:ser>
        <c:ser>
          <c:idx val="4"/>
          <c:order val="4"/>
          <c:tx>
            <c:strRef>
              <c:f>'A-8 CD&amp;CT-SIC'!$R$33</c:f>
              <c:strCache>
                <c:ptCount val="1"/>
                <c:pt idx="0">
                  <c:v>Promedio de 2.5.5. Plan Preservación - Cumplimiento Normativo: </c:v>
                </c:pt>
              </c:strCache>
            </c:strRef>
          </c:tx>
          <c:spPr>
            <a:solidFill>
              <a:schemeClr val="accent5"/>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CD&amp;CT-SIC'!$R$34:$R$42</c:f>
              <c:numCache>
                <c:formatCode>0%</c:formatCode>
                <c:ptCount val="8"/>
                <c:pt idx="0">
                  <c:v>0.1</c:v>
                </c:pt>
                <c:pt idx="1">
                  <c:v>0.1</c:v>
                </c:pt>
                <c:pt idx="2">
                  <c:v>0</c:v>
                </c:pt>
                <c:pt idx="3">
                  <c:v>0</c:v>
                </c:pt>
                <c:pt idx="4">
                  <c:v>0</c:v>
                </c:pt>
                <c:pt idx="5">
                  <c:v>0</c:v>
                </c:pt>
                <c:pt idx="6">
                  <c:v>0</c:v>
                </c:pt>
                <c:pt idx="7">
                  <c:v>0</c:v>
                </c:pt>
              </c:numCache>
            </c:numRef>
          </c:val>
          <c:extLst>
            <c:ext xmlns:c16="http://schemas.microsoft.com/office/drawing/2014/chart" uri="{C3380CC4-5D6E-409C-BE32-E72D297353CC}">
              <c16:uniqueId val="{00000004-4E3B-4A15-8742-83D63A5A9DC9}"/>
            </c:ext>
          </c:extLst>
        </c:ser>
        <c:ser>
          <c:idx val="5"/>
          <c:order val="5"/>
          <c:tx>
            <c:strRef>
              <c:f>'A-8 CD&amp;CT-SIC'!$S$33</c:f>
              <c:strCache>
                <c:ptCount val="1"/>
                <c:pt idx="0">
                  <c:v>Promedio de 2.5.6. Plan Preservación - Implementación: </c:v>
                </c:pt>
              </c:strCache>
            </c:strRef>
          </c:tx>
          <c:spPr>
            <a:solidFill>
              <a:schemeClr val="accent6"/>
            </a:solidFill>
            <a:ln>
              <a:noFill/>
            </a:ln>
            <a:effectLst/>
          </c:spPr>
          <c:invertIfNegative val="0"/>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CD&amp;CT-SIC'!$S$34:$S$42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4E3B-4A15-8742-83D63A5A9DC9}"/>
            </c:ext>
          </c:extLst>
        </c:ser>
        <c:ser>
          <c:idx val="6"/>
          <c:order val="6"/>
          <c:tx>
            <c:strRef>
              <c:f>'A-8 CD&amp;CT-SIC'!$T$33</c:f>
              <c:strCache>
                <c:ptCount val="1"/>
                <c:pt idx="0">
                  <c:v>Promedio de 2.5.7. Plan Preservación - Seguimiento: </c:v>
                </c:pt>
              </c:strCache>
            </c:strRef>
          </c:tx>
          <c:spPr>
            <a:solidFill>
              <a:schemeClr val="accent1">
                <a:lumMod val="60000"/>
              </a:schemeClr>
            </a:solidFill>
            <a:ln>
              <a:noFill/>
            </a:ln>
            <a:effectLst/>
          </c:spPr>
          <c:invertIfNegative val="0"/>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CD&amp;CT-SIC'!$T$34:$T$42</c:f>
              <c:numCache>
                <c:formatCode>0%</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4E3B-4A15-8742-83D63A5A9DC9}"/>
            </c:ext>
          </c:extLst>
        </c:ser>
        <c:dLbls>
          <c:showLegendKey val="0"/>
          <c:showVal val="0"/>
          <c:showCatName val="0"/>
          <c:showSerName val="0"/>
          <c:showPercent val="0"/>
          <c:showBubbleSize val="0"/>
        </c:dLbls>
        <c:gapWidth val="219"/>
        <c:overlap val="100"/>
        <c:axId val="814169696"/>
        <c:axId val="814178400"/>
      </c:barChart>
      <c:barChart>
        <c:barDir val="col"/>
        <c:grouping val="clustered"/>
        <c:varyColors val="0"/>
        <c:ser>
          <c:idx val="7"/>
          <c:order val="7"/>
          <c:tx>
            <c:strRef>
              <c:f>'A-8 CD&amp;CT-SIC'!$U$33</c:f>
              <c:strCache>
                <c:ptCount val="1"/>
                <c:pt idx="0">
                  <c:v>Promedio de 2.5. CUMPLIMIENTO SUBCOMPONENTE </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'A-8 CD&amp;CT-SIC'!$M$34:$M$42</c:f>
              <c:strCache>
                <c:ptCount val="8"/>
                <c:pt idx="0">
                  <c:v>SUBRED INTEGRADA DE SERVICIOS DE SALUD NORTE E.S.E.</c:v>
                </c:pt>
                <c:pt idx="1">
                  <c:v>SUBRED INTEGRADA DE SERVICIOS DE SALUD CENTRO ORIENTE E.S.E.</c:v>
                </c:pt>
                <c:pt idx="2">
                  <c:v>SECRETARÍA DISTRITAL DE SALUD</c:v>
                </c:pt>
                <c:pt idx="3">
                  <c:v>SUBRED INTEGRADA DE SERVICIOS DE SALUD SUR ESE</c:v>
                </c:pt>
                <c:pt idx="4">
                  <c:v>CAPITAL SALUD EPS SAS</c:v>
                </c:pt>
                <c:pt idx="5">
                  <c:v>INSTITUTO DISTRITAL DE CIENCIAS, BIOTECNOLOGÍA E INNOVACIÓN EN SALUD - IDCBIS</c:v>
                </c:pt>
                <c:pt idx="6">
                  <c:v>SUBRED INTEGRADA DE PRESTACIÓN DE SERVICIOS DE SALUD SUR OCCIDENTE E.S.E.</c:v>
                </c:pt>
                <c:pt idx="7">
                  <c:v>ENTIDAD DE GESTIÓN ADMINISTRATIVA Y TÉCNICA-  EGAT</c:v>
                </c:pt>
              </c:strCache>
            </c:strRef>
          </c:cat>
          <c:val>
            <c:numRef>
              <c:f>'A-8 CD&amp;CT-SIC'!$U$34:$U$42</c:f>
              <c:numCache>
                <c:formatCode>0%</c:formatCode>
                <c:ptCount val="8"/>
                <c:pt idx="0">
                  <c:v>0.75</c:v>
                </c:pt>
                <c:pt idx="1">
                  <c:v>0.55000000000000004</c:v>
                </c:pt>
                <c:pt idx="2">
                  <c:v>0.44999999999999996</c:v>
                </c:pt>
                <c:pt idx="3">
                  <c:v>0.25</c:v>
                </c:pt>
                <c:pt idx="4">
                  <c:v>0.1</c:v>
                </c:pt>
                <c:pt idx="5">
                  <c:v>0</c:v>
                </c:pt>
                <c:pt idx="6">
                  <c:v>0</c:v>
                </c:pt>
                <c:pt idx="7">
                  <c:v>0</c:v>
                </c:pt>
              </c:numCache>
            </c:numRef>
          </c:val>
          <c:extLst>
            <c:ext xmlns:c16="http://schemas.microsoft.com/office/drawing/2014/chart" uri="{C3380CC4-5D6E-409C-BE32-E72D297353CC}">
              <c16:uniqueId val="{00000007-4E3B-4A15-8742-83D63A5A9DC9}"/>
            </c:ext>
          </c:extLst>
        </c:ser>
        <c:dLbls>
          <c:showLegendKey val="0"/>
          <c:showVal val="0"/>
          <c:showCatName val="0"/>
          <c:showSerName val="0"/>
          <c:showPercent val="0"/>
          <c:showBubbleSize val="0"/>
        </c:dLbls>
        <c:gapWidth val="500"/>
        <c:axId val="814163712"/>
        <c:axId val="814171328"/>
      </c:barChart>
      <c:catAx>
        <c:axId val="81416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8400"/>
        <c:crosses val="autoZero"/>
        <c:auto val="1"/>
        <c:lblAlgn val="ctr"/>
        <c:lblOffset val="100"/>
        <c:noMultiLvlLbl val="0"/>
      </c:catAx>
      <c:valAx>
        <c:axId val="81417840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9696"/>
        <c:crosses val="autoZero"/>
        <c:crossBetween val="between"/>
      </c:valAx>
      <c:valAx>
        <c:axId val="81417132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3712"/>
        <c:crosses val="max"/>
        <c:crossBetween val="between"/>
      </c:valAx>
      <c:catAx>
        <c:axId val="814163712"/>
        <c:scaling>
          <c:orientation val="minMax"/>
        </c:scaling>
        <c:delete val="1"/>
        <c:axPos val="b"/>
        <c:numFmt formatCode="General" sourceLinked="1"/>
        <c:majorTickMark val="out"/>
        <c:minorTickMark val="none"/>
        <c:tickLblPos val="nextTo"/>
        <c:crossAx val="814171328"/>
        <c:crosses val="autoZero"/>
        <c:auto val="1"/>
        <c:lblAlgn val="ctr"/>
        <c:lblOffset val="100"/>
        <c:noMultiLvlLbl val="0"/>
      </c:catAx>
      <c:spPr>
        <a:noFill/>
        <a:ln>
          <a:noFill/>
        </a:ln>
        <a:effectLst/>
      </c:spPr>
    </c:plotArea>
    <c:legend>
      <c:legendPos val="b"/>
      <c:legendEntry>
        <c:idx val="7"/>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[20231221_anexostecnicosInformeConsolidadoSE.xlsx]A-9 CD&amp;CT-TCA!TablaDinámica27</c:name>
    <c:fmtId val="0"/>
  </c:pivotSource>
  <c:chart>
    <c:autoTitleDeleted val="1"/>
    <c:pivotFmts>
      <c:pivotFmt>
        <c:idx val="0"/>
        <c:spPr>
          <a:solidFill>
            <a:schemeClr val="accent2"/>
          </a:solidFill>
          <a:ln>
            <a:solidFill>
              <a:schemeClr val="accent2"/>
            </a:solid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solidFill>
              <a:schemeClr val="accent2"/>
            </a:solidFill>
          </a:ln>
          <a:effectLst/>
        </c:spPr>
      </c:pivotFmt>
    </c:pivotFmts>
    <c:plotArea>
      <c:layout/>
      <c:barChart>
        <c:barDir val="bar"/>
        <c:grouping val="clustered"/>
        <c:varyColors val="0"/>
        <c:ser>
          <c:idx val="0"/>
          <c:order val="0"/>
          <c:tx>
            <c:strRef>
              <c:f>'A-9 CD&amp;CT-TCA'!$N$10</c:f>
              <c:strCache>
                <c:ptCount val="1"/>
                <c:pt idx="0">
                  <c:v>Total</c:v>
                </c:pt>
              </c:strCache>
            </c:strRef>
          </c:tx>
          <c:spPr>
            <a:solidFill>
              <a:schemeClr val="accent2"/>
            </a:solidFill>
            <a:ln>
              <a:solidFill>
                <a:schemeClr val="accent2"/>
              </a:solid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CD&amp;CT-TCA'!$M$11:$M$28</c:f>
              <c:strCache>
                <c:ptCount val="17"/>
                <c:pt idx="0">
                  <c:v>CONCEJO DE BOGOTÁ</c:v>
                </c:pt>
                <c:pt idx="1">
                  <c:v>SEGURIDAD, CONVIVENCIA Y JUSTICIA</c:v>
                </c:pt>
                <c:pt idx="2">
                  <c:v>EDUCACIÓN</c:v>
                </c:pt>
                <c:pt idx="3">
                  <c:v>AMBIENTE </c:v>
                </c:pt>
                <c:pt idx="4">
                  <c:v>HÁBITAT</c:v>
                </c:pt>
                <c:pt idx="5">
                  <c:v>INTEGRACIÓN SOCIAL</c:v>
                </c:pt>
                <c:pt idx="6">
                  <c:v>SALUD</c:v>
                </c:pt>
                <c:pt idx="7">
                  <c:v>DESARROLLO ECONÓMICO, INDUSTRIA Y TURISMO</c:v>
                </c:pt>
                <c:pt idx="8">
                  <c:v>MOVILIDAD</c:v>
                </c:pt>
                <c:pt idx="9">
                  <c:v>ORGANISMOS DE CONTROL</c:v>
                </c:pt>
                <c:pt idx="10">
                  <c:v>GOBIERNO</c:v>
                </c:pt>
                <c:pt idx="11">
                  <c:v>CULTURA, RECREACIÓN Y DEPORTE</c:v>
                </c:pt>
                <c:pt idx="12">
                  <c:v>MUJERES</c:v>
                </c:pt>
                <c:pt idx="13">
                  <c:v>HACIENDA</c:v>
                </c:pt>
                <c:pt idx="14">
                  <c:v>GESTIÓN PÚBLICA</c:v>
                </c:pt>
                <c:pt idx="15">
                  <c:v>PLANEACIÓN</c:v>
                </c:pt>
                <c:pt idx="16">
                  <c:v>GESTIÓN JURÍDICA</c:v>
                </c:pt>
              </c:strCache>
            </c:strRef>
          </c:cat>
          <c:val>
            <c:numRef>
              <c:f>'A-9 CD&amp;CT-TCA'!$N$11:$N$28</c:f>
              <c:numCache>
                <c:formatCode>0%</c:formatCode>
                <c:ptCount val="17"/>
                <c:pt idx="0">
                  <c:v>0</c:v>
                </c:pt>
                <c:pt idx="1">
                  <c:v>0.1</c:v>
                </c:pt>
                <c:pt idx="2">
                  <c:v>0.23333333333333331</c:v>
                </c:pt>
                <c:pt idx="3">
                  <c:v>0.33749999999999997</c:v>
                </c:pt>
                <c:pt idx="4">
                  <c:v>0.43333333333333335</c:v>
                </c:pt>
                <c:pt idx="5">
                  <c:v>0.5</c:v>
                </c:pt>
                <c:pt idx="6">
                  <c:v>0.51875000000000004</c:v>
                </c:pt>
                <c:pt idx="7">
                  <c:v>0.6</c:v>
                </c:pt>
                <c:pt idx="8">
                  <c:v>0.64166666666666672</c:v>
                </c:pt>
                <c:pt idx="9">
                  <c:v>0.66666666666666663</c:v>
                </c:pt>
                <c:pt idx="10">
                  <c:v>0.66666666666666663</c:v>
                </c:pt>
                <c:pt idx="11">
                  <c:v>0.70000000000000007</c:v>
                </c:pt>
                <c:pt idx="12">
                  <c:v>0.75</c:v>
                </c:pt>
                <c:pt idx="13">
                  <c:v>0.75</c:v>
                </c:pt>
                <c:pt idx="14">
                  <c:v>0.85000000000000009</c:v>
                </c:pt>
                <c:pt idx="15">
                  <c:v>1</c:v>
                </c:pt>
                <c:pt idx="16">
                  <c:v>1</c:v>
                </c:pt>
              </c:numCache>
            </c:numRef>
          </c:val>
          <c:extLst>
            <c:ext xmlns:c16="http://schemas.microsoft.com/office/drawing/2014/chart" uri="{C3380CC4-5D6E-409C-BE32-E72D297353CC}">
              <c16:uniqueId val="{00000000-C11D-4FE1-AED8-EB7F996807B9}"/>
            </c:ext>
          </c:extLst>
        </c:ser>
        <c:dLbls>
          <c:showLegendKey val="0"/>
          <c:showVal val="0"/>
          <c:showCatName val="0"/>
          <c:showSerName val="0"/>
          <c:showPercent val="0"/>
          <c:showBubbleSize val="0"/>
        </c:dLbls>
        <c:gapWidth val="182"/>
        <c:axId val="814176224"/>
        <c:axId val="814162624"/>
      </c:barChart>
      <c:catAx>
        <c:axId val="81417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2624"/>
        <c:crosses val="autoZero"/>
        <c:auto val="1"/>
        <c:lblAlgn val="ctr"/>
        <c:lblOffset val="100"/>
        <c:noMultiLvlLbl val="0"/>
      </c:catAx>
      <c:valAx>
        <c:axId val="814162624"/>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[20231221_anexostecnicosInformeConsolidadoSE.xlsx]A-9 CD&amp;CT-TCA!TablaDinámica19</c:name>
    <c:fmtId val="0"/>
  </c:pivotSource>
  <c:chart>
    <c:autoTitleDeleted val="0"/>
    <c:pivotFmts>
      <c:pivotFmt>
        <c:idx val="0"/>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3426813361631334E-2"/>
          <c:y val="3.9793657872720871E-2"/>
          <c:w val="0.96866541755027347"/>
          <c:h val="0.92476961978778804"/>
        </c:manualLayout>
      </c:layout>
      <c:barChart>
        <c:barDir val="col"/>
        <c:grouping val="stacked"/>
        <c:varyColors val="0"/>
        <c:ser>
          <c:idx val="0"/>
          <c:order val="0"/>
          <c:tx>
            <c:strRef>
              <c:f>'A-9 CD&amp;CT-TCA'!$N$32</c:f>
              <c:strCache>
                <c:ptCount val="1"/>
                <c:pt idx="0">
                  <c:v>Promedio de 2.6.1. Aprobación </c:v>
                </c:pt>
              </c:strCache>
            </c:strRef>
          </c:tx>
          <c:spPr>
            <a:solidFill>
              <a:schemeClr val="accent1"/>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CD&amp;CT-TCA'!$N$33:$N$41</c:f>
              <c:numCache>
                <c:formatCode>0%</c:formatCode>
                <c:ptCount val="8"/>
                <c:pt idx="0">
                  <c:v>0.1</c:v>
                </c:pt>
                <c:pt idx="1">
                  <c:v>0.1</c:v>
                </c:pt>
                <c:pt idx="2">
                  <c:v>0.1</c:v>
                </c:pt>
                <c:pt idx="3">
                  <c:v>0.1</c:v>
                </c:pt>
                <c:pt idx="4">
                  <c:v>0.1</c:v>
                </c:pt>
                <c:pt idx="5">
                  <c:v>0</c:v>
                </c:pt>
                <c:pt idx="6">
                  <c:v>0</c:v>
                </c:pt>
                <c:pt idx="7">
                  <c:v>0</c:v>
                </c:pt>
              </c:numCache>
            </c:numRef>
          </c:val>
          <c:extLst>
            <c:ext xmlns:c16="http://schemas.microsoft.com/office/drawing/2014/chart" uri="{C3380CC4-5D6E-409C-BE32-E72D297353CC}">
              <c16:uniqueId val="{00000000-2652-4862-94B8-566FF74C4BDF}"/>
            </c:ext>
          </c:extLst>
        </c:ser>
        <c:ser>
          <c:idx val="1"/>
          <c:order val="1"/>
          <c:tx>
            <c:strRef>
              <c:f>'A-9 CD&amp;CT-TCA'!$O$32</c:f>
              <c:strCache>
                <c:ptCount val="1"/>
                <c:pt idx="0">
                  <c:v>Promedio de 2.6.2. Perfiles y Roles</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CD&amp;CT-TCA'!$O$33:$O$41</c:f>
              <c:numCache>
                <c:formatCode>0%</c:formatCode>
                <c:ptCount val="8"/>
                <c:pt idx="0">
                  <c:v>0.2</c:v>
                </c:pt>
                <c:pt idx="1">
                  <c:v>0</c:v>
                </c:pt>
                <c:pt idx="2">
                  <c:v>0</c:v>
                </c:pt>
                <c:pt idx="3">
                  <c:v>0.2</c:v>
                </c:pt>
                <c:pt idx="4">
                  <c:v>0</c:v>
                </c:pt>
                <c:pt idx="5">
                  <c:v>0</c:v>
                </c:pt>
                <c:pt idx="6">
                  <c:v>0</c:v>
                </c:pt>
                <c:pt idx="7">
                  <c:v>0</c:v>
                </c:pt>
              </c:numCache>
            </c:numRef>
          </c:val>
          <c:extLst>
            <c:ext xmlns:c16="http://schemas.microsoft.com/office/drawing/2014/chart" uri="{C3380CC4-5D6E-409C-BE32-E72D297353CC}">
              <c16:uniqueId val="{00000001-2652-4862-94B8-566FF74C4BDF}"/>
            </c:ext>
          </c:extLst>
        </c:ser>
        <c:ser>
          <c:idx val="2"/>
          <c:order val="2"/>
          <c:tx>
            <c:strRef>
              <c:f>'A-9 CD&amp;CT-TCA'!$P$32</c:f>
              <c:strCache>
                <c:ptCount val="1"/>
                <c:pt idx="0">
                  <c:v>Promedio de 2.6.3. Parametrización - Privilegios </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CD&amp;CT-TCA'!$P$33:$P$41</c:f>
              <c:numCache>
                <c:formatCode>0%</c:formatCode>
                <c:ptCount val="8"/>
                <c:pt idx="0">
                  <c:v>0.2</c:v>
                </c:pt>
                <c:pt idx="1">
                  <c:v>0.2</c:v>
                </c:pt>
                <c:pt idx="2">
                  <c:v>0.2</c:v>
                </c:pt>
                <c:pt idx="3">
                  <c:v>0.2</c:v>
                </c:pt>
                <c:pt idx="4">
                  <c:v>0</c:v>
                </c:pt>
                <c:pt idx="5">
                  <c:v>0</c:v>
                </c:pt>
                <c:pt idx="6">
                  <c:v>0</c:v>
                </c:pt>
                <c:pt idx="7">
                  <c:v>0</c:v>
                </c:pt>
              </c:numCache>
            </c:numRef>
          </c:val>
          <c:extLst>
            <c:ext xmlns:c16="http://schemas.microsoft.com/office/drawing/2014/chart" uri="{C3380CC4-5D6E-409C-BE32-E72D297353CC}">
              <c16:uniqueId val="{00000002-2652-4862-94B8-566FF74C4BDF}"/>
            </c:ext>
          </c:extLst>
        </c:ser>
        <c:ser>
          <c:idx val="3"/>
          <c:order val="3"/>
          <c:tx>
            <c:strRef>
              <c:f>'A-9 CD&amp;CT-TCA'!$Q$32</c:f>
              <c:strCache>
                <c:ptCount val="1"/>
                <c:pt idx="0">
                  <c:v>Promedio de 2.6.4. Validación de Privilegios - A nivel físico</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CD&amp;CT-TCA'!$Q$33:$Q$41</c:f>
              <c:numCache>
                <c:formatCode>0%</c:formatCode>
                <c:ptCount val="8"/>
                <c:pt idx="0">
                  <c:v>0.15</c:v>
                </c:pt>
                <c:pt idx="1">
                  <c:v>0.15</c:v>
                </c:pt>
                <c:pt idx="2">
                  <c:v>0.15</c:v>
                </c:pt>
                <c:pt idx="3">
                  <c:v>0</c:v>
                </c:pt>
                <c:pt idx="4">
                  <c:v>0.15</c:v>
                </c:pt>
                <c:pt idx="5">
                  <c:v>0</c:v>
                </c:pt>
                <c:pt idx="6">
                  <c:v>0</c:v>
                </c:pt>
                <c:pt idx="7">
                  <c:v>0</c:v>
                </c:pt>
              </c:numCache>
            </c:numRef>
          </c:val>
          <c:extLst>
            <c:ext xmlns:c16="http://schemas.microsoft.com/office/drawing/2014/chart" uri="{C3380CC4-5D6E-409C-BE32-E72D297353CC}">
              <c16:uniqueId val="{00000003-2652-4862-94B8-566FF74C4BDF}"/>
            </c:ext>
          </c:extLst>
        </c:ser>
        <c:ser>
          <c:idx val="4"/>
          <c:order val="4"/>
          <c:tx>
            <c:strRef>
              <c:f>'A-9 CD&amp;CT-TCA'!$R$32</c:f>
              <c:strCache>
                <c:ptCount val="1"/>
                <c:pt idx="0">
                  <c:v>Promedio de 2.6.5. Validación de Privilegios - A nivel de sistemas </c:v>
                </c:pt>
              </c:strCache>
            </c:strRef>
          </c:tx>
          <c:spPr>
            <a:solidFill>
              <a:schemeClr val="accent5"/>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CD&amp;CT-TCA'!$R$33:$R$41</c:f>
              <c:numCache>
                <c:formatCode>0%</c:formatCode>
                <c:ptCount val="8"/>
                <c:pt idx="0">
                  <c:v>0.15</c:v>
                </c:pt>
                <c:pt idx="1">
                  <c:v>0.15</c:v>
                </c:pt>
                <c:pt idx="2">
                  <c:v>0.15</c:v>
                </c:pt>
                <c:pt idx="3">
                  <c:v>0.15</c:v>
                </c:pt>
                <c:pt idx="4">
                  <c:v>0.15</c:v>
                </c:pt>
                <c:pt idx="5">
                  <c:v>0</c:v>
                </c:pt>
                <c:pt idx="6">
                  <c:v>0</c:v>
                </c:pt>
                <c:pt idx="7">
                  <c:v>0</c:v>
                </c:pt>
              </c:numCache>
            </c:numRef>
          </c:val>
          <c:extLst>
            <c:ext xmlns:c16="http://schemas.microsoft.com/office/drawing/2014/chart" uri="{C3380CC4-5D6E-409C-BE32-E72D297353CC}">
              <c16:uniqueId val="{00000004-2652-4862-94B8-566FF74C4BDF}"/>
            </c:ext>
          </c:extLst>
        </c:ser>
        <c:ser>
          <c:idx val="5"/>
          <c:order val="5"/>
          <c:tx>
            <c:strRef>
              <c:f>'A-9 CD&amp;CT-TCA'!$S$32</c:f>
              <c:strCache>
                <c:ptCount val="1"/>
                <c:pt idx="0">
                  <c:v>Promedio de 2.6.6. Política de Seguridad</c:v>
                </c:pt>
              </c:strCache>
            </c:strRef>
          </c:tx>
          <c:spPr>
            <a:solidFill>
              <a:schemeClr val="accent6"/>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CD&amp;CT-TCA'!$S$33:$S$41</c:f>
              <c:numCache>
                <c:formatCode>0%</c:formatCode>
                <c:ptCount val="8"/>
                <c:pt idx="0">
                  <c:v>0.1</c:v>
                </c:pt>
                <c:pt idx="1">
                  <c:v>0.1</c:v>
                </c:pt>
                <c:pt idx="2">
                  <c:v>0.1</c:v>
                </c:pt>
                <c:pt idx="3">
                  <c:v>0.1</c:v>
                </c:pt>
                <c:pt idx="4">
                  <c:v>0.1</c:v>
                </c:pt>
                <c:pt idx="5">
                  <c:v>0</c:v>
                </c:pt>
                <c:pt idx="6">
                  <c:v>0</c:v>
                </c:pt>
                <c:pt idx="7">
                  <c:v>0</c:v>
                </c:pt>
              </c:numCache>
            </c:numRef>
          </c:val>
          <c:extLst>
            <c:ext xmlns:c16="http://schemas.microsoft.com/office/drawing/2014/chart" uri="{C3380CC4-5D6E-409C-BE32-E72D297353CC}">
              <c16:uniqueId val="{00000005-2652-4862-94B8-566FF74C4BDF}"/>
            </c:ext>
          </c:extLst>
        </c:ser>
        <c:ser>
          <c:idx val="6"/>
          <c:order val="6"/>
          <c:tx>
            <c:strRef>
              <c:f>'A-9 CD&amp;CT-TCA'!$T$32</c:f>
              <c:strCache>
                <c:ptCount val="1"/>
                <c:pt idx="0">
                  <c:v>Promedio de 2.6.7. Gestión de Riesgos </c:v>
                </c:pt>
              </c:strCache>
            </c:strRef>
          </c:tx>
          <c:spPr>
            <a:solidFill>
              <a:schemeClr val="accent1">
                <a:lumMod val="6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CD&amp;CT-TCA'!$T$33:$T$41</c:f>
              <c:numCache>
                <c:formatCode>0%</c:formatCode>
                <c:ptCount val="8"/>
                <c:pt idx="0">
                  <c:v>0.1</c:v>
                </c:pt>
                <c:pt idx="1">
                  <c:v>0.1</c:v>
                </c:pt>
                <c:pt idx="2">
                  <c:v>0.1</c:v>
                </c:pt>
                <c:pt idx="3">
                  <c:v>0</c:v>
                </c:pt>
                <c:pt idx="4">
                  <c:v>0.1</c:v>
                </c:pt>
                <c:pt idx="5">
                  <c:v>0.1</c:v>
                </c:pt>
                <c:pt idx="6">
                  <c:v>0.1</c:v>
                </c:pt>
                <c:pt idx="7">
                  <c:v>0</c:v>
                </c:pt>
              </c:numCache>
            </c:numRef>
          </c:val>
          <c:extLst>
            <c:ext xmlns:c16="http://schemas.microsoft.com/office/drawing/2014/chart" uri="{C3380CC4-5D6E-409C-BE32-E72D297353CC}">
              <c16:uniqueId val="{00000006-2652-4862-94B8-566FF74C4BDF}"/>
            </c:ext>
          </c:extLst>
        </c:ser>
        <c:dLbls>
          <c:showLegendKey val="0"/>
          <c:showVal val="0"/>
          <c:showCatName val="0"/>
          <c:showSerName val="0"/>
          <c:showPercent val="0"/>
          <c:showBubbleSize val="0"/>
        </c:dLbls>
        <c:gapWidth val="219"/>
        <c:overlap val="100"/>
        <c:axId val="814176768"/>
        <c:axId val="814166976"/>
      </c:barChart>
      <c:barChart>
        <c:barDir val="col"/>
        <c:grouping val="clustered"/>
        <c:varyColors val="0"/>
        <c:ser>
          <c:idx val="7"/>
          <c:order val="7"/>
          <c:tx>
            <c:strRef>
              <c:f>'A-9 CD&amp;CT-TCA'!$U$32</c:f>
              <c:strCache>
                <c:ptCount val="1"/>
                <c:pt idx="0">
                  <c:v>Promedio de 2.6. CUMPLIMIENTO SUBCOMPONENTE </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 CD&amp;CT-TCA'!$M$33:$M$41</c:f>
              <c:strCache>
                <c:ptCount val="8"/>
                <c:pt idx="0">
                  <c:v>SUBRED INTEGRADA DE PRESTACIÓN DE SERVICIOS DE SALUD SUR OCCIDENTE E.S.E.</c:v>
                </c:pt>
                <c:pt idx="1">
                  <c:v>SUBRED INTEGRADA DE SERVICIOS DE SALUD CENTRO ORIENTE E.S.E.</c:v>
                </c:pt>
                <c:pt idx="2">
                  <c:v>SUBRED INTEGRADA DE SERVICIOS DE SALUD SUR ESE</c:v>
                </c:pt>
                <c:pt idx="3">
                  <c:v>CAPITAL SALUD EPS SAS</c:v>
                </c:pt>
                <c:pt idx="4">
                  <c:v>SUBRED INTEGRADA DE SERVICIOS DE SALUD NORTE E.S.E.</c:v>
                </c:pt>
                <c:pt idx="5">
                  <c:v>ENTIDAD DE GESTIÓN ADMINISTRATIVA Y TÉCNICA-  EGAT</c:v>
                </c:pt>
                <c:pt idx="6">
                  <c:v>SECRETARÍA DISTRITAL DE SALUD</c:v>
                </c:pt>
                <c:pt idx="7">
                  <c:v>INSTITUTO DISTRITAL DE CIENCIAS, BIOTECNOLOGÍA E INNOVACIÓN EN SALUD - IDCBIS</c:v>
                </c:pt>
              </c:strCache>
            </c:strRef>
          </c:cat>
          <c:val>
            <c:numRef>
              <c:f>'A-9 CD&amp;CT-TCA'!$U$33:$U$41</c:f>
              <c:numCache>
                <c:formatCode>0%</c:formatCode>
                <c:ptCount val="8"/>
                <c:pt idx="0">
                  <c:v>1</c:v>
                </c:pt>
                <c:pt idx="1">
                  <c:v>0.8</c:v>
                </c:pt>
                <c:pt idx="2">
                  <c:v>0.8</c:v>
                </c:pt>
                <c:pt idx="3">
                  <c:v>0.75</c:v>
                </c:pt>
                <c:pt idx="4">
                  <c:v>0.6</c:v>
                </c:pt>
                <c:pt idx="5">
                  <c:v>0.1</c:v>
                </c:pt>
                <c:pt idx="6">
                  <c:v>0.1</c:v>
                </c:pt>
                <c:pt idx="7">
                  <c:v>0</c:v>
                </c:pt>
              </c:numCache>
            </c:numRef>
          </c:val>
          <c:extLst>
            <c:ext xmlns:c16="http://schemas.microsoft.com/office/drawing/2014/chart" uri="{C3380CC4-5D6E-409C-BE32-E72D297353CC}">
              <c16:uniqueId val="{00000007-2652-4862-94B8-566FF74C4BDF}"/>
            </c:ext>
          </c:extLst>
        </c:ser>
        <c:dLbls>
          <c:showLegendKey val="0"/>
          <c:showVal val="0"/>
          <c:showCatName val="0"/>
          <c:showSerName val="0"/>
          <c:showPercent val="0"/>
          <c:showBubbleSize val="0"/>
        </c:dLbls>
        <c:gapWidth val="500"/>
        <c:axId val="814173504"/>
        <c:axId val="814171872"/>
      </c:barChart>
      <c:catAx>
        <c:axId val="8141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6976"/>
        <c:crosses val="autoZero"/>
        <c:auto val="1"/>
        <c:lblAlgn val="ctr"/>
        <c:lblOffset val="100"/>
        <c:noMultiLvlLbl val="0"/>
      </c:catAx>
      <c:valAx>
        <c:axId val="81416697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6768"/>
        <c:crosses val="autoZero"/>
        <c:crossBetween val="between"/>
      </c:valAx>
      <c:valAx>
        <c:axId val="81417187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3504"/>
        <c:crosses val="max"/>
        <c:crossBetween val="between"/>
      </c:valAx>
      <c:catAx>
        <c:axId val="814173504"/>
        <c:scaling>
          <c:orientation val="minMax"/>
        </c:scaling>
        <c:delete val="1"/>
        <c:axPos val="b"/>
        <c:numFmt formatCode="General" sourceLinked="1"/>
        <c:majorTickMark val="out"/>
        <c:minorTickMark val="none"/>
        <c:tickLblPos val="nextTo"/>
        <c:crossAx val="814171872"/>
        <c:crosses val="autoZero"/>
        <c:auto val="1"/>
        <c:lblAlgn val="ctr"/>
        <c:lblOffset val="100"/>
        <c:noMultiLvlLbl val="0"/>
      </c:catAx>
      <c:spPr>
        <a:noFill/>
        <a:ln>
          <a:noFill/>
        </a:ln>
        <a:effectLst/>
      </c:spPr>
    </c:plotArea>
    <c:legend>
      <c:legendPos val="b"/>
      <c:legendEntry>
        <c:idx val="7"/>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[20231221_anexostecnicosInformeConsolidadoSE.xlsx]A-10 CD-PROC.GES.DOC!TablaDinámica28</c:name>
    <c:fmtId val="0"/>
  </c:pivotSource>
  <c:chart>
    <c:autoTitleDeleted val="1"/>
    <c:pivotFmts>
      <c:pivotFmt>
        <c:idx val="0"/>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'A-10 CD-PROC.GES.DOC'!$O$11</c:f>
              <c:strCache>
                <c:ptCount val="1"/>
                <c:pt idx="0">
                  <c:v>Total</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CD-PROC.GES.DOC'!$N$12:$N$29</c:f>
              <c:strCache>
                <c:ptCount val="17"/>
                <c:pt idx="0">
                  <c:v>CULTURA, RECREACIÓN Y DEPORTE</c:v>
                </c:pt>
                <c:pt idx="1">
                  <c:v>MOVILIDAD</c:v>
                </c:pt>
                <c:pt idx="2">
                  <c:v>SALUD</c:v>
                </c:pt>
                <c:pt idx="3">
                  <c:v>HÁBITAT</c:v>
                </c:pt>
                <c:pt idx="4">
                  <c:v>AMBIENTE </c:v>
                </c:pt>
                <c:pt idx="5">
                  <c:v>SEGURIDAD, CONVIVENCIA Y JUSTICIA</c:v>
                </c:pt>
                <c:pt idx="6">
                  <c:v>GESTIÓN PÚBLICA</c:v>
                </c:pt>
                <c:pt idx="7">
                  <c:v>CONCEJO DE BOGOTÁ</c:v>
                </c:pt>
                <c:pt idx="8">
                  <c:v>DESARROLLO ECONÓMICO, INDUSTRIA Y TURISMO</c:v>
                </c:pt>
                <c:pt idx="9">
                  <c:v>ORGANISMOS DE CONTROL</c:v>
                </c:pt>
                <c:pt idx="10">
                  <c:v>HACIENDA</c:v>
                </c:pt>
                <c:pt idx="11">
                  <c:v>EDUCACIÓN</c:v>
                </c:pt>
                <c:pt idx="12">
                  <c:v>INTEGRACIÓN SOCIAL</c:v>
                </c:pt>
                <c:pt idx="13">
                  <c:v>PLANEACIÓN</c:v>
                </c:pt>
                <c:pt idx="14">
                  <c:v>GOBIERNO</c:v>
                </c:pt>
                <c:pt idx="15">
                  <c:v>GESTIÓN JURÍDICA</c:v>
                </c:pt>
                <c:pt idx="16">
                  <c:v>MUJERES</c:v>
                </c:pt>
              </c:strCache>
            </c:strRef>
          </c:cat>
          <c:val>
            <c:numRef>
              <c:f>'A-10 CD-PROC.GES.DOC'!$O$12:$O$29</c:f>
              <c:numCache>
                <c:formatCode>0%</c:formatCode>
                <c:ptCount val="17"/>
                <c:pt idx="0">
                  <c:v>0.7321428571428571</c:v>
                </c:pt>
                <c:pt idx="1">
                  <c:v>0.8125</c:v>
                </c:pt>
                <c:pt idx="2">
                  <c:v>0.828125</c:v>
                </c:pt>
                <c:pt idx="3">
                  <c:v>0.83333333333333337</c:v>
                </c:pt>
                <c:pt idx="4">
                  <c:v>0.875</c:v>
                </c:pt>
                <c:pt idx="5">
                  <c:v>0.875</c:v>
                </c:pt>
                <c:pt idx="6">
                  <c:v>0.875</c:v>
                </c:pt>
                <c:pt idx="7">
                  <c:v>0.875</c:v>
                </c:pt>
                <c:pt idx="8">
                  <c:v>0.875</c:v>
                </c:pt>
                <c:pt idx="9">
                  <c:v>0.875</c:v>
                </c:pt>
                <c:pt idx="10">
                  <c:v>0.90625</c:v>
                </c:pt>
                <c:pt idx="11">
                  <c:v>0.95833333333333337</c:v>
                </c:pt>
                <c:pt idx="12">
                  <c:v>1</c:v>
                </c:pt>
                <c:pt idx="13">
                  <c:v>1</c:v>
                </c:pt>
                <c:pt idx="14">
                  <c:v>1</c:v>
                </c:pt>
                <c:pt idx="15">
                  <c:v>1</c:v>
                </c:pt>
                <c:pt idx="16">
                  <c:v>1</c:v>
                </c:pt>
              </c:numCache>
            </c:numRef>
          </c:val>
          <c:extLst>
            <c:ext xmlns:c16="http://schemas.microsoft.com/office/drawing/2014/chart" uri="{C3380CC4-5D6E-409C-BE32-E72D297353CC}">
              <c16:uniqueId val="{00000000-C925-459A-97BB-7FC2C4DCB17C}"/>
            </c:ext>
          </c:extLst>
        </c:ser>
        <c:dLbls>
          <c:showLegendKey val="0"/>
          <c:showVal val="0"/>
          <c:showCatName val="0"/>
          <c:showSerName val="0"/>
          <c:showPercent val="0"/>
          <c:showBubbleSize val="0"/>
        </c:dLbls>
        <c:gapWidth val="182"/>
        <c:axId val="814172960"/>
        <c:axId val="814177312"/>
      </c:barChart>
      <c:catAx>
        <c:axId val="814172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7312"/>
        <c:crosses val="autoZero"/>
        <c:auto val="1"/>
        <c:lblAlgn val="ctr"/>
        <c:lblOffset val="100"/>
        <c:noMultiLvlLbl val="0"/>
      </c:catAx>
      <c:valAx>
        <c:axId val="814177312"/>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14172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 CE-Aseg.Rec.!TablaDinámica5</c:name>
    <c:fmtId val="8"/>
  </c:pivotSource>
  <c:chart>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1446777490094E-3"/>
              <c:y val="-1.241318103891483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'A-1 CE-Aseg.Rec.'!$K$33</c:f>
              <c:strCache>
                <c:ptCount val="1"/>
                <c:pt idx="0">
                  <c:v>Promedio de 1.1.1 Requisitos de los perfiles en Manual de Funciones y Requisitos: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 CE-Aseg.Rec.'!$J$34:$J$42</c:f>
              <c:strCache>
                <c:ptCount val="8"/>
                <c:pt idx="0">
                  <c:v>ENTIDAD DE GESTIÓN ADMINISTRATIVA Y TÉCNICA-  EGAT</c:v>
                </c:pt>
                <c:pt idx="1">
                  <c:v>CAPITAL SALUD EPS SAS</c:v>
                </c:pt>
                <c:pt idx="2">
                  <c:v>SECRETARÍA DISTRITAL DE SALUD</c:v>
                </c:pt>
                <c:pt idx="3">
                  <c:v>SUBRED INTEGRADA DE PRESTACIÓN DE SERVICIOS DE SALUD SUR OCCIDENTE E.S.E.</c:v>
                </c:pt>
                <c:pt idx="4">
                  <c:v>SUBRED INTEGRADA DE SERVICIOS DE SALUD CENTRO ORIENTE E.S.E.</c:v>
                </c:pt>
                <c:pt idx="5">
                  <c:v>INSTITUTO DISTRITAL DE CIENCIAS, BIOTECNOLOGÍA E INNOVACIÓN EN SALUD - IDCBIS</c:v>
                </c:pt>
                <c:pt idx="6">
                  <c:v>SUBRED INTEGRADA DE SERVICIOS DE SALUD SUR E.S.E</c:v>
                </c:pt>
                <c:pt idx="7">
                  <c:v>SUBRED INTEGRADA DE SERVICIOS DE SALUD NORTE E.S.E.</c:v>
                </c:pt>
              </c:strCache>
            </c:strRef>
          </c:cat>
          <c:val>
            <c:numRef>
              <c:f>'A-1 CE-Aseg.Rec.'!$K$34:$K$42</c:f>
              <c:numCache>
                <c:formatCode>0%</c:formatCode>
                <c:ptCount val="8"/>
                <c:pt idx="0">
                  <c:v>0.4</c:v>
                </c:pt>
                <c:pt idx="1">
                  <c:v>0.4</c:v>
                </c:pt>
                <c:pt idx="2">
                  <c:v>0.4</c:v>
                </c:pt>
                <c:pt idx="3">
                  <c:v>0.4</c:v>
                </c:pt>
                <c:pt idx="4">
                  <c:v>0.4</c:v>
                </c:pt>
                <c:pt idx="5">
                  <c:v>0.4</c:v>
                </c:pt>
                <c:pt idx="6">
                  <c:v>0.4</c:v>
                </c:pt>
                <c:pt idx="7">
                  <c:v>0</c:v>
                </c:pt>
              </c:numCache>
            </c:numRef>
          </c:val>
          <c:extLst>
            <c:ext xmlns:c16="http://schemas.microsoft.com/office/drawing/2014/chart" uri="{C3380CC4-5D6E-409C-BE32-E72D297353CC}">
              <c16:uniqueId val="{00000000-6E9C-4A82-A432-E8B220446761}"/>
            </c:ext>
          </c:extLst>
        </c:ser>
        <c:ser>
          <c:idx val="1"/>
          <c:order val="1"/>
          <c:tx>
            <c:strRef>
              <c:f>'A-1 CE-Aseg.Rec.'!$L$33</c:f>
              <c:strCache>
                <c:ptCount val="1"/>
                <c:pt idx="0">
                  <c:v>Promedio de 1.1.2. Vinculación de personal idoneo: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 CE-Aseg.Rec.'!$J$34:$J$42</c:f>
              <c:strCache>
                <c:ptCount val="8"/>
                <c:pt idx="0">
                  <c:v>ENTIDAD DE GESTIÓN ADMINISTRATIVA Y TÉCNICA-  EGAT</c:v>
                </c:pt>
                <c:pt idx="1">
                  <c:v>CAPITAL SALUD EPS SAS</c:v>
                </c:pt>
                <c:pt idx="2">
                  <c:v>SECRETARÍA DISTRITAL DE SALUD</c:v>
                </c:pt>
                <c:pt idx="3">
                  <c:v>SUBRED INTEGRADA DE PRESTACIÓN DE SERVICIOS DE SALUD SUR OCCIDENTE E.S.E.</c:v>
                </c:pt>
                <c:pt idx="4">
                  <c:v>SUBRED INTEGRADA DE SERVICIOS DE SALUD CENTRO ORIENTE E.S.E.</c:v>
                </c:pt>
                <c:pt idx="5">
                  <c:v>INSTITUTO DISTRITAL DE CIENCIAS, BIOTECNOLOGÍA E INNOVACIÓN EN SALUD - IDCBIS</c:v>
                </c:pt>
                <c:pt idx="6">
                  <c:v>SUBRED INTEGRADA DE SERVICIOS DE SALUD SUR E.S.E</c:v>
                </c:pt>
                <c:pt idx="7">
                  <c:v>SUBRED INTEGRADA DE SERVICIOS DE SALUD NORTE E.S.E.</c:v>
                </c:pt>
              </c:strCache>
            </c:strRef>
          </c:cat>
          <c:val>
            <c:numRef>
              <c:f>'A-1 CE-Aseg.Rec.'!$L$34:$L$42</c:f>
              <c:numCache>
                <c:formatCode>0%</c:formatCode>
                <c:ptCount val="8"/>
                <c:pt idx="0">
                  <c:v>0.4</c:v>
                </c:pt>
                <c:pt idx="1">
                  <c:v>0.4</c:v>
                </c:pt>
                <c:pt idx="2">
                  <c:v>0.4</c:v>
                </c:pt>
                <c:pt idx="3">
                  <c:v>0.2</c:v>
                </c:pt>
                <c:pt idx="4">
                  <c:v>0.2</c:v>
                </c:pt>
                <c:pt idx="5">
                  <c:v>0.2</c:v>
                </c:pt>
                <c:pt idx="6">
                  <c:v>0</c:v>
                </c:pt>
                <c:pt idx="7">
                  <c:v>0.2</c:v>
                </c:pt>
              </c:numCache>
            </c:numRef>
          </c:val>
          <c:extLst>
            <c:ext xmlns:c16="http://schemas.microsoft.com/office/drawing/2014/chart" uri="{C3380CC4-5D6E-409C-BE32-E72D297353CC}">
              <c16:uniqueId val="{00000001-6E9C-4A82-A432-E8B220446761}"/>
            </c:ext>
          </c:extLst>
        </c:ser>
        <c:ser>
          <c:idx val="2"/>
          <c:order val="2"/>
          <c:tx>
            <c:strRef>
              <c:f>'A-1 CE-Aseg.Rec.'!$M$33</c:f>
              <c:strCache>
                <c:ptCount val="1"/>
                <c:pt idx="0">
                  <c:v>Promedio de 1.1.3. Conformación Comité de Ges y Des.: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 CE-Aseg.Rec.'!$J$34:$J$42</c:f>
              <c:strCache>
                <c:ptCount val="8"/>
                <c:pt idx="0">
                  <c:v>ENTIDAD DE GESTIÓN ADMINISTRATIVA Y TÉCNICA-  EGAT</c:v>
                </c:pt>
                <c:pt idx="1">
                  <c:v>CAPITAL SALUD EPS SAS</c:v>
                </c:pt>
                <c:pt idx="2">
                  <c:v>SECRETARÍA DISTRITAL DE SALUD</c:v>
                </c:pt>
                <c:pt idx="3">
                  <c:v>SUBRED INTEGRADA DE PRESTACIÓN DE SERVICIOS DE SALUD SUR OCCIDENTE E.S.E.</c:v>
                </c:pt>
                <c:pt idx="4">
                  <c:v>SUBRED INTEGRADA DE SERVICIOS DE SALUD CENTRO ORIENTE E.S.E.</c:v>
                </c:pt>
                <c:pt idx="5">
                  <c:v>INSTITUTO DISTRITAL DE CIENCIAS, BIOTECNOLOGÍA E INNOVACIÓN EN SALUD - IDCBIS</c:v>
                </c:pt>
                <c:pt idx="6">
                  <c:v>SUBRED INTEGRADA DE SERVICIOS DE SALUD SUR E.S.E</c:v>
                </c:pt>
                <c:pt idx="7">
                  <c:v>SUBRED INTEGRADA DE SERVICIOS DE SALUD NORTE E.S.E.</c:v>
                </c:pt>
              </c:strCache>
            </c:strRef>
          </c:cat>
          <c:val>
            <c:numRef>
              <c:f>'A-1 CE-Aseg.Rec.'!$M$34:$M$42</c:f>
              <c:numCache>
                <c:formatCode>0%</c:formatCode>
                <c:ptCount val="8"/>
                <c:pt idx="0">
                  <c:v>0.05</c:v>
                </c:pt>
                <c:pt idx="1">
                  <c:v>0.05</c:v>
                </c:pt>
                <c:pt idx="2">
                  <c:v>0.05</c:v>
                </c:pt>
                <c:pt idx="3">
                  <c:v>0.05</c:v>
                </c:pt>
                <c:pt idx="4">
                  <c:v>0.05</c:v>
                </c:pt>
                <c:pt idx="5">
                  <c:v>0.05</c:v>
                </c:pt>
                <c:pt idx="6">
                  <c:v>0.05</c:v>
                </c:pt>
                <c:pt idx="7">
                  <c:v>0.05</c:v>
                </c:pt>
              </c:numCache>
            </c:numRef>
          </c:val>
          <c:extLst>
            <c:ext xmlns:c16="http://schemas.microsoft.com/office/drawing/2014/chart" uri="{C3380CC4-5D6E-409C-BE32-E72D297353CC}">
              <c16:uniqueId val="{00000002-6E9C-4A82-A432-E8B220446761}"/>
            </c:ext>
          </c:extLst>
        </c:ser>
        <c:ser>
          <c:idx val="3"/>
          <c:order val="3"/>
          <c:tx>
            <c:strRef>
              <c:f>'A-1 CE-Aseg.Rec.'!$N$33</c:f>
              <c:strCache>
                <c:ptCount val="1"/>
                <c:pt idx="0">
                  <c:v>Promedio de 1.1.4. Sesiones incluyendo Ges. Documental: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 CE-Aseg.Rec.'!$J$34:$J$42</c:f>
              <c:strCache>
                <c:ptCount val="8"/>
                <c:pt idx="0">
                  <c:v>ENTIDAD DE GESTIÓN ADMINISTRATIVA Y TÉCNICA-  EGAT</c:v>
                </c:pt>
                <c:pt idx="1">
                  <c:v>CAPITAL SALUD EPS SAS</c:v>
                </c:pt>
                <c:pt idx="2">
                  <c:v>SECRETARÍA DISTRITAL DE SALUD</c:v>
                </c:pt>
                <c:pt idx="3">
                  <c:v>SUBRED INTEGRADA DE PRESTACIÓN DE SERVICIOS DE SALUD SUR OCCIDENTE E.S.E.</c:v>
                </c:pt>
                <c:pt idx="4">
                  <c:v>SUBRED INTEGRADA DE SERVICIOS DE SALUD CENTRO ORIENTE E.S.E.</c:v>
                </c:pt>
                <c:pt idx="5">
                  <c:v>INSTITUTO DISTRITAL DE CIENCIAS, BIOTECNOLOGÍA E INNOVACIÓN EN SALUD - IDCBIS</c:v>
                </c:pt>
                <c:pt idx="6">
                  <c:v>SUBRED INTEGRADA DE SERVICIOS DE SALUD SUR E.S.E</c:v>
                </c:pt>
                <c:pt idx="7">
                  <c:v>SUBRED INTEGRADA DE SERVICIOS DE SALUD NORTE E.S.E.</c:v>
                </c:pt>
              </c:strCache>
            </c:strRef>
          </c:cat>
          <c:val>
            <c:numRef>
              <c:f>'A-1 CE-Aseg.Rec.'!$N$34:$N$42</c:f>
              <c:numCache>
                <c:formatCode>0%</c:formatCode>
                <c:ptCount val="8"/>
                <c:pt idx="0">
                  <c:v>0.15</c:v>
                </c:pt>
                <c:pt idx="1">
                  <c:v>0.15</c:v>
                </c:pt>
                <c:pt idx="2">
                  <c:v>0.15</c:v>
                </c:pt>
                <c:pt idx="3">
                  <c:v>0.15</c:v>
                </c:pt>
                <c:pt idx="4">
                  <c:v>0.15</c:v>
                </c:pt>
                <c:pt idx="5">
                  <c:v>0</c:v>
                </c:pt>
                <c:pt idx="6">
                  <c:v>0.15</c:v>
                </c:pt>
                <c:pt idx="7">
                  <c:v>0.15</c:v>
                </c:pt>
              </c:numCache>
            </c:numRef>
          </c:val>
          <c:extLst>
            <c:ext xmlns:c16="http://schemas.microsoft.com/office/drawing/2014/chart" uri="{C3380CC4-5D6E-409C-BE32-E72D297353CC}">
              <c16:uniqueId val="{00000003-6E9C-4A82-A432-E8B220446761}"/>
            </c:ext>
          </c:extLst>
        </c:ser>
        <c:dLbls>
          <c:showLegendKey val="0"/>
          <c:showVal val="0"/>
          <c:showCatName val="0"/>
          <c:showSerName val="0"/>
          <c:showPercent val="0"/>
          <c:showBubbleSize val="0"/>
        </c:dLbls>
        <c:gapWidth val="219"/>
        <c:overlap val="100"/>
        <c:axId val="804399344"/>
        <c:axId val="804416208"/>
      </c:barChart>
      <c:barChart>
        <c:barDir val="col"/>
        <c:grouping val="clustered"/>
        <c:varyColors val="0"/>
        <c:ser>
          <c:idx val="4"/>
          <c:order val="4"/>
          <c:tx>
            <c:strRef>
              <c:f>'A-1 CE-Aseg.Rec.'!$O$33</c:f>
              <c:strCache>
                <c:ptCount val="1"/>
                <c:pt idx="0">
                  <c:v>Promedio de 1.1. CUMPLIMIENTO SUBCOMPONENTE ASEGURAMIENTO DE RECURSOS</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 CE-Aseg.Rec.'!$J$34:$J$42</c:f>
              <c:strCache>
                <c:ptCount val="8"/>
                <c:pt idx="0">
                  <c:v>ENTIDAD DE GESTIÓN ADMINISTRATIVA Y TÉCNICA-  EGAT</c:v>
                </c:pt>
                <c:pt idx="1">
                  <c:v>CAPITAL SALUD EPS SAS</c:v>
                </c:pt>
                <c:pt idx="2">
                  <c:v>SECRETARÍA DISTRITAL DE SALUD</c:v>
                </c:pt>
                <c:pt idx="3">
                  <c:v>SUBRED INTEGRADA DE PRESTACIÓN DE SERVICIOS DE SALUD SUR OCCIDENTE E.S.E.</c:v>
                </c:pt>
                <c:pt idx="4">
                  <c:v>SUBRED INTEGRADA DE SERVICIOS DE SALUD CENTRO ORIENTE E.S.E.</c:v>
                </c:pt>
                <c:pt idx="5">
                  <c:v>INSTITUTO DISTRITAL DE CIENCIAS, BIOTECNOLOGÍA E INNOVACIÓN EN SALUD - IDCBIS</c:v>
                </c:pt>
                <c:pt idx="6">
                  <c:v>SUBRED INTEGRADA DE SERVICIOS DE SALUD SUR E.S.E</c:v>
                </c:pt>
                <c:pt idx="7">
                  <c:v>SUBRED INTEGRADA DE SERVICIOS DE SALUD NORTE E.S.E.</c:v>
                </c:pt>
              </c:strCache>
            </c:strRef>
          </c:cat>
          <c:val>
            <c:numRef>
              <c:f>'A-1 CE-Aseg.Rec.'!$O$34:$O$42</c:f>
              <c:numCache>
                <c:formatCode>0%</c:formatCode>
                <c:ptCount val="8"/>
                <c:pt idx="0">
                  <c:v>1</c:v>
                </c:pt>
                <c:pt idx="1">
                  <c:v>1</c:v>
                </c:pt>
                <c:pt idx="2">
                  <c:v>1</c:v>
                </c:pt>
                <c:pt idx="3">
                  <c:v>0.80000000000000016</c:v>
                </c:pt>
                <c:pt idx="4">
                  <c:v>0.80000000000000016</c:v>
                </c:pt>
                <c:pt idx="5">
                  <c:v>0.65000000000000013</c:v>
                </c:pt>
                <c:pt idx="6">
                  <c:v>0.6</c:v>
                </c:pt>
                <c:pt idx="7">
                  <c:v>0.4</c:v>
                </c:pt>
              </c:numCache>
            </c:numRef>
          </c:val>
          <c:extLst>
            <c:ext xmlns:c16="http://schemas.microsoft.com/office/drawing/2014/chart" uri="{C3380CC4-5D6E-409C-BE32-E72D297353CC}">
              <c16:uniqueId val="{00000004-6E9C-4A82-A432-E8B220446761}"/>
            </c:ext>
          </c:extLst>
        </c:ser>
        <c:dLbls>
          <c:showLegendKey val="0"/>
          <c:showVal val="0"/>
          <c:showCatName val="0"/>
          <c:showSerName val="0"/>
          <c:showPercent val="0"/>
          <c:showBubbleSize val="0"/>
        </c:dLbls>
        <c:gapWidth val="500"/>
        <c:axId val="804420016"/>
        <c:axId val="804416752"/>
      </c:barChart>
      <c:catAx>
        <c:axId val="80439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4416208"/>
        <c:crosses val="autoZero"/>
        <c:auto val="1"/>
        <c:lblAlgn val="ctr"/>
        <c:lblOffset val="100"/>
        <c:noMultiLvlLbl val="0"/>
      </c:catAx>
      <c:valAx>
        <c:axId val="804416208"/>
        <c:scaling>
          <c:orientation val="minMax"/>
          <c:max val="1"/>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399344"/>
        <c:crosses val="autoZero"/>
        <c:crossBetween val="between"/>
      </c:valAx>
      <c:valAx>
        <c:axId val="804416752"/>
        <c:scaling>
          <c:orientation val="minMax"/>
          <c:max val="1"/>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0016"/>
        <c:crosses val="max"/>
        <c:crossBetween val="between"/>
      </c:valAx>
      <c:catAx>
        <c:axId val="804420016"/>
        <c:scaling>
          <c:orientation val="minMax"/>
        </c:scaling>
        <c:delete val="1"/>
        <c:axPos val="b"/>
        <c:numFmt formatCode="General" sourceLinked="1"/>
        <c:majorTickMark val="none"/>
        <c:minorTickMark val="none"/>
        <c:tickLblPos val="nextTo"/>
        <c:crossAx val="804416752"/>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[20231221_anexostecnicosInformeConsolidadoSE.xlsx]A-10 CD-PROC.GES.DOC!TablaDinámica20</c:name>
    <c:fmtId val="0"/>
  </c:pivotSource>
  <c:chart>
    <c:autoTitleDeleted val="0"/>
    <c:pivotFmts>
      <c:pivotFmt>
        <c:idx val="0"/>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'A-10 CD-PROC.GES.DOC'!$O$33</c:f>
              <c:strCache>
                <c:ptCount val="1"/>
                <c:pt idx="0">
                  <c:v>Promedio de 2.7.1. Planeación</c:v>
                </c:pt>
              </c:strCache>
            </c:strRef>
          </c:tx>
          <c:spPr>
            <a:solidFill>
              <a:schemeClr val="accent1"/>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CD-PROC.GES.DOC'!$O$34:$O$42</c:f>
              <c:numCache>
                <c:formatCode>0%</c:formatCode>
                <c:ptCount val="8"/>
                <c:pt idx="0">
                  <c:v>0.125</c:v>
                </c:pt>
                <c:pt idx="1">
                  <c:v>0.125</c:v>
                </c:pt>
                <c:pt idx="2">
                  <c:v>0.125</c:v>
                </c:pt>
                <c:pt idx="3">
                  <c:v>0.125</c:v>
                </c:pt>
                <c:pt idx="4">
                  <c:v>0.125</c:v>
                </c:pt>
                <c:pt idx="5">
                  <c:v>0.125</c:v>
                </c:pt>
                <c:pt idx="6">
                  <c:v>0.125</c:v>
                </c:pt>
                <c:pt idx="7">
                  <c:v>0</c:v>
                </c:pt>
              </c:numCache>
            </c:numRef>
          </c:val>
          <c:extLst>
            <c:ext xmlns:c16="http://schemas.microsoft.com/office/drawing/2014/chart" uri="{C3380CC4-5D6E-409C-BE32-E72D297353CC}">
              <c16:uniqueId val="{00000000-ED19-46B5-B6B6-7A134A41A1D6}"/>
            </c:ext>
          </c:extLst>
        </c:ser>
        <c:ser>
          <c:idx val="1"/>
          <c:order val="1"/>
          <c:tx>
            <c:strRef>
              <c:f>'A-10 CD-PROC.GES.DOC'!$P$33</c:f>
              <c:strCache>
                <c:ptCount val="1"/>
                <c:pt idx="0">
                  <c:v>Promedio de 2.7.2. Producción</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CD-PROC.GES.DOC'!$P$34:$P$42</c:f>
              <c:numCache>
                <c:formatCode>0%</c:formatCode>
                <c:ptCount val="8"/>
                <c:pt idx="0">
                  <c:v>0.125</c:v>
                </c:pt>
                <c:pt idx="1">
                  <c:v>0.125</c:v>
                </c:pt>
                <c:pt idx="2">
                  <c:v>0.125</c:v>
                </c:pt>
                <c:pt idx="3">
                  <c:v>0.125</c:v>
                </c:pt>
                <c:pt idx="4">
                  <c:v>0.125</c:v>
                </c:pt>
                <c:pt idx="5">
                  <c:v>0.125</c:v>
                </c:pt>
                <c:pt idx="6">
                  <c:v>0.125</c:v>
                </c:pt>
                <c:pt idx="7">
                  <c:v>0</c:v>
                </c:pt>
              </c:numCache>
            </c:numRef>
          </c:val>
          <c:extLst>
            <c:ext xmlns:c16="http://schemas.microsoft.com/office/drawing/2014/chart" uri="{C3380CC4-5D6E-409C-BE32-E72D297353CC}">
              <c16:uniqueId val="{00000001-ED19-46B5-B6B6-7A134A41A1D6}"/>
            </c:ext>
          </c:extLst>
        </c:ser>
        <c:ser>
          <c:idx val="2"/>
          <c:order val="2"/>
          <c:tx>
            <c:strRef>
              <c:f>'A-10 CD-PROC.GES.DOC'!$Q$33</c:f>
              <c:strCache>
                <c:ptCount val="1"/>
                <c:pt idx="0">
                  <c:v>Promedio de 2.7.3. Gestión y Trámite</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CD-PROC.GES.DOC'!$Q$34:$Q$42</c:f>
              <c:numCache>
                <c:formatCode>0%</c:formatCode>
                <c:ptCount val="8"/>
                <c:pt idx="0">
                  <c:v>0.125</c:v>
                </c:pt>
                <c:pt idx="1">
                  <c:v>0.125</c:v>
                </c:pt>
                <c:pt idx="2">
                  <c:v>0.125</c:v>
                </c:pt>
                <c:pt idx="3">
                  <c:v>0.125</c:v>
                </c:pt>
                <c:pt idx="4">
                  <c:v>0.125</c:v>
                </c:pt>
                <c:pt idx="5">
                  <c:v>0.125</c:v>
                </c:pt>
                <c:pt idx="6">
                  <c:v>0.125</c:v>
                </c:pt>
                <c:pt idx="7">
                  <c:v>0.125</c:v>
                </c:pt>
              </c:numCache>
            </c:numRef>
          </c:val>
          <c:extLst>
            <c:ext xmlns:c16="http://schemas.microsoft.com/office/drawing/2014/chart" uri="{C3380CC4-5D6E-409C-BE32-E72D297353CC}">
              <c16:uniqueId val="{00000002-ED19-46B5-B6B6-7A134A41A1D6}"/>
            </c:ext>
          </c:extLst>
        </c:ser>
        <c:ser>
          <c:idx val="3"/>
          <c:order val="3"/>
          <c:tx>
            <c:strRef>
              <c:f>'A-10 CD-PROC.GES.DOC'!$R$33</c:f>
              <c:strCache>
                <c:ptCount val="1"/>
                <c:pt idx="0">
                  <c:v>Promedio de 2.7.4. Organización</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CD-PROC.GES.DOC'!$R$34:$R$42</c:f>
              <c:numCache>
                <c:formatCode>0%</c:formatCode>
                <c:ptCount val="8"/>
                <c:pt idx="0">
                  <c:v>0.125</c:v>
                </c:pt>
                <c:pt idx="1">
                  <c:v>0.125</c:v>
                </c:pt>
                <c:pt idx="2">
                  <c:v>0.125</c:v>
                </c:pt>
                <c:pt idx="3">
                  <c:v>0.125</c:v>
                </c:pt>
                <c:pt idx="4">
                  <c:v>0.125</c:v>
                </c:pt>
                <c:pt idx="5">
                  <c:v>0.125</c:v>
                </c:pt>
                <c:pt idx="6">
                  <c:v>0.125</c:v>
                </c:pt>
                <c:pt idx="7">
                  <c:v>0</c:v>
                </c:pt>
              </c:numCache>
            </c:numRef>
          </c:val>
          <c:extLst>
            <c:ext xmlns:c16="http://schemas.microsoft.com/office/drawing/2014/chart" uri="{C3380CC4-5D6E-409C-BE32-E72D297353CC}">
              <c16:uniqueId val="{00000003-ED19-46B5-B6B6-7A134A41A1D6}"/>
            </c:ext>
          </c:extLst>
        </c:ser>
        <c:ser>
          <c:idx val="4"/>
          <c:order val="4"/>
          <c:tx>
            <c:strRef>
              <c:f>'A-10 CD-PROC.GES.DOC'!$S$33</c:f>
              <c:strCache>
                <c:ptCount val="1"/>
                <c:pt idx="0">
                  <c:v>Promedio de 2.7.5. Transferencia</c:v>
                </c:pt>
              </c:strCache>
            </c:strRef>
          </c:tx>
          <c:spPr>
            <a:solidFill>
              <a:schemeClr val="accent5"/>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CD-PROC.GES.DOC'!$S$34:$S$42</c:f>
              <c:numCache>
                <c:formatCode>0%</c:formatCode>
                <c:ptCount val="8"/>
                <c:pt idx="0">
                  <c:v>0.125</c:v>
                </c:pt>
                <c:pt idx="1">
                  <c:v>0.125</c:v>
                </c:pt>
                <c:pt idx="2">
                  <c:v>0.125</c:v>
                </c:pt>
                <c:pt idx="3">
                  <c:v>0.125</c:v>
                </c:pt>
                <c:pt idx="4">
                  <c:v>0.125</c:v>
                </c:pt>
                <c:pt idx="5">
                  <c:v>0.125</c:v>
                </c:pt>
                <c:pt idx="6">
                  <c:v>0</c:v>
                </c:pt>
                <c:pt idx="7">
                  <c:v>0</c:v>
                </c:pt>
              </c:numCache>
            </c:numRef>
          </c:val>
          <c:extLst>
            <c:ext xmlns:c16="http://schemas.microsoft.com/office/drawing/2014/chart" uri="{C3380CC4-5D6E-409C-BE32-E72D297353CC}">
              <c16:uniqueId val="{00000004-ED19-46B5-B6B6-7A134A41A1D6}"/>
            </c:ext>
          </c:extLst>
        </c:ser>
        <c:ser>
          <c:idx val="5"/>
          <c:order val="5"/>
          <c:tx>
            <c:strRef>
              <c:f>'A-10 CD-PROC.GES.DOC'!$T$33</c:f>
              <c:strCache>
                <c:ptCount val="1"/>
                <c:pt idx="0">
                  <c:v>Promedio de 2.7.6. Disposición final de documentos</c:v>
                </c:pt>
              </c:strCache>
            </c:strRef>
          </c:tx>
          <c:spPr>
            <a:solidFill>
              <a:schemeClr val="accent6"/>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CD-PROC.GES.DOC'!$T$34:$T$42</c:f>
              <c:numCache>
                <c:formatCode>0%</c:formatCode>
                <c:ptCount val="8"/>
                <c:pt idx="0">
                  <c:v>0.125</c:v>
                </c:pt>
                <c:pt idx="1">
                  <c:v>0.125</c:v>
                </c:pt>
                <c:pt idx="2">
                  <c:v>0.125</c:v>
                </c:pt>
                <c:pt idx="3">
                  <c:v>0.125</c:v>
                </c:pt>
                <c:pt idx="4">
                  <c:v>0.125</c:v>
                </c:pt>
                <c:pt idx="5">
                  <c:v>0.125</c:v>
                </c:pt>
                <c:pt idx="6">
                  <c:v>0</c:v>
                </c:pt>
                <c:pt idx="7">
                  <c:v>0</c:v>
                </c:pt>
              </c:numCache>
            </c:numRef>
          </c:val>
          <c:extLst>
            <c:ext xmlns:c16="http://schemas.microsoft.com/office/drawing/2014/chart" uri="{C3380CC4-5D6E-409C-BE32-E72D297353CC}">
              <c16:uniqueId val="{00000005-ED19-46B5-B6B6-7A134A41A1D6}"/>
            </c:ext>
          </c:extLst>
        </c:ser>
        <c:ser>
          <c:idx val="6"/>
          <c:order val="6"/>
          <c:tx>
            <c:strRef>
              <c:f>'A-10 CD-PROC.GES.DOC'!$U$33</c:f>
              <c:strCache>
                <c:ptCount val="1"/>
                <c:pt idx="0">
                  <c:v>Promedio de 2.7.7. Preservación de documentos</c:v>
                </c:pt>
              </c:strCache>
            </c:strRef>
          </c:tx>
          <c:spPr>
            <a:solidFill>
              <a:schemeClr val="accent1">
                <a:lumMod val="6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CD-PROC.GES.DOC'!$U$34:$U$42</c:f>
              <c:numCache>
                <c:formatCode>0%</c:formatCode>
                <c:ptCount val="8"/>
                <c:pt idx="0">
                  <c:v>0.125</c:v>
                </c:pt>
                <c:pt idx="1">
                  <c:v>0.125</c:v>
                </c:pt>
                <c:pt idx="2">
                  <c:v>0.125</c:v>
                </c:pt>
                <c:pt idx="3">
                  <c:v>0.125</c:v>
                </c:pt>
                <c:pt idx="4">
                  <c:v>0.125</c:v>
                </c:pt>
                <c:pt idx="5">
                  <c:v>0.125</c:v>
                </c:pt>
                <c:pt idx="6">
                  <c:v>0</c:v>
                </c:pt>
                <c:pt idx="7">
                  <c:v>0</c:v>
                </c:pt>
              </c:numCache>
            </c:numRef>
          </c:val>
          <c:extLst>
            <c:ext xmlns:c16="http://schemas.microsoft.com/office/drawing/2014/chart" uri="{C3380CC4-5D6E-409C-BE32-E72D297353CC}">
              <c16:uniqueId val="{00000006-ED19-46B5-B6B6-7A134A41A1D6}"/>
            </c:ext>
          </c:extLst>
        </c:ser>
        <c:ser>
          <c:idx val="7"/>
          <c:order val="7"/>
          <c:tx>
            <c:strRef>
              <c:f>'A-10 CD-PROC.GES.DOC'!$V$33</c:f>
              <c:strCache>
                <c:ptCount val="1"/>
                <c:pt idx="0">
                  <c:v>Promedio de 2.7.8. Valoración de documentos</c:v>
                </c:pt>
              </c:strCache>
            </c:strRef>
          </c:tx>
          <c:spPr>
            <a:solidFill>
              <a:schemeClr val="accent2">
                <a:lumMod val="6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CD-PROC.GES.DOC'!$V$34:$V$42</c:f>
              <c:numCache>
                <c:formatCode>0%</c:formatCode>
                <c:ptCount val="8"/>
                <c:pt idx="0">
                  <c:v>0.125</c:v>
                </c:pt>
                <c:pt idx="1">
                  <c:v>0.125</c:v>
                </c:pt>
                <c:pt idx="2">
                  <c:v>0.125</c:v>
                </c:pt>
                <c:pt idx="3">
                  <c:v>0.125</c:v>
                </c:pt>
                <c:pt idx="4">
                  <c:v>0.125</c:v>
                </c:pt>
                <c:pt idx="5">
                  <c:v>0.125</c:v>
                </c:pt>
                <c:pt idx="6">
                  <c:v>0</c:v>
                </c:pt>
                <c:pt idx="7">
                  <c:v>0</c:v>
                </c:pt>
              </c:numCache>
            </c:numRef>
          </c:val>
          <c:extLst>
            <c:ext xmlns:c16="http://schemas.microsoft.com/office/drawing/2014/chart" uri="{C3380CC4-5D6E-409C-BE32-E72D297353CC}">
              <c16:uniqueId val="{00000007-ED19-46B5-B6B6-7A134A41A1D6}"/>
            </c:ext>
          </c:extLst>
        </c:ser>
        <c:dLbls>
          <c:showLegendKey val="0"/>
          <c:showVal val="0"/>
          <c:showCatName val="0"/>
          <c:showSerName val="0"/>
          <c:showPercent val="0"/>
          <c:showBubbleSize val="0"/>
        </c:dLbls>
        <c:gapWidth val="219"/>
        <c:overlap val="100"/>
        <c:axId val="814177856"/>
        <c:axId val="814172416"/>
      </c:barChart>
      <c:barChart>
        <c:barDir val="col"/>
        <c:grouping val="clustered"/>
        <c:varyColors val="0"/>
        <c:ser>
          <c:idx val="8"/>
          <c:order val="8"/>
          <c:tx>
            <c:strRef>
              <c:f>'A-10 CD-PROC.GES.DOC'!$W$33</c:f>
              <c:strCache>
                <c:ptCount val="1"/>
                <c:pt idx="0">
                  <c:v>Promedio de 2.7. CUMPLIMIENTO SUBCOMPONENTE </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'A-10 CD-PROC.GES.DOC'!$N$34:$N$42</c:f>
              <c:strCache>
                <c:ptCount val="8"/>
                <c:pt idx="0">
                  <c:v>SUBRED INTEGRADA DE SERVICIOS DE SALUD CENTRO ORIENTE E.S.E.</c:v>
                </c:pt>
                <c:pt idx="1">
                  <c:v>SUBRED INTEGRADA DE SERVICIOS DE SALUD SUR ESE</c:v>
                </c:pt>
                <c:pt idx="2">
                  <c:v>SUBRED INTEGRADA DE SERVICIOS DE SALUD NORTE E.S.E.</c:v>
                </c:pt>
                <c:pt idx="3">
                  <c:v>CAPITAL SALUD EPS SAS</c:v>
                </c:pt>
                <c:pt idx="4">
                  <c:v>SUBRED INTEGRADA DE PRESTACIÓN DE SERVICIOS DE SALUD SUR OCCIDENTE E.S.E.</c:v>
                </c:pt>
                <c:pt idx="5">
                  <c:v>SECRETARÍA DISTRITAL DE SALUD</c:v>
                </c:pt>
                <c:pt idx="6">
                  <c:v>ENTIDAD DE GESTIÓN ADMINISTRATIVA Y TÉCNICA-  EGAT</c:v>
                </c:pt>
                <c:pt idx="7">
                  <c:v>INSTITUTO DISTRITAL DE CIENCIAS, BIOTECNOLOGÍA E INNOVACIÓN EN SALUD - IDCBIS</c:v>
                </c:pt>
              </c:strCache>
            </c:strRef>
          </c:cat>
          <c:val>
            <c:numRef>
              <c:f>'A-10 CD-PROC.GES.DOC'!$W$34:$W$42</c:f>
              <c:numCache>
                <c:formatCode>0%</c:formatCode>
                <c:ptCount val="8"/>
                <c:pt idx="0">
                  <c:v>1</c:v>
                </c:pt>
                <c:pt idx="1">
                  <c:v>1</c:v>
                </c:pt>
                <c:pt idx="2">
                  <c:v>1</c:v>
                </c:pt>
                <c:pt idx="3">
                  <c:v>1</c:v>
                </c:pt>
                <c:pt idx="4">
                  <c:v>1</c:v>
                </c:pt>
                <c:pt idx="5">
                  <c:v>1</c:v>
                </c:pt>
                <c:pt idx="6">
                  <c:v>0.5</c:v>
                </c:pt>
                <c:pt idx="7">
                  <c:v>0.125</c:v>
                </c:pt>
              </c:numCache>
            </c:numRef>
          </c:val>
          <c:extLst>
            <c:ext xmlns:c16="http://schemas.microsoft.com/office/drawing/2014/chart" uri="{C3380CC4-5D6E-409C-BE32-E72D297353CC}">
              <c16:uniqueId val="{00000008-ED19-46B5-B6B6-7A134A41A1D6}"/>
            </c:ext>
          </c:extLst>
        </c:ser>
        <c:dLbls>
          <c:showLegendKey val="0"/>
          <c:showVal val="0"/>
          <c:showCatName val="0"/>
          <c:showSerName val="0"/>
          <c:showPercent val="0"/>
          <c:showBubbleSize val="0"/>
        </c:dLbls>
        <c:gapWidth val="500"/>
        <c:axId val="814179488"/>
        <c:axId val="814178944"/>
      </c:barChart>
      <c:catAx>
        <c:axId val="81417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2416"/>
        <c:crosses val="autoZero"/>
        <c:auto val="1"/>
        <c:lblAlgn val="ctr"/>
        <c:lblOffset val="100"/>
        <c:noMultiLvlLbl val="0"/>
      </c:catAx>
      <c:valAx>
        <c:axId val="8141724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7856"/>
        <c:crosses val="autoZero"/>
        <c:crossBetween val="between"/>
      </c:valAx>
      <c:valAx>
        <c:axId val="81417894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79488"/>
        <c:crosses val="max"/>
        <c:crossBetween val="between"/>
      </c:valAx>
      <c:catAx>
        <c:axId val="814179488"/>
        <c:scaling>
          <c:orientation val="minMax"/>
        </c:scaling>
        <c:delete val="1"/>
        <c:axPos val="b"/>
        <c:numFmt formatCode="General" sourceLinked="1"/>
        <c:majorTickMark val="out"/>
        <c:minorTickMark val="none"/>
        <c:tickLblPos val="nextTo"/>
        <c:crossAx val="814178944"/>
        <c:crosses val="autoZero"/>
        <c:auto val="1"/>
        <c:lblAlgn val="ctr"/>
        <c:lblOffset val="100"/>
        <c:noMultiLvlLbl val="0"/>
      </c:catAx>
      <c:spPr>
        <a:noFill/>
        <a:ln>
          <a:noFill/>
        </a:ln>
        <a:effectLst/>
      </c:spPr>
    </c:plotArea>
    <c:legend>
      <c:legendPos val="b"/>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[20231221_anexostecnicosInformeConsolidadoSE.xlsx]A-11 CT-MOREQ!TablaDinámica1</c:name>
    <c:fmtId val="0"/>
  </c:pivotSource>
  <c:chart>
    <c:autoTitleDeleted val="1"/>
    <c:pivotFmts>
      <c:pivotFmt>
        <c:idx val="0"/>
        <c:spPr>
          <a:solidFill>
            <a:schemeClr val="bg2">
              <a:lumMod val="75000"/>
            </a:schemeClr>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'A-11 CT-MOREQ'!$Y$10</c:f>
              <c:strCache>
                <c:ptCount val="1"/>
                <c:pt idx="0">
                  <c:v>Total</c:v>
                </c:pt>
              </c:strCache>
            </c:strRef>
          </c:tx>
          <c:spPr>
            <a:solidFill>
              <a:schemeClr val="bg2">
                <a:lumMod val="75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 CT-MOREQ'!$X$11:$X$28</c:f>
              <c:strCache>
                <c:ptCount val="17"/>
                <c:pt idx="0">
                  <c:v>CONCEJO DE BOGOTÁ</c:v>
                </c:pt>
                <c:pt idx="1">
                  <c:v>AMBIENTE </c:v>
                </c:pt>
                <c:pt idx="2">
                  <c:v>SALUD</c:v>
                </c:pt>
                <c:pt idx="3">
                  <c:v>SEGURIDAD, CONVIVENCIA Y JUSTICIA</c:v>
                </c:pt>
                <c:pt idx="4">
                  <c:v>DESARROLLO ECONÓMICO, INDUSTRIA Y TURISMO</c:v>
                </c:pt>
                <c:pt idx="5">
                  <c:v>HÁBITAT</c:v>
                </c:pt>
                <c:pt idx="6">
                  <c:v>CULTURA, RECREACIÓN Y DEPORTE</c:v>
                </c:pt>
                <c:pt idx="7">
                  <c:v>GESTIÓN JURÍDICA</c:v>
                </c:pt>
                <c:pt idx="8">
                  <c:v>EDUCACIÓN</c:v>
                </c:pt>
                <c:pt idx="9">
                  <c:v>INTEGRACIÓN SOCIAL</c:v>
                </c:pt>
                <c:pt idx="10">
                  <c:v>GOBIERNO</c:v>
                </c:pt>
                <c:pt idx="11">
                  <c:v>MUJERES</c:v>
                </c:pt>
                <c:pt idx="12">
                  <c:v>ORGANISMOS DE CONTROL</c:v>
                </c:pt>
                <c:pt idx="13">
                  <c:v>MOVILIDAD</c:v>
                </c:pt>
                <c:pt idx="14">
                  <c:v>GESTIÓN PÚBLICA</c:v>
                </c:pt>
                <c:pt idx="15">
                  <c:v>HACIENDA</c:v>
                </c:pt>
                <c:pt idx="16">
                  <c:v>PLANEACIÓN</c:v>
                </c:pt>
              </c:strCache>
            </c:strRef>
          </c:cat>
          <c:val>
            <c:numRef>
              <c:f>'A-11 CT-MOREQ'!$Y$11:$Y$28</c:f>
              <c:numCache>
                <c:formatCode>0%</c:formatCode>
                <c:ptCount val="17"/>
                <c:pt idx="0">
                  <c:v>0</c:v>
                </c:pt>
                <c:pt idx="1">
                  <c:v>0.1537</c:v>
                </c:pt>
                <c:pt idx="2">
                  <c:v>0.16082500000000002</c:v>
                </c:pt>
                <c:pt idx="3">
                  <c:v>0.19300000000000003</c:v>
                </c:pt>
                <c:pt idx="4">
                  <c:v>0.24655000000000005</c:v>
                </c:pt>
                <c:pt idx="5">
                  <c:v>0.25020000000000009</c:v>
                </c:pt>
                <c:pt idx="6">
                  <c:v>0.27160000000000001</c:v>
                </c:pt>
                <c:pt idx="7">
                  <c:v>0.27160000000000006</c:v>
                </c:pt>
                <c:pt idx="8">
                  <c:v>0.28586666666666671</c:v>
                </c:pt>
                <c:pt idx="9">
                  <c:v>0.32880000000000009</c:v>
                </c:pt>
                <c:pt idx="10">
                  <c:v>0.36686666666666667</c:v>
                </c:pt>
                <c:pt idx="11">
                  <c:v>0.38600000000000012</c:v>
                </c:pt>
                <c:pt idx="12">
                  <c:v>0.42873333333333336</c:v>
                </c:pt>
                <c:pt idx="13">
                  <c:v>0.43596666666666678</c:v>
                </c:pt>
                <c:pt idx="14">
                  <c:v>0.47160000000000002</c:v>
                </c:pt>
                <c:pt idx="15">
                  <c:v>0.51450000000000007</c:v>
                </c:pt>
                <c:pt idx="16">
                  <c:v>0.51460000000000006</c:v>
                </c:pt>
              </c:numCache>
            </c:numRef>
          </c:val>
          <c:extLst>
            <c:ext xmlns:c16="http://schemas.microsoft.com/office/drawing/2014/chart" uri="{C3380CC4-5D6E-409C-BE32-E72D297353CC}">
              <c16:uniqueId val="{00000000-EA15-40BE-B022-66581A6224AE}"/>
            </c:ext>
          </c:extLst>
        </c:ser>
        <c:dLbls>
          <c:showLegendKey val="0"/>
          <c:showVal val="0"/>
          <c:showCatName val="0"/>
          <c:showSerName val="0"/>
          <c:showPercent val="0"/>
          <c:showBubbleSize val="0"/>
        </c:dLbls>
        <c:gapWidth val="182"/>
        <c:axId val="814164256"/>
        <c:axId val="814165888"/>
      </c:barChart>
      <c:catAx>
        <c:axId val="814164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5888"/>
        <c:crosses val="autoZero"/>
        <c:auto val="1"/>
        <c:lblAlgn val="ctr"/>
        <c:lblOffset val="100"/>
        <c:noMultiLvlLbl val="0"/>
      </c:catAx>
      <c:valAx>
        <c:axId val="814165888"/>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4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[20231221_anexostecnicosInformeConsolidadoSE.xlsx]A-11 CT-MOREQ!TablaDinámica21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'A-11 CT-MOREQ'!$Y$34</c:f>
              <c:strCache>
                <c:ptCount val="1"/>
                <c:pt idx="0">
                  <c:v>Promedio de Aprobación: </c:v>
                </c:pt>
              </c:strCache>
            </c:strRef>
          </c:tx>
          <c:spPr>
            <a:solidFill>
              <a:schemeClr val="accent1"/>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CT-MOREQ'!$Y$35:$Y$43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139-401B-942E-C2FB70AD0D5C}"/>
            </c:ext>
          </c:extLst>
        </c:ser>
        <c:ser>
          <c:idx val="1"/>
          <c:order val="1"/>
          <c:tx>
            <c:strRef>
              <c:f>'A-11 CT-MOREQ'!$Z$34</c:f>
              <c:strCache>
                <c:ptCount val="1"/>
                <c:pt idx="0">
                  <c:v>Promedio de 3.1.1. SGDEA - Sistema</c:v>
                </c:pt>
              </c:strCache>
            </c:strRef>
          </c:tx>
          <c:spPr>
            <a:solidFill>
              <a:schemeClr val="accent2"/>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CT-MOREQ'!$Z$35:$Z$43</c:f>
              <c:numCache>
                <c:formatCode>0%</c:formatCode>
                <c:ptCount val="8"/>
                <c:pt idx="0">
                  <c:v>2.86E-2</c:v>
                </c:pt>
                <c:pt idx="1">
                  <c:v>2.86E-2</c:v>
                </c:pt>
                <c:pt idx="2">
                  <c:v>2.86E-2</c:v>
                </c:pt>
                <c:pt idx="3">
                  <c:v>2.86E-2</c:v>
                </c:pt>
                <c:pt idx="4">
                  <c:v>2.86E-2</c:v>
                </c:pt>
                <c:pt idx="5">
                  <c:v>2.86E-2</c:v>
                </c:pt>
                <c:pt idx="6">
                  <c:v>0</c:v>
                </c:pt>
                <c:pt idx="7">
                  <c:v>0</c:v>
                </c:pt>
              </c:numCache>
            </c:numRef>
          </c:val>
          <c:extLst>
            <c:ext xmlns:c16="http://schemas.microsoft.com/office/drawing/2014/chart" uri="{C3380CC4-5D6E-409C-BE32-E72D297353CC}">
              <c16:uniqueId val="{00000001-4139-401B-942E-C2FB70AD0D5C}"/>
            </c:ext>
          </c:extLst>
        </c:ser>
        <c:ser>
          <c:idx val="2"/>
          <c:order val="2"/>
          <c:tx>
            <c:strRef>
              <c:f>'A-11 CT-MOREQ'!$AA$34</c:f>
              <c:strCache>
                <c:ptCount val="1"/>
                <c:pt idx="0">
                  <c:v>Promedio de 3.1.2. SGDEA - Usuarios y grupos</c:v>
                </c:pt>
              </c:strCache>
            </c:strRef>
          </c:tx>
          <c:spPr>
            <a:solidFill>
              <a:schemeClr val="accent3"/>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CT-MOREQ'!$AA$35:$AA$43</c:f>
              <c:numCache>
                <c:formatCode>0%</c:formatCode>
                <c:ptCount val="8"/>
                <c:pt idx="0">
                  <c:v>2.86E-2</c:v>
                </c:pt>
                <c:pt idx="1">
                  <c:v>2.86E-2</c:v>
                </c:pt>
                <c:pt idx="2">
                  <c:v>2.86E-2</c:v>
                </c:pt>
                <c:pt idx="3">
                  <c:v>2.86E-2</c:v>
                </c:pt>
                <c:pt idx="4">
                  <c:v>2.86E-2</c:v>
                </c:pt>
                <c:pt idx="5">
                  <c:v>2.86E-2</c:v>
                </c:pt>
                <c:pt idx="6">
                  <c:v>0</c:v>
                </c:pt>
                <c:pt idx="7">
                  <c:v>0</c:v>
                </c:pt>
              </c:numCache>
            </c:numRef>
          </c:val>
          <c:extLst>
            <c:ext xmlns:c16="http://schemas.microsoft.com/office/drawing/2014/chart" uri="{C3380CC4-5D6E-409C-BE32-E72D297353CC}">
              <c16:uniqueId val="{00000002-4139-401B-942E-C2FB70AD0D5C}"/>
            </c:ext>
          </c:extLst>
        </c:ser>
        <c:ser>
          <c:idx val="3"/>
          <c:order val="3"/>
          <c:tx>
            <c:strRef>
              <c:f>'A-11 CT-MOREQ'!$AB$34</c:f>
              <c:strCache>
                <c:ptCount val="1"/>
                <c:pt idx="0">
                  <c:v>Promedio de 3.1.3. SGDEA - Roles</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CT-MOREQ'!$AB$35:$AB$43</c:f>
              <c:numCache>
                <c:formatCode>0%</c:formatCode>
                <c:ptCount val="8"/>
                <c:pt idx="0">
                  <c:v>2.86E-2</c:v>
                </c:pt>
                <c:pt idx="1">
                  <c:v>2.86E-2</c:v>
                </c:pt>
                <c:pt idx="2">
                  <c:v>2.86E-2</c:v>
                </c:pt>
                <c:pt idx="3">
                  <c:v>2.86E-2</c:v>
                </c:pt>
                <c:pt idx="4">
                  <c:v>2.86E-2</c:v>
                </c:pt>
                <c:pt idx="5">
                  <c:v>2.86E-2</c:v>
                </c:pt>
                <c:pt idx="6">
                  <c:v>0</c:v>
                </c:pt>
                <c:pt idx="7">
                  <c:v>0</c:v>
                </c:pt>
              </c:numCache>
            </c:numRef>
          </c:val>
          <c:extLst>
            <c:ext xmlns:c16="http://schemas.microsoft.com/office/drawing/2014/chart" uri="{C3380CC4-5D6E-409C-BE32-E72D297353CC}">
              <c16:uniqueId val="{00000003-4139-401B-942E-C2FB70AD0D5C}"/>
            </c:ext>
          </c:extLst>
        </c:ser>
        <c:ser>
          <c:idx val="4"/>
          <c:order val="4"/>
          <c:tx>
            <c:strRef>
              <c:f>'A-11 CT-MOREQ'!$AC$34</c:f>
              <c:strCache>
                <c:ptCount val="1"/>
                <c:pt idx="0">
                  <c:v>Promedio de 3.1.4. SGDEA - Radicación y registro</c:v>
                </c:pt>
              </c:strCache>
            </c:strRef>
          </c:tx>
          <c:spPr>
            <a:solidFill>
              <a:schemeClr val="accent5"/>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CT-MOREQ'!$AC$35:$AC$43</c:f>
              <c:numCache>
                <c:formatCode>0%</c:formatCode>
                <c:ptCount val="8"/>
                <c:pt idx="0">
                  <c:v>2.86E-2</c:v>
                </c:pt>
                <c:pt idx="1">
                  <c:v>0</c:v>
                </c:pt>
                <c:pt idx="2">
                  <c:v>2.86E-2</c:v>
                </c:pt>
                <c:pt idx="3">
                  <c:v>2.86E-2</c:v>
                </c:pt>
                <c:pt idx="4">
                  <c:v>2.86E-2</c:v>
                </c:pt>
                <c:pt idx="5">
                  <c:v>2.86E-2</c:v>
                </c:pt>
                <c:pt idx="6">
                  <c:v>0</c:v>
                </c:pt>
                <c:pt idx="7">
                  <c:v>0</c:v>
                </c:pt>
              </c:numCache>
            </c:numRef>
          </c:val>
          <c:extLst>
            <c:ext xmlns:c16="http://schemas.microsoft.com/office/drawing/2014/chart" uri="{C3380CC4-5D6E-409C-BE32-E72D297353CC}">
              <c16:uniqueId val="{00000004-4139-401B-942E-C2FB70AD0D5C}"/>
            </c:ext>
          </c:extLst>
        </c:ser>
        <c:ser>
          <c:idx val="5"/>
          <c:order val="5"/>
          <c:tx>
            <c:strRef>
              <c:f>'A-11 CT-MOREQ'!$AD$34</c:f>
              <c:strCache>
                <c:ptCount val="1"/>
                <c:pt idx="0">
                  <c:v>Promedio de 3.1.5. SGDEA - Formatos y formularios</c:v>
                </c:pt>
              </c:strCache>
            </c:strRef>
          </c:tx>
          <c:spPr>
            <a:solidFill>
              <a:schemeClr val="accent6"/>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CT-MOREQ'!$AD$35:$AD$43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4139-401B-942E-C2FB70AD0D5C}"/>
            </c:ext>
          </c:extLst>
        </c:ser>
        <c:ser>
          <c:idx val="6"/>
          <c:order val="6"/>
          <c:tx>
            <c:strRef>
              <c:f>'A-11 CT-MOREQ'!$AE$34</c:f>
              <c:strCache>
                <c:ptCount val="1"/>
                <c:pt idx="0">
                  <c:v>Promedio de 3.1.6. SGDEA - Flujos de trabajo</c:v>
                </c:pt>
              </c:strCache>
            </c:strRef>
          </c:tx>
          <c:spPr>
            <a:solidFill>
              <a:schemeClr val="accent1">
                <a:lumMod val="6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CT-MOREQ'!$AE$35:$AE$43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4139-401B-942E-C2FB70AD0D5C}"/>
            </c:ext>
          </c:extLst>
        </c:ser>
        <c:ser>
          <c:idx val="7"/>
          <c:order val="7"/>
          <c:tx>
            <c:strRef>
              <c:f>'A-11 CT-MOREQ'!$AF$34</c:f>
              <c:strCache>
                <c:ptCount val="1"/>
                <c:pt idx="0">
                  <c:v>Promedio de 3.1.7. SGDEA - Gestión de documentos y trabajo colaborativo </c:v>
                </c:pt>
              </c:strCache>
            </c:strRef>
          </c:tx>
          <c:spPr>
            <a:solidFill>
              <a:schemeClr val="accent2">
                <a:lumMod val="6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CT-MOREQ'!$AF$35:$AF$43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4139-401B-942E-C2FB70AD0D5C}"/>
            </c:ext>
          </c:extLst>
        </c:ser>
        <c:ser>
          <c:idx val="8"/>
          <c:order val="8"/>
          <c:tx>
            <c:strRef>
              <c:f>'A-11 CT-MOREQ'!$AG$34</c:f>
              <c:strCache>
                <c:ptCount val="1"/>
                <c:pt idx="0">
                  <c:v>Promedio de 3.1.8. SGDEA - Clasificación</c:v>
                </c:pt>
              </c:strCache>
            </c:strRef>
          </c:tx>
          <c:spPr>
            <a:solidFill>
              <a:schemeClr val="accent3">
                <a:lumMod val="6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CT-MOREQ'!$AG$35:$AG$43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4139-401B-942E-C2FB70AD0D5C}"/>
            </c:ext>
          </c:extLst>
        </c:ser>
        <c:ser>
          <c:idx val="9"/>
          <c:order val="9"/>
          <c:tx>
            <c:strRef>
              <c:f>'A-11 CT-MOREQ'!$AH$34</c:f>
              <c:strCache>
                <c:ptCount val="1"/>
                <c:pt idx="0">
                  <c:v>Promedio de 3.1.9. SGDEA - Documentos de archivo</c:v>
                </c:pt>
              </c:strCache>
            </c:strRef>
          </c:tx>
          <c:spPr>
            <a:solidFill>
              <a:schemeClr val="accent4">
                <a:lumMod val="6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CT-MOREQ'!$AH$35:$AH$43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4139-401B-942E-C2FB70AD0D5C}"/>
            </c:ext>
          </c:extLst>
        </c:ser>
        <c:ser>
          <c:idx val="10"/>
          <c:order val="10"/>
          <c:tx>
            <c:strRef>
              <c:f>'A-11 CT-MOREQ'!$AI$34</c:f>
              <c:strCache>
                <c:ptCount val="1"/>
                <c:pt idx="0">
                  <c:v>Promedio de 3.1.10. SGDEA - Archivos físicos</c:v>
                </c:pt>
              </c:strCache>
            </c:strRef>
          </c:tx>
          <c:spPr>
            <a:solidFill>
              <a:schemeClr val="accent5">
                <a:lumMod val="6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CT-MOREQ'!$AI$35:$AI$43</c:f>
              <c:numCache>
                <c:formatCode>0%</c:formatCode>
                <c:ptCount val="8"/>
                <c:pt idx="0">
                  <c:v>2.86E-2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4139-401B-942E-C2FB70AD0D5C}"/>
            </c:ext>
          </c:extLst>
        </c:ser>
        <c:ser>
          <c:idx val="11"/>
          <c:order val="11"/>
          <c:tx>
            <c:strRef>
              <c:f>'A-11 CT-MOREQ'!$AJ$34</c:f>
              <c:strCache>
                <c:ptCount val="1"/>
                <c:pt idx="0">
                  <c:v>Promedio de 3.1.11. SGDEA - Metadatos</c:v>
                </c:pt>
              </c:strCache>
            </c:strRef>
          </c:tx>
          <c:spPr>
            <a:solidFill>
              <a:schemeClr val="accent6">
                <a:lumMod val="6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CT-MOREQ'!$AJ$35:$AJ$43</c:f>
              <c:numCache>
                <c:formatCode>0%</c:formatCode>
                <c:ptCount val="8"/>
                <c:pt idx="0">
                  <c:v>2.86E-2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4139-401B-942E-C2FB70AD0D5C}"/>
            </c:ext>
          </c:extLst>
        </c:ser>
        <c:ser>
          <c:idx val="12"/>
          <c:order val="12"/>
          <c:tx>
            <c:strRef>
              <c:f>'A-11 CT-MOREQ'!$AK$34</c:f>
              <c:strCache>
                <c:ptCount val="1"/>
                <c:pt idx="0">
                  <c:v>Promedio de 3.1.12. SGDEA - Retención y disposición</c:v>
                </c:pt>
              </c:strCache>
            </c:strRef>
          </c:tx>
          <c:spPr>
            <a:solidFill>
              <a:schemeClr val="accent1">
                <a:lumMod val="80000"/>
                <a:lumOff val="2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CT-MOREQ'!$AK$35:$AK$43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C-4139-401B-942E-C2FB70AD0D5C}"/>
            </c:ext>
          </c:extLst>
        </c:ser>
        <c:ser>
          <c:idx val="13"/>
          <c:order val="13"/>
          <c:tx>
            <c:strRef>
              <c:f>'A-11 CT-MOREQ'!$AL$34</c:f>
              <c:strCache>
                <c:ptCount val="1"/>
                <c:pt idx="0">
                  <c:v>Promedio de 3.1.13. SGDEA - Búsqueda y reportes</c:v>
                </c:pt>
              </c:strCache>
            </c:strRef>
          </c:tx>
          <c:spPr>
            <a:solidFill>
              <a:schemeClr val="accent2">
                <a:lumMod val="80000"/>
                <a:lumOff val="2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CT-MOREQ'!$AL$35:$AL$43</c:f>
              <c:numCache>
                <c:formatCode>0%</c:formatCode>
                <c:ptCount val="8"/>
                <c:pt idx="0">
                  <c:v>2.86E-2</c:v>
                </c:pt>
                <c:pt idx="1">
                  <c:v>0</c:v>
                </c:pt>
                <c:pt idx="2">
                  <c:v>2.86E-2</c:v>
                </c:pt>
                <c:pt idx="3">
                  <c:v>2.86E-2</c:v>
                </c:pt>
                <c:pt idx="4">
                  <c:v>0</c:v>
                </c:pt>
                <c:pt idx="5">
                  <c:v>0</c:v>
                </c:pt>
                <c:pt idx="6">
                  <c:v>0</c:v>
                </c:pt>
                <c:pt idx="7">
                  <c:v>0</c:v>
                </c:pt>
              </c:numCache>
            </c:numRef>
          </c:val>
          <c:extLst>
            <c:ext xmlns:c16="http://schemas.microsoft.com/office/drawing/2014/chart" uri="{C3380CC4-5D6E-409C-BE32-E72D297353CC}">
              <c16:uniqueId val="{0000000D-4139-401B-942E-C2FB70AD0D5C}"/>
            </c:ext>
          </c:extLst>
        </c:ser>
        <c:ser>
          <c:idx val="14"/>
          <c:order val="14"/>
          <c:tx>
            <c:strRef>
              <c:f>'A-11 CT-MOREQ'!$AM$34</c:f>
              <c:strCache>
                <c:ptCount val="1"/>
                <c:pt idx="0">
                  <c:v>Promedio de 3.1.14. SGDEA - Exportación</c:v>
                </c:pt>
              </c:strCache>
            </c:strRef>
          </c:tx>
          <c:spPr>
            <a:solidFill>
              <a:schemeClr val="accent3">
                <a:lumMod val="80000"/>
                <a:lumOff val="2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CT-MOREQ'!$AM$35:$AM$43</c:f>
              <c:numCache>
                <c:formatCode>0%</c:formatCode>
                <c:ptCount val="8"/>
                <c:pt idx="0">
                  <c:v>2.86E-2</c:v>
                </c:pt>
                <c:pt idx="1">
                  <c:v>0</c:v>
                </c:pt>
                <c:pt idx="2">
                  <c:v>2.86E-2</c:v>
                </c:pt>
                <c:pt idx="3">
                  <c:v>2.86E-2</c:v>
                </c:pt>
                <c:pt idx="4">
                  <c:v>0</c:v>
                </c:pt>
                <c:pt idx="5">
                  <c:v>0</c:v>
                </c:pt>
                <c:pt idx="6">
                  <c:v>0</c:v>
                </c:pt>
                <c:pt idx="7">
                  <c:v>0</c:v>
                </c:pt>
              </c:numCache>
            </c:numRef>
          </c:val>
          <c:extLst>
            <c:ext xmlns:c16="http://schemas.microsoft.com/office/drawing/2014/chart" uri="{C3380CC4-5D6E-409C-BE32-E72D297353CC}">
              <c16:uniqueId val="{0000000E-4139-401B-942E-C2FB70AD0D5C}"/>
            </c:ext>
          </c:extLst>
        </c:ser>
        <c:ser>
          <c:idx val="15"/>
          <c:order val="15"/>
          <c:tx>
            <c:strRef>
              <c:f>'A-11 CT-MOREQ'!$AN$34</c:f>
              <c:strCache>
                <c:ptCount val="1"/>
                <c:pt idx="0">
                  <c:v>Promedio de 3.1.15. Esquema de Metadatos Doc. Elec. </c:v>
                </c:pt>
              </c:strCache>
            </c:strRef>
          </c:tx>
          <c:spPr>
            <a:solidFill>
              <a:schemeClr val="accent4">
                <a:lumMod val="80000"/>
                <a:lumOff val="2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CT-MOREQ'!$AN$35:$AN$43</c:f>
              <c:numCache>
                <c:formatCode>0%</c:formatCode>
                <c:ptCount val="8"/>
                <c:pt idx="0">
                  <c:v>0.1</c:v>
                </c:pt>
                <c:pt idx="1">
                  <c:v>0.1</c:v>
                </c:pt>
                <c:pt idx="2">
                  <c:v>0</c:v>
                </c:pt>
                <c:pt idx="3">
                  <c:v>0</c:v>
                </c:pt>
                <c:pt idx="4">
                  <c:v>0</c:v>
                </c:pt>
                <c:pt idx="5">
                  <c:v>0</c:v>
                </c:pt>
                <c:pt idx="6">
                  <c:v>0</c:v>
                </c:pt>
                <c:pt idx="7">
                  <c:v>0</c:v>
                </c:pt>
              </c:numCache>
            </c:numRef>
          </c:val>
          <c:extLst>
            <c:ext xmlns:c16="http://schemas.microsoft.com/office/drawing/2014/chart" uri="{C3380CC4-5D6E-409C-BE32-E72D297353CC}">
              <c16:uniqueId val="{0000000F-4139-401B-942E-C2FB70AD0D5C}"/>
            </c:ext>
          </c:extLst>
        </c:ser>
        <c:ser>
          <c:idx val="16"/>
          <c:order val="16"/>
          <c:tx>
            <c:strRef>
              <c:f>'A-11 CT-MOREQ'!$AO$34</c:f>
              <c:strCache>
                <c:ptCount val="1"/>
                <c:pt idx="0">
                  <c:v>Promedio de 3.1.16. Metadatos mínimos para Doc. Elec.</c:v>
                </c:pt>
              </c:strCache>
            </c:strRef>
          </c:tx>
          <c:spPr>
            <a:solidFill>
              <a:schemeClr val="accent5">
                <a:lumMod val="80000"/>
                <a:lumOff val="2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CT-MOREQ'!$AO$35:$AO$43</c:f>
              <c:numCache>
                <c:formatCode>0%</c:formatCode>
                <c:ptCount val="8"/>
                <c:pt idx="0">
                  <c:v>0.1</c:v>
                </c:pt>
                <c:pt idx="1">
                  <c:v>0.1</c:v>
                </c:pt>
                <c:pt idx="2">
                  <c:v>0</c:v>
                </c:pt>
                <c:pt idx="3">
                  <c:v>0</c:v>
                </c:pt>
                <c:pt idx="4">
                  <c:v>0</c:v>
                </c:pt>
                <c:pt idx="5">
                  <c:v>0</c:v>
                </c:pt>
                <c:pt idx="6">
                  <c:v>0</c:v>
                </c:pt>
                <c:pt idx="7">
                  <c:v>0</c:v>
                </c:pt>
              </c:numCache>
            </c:numRef>
          </c:val>
          <c:extLst>
            <c:ext xmlns:c16="http://schemas.microsoft.com/office/drawing/2014/chart" uri="{C3380CC4-5D6E-409C-BE32-E72D297353CC}">
              <c16:uniqueId val="{00000010-4139-401B-942E-C2FB70AD0D5C}"/>
            </c:ext>
          </c:extLst>
        </c:ser>
        <c:ser>
          <c:idx val="17"/>
          <c:order val="17"/>
          <c:tx>
            <c:strRef>
              <c:f>'A-11 CT-MOREQ'!$AP$34</c:f>
              <c:strCache>
                <c:ptCount val="1"/>
                <c:pt idx="0">
                  <c:v>Promedio de 3.1.17 SGDEA</c:v>
                </c:pt>
              </c:strCache>
            </c:strRef>
          </c:tx>
          <c:spPr>
            <a:solidFill>
              <a:schemeClr val="accent6">
                <a:lumMod val="80000"/>
                <a:lumOff val="20000"/>
              </a:schemeClr>
            </a:solidFill>
            <a:ln>
              <a:noFill/>
            </a:ln>
            <a:effectLst/>
          </c:spPr>
          <c:invertIfNegative val="0"/>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CT-MOREQ'!$AP$35:$AP$43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1-4139-401B-942E-C2FB70AD0D5C}"/>
            </c:ext>
          </c:extLst>
        </c:ser>
        <c:dLbls>
          <c:showLegendKey val="0"/>
          <c:showVal val="0"/>
          <c:showCatName val="0"/>
          <c:showSerName val="0"/>
          <c:showPercent val="0"/>
          <c:showBubbleSize val="0"/>
        </c:dLbls>
        <c:gapWidth val="219"/>
        <c:overlap val="100"/>
        <c:axId val="814181120"/>
        <c:axId val="814164800"/>
      </c:barChart>
      <c:barChart>
        <c:barDir val="col"/>
        <c:grouping val="clustered"/>
        <c:varyColors val="0"/>
        <c:ser>
          <c:idx val="18"/>
          <c:order val="18"/>
          <c:tx>
            <c:strRef>
              <c:f>'A-11 CT-MOREQ'!$AQ$34</c:f>
              <c:strCache>
                <c:ptCount val="1"/>
                <c:pt idx="0">
                  <c:v>Promedio de 3.1. CUMPLIMIENTO SUBCOMPONENTE </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 CT-MOREQ'!$X$35:$X$43</c:f>
              <c:strCache>
                <c:ptCount val="8"/>
                <c:pt idx="0">
                  <c:v>SUBRED INTEGRADA DE SERVICIOS DE SALUD NORTE E.S.E.</c:v>
                </c:pt>
                <c:pt idx="1">
                  <c:v>SECRETARÍA DISTRITAL DE SALUD</c:v>
                </c:pt>
                <c:pt idx="2">
                  <c:v>SUBRED INTEGRADA DE SERVICIOS DE SALUD SUR ESE</c:v>
                </c:pt>
                <c:pt idx="3">
                  <c:v>SUBRED INTEGRADA DE PRESTACIÓN DE SERVICIOS DE SALUD SUR OCCIDENTE E.S.E.</c:v>
                </c:pt>
                <c:pt idx="4">
                  <c:v>CAPITAL SALUD EPS SAS</c:v>
                </c:pt>
                <c:pt idx="5">
                  <c:v>SUBRED INTEGRADA DE SERVICIOS DE SALUD CENTRO ORIENTE E.S.E.</c:v>
                </c:pt>
                <c:pt idx="6">
                  <c:v>INSTITUTO DISTRITAL DE CIENCIAS, BIOTECNOLOGÍA E INNOVACIÓN EN SALUD - IDCBIS</c:v>
                </c:pt>
                <c:pt idx="7">
                  <c:v>ENTIDAD DE GESTIÓN ADMINISTRATIVA Y TÉCNICA-  EGAT</c:v>
                </c:pt>
              </c:strCache>
            </c:strRef>
          </c:cat>
          <c:val>
            <c:numRef>
              <c:f>'A-11 CT-MOREQ'!$AQ$35:$AQ$43</c:f>
              <c:numCache>
                <c:formatCode>0%</c:formatCode>
                <c:ptCount val="8"/>
                <c:pt idx="0">
                  <c:v>0.42880000000000007</c:v>
                </c:pt>
                <c:pt idx="1">
                  <c:v>0.28580000000000005</c:v>
                </c:pt>
                <c:pt idx="2">
                  <c:v>0.17160000000000003</c:v>
                </c:pt>
                <c:pt idx="3">
                  <c:v>0.17160000000000003</c:v>
                </c:pt>
                <c:pt idx="4">
                  <c:v>0.1144</c:v>
                </c:pt>
                <c:pt idx="5">
                  <c:v>0.1144</c:v>
                </c:pt>
                <c:pt idx="6">
                  <c:v>0</c:v>
                </c:pt>
                <c:pt idx="7">
                  <c:v>0</c:v>
                </c:pt>
              </c:numCache>
            </c:numRef>
          </c:val>
          <c:extLst>
            <c:ext xmlns:c16="http://schemas.microsoft.com/office/drawing/2014/chart" uri="{C3380CC4-5D6E-409C-BE32-E72D297353CC}">
              <c16:uniqueId val="{00000012-4139-401B-942E-C2FB70AD0D5C}"/>
            </c:ext>
          </c:extLst>
        </c:ser>
        <c:dLbls>
          <c:showLegendKey val="0"/>
          <c:showVal val="0"/>
          <c:showCatName val="0"/>
          <c:showSerName val="0"/>
          <c:showPercent val="0"/>
          <c:showBubbleSize val="0"/>
        </c:dLbls>
        <c:gapWidth val="500"/>
        <c:axId val="814169152"/>
        <c:axId val="814181664"/>
      </c:barChart>
      <c:catAx>
        <c:axId val="81418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4800"/>
        <c:crosses val="autoZero"/>
        <c:auto val="1"/>
        <c:lblAlgn val="ctr"/>
        <c:lblOffset val="100"/>
        <c:noMultiLvlLbl val="0"/>
      </c:catAx>
      <c:valAx>
        <c:axId val="81416480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81120"/>
        <c:crosses val="autoZero"/>
        <c:crossBetween val="between"/>
      </c:valAx>
      <c:valAx>
        <c:axId val="81418166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9152"/>
        <c:crosses val="max"/>
        <c:crossBetween val="between"/>
      </c:valAx>
      <c:catAx>
        <c:axId val="814169152"/>
        <c:scaling>
          <c:orientation val="minMax"/>
        </c:scaling>
        <c:delete val="1"/>
        <c:axPos val="b"/>
        <c:numFmt formatCode="General" sourceLinked="1"/>
        <c:majorTickMark val="out"/>
        <c:minorTickMark val="none"/>
        <c:tickLblPos val="nextTo"/>
        <c:crossAx val="814181664"/>
        <c:crosses val="autoZero"/>
        <c:auto val="1"/>
        <c:lblAlgn val="ctr"/>
        <c:lblOffset val="100"/>
        <c:noMultiLvlLbl val="0"/>
      </c:catAx>
      <c:spPr>
        <a:noFill/>
        <a:ln>
          <a:noFill/>
        </a:ln>
        <a:effectLst/>
      </c:spPr>
    </c:plotArea>
    <c:legend>
      <c:legendPos val="b"/>
      <c:legendEntry>
        <c:idx val="1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[20231221_anexostecnicosInformeConsolidadoSE.xlsx]A-12 CC-POL.0PAPEL!TablaDinámica2</c:name>
    <c:fmtId val="0"/>
  </c:pivotSource>
  <c:chart>
    <c:autoTitleDeleted val="1"/>
    <c:pivotFmts>
      <c:pivotFmt>
        <c:idx val="0"/>
        <c:spPr>
          <a:solidFill>
            <a:srgbClr val="FFC000"/>
          </a:solidFill>
          <a:ln>
            <a:solidFill>
              <a:srgbClr val="FFC000"/>
            </a:solid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'A-12 CC-POL.0PAPEL'!$J$10</c:f>
              <c:strCache>
                <c:ptCount val="1"/>
                <c:pt idx="0">
                  <c:v>Total</c:v>
                </c:pt>
              </c:strCache>
            </c:strRef>
          </c:tx>
          <c:spPr>
            <a:solidFill>
              <a:srgbClr val="FFC000"/>
            </a:solidFill>
            <a:ln>
              <a:solidFill>
                <a:srgbClr val="FFC000"/>
              </a:solid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'A-12 CC-POL.0PAPEL'!$I$11:$I$28</c:f>
              <c:strCache>
                <c:ptCount val="17"/>
                <c:pt idx="0">
                  <c:v>CONCEJO DE BOGOTÁ</c:v>
                </c:pt>
                <c:pt idx="1">
                  <c:v>DESARROLLO ECONÓMICO, INDUSTRIA Y TURISMO</c:v>
                </c:pt>
                <c:pt idx="2">
                  <c:v>INTEGRACIÓN SOCIAL</c:v>
                </c:pt>
                <c:pt idx="3">
                  <c:v>SEGURIDAD, CONVIVENCIA Y JUSTICIA</c:v>
                </c:pt>
                <c:pt idx="4">
                  <c:v>PLANEACIÓN</c:v>
                </c:pt>
                <c:pt idx="5">
                  <c:v>HÁBITAT</c:v>
                </c:pt>
                <c:pt idx="6">
                  <c:v>EDUCACIÓN</c:v>
                </c:pt>
                <c:pt idx="7">
                  <c:v>AMBIENTE </c:v>
                </c:pt>
                <c:pt idx="8">
                  <c:v>GOBIERNO</c:v>
                </c:pt>
                <c:pt idx="9">
                  <c:v>MOVILIDAD</c:v>
                </c:pt>
                <c:pt idx="10">
                  <c:v>SALUD</c:v>
                </c:pt>
                <c:pt idx="11">
                  <c:v>HACIENDA</c:v>
                </c:pt>
                <c:pt idx="12">
                  <c:v>CULTURA, RECREACIÓN Y DEPORTE</c:v>
                </c:pt>
                <c:pt idx="13">
                  <c:v>ORGANISMOS DE CONTROL</c:v>
                </c:pt>
                <c:pt idx="14">
                  <c:v>GESTIÓN PÚBLICA</c:v>
                </c:pt>
                <c:pt idx="15">
                  <c:v>MUJERES</c:v>
                </c:pt>
                <c:pt idx="16">
                  <c:v>GESTIÓN JURÍDICA</c:v>
                </c:pt>
              </c:strCache>
            </c:strRef>
          </c:cat>
          <c:val>
            <c:numRef>
              <c:f>'A-12 CC-POL.0PAPEL'!$J$11:$J$28</c:f>
              <c:numCache>
                <c:formatCode>0%</c:formatCode>
                <c:ptCount val="17"/>
                <c:pt idx="0">
                  <c:v>0</c:v>
                </c:pt>
                <c:pt idx="1">
                  <c:v>0.5</c:v>
                </c:pt>
                <c:pt idx="2">
                  <c:v>0.5</c:v>
                </c:pt>
                <c:pt idx="3">
                  <c:v>0.5</c:v>
                </c:pt>
                <c:pt idx="4">
                  <c:v>0.5</c:v>
                </c:pt>
                <c:pt idx="5">
                  <c:v>0.54166666666666663</c:v>
                </c:pt>
                <c:pt idx="6">
                  <c:v>0.58333333333333337</c:v>
                </c:pt>
                <c:pt idx="7">
                  <c:v>0.625</c:v>
                </c:pt>
                <c:pt idx="8">
                  <c:v>0.66666666666666663</c:v>
                </c:pt>
                <c:pt idx="9">
                  <c:v>0.70833333333333337</c:v>
                </c:pt>
                <c:pt idx="10">
                  <c:v>0.75</c:v>
                </c:pt>
                <c:pt idx="11">
                  <c:v>0.8125</c:v>
                </c:pt>
                <c:pt idx="12">
                  <c:v>0.8571428571428571</c:v>
                </c:pt>
                <c:pt idx="13">
                  <c:v>1</c:v>
                </c:pt>
                <c:pt idx="14">
                  <c:v>1</c:v>
                </c:pt>
                <c:pt idx="15">
                  <c:v>1</c:v>
                </c:pt>
                <c:pt idx="16">
                  <c:v>1</c:v>
                </c:pt>
              </c:numCache>
            </c:numRef>
          </c:val>
          <c:extLst>
            <c:ext xmlns:c16="http://schemas.microsoft.com/office/drawing/2014/chart" uri="{C3380CC4-5D6E-409C-BE32-E72D297353CC}">
              <c16:uniqueId val="{00000000-0487-4614-8D12-78A0BD6E4C34}"/>
            </c:ext>
          </c:extLst>
        </c:ser>
        <c:dLbls>
          <c:showLegendKey val="0"/>
          <c:showVal val="0"/>
          <c:showCatName val="0"/>
          <c:showSerName val="0"/>
          <c:showPercent val="0"/>
          <c:showBubbleSize val="0"/>
        </c:dLbls>
        <c:gapWidth val="182"/>
        <c:axId val="814183296"/>
        <c:axId val="814182208"/>
      </c:barChart>
      <c:catAx>
        <c:axId val="814183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82208"/>
        <c:crosses val="autoZero"/>
        <c:auto val="1"/>
        <c:lblAlgn val="ctr"/>
        <c:lblOffset val="100"/>
        <c:noMultiLvlLbl val="0"/>
      </c:catAx>
      <c:valAx>
        <c:axId val="814182208"/>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83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[20231221_anexostecnicosInformeConsolidadoSE.xlsx]A-13 CC-GES.CON. !TablaDinámica3</c:name>
    <c:fmtId val="0"/>
  </c:pivotSource>
  <c:chart>
    <c:autoTitleDeleted val="1"/>
    <c:pivotFmts>
      <c:pivotFmt>
        <c:idx val="0"/>
        <c:spPr>
          <a:solidFill>
            <a:schemeClr val="accent4"/>
          </a:solidFill>
          <a:ln>
            <a:solidFill>
              <a:schemeClr val="accent4"/>
            </a:solid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'A-13 CC-GES.CON. '!$H$10</c:f>
              <c:strCache>
                <c:ptCount val="1"/>
                <c:pt idx="0">
                  <c:v>Total</c:v>
                </c:pt>
              </c:strCache>
            </c:strRef>
          </c:tx>
          <c:spPr>
            <a:solidFill>
              <a:schemeClr val="accent4"/>
            </a:solidFill>
            <a:ln>
              <a:solidFill>
                <a:schemeClr val="accent4"/>
              </a:solid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'A-13 CC-GES.CON. '!$G$11:$G$28</c:f>
              <c:strCache>
                <c:ptCount val="17"/>
                <c:pt idx="0">
                  <c:v>CONCEJO DE BOGOTÁ</c:v>
                </c:pt>
                <c:pt idx="1">
                  <c:v>EDUCACIÓN</c:v>
                </c:pt>
                <c:pt idx="2">
                  <c:v>ORGANISMOS DE CONTROL</c:v>
                </c:pt>
                <c:pt idx="3">
                  <c:v>GOBIERNO</c:v>
                </c:pt>
                <c:pt idx="4">
                  <c:v>DESARROLLO ECONÓMICO, INDUSTRIA Y TURISMO</c:v>
                </c:pt>
                <c:pt idx="5">
                  <c:v>SALUD</c:v>
                </c:pt>
                <c:pt idx="6">
                  <c:v>HÁBITAT</c:v>
                </c:pt>
                <c:pt idx="7">
                  <c:v>MOVILIDAD</c:v>
                </c:pt>
                <c:pt idx="8">
                  <c:v>MUJERES</c:v>
                </c:pt>
                <c:pt idx="9">
                  <c:v>AMBIENTE </c:v>
                </c:pt>
                <c:pt idx="10">
                  <c:v>GESTIÓN JURÍDICA</c:v>
                </c:pt>
                <c:pt idx="11">
                  <c:v>INTEGRACIÓN SOCIAL</c:v>
                </c:pt>
                <c:pt idx="12">
                  <c:v>PLANEACIÓN</c:v>
                </c:pt>
                <c:pt idx="13">
                  <c:v>HACIENDA</c:v>
                </c:pt>
                <c:pt idx="14">
                  <c:v>GESTIÓN PÚBLICA</c:v>
                </c:pt>
                <c:pt idx="15">
                  <c:v>CULTURA, RECREACIÓN Y DEPORTE</c:v>
                </c:pt>
                <c:pt idx="16">
                  <c:v>SEGURIDAD, CONVIVENCIA Y JUSTICIA</c:v>
                </c:pt>
              </c:strCache>
            </c:strRef>
          </c:cat>
          <c:val>
            <c:numRef>
              <c:f>'A-13 CC-GES.CON. '!$H$11:$H$28</c:f>
              <c:numCache>
                <c:formatCode>0%</c:formatCode>
                <c:ptCount val="17"/>
                <c:pt idx="0">
                  <c:v>0</c:v>
                </c:pt>
                <c:pt idx="1">
                  <c:v>0.66666666666666663</c:v>
                </c:pt>
                <c:pt idx="2">
                  <c:v>0.66666666666666663</c:v>
                </c:pt>
                <c:pt idx="3">
                  <c:v>0.66666666666666663</c:v>
                </c:pt>
                <c:pt idx="4">
                  <c:v>0.75</c:v>
                </c:pt>
                <c:pt idx="5">
                  <c:v>0.75</c:v>
                </c:pt>
                <c:pt idx="6">
                  <c:v>0.83333333333333337</c:v>
                </c:pt>
                <c:pt idx="7">
                  <c:v>0.83333333333333337</c:v>
                </c:pt>
                <c:pt idx="8">
                  <c:v>1</c:v>
                </c:pt>
                <c:pt idx="9">
                  <c:v>1</c:v>
                </c:pt>
                <c:pt idx="10">
                  <c:v>1</c:v>
                </c:pt>
                <c:pt idx="11">
                  <c:v>1</c:v>
                </c:pt>
                <c:pt idx="12">
                  <c:v>1</c:v>
                </c:pt>
                <c:pt idx="13">
                  <c:v>1</c:v>
                </c:pt>
                <c:pt idx="14">
                  <c:v>1</c:v>
                </c:pt>
                <c:pt idx="15">
                  <c:v>1</c:v>
                </c:pt>
                <c:pt idx="16">
                  <c:v>1</c:v>
                </c:pt>
              </c:numCache>
            </c:numRef>
          </c:val>
          <c:extLst>
            <c:ext xmlns:c16="http://schemas.microsoft.com/office/drawing/2014/chart" uri="{C3380CC4-5D6E-409C-BE32-E72D297353CC}">
              <c16:uniqueId val="{00000000-AE5F-45D2-81F7-A2AC30E054C4}"/>
            </c:ext>
          </c:extLst>
        </c:ser>
        <c:dLbls>
          <c:showLegendKey val="0"/>
          <c:showVal val="0"/>
          <c:showCatName val="0"/>
          <c:showSerName val="0"/>
          <c:showPercent val="0"/>
          <c:showBubbleSize val="0"/>
        </c:dLbls>
        <c:gapWidth val="182"/>
        <c:axId val="814183840"/>
        <c:axId val="814167520"/>
      </c:barChart>
      <c:catAx>
        <c:axId val="814183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67520"/>
        <c:crosses val="autoZero"/>
        <c:auto val="1"/>
        <c:lblAlgn val="ctr"/>
        <c:lblOffset val="100"/>
        <c:noMultiLvlLbl val="0"/>
      </c:catAx>
      <c:valAx>
        <c:axId val="814167520"/>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8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[20231221_anexostecnicosInformeConsolidadoSE.xlsx]A-14 CC-REND.C.!TablaDinámica4</c:name>
    <c:fmtId val="0"/>
  </c:pivotSource>
  <c:chart>
    <c:autoTitleDeleted val="1"/>
    <c:pivotFmts>
      <c:pivotFmt>
        <c:idx val="0"/>
        <c:spPr>
          <a:solidFill>
            <a:schemeClr val="accent4"/>
          </a:solidFill>
          <a:ln>
            <a:solidFill>
              <a:schemeClr val="accent4"/>
            </a:solid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'A-14 CC-REND.C.'!$H$10</c:f>
              <c:strCache>
                <c:ptCount val="1"/>
                <c:pt idx="0">
                  <c:v>Total</c:v>
                </c:pt>
              </c:strCache>
            </c:strRef>
          </c:tx>
          <c:spPr>
            <a:solidFill>
              <a:schemeClr val="accent4"/>
            </a:solidFill>
            <a:ln>
              <a:solidFill>
                <a:schemeClr val="accent4"/>
              </a:solid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 CC-REND.C.'!$G$11:$G$28</c:f>
              <c:strCache>
                <c:ptCount val="17"/>
                <c:pt idx="0">
                  <c:v>EDUCACIÓN</c:v>
                </c:pt>
                <c:pt idx="1">
                  <c:v>HACIENDA</c:v>
                </c:pt>
                <c:pt idx="2">
                  <c:v>AMBIENTE </c:v>
                </c:pt>
                <c:pt idx="3">
                  <c:v>HÁBITAT</c:v>
                </c:pt>
                <c:pt idx="4">
                  <c:v>CULTURA, RECREACIÓN Y DEPORTE</c:v>
                </c:pt>
                <c:pt idx="5">
                  <c:v>SALUD</c:v>
                </c:pt>
                <c:pt idx="6">
                  <c:v>INTEGRACIÓN SOCIAL</c:v>
                </c:pt>
                <c:pt idx="7">
                  <c:v>MOVILIDAD</c:v>
                </c:pt>
                <c:pt idx="8">
                  <c:v>MUJERES</c:v>
                </c:pt>
                <c:pt idx="9">
                  <c:v>GESTIÓN JURÍDICA</c:v>
                </c:pt>
                <c:pt idx="10">
                  <c:v>ORGANISMOS DE CONTROL</c:v>
                </c:pt>
                <c:pt idx="11">
                  <c:v>CONCEJO DE BOGOTÁ</c:v>
                </c:pt>
                <c:pt idx="12">
                  <c:v>PLANEACIÓN</c:v>
                </c:pt>
                <c:pt idx="13">
                  <c:v>DESARROLLO ECONÓMICO, INDUSTRIA Y TURISMO</c:v>
                </c:pt>
                <c:pt idx="14">
                  <c:v>GESTIÓN PÚBLICA</c:v>
                </c:pt>
                <c:pt idx="15">
                  <c:v>GOBIERNO</c:v>
                </c:pt>
                <c:pt idx="16">
                  <c:v>SEGURIDAD, CONVIVENCIA Y JUSTICIA</c:v>
                </c:pt>
              </c:strCache>
            </c:strRef>
          </c:cat>
          <c:val>
            <c:numRef>
              <c:f>'A-14 CC-REND.C.'!$H$11:$H$28</c:f>
              <c:numCache>
                <c:formatCode>0%</c:formatCode>
                <c:ptCount val="17"/>
                <c:pt idx="0">
                  <c:v>0.66666666666666663</c:v>
                </c:pt>
                <c:pt idx="1">
                  <c:v>0.75</c:v>
                </c:pt>
                <c:pt idx="2">
                  <c:v>0.75</c:v>
                </c:pt>
                <c:pt idx="3">
                  <c:v>0.83333333333333337</c:v>
                </c:pt>
                <c:pt idx="4">
                  <c:v>0.8571428571428571</c:v>
                </c:pt>
                <c:pt idx="5">
                  <c:v>0.875</c:v>
                </c:pt>
                <c:pt idx="6">
                  <c:v>1</c:v>
                </c:pt>
                <c:pt idx="7">
                  <c:v>1</c:v>
                </c:pt>
                <c:pt idx="8">
                  <c:v>1</c:v>
                </c:pt>
                <c:pt idx="9">
                  <c:v>1</c:v>
                </c:pt>
                <c:pt idx="10">
                  <c:v>1</c:v>
                </c:pt>
                <c:pt idx="11">
                  <c:v>1</c:v>
                </c:pt>
                <c:pt idx="12">
                  <c:v>1</c:v>
                </c:pt>
                <c:pt idx="13">
                  <c:v>1</c:v>
                </c:pt>
                <c:pt idx="14">
                  <c:v>1</c:v>
                </c:pt>
                <c:pt idx="15">
                  <c:v>1</c:v>
                </c:pt>
                <c:pt idx="16">
                  <c:v>1</c:v>
                </c:pt>
              </c:numCache>
            </c:numRef>
          </c:val>
          <c:extLst>
            <c:ext xmlns:c16="http://schemas.microsoft.com/office/drawing/2014/chart" uri="{C3380CC4-5D6E-409C-BE32-E72D297353CC}">
              <c16:uniqueId val="{00000000-14AE-41AA-A822-1FBE71BAAA88}"/>
            </c:ext>
          </c:extLst>
        </c:ser>
        <c:dLbls>
          <c:showLegendKey val="0"/>
          <c:showVal val="0"/>
          <c:showCatName val="0"/>
          <c:showSerName val="0"/>
          <c:showPercent val="0"/>
          <c:showBubbleSize val="0"/>
        </c:dLbls>
        <c:gapWidth val="182"/>
        <c:axId val="814182752"/>
        <c:axId val="814184384"/>
      </c:barChart>
      <c:catAx>
        <c:axId val="814182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84384"/>
        <c:crosses val="autoZero"/>
        <c:auto val="1"/>
        <c:lblAlgn val="ctr"/>
        <c:lblOffset val="100"/>
        <c:noMultiLvlLbl val="0"/>
      </c:catAx>
      <c:valAx>
        <c:axId val="814184384"/>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4182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pattFill prst="narHorz">
            <a:fgClr>
              <a:schemeClr val="accent1"/>
            </a:fgClr>
            <a:bgClr>
              <a:schemeClr val="accent1">
                <a:lumMod val="20000"/>
                <a:lumOff val="80000"/>
              </a:schemeClr>
            </a:bgClr>
          </a:pattFill>
          <a:ln>
            <a:noFill/>
          </a:ln>
          <a:effectLst>
            <a:innerShdw blurRad="114300">
              <a:schemeClr val="accent1"/>
            </a:innerShdw>
          </a:effectLst>
        </c:spPr>
        <c:marker>
          <c:symbol val="circle"/>
          <c:size val="6"/>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pattFill prst="narHorz">
            <a:fgClr>
              <a:schemeClr val="accent1"/>
            </a:fgClr>
            <a:bgClr>
              <a:schemeClr val="accent1">
                <a:lumMod val="20000"/>
                <a:lumOff val="80000"/>
              </a:schemeClr>
            </a:bgClr>
          </a:pattFill>
          <a:ln>
            <a:noFill/>
          </a:ln>
          <a:effectLst>
            <a:innerShdw blurRad="114300">
              <a:schemeClr val="accent1"/>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solidFill>
          <a:ln>
            <a:noFill/>
          </a:ln>
          <a:effectLst>
            <a:innerShdw blurRad="114300">
              <a:schemeClr val="accent1"/>
            </a:innerShdw>
          </a:effectLst>
        </c:spPr>
        <c:marker>
          <c:symbol val="none"/>
        </c:marker>
        <c:dLbl>
          <c:idx val="0"/>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tx2"/>
            </a:solidFill>
            <a:ln>
              <a:noFill/>
            </a:ln>
            <a:effectLst>
              <a:innerShdw blurRad="114300">
                <a:schemeClr val="accent1"/>
              </a:innerShdw>
            </a:effectLst>
          </c:spPr>
          <c:invertIfNegative val="0"/>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17"/>
              <c:pt idx="0">
                <c:v>CONCEJO DE BOGOTÁ</c:v>
              </c:pt>
              <c:pt idx="1">
                <c:v>AMBIENTE </c:v>
              </c:pt>
              <c:pt idx="2">
                <c:v>SALUD</c:v>
              </c:pt>
              <c:pt idx="3">
                <c:v>INTEGRACIÓN SOCIAL</c:v>
              </c:pt>
              <c:pt idx="4">
                <c:v>CULTURA, RECREACIÓN Y DEPORTE</c:v>
              </c:pt>
              <c:pt idx="5">
                <c:v>HÁBITAT</c:v>
              </c:pt>
              <c:pt idx="6">
                <c:v>ORGANISMOS DE CONTROL</c:v>
              </c:pt>
              <c:pt idx="7">
                <c:v>MOVILIDAD</c:v>
              </c:pt>
              <c:pt idx="8">
                <c:v>DESARROLLO ECONÓMICO, INDUSTRIA Y TURISMO</c:v>
              </c:pt>
              <c:pt idx="9">
                <c:v>GOBIERNO</c:v>
              </c:pt>
              <c:pt idx="10">
                <c:v>HACIENDA</c:v>
              </c:pt>
              <c:pt idx="11">
                <c:v>MUJERES</c:v>
              </c:pt>
              <c:pt idx="12">
                <c:v>PLANEACIÓN</c:v>
              </c:pt>
              <c:pt idx="13">
                <c:v>EDUCACIÓN</c:v>
              </c:pt>
              <c:pt idx="14">
                <c:v>GESTIÓN JURÍDICA</c:v>
              </c:pt>
              <c:pt idx="15">
                <c:v>GESTIÓN PÚBLICA</c:v>
              </c:pt>
              <c:pt idx="16">
                <c:v>SEGURIDAD, CONVIVENCIA Y JUSTICIA</c:v>
              </c:pt>
            </c:strLit>
          </c:cat>
          <c:val>
            <c:numLit>
              <c:formatCode>General</c:formatCode>
              <c:ptCount val="17"/>
              <c:pt idx="0">
                <c:v>0.3</c:v>
              </c:pt>
              <c:pt idx="1">
                <c:v>0.6</c:v>
              </c:pt>
              <c:pt idx="2">
                <c:v>0.65</c:v>
              </c:pt>
              <c:pt idx="3">
                <c:v>0.65</c:v>
              </c:pt>
              <c:pt idx="4">
                <c:v>0.7142857142857143</c:v>
              </c:pt>
              <c:pt idx="5">
                <c:v>0.71666666666666679</c:v>
              </c:pt>
              <c:pt idx="6">
                <c:v>0.76666666666666661</c:v>
              </c:pt>
              <c:pt idx="7">
                <c:v>0.85</c:v>
              </c:pt>
              <c:pt idx="8">
                <c:v>0.85</c:v>
              </c:pt>
              <c:pt idx="9">
                <c:v>0.8666666666666667</c:v>
              </c:pt>
              <c:pt idx="10">
                <c:v>0.92500000000000004</c:v>
              </c:pt>
              <c:pt idx="11">
                <c:v>1</c:v>
              </c:pt>
              <c:pt idx="12">
                <c:v>1</c:v>
              </c:pt>
              <c:pt idx="13">
                <c:v>1</c:v>
              </c:pt>
              <c:pt idx="14">
                <c:v>1</c:v>
              </c:pt>
              <c:pt idx="15">
                <c:v>1</c:v>
              </c:pt>
              <c:pt idx="16">
                <c:v>1</c:v>
              </c:pt>
            </c:numLit>
          </c:val>
          <c:extLst>
            <c:ext xmlns:c16="http://schemas.microsoft.com/office/drawing/2014/chart" uri="{C3380CC4-5D6E-409C-BE32-E72D297353CC}">
              <c16:uniqueId val="{00000000-57DD-48EF-BD18-39E4E96C0616}"/>
            </c:ext>
          </c:extLst>
        </c:ser>
        <c:dLbls>
          <c:showLegendKey val="0"/>
          <c:showVal val="0"/>
          <c:showCatName val="0"/>
          <c:showSerName val="0"/>
          <c:showPercent val="0"/>
          <c:showBubbleSize val="0"/>
        </c:dLbls>
        <c:gapWidth val="227"/>
        <c:overlap val="-48"/>
        <c:axId val="804417296"/>
        <c:axId val="804417840"/>
      </c:barChart>
      <c:catAx>
        <c:axId val="80441729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17840"/>
        <c:crosses val="autoZero"/>
        <c:auto val="1"/>
        <c:lblAlgn val="ctr"/>
        <c:lblOffset val="100"/>
        <c:noMultiLvlLbl val="0"/>
      </c:catAx>
      <c:valAx>
        <c:axId val="804417840"/>
        <c:scaling>
          <c:orientation val="minMax"/>
          <c:max val="1"/>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17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[20231221_anexostecnicosInformeConsolidadoSE.xlsx]A-2 CE-PGD!TablaDinámica3</c:name>
    <c:fmtId val="9"/>
  </c:pivotSource>
  <c:chart>
    <c:autoTitleDeleted val="0"/>
    <c:pivotFmts>
      <c:pivotFmt>
        <c:idx val="0"/>
        <c:spPr>
          <a:solidFill>
            <a:schemeClr val="accent2"/>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'A-2 CE-PGD'!$K$35</c:f>
              <c:strCache>
                <c:ptCount val="1"/>
                <c:pt idx="0">
                  <c:v>Suma de 1.2.1. Aprobación:
A 31 de diciembre de 2021, ¿El Programa de Gestión Documental - PGD estaba aprobado por la instancia competente de acuerdo con la naturaleza de la entidad? 2</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'A-2 CE-PGD'!$J$36:$J$43</c:f>
              <c:strCache>
                <c:ptCount val="7"/>
                <c:pt idx="0">
                  <c:v>CANAL CAPITAL</c:v>
                </c:pt>
                <c:pt idx="1">
                  <c:v>FUNDACIÓN GILBERTO ALZATE AVENDAÑO</c:v>
                </c:pt>
                <c:pt idx="2">
                  <c:v>INSTITUTO DISTRITAL DE LAS ARTES - IDARTES</c:v>
                </c:pt>
                <c:pt idx="3">
                  <c:v>INSTITUTO DISTRITAL DE PATRIMONIO CULTURAL</c:v>
                </c:pt>
                <c:pt idx="4">
                  <c:v>INSTITUTO DISTRITAL DE RECREACIÓN Y DEPORTE - IDRD</c:v>
                </c:pt>
                <c:pt idx="5">
                  <c:v>ORQUESTA FILARMÓNICA DE BOGOTÁ</c:v>
                </c:pt>
                <c:pt idx="6">
                  <c:v>SECRETARIA DISTRITAL DE CULTURA RECREACIÓN Y DEPORTE </c:v>
                </c:pt>
              </c:strCache>
            </c:strRef>
          </c:cat>
          <c:val>
            <c:numRef>
              <c:f>'A-2 CE-PGD'!$K$36:$K$43</c:f>
              <c:numCache>
                <c:formatCode>0%</c:formatCode>
                <c:ptCount val="7"/>
                <c:pt idx="0">
                  <c:v>0</c:v>
                </c:pt>
                <c:pt idx="1">
                  <c:v>0</c:v>
                </c:pt>
                <c:pt idx="2">
                  <c:v>0.1</c:v>
                </c:pt>
                <c:pt idx="3">
                  <c:v>0.1</c:v>
                </c:pt>
                <c:pt idx="4">
                  <c:v>0.1</c:v>
                </c:pt>
                <c:pt idx="5">
                  <c:v>0.1</c:v>
                </c:pt>
                <c:pt idx="6">
                  <c:v>0.1</c:v>
                </c:pt>
              </c:numCache>
            </c:numRef>
          </c:val>
          <c:extLst>
            <c:ext xmlns:c16="http://schemas.microsoft.com/office/drawing/2014/chart" uri="{C3380CC4-5D6E-409C-BE32-E72D297353CC}">
              <c16:uniqueId val="{00000000-4217-43DD-B51C-6952FBC8CEC6}"/>
            </c:ext>
          </c:extLst>
        </c:ser>
        <c:ser>
          <c:idx val="1"/>
          <c:order val="1"/>
          <c:tx>
            <c:strRef>
              <c:f>'A-2 CE-PGD'!$L$35</c:f>
              <c:strCache>
                <c:ptCount val="1"/>
                <c:pt idx="0">
                  <c:v>Suma de 1.2.2. Plan Operativo 
Durante la vigencia 2021, ¿La entidad contaba con plan operativo o plan de trabajo para la implementación del Programa de Gestión Documental - PGD? </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'A-2 CE-PGD'!$J$36:$J$43</c:f>
              <c:strCache>
                <c:ptCount val="7"/>
                <c:pt idx="0">
                  <c:v>CANAL CAPITAL</c:v>
                </c:pt>
                <c:pt idx="1">
                  <c:v>FUNDACIÓN GILBERTO ALZATE AVENDAÑO</c:v>
                </c:pt>
                <c:pt idx="2">
                  <c:v>INSTITUTO DISTRITAL DE LAS ARTES - IDARTES</c:v>
                </c:pt>
                <c:pt idx="3">
                  <c:v>INSTITUTO DISTRITAL DE PATRIMONIO CULTURAL</c:v>
                </c:pt>
                <c:pt idx="4">
                  <c:v>INSTITUTO DISTRITAL DE RECREACIÓN Y DEPORTE - IDRD</c:v>
                </c:pt>
                <c:pt idx="5">
                  <c:v>ORQUESTA FILARMÓNICA DE BOGOTÁ</c:v>
                </c:pt>
                <c:pt idx="6">
                  <c:v>SECRETARIA DISTRITAL DE CULTURA RECREACIÓN Y DEPORTE </c:v>
                </c:pt>
              </c:strCache>
            </c:strRef>
          </c:cat>
          <c:val>
            <c:numRef>
              <c:f>'A-2 CE-PGD'!$L$36:$L$43</c:f>
              <c:numCache>
                <c:formatCode>0%</c:formatCode>
                <c:ptCount val="7"/>
                <c:pt idx="0">
                  <c:v>0</c:v>
                </c:pt>
                <c:pt idx="1">
                  <c:v>0.2</c:v>
                </c:pt>
                <c:pt idx="2">
                  <c:v>0.2</c:v>
                </c:pt>
                <c:pt idx="3">
                  <c:v>0.2</c:v>
                </c:pt>
                <c:pt idx="4">
                  <c:v>0.2</c:v>
                </c:pt>
                <c:pt idx="5">
                  <c:v>0.2</c:v>
                </c:pt>
                <c:pt idx="6">
                  <c:v>0.2</c:v>
                </c:pt>
              </c:numCache>
            </c:numRef>
          </c:val>
          <c:extLst>
            <c:ext xmlns:c16="http://schemas.microsoft.com/office/drawing/2014/chart" uri="{C3380CC4-5D6E-409C-BE32-E72D297353CC}">
              <c16:uniqueId val="{00000001-4217-43DD-B51C-6952FBC8CEC6}"/>
            </c:ext>
          </c:extLst>
        </c:ser>
        <c:ser>
          <c:idx val="2"/>
          <c:order val="2"/>
          <c:tx>
            <c:strRef>
              <c:f>'A-2 CE-PGD'!$M$35</c:f>
              <c:strCache>
                <c:ptCount val="1"/>
                <c:pt idx="0">
                  <c:v>Suma de 1.2.3. Implementación y Seguimiento:
Durante la vigencia 2021, ¿La entidad realizó durante la vigencia 2021 para la implementación y seguimiento del Programa de Gestión Documental – PGD?</c:v>
                </c:pt>
              </c:strCache>
            </c:strRef>
          </c:tx>
          <c:spPr>
            <a:solidFill>
              <a:schemeClr val="accent6"/>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'A-2 CE-PGD'!$J$36:$J$43</c:f>
              <c:strCache>
                <c:ptCount val="7"/>
                <c:pt idx="0">
                  <c:v>CANAL CAPITAL</c:v>
                </c:pt>
                <c:pt idx="1">
                  <c:v>FUNDACIÓN GILBERTO ALZATE AVENDAÑO</c:v>
                </c:pt>
                <c:pt idx="2">
                  <c:v>INSTITUTO DISTRITAL DE LAS ARTES - IDARTES</c:v>
                </c:pt>
                <c:pt idx="3">
                  <c:v>INSTITUTO DISTRITAL DE PATRIMONIO CULTURAL</c:v>
                </c:pt>
                <c:pt idx="4">
                  <c:v>INSTITUTO DISTRITAL DE RECREACIÓN Y DEPORTE - IDRD</c:v>
                </c:pt>
                <c:pt idx="5">
                  <c:v>ORQUESTA FILARMÓNICA DE BOGOTÁ</c:v>
                </c:pt>
                <c:pt idx="6">
                  <c:v>SECRETARIA DISTRITAL DE CULTURA RECREACIÓN Y DEPORTE </c:v>
                </c:pt>
              </c:strCache>
            </c:strRef>
          </c:cat>
          <c:val>
            <c:numRef>
              <c:f>'A-2 CE-PGD'!$M$36:$M$43</c:f>
              <c:numCache>
                <c:formatCode>0%</c:formatCode>
                <c:ptCount val="7"/>
                <c:pt idx="0">
                  <c:v>0</c:v>
                </c:pt>
                <c:pt idx="1">
                  <c:v>0.4</c:v>
                </c:pt>
                <c:pt idx="2">
                  <c:v>0.4</c:v>
                </c:pt>
                <c:pt idx="3">
                  <c:v>0.4</c:v>
                </c:pt>
                <c:pt idx="4">
                  <c:v>0.4</c:v>
                </c:pt>
                <c:pt idx="5">
                  <c:v>0.4</c:v>
                </c:pt>
                <c:pt idx="6">
                  <c:v>0.4</c:v>
                </c:pt>
              </c:numCache>
            </c:numRef>
          </c:val>
          <c:extLst>
            <c:ext xmlns:c16="http://schemas.microsoft.com/office/drawing/2014/chart" uri="{C3380CC4-5D6E-409C-BE32-E72D297353CC}">
              <c16:uniqueId val="{00000002-4217-43DD-B51C-6952FBC8CEC6}"/>
            </c:ext>
          </c:extLst>
        </c:ser>
        <c:ser>
          <c:idx val="3"/>
          <c:order val="3"/>
          <c:tx>
            <c:strRef>
              <c:f>'A-2 CE-PGD'!$N$35</c:f>
              <c:strCache>
                <c:ptCount val="1"/>
                <c:pt idx="0">
                  <c:v>Suma de 1.2.4. Capacitaciones:
Durante la vigencia 2021, ¿Cuántas sesiones de capacitación realizó la entidad en materia de gestión documental? </c:v>
                </c:pt>
              </c:strCache>
            </c:strRef>
          </c:tx>
          <c:spPr>
            <a:solidFill>
              <a:schemeClr val="accent2">
                <a:lumMod val="60000"/>
              </a:schemeClr>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'A-2 CE-PGD'!$J$36:$J$43</c:f>
              <c:strCache>
                <c:ptCount val="7"/>
                <c:pt idx="0">
                  <c:v>CANAL CAPITAL</c:v>
                </c:pt>
                <c:pt idx="1">
                  <c:v>FUNDACIÓN GILBERTO ALZATE AVENDAÑO</c:v>
                </c:pt>
                <c:pt idx="2">
                  <c:v>INSTITUTO DISTRITAL DE LAS ARTES - IDARTES</c:v>
                </c:pt>
                <c:pt idx="3">
                  <c:v>INSTITUTO DISTRITAL DE PATRIMONIO CULTURAL</c:v>
                </c:pt>
                <c:pt idx="4">
                  <c:v>INSTITUTO DISTRITAL DE RECREACIÓN Y DEPORTE - IDRD</c:v>
                </c:pt>
                <c:pt idx="5">
                  <c:v>ORQUESTA FILARMÓNICA DE BOGOTÁ</c:v>
                </c:pt>
                <c:pt idx="6">
                  <c:v>SECRETARIA DISTRITAL DE CULTURA RECREACIÓN Y DEPORTE </c:v>
                </c:pt>
              </c:strCache>
            </c:strRef>
          </c:cat>
          <c:val>
            <c:numRef>
              <c:f>'A-2 CE-PGD'!$N$36:$N$43</c:f>
              <c:numCache>
                <c:formatCode>0%</c:formatCode>
                <c:ptCount val="7"/>
                <c:pt idx="0">
                  <c:v>0.3</c:v>
                </c:pt>
                <c:pt idx="1">
                  <c:v>0.3</c:v>
                </c:pt>
                <c:pt idx="2">
                  <c:v>0.3</c:v>
                </c:pt>
                <c:pt idx="3">
                  <c:v>0.3</c:v>
                </c:pt>
                <c:pt idx="4">
                  <c:v>0.3</c:v>
                </c:pt>
                <c:pt idx="5">
                  <c:v>0.3</c:v>
                </c:pt>
                <c:pt idx="6">
                  <c:v>0.3</c:v>
                </c:pt>
              </c:numCache>
            </c:numRef>
          </c:val>
          <c:extLst>
            <c:ext xmlns:c16="http://schemas.microsoft.com/office/drawing/2014/chart" uri="{C3380CC4-5D6E-409C-BE32-E72D297353CC}">
              <c16:uniqueId val="{00000003-4217-43DD-B51C-6952FBC8CEC6}"/>
            </c:ext>
          </c:extLst>
        </c:ser>
        <c:dLbls>
          <c:showLegendKey val="0"/>
          <c:showVal val="0"/>
          <c:showCatName val="0"/>
          <c:showSerName val="0"/>
          <c:showPercent val="0"/>
          <c:showBubbleSize val="0"/>
        </c:dLbls>
        <c:gapWidth val="219"/>
        <c:overlap val="100"/>
        <c:axId val="804418384"/>
        <c:axId val="804405872"/>
      </c:barChart>
      <c:barChart>
        <c:barDir val="col"/>
        <c:grouping val="clustered"/>
        <c:varyColors val="0"/>
        <c:ser>
          <c:idx val="4"/>
          <c:order val="4"/>
          <c:tx>
            <c:strRef>
              <c:f>'A-2 CE-PGD'!$O$35</c:f>
              <c:strCache>
                <c:ptCount val="1"/>
                <c:pt idx="0">
                  <c:v>Suma de 1.2. CUMPLIMIENTO SUBCOMPONENTE PROGRAMA DE GESTIÓN DOCUMENTAL </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'A-2 CE-PGD'!$J$36:$J$43</c:f>
              <c:strCache>
                <c:ptCount val="7"/>
                <c:pt idx="0">
                  <c:v>CANAL CAPITAL</c:v>
                </c:pt>
                <c:pt idx="1">
                  <c:v>FUNDACIÓN GILBERTO ALZATE AVENDAÑO</c:v>
                </c:pt>
                <c:pt idx="2">
                  <c:v>INSTITUTO DISTRITAL DE LAS ARTES - IDARTES</c:v>
                </c:pt>
                <c:pt idx="3">
                  <c:v>INSTITUTO DISTRITAL DE PATRIMONIO CULTURAL</c:v>
                </c:pt>
                <c:pt idx="4">
                  <c:v>INSTITUTO DISTRITAL DE RECREACIÓN Y DEPORTE - IDRD</c:v>
                </c:pt>
                <c:pt idx="5">
                  <c:v>ORQUESTA FILARMÓNICA DE BOGOTÁ</c:v>
                </c:pt>
                <c:pt idx="6">
                  <c:v>SECRETARIA DISTRITAL DE CULTURA RECREACIÓN Y DEPORTE </c:v>
                </c:pt>
              </c:strCache>
            </c:strRef>
          </c:cat>
          <c:val>
            <c:numRef>
              <c:f>'A-2 CE-PGD'!$O$36:$O$43</c:f>
              <c:numCache>
                <c:formatCode>0%</c:formatCode>
                <c:ptCount val="7"/>
                <c:pt idx="0">
                  <c:v>0.3</c:v>
                </c:pt>
                <c:pt idx="1">
                  <c:v>0.90000000000000013</c:v>
                </c:pt>
                <c:pt idx="2">
                  <c:v>1</c:v>
                </c:pt>
                <c:pt idx="3">
                  <c:v>1</c:v>
                </c:pt>
                <c:pt idx="4">
                  <c:v>1</c:v>
                </c:pt>
                <c:pt idx="5">
                  <c:v>1</c:v>
                </c:pt>
                <c:pt idx="6">
                  <c:v>1</c:v>
                </c:pt>
              </c:numCache>
            </c:numRef>
          </c:val>
          <c:extLst>
            <c:ext xmlns:c16="http://schemas.microsoft.com/office/drawing/2014/chart" uri="{C3380CC4-5D6E-409C-BE32-E72D297353CC}">
              <c16:uniqueId val="{00000004-4217-43DD-B51C-6952FBC8CEC6}"/>
            </c:ext>
          </c:extLst>
        </c:ser>
        <c:dLbls>
          <c:showLegendKey val="0"/>
          <c:showVal val="0"/>
          <c:showCatName val="0"/>
          <c:showSerName val="0"/>
          <c:showPercent val="0"/>
          <c:showBubbleSize val="0"/>
        </c:dLbls>
        <c:gapWidth val="500"/>
        <c:axId val="804422192"/>
        <c:axId val="804418928"/>
      </c:barChart>
      <c:catAx>
        <c:axId val="80441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4405872"/>
        <c:crosses val="autoZero"/>
        <c:auto val="1"/>
        <c:lblAlgn val="ctr"/>
        <c:lblOffset val="100"/>
        <c:noMultiLvlLbl val="0"/>
      </c:catAx>
      <c:valAx>
        <c:axId val="804405872"/>
        <c:scaling>
          <c:orientation val="minMax"/>
          <c:max val="1"/>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18384"/>
        <c:crosses val="autoZero"/>
        <c:crossBetween val="between"/>
      </c:valAx>
      <c:valAx>
        <c:axId val="80441892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2192"/>
        <c:crosses val="max"/>
        <c:crossBetween val="between"/>
      </c:valAx>
      <c:catAx>
        <c:axId val="804422192"/>
        <c:scaling>
          <c:orientation val="minMax"/>
        </c:scaling>
        <c:delete val="1"/>
        <c:axPos val="b"/>
        <c:numFmt formatCode="General" sourceLinked="1"/>
        <c:majorTickMark val="out"/>
        <c:minorTickMark val="none"/>
        <c:tickLblPos val="nextTo"/>
        <c:crossAx val="804418928"/>
        <c:crosses val="autoZero"/>
        <c:auto val="1"/>
        <c:lblAlgn val="ctr"/>
        <c:lblOffset val="100"/>
        <c:noMultiLvlLbl val="0"/>
      </c:catAx>
      <c:spPr>
        <a:noFill/>
        <a:ln>
          <a:noFill/>
        </a:ln>
        <a:effectLst/>
      </c:spPr>
    </c:plotArea>
    <c:legend>
      <c:legendPos val="b"/>
      <c:layout>
        <c:manualLayout>
          <c:xMode val="edge"/>
          <c:yMode val="edge"/>
          <c:x val="2.1117628652362743E-2"/>
          <c:y val="0.87681322666765471"/>
          <c:w val="0.94338896768390101"/>
          <c:h val="0.1224183067292157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[20231221_anexostecnicosInformeConsolidadoSE.xlsx]A-3 CE-PINAR!TablaDinámica4</c:name>
    <c:fmtId val="2"/>
  </c:pivotSource>
  <c:chart>
    <c:autoTitleDeleted val="1"/>
    <c:pivotFmts>
      <c:pivotFmt>
        <c:idx val="0"/>
        <c:spPr>
          <a:solidFill>
            <a:schemeClr val="tx2"/>
          </a:solidFill>
          <a:ln>
            <a:noFill/>
          </a:ln>
          <a:effectLst>
            <a:innerShdw blurRad="114300">
              <a:schemeClr val="accent1"/>
            </a:innerShdw>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'A-3 CE-PINAR'!$K$10</c:f>
              <c:strCache>
                <c:ptCount val="1"/>
                <c:pt idx="0">
                  <c:v>Total</c:v>
                </c:pt>
              </c:strCache>
            </c:strRef>
          </c:tx>
          <c:spPr>
            <a:solidFill>
              <a:schemeClr val="tx2"/>
            </a:solidFill>
            <a:ln>
              <a:noFill/>
            </a:ln>
            <a:effectLst>
              <a:innerShdw blurRad="114300">
                <a:schemeClr val="accent1"/>
              </a:innerShdw>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'A-3 CE-PINAR'!$J$11:$J$28</c:f>
              <c:strCache>
                <c:ptCount val="17"/>
                <c:pt idx="0">
                  <c:v>AMBIENTE </c:v>
                </c:pt>
                <c:pt idx="1">
                  <c:v>CONCEJO DE BOGOTÁ</c:v>
                </c:pt>
                <c:pt idx="2">
                  <c:v>CULTURA, RECREACIÓN Y DEPORTE</c:v>
                </c:pt>
                <c:pt idx="3">
                  <c:v>DESARROLLO ECONÓMICO, INDUSTRIA Y TURISMO</c:v>
                </c:pt>
                <c:pt idx="4">
                  <c:v>EDUCACIÓN</c:v>
                </c:pt>
                <c:pt idx="5">
                  <c:v>GESTIÓN JURÍDICA</c:v>
                </c:pt>
                <c:pt idx="6">
                  <c:v>GESTIÓN PÚBLICA</c:v>
                </c:pt>
                <c:pt idx="7">
                  <c:v>GOBIERNO</c:v>
                </c:pt>
                <c:pt idx="8">
                  <c:v>HÁBITAT</c:v>
                </c:pt>
                <c:pt idx="9">
                  <c:v>HACIENDA</c:v>
                </c:pt>
                <c:pt idx="10">
                  <c:v>INTEGRACIÓN SOCIAL</c:v>
                </c:pt>
                <c:pt idx="11">
                  <c:v>MOVILIDAD</c:v>
                </c:pt>
                <c:pt idx="12">
                  <c:v>MUJERES</c:v>
                </c:pt>
                <c:pt idx="13">
                  <c:v>ORGANISMOS DE CONTROL</c:v>
                </c:pt>
                <c:pt idx="14">
                  <c:v>PLANEACIÓN</c:v>
                </c:pt>
                <c:pt idx="15">
                  <c:v>SALUD</c:v>
                </c:pt>
                <c:pt idx="16">
                  <c:v>SEGURIDAD, CONVIVENCIA Y JUSTICIA</c:v>
                </c:pt>
              </c:strCache>
            </c:strRef>
          </c:cat>
          <c:val>
            <c:numRef>
              <c:f>'A-3 CE-PINAR'!$K$11:$K$28</c:f>
              <c:numCache>
                <c:formatCode>0%</c:formatCode>
                <c:ptCount val="17"/>
                <c:pt idx="0">
                  <c:v>0.95</c:v>
                </c:pt>
                <c:pt idx="1">
                  <c:v>0</c:v>
                </c:pt>
                <c:pt idx="2">
                  <c:v>0.88571428571428579</c:v>
                </c:pt>
                <c:pt idx="3">
                  <c:v>0.79999999999999993</c:v>
                </c:pt>
                <c:pt idx="4">
                  <c:v>0.79999999999999993</c:v>
                </c:pt>
                <c:pt idx="5">
                  <c:v>1</c:v>
                </c:pt>
                <c:pt idx="6">
                  <c:v>1</c:v>
                </c:pt>
                <c:pt idx="7">
                  <c:v>1</c:v>
                </c:pt>
                <c:pt idx="8">
                  <c:v>0.81666666666666654</c:v>
                </c:pt>
                <c:pt idx="9">
                  <c:v>1</c:v>
                </c:pt>
                <c:pt idx="10">
                  <c:v>0.75</c:v>
                </c:pt>
                <c:pt idx="11">
                  <c:v>0.98333333333333339</c:v>
                </c:pt>
                <c:pt idx="12">
                  <c:v>1</c:v>
                </c:pt>
                <c:pt idx="13">
                  <c:v>0.93333333333333324</c:v>
                </c:pt>
                <c:pt idx="14">
                  <c:v>1</c:v>
                </c:pt>
                <c:pt idx="15">
                  <c:v>0.73749999999999993</c:v>
                </c:pt>
                <c:pt idx="16">
                  <c:v>0.95</c:v>
                </c:pt>
              </c:numCache>
            </c:numRef>
          </c:val>
          <c:extLst>
            <c:ext xmlns:c16="http://schemas.microsoft.com/office/drawing/2014/chart" uri="{C3380CC4-5D6E-409C-BE32-E72D297353CC}">
              <c16:uniqueId val="{00000000-B7EB-48E1-8738-B1B19EB5DDD8}"/>
            </c:ext>
          </c:extLst>
        </c:ser>
        <c:dLbls>
          <c:showLegendKey val="0"/>
          <c:showVal val="0"/>
          <c:showCatName val="0"/>
          <c:showSerName val="0"/>
          <c:showPercent val="0"/>
          <c:showBubbleSize val="0"/>
        </c:dLbls>
        <c:gapWidth val="227"/>
        <c:overlap val="-48"/>
        <c:axId val="804419472"/>
        <c:axId val="804420560"/>
      </c:barChart>
      <c:catAx>
        <c:axId val="804419472"/>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0560"/>
        <c:crosses val="autoZero"/>
        <c:auto val="1"/>
        <c:lblAlgn val="ctr"/>
        <c:lblOffset val="100"/>
        <c:noMultiLvlLbl val="0"/>
      </c:catAx>
      <c:valAx>
        <c:axId val="804420560"/>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19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[20231221_anexostecnicosInformeConsolidadoSE.xlsx]A-3 CE-PINAR!TablaDinámica5</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no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'A-3 CE-PINAR'!$K$31</c:f>
              <c:strCache>
                <c:ptCount val="1"/>
                <c:pt idx="0">
                  <c:v>Promedio de 1.3.1. Aprobación:</c:v>
                </c:pt>
              </c:strCache>
            </c:strRef>
          </c:tx>
          <c:spPr>
            <a:solidFill>
              <a:schemeClr val="accent1"/>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CE-PINAR'!$J$32:$J$40</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'A-3 CE-PINAR'!$K$32:$K$40</c:f>
              <c:numCache>
                <c:formatCode>0%</c:formatCode>
                <c:ptCount val="8"/>
                <c:pt idx="0">
                  <c:v>0.1</c:v>
                </c:pt>
                <c:pt idx="1">
                  <c:v>0.1</c:v>
                </c:pt>
                <c:pt idx="2">
                  <c:v>0</c:v>
                </c:pt>
                <c:pt idx="3">
                  <c:v>0.1</c:v>
                </c:pt>
                <c:pt idx="4">
                  <c:v>0.1</c:v>
                </c:pt>
                <c:pt idx="5">
                  <c:v>0.1</c:v>
                </c:pt>
                <c:pt idx="6">
                  <c:v>0.1</c:v>
                </c:pt>
                <c:pt idx="7">
                  <c:v>0.1</c:v>
                </c:pt>
              </c:numCache>
            </c:numRef>
          </c:val>
          <c:extLst>
            <c:ext xmlns:c16="http://schemas.microsoft.com/office/drawing/2014/chart" uri="{C3380CC4-5D6E-409C-BE32-E72D297353CC}">
              <c16:uniqueId val="{00000011-BE09-4EEB-8677-B0B66FEF7303}"/>
            </c:ext>
          </c:extLst>
        </c:ser>
        <c:ser>
          <c:idx val="1"/>
          <c:order val="1"/>
          <c:tx>
            <c:strRef>
              <c:f>'A-3 CE-PINAR'!$L$31</c:f>
              <c:strCache>
                <c:ptCount val="1"/>
                <c:pt idx="0">
                  <c:v>Promedio de 1.3.2. Inclusión en Plan Es. Y Plan de Acción:</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CE-PINAR'!$J$32:$J$40</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'A-3 CE-PINAR'!$L$32:$L$40</c:f>
              <c:numCache>
                <c:formatCode>0%</c:formatCode>
                <c:ptCount val="8"/>
                <c:pt idx="0">
                  <c:v>0.1</c:v>
                </c:pt>
                <c:pt idx="1">
                  <c:v>0</c:v>
                </c:pt>
                <c:pt idx="2">
                  <c:v>0</c:v>
                </c:pt>
                <c:pt idx="3">
                  <c:v>0.1</c:v>
                </c:pt>
                <c:pt idx="4">
                  <c:v>0.1</c:v>
                </c:pt>
                <c:pt idx="5">
                  <c:v>0.1</c:v>
                </c:pt>
                <c:pt idx="6">
                  <c:v>0.1</c:v>
                </c:pt>
                <c:pt idx="7">
                  <c:v>0.1</c:v>
                </c:pt>
              </c:numCache>
            </c:numRef>
          </c:val>
          <c:extLst>
            <c:ext xmlns:c16="http://schemas.microsoft.com/office/drawing/2014/chart" uri="{C3380CC4-5D6E-409C-BE32-E72D297353CC}">
              <c16:uniqueId val="{00000012-BE09-4EEB-8677-B0B66FEF7303}"/>
            </c:ext>
          </c:extLst>
        </c:ser>
        <c:ser>
          <c:idx val="2"/>
          <c:order val="2"/>
          <c:tx>
            <c:strRef>
              <c:f>'A-3 CE-PINAR'!$M$31</c:f>
              <c:strCache>
                <c:ptCount val="1"/>
                <c:pt idx="0">
                  <c:v>Promedio de 1.3.3. % Avance:</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CE-PINAR'!$J$32:$J$40</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'A-3 CE-PINAR'!$M$32:$M$40</c:f>
              <c:numCache>
                <c:formatCode>0%</c:formatCode>
                <c:ptCount val="8"/>
                <c:pt idx="0">
                  <c:v>0.5</c:v>
                </c:pt>
                <c:pt idx="1">
                  <c:v>0.5</c:v>
                </c:pt>
                <c:pt idx="2">
                  <c:v>0</c:v>
                </c:pt>
                <c:pt idx="3">
                  <c:v>0.3</c:v>
                </c:pt>
                <c:pt idx="4">
                  <c:v>0.3</c:v>
                </c:pt>
                <c:pt idx="5">
                  <c:v>0.2</c:v>
                </c:pt>
                <c:pt idx="6">
                  <c:v>0.5</c:v>
                </c:pt>
                <c:pt idx="7">
                  <c:v>0.5</c:v>
                </c:pt>
              </c:numCache>
            </c:numRef>
          </c:val>
          <c:extLst>
            <c:ext xmlns:c16="http://schemas.microsoft.com/office/drawing/2014/chart" uri="{C3380CC4-5D6E-409C-BE32-E72D297353CC}">
              <c16:uniqueId val="{00000017-BE09-4EEB-8677-B0B66FEF7303}"/>
            </c:ext>
          </c:extLst>
        </c:ser>
        <c:ser>
          <c:idx val="3"/>
          <c:order val="3"/>
          <c:tx>
            <c:strRef>
              <c:f>'A-3 CE-PINAR'!$N$31</c:f>
              <c:strCache>
                <c:ptCount val="1"/>
                <c:pt idx="0">
                  <c:v>Promedio de 1.3.4. Seguimiento:</c:v>
                </c:pt>
              </c:strCache>
            </c:strRef>
          </c:tx>
          <c:spPr>
            <a:solidFill>
              <a:schemeClr val="accent4"/>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CE-PINAR'!$J$32:$J$40</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'A-3 CE-PINAR'!$N$32:$N$40</c:f>
              <c:numCache>
                <c:formatCode>0%</c:formatCode>
                <c:ptCount val="8"/>
                <c:pt idx="0">
                  <c:v>0</c:v>
                </c:pt>
                <c:pt idx="1">
                  <c:v>0.3</c:v>
                </c:pt>
                <c:pt idx="2">
                  <c:v>0</c:v>
                </c:pt>
                <c:pt idx="3">
                  <c:v>0.3</c:v>
                </c:pt>
                <c:pt idx="4">
                  <c:v>0.3</c:v>
                </c:pt>
                <c:pt idx="5">
                  <c:v>0.3</c:v>
                </c:pt>
                <c:pt idx="6">
                  <c:v>0.3</c:v>
                </c:pt>
                <c:pt idx="7">
                  <c:v>0.3</c:v>
                </c:pt>
              </c:numCache>
            </c:numRef>
          </c:val>
          <c:extLst>
            <c:ext xmlns:c16="http://schemas.microsoft.com/office/drawing/2014/chart" uri="{C3380CC4-5D6E-409C-BE32-E72D297353CC}">
              <c16:uniqueId val="{00000018-BE09-4EEB-8677-B0B66FEF7303}"/>
            </c:ext>
          </c:extLst>
        </c:ser>
        <c:dLbls>
          <c:showLegendKey val="0"/>
          <c:showVal val="0"/>
          <c:showCatName val="0"/>
          <c:showSerName val="0"/>
          <c:showPercent val="0"/>
          <c:showBubbleSize val="0"/>
        </c:dLbls>
        <c:gapWidth val="219"/>
        <c:overlap val="100"/>
        <c:axId val="804421104"/>
        <c:axId val="804421648"/>
      </c:barChart>
      <c:barChart>
        <c:barDir val="col"/>
        <c:grouping val="clustered"/>
        <c:varyColors val="0"/>
        <c:ser>
          <c:idx val="4"/>
          <c:order val="4"/>
          <c:tx>
            <c:strRef>
              <c:f>'A-3 CE-PINAR'!$O$31</c:f>
              <c:strCache>
                <c:ptCount val="1"/>
                <c:pt idx="0">
                  <c:v>Promedio de 1.3. CUMPLIMIENTO SUBCOMPONENTE PLAN INSTITUCIONAL DE ARCHIVOS </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'A-3 CE-PINAR'!$J$32:$J$40</c:f>
              <c:strCache>
                <c:ptCount val="8"/>
                <c:pt idx="0">
                  <c:v>CAPITAL SALUD EPS SAS</c:v>
                </c:pt>
                <c:pt idx="1">
                  <c:v>ENTIDAD DE GESTIÓN ADMINISTRATIVA Y TÉCNICA-  EGAT</c:v>
                </c:pt>
                <c:pt idx="2">
                  <c:v>INSTITUTO DISTRITAL DE CIENCIAS, BIOTECNOLOGÍA E INNOVACIÓN EN SALUD - IDCBIS</c:v>
                </c:pt>
                <c:pt idx="3">
                  <c:v>SECRETARÍA DISTRITAL DE SALUD</c:v>
                </c:pt>
                <c:pt idx="4">
                  <c:v>SUBRED INTEGRADA DE PRESTACIÓN DE SERVICIOS DE SALUD SUR OCCIDENTE E.S.E.</c:v>
                </c:pt>
                <c:pt idx="5">
                  <c:v>SUBRED INTEGRADA DE SERVICIOS DE SALUD CENTRO ORIENTE E.S.E.</c:v>
                </c:pt>
                <c:pt idx="6">
                  <c:v>SUBRED INTEGRADA DE SERVICIOS DE SALUD NORTE E.S.E.</c:v>
                </c:pt>
                <c:pt idx="7">
                  <c:v>SUBRED INTEGRADA DE SERVICIOS DE SALUD SUR ESE</c:v>
                </c:pt>
              </c:strCache>
            </c:strRef>
          </c:cat>
          <c:val>
            <c:numRef>
              <c:f>'A-3 CE-PINAR'!$O$32:$O$40</c:f>
              <c:numCache>
                <c:formatCode>0%</c:formatCode>
                <c:ptCount val="8"/>
                <c:pt idx="0">
                  <c:v>0.7</c:v>
                </c:pt>
                <c:pt idx="1">
                  <c:v>0.89999999999999991</c:v>
                </c:pt>
                <c:pt idx="2">
                  <c:v>0</c:v>
                </c:pt>
                <c:pt idx="3">
                  <c:v>0.8</c:v>
                </c:pt>
                <c:pt idx="4">
                  <c:v>0.8</c:v>
                </c:pt>
                <c:pt idx="5">
                  <c:v>0.7</c:v>
                </c:pt>
                <c:pt idx="6">
                  <c:v>1</c:v>
                </c:pt>
                <c:pt idx="7">
                  <c:v>1</c:v>
                </c:pt>
              </c:numCache>
            </c:numRef>
          </c:val>
          <c:extLst>
            <c:ext xmlns:c16="http://schemas.microsoft.com/office/drawing/2014/chart" uri="{C3380CC4-5D6E-409C-BE32-E72D297353CC}">
              <c16:uniqueId val="{00000019-BE09-4EEB-8677-B0B66FEF7303}"/>
            </c:ext>
          </c:extLst>
        </c:ser>
        <c:dLbls>
          <c:showLegendKey val="0"/>
          <c:showVal val="0"/>
          <c:showCatName val="0"/>
          <c:showSerName val="0"/>
          <c:showPercent val="0"/>
          <c:showBubbleSize val="0"/>
        </c:dLbls>
        <c:gapWidth val="500"/>
        <c:axId val="804406416"/>
        <c:axId val="804422736"/>
      </c:barChart>
      <c:catAx>
        <c:axId val="8044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4421648"/>
        <c:crosses val="autoZero"/>
        <c:auto val="1"/>
        <c:lblAlgn val="ctr"/>
        <c:lblOffset val="100"/>
        <c:noMultiLvlLbl val="0"/>
      </c:catAx>
      <c:valAx>
        <c:axId val="80442164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1104"/>
        <c:crosses val="autoZero"/>
        <c:crossBetween val="between"/>
      </c:valAx>
      <c:valAx>
        <c:axId val="80442273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06416"/>
        <c:crosses val="max"/>
        <c:crossBetween val="between"/>
      </c:valAx>
      <c:catAx>
        <c:axId val="804406416"/>
        <c:scaling>
          <c:orientation val="minMax"/>
        </c:scaling>
        <c:delete val="1"/>
        <c:axPos val="b"/>
        <c:numFmt formatCode="General" sourceLinked="1"/>
        <c:majorTickMark val="out"/>
        <c:minorTickMark val="none"/>
        <c:tickLblPos val="nextTo"/>
        <c:crossAx val="804422736"/>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[20231221_anexostecnicosInformeConsolidadoSE.xlsx]A-4 CD-CCD!TablaDinámica6</c:name>
    <c:fmtId val="0"/>
  </c:pivotSource>
  <c:chart>
    <c:autoTitleDeleted val="1"/>
    <c:pivotFmts>
      <c:pivotFmt>
        <c:idx val="0"/>
        <c:spPr>
          <a:pattFill prst="narVert">
            <a:fgClr>
              <a:schemeClr val="accent1"/>
            </a:fgClr>
            <a:bgClr>
              <a:schemeClr val="accent1">
                <a:lumMod val="20000"/>
                <a:lumOff val="80000"/>
              </a:schemeClr>
            </a:bgClr>
          </a:pattFill>
          <a:ln>
            <a:noFill/>
          </a:ln>
          <a:effectLst>
            <a:innerShdw blurRad="114300">
              <a:schemeClr val="accent1"/>
            </a:innerShdw>
          </a:effectLst>
        </c:spPr>
        <c:marker>
          <c:spPr>
            <a:solidFill>
              <a:schemeClr val="accent1"/>
            </a:solidFill>
            <a:ln>
              <a:noFill/>
            </a:ln>
            <a:effectLst/>
          </c:spPr>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cmpd="sng">
            <a:solidFill>
              <a:schemeClr val="accent2"/>
            </a:solidFill>
            <a:prstDash val="solid"/>
          </a:ln>
          <a:effectLst>
            <a:innerShdw>
              <a:schemeClr val="accent1"/>
            </a:inn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'A-4 CD-CCD'!$J$11</c:f>
              <c:strCache>
                <c:ptCount val="1"/>
                <c:pt idx="0">
                  <c:v>Total</c:v>
                </c:pt>
              </c:strCache>
            </c:strRef>
          </c:tx>
          <c:spPr>
            <a:solidFill>
              <a:schemeClr val="accent2"/>
            </a:solidFill>
            <a:ln cmpd="sng">
              <a:solidFill>
                <a:schemeClr val="accent2"/>
              </a:solidFill>
              <a:prstDash val="solid"/>
            </a:ln>
            <a:effectLst>
              <a:innerShdw>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'A-4 CD-CCD'!$I$12:$I$29</c:f>
              <c:strCache>
                <c:ptCount val="17"/>
                <c:pt idx="0">
                  <c:v>AMBIENTE </c:v>
                </c:pt>
                <c:pt idx="1">
                  <c:v>CONCEJO DE BOGOTÁ</c:v>
                </c:pt>
                <c:pt idx="2">
                  <c:v>CULTURA, RECREACIÓN Y DEPORTE</c:v>
                </c:pt>
                <c:pt idx="3">
                  <c:v>DESARROLLO ECONÓMICO, INDUSTRIA Y TURISMO</c:v>
                </c:pt>
                <c:pt idx="4">
                  <c:v>EDUCACIÓN</c:v>
                </c:pt>
                <c:pt idx="5">
                  <c:v>GESTIÓN JURÍDICA</c:v>
                </c:pt>
                <c:pt idx="6">
                  <c:v>GESTIÓN PÚBLICA</c:v>
                </c:pt>
                <c:pt idx="7">
                  <c:v>GOBIERNO</c:v>
                </c:pt>
                <c:pt idx="8">
                  <c:v>HÁBITAT</c:v>
                </c:pt>
                <c:pt idx="9">
                  <c:v>HACIENDA</c:v>
                </c:pt>
                <c:pt idx="10">
                  <c:v>INTEGRACIÓN SOCIAL</c:v>
                </c:pt>
                <c:pt idx="11">
                  <c:v>MOVILIDAD</c:v>
                </c:pt>
                <c:pt idx="12">
                  <c:v>MUJERES</c:v>
                </c:pt>
                <c:pt idx="13">
                  <c:v>ORGANISMOS DE CONTROL</c:v>
                </c:pt>
                <c:pt idx="14">
                  <c:v>PLANEACIÓN</c:v>
                </c:pt>
                <c:pt idx="15">
                  <c:v>SALUD</c:v>
                </c:pt>
                <c:pt idx="16">
                  <c:v>SEGURIDAD, CONVIVENCIA Y JUSTICIA</c:v>
                </c:pt>
              </c:strCache>
            </c:strRef>
          </c:cat>
          <c:val>
            <c:numRef>
              <c:f>'A-4 CD-CCD'!$J$12:$J$29</c:f>
              <c:numCache>
                <c:formatCode>0%</c:formatCode>
                <c:ptCount val="17"/>
                <c:pt idx="0">
                  <c:v>0.67380952380952386</c:v>
                </c:pt>
                <c:pt idx="1">
                  <c:v>0.15000000000000002</c:v>
                </c:pt>
                <c:pt idx="2">
                  <c:v>0.72753815628815643</c:v>
                </c:pt>
                <c:pt idx="3">
                  <c:v>0.35423611111111114</c:v>
                </c:pt>
                <c:pt idx="4">
                  <c:v>0.70317460317460323</c:v>
                </c:pt>
                <c:pt idx="5">
                  <c:v>0.69090909090909092</c:v>
                </c:pt>
                <c:pt idx="6">
                  <c:v>0.9514285714285714</c:v>
                </c:pt>
                <c:pt idx="7">
                  <c:v>0.29166666666666669</c:v>
                </c:pt>
                <c:pt idx="8">
                  <c:v>0.37924679487179486</c:v>
                </c:pt>
                <c:pt idx="9">
                  <c:v>0.39405545112781959</c:v>
                </c:pt>
                <c:pt idx="10">
                  <c:v>0.41309523809523813</c:v>
                </c:pt>
                <c:pt idx="11">
                  <c:v>0.41530303030303028</c:v>
                </c:pt>
                <c:pt idx="12">
                  <c:v>0.15000000000000002</c:v>
                </c:pt>
                <c:pt idx="13">
                  <c:v>0.48072501329080275</c:v>
                </c:pt>
                <c:pt idx="14">
                  <c:v>0.58333333333333326</c:v>
                </c:pt>
                <c:pt idx="15">
                  <c:v>0.47994878183831674</c:v>
                </c:pt>
                <c:pt idx="16">
                  <c:v>0.46500000000000002</c:v>
                </c:pt>
              </c:numCache>
            </c:numRef>
          </c:val>
          <c:extLst>
            <c:ext xmlns:c16="http://schemas.microsoft.com/office/drawing/2014/chart" uri="{C3380CC4-5D6E-409C-BE32-E72D297353CC}">
              <c16:uniqueId val="{00000002-82E8-4A24-804C-4B35258A7E2D}"/>
            </c:ext>
          </c:extLst>
        </c:ser>
        <c:dLbls>
          <c:showLegendKey val="0"/>
          <c:showVal val="0"/>
          <c:showCatName val="0"/>
          <c:showSerName val="0"/>
          <c:showPercent val="0"/>
          <c:showBubbleSize val="0"/>
        </c:dLbls>
        <c:gapWidth val="227"/>
        <c:overlap val="-48"/>
        <c:axId val="804423280"/>
        <c:axId val="804426000"/>
      </c:barChart>
      <c:catAx>
        <c:axId val="804423280"/>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6000"/>
        <c:crosses val="autoZero"/>
        <c:auto val="1"/>
        <c:lblAlgn val="ctr"/>
        <c:lblOffset val="100"/>
        <c:noMultiLvlLbl val="0"/>
      </c:catAx>
      <c:valAx>
        <c:axId val="804426000"/>
        <c:scaling>
          <c:orientation val="minMax"/>
          <c:max val="1"/>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328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[20231221_anexostecnicosInformeConsolidadoSE.xlsx]A-4 CD-CCD!TablaDinámica7</c:name>
    <c:fmtId val="0"/>
  </c:pivotSource>
  <c:chart>
    <c:autoTitleDeleted val="0"/>
    <c:pivotFmts>
      <c:pivotFmt>
        <c:idx val="0"/>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noFill/>
          <a:ln>
            <a:noFill/>
          </a:ln>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'A-4 CD-CCD'!$J$32</c:f>
              <c:strCache>
                <c:ptCount val="1"/>
                <c:pt idx="0">
                  <c:v>Promedio de 2.1.1. Aprobación:</c:v>
                </c:pt>
              </c:strCache>
            </c:strRef>
          </c:tx>
          <c:spPr>
            <a:solidFill>
              <a:schemeClr val="accent1"/>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'A-4 CD-CCD'!$I$33:$I$41</c:f>
              <c:strCache>
                <c:ptCount val="8"/>
                <c:pt idx="0">
                  <c:v>SUBRED INTEGRADA DE PRESTACIÓN DE SERVICIOS DE SALUD SUR OCCIDENTE E.S.E.</c:v>
                </c:pt>
                <c:pt idx="1">
                  <c:v>SUBRED INTEGRADA DE SERVICIOS DE SALUD NORTE E.S.E.</c:v>
                </c:pt>
                <c:pt idx="2">
                  <c:v>SUBRED INTEGRADA DE SERVICIOS DE SALUD CENTRO ORIENTE E.S.E.</c:v>
                </c:pt>
                <c:pt idx="3">
                  <c:v>CAPITAL SALUD EPS SAS</c:v>
                </c:pt>
                <c:pt idx="4">
                  <c:v>SUBRED INTEGRADA DE SERVICIOS DE SALUD SUR ESE</c:v>
                </c:pt>
                <c:pt idx="5">
                  <c:v>SECRETARÍA DISTRITAL DE SALUD</c:v>
                </c:pt>
                <c:pt idx="6">
                  <c:v>ENTIDAD DE GESTIÓN ADMINISTRATIVA Y TÉCNICA-  EGAT</c:v>
                </c:pt>
                <c:pt idx="7">
                  <c:v>INSTITUTO DISTRITAL DE CIENCIAS, BIOTECNOLOGÍA E INNOVACIÓN EN SALUD - IDCBIS</c:v>
                </c:pt>
              </c:strCache>
            </c:strRef>
          </c:cat>
          <c:val>
            <c:numRef>
              <c:f>'A-4 CD-CCD'!$J$33:$J$41</c:f>
              <c:numCache>
                <c:formatCode>0%</c:formatCode>
                <c:ptCount val="8"/>
                <c:pt idx="0">
                  <c:v>0.1</c:v>
                </c:pt>
                <c:pt idx="1">
                  <c:v>0.1</c:v>
                </c:pt>
                <c:pt idx="2">
                  <c:v>0.1</c:v>
                </c:pt>
                <c:pt idx="3">
                  <c:v>0.1</c:v>
                </c:pt>
                <c:pt idx="4">
                  <c:v>0.1</c:v>
                </c:pt>
                <c:pt idx="5">
                  <c:v>0.1</c:v>
                </c:pt>
                <c:pt idx="6">
                  <c:v>0</c:v>
                </c:pt>
                <c:pt idx="7">
                  <c:v>0</c:v>
                </c:pt>
              </c:numCache>
            </c:numRef>
          </c:val>
          <c:extLst>
            <c:ext xmlns:c16="http://schemas.microsoft.com/office/drawing/2014/chart" uri="{C3380CC4-5D6E-409C-BE32-E72D297353CC}">
              <c16:uniqueId val="{00000000-4325-4B4D-A7FD-6C448996F374}"/>
            </c:ext>
          </c:extLst>
        </c:ser>
        <c:ser>
          <c:idx val="1"/>
          <c:order val="1"/>
          <c:tx>
            <c:strRef>
              <c:f>'A-4 CD-CCD'!$K$32</c:f>
              <c:strCache>
                <c:ptCount val="1"/>
                <c:pt idx="0">
                  <c:v>Promedio de 2.1.2. Publicación:</c:v>
                </c:pt>
              </c:strCache>
            </c:strRef>
          </c:tx>
          <c:spPr>
            <a:solidFill>
              <a:schemeClr val="accent2"/>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'A-4 CD-CCD'!$I$33:$I$41</c:f>
              <c:strCache>
                <c:ptCount val="8"/>
                <c:pt idx="0">
                  <c:v>SUBRED INTEGRADA DE PRESTACIÓN DE SERVICIOS DE SALUD SUR OCCIDENTE E.S.E.</c:v>
                </c:pt>
                <c:pt idx="1">
                  <c:v>SUBRED INTEGRADA DE SERVICIOS DE SALUD NORTE E.S.E.</c:v>
                </c:pt>
                <c:pt idx="2">
                  <c:v>SUBRED INTEGRADA DE SERVICIOS DE SALUD CENTRO ORIENTE E.S.E.</c:v>
                </c:pt>
                <c:pt idx="3">
                  <c:v>CAPITAL SALUD EPS SAS</c:v>
                </c:pt>
                <c:pt idx="4">
                  <c:v>SUBRED INTEGRADA DE SERVICIOS DE SALUD SUR ESE</c:v>
                </c:pt>
                <c:pt idx="5">
                  <c:v>SECRETARÍA DISTRITAL DE SALUD</c:v>
                </c:pt>
                <c:pt idx="6">
                  <c:v>ENTIDAD DE GESTIÓN ADMINISTRATIVA Y TÉCNICA-  EGAT</c:v>
                </c:pt>
                <c:pt idx="7">
                  <c:v>INSTITUTO DISTRITAL DE CIENCIAS, BIOTECNOLOGÍA E INNOVACIÓN EN SALUD - IDCBIS</c:v>
                </c:pt>
              </c:strCache>
            </c:strRef>
          </c:cat>
          <c:val>
            <c:numRef>
              <c:f>'A-4 CD-CCD'!$K$33:$K$41</c:f>
              <c:numCache>
                <c:formatCode>0%</c:formatCode>
                <c:ptCount val="8"/>
                <c:pt idx="0">
                  <c:v>0.05</c:v>
                </c:pt>
                <c:pt idx="1">
                  <c:v>0.05</c:v>
                </c:pt>
                <c:pt idx="2">
                  <c:v>0.05</c:v>
                </c:pt>
                <c:pt idx="3">
                  <c:v>0</c:v>
                </c:pt>
                <c:pt idx="4">
                  <c:v>0.05</c:v>
                </c:pt>
                <c:pt idx="5">
                  <c:v>0.05</c:v>
                </c:pt>
                <c:pt idx="6">
                  <c:v>0</c:v>
                </c:pt>
                <c:pt idx="7">
                  <c:v>0</c:v>
                </c:pt>
              </c:numCache>
            </c:numRef>
          </c:val>
          <c:extLst>
            <c:ext xmlns:c16="http://schemas.microsoft.com/office/drawing/2014/chart" uri="{C3380CC4-5D6E-409C-BE32-E72D297353CC}">
              <c16:uniqueId val="{00000001-4325-4B4D-A7FD-6C448996F374}"/>
            </c:ext>
          </c:extLst>
        </c:ser>
        <c:ser>
          <c:idx val="2"/>
          <c:order val="2"/>
          <c:tx>
            <c:strRef>
              <c:f>'A-4 CD-CCD'!$L$32</c:f>
              <c:strCache>
                <c:ptCount val="1"/>
                <c:pt idx="0">
                  <c:v>Promedio de 2.1.3. Organización por Dependencia:</c:v>
                </c:pt>
              </c:strCache>
            </c:strRef>
          </c:tx>
          <c:spPr>
            <a:solidFill>
              <a:schemeClr val="accent3"/>
            </a:solid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'A-4 CD-CCD'!$I$33:$I$41</c:f>
              <c:strCache>
                <c:ptCount val="8"/>
                <c:pt idx="0">
                  <c:v>SUBRED INTEGRADA DE PRESTACIÓN DE SERVICIOS DE SALUD SUR OCCIDENTE E.S.E.</c:v>
                </c:pt>
                <c:pt idx="1">
                  <c:v>SUBRED INTEGRADA DE SERVICIOS DE SALUD NORTE E.S.E.</c:v>
                </c:pt>
                <c:pt idx="2">
                  <c:v>SUBRED INTEGRADA DE SERVICIOS DE SALUD CENTRO ORIENTE E.S.E.</c:v>
                </c:pt>
                <c:pt idx="3">
                  <c:v>CAPITAL SALUD EPS SAS</c:v>
                </c:pt>
                <c:pt idx="4">
                  <c:v>SUBRED INTEGRADA DE SERVICIOS DE SALUD SUR ESE</c:v>
                </c:pt>
                <c:pt idx="5">
                  <c:v>SECRETARÍA DISTRITAL DE SALUD</c:v>
                </c:pt>
                <c:pt idx="6">
                  <c:v>ENTIDAD DE GESTIÓN ADMINISTRATIVA Y TÉCNICA-  EGAT</c:v>
                </c:pt>
                <c:pt idx="7">
                  <c:v>INSTITUTO DISTRITAL DE CIENCIAS, BIOTECNOLOGÍA E INNOVACIÓN EN SALUD - IDCBIS</c:v>
                </c:pt>
              </c:strCache>
            </c:strRef>
          </c:cat>
          <c:val>
            <c:numRef>
              <c:f>'A-4 CD-CCD'!$L$33:$L$41</c:f>
              <c:numCache>
                <c:formatCode>0%</c:formatCode>
                <c:ptCount val="8"/>
                <c:pt idx="0">
                  <c:v>0.85</c:v>
                </c:pt>
                <c:pt idx="1">
                  <c:v>0.64761904761904754</c:v>
                </c:pt>
                <c:pt idx="2">
                  <c:v>0.44523809523809527</c:v>
                </c:pt>
                <c:pt idx="3">
                  <c:v>0.48571428571428565</c:v>
                </c:pt>
                <c:pt idx="4">
                  <c:v>0.32380952380952377</c:v>
                </c:pt>
                <c:pt idx="5">
                  <c:v>0.23720930232558138</c:v>
                </c:pt>
                <c:pt idx="6">
                  <c:v>0</c:v>
                </c:pt>
                <c:pt idx="7">
                  <c:v>0</c:v>
                </c:pt>
              </c:numCache>
            </c:numRef>
          </c:val>
          <c:extLst>
            <c:ext xmlns:c16="http://schemas.microsoft.com/office/drawing/2014/chart" uri="{C3380CC4-5D6E-409C-BE32-E72D297353CC}">
              <c16:uniqueId val="{00000005-4325-4B4D-A7FD-6C448996F374}"/>
            </c:ext>
          </c:extLst>
        </c:ser>
        <c:dLbls>
          <c:showLegendKey val="0"/>
          <c:showVal val="0"/>
          <c:showCatName val="0"/>
          <c:showSerName val="0"/>
          <c:showPercent val="0"/>
          <c:showBubbleSize val="0"/>
        </c:dLbls>
        <c:gapWidth val="219"/>
        <c:overlap val="100"/>
        <c:axId val="804426544"/>
        <c:axId val="804431440"/>
      </c:barChart>
      <c:barChart>
        <c:barDir val="col"/>
        <c:grouping val="clustered"/>
        <c:varyColors val="0"/>
        <c:ser>
          <c:idx val="3"/>
          <c:order val="3"/>
          <c:tx>
            <c:strRef>
              <c:f>'A-4 CD-CCD'!$M$32</c:f>
              <c:strCache>
                <c:ptCount val="1"/>
                <c:pt idx="0">
                  <c:v>Promedio de 2.1. CUMPLIMIENTO SUBCOMPONENTE </c:v>
                </c:pt>
              </c:strCache>
            </c:strRef>
          </c:tx>
          <c:spPr>
            <a:noFill/>
            <a:ln>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'A-4 CD-CCD'!$I$33:$I$41</c:f>
              <c:strCache>
                <c:ptCount val="8"/>
                <c:pt idx="0">
                  <c:v>SUBRED INTEGRADA DE PRESTACIÓN DE SERVICIOS DE SALUD SUR OCCIDENTE E.S.E.</c:v>
                </c:pt>
                <c:pt idx="1">
                  <c:v>SUBRED INTEGRADA DE SERVICIOS DE SALUD NORTE E.S.E.</c:v>
                </c:pt>
                <c:pt idx="2">
                  <c:v>SUBRED INTEGRADA DE SERVICIOS DE SALUD CENTRO ORIENTE E.S.E.</c:v>
                </c:pt>
                <c:pt idx="3">
                  <c:v>CAPITAL SALUD EPS SAS</c:v>
                </c:pt>
                <c:pt idx="4">
                  <c:v>SUBRED INTEGRADA DE SERVICIOS DE SALUD SUR ESE</c:v>
                </c:pt>
                <c:pt idx="5">
                  <c:v>SECRETARÍA DISTRITAL DE SALUD</c:v>
                </c:pt>
                <c:pt idx="6">
                  <c:v>ENTIDAD DE GESTIÓN ADMINISTRATIVA Y TÉCNICA-  EGAT</c:v>
                </c:pt>
                <c:pt idx="7">
                  <c:v>INSTITUTO DISTRITAL DE CIENCIAS, BIOTECNOLOGÍA E INNOVACIÓN EN SALUD - IDCBIS</c:v>
                </c:pt>
              </c:strCache>
            </c:strRef>
          </c:cat>
          <c:val>
            <c:numRef>
              <c:f>'A-4 CD-CCD'!$M$33:$M$41</c:f>
              <c:numCache>
                <c:formatCode>0%</c:formatCode>
                <c:ptCount val="8"/>
                <c:pt idx="0">
                  <c:v>1</c:v>
                </c:pt>
                <c:pt idx="1">
                  <c:v>0.79761904761904756</c:v>
                </c:pt>
                <c:pt idx="2">
                  <c:v>0.59523809523809534</c:v>
                </c:pt>
                <c:pt idx="3">
                  <c:v>0.58571428571428563</c:v>
                </c:pt>
                <c:pt idx="4">
                  <c:v>0.47380952380952379</c:v>
                </c:pt>
                <c:pt idx="5">
                  <c:v>0.38720930232558137</c:v>
                </c:pt>
                <c:pt idx="6">
                  <c:v>0</c:v>
                </c:pt>
                <c:pt idx="7">
                  <c:v>0</c:v>
                </c:pt>
              </c:numCache>
            </c:numRef>
          </c:val>
          <c:extLst>
            <c:ext xmlns:c16="http://schemas.microsoft.com/office/drawing/2014/chart" uri="{C3380CC4-5D6E-409C-BE32-E72D297353CC}">
              <c16:uniqueId val="{00000007-4325-4B4D-A7FD-6C448996F374}"/>
            </c:ext>
          </c:extLst>
        </c:ser>
        <c:dLbls>
          <c:showLegendKey val="0"/>
          <c:showVal val="0"/>
          <c:showCatName val="0"/>
          <c:showSerName val="0"/>
          <c:showPercent val="0"/>
          <c:showBubbleSize val="0"/>
        </c:dLbls>
        <c:gapWidth val="500"/>
        <c:axId val="804427088"/>
        <c:axId val="804424368"/>
      </c:barChart>
      <c:catAx>
        <c:axId val="80442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04431440"/>
        <c:crosses val="autoZero"/>
        <c:auto val="1"/>
        <c:lblAlgn val="ctr"/>
        <c:lblOffset val="100"/>
        <c:noMultiLvlLbl val="0"/>
      </c:catAx>
      <c:valAx>
        <c:axId val="8044314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6544"/>
        <c:crosses val="autoZero"/>
        <c:crossBetween val="between"/>
      </c:valAx>
      <c:valAx>
        <c:axId val="80442436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7088"/>
        <c:crosses val="max"/>
        <c:crossBetween val="between"/>
      </c:valAx>
      <c:catAx>
        <c:axId val="804427088"/>
        <c:scaling>
          <c:orientation val="minMax"/>
        </c:scaling>
        <c:delete val="1"/>
        <c:axPos val="b"/>
        <c:numFmt formatCode="General" sourceLinked="1"/>
        <c:majorTickMark val="out"/>
        <c:minorTickMark val="none"/>
        <c:tickLblPos val="nextTo"/>
        <c:crossAx val="804424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[20231221_anexostecnicosInformeConsolidadoSE.xlsx]A-5 CD-TRD!TablaDinámica8</c:name>
    <c:fmtId val="1"/>
  </c:pivotSource>
  <c:chart>
    <c:autoTitleDeleted val="1"/>
    <c:pivotFmts>
      <c:pivotFmt>
        <c:idx val="0"/>
        <c:spPr>
          <a:solidFill>
            <a:schemeClr val="accent2"/>
          </a:solidFill>
          <a:ln>
            <a:solidFill>
              <a:schemeClr val="accent2"/>
            </a:solidFill>
          </a:ln>
          <a:effectLst>
            <a:innerShdw>
              <a:schemeClr val="accent1"/>
            </a:innerShdw>
          </a:effectLst>
        </c:spPr>
        <c:marker>
          <c:symbol val="none"/>
        </c:marker>
        <c:dLbl>
          <c:idx val="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'A-5 CD-TRD'!$L$10</c:f>
              <c:strCache>
                <c:ptCount val="1"/>
                <c:pt idx="0">
                  <c:v>Total</c:v>
                </c:pt>
              </c:strCache>
            </c:strRef>
          </c:tx>
          <c:spPr>
            <a:solidFill>
              <a:schemeClr val="accent2"/>
            </a:solidFill>
            <a:ln>
              <a:solidFill>
                <a:schemeClr val="accent2"/>
              </a:solidFill>
            </a:ln>
            <a:effectLst>
              <a:innerShdw>
                <a:schemeClr val="accent1"/>
              </a:innerShdw>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'A-5 CD-TRD'!$K$11:$K$28</c:f>
              <c:strCache>
                <c:ptCount val="17"/>
                <c:pt idx="0">
                  <c:v>AMBIENTE </c:v>
                </c:pt>
                <c:pt idx="1">
                  <c:v>CONCEJO DE BOGOTÁ</c:v>
                </c:pt>
                <c:pt idx="2">
                  <c:v>CULTURA, RECREACIÓN Y DEPORTE</c:v>
                </c:pt>
                <c:pt idx="3">
                  <c:v>DESARROLLO ECONÓMICO, INDUSTRIA Y TURISMO</c:v>
                </c:pt>
                <c:pt idx="4">
                  <c:v>EDUCACIÓN</c:v>
                </c:pt>
                <c:pt idx="5">
                  <c:v>GESTIÓN JURÍDICA</c:v>
                </c:pt>
                <c:pt idx="6">
                  <c:v>GESTIÓN PÚBLICA</c:v>
                </c:pt>
                <c:pt idx="7">
                  <c:v>GOBIERNO</c:v>
                </c:pt>
                <c:pt idx="8">
                  <c:v>HÁBITAT</c:v>
                </c:pt>
                <c:pt idx="9">
                  <c:v>HACIENDA</c:v>
                </c:pt>
                <c:pt idx="10">
                  <c:v>INTEGRACIÓN SOCIAL</c:v>
                </c:pt>
                <c:pt idx="11">
                  <c:v>MOVILIDAD</c:v>
                </c:pt>
                <c:pt idx="12">
                  <c:v>MUJERES</c:v>
                </c:pt>
                <c:pt idx="13">
                  <c:v>ORGANISMOS DE CONTROL</c:v>
                </c:pt>
                <c:pt idx="14">
                  <c:v>PLANEACIÓN</c:v>
                </c:pt>
                <c:pt idx="15">
                  <c:v>SALUD</c:v>
                </c:pt>
                <c:pt idx="16">
                  <c:v>SEGURIDAD, CONVIVENCIA Y JUSTICIA</c:v>
                </c:pt>
              </c:strCache>
            </c:strRef>
          </c:cat>
          <c:val>
            <c:numRef>
              <c:f>'A-5 CD-TRD'!$L$11:$L$28</c:f>
              <c:numCache>
                <c:formatCode>0%</c:formatCode>
                <c:ptCount val="17"/>
                <c:pt idx="0">
                  <c:v>0.6100000000000001</c:v>
                </c:pt>
                <c:pt idx="1">
                  <c:v>0.2</c:v>
                </c:pt>
                <c:pt idx="2">
                  <c:v>0.63571428571428579</c:v>
                </c:pt>
                <c:pt idx="3">
                  <c:v>0.44750000000000001</c:v>
                </c:pt>
                <c:pt idx="4">
                  <c:v>0.53333333333333333</c:v>
                </c:pt>
                <c:pt idx="5">
                  <c:v>0.59000000000000008</c:v>
                </c:pt>
                <c:pt idx="6">
                  <c:v>1</c:v>
                </c:pt>
                <c:pt idx="7">
                  <c:v>0.56333333333333335</c:v>
                </c:pt>
                <c:pt idx="8">
                  <c:v>0.34</c:v>
                </c:pt>
                <c:pt idx="9">
                  <c:v>0.46</c:v>
                </c:pt>
                <c:pt idx="10">
                  <c:v>0.49500000000000005</c:v>
                </c:pt>
                <c:pt idx="11">
                  <c:v>0.61333333333333317</c:v>
                </c:pt>
                <c:pt idx="12">
                  <c:v>0.59000000000000008</c:v>
                </c:pt>
                <c:pt idx="13">
                  <c:v>0.76333333333333331</c:v>
                </c:pt>
                <c:pt idx="14">
                  <c:v>0.7</c:v>
                </c:pt>
                <c:pt idx="15">
                  <c:v>0.43124999999999997</c:v>
                </c:pt>
                <c:pt idx="16">
                  <c:v>0.29500000000000004</c:v>
                </c:pt>
              </c:numCache>
            </c:numRef>
          </c:val>
          <c:extLst>
            <c:ext xmlns:c16="http://schemas.microsoft.com/office/drawing/2014/chart" uri="{C3380CC4-5D6E-409C-BE32-E72D297353CC}">
              <c16:uniqueId val="{00000000-49F0-46EE-A414-ED7B791289C6}"/>
            </c:ext>
          </c:extLst>
        </c:ser>
        <c:dLbls>
          <c:showLegendKey val="0"/>
          <c:showVal val="0"/>
          <c:showCatName val="0"/>
          <c:showSerName val="0"/>
          <c:showPercent val="0"/>
          <c:showBubbleSize val="0"/>
        </c:dLbls>
        <c:gapWidth val="227"/>
        <c:overlap val="-48"/>
        <c:axId val="804429808"/>
        <c:axId val="804423824"/>
      </c:barChart>
      <c:catAx>
        <c:axId val="804429808"/>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3824"/>
        <c:crosses val="autoZero"/>
        <c:auto val="1"/>
        <c:lblAlgn val="ctr"/>
        <c:lblOffset val="100"/>
        <c:noMultiLvlLbl val="0"/>
      </c:catAx>
      <c:valAx>
        <c:axId val="804423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4429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3.png"/><Relationship Id="rId4"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chart" Target="../charts/chart2.xml"/><Relationship Id="rId1" Type="http://schemas.openxmlformats.org/officeDocument/2006/relationships/chart" Target="../charts/chart1.xml"/></Relationships>
</file>

<file path=xl/drawings/_rels/drawing6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4.xml"/><Relationship Id="rId1" Type="http://schemas.openxmlformats.org/officeDocument/2006/relationships/chart" Target="../charts/chart3.xml"/></Relationships>
</file>

<file path=xl/drawings/_rels/drawing6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6.xml"/><Relationship Id="rId1" Type="http://schemas.openxmlformats.org/officeDocument/2006/relationships/chart" Target="../charts/chart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chart" Target="../charts/chart8.xml"/><Relationship Id="rId1" Type="http://schemas.openxmlformats.org/officeDocument/2006/relationships/chart" Target="../charts/chart7.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12.xml"/><Relationship Id="rId1" Type="http://schemas.openxmlformats.org/officeDocument/2006/relationships/chart" Target="../charts/chart11.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14.xml"/><Relationship Id="rId1" Type="http://schemas.openxmlformats.org/officeDocument/2006/relationships/chart" Target="../charts/chart13.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6.xml"/><Relationship Id="rId1" Type="http://schemas.openxmlformats.org/officeDocument/2006/relationships/chart" Target="../charts/chart15.xml"/></Relationships>
</file>

<file path=xl/drawings/_rels/drawing6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chart" Target="../charts/chart18.xml"/><Relationship Id="rId1" Type="http://schemas.openxmlformats.org/officeDocument/2006/relationships/chart" Target="../charts/chart1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0.xml"/><Relationship Id="rId1"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2.xml"/><Relationship Id="rId1" Type="http://schemas.openxmlformats.org/officeDocument/2006/relationships/chart" Target="../charts/chart21.xml"/></Relationships>
</file>

<file path=xl/drawings/_rels/drawing7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23.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4.xml"/></Relationships>
</file>

<file path=xl/drawings/_rels/drawing7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25.xml"/></Relationships>
</file>

<file path=xl/drawings/_rels/drawing7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971550</xdr:colOff>
      <xdr:row>1</xdr:row>
      <xdr:rowOff>186001</xdr:rowOff>
    </xdr:to>
    <xdr:pic>
      <xdr:nvPicPr>
        <xdr:cNvPr id="2" name="Imagen 1" descr="Bogotá renueva su marca ciudad — Brandemia">
          <a:extLst>
            <a:ext uri="{FF2B5EF4-FFF2-40B4-BE49-F238E27FC236}">
              <a16:creationId xmlns:a16="http://schemas.microsoft.com/office/drawing/2014/main" id="{0392786D-44CF-4B90-B46C-E248BAD6B2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33" b="29728"/>
        <a:stretch/>
      </xdr:blipFill>
      <xdr:spPr bwMode="auto">
        <a:xfrm>
          <a:off x="0" y="0"/>
          <a:ext cx="1162050" cy="37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112505</xdr:colOff>
      <xdr:row>0</xdr:row>
      <xdr:rowOff>129762</xdr:rowOff>
    </xdr:from>
    <xdr:to>
      <xdr:col>1</xdr:col>
      <xdr:colOff>1257300</xdr:colOff>
      <xdr:row>0</xdr:row>
      <xdr:rowOff>714376</xdr:rowOff>
    </xdr:to>
    <xdr:pic>
      <xdr:nvPicPr>
        <xdr:cNvPr id="3" name="Imagen 2" descr="Manual institucional, logo SCRD y otros logos institucionales 2021 |  Secretaría de Cultura, Recreación y Deporte">
          <a:extLst>
            <a:ext uri="{FF2B5EF4-FFF2-40B4-BE49-F238E27FC236}">
              <a16:creationId xmlns:a16="http://schemas.microsoft.com/office/drawing/2014/main" id="{2A2E54E9-C1E0-4F1E-A2B9-F68619922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2"/>
          <a:ext cx="1494045" cy="584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175561C4-461C-4B0F-ACA5-7378FDD13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21</xdr:row>
      <xdr:rowOff>0</xdr:rowOff>
    </xdr:from>
    <xdr:to>
      <xdr:col>33</xdr:col>
      <xdr:colOff>93623</xdr:colOff>
      <xdr:row>22</xdr:row>
      <xdr:rowOff>15252</xdr:rowOff>
    </xdr:to>
    <xdr:pic>
      <xdr:nvPicPr>
        <xdr:cNvPr id="7" name="Imagen 6">
          <a:extLst>
            <a:ext uri="{FF2B5EF4-FFF2-40B4-BE49-F238E27FC236}">
              <a16:creationId xmlns:a16="http://schemas.microsoft.com/office/drawing/2014/main" id="{C8C813FA-61BB-46C0-9ACF-DBFA77C38011}"/>
            </a:ext>
          </a:extLst>
        </xdr:cNvPr>
        <xdr:cNvPicPr>
          <a:picLocks noChangeAspect="1"/>
        </xdr:cNvPicPr>
      </xdr:nvPicPr>
      <xdr:blipFill>
        <a:blip xmlns:r="http://schemas.openxmlformats.org/officeDocument/2006/relationships" r:embed="rId2"/>
        <a:stretch>
          <a:fillRect/>
        </a:stretch>
      </xdr:blipFill>
      <xdr:spPr>
        <a:xfrm>
          <a:off x="23688675" y="17364075"/>
          <a:ext cx="13047623" cy="988893"/>
        </a:xfrm>
        <a:prstGeom prst="rect">
          <a:avLst/>
        </a:prstGeom>
      </xdr:spPr>
    </xdr:pic>
    <xdr:clientData/>
  </xdr:twoCellAnchor>
  <xdr:twoCellAnchor editAs="oneCell">
    <xdr:from>
      <xdr:col>16</xdr:col>
      <xdr:colOff>0</xdr:colOff>
      <xdr:row>21</xdr:row>
      <xdr:rowOff>0</xdr:rowOff>
    </xdr:from>
    <xdr:to>
      <xdr:col>33</xdr:col>
      <xdr:colOff>93623</xdr:colOff>
      <xdr:row>22</xdr:row>
      <xdr:rowOff>15252</xdr:rowOff>
    </xdr:to>
    <xdr:pic>
      <xdr:nvPicPr>
        <xdr:cNvPr id="8" name="Imagen 7">
          <a:extLst>
            <a:ext uri="{FF2B5EF4-FFF2-40B4-BE49-F238E27FC236}">
              <a16:creationId xmlns:a16="http://schemas.microsoft.com/office/drawing/2014/main" id="{088D2109-2B49-475E-ACD6-1FCCA9C04230}"/>
            </a:ext>
          </a:extLst>
        </xdr:cNvPr>
        <xdr:cNvPicPr>
          <a:picLocks noChangeAspect="1"/>
        </xdr:cNvPicPr>
      </xdr:nvPicPr>
      <xdr:blipFill>
        <a:blip xmlns:r="http://schemas.openxmlformats.org/officeDocument/2006/relationships" r:embed="rId2"/>
        <a:stretch>
          <a:fillRect/>
        </a:stretch>
      </xdr:blipFill>
      <xdr:spPr>
        <a:xfrm>
          <a:off x="23688675" y="17364075"/>
          <a:ext cx="13047623" cy="988893"/>
        </a:xfrm>
        <a:prstGeom prst="rect">
          <a:avLst/>
        </a:prstGeom>
      </xdr:spPr>
    </xdr:pic>
    <xdr:clientData/>
  </xdr:twoCellAnchor>
  <xdr:twoCellAnchor editAs="oneCell">
    <xdr:from>
      <xdr:col>16</xdr:col>
      <xdr:colOff>0</xdr:colOff>
      <xdr:row>21</xdr:row>
      <xdr:rowOff>0</xdr:rowOff>
    </xdr:from>
    <xdr:to>
      <xdr:col>33</xdr:col>
      <xdr:colOff>93623</xdr:colOff>
      <xdr:row>22</xdr:row>
      <xdr:rowOff>15252</xdr:rowOff>
    </xdr:to>
    <xdr:pic>
      <xdr:nvPicPr>
        <xdr:cNvPr id="9" name="Imagen 8">
          <a:extLst>
            <a:ext uri="{FF2B5EF4-FFF2-40B4-BE49-F238E27FC236}">
              <a16:creationId xmlns:a16="http://schemas.microsoft.com/office/drawing/2014/main" id="{372C971D-7DC7-4CB9-BB9D-D4C6D7750E89}"/>
            </a:ext>
          </a:extLst>
        </xdr:cNvPr>
        <xdr:cNvPicPr>
          <a:picLocks noChangeAspect="1"/>
        </xdr:cNvPicPr>
      </xdr:nvPicPr>
      <xdr:blipFill>
        <a:blip xmlns:r="http://schemas.openxmlformats.org/officeDocument/2006/relationships" r:embed="rId2"/>
        <a:stretch>
          <a:fillRect/>
        </a:stretch>
      </xdr:blipFill>
      <xdr:spPr>
        <a:xfrm>
          <a:off x="23688675" y="17364075"/>
          <a:ext cx="13047623" cy="988893"/>
        </a:xfrm>
        <a:prstGeom prst="rect">
          <a:avLst/>
        </a:prstGeom>
      </xdr:spPr>
    </xdr:pic>
    <xdr:clientData/>
  </xdr:twoCellAnchor>
  <xdr:twoCellAnchor editAs="oneCell">
    <xdr:from>
      <xdr:col>16</xdr:col>
      <xdr:colOff>0</xdr:colOff>
      <xdr:row>21</xdr:row>
      <xdr:rowOff>0</xdr:rowOff>
    </xdr:from>
    <xdr:to>
      <xdr:col>33</xdr:col>
      <xdr:colOff>93623</xdr:colOff>
      <xdr:row>22</xdr:row>
      <xdr:rowOff>15252</xdr:rowOff>
    </xdr:to>
    <xdr:pic>
      <xdr:nvPicPr>
        <xdr:cNvPr id="10" name="Imagen 9">
          <a:extLst>
            <a:ext uri="{FF2B5EF4-FFF2-40B4-BE49-F238E27FC236}">
              <a16:creationId xmlns:a16="http://schemas.microsoft.com/office/drawing/2014/main" id="{643955F0-8962-4F40-BF5B-5EFAB1878971}"/>
            </a:ext>
          </a:extLst>
        </xdr:cNvPr>
        <xdr:cNvPicPr>
          <a:picLocks noChangeAspect="1"/>
        </xdr:cNvPicPr>
      </xdr:nvPicPr>
      <xdr:blipFill>
        <a:blip xmlns:r="http://schemas.openxmlformats.org/officeDocument/2006/relationships" r:embed="rId2"/>
        <a:stretch>
          <a:fillRect/>
        </a:stretch>
      </xdr:blipFill>
      <xdr:spPr>
        <a:xfrm>
          <a:off x="23688675" y="17364075"/>
          <a:ext cx="13047623" cy="9888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54617</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635B6CE2-2743-4070-93A4-3B54184A4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8847"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D20DC7C4-8270-4996-87D7-E1A3D2935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79E36731-F2F8-40CD-B1CA-2F4852949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280988</xdr:colOff>
      <xdr:row>0</xdr:row>
      <xdr:rowOff>507537</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4C24C8A5-F5B0-4DC4-B47F-5FC69E28B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752600" cy="507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523875</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D983376D-59EC-49E3-B7FD-A007D5736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449036</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C27FD38E-5938-4DC5-B9DE-20770C949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502663"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443594</xdr:colOff>
      <xdr:row>0</xdr:row>
      <xdr:rowOff>762000</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BF650276-523B-42A7-BCAE-A7846CC7E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9942"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112505</xdr:colOff>
      <xdr:row>0</xdr:row>
      <xdr:rowOff>129761</xdr:rowOff>
    </xdr:from>
    <xdr:to>
      <xdr:col>2</xdr:col>
      <xdr:colOff>449037</xdr:colOff>
      <xdr:row>0</xdr:row>
      <xdr:rowOff>762000</xdr:rowOff>
    </xdr:to>
    <xdr:pic>
      <xdr:nvPicPr>
        <xdr:cNvPr id="8" name="Imagen 7" descr="Manual institucional, logo SCRD y otros logos institucionales 2021 |  Secretaría de Cultura, Recreación y Deporte">
          <a:extLst>
            <a:ext uri="{FF2B5EF4-FFF2-40B4-BE49-F238E27FC236}">
              <a16:creationId xmlns:a16="http://schemas.microsoft.com/office/drawing/2014/main" id="{A9137173-820C-4F07-8A1F-239643C25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505385"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DB3A47B7-DC18-4C2C-989A-90D18D912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526676</xdr:colOff>
      <xdr:row>58</xdr:row>
      <xdr:rowOff>1682091</xdr:rowOff>
    </xdr:from>
    <xdr:to>
      <xdr:col>14</xdr:col>
      <xdr:colOff>5124449</xdr:colOff>
      <xdr:row>59</xdr:row>
      <xdr:rowOff>1291480</xdr:rowOff>
    </xdr:to>
    <xdr:pic>
      <xdr:nvPicPr>
        <xdr:cNvPr id="19" name="Imagen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7551" y="56403216"/>
          <a:ext cx="4597773" cy="164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526676</xdr:colOff>
      <xdr:row>58</xdr:row>
      <xdr:rowOff>1682091</xdr:rowOff>
    </xdr:from>
    <xdr:to>
      <xdr:col>14</xdr:col>
      <xdr:colOff>5124449</xdr:colOff>
      <xdr:row>59</xdr:row>
      <xdr:rowOff>1291480</xdr:rowOff>
    </xdr:to>
    <xdr:pic>
      <xdr:nvPicPr>
        <xdr:cNvPr id="21" name="Imagen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7551" y="56403216"/>
          <a:ext cx="4597773" cy="164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131884</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6C4DCBA8-419D-40E2-84A1-87DB62A81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501197"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37C351B1-35C4-4F9B-A9CF-DB840F94C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570274</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309B4D2A-51B3-462D-A91B-A02D47138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340178</xdr:colOff>
      <xdr:row>59</xdr:row>
      <xdr:rowOff>653144</xdr:rowOff>
    </xdr:from>
    <xdr:to>
      <xdr:col>26</xdr:col>
      <xdr:colOff>325210</xdr:colOff>
      <xdr:row>69</xdr:row>
      <xdr:rowOff>442233</xdr:rowOff>
    </xdr:to>
    <xdr:pic>
      <xdr:nvPicPr>
        <xdr:cNvPr id="7" name="Imagen 6">
          <a:extLst>
            <a:ext uri="{FF2B5EF4-FFF2-40B4-BE49-F238E27FC236}">
              <a16:creationId xmlns:a16="http://schemas.microsoft.com/office/drawing/2014/main" id="{06A8407C-3199-47B0-9DCB-BA9DC740E845}"/>
            </a:ext>
          </a:extLst>
        </xdr:cNvPr>
        <xdr:cNvPicPr>
          <a:picLocks noChangeAspect="1"/>
        </xdr:cNvPicPr>
      </xdr:nvPicPr>
      <xdr:blipFill rotWithShape="1">
        <a:blip xmlns:r="http://schemas.openxmlformats.org/officeDocument/2006/relationships" r:embed="rId2"/>
        <a:srcRect l="9936" t="20835" r="13083" b="16099"/>
        <a:stretch/>
      </xdr:blipFill>
      <xdr:spPr>
        <a:xfrm>
          <a:off x="25305203" y="41524919"/>
          <a:ext cx="10014857" cy="9783989"/>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8" name="Imagen 7">
          <a:extLst>
            <a:ext uri="{FF2B5EF4-FFF2-40B4-BE49-F238E27FC236}">
              <a16:creationId xmlns:a16="http://schemas.microsoft.com/office/drawing/2014/main" id="{3EE62D21-D95F-4455-A893-D2BABCC41EB1}"/>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9" name="Imagen 8">
          <a:extLst>
            <a:ext uri="{FF2B5EF4-FFF2-40B4-BE49-F238E27FC236}">
              <a16:creationId xmlns:a16="http://schemas.microsoft.com/office/drawing/2014/main" id="{782C937F-7BA1-47A6-A7CD-0A94F4E4EA70}"/>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0" name="Imagen 9">
          <a:extLst>
            <a:ext uri="{FF2B5EF4-FFF2-40B4-BE49-F238E27FC236}">
              <a16:creationId xmlns:a16="http://schemas.microsoft.com/office/drawing/2014/main" id="{FF35F481-1BE0-4B04-B953-3C6443B0BB5F}"/>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1" name="Imagen 10">
          <a:extLst>
            <a:ext uri="{FF2B5EF4-FFF2-40B4-BE49-F238E27FC236}">
              <a16:creationId xmlns:a16="http://schemas.microsoft.com/office/drawing/2014/main" id="{3BC61922-557F-4575-80D5-30C5696AF98D}"/>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2" name="Imagen 11">
          <a:extLst>
            <a:ext uri="{FF2B5EF4-FFF2-40B4-BE49-F238E27FC236}">
              <a16:creationId xmlns:a16="http://schemas.microsoft.com/office/drawing/2014/main" id="{E06E076B-8EDC-49A4-B6AA-3DE9B99514DE}"/>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15</xdr:col>
      <xdr:colOff>340178</xdr:colOff>
      <xdr:row>59</xdr:row>
      <xdr:rowOff>653144</xdr:rowOff>
    </xdr:from>
    <xdr:to>
      <xdr:col>26</xdr:col>
      <xdr:colOff>325210</xdr:colOff>
      <xdr:row>68</xdr:row>
      <xdr:rowOff>312058</xdr:rowOff>
    </xdr:to>
    <xdr:pic>
      <xdr:nvPicPr>
        <xdr:cNvPr id="13" name="Imagen 12">
          <a:extLst>
            <a:ext uri="{FF2B5EF4-FFF2-40B4-BE49-F238E27FC236}">
              <a16:creationId xmlns:a16="http://schemas.microsoft.com/office/drawing/2014/main" id="{5FF6FD0D-EB40-4DDB-A9D1-0BBD951CD6D5}"/>
            </a:ext>
          </a:extLst>
        </xdr:cNvPr>
        <xdr:cNvPicPr>
          <a:picLocks noChangeAspect="1"/>
        </xdr:cNvPicPr>
      </xdr:nvPicPr>
      <xdr:blipFill rotWithShape="1">
        <a:blip xmlns:r="http://schemas.openxmlformats.org/officeDocument/2006/relationships" r:embed="rId2"/>
        <a:srcRect l="9936" t="20835" r="13083" b="16099"/>
        <a:stretch/>
      </xdr:blipFill>
      <xdr:spPr>
        <a:xfrm>
          <a:off x="25305203" y="41524919"/>
          <a:ext cx="10014857" cy="9171214"/>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4" name="Imagen 13">
          <a:extLst>
            <a:ext uri="{FF2B5EF4-FFF2-40B4-BE49-F238E27FC236}">
              <a16:creationId xmlns:a16="http://schemas.microsoft.com/office/drawing/2014/main" id="{2CD73E8A-A711-4A1A-8209-9115BCE96288}"/>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5" name="Imagen 14">
          <a:extLst>
            <a:ext uri="{FF2B5EF4-FFF2-40B4-BE49-F238E27FC236}">
              <a16:creationId xmlns:a16="http://schemas.microsoft.com/office/drawing/2014/main" id="{39CACDE0-4FF5-4FA0-966B-1943645F8F70}"/>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6" name="Imagen 15">
          <a:extLst>
            <a:ext uri="{FF2B5EF4-FFF2-40B4-BE49-F238E27FC236}">
              <a16:creationId xmlns:a16="http://schemas.microsoft.com/office/drawing/2014/main" id="{9DE5722E-72D6-4DFC-AE79-AF3C36D6E086}"/>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7" name="Imagen 16">
          <a:extLst>
            <a:ext uri="{FF2B5EF4-FFF2-40B4-BE49-F238E27FC236}">
              <a16:creationId xmlns:a16="http://schemas.microsoft.com/office/drawing/2014/main" id="{99711B94-C335-47EF-9F86-A509AC7796D7}"/>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twoCellAnchor editAs="oneCell">
    <xdr:from>
      <xdr:col>16</xdr:col>
      <xdr:colOff>0</xdr:colOff>
      <xdr:row>21</xdr:row>
      <xdr:rowOff>0</xdr:rowOff>
    </xdr:from>
    <xdr:to>
      <xdr:col>33</xdr:col>
      <xdr:colOff>93623</xdr:colOff>
      <xdr:row>22</xdr:row>
      <xdr:rowOff>474543</xdr:rowOff>
    </xdr:to>
    <xdr:pic>
      <xdr:nvPicPr>
        <xdr:cNvPr id="18" name="Imagen 17">
          <a:extLst>
            <a:ext uri="{FF2B5EF4-FFF2-40B4-BE49-F238E27FC236}">
              <a16:creationId xmlns:a16="http://schemas.microsoft.com/office/drawing/2014/main" id="{749D90B9-90D1-4D21-A987-B1C5284040CA}"/>
            </a:ext>
          </a:extLst>
        </xdr:cNvPr>
        <xdr:cNvPicPr>
          <a:picLocks noChangeAspect="1"/>
        </xdr:cNvPicPr>
      </xdr:nvPicPr>
      <xdr:blipFill>
        <a:blip xmlns:r="http://schemas.openxmlformats.org/officeDocument/2006/relationships" r:embed="rId3"/>
        <a:stretch>
          <a:fillRect/>
        </a:stretch>
      </xdr:blipFill>
      <xdr:spPr>
        <a:xfrm>
          <a:off x="27374850" y="14935200"/>
          <a:ext cx="13047623" cy="14587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D57BC0F7-BE40-4C09-A85D-21E9C145B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D5847C1C-C1AB-4ABF-B6BE-E2656CC46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209550</xdr:colOff>
      <xdr:row>31</xdr:row>
      <xdr:rowOff>466725</xdr:rowOff>
    </xdr:from>
    <xdr:to>
      <xdr:col>24</xdr:col>
      <xdr:colOff>753835</xdr:colOff>
      <xdr:row>40</xdr:row>
      <xdr:rowOff>288472</xdr:rowOff>
    </xdr:to>
    <xdr:pic>
      <xdr:nvPicPr>
        <xdr:cNvPr id="3" name="Imagen 2">
          <a:extLst>
            <a:ext uri="{FF2B5EF4-FFF2-40B4-BE49-F238E27FC236}">
              <a16:creationId xmlns:a16="http://schemas.microsoft.com/office/drawing/2014/main" id="{00000000-0008-0000-2B00-000003000000}"/>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1"/>
        <a:stretch>
          <a:fillRect/>
        </a:stretch>
      </xdr:blipFill>
      <xdr:spPr>
        <a:xfrm>
          <a:off x="20745450" y="27866975"/>
          <a:ext cx="7747000" cy="4292600"/>
        </a:xfrm>
        <a:prstGeom prst="rect">
          <a:avLst/>
        </a:prstGeom>
      </xdr:spPr>
    </xdr:pic>
    <xdr:clientData/>
  </xdr:twoCellAnchor>
  <xdr:twoCellAnchor editAs="oneCell">
    <xdr:from>
      <xdr:col>15</xdr:col>
      <xdr:colOff>419100</xdr:colOff>
      <xdr:row>39</xdr:row>
      <xdr:rowOff>95250</xdr:rowOff>
    </xdr:from>
    <xdr:to>
      <xdr:col>24</xdr:col>
      <xdr:colOff>68035</xdr:colOff>
      <xdr:row>51</xdr:row>
      <xdr:rowOff>92528</xdr:rowOff>
    </xdr:to>
    <xdr:pic>
      <xdr:nvPicPr>
        <xdr:cNvPr id="4" name="Imagen 3">
          <a:extLst>
            <a:ext uri="{FF2B5EF4-FFF2-40B4-BE49-F238E27FC236}">
              <a16:creationId xmlns:a16="http://schemas.microsoft.com/office/drawing/2014/main" id="{00000000-0008-0000-2B00-000004000000}"/>
            </a:ext>
            <a:ext uri="{147F2762-F138-4A5C-976F-8EAC2B608ADB}">
              <a16:predDERef xmlns:a16="http://schemas.microsoft.com/office/drawing/2014/main" pred="{D4DC1CE9-F47F-EEE5-26C4-4712F5013D03}"/>
            </a:ext>
          </a:extLst>
        </xdr:cNvPr>
        <xdr:cNvPicPr>
          <a:picLocks noChangeAspect="1"/>
        </xdr:cNvPicPr>
      </xdr:nvPicPr>
      <xdr:blipFill>
        <a:blip xmlns:r="http://schemas.openxmlformats.org/officeDocument/2006/relationships" r:embed="rId2"/>
        <a:stretch>
          <a:fillRect/>
        </a:stretch>
      </xdr:blipFill>
      <xdr:spPr>
        <a:xfrm>
          <a:off x="20955000" y="35166300"/>
          <a:ext cx="6813550" cy="5175250"/>
        </a:xfrm>
        <a:prstGeom prst="rect">
          <a:avLst/>
        </a:prstGeom>
      </xdr:spPr>
    </xdr:pic>
    <xdr:clientData/>
  </xdr:twoCellAnchor>
  <xdr:twoCellAnchor editAs="oneCell">
    <xdr:from>
      <xdr:col>15</xdr:col>
      <xdr:colOff>514350</xdr:colOff>
      <xdr:row>52</xdr:row>
      <xdr:rowOff>9525</xdr:rowOff>
    </xdr:from>
    <xdr:to>
      <xdr:col>23</xdr:col>
      <xdr:colOff>310243</xdr:colOff>
      <xdr:row>60</xdr:row>
      <xdr:rowOff>91168</xdr:rowOff>
    </xdr:to>
    <xdr:pic>
      <xdr:nvPicPr>
        <xdr:cNvPr id="5" name="Imagen 4">
          <a:extLst>
            <a:ext uri="{FF2B5EF4-FFF2-40B4-BE49-F238E27FC236}">
              <a16:creationId xmlns:a16="http://schemas.microsoft.com/office/drawing/2014/main" id="{00000000-0008-0000-2B00-000005000000}"/>
            </a:ext>
            <a:ext uri="{147F2762-F138-4A5C-976F-8EAC2B608ADB}">
              <a16:predDERef xmlns:a16="http://schemas.microsoft.com/office/drawing/2014/main" pred="{D3356DFE-8F4C-38BE-5A2F-80AE737FE6DA}"/>
            </a:ext>
          </a:extLst>
        </xdr:cNvPr>
        <xdr:cNvPicPr>
          <a:picLocks noChangeAspect="1"/>
        </xdr:cNvPicPr>
      </xdr:nvPicPr>
      <xdr:blipFill>
        <a:blip xmlns:r="http://schemas.openxmlformats.org/officeDocument/2006/relationships" r:embed="rId3"/>
        <a:stretch>
          <a:fillRect/>
        </a:stretch>
      </xdr:blipFill>
      <xdr:spPr>
        <a:xfrm>
          <a:off x="21050250" y="47545625"/>
          <a:ext cx="6083300" cy="4692650"/>
        </a:xfrm>
        <a:prstGeom prst="rect">
          <a:avLst/>
        </a:prstGeom>
      </xdr:spPr>
    </xdr:pic>
    <xdr:clientData/>
  </xdr:twoCellAnchor>
  <xdr:twoCellAnchor editAs="oneCell">
    <xdr:from>
      <xdr:col>15</xdr:col>
      <xdr:colOff>0</xdr:colOff>
      <xdr:row>58</xdr:row>
      <xdr:rowOff>0</xdr:rowOff>
    </xdr:from>
    <xdr:to>
      <xdr:col>23</xdr:col>
      <xdr:colOff>348343</xdr:colOff>
      <xdr:row>61</xdr:row>
      <xdr:rowOff>3531054</xdr:rowOff>
    </xdr:to>
    <xdr:pic>
      <xdr:nvPicPr>
        <xdr:cNvPr id="6" name="Imagen 5">
          <a:extLst>
            <a:ext uri="{FF2B5EF4-FFF2-40B4-BE49-F238E27FC236}">
              <a16:creationId xmlns:a16="http://schemas.microsoft.com/office/drawing/2014/main" id="{00000000-0008-0000-2B00-000006000000}"/>
            </a:ext>
            <a:ext uri="{147F2762-F138-4A5C-976F-8EAC2B608ADB}">
              <a16:predDERef xmlns:a16="http://schemas.microsoft.com/office/drawing/2014/main" pred="{DA78439E-7BC6-CD2C-4BDD-659FAEB467A6}"/>
            </a:ext>
          </a:extLst>
        </xdr:cNvPr>
        <xdr:cNvPicPr>
          <a:picLocks noChangeAspect="1"/>
        </xdr:cNvPicPr>
      </xdr:nvPicPr>
      <xdr:blipFill>
        <a:blip xmlns:r="http://schemas.openxmlformats.org/officeDocument/2006/relationships" r:embed="rId4"/>
        <a:stretch>
          <a:fillRect/>
        </a:stretch>
      </xdr:blipFill>
      <xdr:spPr>
        <a:xfrm>
          <a:off x="20535900" y="52330350"/>
          <a:ext cx="6635750" cy="5127625"/>
        </a:xfrm>
        <a:prstGeom prst="rect">
          <a:avLst/>
        </a:prstGeom>
      </xdr:spPr>
    </xdr:pic>
    <xdr:clientData/>
  </xdr:twoCellAnchor>
  <xdr:twoCellAnchor editAs="oneCell">
    <xdr:from>
      <xdr:col>0</xdr:col>
      <xdr:colOff>112505</xdr:colOff>
      <xdr:row>0</xdr:row>
      <xdr:rowOff>129761</xdr:rowOff>
    </xdr:from>
    <xdr:to>
      <xdr:col>2</xdr:col>
      <xdr:colOff>152400</xdr:colOff>
      <xdr:row>0</xdr:row>
      <xdr:rowOff>762000</xdr:rowOff>
    </xdr:to>
    <xdr:pic>
      <xdr:nvPicPr>
        <xdr:cNvPr id="9" name="Imagen 8" descr="Manual institucional, logo SCRD y otros logos institucionales 2021 |  Secretaría de Cultura, Recreación y Deporte">
          <a:extLst>
            <a:ext uri="{FF2B5EF4-FFF2-40B4-BE49-F238E27FC236}">
              <a16:creationId xmlns:a16="http://schemas.microsoft.com/office/drawing/2014/main" id="{867531F3-D7B2-41B8-81B7-0E0244DB58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DC68024F-DA97-4ACB-A35A-E48B6AFF0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EFF2FC18-2C38-4E4C-AA19-09B858F54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209550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13E1C1C8-4438-48D9-B01C-4053A4218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3</xdr:col>
      <xdr:colOff>86880</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57CC58C9-4646-4177-A712-B965F0FD5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A6116838-34DA-4361-8DDC-054AC6FA7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9626CBC8-5E23-4795-8CD8-596307965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62A3810F-1AD4-454E-83C9-F2100B065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AE9B57D4-2662-4EE1-B18E-5DBB1BD1F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D13F120C-1005-44A4-8DEA-CC49E9994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80CBCD52-50EB-4265-8DE4-3AF90DB8F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609600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54343246-4478-4ED1-8F86-AA0BB1EC4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33129</xdr:colOff>
      <xdr:row>0</xdr:row>
      <xdr:rowOff>66261</xdr:rowOff>
    </xdr:from>
    <xdr:to>
      <xdr:col>2</xdr:col>
      <xdr:colOff>503463</xdr:colOff>
      <xdr:row>0</xdr:row>
      <xdr:rowOff>789214</xdr:rowOff>
    </xdr:to>
    <xdr:pic>
      <xdr:nvPicPr>
        <xdr:cNvPr id="3" name="Imagen 2" descr="Manual institucional, logo SCRD y otros logos institucionales 2021 |  Secretaría de Cultura, Recreación y Deport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29" y="66261"/>
          <a:ext cx="1885477" cy="722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50347</xdr:colOff>
      <xdr:row>0</xdr:row>
      <xdr:rowOff>762000</xdr:rowOff>
    </xdr:to>
    <xdr:pic>
      <xdr:nvPicPr>
        <xdr:cNvPr id="3" name="Imagen 2" descr="Manual institucional, logo SCRD y otros logos institucionales 2021 |  Secretaría de Cultura, Recreación y Deporte">
          <a:extLst>
            <a:ext uri="{FF2B5EF4-FFF2-40B4-BE49-F238E27FC236}">
              <a16:creationId xmlns:a16="http://schemas.microsoft.com/office/drawing/2014/main" id="{56EBB107-B83C-47A2-A6FB-37ADA364D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502663"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171450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B3246797-C52A-4F0E-A446-49D500B08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32</xdr:row>
      <xdr:rowOff>6681</xdr:rowOff>
    </xdr:to>
    <xdr:pic>
      <xdr:nvPicPr>
        <xdr:cNvPr id="7" name="Imagen 6">
          <a:extLst>
            <a:ext uri="{FF2B5EF4-FFF2-40B4-BE49-F238E27FC236}">
              <a16:creationId xmlns:a16="http://schemas.microsoft.com/office/drawing/2014/main" id="{8CE379C2-E6E6-4B93-9CF3-6267078EACD3}"/>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17592675" y="18821400"/>
          <a:ext cx="7402285" cy="44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F4657683-EE23-4B08-B3D1-8E1D93FAD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A4665C84-7BF9-4857-BEAD-3EEE32269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FFD1BF30-6BFD-48F0-8499-1A12D3A5D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7" name="Imagen 6">
          <a:extLst>
            <a:ext uri="{FF2B5EF4-FFF2-40B4-BE49-F238E27FC236}">
              <a16:creationId xmlns:a16="http://schemas.microsoft.com/office/drawing/2014/main" id="{B69035FE-616E-4773-A221-1DA6AA7C4179}"/>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8" name="Imagen 7">
          <a:extLst>
            <a:ext uri="{FF2B5EF4-FFF2-40B4-BE49-F238E27FC236}">
              <a16:creationId xmlns:a16="http://schemas.microsoft.com/office/drawing/2014/main" id="{C8E43CBF-3333-49B8-9238-D768FE20F5CC}"/>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9" name="Imagen 8">
          <a:extLst>
            <a:ext uri="{FF2B5EF4-FFF2-40B4-BE49-F238E27FC236}">
              <a16:creationId xmlns:a16="http://schemas.microsoft.com/office/drawing/2014/main" id="{E1D8AD44-9D21-45E5-A217-BC90AC0CEA78}"/>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0" name="Imagen 9">
          <a:extLst>
            <a:ext uri="{FF2B5EF4-FFF2-40B4-BE49-F238E27FC236}">
              <a16:creationId xmlns:a16="http://schemas.microsoft.com/office/drawing/2014/main" id="{9D6F1F5B-C2A0-44AA-BCDE-5515F39B9296}"/>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1" name="Imagen 10">
          <a:extLst>
            <a:ext uri="{FF2B5EF4-FFF2-40B4-BE49-F238E27FC236}">
              <a16:creationId xmlns:a16="http://schemas.microsoft.com/office/drawing/2014/main" id="{BBB02756-6FD9-4E6B-9E4F-8C302F601DF4}"/>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2" name="Imagen 11">
          <a:extLst>
            <a:ext uri="{FF2B5EF4-FFF2-40B4-BE49-F238E27FC236}">
              <a16:creationId xmlns:a16="http://schemas.microsoft.com/office/drawing/2014/main" id="{D4660FD4-A4A0-41CF-96D3-C63CBBE76E11}"/>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3" name="Imagen 12">
          <a:extLst>
            <a:ext uri="{FF2B5EF4-FFF2-40B4-BE49-F238E27FC236}">
              <a16:creationId xmlns:a16="http://schemas.microsoft.com/office/drawing/2014/main" id="{46D07A55-A65D-45EA-B1A7-18AA8EDA8946}"/>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4" name="Imagen 13">
          <a:extLst>
            <a:ext uri="{FF2B5EF4-FFF2-40B4-BE49-F238E27FC236}">
              <a16:creationId xmlns:a16="http://schemas.microsoft.com/office/drawing/2014/main" id="{B96D886B-5A98-4154-B876-983769558835}"/>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5" name="Imagen 14">
          <a:extLst>
            <a:ext uri="{FF2B5EF4-FFF2-40B4-BE49-F238E27FC236}">
              <a16:creationId xmlns:a16="http://schemas.microsoft.com/office/drawing/2014/main" id="{03533104-7598-4033-9799-5EF2E6DC12C6}"/>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twoCellAnchor editAs="oneCell">
    <xdr:from>
      <xdr:col>16</xdr:col>
      <xdr:colOff>0</xdr:colOff>
      <xdr:row>21</xdr:row>
      <xdr:rowOff>0</xdr:rowOff>
    </xdr:from>
    <xdr:to>
      <xdr:col>33</xdr:col>
      <xdr:colOff>93623</xdr:colOff>
      <xdr:row>21</xdr:row>
      <xdr:rowOff>969843</xdr:rowOff>
    </xdr:to>
    <xdr:pic>
      <xdr:nvPicPr>
        <xdr:cNvPr id="16" name="Imagen 15">
          <a:extLst>
            <a:ext uri="{FF2B5EF4-FFF2-40B4-BE49-F238E27FC236}">
              <a16:creationId xmlns:a16="http://schemas.microsoft.com/office/drawing/2014/main" id="{044BBA53-3E01-4599-8AC2-1C569411CF45}"/>
            </a:ext>
          </a:extLst>
        </xdr:cNvPr>
        <xdr:cNvPicPr>
          <a:picLocks noChangeAspect="1"/>
        </xdr:cNvPicPr>
      </xdr:nvPicPr>
      <xdr:blipFill>
        <a:blip xmlns:r="http://schemas.openxmlformats.org/officeDocument/2006/relationships" r:embed="rId2"/>
        <a:stretch>
          <a:fillRect/>
        </a:stretch>
      </xdr:blipFill>
      <xdr:spPr>
        <a:xfrm>
          <a:off x="23193375" y="18335625"/>
          <a:ext cx="13047623" cy="9698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1173957</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0E82558E-4E25-4E34-B429-F892929F9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D29C627B-7F5B-4AF6-A28C-595D03F7E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FC3DBE00-F112-4E30-9A10-07EF632D5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1DE15F29-EEF2-4AAB-A096-7450C4BDC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52</xdr:row>
      <xdr:rowOff>9525</xdr:rowOff>
    </xdr:from>
    <xdr:to>
      <xdr:col>22</xdr:col>
      <xdr:colOff>557893</xdr:colOff>
      <xdr:row>53</xdr:row>
      <xdr:rowOff>1661</xdr:rowOff>
    </xdr:to>
    <xdr:pic>
      <xdr:nvPicPr>
        <xdr:cNvPr id="6" name="Imagen 5">
          <a:extLst>
            <a:ext uri="{FF2B5EF4-FFF2-40B4-BE49-F238E27FC236}">
              <a16:creationId xmlns:a16="http://schemas.microsoft.com/office/drawing/2014/main" id="{99329596-4696-48BB-AF96-A195BEBC5912}"/>
            </a:ext>
            <a:ext uri="{147F2762-F138-4A5C-976F-8EAC2B608ADB}">
              <a16:predDERef xmlns:a16="http://schemas.microsoft.com/office/drawing/2014/main" pred="{D3356DFE-8F4C-38BE-5A2F-80AE737FE6DA}"/>
            </a:ext>
          </a:extLst>
        </xdr:cNvPr>
        <xdr:cNvPicPr>
          <a:picLocks noChangeAspect="1"/>
        </xdr:cNvPicPr>
      </xdr:nvPicPr>
      <xdr:blipFill>
        <a:blip xmlns:r="http://schemas.openxmlformats.org/officeDocument/2006/relationships" r:embed="rId2"/>
        <a:stretch>
          <a:fillRect/>
        </a:stretch>
      </xdr:blipFill>
      <xdr:spPr>
        <a:xfrm>
          <a:off x="18735675" y="37699950"/>
          <a:ext cx="5891893" cy="47897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B732854B-6617-45D9-A63A-D16F382F0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1</xdr:col>
      <xdr:colOff>1910124</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C1E47E4A-B769-4DA8-B9C8-5C61B209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3AB1BC1D-03BC-432B-B987-5EC9A5FD4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2" name="Imagen 1" descr="Manual institucional, logo SCRD y otros logos institucionales 2021 |  Secretaría de Cultura, Recreación y Deport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4045"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C9ED61B8-85CA-4301-A2CD-B2DC49CEC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528E3D25-342A-4EC1-B405-5932E8DB6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168088</xdr:colOff>
      <xdr:row>211</xdr:row>
      <xdr:rowOff>201706</xdr:rowOff>
    </xdr:from>
    <xdr:to>
      <xdr:col>14</xdr:col>
      <xdr:colOff>1492063</xdr:colOff>
      <xdr:row>212</xdr:row>
      <xdr:rowOff>316006</xdr:rowOff>
    </xdr:to>
    <xdr:pic>
      <xdr:nvPicPr>
        <xdr:cNvPr id="7" name="Imagen 6">
          <a:extLst>
            <a:ext uri="{FF2B5EF4-FFF2-40B4-BE49-F238E27FC236}">
              <a16:creationId xmlns:a16="http://schemas.microsoft.com/office/drawing/2014/main" id="{61672563-6CE2-4B0F-819E-60B567AA512E}"/>
            </a:ext>
            <a:ext uri="{147F2762-F138-4A5C-976F-8EAC2B608ADB}">
              <a16:predDERef xmlns:a16="http://schemas.microsoft.com/office/drawing/2014/main" pred="{0BFD3975-7538-D0C2-F023-AE3D4B334A15}"/>
            </a:ext>
          </a:extLst>
        </xdr:cNvPr>
        <xdr:cNvPicPr>
          <a:picLocks noChangeAspect="1"/>
        </xdr:cNvPicPr>
      </xdr:nvPicPr>
      <xdr:blipFill>
        <a:blip xmlns:r="http://schemas.openxmlformats.org/officeDocument/2006/relationships" r:embed="rId2"/>
        <a:stretch>
          <a:fillRect/>
        </a:stretch>
      </xdr:blipFill>
      <xdr:spPr>
        <a:xfrm>
          <a:off x="15760513" y="140809756"/>
          <a:ext cx="1323975" cy="1076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223157</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672A0B1A-0B29-4B41-88FD-9871D77F8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816F6E77-DE8B-477B-A6E0-DE2F105C4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21D6822B-1A90-4134-9022-331235479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0605C85E-5488-40B1-955D-C0FB506DFB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FBAD4928-3A34-44C2-B6D8-E265FB112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84499</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65831647-0A31-42B1-B7A5-266B2DCB3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581C502E-EAF3-475C-9160-F51560B86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EADA62DB-B10E-4E2C-A2C2-D29E9B736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0FAAA88F-3A69-42BB-970E-AE67E7DE4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B2AEB3DF-4EB6-4C00-B04D-5E7181FA1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1250950</xdr:colOff>
      <xdr:row>0</xdr:row>
      <xdr:rowOff>444500</xdr:rowOff>
    </xdr:to>
    <xdr:pic>
      <xdr:nvPicPr>
        <xdr:cNvPr id="2" name="Imagen 1" descr="Manual institucional, logo SCRD y otros logos institucionales 2021 |  Secretaría de Cultura, Recreación y Deport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505" y="129761"/>
          <a:ext cx="1487695" cy="314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129887</xdr:colOff>
      <xdr:row>0</xdr:row>
      <xdr:rowOff>86590</xdr:rowOff>
    </xdr:from>
    <xdr:to>
      <xdr:col>1</xdr:col>
      <xdr:colOff>1282104</xdr:colOff>
      <xdr:row>0</xdr:row>
      <xdr:rowOff>718829</xdr:rowOff>
    </xdr:to>
    <xdr:pic>
      <xdr:nvPicPr>
        <xdr:cNvPr id="2" name="Imagen 1" descr="Manual institucional, logo SCRD y otros logos institucionales 2021 |  Secretaría de Cultura, Recreación y Deporte">
          <a:extLst>
            <a:ext uri="{FF2B5EF4-FFF2-40B4-BE49-F238E27FC236}">
              <a16:creationId xmlns:a16="http://schemas.microsoft.com/office/drawing/2014/main" id="{FA46C5F8-EE70-46FB-9173-388EA3695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7" y="86590"/>
          <a:ext cx="1498581"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E5503153-AD4C-4FE3-A9D2-7603C680E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114300</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9ADA2DCF-11C4-418B-8E12-A311934E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32</xdr:row>
      <xdr:rowOff>0</xdr:rowOff>
    </xdr:to>
    <xdr:pic>
      <xdr:nvPicPr>
        <xdr:cNvPr id="5" name="Imagen 4">
          <a:extLst>
            <a:ext uri="{FF2B5EF4-FFF2-40B4-BE49-F238E27FC236}">
              <a16:creationId xmlns:a16="http://schemas.microsoft.com/office/drawing/2014/main" id="{B1DD7F87-1ED2-4B8E-BEBA-61C4D5086EB7}"/>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19897725" y="19145250"/>
          <a:ext cx="7402285" cy="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AEAEC402-7D57-499F-A3A9-3587E14B3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31</xdr:row>
      <xdr:rowOff>466725</xdr:rowOff>
    </xdr:to>
    <xdr:pic>
      <xdr:nvPicPr>
        <xdr:cNvPr id="6" name="Imagen 5">
          <a:extLst>
            <a:ext uri="{FF2B5EF4-FFF2-40B4-BE49-F238E27FC236}">
              <a16:creationId xmlns:a16="http://schemas.microsoft.com/office/drawing/2014/main" id="{BFAC4C71-2A52-40A8-98D3-633FAACD4781}"/>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22431375" y="41328975"/>
          <a:ext cx="7402285" cy="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D84D36D9-9BF5-4F8C-98D0-101846EEA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31</xdr:row>
      <xdr:rowOff>466725</xdr:rowOff>
    </xdr:to>
    <xdr:pic>
      <xdr:nvPicPr>
        <xdr:cNvPr id="6" name="Imagen 5">
          <a:extLst>
            <a:ext uri="{FF2B5EF4-FFF2-40B4-BE49-F238E27FC236}">
              <a16:creationId xmlns:a16="http://schemas.microsoft.com/office/drawing/2014/main" id="{3BF6D4F0-6249-4441-9FB9-007881FF02C0}"/>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15763875" y="23079075"/>
          <a:ext cx="7402285" cy="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B46B6C87-7D28-47E0-9CD7-FEB59EF3A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31</xdr:row>
      <xdr:rowOff>466725</xdr:rowOff>
    </xdr:to>
    <xdr:pic>
      <xdr:nvPicPr>
        <xdr:cNvPr id="6" name="Imagen 5">
          <a:extLst>
            <a:ext uri="{FF2B5EF4-FFF2-40B4-BE49-F238E27FC236}">
              <a16:creationId xmlns:a16="http://schemas.microsoft.com/office/drawing/2014/main" id="{71DD1B6F-1719-437F-AC12-4A137ECB44C5}"/>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22431375" y="22688550"/>
          <a:ext cx="7402285" cy="0"/>
        </a:xfrm>
        <a:prstGeom prst="rect">
          <a:avLst/>
        </a:prstGeom>
      </xdr:spPr>
    </xdr:pic>
    <xdr:clientData/>
  </xdr:twoCellAnchor>
  <xdr:twoCellAnchor editAs="oneCell">
    <xdr:from>
      <xdr:col>14</xdr:col>
      <xdr:colOff>179293</xdr:colOff>
      <xdr:row>68</xdr:row>
      <xdr:rowOff>560293</xdr:rowOff>
    </xdr:from>
    <xdr:to>
      <xdr:col>14</xdr:col>
      <xdr:colOff>2823883</xdr:colOff>
      <xdr:row>71</xdr:row>
      <xdr:rowOff>442231</xdr:rowOff>
    </xdr:to>
    <xdr:pic>
      <xdr:nvPicPr>
        <xdr:cNvPr id="7" name="Imagen 6">
          <a:extLst>
            <a:ext uri="{FF2B5EF4-FFF2-40B4-BE49-F238E27FC236}">
              <a16:creationId xmlns:a16="http://schemas.microsoft.com/office/drawing/2014/main" id="{8B265810-F790-466E-A53F-FFE624B1480B}"/>
            </a:ext>
          </a:extLst>
        </xdr:cNvPr>
        <xdr:cNvPicPr>
          <a:picLocks noChangeAspect="1"/>
        </xdr:cNvPicPr>
      </xdr:nvPicPr>
      <xdr:blipFill rotWithShape="1">
        <a:blip xmlns:r="http://schemas.openxmlformats.org/officeDocument/2006/relationships" r:embed="rId3"/>
        <a:srcRect l="29962" t="34247" r="30866" b="24126"/>
        <a:stretch/>
      </xdr:blipFill>
      <xdr:spPr>
        <a:xfrm>
          <a:off x="15076393" y="49394968"/>
          <a:ext cx="2644590" cy="15828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4638819E-90D8-4F2A-B443-A2643774A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33130</xdr:colOff>
      <xdr:row>0</xdr:row>
      <xdr:rowOff>66261</xdr:rowOff>
    </xdr:from>
    <xdr:to>
      <xdr:col>2</xdr:col>
      <xdr:colOff>411071</xdr:colOff>
      <xdr:row>0</xdr:row>
      <xdr:rowOff>786848</xdr:rowOff>
    </xdr:to>
    <xdr:pic>
      <xdr:nvPicPr>
        <xdr:cNvPr id="6" name="Imagen 5" descr="Manual institucional, logo SCRD y otros logos institucionales 2021 |  Secretaría de Cultura, Recreación y Deporte">
          <a:extLst>
            <a:ext uri="{FF2B5EF4-FFF2-40B4-BE49-F238E27FC236}">
              <a16:creationId xmlns:a16="http://schemas.microsoft.com/office/drawing/2014/main" id="{0EB729E7-9BCD-4126-AD7B-4E4BEBD13D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0" y="66261"/>
          <a:ext cx="2232594" cy="72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31</xdr:row>
      <xdr:rowOff>466725</xdr:rowOff>
    </xdr:to>
    <xdr:pic>
      <xdr:nvPicPr>
        <xdr:cNvPr id="7" name="Imagen 6">
          <a:extLst>
            <a:ext uri="{FF2B5EF4-FFF2-40B4-BE49-F238E27FC236}">
              <a16:creationId xmlns:a16="http://schemas.microsoft.com/office/drawing/2014/main" id="{7C931408-70AA-4DA7-98FE-418E5DDF9BE7}"/>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16773525" y="21231225"/>
          <a:ext cx="7402285" cy="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2</xdr:col>
      <xdr:colOff>174321</xdr:colOff>
      <xdr:row>0</xdr:row>
      <xdr:rowOff>762000</xdr:rowOff>
    </xdr:to>
    <xdr:pic>
      <xdr:nvPicPr>
        <xdr:cNvPr id="4" name="Imagen 3" descr="Manual institucional, logo SCRD y otros logos institucionales 2021 |  Secretaría de Cultura, Recreación y Deporte">
          <a:extLst>
            <a:ext uri="{FF2B5EF4-FFF2-40B4-BE49-F238E27FC236}">
              <a16:creationId xmlns:a16="http://schemas.microsoft.com/office/drawing/2014/main" id="{2FCBB284-4FF5-4A60-91FD-E8078AEC7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544284</xdr:colOff>
      <xdr:row>31</xdr:row>
      <xdr:rowOff>466725</xdr:rowOff>
    </xdr:to>
    <xdr:pic>
      <xdr:nvPicPr>
        <xdr:cNvPr id="5" name="Imagen 4">
          <a:extLst>
            <a:ext uri="{FF2B5EF4-FFF2-40B4-BE49-F238E27FC236}">
              <a16:creationId xmlns:a16="http://schemas.microsoft.com/office/drawing/2014/main" id="{06F636BE-AC6D-42E0-A0F5-2512653F1453}"/>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21621750" y="23336250"/>
          <a:ext cx="7402285" cy="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867D7A7A-391A-489D-B3A9-568492262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325210</xdr:colOff>
      <xdr:row>31</xdr:row>
      <xdr:rowOff>466725</xdr:rowOff>
    </xdr:to>
    <xdr:pic>
      <xdr:nvPicPr>
        <xdr:cNvPr id="6" name="Imagen 5">
          <a:extLst>
            <a:ext uri="{FF2B5EF4-FFF2-40B4-BE49-F238E27FC236}">
              <a16:creationId xmlns:a16="http://schemas.microsoft.com/office/drawing/2014/main" id="{DB8142F5-5410-4B20-942E-40EC90617EE3}"/>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22374225" y="25622250"/>
          <a:ext cx="7402285" cy="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3C358193-39FE-43AD-9B38-DDF613E04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31</xdr:row>
      <xdr:rowOff>466725</xdr:rowOff>
    </xdr:from>
    <xdr:to>
      <xdr:col>24</xdr:col>
      <xdr:colOff>544285</xdr:colOff>
      <xdr:row>31</xdr:row>
      <xdr:rowOff>466725</xdr:rowOff>
    </xdr:to>
    <xdr:pic>
      <xdr:nvPicPr>
        <xdr:cNvPr id="6" name="Imagen 5">
          <a:extLst>
            <a:ext uri="{FF2B5EF4-FFF2-40B4-BE49-F238E27FC236}">
              <a16:creationId xmlns:a16="http://schemas.microsoft.com/office/drawing/2014/main" id="{475D25BE-7DEE-45DD-B230-5F430F4C7BD9}"/>
            </a:ext>
            <a:ext uri="{147F2762-F138-4A5C-976F-8EAC2B608ADB}">
              <a16:predDERef xmlns:a16="http://schemas.microsoft.com/office/drawing/2014/main" pred="{96924E30-AD59-40A4-87D5-C1321538F9DD}"/>
            </a:ext>
          </a:extLst>
        </xdr:cNvPr>
        <xdr:cNvPicPr>
          <a:picLocks noChangeAspect="1"/>
        </xdr:cNvPicPr>
      </xdr:nvPicPr>
      <xdr:blipFill>
        <a:blip xmlns:r="http://schemas.openxmlformats.org/officeDocument/2006/relationships" r:embed="rId2"/>
        <a:stretch>
          <a:fillRect/>
        </a:stretch>
      </xdr:blipFill>
      <xdr:spPr>
        <a:xfrm>
          <a:off x="21869400" y="22526625"/>
          <a:ext cx="7402285"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112505</xdr:colOff>
      <xdr:row>0</xdr:row>
      <xdr:rowOff>129762</xdr:rowOff>
    </xdr:from>
    <xdr:to>
      <xdr:col>1</xdr:col>
      <xdr:colOff>1257300</xdr:colOff>
      <xdr:row>0</xdr:row>
      <xdr:rowOff>769328</xdr:rowOff>
    </xdr:to>
    <xdr:pic>
      <xdr:nvPicPr>
        <xdr:cNvPr id="2" name="Imagen 1" descr="Manual institucional, logo SCRD y otros logos institucionales 2021 |  Secretaría de Cultura, Recreación y Deporte">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2"/>
          <a:ext cx="1498930" cy="63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280458</xdr:colOff>
      <xdr:row>10</xdr:row>
      <xdr:rowOff>111125</xdr:rowOff>
    </xdr:from>
    <xdr:to>
      <xdr:col>25</xdr:col>
      <xdr:colOff>428625</xdr:colOff>
      <xdr:row>26</xdr:row>
      <xdr:rowOff>269875</xdr:rowOff>
    </xdr:to>
    <xdr:graphicFrame macro="">
      <xdr:nvGraphicFramePr>
        <xdr:cNvPr id="8" name="Gráfico 7">
          <a:extLst>
            <a:ext uri="{FF2B5EF4-FFF2-40B4-BE49-F238E27FC236}">
              <a16:creationId xmlns:a16="http://schemas.microsoft.com/office/drawing/2014/main" id="{00000000-0008-0000-7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235659</xdr:colOff>
      <xdr:row>43</xdr:row>
      <xdr:rowOff>176524</xdr:rowOff>
    </xdr:from>
    <xdr:to>
      <xdr:col>24</xdr:col>
      <xdr:colOff>210712</xdr:colOff>
      <xdr:row>61</xdr:row>
      <xdr:rowOff>172555</xdr:rowOff>
    </xdr:to>
    <xdr:graphicFrame macro="">
      <xdr:nvGraphicFramePr>
        <xdr:cNvPr id="9" name="Gráfico 8">
          <a:extLst>
            <a:ext uri="{FF2B5EF4-FFF2-40B4-BE49-F238E27FC236}">
              <a16:creationId xmlns:a16="http://schemas.microsoft.com/office/drawing/2014/main" id="{00000000-0008-0000-7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11" name="Imagen 10" descr="Bogotá renueva su marca ciudad — Brandemia">
          <a:extLst>
            <a:ext uri="{FF2B5EF4-FFF2-40B4-BE49-F238E27FC236}">
              <a16:creationId xmlns:a16="http://schemas.microsoft.com/office/drawing/2014/main" id="{E2E87283-1DB5-43FE-8537-6D6814BED84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508000</xdr:colOff>
      <xdr:row>11</xdr:row>
      <xdr:rowOff>15875</xdr:rowOff>
    </xdr:from>
    <xdr:to>
      <xdr:col>22</xdr:col>
      <xdr:colOff>396875</xdr:colOff>
      <xdr:row>28</xdr:row>
      <xdr:rowOff>206375</xdr:rowOff>
    </xdr:to>
    <xdr:graphicFrame macro="">
      <xdr:nvGraphicFramePr>
        <xdr:cNvPr id="5" name="Gráfico 4">
          <a:extLst>
            <a:ext uri="{FF2B5EF4-FFF2-40B4-BE49-F238E27FC236}">
              <a16:creationId xmlns:a16="http://schemas.microsoft.com/office/drawing/2014/main" id="{00000000-0008-0000-7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979715</xdr:colOff>
      <xdr:row>45</xdr:row>
      <xdr:rowOff>48076</xdr:rowOff>
    </xdr:from>
    <xdr:to>
      <xdr:col>15</xdr:col>
      <xdr:colOff>430894</xdr:colOff>
      <xdr:row>68</xdr:row>
      <xdr:rowOff>40821</xdr:rowOff>
    </xdr:to>
    <xdr:graphicFrame macro="">
      <xdr:nvGraphicFramePr>
        <xdr:cNvPr id="6" name="Gráfico 5">
          <a:extLst>
            <a:ext uri="{FF2B5EF4-FFF2-40B4-BE49-F238E27FC236}">
              <a16:creationId xmlns:a16="http://schemas.microsoft.com/office/drawing/2014/main" id="{00000000-0008-0000-7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7" name="Imagen 6" descr="Bogotá renueva su marca ciudad — Brandemia">
          <a:extLst>
            <a:ext uri="{FF2B5EF4-FFF2-40B4-BE49-F238E27FC236}">
              <a16:creationId xmlns:a16="http://schemas.microsoft.com/office/drawing/2014/main" id="{B1A1F38C-46A8-4874-B6E9-03D69E8485F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444500</xdr:colOff>
      <xdr:row>9</xdr:row>
      <xdr:rowOff>559595</xdr:rowOff>
    </xdr:from>
    <xdr:to>
      <xdr:col>20</xdr:col>
      <xdr:colOff>228600</xdr:colOff>
      <xdr:row>25</xdr:row>
      <xdr:rowOff>127001</xdr:rowOff>
    </xdr:to>
    <xdr:graphicFrame macro="">
      <xdr:nvGraphicFramePr>
        <xdr:cNvPr id="3" name="Gráfico 2">
          <a:extLst>
            <a:ext uri="{FF2B5EF4-FFF2-40B4-BE49-F238E27FC236}">
              <a16:creationId xmlns:a16="http://schemas.microsoft.com/office/drawing/2014/main" id="{00000000-0008-0000-7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666746</xdr:colOff>
      <xdr:row>42</xdr:row>
      <xdr:rowOff>131232</xdr:rowOff>
    </xdr:from>
    <xdr:to>
      <xdr:col>18</xdr:col>
      <xdr:colOff>23812</xdr:colOff>
      <xdr:row>66</xdr:row>
      <xdr:rowOff>127000</xdr:rowOff>
    </xdr:to>
    <xdr:graphicFrame macro="">
      <xdr:nvGraphicFramePr>
        <xdr:cNvPr id="4" name="Gráfico 3">
          <a:extLst>
            <a:ext uri="{FF2B5EF4-FFF2-40B4-BE49-F238E27FC236}">
              <a16:creationId xmlns:a16="http://schemas.microsoft.com/office/drawing/2014/main" id="{00000000-0008-0000-7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CF793E46-744F-42CB-8BA4-4DD299DF90A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555625</xdr:colOff>
      <xdr:row>12</xdr:row>
      <xdr:rowOff>110066</xdr:rowOff>
    </xdr:from>
    <xdr:to>
      <xdr:col>13</xdr:col>
      <xdr:colOff>4540250</xdr:colOff>
      <xdr:row>28</xdr:row>
      <xdr:rowOff>63500</xdr:rowOff>
    </xdr:to>
    <xdr:graphicFrame macro="">
      <xdr:nvGraphicFramePr>
        <xdr:cNvPr id="3" name="Gráfico 2">
          <a:extLst>
            <a:ext uri="{FF2B5EF4-FFF2-40B4-BE49-F238E27FC236}">
              <a16:creationId xmlns:a16="http://schemas.microsoft.com/office/drawing/2014/main" id="{00000000-0008-0000-7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1381125</xdr:colOff>
      <xdr:row>44</xdr:row>
      <xdr:rowOff>4233</xdr:rowOff>
    </xdr:from>
    <xdr:to>
      <xdr:col>12</xdr:col>
      <xdr:colOff>105833</xdr:colOff>
      <xdr:row>67</xdr:row>
      <xdr:rowOff>126999</xdr:rowOff>
    </xdr:to>
    <xdr:graphicFrame macro="">
      <xdr:nvGraphicFramePr>
        <xdr:cNvPr id="4" name="Gráfico 3">
          <a:extLst>
            <a:ext uri="{FF2B5EF4-FFF2-40B4-BE49-F238E27FC236}">
              <a16:creationId xmlns:a16="http://schemas.microsoft.com/office/drawing/2014/main" id="{00000000-0008-0000-7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F8831E8C-AAE8-4C7E-9D73-5B0809578CF7}"/>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533400</xdr:colOff>
      <xdr:row>10</xdr:row>
      <xdr:rowOff>146050</xdr:rowOff>
    </xdr:from>
    <xdr:to>
      <xdr:col>16</xdr:col>
      <xdr:colOff>2794000</xdr:colOff>
      <xdr:row>25</xdr:row>
      <xdr:rowOff>63500</xdr:rowOff>
    </xdr:to>
    <xdr:graphicFrame macro="">
      <xdr:nvGraphicFramePr>
        <xdr:cNvPr id="3" name="Gráfico 2">
          <a:extLst>
            <a:ext uri="{FF2B5EF4-FFF2-40B4-BE49-F238E27FC236}">
              <a16:creationId xmlns:a16="http://schemas.microsoft.com/office/drawing/2014/main" id="{00000000-0008-0000-7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43</xdr:row>
      <xdr:rowOff>31750</xdr:rowOff>
    </xdr:from>
    <xdr:to>
      <xdr:col>16</xdr:col>
      <xdr:colOff>777875</xdr:colOff>
      <xdr:row>67</xdr:row>
      <xdr:rowOff>0</xdr:rowOff>
    </xdr:to>
    <xdr:graphicFrame macro="">
      <xdr:nvGraphicFramePr>
        <xdr:cNvPr id="4" name="Gráfico 3">
          <a:extLst>
            <a:ext uri="{FF2B5EF4-FFF2-40B4-BE49-F238E27FC236}">
              <a16:creationId xmlns:a16="http://schemas.microsoft.com/office/drawing/2014/main" id="{00000000-0008-0000-7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6117B2B5-9279-41ED-9516-B7D6FA3FA18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523875</xdr:colOff>
      <xdr:row>10</xdr:row>
      <xdr:rowOff>78316</xdr:rowOff>
    </xdr:from>
    <xdr:to>
      <xdr:col>22</xdr:col>
      <xdr:colOff>656166</xdr:colOff>
      <xdr:row>25</xdr:row>
      <xdr:rowOff>84666</xdr:rowOff>
    </xdr:to>
    <xdr:graphicFrame macro="">
      <xdr:nvGraphicFramePr>
        <xdr:cNvPr id="4" name="Gráfico 3">
          <a:extLst>
            <a:ext uri="{FF2B5EF4-FFF2-40B4-BE49-F238E27FC236}">
              <a16:creationId xmlns:a16="http://schemas.microsoft.com/office/drawing/2014/main" id="{00000000-0008-0000-7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762000</xdr:colOff>
      <xdr:row>42</xdr:row>
      <xdr:rowOff>144463</xdr:rowOff>
    </xdr:from>
    <xdr:to>
      <xdr:col>20</xdr:col>
      <xdr:colOff>571500</xdr:colOff>
      <xdr:row>65</xdr:row>
      <xdr:rowOff>127000</xdr:rowOff>
    </xdr:to>
    <xdr:graphicFrame macro="">
      <xdr:nvGraphicFramePr>
        <xdr:cNvPr id="3" name="Gráfico 2">
          <a:extLst>
            <a:ext uri="{FF2B5EF4-FFF2-40B4-BE49-F238E27FC236}">
              <a16:creationId xmlns:a16="http://schemas.microsoft.com/office/drawing/2014/main" id="{00000000-0008-0000-7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820A904E-0F03-4662-AF28-88D1D902A3C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563563</xdr:colOff>
      <xdr:row>9</xdr:row>
      <xdr:rowOff>1083235</xdr:rowOff>
    </xdr:from>
    <xdr:to>
      <xdr:col>20</xdr:col>
      <xdr:colOff>373530</xdr:colOff>
      <xdr:row>25</xdr:row>
      <xdr:rowOff>381000</xdr:rowOff>
    </xdr:to>
    <xdr:graphicFrame macro="">
      <xdr:nvGraphicFramePr>
        <xdr:cNvPr id="3" name="Gráfico 2">
          <a:extLst>
            <a:ext uri="{FF2B5EF4-FFF2-40B4-BE49-F238E27FC236}">
              <a16:creationId xmlns:a16="http://schemas.microsoft.com/office/drawing/2014/main" id="{00000000-0008-0000-7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341312</xdr:colOff>
      <xdr:row>42</xdr:row>
      <xdr:rowOff>80963</xdr:rowOff>
    </xdr:from>
    <xdr:to>
      <xdr:col>19</xdr:col>
      <xdr:colOff>111124</xdr:colOff>
      <xdr:row>64</xdr:row>
      <xdr:rowOff>15875</xdr:rowOff>
    </xdr:to>
    <xdr:graphicFrame macro="">
      <xdr:nvGraphicFramePr>
        <xdr:cNvPr id="4" name="Gráfico 3">
          <a:extLst>
            <a:ext uri="{FF2B5EF4-FFF2-40B4-BE49-F238E27FC236}">
              <a16:creationId xmlns:a16="http://schemas.microsoft.com/office/drawing/2014/main" id="{00000000-0008-0000-7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33103DF1-FC43-41E4-9967-A78031B411D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14</xdr:col>
      <xdr:colOff>428625</xdr:colOff>
      <xdr:row>9</xdr:row>
      <xdr:rowOff>448235</xdr:rowOff>
    </xdr:from>
    <xdr:to>
      <xdr:col>20</xdr:col>
      <xdr:colOff>1174750</xdr:colOff>
      <xdr:row>26</xdr:row>
      <xdr:rowOff>63500</xdr:rowOff>
    </xdr:to>
    <xdr:graphicFrame macro="">
      <xdr:nvGraphicFramePr>
        <xdr:cNvPr id="3" name="Gráfico 2">
          <a:extLst>
            <a:ext uri="{FF2B5EF4-FFF2-40B4-BE49-F238E27FC236}">
              <a16:creationId xmlns:a16="http://schemas.microsoft.com/office/drawing/2014/main" id="{00000000-0008-0000-7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666749</xdr:colOff>
      <xdr:row>43</xdr:row>
      <xdr:rowOff>83607</xdr:rowOff>
    </xdr:from>
    <xdr:to>
      <xdr:col>21</xdr:col>
      <xdr:colOff>571500</xdr:colOff>
      <xdr:row>65</xdr:row>
      <xdr:rowOff>79374</xdr:rowOff>
    </xdr:to>
    <xdr:graphicFrame macro="">
      <xdr:nvGraphicFramePr>
        <xdr:cNvPr id="4" name="Gráfico 3">
          <a:extLst>
            <a:ext uri="{FF2B5EF4-FFF2-40B4-BE49-F238E27FC236}">
              <a16:creationId xmlns:a16="http://schemas.microsoft.com/office/drawing/2014/main" id="{00000000-0008-0000-7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4355BAC4-FCDE-4481-97F7-BE11A913BCD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14</xdr:col>
      <xdr:colOff>296333</xdr:colOff>
      <xdr:row>10</xdr:row>
      <xdr:rowOff>21166</xdr:rowOff>
    </xdr:from>
    <xdr:to>
      <xdr:col>21</xdr:col>
      <xdr:colOff>444500</xdr:colOff>
      <xdr:row>26</xdr:row>
      <xdr:rowOff>95250</xdr:rowOff>
    </xdr:to>
    <xdr:graphicFrame macro="">
      <xdr:nvGraphicFramePr>
        <xdr:cNvPr id="3" name="Gráfico 2">
          <a:extLst>
            <a:ext uri="{FF2B5EF4-FFF2-40B4-BE49-F238E27FC236}">
              <a16:creationId xmlns:a16="http://schemas.microsoft.com/office/drawing/2014/main" id="{00000000-0008-0000-7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402165</xdr:colOff>
      <xdr:row>43</xdr:row>
      <xdr:rowOff>427566</xdr:rowOff>
    </xdr:from>
    <xdr:to>
      <xdr:col>26</xdr:col>
      <xdr:colOff>550333</xdr:colOff>
      <xdr:row>66</xdr:row>
      <xdr:rowOff>232834</xdr:rowOff>
    </xdr:to>
    <xdr:graphicFrame macro="">
      <xdr:nvGraphicFramePr>
        <xdr:cNvPr id="4" name="Gráfico 3">
          <a:extLst>
            <a:ext uri="{FF2B5EF4-FFF2-40B4-BE49-F238E27FC236}">
              <a16:creationId xmlns:a16="http://schemas.microsoft.com/office/drawing/2014/main" id="{00000000-0008-0000-7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CE5F040C-A0E9-44F0-B9C2-E1EBEFFFC96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722313</xdr:colOff>
      <xdr:row>11</xdr:row>
      <xdr:rowOff>80962</xdr:rowOff>
    </xdr:from>
    <xdr:to>
      <xdr:col>23</xdr:col>
      <xdr:colOff>2508250</xdr:colOff>
      <xdr:row>25</xdr:row>
      <xdr:rowOff>412749</xdr:rowOff>
    </xdr:to>
    <xdr:graphicFrame macro="">
      <xdr:nvGraphicFramePr>
        <xdr:cNvPr id="3" name="Gráfico 2">
          <a:extLst>
            <a:ext uri="{FF2B5EF4-FFF2-40B4-BE49-F238E27FC236}">
              <a16:creationId xmlns:a16="http://schemas.microsoft.com/office/drawing/2014/main" id="{00000000-0008-0000-7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39688</xdr:colOff>
      <xdr:row>43</xdr:row>
      <xdr:rowOff>65088</xdr:rowOff>
    </xdr:from>
    <xdr:to>
      <xdr:col>23</xdr:col>
      <xdr:colOff>2190750</xdr:colOff>
      <xdr:row>64</xdr:row>
      <xdr:rowOff>95250</xdr:rowOff>
    </xdr:to>
    <xdr:graphicFrame macro="">
      <xdr:nvGraphicFramePr>
        <xdr:cNvPr id="4" name="Gráfico 3">
          <a:extLst>
            <a:ext uri="{FF2B5EF4-FFF2-40B4-BE49-F238E27FC236}">
              <a16:creationId xmlns:a16="http://schemas.microsoft.com/office/drawing/2014/main" id="{00000000-0008-0000-7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5" name="Imagen 4" descr="Bogotá renueva su marca ciudad — Brandemia">
          <a:extLst>
            <a:ext uri="{FF2B5EF4-FFF2-40B4-BE49-F238E27FC236}">
              <a16:creationId xmlns:a16="http://schemas.microsoft.com/office/drawing/2014/main" id="{72925A21-49EC-4055-A549-698557FE476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A146060E-C527-4976-ABEE-4DECBDBCD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8581"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658091</xdr:colOff>
      <xdr:row>9</xdr:row>
      <xdr:rowOff>536863</xdr:rowOff>
    </xdr:from>
    <xdr:to>
      <xdr:col>35</xdr:col>
      <xdr:colOff>63500</xdr:colOff>
      <xdr:row>27</xdr:row>
      <xdr:rowOff>84667</xdr:rowOff>
    </xdr:to>
    <xdr:graphicFrame macro="">
      <xdr:nvGraphicFramePr>
        <xdr:cNvPr id="3" name="Gráfico 2">
          <a:extLst>
            <a:ext uri="{FF2B5EF4-FFF2-40B4-BE49-F238E27FC236}">
              <a16:creationId xmlns:a16="http://schemas.microsoft.com/office/drawing/2014/main" id="{00000000-0008-0000-7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148167</xdr:colOff>
      <xdr:row>43</xdr:row>
      <xdr:rowOff>279401</xdr:rowOff>
    </xdr:from>
    <xdr:to>
      <xdr:col>39</xdr:col>
      <xdr:colOff>529166</xdr:colOff>
      <xdr:row>66</xdr:row>
      <xdr:rowOff>254000</xdr:rowOff>
    </xdr:to>
    <xdr:graphicFrame macro="">
      <xdr:nvGraphicFramePr>
        <xdr:cNvPr id="4" name="Gráfico 3">
          <a:extLst>
            <a:ext uri="{FF2B5EF4-FFF2-40B4-BE49-F238E27FC236}">
              <a16:creationId xmlns:a16="http://schemas.microsoft.com/office/drawing/2014/main" id="{00000000-0008-0000-7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569026</xdr:colOff>
      <xdr:row>2</xdr:row>
      <xdr:rowOff>2171</xdr:rowOff>
    </xdr:to>
    <xdr:pic>
      <xdr:nvPicPr>
        <xdr:cNvPr id="5" name="Imagen 4" descr="Bogotá renueva su marca ciudad — Brandemia">
          <a:extLst>
            <a:ext uri="{FF2B5EF4-FFF2-40B4-BE49-F238E27FC236}">
              <a16:creationId xmlns:a16="http://schemas.microsoft.com/office/drawing/2014/main" id="{93425AF2-E3D1-4133-A63B-E035BEAD76CD}"/>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338667</xdr:colOff>
      <xdr:row>9</xdr:row>
      <xdr:rowOff>762000</xdr:rowOff>
    </xdr:from>
    <xdr:to>
      <xdr:col>25</xdr:col>
      <xdr:colOff>740834</xdr:colOff>
      <xdr:row>27</xdr:row>
      <xdr:rowOff>254000</xdr:rowOff>
    </xdr:to>
    <xdr:graphicFrame macro="">
      <xdr:nvGraphicFramePr>
        <xdr:cNvPr id="3" name="Gráfico 2">
          <a:extLst>
            <a:ext uri="{FF2B5EF4-FFF2-40B4-BE49-F238E27FC236}">
              <a16:creationId xmlns:a16="http://schemas.microsoft.com/office/drawing/2014/main" id="{00000000-0008-0000-8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4" name="Imagen 3" descr="Bogotá renueva su marca ciudad — Brandemia">
          <a:extLst>
            <a:ext uri="{FF2B5EF4-FFF2-40B4-BE49-F238E27FC236}">
              <a16:creationId xmlns:a16="http://schemas.microsoft.com/office/drawing/2014/main" id="{5C69C070-9BA4-4D20-B078-82DE1913103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8</xdr:col>
      <xdr:colOff>317500</xdr:colOff>
      <xdr:row>10</xdr:row>
      <xdr:rowOff>21167</xdr:rowOff>
    </xdr:from>
    <xdr:to>
      <xdr:col>23</xdr:col>
      <xdr:colOff>571500</xdr:colOff>
      <xdr:row>28</xdr:row>
      <xdr:rowOff>105834</xdr:rowOff>
    </xdr:to>
    <xdr:graphicFrame macro="">
      <xdr:nvGraphicFramePr>
        <xdr:cNvPr id="3" name="Gráfico 2">
          <a:extLst>
            <a:ext uri="{FF2B5EF4-FFF2-40B4-BE49-F238E27FC236}">
              <a16:creationId xmlns:a16="http://schemas.microsoft.com/office/drawing/2014/main" id="{00000000-0008-0000-8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4" name="Imagen 3" descr="Bogotá renueva su marca ciudad — Brandemia">
          <a:extLst>
            <a:ext uri="{FF2B5EF4-FFF2-40B4-BE49-F238E27FC236}">
              <a16:creationId xmlns:a16="http://schemas.microsoft.com/office/drawing/2014/main" id="{ACFDC8FB-1141-48AC-8587-CB22DB47DAC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8</xdr:col>
      <xdr:colOff>408781</xdr:colOff>
      <xdr:row>9</xdr:row>
      <xdr:rowOff>410369</xdr:rowOff>
    </xdr:from>
    <xdr:to>
      <xdr:col>12</xdr:col>
      <xdr:colOff>749301</xdr:colOff>
      <xdr:row>26</xdr:row>
      <xdr:rowOff>254000</xdr:rowOff>
    </xdr:to>
    <xdr:graphicFrame macro="">
      <xdr:nvGraphicFramePr>
        <xdr:cNvPr id="3" name="Gráfico 2">
          <a:extLst>
            <a:ext uri="{FF2B5EF4-FFF2-40B4-BE49-F238E27FC236}">
              <a16:creationId xmlns:a16="http://schemas.microsoft.com/office/drawing/2014/main" id="{00000000-0008-0000-8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569026</xdr:colOff>
      <xdr:row>1</xdr:row>
      <xdr:rowOff>183599</xdr:rowOff>
    </xdr:to>
    <xdr:pic>
      <xdr:nvPicPr>
        <xdr:cNvPr id="4" name="Imagen 3" descr="Bogotá renueva su marca ciudad — Brandemia">
          <a:extLst>
            <a:ext uri="{FF2B5EF4-FFF2-40B4-BE49-F238E27FC236}">
              <a16:creationId xmlns:a16="http://schemas.microsoft.com/office/drawing/2014/main" id="{BE077094-D428-4A72-8A54-BF4FE1FE268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761907</xdr:colOff>
      <xdr:row>1</xdr:row>
      <xdr:rowOff>183599</xdr:rowOff>
    </xdr:to>
    <xdr:pic>
      <xdr:nvPicPr>
        <xdr:cNvPr id="2" name="Imagen 1" descr="Bogotá renueva su marca ciudad — Brandemia">
          <a:extLst>
            <a:ext uri="{FF2B5EF4-FFF2-40B4-BE49-F238E27FC236}">
              <a16:creationId xmlns:a16="http://schemas.microsoft.com/office/drawing/2014/main" id="{02955797-6885-43FB-8D4F-6FA81FD94C1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33" b="29728"/>
        <a:stretch/>
      </xdr:blipFill>
      <xdr:spPr bwMode="auto">
        <a:xfrm>
          <a:off x="0" y="0"/>
          <a:ext cx="1333407"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988126</xdr:colOff>
      <xdr:row>1</xdr:row>
      <xdr:rowOff>183599</xdr:rowOff>
    </xdr:to>
    <xdr:pic>
      <xdr:nvPicPr>
        <xdr:cNvPr id="2" name="Imagen 1" descr="Bogotá renueva su marca ciudad — Brandemia">
          <a:extLst>
            <a:ext uri="{FF2B5EF4-FFF2-40B4-BE49-F238E27FC236}">
              <a16:creationId xmlns:a16="http://schemas.microsoft.com/office/drawing/2014/main" id="{95C248B6-A45D-4778-AF89-F319A6A6FB4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857157</xdr:colOff>
      <xdr:row>1</xdr:row>
      <xdr:rowOff>183599</xdr:rowOff>
    </xdr:to>
    <xdr:pic>
      <xdr:nvPicPr>
        <xdr:cNvPr id="2" name="Imagen 1" descr="Bogotá renueva su marca ciudad — Brandemia">
          <a:extLst>
            <a:ext uri="{FF2B5EF4-FFF2-40B4-BE49-F238E27FC236}">
              <a16:creationId xmlns:a16="http://schemas.microsoft.com/office/drawing/2014/main" id="{C910C0A3-E3ED-4BDA-AA24-151215DA4B8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1331026</xdr:colOff>
      <xdr:row>1</xdr:row>
      <xdr:rowOff>183599</xdr:rowOff>
    </xdr:to>
    <xdr:pic>
      <xdr:nvPicPr>
        <xdr:cNvPr id="2" name="Imagen 1" descr="Bogotá renueva su marca ciudad — Brandemia">
          <a:extLst>
            <a:ext uri="{FF2B5EF4-FFF2-40B4-BE49-F238E27FC236}">
              <a16:creationId xmlns:a16="http://schemas.microsoft.com/office/drawing/2014/main" id="{F654ED3C-0969-43E9-BC1D-1FB93FEBCC1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761907</xdr:colOff>
      <xdr:row>1</xdr:row>
      <xdr:rowOff>183599</xdr:rowOff>
    </xdr:to>
    <xdr:pic>
      <xdr:nvPicPr>
        <xdr:cNvPr id="2" name="Imagen 1" descr="Bogotá renueva su marca ciudad — Brandemia">
          <a:extLst>
            <a:ext uri="{FF2B5EF4-FFF2-40B4-BE49-F238E27FC236}">
              <a16:creationId xmlns:a16="http://schemas.microsoft.com/office/drawing/2014/main" id="{B2701BC0-97AE-4972-8721-A9107F25498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33" b="29728"/>
        <a:stretch/>
      </xdr:blipFill>
      <xdr:spPr bwMode="auto">
        <a:xfrm>
          <a:off x="0" y="0"/>
          <a:ext cx="1331026" cy="37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78FD0725-78B9-4CC8-B176-C080C5AF9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112505</xdr:colOff>
      <xdr:row>0</xdr:row>
      <xdr:rowOff>129761</xdr:rowOff>
    </xdr:from>
    <xdr:to>
      <xdr:col>1</xdr:col>
      <xdr:colOff>1257300</xdr:colOff>
      <xdr:row>0</xdr:row>
      <xdr:rowOff>762000</xdr:rowOff>
    </xdr:to>
    <xdr:pic>
      <xdr:nvPicPr>
        <xdr:cNvPr id="5" name="Imagen 4" descr="Manual institucional, logo SCRD y otros logos institucionales 2021 |  Secretaría de Cultura, Recreación y Deporte">
          <a:extLst>
            <a:ext uri="{FF2B5EF4-FFF2-40B4-BE49-F238E27FC236}">
              <a16:creationId xmlns:a16="http://schemas.microsoft.com/office/drawing/2014/main" id="{CD8EA794-C19B-42ED-A7E1-9019D7B89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05" y="129761"/>
          <a:ext cx="1497220" cy="632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caldiabogota.sharepoint.com/Users/carlos%20andres%20lopez/Downloads/20230309HerramientaVerificacion2022%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hernandezv\Downloads\1002_HerramientaAGU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hernandezv\Downloads\1003_HerramientaSecretar&#237;a_Gen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hernandezv\Downloads\1004HerramientaSDesarrolloEconom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ción"/>
      <sheetName val="Criterios y Ponderaciones"/>
      <sheetName val="Listas"/>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ción"/>
      <sheetName val="Criterios y Ponderaciones"/>
      <sheetName val="Hoja1"/>
      <sheetName val="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ción"/>
      <sheetName val="Criterios y Ponderaciones"/>
      <sheetName val="Listas"/>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486145601855" createdVersion="8" refreshedVersion="7" minRefreshableVersion="3" recordCount="58" xr:uid="{00000000-000A-0000-FFFF-FFFF08000000}">
  <cacheSource type="worksheet">
    <worksheetSource ref="A10:H68" sheet="A-1 CE-Aseg.Rec."/>
  </cacheSource>
  <cacheFields count="8">
    <cacheField name="ORDEN " numFmtId="0">
      <sharedItems containsSemiMixedTypes="0" containsString="0" containsNumber="1" containsInteger="1" minValue="1001" maxValue="1058"/>
    </cacheField>
    <cacheField name="ENTIDAD " numFmtId="0">
      <sharedItems containsBlank="1" count="59">
        <s v="EMPRESA DE ACUEDUCTO Y ALCANTARILLADO DE BOGOTÁ - ESP"/>
        <s v="AGUAS DE BOGOTÁ S.A E.S.P."/>
        <s v="SECRETARÍA GENERAL DE LA ALCALDÍA MAYOR DE BOGOTÁ"/>
        <s v="SECRETARI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ÍA DISTRITAL DE CULTURA RECREACIÓN Y DEPORTE "/>
        <s v="SECRETARÍA DISTRITAL DE GOBIERNO"/>
        <s v="SECRETARÍA DISTRITAL DE MOVILIDAD"/>
        <s v="UNIDAD ADMINISTRATIVA ESPECIAL CUERPO OFICIAL DE BOMBEROS - UAECOB"/>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 FUGA"/>
        <s v="SECRETARÍA DISTRITAL DE LA MUJER"/>
        <s v="CAJA DE LA VIVIENDA POPULAR"/>
        <s v="CANAL CAPITAL"/>
        <s v="CONCEJO DE BOGOTÁ"/>
        <s v="CONTRALORÍA DE BOGOTÁ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I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 IDU"/>
        <s v="LOTERÍA DE BOGOTÁ"/>
        <s v="SUBRED INTEGRADA DE PRESTACIÓN DE SERVICIOS DE SALUD SUR OCCIDENTE E.S.E."/>
        <s v="INSTITUTO DISTRITAL DE PROTECCIÓN Y BIENESTAR ANIMAL  - IDPYVA"/>
        <m u="1"/>
      </sharedItems>
    </cacheField>
    <cacheField name="SECTOR " numFmtId="0">
      <sharedItems containsBlank="1" count="18">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m u="1"/>
      </sharedItems>
    </cacheField>
    <cacheField name="1.1.1 Requisitos de los perfiles en Manual de Funciones y Requisitos:_x000a_¿Los perfiles definidos en el manual de funciones de los cargos que tienen contempladas responsabilidades y/o funciones en gestión documental y archivo durante el año 2021, incluyeron los requisitos para cada perfil, de acuerdo con los artículos 4, 5 y 6 de la Ley 1409 de 2010 y Resolución 629 de 2018?" numFmtId="9">
      <sharedItems containsSemiMixedTypes="0" containsString="0" containsNumber="1" minValue="0" maxValue="0.4"/>
    </cacheField>
    <cacheField name="1.1.2. Vinculación de personal idoneo: _x000a_¿Qué tipo de vinculación tenía el profesional (líder en gestión documental)?_x000a_Planta (40%)_x000a_Contratistas (20%)" numFmtId="9">
      <sharedItems containsSemiMixedTypes="0" containsString="0" containsNumber="1" minValue="0" maxValue="0.4"/>
    </cacheField>
    <cacheField name="1.1.3. Conformación Comité de Ges y Des.:_x000a_Durante la vigencia 2021, ¿Cuál fue el Comité encargado de orientar la implementación de la gestión documental en la entidad?" numFmtId="9">
      <sharedItems containsSemiMixedTypes="0" containsString="0" containsNumber="1" minValue="0.05" maxValue="0.05"/>
    </cacheField>
    <cacheField name="1.1.4. Sesiones incluyendo Ges. Documental:_x000a_¿Cuántas sesiones de las realizadas por el comité durante la vigencia 2021, trataron temas relacionados con gestión documental? " numFmtId="9">
      <sharedItems containsSemiMixedTypes="0" containsString="0" containsNumber="1" minValue="0" maxValue="0.15"/>
    </cacheField>
    <cacheField name="1.1. CUMPLIMIENTO SUBCOMPONENTE ASEGURAMIENTO DE RECURSOS" numFmtId="9">
      <sharedItems containsSemiMixedTypes="0" containsString="0" containsNumber="1" minValue="0.2" maxValue="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30833634259" createdVersion="8" refreshedVersion="7" minRefreshableVersion="3" recordCount="58" xr:uid="{00000000-000A-0000-FFFF-FFFF03000000}">
  <cacheSource type="worksheet">
    <worksheetSource ref="A10:L68" sheet="A-10 CD-PROC.GES.DOC"/>
  </cacheSource>
  <cacheFields count="12">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7.1. Planeación" numFmtId="9">
      <sharedItems containsSemiMixedTypes="0" containsString="0" containsNumber="1" minValue="0" maxValue="0.125"/>
    </cacheField>
    <cacheField name="2.7.2. Producción" numFmtId="9">
      <sharedItems containsSemiMixedTypes="0" containsString="0" containsNumber="1" minValue="0" maxValue="0.125"/>
    </cacheField>
    <cacheField name="2.7.3. Gestión y Trámite" numFmtId="9">
      <sharedItems containsSemiMixedTypes="0" containsString="0" containsNumber="1" minValue="0" maxValue="0.125"/>
    </cacheField>
    <cacheField name="2.7.4. Organización" numFmtId="9">
      <sharedItems containsSemiMixedTypes="0" containsString="0" containsNumber="1" minValue="0" maxValue="0.125"/>
    </cacheField>
    <cacheField name="2.7.5. Transferencia" numFmtId="9">
      <sharedItems containsSemiMixedTypes="0" containsString="0" containsNumber="1" minValue="0" maxValue="0.125"/>
    </cacheField>
    <cacheField name="2.7.6. Disposición final de documentos" numFmtId="9">
      <sharedItems containsSemiMixedTypes="0" containsString="0" containsNumber="1" minValue="0" maxValue="0.125"/>
    </cacheField>
    <cacheField name="2.7.7. Preservación de documentos" numFmtId="9">
      <sharedItems containsSemiMixedTypes="0" containsString="0" containsNumber="1" minValue="0" maxValue="0.125"/>
    </cacheField>
    <cacheField name="2.7.8. Valoración de documentos" numFmtId="9">
      <sharedItems containsSemiMixedTypes="0" containsString="0" containsNumber="1" minValue="0" maxValue="0.125"/>
    </cacheField>
    <cacheField name="2.7.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320495486114" createdVersion="8" refreshedVersion="7" minRefreshableVersion="3" recordCount="58" xr:uid="{00000000-000A-0000-FFFF-FFFF02000000}">
  <cacheSource type="worksheet">
    <worksheetSource ref="A10:G68" sheet="A-12 CC-POL.0PAPEL"/>
  </cacheSource>
  <cacheFields count="7">
    <cacheField name="NORDEN " numFmtId="0">
      <sharedItems containsSemiMixedTypes="0" containsString="0" containsNumber="1" containsInteger="1" minValue="1001" maxValue="1058"/>
    </cacheField>
    <cacheField name="ENTIDAD " numFmtId="0">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4.1.1 Política de Cero Papel Aprobada: _x000a_A 31 de diciembre de 2021, ¿La entidad contaba con la política cero papel?  " numFmtId="9">
      <sharedItems containsSemiMixedTypes="0" containsString="0" containsNumber="1" minValue="0" maxValue="0.1"/>
    </cacheField>
    <cacheField name="4.1.2. Implementación de la Política de Cero Papel: _x000a_Durante la vigencia 2021, ¿La entidad implementó la política cero papel?" numFmtId="9">
      <sharedItems containsSemiMixedTypes="0" containsString="0" containsNumber="1" minValue="0" maxValue="0.1"/>
    </cacheField>
    <cacheField name="4.1.3. Reducción de Consumo de Papel: _x000a_¿Cuál fue la meta (%) de reducción de consumo de papel para la vigencia 2021, frente a lo consumido en el año 2020 por la entidad?  " numFmtId="9">
      <sharedItems containsSemiMixedTypes="0" containsString="0" containsNumber="1" minValue="0" maxValue="0.2"/>
    </cacheField>
    <cacheField name="4.1.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322988425927" createdVersion="8" refreshedVersion="7" minRefreshableVersion="3" recordCount="58" xr:uid="{00000000-000A-0000-FFFF-FFFF07000000}">
  <cacheSource type="worksheet">
    <worksheetSource ref="A10:E68" sheet="A-13 CC-GES.CON. "/>
  </cacheSource>
  <cacheFields count="5">
    <cacheField name="NORDEN " numFmtId="0">
      <sharedItems containsSemiMixedTypes="0" containsString="0" containsNumber="1" containsInteger="1" minValue="1001" maxValue="1058"/>
    </cacheField>
    <cacheField name="ENTIDAD " numFmtId="0">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4.2.1 Campañas y capacitaciones: _x000a_Campañas de promoción y divulgación de temas relacionados con la gestión documental" numFmtId="9">
      <sharedItems containsSemiMixedTypes="0" containsString="0" containsNumber="1" minValue="0" maxValue="0.3"/>
    </cacheField>
    <cacheField name="4.2. CUMPLIMIENTO SUBCOMPONENTE " numFmtId="9">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32626898148" createdVersion="8" refreshedVersion="7" minRefreshableVersion="3" recordCount="58" xr:uid="{00000000-000A-0000-FFFF-FFFF06000000}">
  <cacheSource type="worksheet">
    <worksheetSource ref="A10:E68" sheet="A-14 CC-REND.C."/>
  </cacheSource>
  <cacheFields count="5">
    <cacheField name="NORDEN " numFmtId="0">
      <sharedItems containsSemiMixedTypes="0" containsString="0" containsNumber="1" containsInteger="1" minValue="1001" maxValue="1058"/>
    </cacheField>
    <cacheField name="ENTIDAD " numFmtId="0">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4.3.1. Informes o Rendición de Cuentas - Ges. Documental: _x000a_En el informe de rendición de cuentas de la vigencia 2021, ¿La entidad incluyó temas de la gestión documental?        " numFmtId="9">
      <sharedItems containsSemiMixedTypes="0" containsString="0" containsNumber="1" minValue="0" maxValue="0.3"/>
    </cacheField>
    <cacheField name="4.3. CUMPLIMIENTO SUBCOMPONENTE " numFmtId="9">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354988078703" createdVersion="7" refreshedVersion="7" minRefreshableVersion="3" recordCount="58" xr:uid="{D1812EC0-CBB9-450A-81EF-6CAC85A9686C}">
  <cacheSource type="worksheet">
    <worksheetSource ref="A8:Y63" sheet="A-19 INDICADOR POLÍTICA"/>
  </cacheSource>
  <cacheFields count="28">
    <cacheField name="No.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I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ÍA DISTRITAL DE CULTURA RECREACIÓN Y DEPORTE "/>
        <s v="SECRETARÍA DISTRITAL DE GOBIERNO"/>
        <s v="SECRETARÍA DISTRITAL DE MOVILIDAD"/>
        <s v="UNIDAD ADMINISTRATIVA ESPECIAL CUERPO OFICIAL DE BOMBEROS - UAECOB"/>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 FUGA"/>
        <s v="SECRETARÍA DISTRITAL DE LA MUJER"/>
        <s v="CAJA DE LA VIVIENDA POPULAR"/>
        <s v="CANAL CAPITAL"/>
        <s v="CONCEJO DE BOGOTÁ"/>
        <s v="CONTRALORÍA DE BOGOTÁ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I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 IDU"/>
        <s v="LOTERÍA DE BOGOTÁ"/>
        <s v="SUBRED INTEGRADA DE PRESTACIÓN DE SERVICIOS DE SALUD SUR OCCIDENTE E.S.E."/>
        <s v="INSTITUTO DISTRITAL DE PROTECCIÓN Y BIENESTAR ANIMAL  - IDPYVA"/>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Aseguramiento de los Recursos para la Gestión Documental" numFmtId="9">
      <sharedItems containsSemiMixedTypes="0" containsString="0" containsNumber="1" minValue="0" maxValue="1"/>
    </cacheField>
    <cacheField name="Programa de Gestión Documental " numFmtId="9">
      <sharedItems containsSemiMixedTypes="0" containsString="0" containsNumber="1" minValue="0.3" maxValue="1"/>
    </cacheField>
    <cacheField name="Plan Institucional de Archivos " numFmtId="9">
      <sharedItems containsSemiMixedTypes="0" containsString="0" containsNumber="1" minValue="0" maxValue="1"/>
    </cacheField>
    <cacheField name="TOTAL  COMPONENTE " numFmtId="9">
      <sharedItems containsSemiMixedTypes="0" containsString="0" containsNumber="1" minValue="0.30000000000000004" maxValue="0.99999999999999989"/>
    </cacheField>
    <cacheField name="Cuadro de Clasificación Documental " numFmtId="9">
      <sharedItems containsSemiMixedTypes="0" containsString="0" containsNumber="1" minValue="0" maxValue="1"/>
    </cacheField>
    <cacheField name="Tabla de Retención Documental " numFmtId="9">
      <sharedItems containsSemiMixedTypes="0" containsString="0" containsNumber="1" minValue="0" maxValue="1"/>
    </cacheField>
    <cacheField name="Inventarios Documentales " numFmtId="9">
      <sharedItems containsSemiMixedTypes="0" containsString="0" containsNumber="1" minValue="0.1" maxValue="1"/>
    </cacheField>
    <cacheField name="Banco Terminológico " numFmtId="9">
      <sharedItems containsSemiMixedTypes="0" containsString="0" containsNumber="1" minValue="0" maxValue="1.0000000000000002"/>
    </cacheField>
    <cacheField name="Sistema Integrado de Conservación " numFmtId="9">
      <sharedItems containsSemiMixedTypes="0" containsString="0" containsNumber="1" minValue="0" maxValue="1.0000000000000002"/>
    </cacheField>
    <cacheField name="Tabla de Control de Acceso " numFmtId="9">
      <sharedItems containsSemiMixedTypes="0" containsString="0" containsNumber="1" minValue="0" maxValue="1"/>
    </cacheField>
    <cacheField name="Procesos de la Gestión Documental " numFmtId="9">
      <sharedItems containsSemiMixedTypes="0" containsString="0" containsNumber="1" minValue="0" maxValue="1"/>
    </cacheField>
    <cacheField name="TOTAL COMPONENTE " numFmtId="9">
      <sharedItems containsSemiMixedTypes="0" containsString="0" containsNumber="1" minValue="0.10634615384615385" maxValue="1"/>
    </cacheField>
    <cacheField name="Modelo de Requisitos para la Gestión de Documentos Electrónicos " numFmtId="9">
      <sharedItems containsSemiMixedTypes="0" containsString="0" containsNumber="1" minValue="0" maxValue="0.84320000000000017"/>
    </cacheField>
    <cacheField name="Plan de Preservación Digital " numFmtId="9">
      <sharedItems containsMixedTypes="1" containsNumber="1" minValue="0" maxValue="1"/>
    </cacheField>
    <cacheField name="Banco Terminológico 2" numFmtId="9">
      <sharedItems containsMixedTypes="1" containsNumber="1" minValue="0" maxValue="1"/>
    </cacheField>
    <cacheField name="Tabla de Control de Acceso" numFmtId="9">
      <sharedItems containsMixedTypes="1" containsNumber="1" minValue="0" maxValue="1"/>
    </cacheField>
    <cacheField name="TOTAL COMPONENTE" numFmtId="9">
      <sharedItems containsSemiMixedTypes="0" containsString="0" containsNumber="1" minValue="0" maxValue="0.79975111111111119"/>
    </cacheField>
    <cacheField name="Política de Cero Papel " numFmtId="9">
      <sharedItems containsMixedTypes="1" containsNumber="1" minValue="0" maxValue="1"/>
    </cacheField>
    <cacheField name="Gestión del Conocimiento " numFmtId="9">
      <sharedItems containsMixedTypes="1" containsNumber="1" containsInteger="1" minValue="0" maxValue="1"/>
    </cacheField>
    <cacheField name="Rendición de Cuentas " numFmtId="9">
      <sharedItems containsMixedTypes="1" containsNumber="1" containsInteger="1" minValue="0" maxValue="1"/>
    </cacheField>
    <cacheField name="TOTAL COMPONENTE 2" numFmtId="9">
      <sharedItems containsSemiMixedTypes="0" containsString="0" containsNumber="1" minValue="0.2" maxValue="1"/>
    </cacheField>
    <cacheField name="RESULTADO 2022" numFmtId="10">
      <sharedItems containsSemiMixedTypes="0" containsString="0" containsNumber="1" minValue="0.17849038461538463" maxValue="0.97561381818181825"/>
    </cacheField>
    <cacheField name="RESULTADO TOTAL 2022" numFmtId="10">
      <sharedItems containsSemiMixedTypes="0" containsString="0" containsNumber="1" minValue="0.17849038461538463" maxValue="0.97561381818181825"/>
    </cacheField>
    <cacheField name="RESULTADO 2021" numFmtId="165">
      <sharedItems containsSemiMixedTypes="0" containsString="0" containsNumber="1" minValue="0.143375" maxValue="0.95086381818181831"/>
    </cacheField>
    <cacheField name="DIFERENCIA" numFmtId="9">
      <sharedItems containsSemiMixedTypes="0" containsString="0" containsNumber="1" minValue="-0.16245377777777781" maxValue="0.31362039141414144"/>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5.637398611114" createdVersion="8" refreshedVersion="7" minRefreshableVersion="3" recordCount="58" xr:uid="{00000000-000A-0000-FFFF-FFFF0F000000}">
  <cacheSource type="worksheet">
    <worksheetSource ref="A10:V68" sheet="A-11 CT-MOREQ"/>
  </cacheSource>
  <cacheFields count="22">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Aprobación: _x000a_¿A 31 de diciembre de 2021, ¿El Modelo de Requisitos para la Gestión de Documentos Electrónicos estaba aprobado por la instancia competente de acuerdo con la naturaleza de la entidad? " numFmtId="9">
      <sharedItems containsSemiMixedTypes="0" containsString="0" containsNumber="1" minValue="0" maxValue="0.1"/>
    </cacheField>
    <cacheField name="3.1.1. SGDEA - Sistema" numFmtId="9">
      <sharedItems containsMixedTypes="1" containsNumber="1" minValue="0" maxValue="2.86E-2"/>
    </cacheField>
    <cacheField name="3.1.2. SGDEA - Usuarios y grupos" numFmtId="9">
      <sharedItems containsMixedTypes="1" containsNumber="1" minValue="0" maxValue="2.86E-2"/>
    </cacheField>
    <cacheField name="3.1.3. SGDEA - Roles" numFmtId="9">
      <sharedItems containsMixedTypes="1" containsNumber="1" minValue="0" maxValue="2.86E-2"/>
    </cacheField>
    <cacheField name="3.1.4. SGDEA - Radicación y registro" numFmtId="9">
      <sharedItems containsSemiMixedTypes="0" containsString="0" containsNumber="1" minValue="0" maxValue="2.86E-2"/>
    </cacheField>
    <cacheField name="3.1.5. SGDEA - Formatos y formularios" numFmtId="9">
      <sharedItems containsSemiMixedTypes="0" containsString="0" containsNumber="1" minValue="0" maxValue="2.86E-2"/>
    </cacheField>
    <cacheField name="3.1.6. SGDEA - Flujos de trabajo" numFmtId="9">
      <sharedItems containsSemiMixedTypes="0" containsString="0" containsNumber="1" minValue="0" maxValue="2.86E-2"/>
    </cacheField>
    <cacheField name="3.1.7. SGDEA - Gestión de documentos y trabajo colaborativo " numFmtId="9">
      <sharedItems containsSemiMixedTypes="0" containsString="0" containsNumber="1" minValue="0" maxValue="2.86E-2"/>
    </cacheField>
    <cacheField name="3.1.8. SGDEA - Clasificación" numFmtId="9">
      <sharedItems containsSemiMixedTypes="0" containsString="0" containsNumber="1" minValue="0" maxValue="2.86E-2"/>
    </cacheField>
    <cacheField name="3.1.9. SGDEA - Documentos de archivo" numFmtId="9">
      <sharedItems containsSemiMixedTypes="0" containsString="0" containsNumber="1" minValue="0" maxValue="2.86E-2"/>
    </cacheField>
    <cacheField name="3.1.10. SGDEA - Archivos físicos" numFmtId="9">
      <sharedItems containsSemiMixedTypes="0" containsString="0" containsNumber="1" minValue="0" maxValue="2.86E-2"/>
    </cacheField>
    <cacheField name="3.1.11. SGDEA - Metadatos" numFmtId="9">
      <sharedItems containsSemiMixedTypes="0" containsString="0" containsNumber="1" minValue="0" maxValue="2.86E-2"/>
    </cacheField>
    <cacheField name="3.1.12. SGDEA - Retención y disposición" numFmtId="9">
      <sharedItems containsSemiMixedTypes="0" containsString="0" containsNumber="1" minValue="0" maxValue="2.86E-2"/>
    </cacheField>
    <cacheField name="3.1.13. SGDEA - Búsqueda y reportes" numFmtId="9">
      <sharedItems containsSemiMixedTypes="0" containsString="0" containsNumber="1" minValue="0" maxValue="2.86E-2"/>
    </cacheField>
    <cacheField name="3.1.14. SGDEA - Exportación" numFmtId="9">
      <sharedItems containsSemiMixedTypes="0" containsString="0" containsNumber="1" minValue="0" maxValue="2.86E-2"/>
    </cacheField>
    <cacheField name="3.1.15. Esquema de Metadatos Doc. Elec. " numFmtId="9">
      <sharedItems containsSemiMixedTypes="0" containsString="0" containsNumber="1" minValue="0" maxValue="0.1"/>
    </cacheField>
    <cacheField name="3.1.16. Metadatos mínimos para Doc. Elec." numFmtId="9">
      <sharedItems containsSemiMixedTypes="0" containsString="0" containsNumber="1" minValue="0" maxValue="0.1"/>
    </cacheField>
    <cacheField name="3.1.17 SGDEA" numFmtId="9">
      <sharedItems containsSemiMixedTypes="0" containsString="0" containsNumber="1" minValue="0" maxValue="0.3"/>
    </cacheField>
    <cacheField name="3.1. CUMPLIMIENTO SUBCOMPONENTE " numFmtId="9">
      <sharedItems containsSemiMixedTypes="0" containsString="0" containsNumber="1" minValue="0" maxValue="0.8432000000000001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488817476849" createdVersion="8" refreshedVersion="7" minRefreshableVersion="3" recordCount="58" xr:uid="{00000000-000A-0000-FFFF-FFFF09000000}">
  <cacheSource type="worksheet">
    <worksheetSource ref="A11:H69" sheet="A-2 CE-PGD"/>
  </cacheSource>
  <cacheFields count="8">
    <cacheField name="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1.2.1. Aprobación:_x000a_A 31 de diciembre de 2021, ¿El Programa de Gestión Documental - PGD estaba aprobado por la instancia competente de acuerdo con la naturaleza de la entidad? " numFmtId="9">
      <sharedItems containsSemiMixedTypes="0" containsString="0" containsNumber="1" minValue="0" maxValue="0.1"/>
    </cacheField>
    <cacheField name="1.2.2. Plan Operativo _x000a_Durante la vigencia 2021, ¿La entidad contaba con plan operativo o plan de trabajo para la implementación del Programa de Gestión Documental - PGD? " numFmtId="9">
      <sharedItems containsSemiMixedTypes="0" containsString="0" containsNumber="1" minValue="0" maxValue="0.2"/>
    </cacheField>
    <cacheField name="1.2.3. Implementación y Seguimiento:_x000a_Durante la vigencia 2021, ¿La entidad realizó durante la vigencia 2021 para la implementación y seguimiento del Programa de Gestión Documental – PGD?" numFmtId="9">
      <sharedItems containsSemiMixedTypes="0" containsString="0" containsNumber="1" minValue="0" maxValue="0.4"/>
    </cacheField>
    <cacheField name="1.2.4. Capacitaciones:_x000a_Durante la vigencia 2021, ¿Cuántas sesiones de capacitación realizó la entidad en materia de gestión documental? " numFmtId="9">
      <sharedItems containsSemiMixedTypes="0" containsString="0" containsNumber="1" minValue="0.3" maxValue="0.3"/>
    </cacheField>
    <cacheField name="1.2. CUMPLIMIENTO SUBCOMPONENTE PROGRAMA DE GESTIÓN DOCUMENTAL " numFmtId="9">
      <sharedItems containsSemiMixedTypes="0" containsString="0" containsNumber="1" minValue="0.3"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490631018518" createdVersion="8" refreshedVersion="7" minRefreshableVersion="3" recordCount="58" xr:uid="{00000000-000A-0000-FFFF-FFFF0A000000}">
  <cacheSource type="worksheet">
    <worksheetSource ref="A10:H68" sheet="A-3 CE-PINAR"/>
  </cacheSource>
  <cacheFields count="8">
    <cacheField name="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1.3.1. Aprobación:_x000a_A 31 de diciembre de 2021, ¿El Plan Institucional de Archivos - PINAR estaba aprobado por la instancia competente de acuerdo con la naturaleza de la entidad?  Normativa Aplicable: Decreto 1080 de 2015, Artículo 2.8.2.5.8, literal d; Decreto 612 de 2018, Artículo 1. " numFmtId="9">
      <sharedItems containsSemiMixedTypes="0" containsString="0" containsNumber="1" minValue="0" maxValue="0.1"/>
    </cacheField>
    <cacheField name="1.3.2. Inclusión en Plan Es. Y Plan de Acción:_x000a_¿En el plan de acción institucional de la vigencia 2021, se encontraban incluidos los planes, programas y proyectos definidos en el Plan Institucional de Archivos - PINAR que se ejecutaron en el 2021?  " numFmtId="9">
      <sharedItems containsSemiMixedTypes="0" containsString="0" containsNumber="1" minValue="0" maxValue="0.1"/>
    </cacheField>
    <cacheField name="1.3.3. % Avance:_x000a_¿Cuál fue el porcentaje (%) de avance ejecutado del Plan Institucional de Archivos - PINAR durante la vigencia 2021? " numFmtId="9">
      <sharedItems containsSemiMixedTypes="0" containsString="0" containsNumber="1" minValue="0" maxValue="0.5"/>
    </cacheField>
    <cacheField name="1.3.4. Seguimiento:_x000a_Durante la vigencia 2021, ¿La entidad contaba con la herramienta de seguimiento y control al Plan Institucional de Archivos - PINAR? " numFmtId="9">
      <sharedItems containsSemiMixedTypes="0" containsString="0" containsNumber="1" minValue="0" maxValue="0.3"/>
    </cacheField>
    <cacheField name="1.3. CUMPLIMIENTO SUBCOMPONENTE PLAN INSTITUCIONAL DE ARCHIVOS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492867013891" createdVersion="8" refreshedVersion="7" minRefreshableVersion="3" recordCount="58" xr:uid="{00000000-000A-0000-FFFF-FFFF0B000000}">
  <cacheSource type="worksheet">
    <worksheetSource ref="A11:G69" sheet="A-4 CD-CCD"/>
  </cacheSource>
  <cacheFields count="7">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1.1. Aprobación:_x000a_A 31 de diciembre de 2021, ¿La entidad contaba con el Cuadro de Clasificación Documental - CCD?" numFmtId="9">
      <sharedItems containsSemiMixedTypes="0" containsString="0" containsNumber="1" minValue="0" maxValue="0.1"/>
    </cacheField>
    <cacheField name="2.1.2. Publicación:_x000a_A 31 de diciembre de 2021, ¿El Cuadro de Clasificación Documental - CCD, se encontraba publicado en el sitio web de la Entidad?" numFmtId="9">
      <sharedItems containsSemiMixedTypes="0" containsString="0" containsNumber="1" minValue="0" maxValue="0.05"/>
    </cacheField>
    <cacheField name="2.1.3. Organización por Dependencia:_x000a_A 31 de diciembre de 2021, ¿Cuántas dependencias tenían la totalidad de sus archivos de gestión organizados de acuerdo con el Cuadro de Clasificación Documental y/o Tabla de Retención Documental -TRD adoptada?" numFmtId="9">
      <sharedItems containsSemiMixedTypes="0" containsString="0" containsNumber="1" minValue="0" maxValue="0.85"/>
    </cacheField>
    <cacheField name="2.1.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497309837963" createdVersion="8" refreshedVersion="7" minRefreshableVersion="3" recordCount="58" xr:uid="{00000000-000A-0000-FFFF-FFFF0C000000}">
  <cacheSource type="worksheet">
    <worksheetSource ref="A10:I68" sheet="A-5 CD-TRD"/>
  </cacheSource>
  <cacheFields count="9">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2.1Adopción:_x000a_A 31 de diciembre de 2021, ¿La Tabla de Retención Documental - TRD de la entidad estaba adoptada?" numFmtId="9">
      <sharedItems containsSemiMixedTypes="0" containsString="0" containsNumber="1" minValue="0" maxValue="0.1"/>
    </cacheField>
    <cacheField name="2.2.2. RUSD: _x000a_A 31 de diciembre de 2021, ¿La Tabla de Retención Documental -TRD contaba con el Registro Único de Series Documentales - RUSD?" numFmtId="9">
      <sharedItems containsSemiMixedTypes="0" containsString="0" containsNumber="1" minValue="0" maxValue="0.05"/>
    </cacheField>
    <cacheField name="2.2.3. Publicación:_x000a_A 31 de diciembre de 2021, ¿La Tabla de Retención Documental -TRD , fue publicada en el sitio web de la Entidad?" numFmtId="9">
      <sharedItems containsSemiMixedTypes="0" containsString="0" containsNumber="1" minValue="0" maxValue="0.05"/>
    </cacheField>
    <cacheField name="2.2.4. Transferencias Primarias:_x000a_A 31 de diciembre de 2021, ¿La Tabla de Retención Documental -TRD , fue publicada en el sitio web de la Entidad?" numFmtId="9">
      <sharedItems containsSemiMixedTypes="0" containsString="0" containsNumber="1" minValue="0" maxValue="0.5"/>
    </cacheField>
    <cacheField name="2.2.5. Transferencias Secundarias o eliminación: _x000a_¿En qué vigencias la entidad realizó transferencias secundarias a la Dirección Distrital de Archivo de Bogotá?_x000a_En aplicación de la Tabla de Retención Documental - TRD y/o Tabla de Valoración Documental - TVD ¿La entidad realizó eliminación documental durante 2017 - 2021?" numFmtId="9">
      <sharedItems containsSemiMixedTypes="0" containsString="0" containsNumber="1" minValue="0" maxValue="0.3"/>
    </cacheField>
    <cacheField name="2.2.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504255555556" createdVersion="8" refreshedVersion="7" minRefreshableVersion="3" recordCount="58" xr:uid="{00000000-000A-0000-FFFF-FFFF00000000}">
  <cacheSource type="worksheet">
    <worksheetSource ref="A10:G68" sheet="A-6 CD-INV.DOC."/>
  </cacheSource>
  <cacheFields count="7">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3.1. Formato en el Sistema de Gestión Calidad:_x000a_A 31 de diciembre de 2021, ¿El Formato Único de Inventario Documental – FUID se encontraba como documento controlado en el Sistema Integrado de Gestión - SIG?   " numFmtId="9">
      <sharedItems containsSemiMixedTypes="0" containsString="0" containsNumber="1" minValue="0.1" maxValue="0.1"/>
    </cacheField>
    <cacheField name="2.3.2. Rel. Dependencias:_x000a_A 31 de diciembre de 2021, ¿Cuál fue el número de dependencias que tenían inventario documental para el total de sus archivos de gestión? " numFmtId="9">
      <sharedItems containsSemiMixedTypes="0" containsString="0" containsNumber="1" minValue="0" maxValue="0.6"/>
    </cacheField>
    <cacheField name="2.3.3. Inventario archivo central:_x000a_A 31 de diciembre de 2021, ¿Cuál fue el total de inventario documental en metros lineales en el archivo central? _x000a_Nota: Solo responda esta pregunta si la entidad cuenta con TRD" numFmtId="9">
      <sharedItems containsSemiMixedTypes="0" containsString="0" containsNumber="1" minValue="0" maxValue="0.3"/>
    </cacheField>
    <cacheField name="2.3. CUMPLIMIENTO SUBCOMPONENTE " numFmtId="9">
      <sharedItems containsSemiMixedTypes="0" containsString="0" containsNumber="1" minValue="0.1" maxValue="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2.508638657404" createdVersion="8" refreshedVersion="7" minRefreshableVersion="3" recordCount="58" xr:uid="{00000000-000A-0000-FFFF-FFFF0D000000}">
  <cacheSource type="worksheet">
    <worksheetSource ref="A10:J68" sheet="A-7 CD&amp;CT-BANTER"/>
  </cacheSource>
  <cacheFields count="10">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4.1. Aprobación:_x000a_A 31 de diciembre de 2021 ¿El Banco Terminológico estaba aprobado por la instancia competente de acuerdo con la naturaleza de la entidad? " numFmtId="9">
      <sharedItems containsSemiMixedTypes="0" containsString="0" containsNumber="1" minValue="0" maxValue="0.1"/>
    </cacheField>
    <cacheField name="2.4.2. Denominación en el Sistema de Gestión Calidad: _x000a_Durante la vigencia 2021, ¿Las denominaciones de documentos y registros del Sistema de Gestión de la Calidad, respondían a los términos definidos en el Banco Terminológico? " numFmtId="9">
      <sharedItems containsSemiMixedTypes="0" containsString="0" containsNumber="1" minValue="0" maxValue="0.1"/>
    </cacheField>
    <cacheField name="2.4.3. Registros Radicación: _x000a_Durante la vigencia 2021, ¿El registro de radicación se realizaba empleando los términos del Banco Terminológico? " numFmtId="9">
      <sharedItems containsSemiMixedTypes="0" containsString="0" containsNumber="1" minValue="0" maxValue="0.25"/>
    </cacheField>
    <cacheField name="2.4.4. Parametrización SGDA: _x000a_Durante la vigencia 2021, ¿Los términos del Banco fueron parametrizados en Sistema de Gestión de Documentos de Archivo SGDA? " numFmtId="9">
      <sharedItems containsSemiMixedTypes="0" containsString="0" containsNumber="1" minValue="0" maxValue="0.25"/>
    </cacheField>
    <cacheField name="2.4.5. Parametrización SGDEA: _x000a_Durante la vigencia 2021, ¿Los términos del Banco fueron parametrizados en Sistema de Gestión de Documentos Electrónicos de Archivo SGDEA?" numFmtId="9">
      <sharedItems containsSemiMixedTypes="0" containsString="0" containsNumber="1" minValue="0" maxValue="0.25"/>
    </cacheField>
    <cacheField name="2.4.6. Criterios o llaves de busqueda: _x000a_¿Durante la vigencia 2021, los términos del banco fueron usados como criterios o llaves de búsqueda en los instrumentos de recuperación de información?  " numFmtId="9">
      <sharedItems containsSemiMixedTypes="0" containsString="0" containsNumber="1" minValue="0" maxValue="0.05"/>
    </cacheField>
    <cacheField name="2.4.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291938657407" createdVersion="8" refreshedVersion="7" minRefreshableVersion="3" recordCount="58" xr:uid="{00000000-000A-0000-FFFF-FFFF01000000}">
  <cacheSource type="worksheet">
    <worksheetSource ref="A10:K68" sheet="A-8 CD&amp;CT-SIC"/>
  </cacheSource>
  <cacheFields count="11">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5.1.Aprobación: _x000a_A 31 de diciembre de 2021, ¿La entidad contaba con Sistema Integrado de Conservación aprobado mediante acto administrativo, según lo establece el artículo 11 de Acuerdo AGN 006 de 2014? " numFmtId="9">
      <sharedItems containsSemiMixedTypes="0" containsString="0" containsNumber="1" minValue="0" maxValue="0.1"/>
    </cacheField>
    <cacheField name="2.5.2. Cumplimiento Normativo - Acuerdo 06: _x000a_¿El Plan de Conservación Documental cumplía con la estructura establecida en el Acuerdo AGN 006 de 2014 Articulo 5? " numFmtId="9">
      <sharedItems containsSemiMixedTypes="0" containsString="0" containsNumber="1" minValue="0" maxValue="0.1"/>
    </cacheField>
    <cacheField name="2.5.3. Cronograma para la implementación: _x000a_Durante la vigencia 2021, ¿La Entidad implementó el Plan de Conservación Documental, de conformidad con lo establecido en el Artículo 25 del Acuerdo AGN 006 de 2014? " numFmtId="9">
      <sharedItems containsSemiMixedTypes="0" containsString="0" containsNumber="1" minValue="0" maxValue="0.25"/>
    </cacheField>
    <cacheField name="2.5.4. Seguimiento y Control: _x000a_Durante la vigencia 2021, ¿La entidad realizó seguimiento y control al plan de conservación acorde a lo estipulado en el Artículo 25 del Acuerdo 06 de 2014 del AGN? " numFmtId="9">
      <sharedItems containsSemiMixedTypes="0" containsString="0" containsNumber="1" minValue="0" maxValue="0.1"/>
    </cacheField>
    <cacheField name="2.5.5. Plan Preservación - Cumplimiento Normativo: _x000a_ ¿El plan de preservación digital a largo plazo tenía formulados los elementos establecidos en el Acuerdo 006 de 2014?" numFmtId="9">
      <sharedItems containsSemiMixedTypes="0" containsString="0" containsNumber="1" minValue="0" maxValue="0.1"/>
    </cacheField>
    <cacheField name="2.5.6. Plan Preservación - Implementación: _x000a_Durante la vigencia 2021, ¿La entidad implementó estrategias de Preservación Digital a Largo Plazo?" numFmtId="9">
      <sharedItems containsSemiMixedTypes="0" containsString="0" containsNumber="1" minValue="0" maxValue="0.25"/>
    </cacheField>
    <cacheField name="2.5.7. Plan Preservación - Seguimiento: _x000a_Durante la vigencia 2021, ¿La entidad realizó seguimiento y control al Plan de Preservación Digital a Largo Plazo de conformidad con lo establecido en el Artículo 25 del Acuerdo 06 de 2014 del AGN?" numFmtId="9">
      <sharedItems containsSemiMixedTypes="0" containsString="0" containsNumber="1" minValue="0" maxValue="0.1"/>
    </cacheField>
    <cacheField name="2.5.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refreshedDate="45264.302618865739" createdVersion="8" refreshedVersion="7" minRefreshableVersion="3" recordCount="58" xr:uid="{00000000-000A-0000-FFFF-FFFF0E000000}">
  <cacheSource type="worksheet">
    <worksheetSource ref="A10:K68" sheet="A-9 CD&amp;CT-TCA"/>
  </cacheSource>
  <cacheFields count="11">
    <cacheField name="NORDEN " numFmtId="0">
      <sharedItems containsSemiMixedTypes="0" containsString="0" containsNumber="1" containsInteger="1" minValue="1001" maxValue="1058"/>
    </cacheField>
    <cacheField name="ENTIDAD " numFmtId="0">
      <sharedItems count="58">
        <s v="EMPRESA DE ACUEDUCTO Y ALCANTARILLADO DE BOGOTÁ - ESP"/>
        <s v="AGUAS DE BOGOTÁ S.A E.S.P."/>
        <s v="SECRETARÍA GENERAL DE LA ALCALDÍA MAYOR DE BOGOTÁ"/>
        <s v="SECRETARÍA DE DESARROLLO ECONÓMICO"/>
        <s v="DEPARTAMENTO ADMINISTRATIVO DE LA DEFENSORÍA DEL ESPACIO PÚBLICO - DADEP"/>
        <s v="DEPARTAMENTO ADMINISTRATIVO DEL SERVICIO CIVIL DISTRITAL - DASC"/>
        <s v="ENTIDAD DE GESTIÓN ADMINISTRATIVA Y TÉCNICA-  EGAT"/>
        <s v="INSTITUTO DISTRITAL DE CIENCIAS, BIOTECNOLOGÍA E INNOVACIÓN EN SALUD - IDCBIS"/>
        <s v="SECRETARIA DISTRITAL DE CULTURA RECREACIÓN Y DEPORTE "/>
        <s v="SECRETARÍA DISTRITAL DE GOBIERNO"/>
        <s v="SECRETARÍA DISTRITAL DE MOVILIDAD"/>
        <s v="UNIDAD ADMINISTRATIVA ESPECIAL CUERPO OFICIAL DE BOMBEROS"/>
        <s v="UNIVERSIDAD DISTRITAL FRANCISCO JOSÉ DE CALDAS"/>
        <s v="EMPRESA DE RENOVACIÓN Y DESARROLLO URBANO DE BOGOTÁ D.C. - ERU"/>
        <s v="INSTITUTO DISTRITAL DE RECREACIÓN Y DEPORTE - IDRD"/>
        <s v="INSTITUTO PARA LA ECONOMÍA SOCIAL -IPES"/>
        <s v="INSTITUTO DISTRITAL DE TURISMO - IDT"/>
        <s v="FONDO DE PRESTACIONES ECONÓMICAS, CESANTÍAS Y PENSIONES - FONCEP"/>
        <s v="SECRETARÍA DE EDUCACIÓN DEL DISTRITO"/>
        <s v="INSTITUTO DISTRITAL DE LAS ARTES - IDARTES"/>
        <s v="EMPRESA DE TRANSPORTE DEL TERCER MILENIO TRANSMILENIO S.A."/>
        <s v="VEEDURÍA DISTRITAL"/>
        <s v="PERSONERÍA DE BOGOTÁ D.C."/>
        <s v="FUNDACIÓN GILBERTO ALZATE AVENDAÑO"/>
        <s v="SECRETARÍA DISTRITAL DE LA MUJER"/>
        <s v="CAJA DE LA VIVIENDA POPULAR"/>
        <s v="CANAL CAPITAL"/>
        <s v="CONCEJO DE BOGOTÁ"/>
        <s v="CONTRALORÍA DE BOGOTA D.C"/>
        <s v="INSTITUTO DISTRITAL DE PARTICIPACIÓN Y ACCION COMUNAL - IDPAC"/>
        <s v="EMPRESA METRO DE BOGOTÁ S.A."/>
        <s v="UNIDAD ADMINISTRATIVA ESPECIAL DE SERVICIOS PÚBLICOS -UAESP"/>
        <s v="INSTITUTO PARA LA INVESTIGACIÓN EDUCATIVA Y EL DESARROLLO PEDAGÓGICO - IDEP"/>
        <s v="INSTITUTO DISTRITAL DE PATRIMONIO CULTURAL"/>
        <s v="CAPITAL SALUD EPS SAS"/>
        <s v="ORQUESTA FILARMÓNICA DE BOGOTÁ"/>
        <s v="CORPORACIÓN BOGOTÁ REGIÓN DINÁMICA - INVEST IN BOGOTÁ"/>
        <s v="SECRETARÍA DISTRITAL DEL HÁBITAT "/>
        <s v="INSTITUTO DISTRITAL DE GESTIÓN DEL RIESGO Y CAMBIO CLIMÁTICO-IDIGER"/>
        <s v="INSTITUTO DISTRITAL PARA LA PROTECCIÓN DE LA NIÑEZ Y LA JUVENTUD - IDIPRON"/>
        <s v="SECRETARÍA DISTRITAL DE HACIENDA DE BOGOTÁ D.C."/>
        <s v="UNIDAD ADMINISTRATIVA ESPECIAL DE CATASTRO DISTRITAL "/>
        <s v="JARDÍN BOTÁNICO DE BOGOTÁ JOSÉ CELESTINO MUTIS"/>
        <s v="UNIDAD ADMINISTRATIVA ESPECIAL DE REHABILITACIÓN Y MANTENIMIENTO VIAL - UAERMV"/>
        <s v="SECRETARÍA DISTRITAL DE PLANEACIÓN "/>
        <s v="SECRETARÍA DISTRITAL DE SEGURIDAD, CONVIVENCIA Y JUSTICIA"/>
        <s v="SECRETARÍA DISTRITAL DE SALUD"/>
        <s v="SUBRED INTEGRADA DE SERVICIOS DE SALUD CENTRO ORIENTE E.S.E."/>
        <s v="SUBRED INTEGRADA DE SERVICIOS DE SALUD NORTE E.S.E."/>
        <s v="SUBRED INTEGRADA DE SERVICIOS DE SALUD SUR ESE"/>
        <s v="TERMINAL DE TRANSPORTE S.A."/>
        <s v="SECRETARÍA DISTRITAL DE INTEGRACIÓN SOCIAL"/>
        <s v="SECRETARÍA JURÍDICA DISTRITAL"/>
        <s v="SECRETARÍA DISTRITAL DE AMBIENTE"/>
        <s v="INSTITUTO DE DESARROLLO URBANO"/>
        <s v="LOTERÍA DE BOGOTÁ"/>
        <s v="SUBRED INTEGRADA DE PRESTACIÓN DE SERVICIOS DE SALUD SUR OCCIDENTE E.S.E."/>
        <s v="INSTITUTO DISTRITAL DE PROTECCIÓN Y BIENESTAR ANIMAL "/>
      </sharedItems>
    </cacheField>
    <cacheField name="SECTOR " numFmtId="0">
      <sharedItems count="17">
        <s v="HÁBITAT"/>
        <s v="GESTIÓN PÚBLICA"/>
        <s v="DESARROLLO ECONÓMICO, INDUSTRIA Y TURISMO"/>
        <s v="GOBIERNO"/>
        <s v="SALUD"/>
        <s v="CULTURA, RECREACIÓN Y DEPORTE"/>
        <s v="MOVILIDAD"/>
        <s v="SEGURIDAD, CONVIVENCIA Y JUSTICIA"/>
        <s v="EDUCACIÓN"/>
        <s v="HACIENDA"/>
        <s v="ORGANISMOS DE CONTROL"/>
        <s v="MUJERES"/>
        <s v="CONCEJO DE BOGOTÁ"/>
        <s v="AMBIENTE "/>
        <s v="INTEGRACIÓN SOCIAL"/>
        <s v="PLANEACIÓN"/>
        <s v="GESTIÓN JURÍDICA"/>
      </sharedItems>
    </cacheField>
    <cacheField name="2.6.1. Aprobación " numFmtId="9">
      <sharedItems containsSemiMixedTypes="0" containsString="0" containsNumber="1" minValue="0" maxValue="0.1"/>
    </cacheField>
    <cacheField name="2.6.2. Perfiles y Roles" numFmtId="9">
      <sharedItems containsSemiMixedTypes="0" containsString="0" containsNumber="1" minValue="0" maxValue="0.2"/>
    </cacheField>
    <cacheField name="2.6.3. Parametrización - Privilegios " numFmtId="9">
      <sharedItems containsSemiMixedTypes="0" containsString="0" containsNumber="1" minValue="0" maxValue="0.2"/>
    </cacheField>
    <cacheField name="2.6.4. Validación de Privilegios - A nivel físico" numFmtId="9">
      <sharedItems containsSemiMixedTypes="0" containsString="0" containsNumber="1" minValue="0" maxValue="0.15"/>
    </cacheField>
    <cacheField name="2.6.5. Validación de Privilegios - A nivel de sistemas " numFmtId="9">
      <sharedItems containsSemiMixedTypes="0" containsString="0" containsNumber="1" minValue="0" maxValue="0.15"/>
    </cacheField>
    <cacheField name="2.6.6. Política de Seguridad" numFmtId="9">
      <sharedItems containsSemiMixedTypes="0" containsString="0" containsNumber="1" minValue="0" maxValue="0.1"/>
    </cacheField>
    <cacheField name="2.6.7. Gestión de Riesgos " numFmtId="9">
      <sharedItems containsSemiMixedTypes="0" containsString="0" containsNumber="1" minValue="0" maxValue="0.1"/>
    </cacheField>
    <cacheField name="2.6. CUMPLIMIENTO SUBCOMPONENTE " numFmtId="9">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4"/>
    <n v="0.2"/>
    <n v="0.05"/>
    <n v="0.15"/>
    <n v="0.80000000000000016"/>
  </r>
  <r>
    <n v="1002"/>
    <x v="1"/>
    <x v="0"/>
    <n v="0.4"/>
    <n v="0.4"/>
    <n v="0.05"/>
    <n v="0.15"/>
    <n v="1"/>
  </r>
  <r>
    <n v="1003"/>
    <x v="2"/>
    <x v="1"/>
    <n v="0.4"/>
    <n v="0.4"/>
    <n v="0.05"/>
    <n v="0.15"/>
    <n v="1"/>
  </r>
  <r>
    <n v="1004"/>
    <x v="3"/>
    <x v="2"/>
    <n v="0.4"/>
    <n v="0.4"/>
    <n v="0.05"/>
    <n v="0.15"/>
    <n v="1"/>
  </r>
  <r>
    <n v="1005"/>
    <x v="4"/>
    <x v="3"/>
    <n v="0.4"/>
    <n v="0.4"/>
    <n v="0.05"/>
    <n v="0.15"/>
    <n v="1"/>
  </r>
  <r>
    <n v="1006"/>
    <x v="5"/>
    <x v="1"/>
    <n v="0.4"/>
    <n v="0.4"/>
    <n v="0.05"/>
    <n v="0.15"/>
    <n v="1"/>
  </r>
  <r>
    <n v="1007"/>
    <x v="6"/>
    <x v="4"/>
    <n v="0.4"/>
    <n v="0.4"/>
    <n v="0.05"/>
    <n v="0.15"/>
    <n v="1"/>
  </r>
  <r>
    <n v="1008"/>
    <x v="7"/>
    <x v="4"/>
    <n v="0.4"/>
    <n v="0.2"/>
    <n v="0.05"/>
    <n v="0"/>
    <n v="0.65000000000000013"/>
  </r>
  <r>
    <n v="1009"/>
    <x v="8"/>
    <x v="5"/>
    <n v="0.4"/>
    <n v="0.4"/>
    <n v="0.05"/>
    <n v="0.15"/>
    <n v="1"/>
  </r>
  <r>
    <n v="1010"/>
    <x v="9"/>
    <x v="3"/>
    <n v="0.4"/>
    <n v="0.4"/>
    <n v="0.05"/>
    <n v="0.15"/>
    <n v="1"/>
  </r>
  <r>
    <n v="1011"/>
    <x v="10"/>
    <x v="6"/>
    <n v="0.4"/>
    <n v="0.4"/>
    <n v="0.05"/>
    <n v="0.15"/>
    <n v="1"/>
  </r>
  <r>
    <n v="1012"/>
    <x v="11"/>
    <x v="7"/>
    <n v="0"/>
    <n v="0"/>
    <n v="0.05"/>
    <n v="0.15"/>
    <n v="0.2"/>
  </r>
  <r>
    <n v="1013"/>
    <x v="12"/>
    <x v="8"/>
    <n v="0"/>
    <n v="0.4"/>
    <n v="0.05"/>
    <n v="0.15"/>
    <n v="0.6"/>
  </r>
  <r>
    <n v="1014"/>
    <x v="13"/>
    <x v="0"/>
    <n v="0"/>
    <n v="0.2"/>
    <n v="0.05"/>
    <n v="0.15"/>
    <n v="0.4"/>
  </r>
  <r>
    <n v="1015"/>
    <x v="14"/>
    <x v="5"/>
    <n v="0.4"/>
    <n v="0.2"/>
    <n v="0.05"/>
    <n v="0.15"/>
    <n v="0.80000000000000016"/>
  </r>
  <r>
    <n v="1016"/>
    <x v="15"/>
    <x v="2"/>
    <n v="0.4"/>
    <n v="0.4"/>
    <n v="0.05"/>
    <n v="0.15"/>
    <n v="1"/>
  </r>
  <r>
    <n v="1017"/>
    <x v="16"/>
    <x v="2"/>
    <n v="0.4"/>
    <n v="0.2"/>
    <n v="0.05"/>
    <n v="0.15"/>
    <n v="0.80000000000000016"/>
  </r>
  <r>
    <n v="1018"/>
    <x v="17"/>
    <x v="9"/>
    <n v="0.4"/>
    <n v="0.2"/>
    <n v="0.05"/>
    <n v="0.15"/>
    <n v="0.80000000000000016"/>
  </r>
  <r>
    <n v="1019"/>
    <x v="18"/>
    <x v="8"/>
    <n v="0.4"/>
    <n v="0.2"/>
    <n v="0.05"/>
    <n v="0.15"/>
    <n v="0.80000000000000016"/>
  </r>
  <r>
    <n v="1020"/>
    <x v="19"/>
    <x v="5"/>
    <n v="0.4"/>
    <n v="0.2"/>
    <n v="0.05"/>
    <n v="0.15"/>
    <n v="0.80000000000000016"/>
  </r>
  <r>
    <n v="1021"/>
    <x v="20"/>
    <x v="6"/>
    <n v="0.4"/>
    <n v="0.4"/>
    <n v="0.05"/>
    <n v="0.15"/>
    <n v="1"/>
  </r>
  <r>
    <n v="1022"/>
    <x v="21"/>
    <x v="10"/>
    <n v="0.4"/>
    <n v="0.4"/>
    <n v="0.05"/>
    <n v="0.15"/>
    <n v="1"/>
  </r>
  <r>
    <n v="1023"/>
    <x v="22"/>
    <x v="10"/>
    <n v="0.4"/>
    <n v="0"/>
    <n v="0.05"/>
    <n v="0.15"/>
    <n v="0.6"/>
  </r>
  <r>
    <n v="1024"/>
    <x v="23"/>
    <x v="5"/>
    <n v="0.4"/>
    <n v="0.2"/>
    <n v="0.05"/>
    <n v="0.15"/>
    <n v="0.80000000000000016"/>
  </r>
  <r>
    <n v="1025"/>
    <x v="24"/>
    <x v="11"/>
    <n v="0.4"/>
    <n v="0.4"/>
    <n v="0.05"/>
    <n v="0.15"/>
    <n v="1"/>
  </r>
  <r>
    <n v="1026"/>
    <x v="25"/>
    <x v="0"/>
    <n v="0.4"/>
    <n v="0.2"/>
    <n v="0.05"/>
    <n v="0.15"/>
    <n v="0.80000000000000016"/>
  </r>
  <r>
    <n v="1027"/>
    <x v="26"/>
    <x v="5"/>
    <n v="0.4"/>
    <n v="0.2"/>
    <n v="0.05"/>
    <n v="0.15"/>
    <n v="0.80000000000000016"/>
  </r>
  <r>
    <n v="1028"/>
    <x v="27"/>
    <x v="12"/>
    <n v="0.4"/>
    <n v="0.4"/>
    <n v="0.05"/>
    <n v="0.15"/>
    <n v="1"/>
  </r>
  <r>
    <n v="1029"/>
    <x v="28"/>
    <x v="10"/>
    <n v="0.4"/>
    <n v="0.4"/>
    <n v="0.05"/>
    <n v="0.15"/>
    <n v="1"/>
  </r>
  <r>
    <n v="1030"/>
    <x v="29"/>
    <x v="3"/>
    <n v="0.4"/>
    <n v="0.4"/>
    <n v="0.05"/>
    <n v="0.15"/>
    <n v="1"/>
  </r>
  <r>
    <n v="1031"/>
    <x v="30"/>
    <x v="6"/>
    <n v="0.4"/>
    <n v="0.2"/>
    <n v="0.05"/>
    <n v="0.15"/>
    <n v="0.80000000000000016"/>
  </r>
  <r>
    <n v="1032"/>
    <x v="31"/>
    <x v="0"/>
    <n v="0.4"/>
    <n v="0.4"/>
    <n v="0.05"/>
    <n v="0.15"/>
    <n v="1"/>
  </r>
  <r>
    <n v="1033"/>
    <x v="32"/>
    <x v="8"/>
    <n v="0.4"/>
    <n v="0.2"/>
    <n v="0.05"/>
    <n v="0.15"/>
    <n v="0.80000000000000016"/>
  </r>
  <r>
    <n v="1034"/>
    <x v="33"/>
    <x v="5"/>
    <n v="0.4"/>
    <n v="0.4"/>
    <n v="0.05"/>
    <n v="0.15"/>
    <n v="1"/>
  </r>
  <r>
    <n v="1035"/>
    <x v="34"/>
    <x v="4"/>
    <n v="0.4"/>
    <n v="0.4"/>
    <n v="0.05"/>
    <n v="0.15"/>
    <n v="1"/>
  </r>
  <r>
    <n v="1036"/>
    <x v="35"/>
    <x v="5"/>
    <n v="0.4"/>
    <n v="0.4"/>
    <n v="0.05"/>
    <n v="0.15"/>
    <n v="1"/>
  </r>
  <r>
    <n v="1037"/>
    <x v="36"/>
    <x v="2"/>
    <n v="0.4"/>
    <n v="0.4"/>
    <n v="0.05"/>
    <n v="0"/>
    <n v="0.85000000000000009"/>
  </r>
  <r>
    <n v="1038"/>
    <x v="37"/>
    <x v="0"/>
    <n v="0.4"/>
    <n v="0.2"/>
    <n v="0.05"/>
    <n v="0.15"/>
    <n v="0.80000000000000016"/>
  </r>
  <r>
    <n v="1039"/>
    <x v="38"/>
    <x v="13"/>
    <n v="0.4"/>
    <n v="0"/>
    <n v="0.05"/>
    <n v="0.15"/>
    <n v="0.6"/>
  </r>
  <r>
    <n v="1040"/>
    <x v="39"/>
    <x v="14"/>
    <n v="0.4"/>
    <n v="0"/>
    <n v="0.05"/>
    <n v="0.15"/>
    <n v="0.6"/>
  </r>
  <r>
    <n v="1041"/>
    <x v="40"/>
    <x v="9"/>
    <n v="0.4"/>
    <n v="0.4"/>
    <n v="0.05"/>
    <n v="0.15"/>
    <n v="1"/>
  </r>
  <r>
    <n v="1042"/>
    <x v="41"/>
    <x v="9"/>
    <n v="0.4"/>
    <n v="0.4"/>
    <n v="0.05"/>
    <n v="0.15"/>
    <n v="1"/>
  </r>
  <r>
    <n v="1043"/>
    <x v="42"/>
    <x v="13"/>
    <n v="0.4"/>
    <n v="0.4"/>
    <n v="0.05"/>
    <n v="0.15"/>
    <n v="1"/>
  </r>
  <r>
    <n v="1044"/>
    <x v="43"/>
    <x v="6"/>
    <n v="0.4"/>
    <n v="0.2"/>
    <n v="0.05"/>
    <n v="0.15"/>
    <n v="0.80000000000000016"/>
  </r>
  <r>
    <n v="1045"/>
    <x v="44"/>
    <x v="15"/>
    <n v="0.4"/>
    <n v="0.4"/>
    <n v="0.05"/>
    <n v="0.15"/>
    <n v="1"/>
  </r>
  <r>
    <n v="1046"/>
    <x v="45"/>
    <x v="7"/>
    <n v="0.4"/>
    <n v="0.4"/>
    <n v="0.05"/>
    <n v="0.15"/>
    <n v="1"/>
  </r>
  <r>
    <n v="1047"/>
    <x v="46"/>
    <x v="4"/>
    <n v="0.4"/>
    <n v="0.4"/>
    <n v="0.05"/>
    <n v="0.15"/>
    <n v="1"/>
  </r>
  <r>
    <n v="1048"/>
    <x v="47"/>
    <x v="4"/>
    <n v="0.4"/>
    <n v="0.2"/>
    <n v="0.05"/>
    <n v="0.15"/>
    <n v="0.80000000000000016"/>
  </r>
  <r>
    <n v="1049"/>
    <x v="48"/>
    <x v="4"/>
    <n v="0"/>
    <n v="0.2"/>
    <n v="0.05"/>
    <n v="0.15"/>
    <n v="0.4"/>
  </r>
  <r>
    <n v="1050"/>
    <x v="49"/>
    <x v="4"/>
    <n v="0.4"/>
    <n v="0"/>
    <n v="0.05"/>
    <n v="0.15"/>
    <n v="0.6"/>
  </r>
  <r>
    <n v="1051"/>
    <x v="50"/>
    <x v="6"/>
    <n v="0"/>
    <n v="0"/>
    <n v="0.05"/>
    <n v="0.15"/>
    <n v="0.2"/>
  </r>
  <r>
    <n v="1052"/>
    <x v="51"/>
    <x v="14"/>
    <n v="0"/>
    <n v="0.2"/>
    <n v="0.05"/>
    <n v="0.15"/>
    <n v="0.4"/>
  </r>
  <r>
    <n v="1053"/>
    <x v="52"/>
    <x v="16"/>
    <n v="0.4"/>
    <n v="0.4"/>
    <n v="0.05"/>
    <n v="0.15"/>
    <n v="1"/>
  </r>
  <r>
    <n v="1054"/>
    <x v="53"/>
    <x v="13"/>
    <n v="0.4"/>
    <n v="0.4"/>
    <n v="0.05"/>
    <n v="0.15"/>
    <n v="1"/>
  </r>
  <r>
    <n v="1055"/>
    <x v="54"/>
    <x v="6"/>
    <n v="0.4"/>
    <n v="0.4"/>
    <n v="0.05"/>
    <n v="0.15"/>
    <n v="1"/>
  </r>
  <r>
    <n v="1056"/>
    <x v="55"/>
    <x v="9"/>
    <n v="0.4"/>
    <n v="0.2"/>
    <n v="0.05"/>
    <n v="0.15"/>
    <n v="0.80000000000000016"/>
  </r>
  <r>
    <n v="1057"/>
    <x v="56"/>
    <x v="4"/>
    <n v="0.4"/>
    <n v="0.2"/>
    <n v="0.05"/>
    <n v="0.15"/>
    <n v="0.80000000000000016"/>
  </r>
  <r>
    <n v="1058"/>
    <x v="57"/>
    <x v="13"/>
    <n v="0.4"/>
    <n v="0.2"/>
    <n v="0.05"/>
    <n v="0.15"/>
    <n v="0.80000000000000016"/>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25"/>
    <n v="0.125"/>
    <n v="0.125"/>
    <n v="0.125"/>
    <n v="0.125"/>
    <n v="0.125"/>
    <n v="0.125"/>
    <n v="0.125"/>
    <n v="1"/>
  </r>
  <r>
    <n v="1002"/>
    <x v="1"/>
    <x v="0"/>
    <n v="0.125"/>
    <n v="0.125"/>
    <n v="0.125"/>
    <n v="0.125"/>
    <n v="0.125"/>
    <n v="0"/>
    <n v="0"/>
    <n v="0"/>
    <n v="0.625"/>
  </r>
  <r>
    <n v="1003"/>
    <x v="2"/>
    <x v="1"/>
    <n v="0"/>
    <n v="0.125"/>
    <n v="0.125"/>
    <n v="0.125"/>
    <n v="0.125"/>
    <n v="0.125"/>
    <n v="0"/>
    <n v="0.125"/>
    <n v="0.75"/>
  </r>
  <r>
    <n v="1004"/>
    <x v="3"/>
    <x v="2"/>
    <n v="0.125"/>
    <n v="0"/>
    <n v="0.125"/>
    <n v="0.125"/>
    <n v="0.125"/>
    <n v="0.125"/>
    <n v="0"/>
    <n v="0"/>
    <n v="0.625"/>
  </r>
  <r>
    <n v="1005"/>
    <x v="4"/>
    <x v="3"/>
    <n v="0.125"/>
    <n v="0.125"/>
    <n v="0.125"/>
    <n v="0.125"/>
    <n v="0.125"/>
    <n v="0.125"/>
    <n v="0.125"/>
    <n v="0.125"/>
    <n v="1"/>
  </r>
  <r>
    <n v="1006"/>
    <x v="5"/>
    <x v="1"/>
    <n v="0.125"/>
    <n v="0.125"/>
    <n v="0.125"/>
    <n v="0.125"/>
    <n v="0.125"/>
    <n v="0.125"/>
    <n v="0.125"/>
    <n v="0.125"/>
    <n v="1"/>
  </r>
  <r>
    <n v="1007"/>
    <x v="6"/>
    <x v="4"/>
    <n v="0.125"/>
    <n v="0.125"/>
    <n v="0.125"/>
    <n v="0.125"/>
    <n v="0"/>
    <n v="0"/>
    <n v="0"/>
    <n v="0"/>
    <n v="0.5"/>
  </r>
  <r>
    <n v="1008"/>
    <x v="7"/>
    <x v="4"/>
    <n v="0"/>
    <n v="0"/>
    <n v="0.125"/>
    <n v="0"/>
    <n v="0"/>
    <n v="0"/>
    <n v="0"/>
    <n v="0"/>
    <n v="0.125"/>
  </r>
  <r>
    <n v="1009"/>
    <x v="8"/>
    <x v="5"/>
    <n v="0.125"/>
    <n v="0.125"/>
    <n v="0.125"/>
    <n v="0.125"/>
    <n v="0.125"/>
    <n v="0.125"/>
    <n v="0"/>
    <n v="0.125"/>
    <n v="0.875"/>
  </r>
  <r>
    <n v="1010"/>
    <x v="9"/>
    <x v="3"/>
    <n v="0.125"/>
    <n v="0.125"/>
    <n v="0.125"/>
    <n v="0.125"/>
    <n v="0.125"/>
    <n v="0.125"/>
    <n v="0.125"/>
    <n v="0.125"/>
    <n v="1"/>
  </r>
  <r>
    <n v="1011"/>
    <x v="10"/>
    <x v="6"/>
    <n v="0"/>
    <n v="0"/>
    <n v="0.125"/>
    <n v="0.125"/>
    <n v="0.125"/>
    <n v="0.125"/>
    <n v="0.125"/>
    <n v="0"/>
    <n v="0.625"/>
  </r>
  <r>
    <n v="1012"/>
    <x v="11"/>
    <x v="7"/>
    <n v="0.125"/>
    <n v="0.125"/>
    <n v="0.125"/>
    <n v="0.125"/>
    <n v="0.125"/>
    <n v="0.125"/>
    <n v="0.125"/>
    <n v="0"/>
    <n v="0.875"/>
  </r>
  <r>
    <n v="1013"/>
    <x v="12"/>
    <x v="8"/>
    <n v="0.125"/>
    <n v="0.125"/>
    <n v="0.125"/>
    <n v="0.125"/>
    <n v="0.125"/>
    <n v="0.125"/>
    <n v="0.125"/>
    <n v="0.125"/>
    <n v="1"/>
  </r>
  <r>
    <n v="1014"/>
    <x v="13"/>
    <x v="0"/>
    <n v="0.125"/>
    <n v="0"/>
    <n v="0.125"/>
    <n v="0.125"/>
    <n v="0.125"/>
    <n v="0.125"/>
    <n v="0.125"/>
    <n v="0.125"/>
    <n v="0.875"/>
  </r>
  <r>
    <n v="1015"/>
    <x v="14"/>
    <x v="5"/>
    <n v="0.125"/>
    <n v="0.125"/>
    <n v="0.125"/>
    <n v="0.125"/>
    <n v="0.125"/>
    <n v="0.125"/>
    <n v="0.125"/>
    <n v="0.125"/>
    <n v="1"/>
  </r>
  <r>
    <n v="1016"/>
    <x v="15"/>
    <x v="2"/>
    <n v="0.125"/>
    <n v="0.125"/>
    <n v="0.125"/>
    <n v="0.125"/>
    <n v="0.125"/>
    <n v="0.125"/>
    <n v="0.125"/>
    <n v="0.125"/>
    <n v="1"/>
  </r>
  <r>
    <n v="1017"/>
    <x v="16"/>
    <x v="2"/>
    <n v="0.125"/>
    <n v="0.125"/>
    <n v="0.125"/>
    <n v="0.125"/>
    <n v="0.125"/>
    <n v="0.125"/>
    <n v="0"/>
    <n v="0.125"/>
    <n v="0.875"/>
  </r>
  <r>
    <n v="1018"/>
    <x v="17"/>
    <x v="9"/>
    <n v="0"/>
    <n v="0"/>
    <n v="0.125"/>
    <n v="0.125"/>
    <n v="0.125"/>
    <n v="0.125"/>
    <n v="0.125"/>
    <n v="0"/>
    <n v="0.625"/>
  </r>
  <r>
    <n v="1019"/>
    <x v="18"/>
    <x v="8"/>
    <n v="0.125"/>
    <n v="0.125"/>
    <n v="0.125"/>
    <n v="0.125"/>
    <n v="0.125"/>
    <n v="0.125"/>
    <n v="0.125"/>
    <n v="0.125"/>
    <n v="1"/>
  </r>
  <r>
    <n v="1020"/>
    <x v="19"/>
    <x v="5"/>
    <n v="0.125"/>
    <n v="0.125"/>
    <n v="0.125"/>
    <n v="0.125"/>
    <n v="0.125"/>
    <n v="0.125"/>
    <n v="0.125"/>
    <n v="0.125"/>
    <n v="1"/>
  </r>
  <r>
    <n v="1021"/>
    <x v="20"/>
    <x v="6"/>
    <n v="0.125"/>
    <n v="0.125"/>
    <n v="0.125"/>
    <n v="0.125"/>
    <n v="0.125"/>
    <n v="0.125"/>
    <n v="0.125"/>
    <n v="0.125"/>
    <n v="1"/>
  </r>
  <r>
    <n v="1022"/>
    <x v="21"/>
    <x v="10"/>
    <n v="0.125"/>
    <n v="0.125"/>
    <n v="0.125"/>
    <n v="0.125"/>
    <n v="0.125"/>
    <n v="0.125"/>
    <n v="0.125"/>
    <n v="0.125"/>
    <n v="1"/>
  </r>
  <r>
    <n v="1023"/>
    <x v="22"/>
    <x v="10"/>
    <n v="0"/>
    <n v="0.125"/>
    <n v="0.125"/>
    <n v="0.125"/>
    <n v="0.125"/>
    <n v="0"/>
    <n v="0.125"/>
    <n v="0"/>
    <n v="0.625"/>
  </r>
  <r>
    <n v="1024"/>
    <x v="23"/>
    <x v="5"/>
    <n v="0"/>
    <n v="0"/>
    <n v="0"/>
    <n v="0"/>
    <n v="0"/>
    <n v="0"/>
    <n v="0"/>
    <n v="0"/>
    <n v="0"/>
  </r>
  <r>
    <n v="1025"/>
    <x v="24"/>
    <x v="11"/>
    <n v="0.125"/>
    <n v="0.125"/>
    <n v="0.125"/>
    <n v="0.125"/>
    <n v="0.125"/>
    <n v="0.125"/>
    <n v="0.125"/>
    <n v="0.125"/>
    <n v="1"/>
  </r>
  <r>
    <n v="1026"/>
    <x v="25"/>
    <x v="0"/>
    <n v="0.125"/>
    <n v="0.125"/>
    <n v="0.125"/>
    <n v="0.125"/>
    <n v="0.125"/>
    <n v="0.125"/>
    <n v="0.125"/>
    <n v="0.125"/>
    <n v="1"/>
  </r>
  <r>
    <n v="1027"/>
    <x v="26"/>
    <x v="5"/>
    <n v="0"/>
    <n v="0"/>
    <n v="0"/>
    <n v="0.125"/>
    <n v="0.125"/>
    <n v="0"/>
    <n v="0"/>
    <n v="0"/>
    <n v="0.25"/>
  </r>
  <r>
    <n v="1028"/>
    <x v="27"/>
    <x v="12"/>
    <n v="0.125"/>
    <n v="0.125"/>
    <n v="0.125"/>
    <n v="0.125"/>
    <n v="0.125"/>
    <n v="0.125"/>
    <n v="0"/>
    <n v="0.125"/>
    <n v="0.875"/>
  </r>
  <r>
    <n v="1029"/>
    <x v="28"/>
    <x v="10"/>
    <n v="0.125"/>
    <n v="0.125"/>
    <n v="0.125"/>
    <n v="0.125"/>
    <n v="0.125"/>
    <n v="0.125"/>
    <n v="0.125"/>
    <n v="0.125"/>
    <n v="1"/>
  </r>
  <r>
    <n v="1030"/>
    <x v="29"/>
    <x v="3"/>
    <n v="0.125"/>
    <n v="0.125"/>
    <n v="0.125"/>
    <n v="0.125"/>
    <n v="0.125"/>
    <n v="0.125"/>
    <n v="0.125"/>
    <n v="0.125"/>
    <n v="1"/>
  </r>
  <r>
    <n v="1031"/>
    <x v="30"/>
    <x v="6"/>
    <n v="0"/>
    <n v="0.125"/>
    <n v="0.125"/>
    <n v="0.125"/>
    <n v="0.125"/>
    <n v="0"/>
    <n v="0"/>
    <n v="0"/>
    <n v="0.5"/>
  </r>
  <r>
    <n v="1032"/>
    <x v="31"/>
    <x v="0"/>
    <n v="0"/>
    <n v="0"/>
    <n v="0.125"/>
    <n v="0.125"/>
    <n v="0.125"/>
    <n v="0"/>
    <n v="0.125"/>
    <n v="0"/>
    <n v="0.5"/>
  </r>
  <r>
    <n v="1033"/>
    <x v="32"/>
    <x v="8"/>
    <n v="0.125"/>
    <n v="0.125"/>
    <n v="0.125"/>
    <n v="0.125"/>
    <n v="0.125"/>
    <n v="0.125"/>
    <n v="0"/>
    <n v="0.125"/>
    <n v="0.875"/>
  </r>
  <r>
    <n v="1034"/>
    <x v="33"/>
    <x v="5"/>
    <n v="0.125"/>
    <n v="0.125"/>
    <n v="0.125"/>
    <n v="0.125"/>
    <n v="0.125"/>
    <n v="0.125"/>
    <n v="0.125"/>
    <n v="0.125"/>
    <n v="1"/>
  </r>
  <r>
    <n v="1035"/>
    <x v="34"/>
    <x v="4"/>
    <n v="0.125"/>
    <n v="0.125"/>
    <n v="0.125"/>
    <n v="0.125"/>
    <n v="0.125"/>
    <n v="0.125"/>
    <n v="0.125"/>
    <n v="0.125"/>
    <n v="1"/>
  </r>
  <r>
    <n v="1036"/>
    <x v="35"/>
    <x v="5"/>
    <n v="0.125"/>
    <n v="0.125"/>
    <n v="0.125"/>
    <n v="0.125"/>
    <n v="0.125"/>
    <n v="0.125"/>
    <n v="0.125"/>
    <n v="0.125"/>
    <n v="1"/>
  </r>
  <r>
    <n v="1037"/>
    <x v="36"/>
    <x v="2"/>
    <n v="0.125"/>
    <n v="0.125"/>
    <n v="0.125"/>
    <n v="0.125"/>
    <n v="0.125"/>
    <n v="0.125"/>
    <n v="0.125"/>
    <n v="0.125"/>
    <n v="1"/>
  </r>
  <r>
    <n v="1038"/>
    <x v="37"/>
    <x v="0"/>
    <n v="0.125"/>
    <n v="0.125"/>
    <n v="0.125"/>
    <n v="0.125"/>
    <n v="0.125"/>
    <n v="0.125"/>
    <n v="0.125"/>
    <n v="0.125"/>
    <n v="1"/>
  </r>
  <r>
    <n v="1039"/>
    <x v="38"/>
    <x v="13"/>
    <n v="0.125"/>
    <n v="0.125"/>
    <n v="0.125"/>
    <n v="0.125"/>
    <n v="0.125"/>
    <n v="0.125"/>
    <n v="0"/>
    <n v="0"/>
    <n v="0.75"/>
  </r>
  <r>
    <n v="1040"/>
    <x v="39"/>
    <x v="14"/>
    <n v="0.125"/>
    <n v="0.125"/>
    <n v="0.125"/>
    <n v="0.125"/>
    <n v="0.125"/>
    <n v="0.125"/>
    <n v="0.125"/>
    <n v="0.125"/>
    <n v="1"/>
  </r>
  <r>
    <n v="1041"/>
    <x v="40"/>
    <x v="9"/>
    <n v="0.125"/>
    <n v="0.125"/>
    <n v="0.125"/>
    <n v="0.125"/>
    <n v="0.125"/>
    <n v="0.125"/>
    <n v="0.125"/>
    <n v="0.125"/>
    <n v="1"/>
  </r>
  <r>
    <n v="1042"/>
    <x v="41"/>
    <x v="9"/>
    <n v="0.125"/>
    <n v="0.125"/>
    <n v="0.125"/>
    <n v="0.125"/>
    <n v="0.125"/>
    <n v="0.125"/>
    <n v="0.125"/>
    <n v="0.125"/>
    <n v="1"/>
  </r>
  <r>
    <n v="1043"/>
    <x v="42"/>
    <x v="13"/>
    <n v="0.125"/>
    <n v="0.125"/>
    <n v="0.125"/>
    <n v="0.125"/>
    <n v="0.125"/>
    <n v="0.125"/>
    <n v="0"/>
    <n v="0.125"/>
    <n v="0.875"/>
  </r>
  <r>
    <n v="1044"/>
    <x v="43"/>
    <x v="6"/>
    <n v="0.125"/>
    <n v="0.125"/>
    <n v="0.125"/>
    <n v="0.125"/>
    <n v="0.125"/>
    <n v="0.125"/>
    <n v="0.125"/>
    <n v="0.125"/>
    <n v="1"/>
  </r>
  <r>
    <n v="1045"/>
    <x v="44"/>
    <x v="15"/>
    <n v="0.125"/>
    <n v="0.125"/>
    <n v="0.125"/>
    <n v="0.125"/>
    <n v="0.125"/>
    <n v="0.125"/>
    <n v="0.125"/>
    <n v="0.125"/>
    <n v="1"/>
  </r>
  <r>
    <n v="1046"/>
    <x v="45"/>
    <x v="7"/>
    <n v="0.125"/>
    <n v="0.125"/>
    <n v="0.125"/>
    <n v="0.125"/>
    <n v="0.125"/>
    <n v="0.125"/>
    <n v="0.125"/>
    <n v="0"/>
    <n v="0.875"/>
  </r>
  <r>
    <n v="1047"/>
    <x v="46"/>
    <x v="4"/>
    <n v="0.125"/>
    <n v="0.125"/>
    <n v="0.125"/>
    <n v="0.125"/>
    <n v="0.125"/>
    <n v="0.125"/>
    <n v="0.125"/>
    <n v="0.125"/>
    <n v="1"/>
  </r>
  <r>
    <n v="1048"/>
    <x v="47"/>
    <x v="4"/>
    <n v="0.125"/>
    <n v="0.125"/>
    <n v="0.125"/>
    <n v="0.125"/>
    <n v="0.125"/>
    <n v="0.125"/>
    <n v="0.125"/>
    <n v="0.125"/>
    <n v="1"/>
  </r>
  <r>
    <n v="1049"/>
    <x v="48"/>
    <x v="4"/>
    <n v="0.125"/>
    <n v="0.125"/>
    <n v="0.125"/>
    <n v="0.125"/>
    <n v="0.125"/>
    <n v="0.125"/>
    <n v="0.125"/>
    <n v="0.125"/>
    <n v="1"/>
  </r>
  <r>
    <n v="1050"/>
    <x v="49"/>
    <x v="4"/>
    <n v="0.125"/>
    <n v="0.125"/>
    <n v="0.125"/>
    <n v="0.125"/>
    <n v="0.125"/>
    <n v="0.125"/>
    <n v="0.125"/>
    <n v="0.125"/>
    <n v="1"/>
  </r>
  <r>
    <n v="1051"/>
    <x v="50"/>
    <x v="6"/>
    <n v="0.125"/>
    <n v="0.125"/>
    <n v="0.125"/>
    <n v="0.125"/>
    <n v="0.125"/>
    <n v="0.125"/>
    <n v="0.125"/>
    <n v="0.125"/>
    <n v="1"/>
  </r>
  <r>
    <n v="1052"/>
    <x v="51"/>
    <x v="14"/>
    <n v="0.125"/>
    <n v="0.125"/>
    <n v="0.125"/>
    <n v="0.125"/>
    <n v="0.125"/>
    <n v="0.125"/>
    <n v="0.125"/>
    <n v="0.125"/>
    <n v="1"/>
  </r>
  <r>
    <n v="1053"/>
    <x v="52"/>
    <x v="16"/>
    <n v="0.125"/>
    <n v="0.125"/>
    <n v="0.125"/>
    <n v="0.125"/>
    <n v="0.125"/>
    <n v="0.125"/>
    <n v="0.125"/>
    <n v="0.125"/>
    <n v="1"/>
  </r>
  <r>
    <n v="1054"/>
    <x v="53"/>
    <x v="13"/>
    <n v="0.125"/>
    <n v="0.125"/>
    <n v="0.125"/>
    <n v="0.125"/>
    <n v="0.125"/>
    <n v="0.125"/>
    <n v="0.125"/>
    <n v="0.125"/>
    <n v="1"/>
  </r>
  <r>
    <n v="1055"/>
    <x v="54"/>
    <x v="6"/>
    <n v="0.125"/>
    <n v="0.125"/>
    <n v="0.125"/>
    <n v="0.125"/>
    <n v="0.125"/>
    <n v="0.125"/>
    <n v="0"/>
    <n v="0"/>
    <n v="0.75"/>
  </r>
  <r>
    <n v="1056"/>
    <x v="55"/>
    <x v="9"/>
    <n v="0.125"/>
    <n v="0.125"/>
    <n v="0.125"/>
    <n v="0.125"/>
    <n v="0.125"/>
    <n v="0.125"/>
    <n v="0.125"/>
    <n v="0.125"/>
    <n v="1"/>
  </r>
  <r>
    <n v="1057"/>
    <x v="56"/>
    <x v="4"/>
    <n v="0.125"/>
    <n v="0.125"/>
    <n v="0.125"/>
    <n v="0.125"/>
    <n v="0.125"/>
    <n v="0.125"/>
    <n v="0.125"/>
    <n v="0.125"/>
    <n v="1"/>
  </r>
  <r>
    <n v="1058"/>
    <x v="57"/>
    <x v="13"/>
    <n v="0.125"/>
    <n v="0.125"/>
    <n v="0.125"/>
    <n v="0.125"/>
    <n v="0.125"/>
    <n v="0.125"/>
    <n v="0"/>
    <n v="0.125"/>
    <n v="0.875"/>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s v="EMPRESA DE ACUEDUCTO Y ALCANTARILLADO DE BOGOTÁ - ESP"/>
    <x v="0"/>
    <n v="0"/>
    <n v="0"/>
    <n v="0.2"/>
    <n v="0.5"/>
  </r>
  <r>
    <n v="1002"/>
    <s v="AGUAS DE BOGOTÁ S.A E.S.P."/>
    <x v="0"/>
    <n v="0"/>
    <n v="0"/>
    <n v="0.2"/>
    <n v="0.5"/>
  </r>
  <r>
    <n v="1003"/>
    <s v="SECRETARÍA GENERAL DE LA ALCALDÍA MAYOR DE BOGOTÁ"/>
    <x v="1"/>
    <n v="0.1"/>
    <n v="0.1"/>
    <n v="0.2"/>
    <n v="1"/>
  </r>
  <r>
    <n v="1004"/>
    <s v="SECRETARÍA DE DESARROLLO ECONÓMICO"/>
    <x v="2"/>
    <n v="0"/>
    <n v="0.1"/>
    <n v="0.1"/>
    <n v="0.5"/>
  </r>
  <r>
    <n v="1005"/>
    <s v="DEPARTAMENTO ADMINISTRATIVO DE LA DEFENSORÍA DEL ESPACIO PÚBLICO - DADEP"/>
    <x v="3"/>
    <n v="0.1"/>
    <n v="0.1"/>
    <n v="0.2"/>
    <n v="1"/>
  </r>
  <r>
    <n v="1006"/>
    <s v="DEPARTAMENTO ADMINISTRATIVO DEL SERVICIO CIVIL DISTRITAL - DASC"/>
    <x v="1"/>
    <n v="0.1"/>
    <n v="0.1"/>
    <n v="0.2"/>
    <n v="1"/>
  </r>
  <r>
    <n v="1007"/>
    <s v="ENTIDAD DE GESTIÓN ADMINISTRATIVA Y TÉCNICA-  EGAT"/>
    <x v="4"/>
    <n v="0.1"/>
    <n v="0.1"/>
    <n v="0"/>
    <n v="0.5"/>
  </r>
  <r>
    <n v="1008"/>
    <s v="INSTITUTO DISTRITAL DE CIENCIAS, BIOTECNOLOGÍA E INNOVACIÓN EN SALUD - IDCBIS"/>
    <x v="4"/>
    <n v="0"/>
    <n v="0"/>
    <n v="0"/>
    <n v="0"/>
  </r>
  <r>
    <n v="1009"/>
    <s v="SECRETARIA DISTRITAL DE CULTURA RECREACIÓN Y DEPORTE "/>
    <x v="5"/>
    <n v="0.1"/>
    <n v="0.1"/>
    <n v="0.2"/>
    <n v="1"/>
  </r>
  <r>
    <n v="1010"/>
    <s v="SECRETARÍA DISTRITAL DE GOBIERNO"/>
    <x v="3"/>
    <n v="0.1"/>
    <n v="0.1"/>
    <n v="0"/>
    <n v="0.5"/>
  </r>
  <r>
    <n v="1011"/>
    <s v="SECRETARÍA DISTRITAL DE MOVILIDAD"/>
    <x v="6"/>
    <n v="0"/>
    <n v="0"/>
    <n v="0"/>
    <n v="0"/>
  </r>
  <r>
    <n v="1012"/>
    <s v="UNIDAD ADMINISTRATIVA ESPECIAL CUERPO OFICIAL DE BOMBEROS"/>
    <x v="7"/>
    <n v="0.1"/>
    <n v="0.1"/>
    <n v="0"/>
    <n v="0.5"/>
  </r>
  <r>
    <n v="1013"/>
    <s v="UNIVERSIDAD DISTRITAL FRANCISCO JOSÉ DE CALDAS"/>
    <x v="8"/>
    <n v="0"/>
    <n v="0.1"/>
    <n v="0"/>
    <n v="0.25"/>
  </r>
  <r>
    <n v="1014"/>
    <s v="EMPRESA DE RENOVACIÓN Y DESARROLLO URBANO DE BOGOTÁ D.C. - ERU"/>
    <x v="0"/>
    <n v="0"/>
    <n v="0.1"/>
    <n v="0.2"/>
    <n v="0.75000000000000011"/>
  </r>
  <r>
    <n v="1015"/>
    <s v="INSTITUTO DISTRITAL DE RECREACIÓN Y DEPORTE - IDRD"/>
    <x v="5"/>
    <n v="0.1"/>
    <n v="0.1"/>
    <n v="0.2"/>
    <n v="1"/>
  </r>
  <r>
    <n v="1016"/>
    <s v="INSTITUTO PARA LA ECONOMÍA SOCIAL -IPES"/>
    <x v="2"/>
    <n v="0"/>
    <n v="0.1"/>
    <n v="0.2"/>
    <n v="0.75000000000000011"/>
  </r>
  <r>
    <n v="1017"/>
    <s v="INSTITUTO DISTRITAL DE TURISMO - IDT"/>
    <x v="2"/>
    <n v="0.1"/>
    <n v="0"/>
    <n v="0"/>
    <n v="0.25"/>
  </r>
  <r>
    <n v="1018"/>
    <s v="FONDO DE PRESTACIONES ECONÓMICAS, CESANTÍAS Y PENSIONES - FONCEP"/>
    <x v="9"/>
    <n v="0.1"/>
    <n v="0.1"/>
    <n v="0.2"/>
    <n v="1"/>
  </r>
  <r>
    <n v="1019"/>
    <s v="SECRETARÍA DE EDUCACIÓN DEL DISTRITO"/>
    <x v="8"/>
    <n v="0.1"/>
    <n v="0.1"/>
    <n v="0.2"/>
    <n v="1"/>
  </r>
  <r>
    <n v="1020"/>
    <s v="INSTITUTO DISTRITAL DE LAS ARTES - IDARTES"/>
    <x v="5"/>
    <n v="0.1"/>
    <n v="0.1"/>
    <n v="0"/>
    <n v="0.5"/>
  </r>
  <r>
    <n v="1021"/>
    <s v="EMPRESA DE TRANSPORTE DEL TERCER MILENIO TRANSMILENIO S.A."/>
    <x v="6"/>
    <n v="0.1"/>
    <n v="0.1"/>
    <n v="0.2"/>
    <n v="1"/>
  </r>
  <r>
    <n v="1022"/>
    <s v="VEEDURÍA DISTRITAL"/>
    <x v="10"/>
    <n v="0.1"/>
    <n v="0.1"/>
    <n v="0.2"/>
    <n v="1"/>
  </r>
  <r>
    <n v="1023"/>
    <s v="PERSONERÍA DE BOGOTÁ D.C."/>
    <x v="10"/>
    <n v="0.1"/>
    <n v="0.1"/>
    <n v="0.2"/>
    <n v="1"/>
  </r>
  <r>
    <n v="1024"/>
    <s v="FUNDACIÓN GILBERTO ALZATE AVENDAÑO"/>
    <x v="5"/>
    <n v="0.1"/>
    <n v="0.1"/>
    <n v="0"/>
    <n v="0.5"/>
  </r>
  <r>
    <n v="1025"/>
    <s v="SECRETARÍA DISTRITAL DE LA MUJER"/>
    <x v="11"/>
    <n v="0.1"/>
    <n v="0.1"/>
    <n v="0.2"/>
    <n v="1"/>
  </r>
  <r>
    <n v="1026"/>
    <s v="CAJA DE LA VIVIENDA POPULAR"/>
    <x v="0"/>
    <n v="0.1"/>
    <n v="0.1"/>
    <n v="0"/>
    <n v="0.5"/>
  </r>
  <r>
    <n v="1027"/>
    <s v="CANAL CAPITAL"/>
    <x v="5"/>
    <n v="0.1"/>
    <n v="0.1"/>
    <n v="0.2"/>
    <n v="1"/>
  </r>
  <r>
    <n v="1028"/>
    <s v="CONCEJO DE BOGOTÁ"/>
    <x v="12"/>
    <n v="0"/>
    <n v="0"/>
    <n v="0"/>
    <n v="0"/>
  </r>
  <r>
    <n v="1029"/>
    <s v="CONTRALORÍA DE BOGOTA D.C"/>
    <x v="10"/>
    <n v="0.1"/>
    <n v="0.1"/>
    <n v="0.2"/>
    <n v="1"/>
  </r>
  <r>
    <n v="1030"/>
    <s v="INSTITUTO DISTRITAL DE PARTICIPACIÓN Y ACCION COMUNAL - IDPAC"/>
    <x v="3"/>
    <n v="0.1"/>
    <n v="0.1"/>
    <n v="0"/>
    <n v="0.5"/>
  </r>
  <r>
    <n v="1031"/>
    <s v="EMPRESA METRO DE BOGOTÁ S.A."/>
    <x v="6"/>
    <n v="0.1"/>
    <n v="0.1"/>
    <n v="0.2"/>
    <n v="1"/>
  </r>
  <r>
    <n v="1032"/>
    <s v="UNIDAD ADMINISTRATIVA ESPECIAL DE SERVICIOS PÚBLICOS -UAESP"/>
    <x v="0"/>
    <n v="0"/>
    <n v="0"/>
    <n v="0"/>
    <n v="0"/>
  </r>
  <r>
    <n v="1033"/>
    <s v="INSTITUTO PARA LA INVESTIGACIÓN EDUCATIVA Y EL DESARROLLO PEDAGÓGICO - IDEP"/>
    <x v="8"/>
    <n v="0.1"/>
    <n v="0.1"/>
    <n v="0"/>
    <n v="0.5"/>
  </r>
  <r>
    <n v="1034"/>
    <s v="INSTITUTO DISTRITAL DE PATRIMONIO CULTURAL"/>
    <x v="5"/>
    <n v="0.1"/>
    <n v="0.1"/>
    <n v="0.2"/>
    <n v="1"/>
  </r>
  <r>
    <n v="1035"/>
    <s v="CAPITAL SALUD EPS SAS"/>
    <x v="4"/>
    <n v="0.1"/>
    <n v="0.1"/>
    <n v="0.2"/>
    <n v="1"/>
  </r>
  <r>
    <n v="1036"/>
    <s v="ORQUESTA FILARMÓNICA DE BOGOTÁ"/>
    <x v="5"/>
    <n v="0.1"/>
    <n v="0.1"/>
    <n v="0.2"/>
    <n v="1"/>
  </r>
  <r>
    <n v="1037"/>
    <s v="CORPORACIÓN BOGOTÁ REGIÓN DINÁMICA - INVEST IN BOGOTÁ"/>
    <x v="2"/>
    <n v="0.1"/>
    <n v="0.1"/>
    <n v="0"/>
    <n v="0.5"/>
  </r>
  <r>
    <n v="1038"/>
    <s v="SECRETARÍA DISTRITAL DEL HÁBITAT "/>
    <x v="0"/>
    <n v="0.1"/>
    <n v="0.1"/>
    <n v="0.2"/>
    <n v="1"/>
  </r>
  <r>
    <n v="1039"/>
    <s v="INSTITUTO DISTRITAL DE GESTIÓN DEL RIESGO Y CAMBIO CLIMÁTICO-IDIGER"/>
    <x v="13"/>
    <n v="0.1"/>
    <n v="0.1"/>
    <n v="0"/>
    <n v="0.5"/>
  </r>
  <r>
    <n v="1040"/>
    <s v="INSTITUTO DISTRITAL PARA LA PROTECCIÓN DE LA NIÑEZ Y LA JUVENTUD - IDIPRON"/>
    <x v="14"/>
    <n v="0.1"/>
    <n v="0.1"/>
    <n v="0"/>
    <n v="0.5"/>
  </r>
  <r>
    <n v="1041"/>
    <s v="SECRETARÍA DISTRITAL DE HACIENDA DE BOGOTÁ D.C."/>
    <x v="9"/>
    <n v="0.1"/>
    <n v="0.1"/>
    <n v="0.2"/>
    <n v="1"/>
  </r>
  <r>
    <n v="1042"/>
    <s v="UNIDAD ADMINISTRATIVA ESPECIAL DE CATASTRO DISTRITAL "/>
    <x v="9"/>
    <n v="0.1"/>
    <n v="0.1"/>
    <n v="0.2"/>
    <n v="1"/>
  </r>
  <r>
    <n v="1043"/>
    <s v="JARDÍN BOTÁNICO DE BOGOTÁ JOSÉ CELESTINO MUTIS"/>
    <x v="13"/>
    <n v="0.1"/>
    <n v="0.1"/>
    <n v="0"/>
    <n v="0.5"/>
  </r>
  <r>
    <n v="1044"/>
    <s v="UNIDAD ADMINISTRATIVA ESPECIAL DE REHABILITACIÓN Y MANTENIMIENTO VIAL - UAERMV"/>
    <x v="6"/>
    <n v="0.1"/>
    <n v="0.1"/>
    <n v="0.2"/>
    <n v="1"/>
  </r>
  <r>
    <n v="1045"/>
    <s v="SECRETARÍA DISTRITAL DE PLANEACIÓN "/>
    <x v="15"/>
    <n v="0.1"/>
    <n v="0.1"/>
    <n v="0"/>
    <n v="0.5"/>
  </r>
  <r>
    <n v="1046"/>
    <s v="SECRETARÍA DISTRITAL DE SEGURIDAD, CONVIVENCIA Y JUSTICIA"/>
    <x v="7"/>
    <n v="0.1"/>
    <n v="0.1"/>
    <n v="0"/>
    <n v="0.5"/>
  </r>
  <r>
    <n v="1047"/>
    <s v="SECRETARÍA DISTRITAL DE SALUD"/>
    <x v="4"/>
    <n v="0.1"/>
    <n v="0.1"/>
    <n v="0.2"/>
    <n v="1"/>
  </r>
  <r>
    <n v="1048"/>
    <s v="SUBRED INTEGRADA DE SERVICIOS DE SALUD CENTRO ORIENTE E.S.E."/>
    <x v="4"/>
    <n v="0.1"/>
    <n v="0.1"/>
    <n v="0"/>
    <n v="0.5"/>
  </r>
  <r>
    <n v="1049"/>
    <s v="SUBRED INTEGRADA DE SERVICIOS DE SALUD NORTE E.S.E."/>
    <x v="4"/>
    <n v="0.1"/>
    <n v="0.1"/>
    <n v="0.2"/>
    <n v="1"/>
  </r>
  <r>
    <n v="1050"/>
    <s v="SUBRED INTEGRADA DE SERVICIOS DE SALUD SUR ESE"/>
    <x v="4"/>
    <n v="0.1"/>
    <n v="0.1"/>
    <n v="0.2"/>
    <n v="1"/>
  </r>
  <r>
    <n v="1051"/>
    <s v="TERMINAL DE TRANSPORTE S.A."/>
    <x v="6"/>
    <n v="0.1"/>
    <n v="0"/>
    <n v="0"/>
    <n v="0.25"/>
  </r>
  <r>
    <n v="1052"/>
    <s v="SECRETARÍA DISTRITAL DE INTEGRACIÓN SOCIAL"/>
    <x v="14"/>
    <n v="0.1"/>
    <n v="0.1"/>
    <n v="0"/>
    <n v="0.5"/>
  </r>
  <r>
    <n v="1053"/>
    <s v="SECRETARÍA JURÍDICA DISTRITAL"/>
    <x v="16"/>
    <n v="0.1"/>
    <n v="0.1"/>
    <n v="0.2"/>
    <n v="1"/>
  </r>
  <r>
    <n v="1054"/>
    <s v="SECRETARÍA DISTRITAL DE AMBIENTE"/>
    <x v="13"/>
    <n v="0.1"/>
    <n v="0.1"/>
    <n v="0.2"/>
    <n v="1"/>
  </r>
  <r>
    <n v="1055"/>
    <s v="INSTITUTO DE DESARROLLO URBANO"/>
    <x v="6"/>
    <n v="0.1"/>
    <n v="0.1"/>
    <n v="0.2"/>
    <n v="1"/>
  </r>
  <r>
    <n v="1056"/>
    <s v="LOTERÍA DE BOGOTÁ"/>
    <x v="9"/>
    <n v="0"/>
    <n v="0.1"/>
    <n v="0"/>
    <n v="0.25"/>
  </r>
  <r>
    <n v="1057"/>
    <s v="SUBRED INTEGRADA DE PRESTACIÓN DE SERVICIOS DE SALUD SUR OCCIDENTE E.S.E."/>
    <x v="4"/>
    <n v="0.1"/>
    <n v="0.1"/>
    <n v="0.2"/>
    <n v="1"/>
  </r>
  <r>
    <n v="1058"/>
    <s v="INSTITUTO DISTRITAL DE PROTECCIÓN Y BIENESTAR ANIMAL "/>
    <x v="13"/>
    <n v="0.1"/>
    <n v="0.1"/>
    <n v="0"/>
    <n v="0.5"/>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s v="EMPRESA DE ACUEDUCTO Y ALCANTARILLADO DE BOGOTÁ - ESP"/>
    <x v="0"/>
    <n v="0.3"/>
    <n v="1"/>
  </r>
  <r>
    <n v="1002"/>
    <s v="AGUAS DE BOGOTÁ S.A E.S.P."/>
    <x v="0"/>
    <n v="0"/>
    <n v="0"/>
  </r>
  <r>
    <n v="1003"/>
    <s v="SECRETARÍA GENERAL DE LA ALCALDÍA MAYOR DE BOGOTÁ"/>
    <x v="1"/>
    <n v="0.3"/>
    <n v="1"/>
  </r>
  <r>
    <n v="1004"/>
    <s v="SECRETARÍA DE DESARROLLO ECONÓMICO"/>
    <x v="2"/>
    <n v="0.3"/>
    <n v="1"/>
  </r>
  <r>
    <n v="1005"/>
    <s v="DEPARTAMENTO ADMINISTRATIVO DE LA DEFENSORÍA DEL ESPACIO PÚBLICO - DADEP"/>
    <x v="3"/>
    <n v="0"/>
    <n v="0"/>
  </r>
  <r>
    <n v="1006"/>
    <s v="DEPARTAMENTO ADMINISTRATIVO DEL SERVICIO CIVIL DISTRITAL - DASC"/>
    <x v="1"/>
    <n v="0.3"/>
    <n v="1"/>
  </r>
  <r>
    <n v="1007"/>
    <s v="ENTIDAD DE GESTIÓN ADMINISTRATIVA Y TÉCNICA-  EGAT"/>
    <x v="4"/>
    <n v="0.3"/>
    <n v="1"/>
  </r>
  <r>
    <n v="1008"/>
    <s v="INSTITUTO DISTRITAL DE CIENCIAS, BIOTECNOLOGÍA E INNOVACIÓN EN SALUD - IDCBIS"/>
    <x v="4"/>
    <n v="0.3"/>
    <n v="1"/>
  </r>
  <r>
    <n v="1009"/>
    <s v="SECRETARIA DISTRITAL DE CULTURA RECREACIÓN Y DEPORTE "/>
    <x v="5"/>
    <n v="0.3"/>
    <n v="1"/>
  </r>
  <r>
    <n v="1010"/>
    <s v="SECRETARÍA DISTRITAL DE GOBIERNO"/>
    <x v="3"/>
    <n v="0.3"/>
    <n v="1"/>
  </r>
  <r>
    <n v="1011"/>
    <s v="SECRETARÍA DISTRITAL DE MOVILIDAD"/>
    <x v="6"/>
    <n v="0.3"/>
    <n v="1"/>
  </r>
  <r>
    <n v="1012"/>
    <s v="UNIDAD ADMINISTRATIVA ESPECIAL CUERPO OFICIAL DE BOMBEROS"/>
    <x v="7"/>
    <n v="0.3"/>
    <n v="1"/>
  </r>
  <r>
    <n v="1013"/>
    <s v="UNIVERSIDAD DISTRITAL FRANCISCO JOSÉ DE CALDAS"/>
    <x v="8"/>
    <n v="0.3"/>
    <n v="1"/>
  </r>
  <r>
    <n v="1014"/>
    <s v="EMPRESA DE RENOVACIÓN Y DESARROLLO URBANO DE BOGOTÁ D.C. - ERU"/>
    <x v="0"/>
    <n v="0.3"/>
    <n v="1"/>
  </r>
  <r>
    <n v="1015"/>
    <s v="INSTITUTO DISTRITAL DE RECREACIÓN Y DEPORTE - IDRD"/>
    <x v="5"/>
    <n v="0.3"/>
    <n v="1"/>
  </r>
  <r>
    <n v="1016"/>
    <s v="INSTITUTO PARA LA ECONOMÍA SOCIAL -IPES"/>
    <x v="2"/>
    <n v="0"/>
    <n v="0"/>
  </r>
  <r>
    <n v="1017"/>
    <s v="INSTITUTO DISTRITAL DE TURISMO - IDT"/>
    <x v="2"/>
    <n v="0.3"/>
    <n v="1"/>
  </r>
  <r>
    <n v="1018"/>
    <s v="FONDO DE PRESTACIONES ECONÓMICAS, CESANTÍAS Y PENSIONES - FONCEP"/>
    <x v="9"/>
    <n v="0.3"/>
    <n v="1"/>
  </r>
  <r>
    <n v="1019"/>
    <s v="SECRETARÍA DE EDUCACIÓN DEL DISTRITO"/>
    <x v="8"/>
    <n v="0.3"/>
    <n v="1"/>
  </r>
  <r>
    <n v="1020"/>
    <s v="INSTITUTO DISTRITAL DE LAS ARTES - IDARTES"/>
    <x v="5"/>
    <n v="0.3"/>
    <n v="1"/>
  </r>
  <r>
    <n v="1021"/>
    <s v="EMPRESA DE TRANSPORTE DEL TERCER MILENIO TRANSMILENIO S.A."/>
    <x v="6"/>
    <n v="0.3"/>
    <n v="1"/>
  </r>
  <r>
    <n v="1022"/>
    <s v="VEEDURÍA DISTRITAL"/>
    <x v="10"/>
    <n v="0"/>
    <n v="0"/>
  </r>
  <r>
    <n v="1023"/>
    <s v="PERSONERÍA DE BOGOTÁ D.C."/>
    <x v="10"/>
    <n v="0.3"/>
    <n v="1"/>
  </r>
  <r>
    <n v="1024"/>
    <s v="FUNDACIÓN GILBERTO ALZATE AVENDAÑO"/>
    <x v="5"/>
    <n v="0.3"/>
    <n v="1"/>
  </r>
  <r>
    <n v="1025"/>
    <s v="SECRETARÍA DISTRITAL DE LA MUJER"/>
    <x v="11"/>
    <n v="0.3"/>
    <n v="1"/>
  </r>
  <r>
    <n v="1026"/>
    <s v="CAJA DE LA VIVIENDA POPULAR"/>
    <x v="0"/>
    <n v="0.3"/>
    <n v="1"/>
  </r>
  <r>
    <n v="1027"/>
    <s v="CANAL CAPITAL"/>
    <x v="5"/>
    <n v="0.3"/>
    <n v="1"/>
  </r>
  <r>
    <n v="1028"/>
    <s v="CONCEJO DE BOGOTÁ"/>
    <x v="12"/>
    <n v="0"/>
    <n v="0"/>
  </r>
  <r>
    <n v="1029"/>
    <s v="CONTRALORÍA DE BOGOTA D.C"/>
    <x v="10"/>
    <n v="0.3"/>
    <n v="1"/>
  </r>
  <r>
    <n v="1030"/>
    <s v="INSTITUTO DISTRITAL DE PARTICIPACIÓN Y ACCION COMUNAL - IDPAC"/>
    <x v="3"/>
    <n v="0.3"/>
    <n v="1"/>
  </r>
  <r>
    <n v="1031"/>
    <s v="EMPRESA METRO DE BOGOTÁ S.A."/>
    <x v="6"/>
    <n v="0.3"/>
    <n v="1"/>
  </r>
  <r>
    <n v="1032"/>
    <s v="UNIDAD ADMINISTRATIVA ESPECIAL DE SERVICIOS PÚBLICOS -UAESP"/>
    <x v="0"/>
    <n v="0.3"/>
    <n v="1"/>
  </r>
  <r>
    <n v="1033"/>
    <s v="INSTITUTO PARA LA INVESTIGACIÓN EDUCATIVA Y EL DESARROLLO PEDAGÓGICO - IDEP"/>
    <x v="8"/>
    <n v="0"/>
    <n v="0"/>
  </r>
  <r>
    <n v="1034"/>
    <s v="INSTITUTO DISTRITAL DE PATRIMONIO CULTURAL"/>
    <x v="5"/>
    <n v="0.3"/>
    <n v="1"/>
  </r>
  <r>
    <n v="1035"/>
    <s v="CAPITAL SALUD EPS SAS"/>
    <x v="4"/>
    <n v="0.3"/>
    <n v="1"/>
  </r>
  <r>
    <n v="1036"/>
    <s v="ORQUESTA FILARMÓNICA DE BOGOTÁ"/>
    <x v="5"/>
    <n v="0.3"/>
    <n v="1"/>
  </r>
  <r>
    <n v="1037"/>
    <s v="CORPORACIÓN BOGOTÁ REGIÓN DINÁMICA - INVEST IN BOGOTÁ"/>
    <x v="2"/>
    <n v="0.3"/>
    <n v="1"/>
  </r>
  <r>
    <n v="1038"/>
    <s v="SECRETARÍA DISTRITAL DEL HÁBITAT "/>
    <x v="0"/>
    <n v="0.3"/>
    <n v="1"/>
  </r>
  <r>
    <n v="1039"/>
    <s v="INSTITUTO DISTRITAL DE GESTIÓN DEL RIESGO Y CAMBIO CLIMÁTICO-IDIGER"/>
    <x v="13"/>
    <n v="0.3"/>
    <n v="1"/>
  </r>
  <r>
    <n v="1040"/>
    <s v="INSTITUTO DISTRITAL PARA LA PROTECCIÓN DE LA NIÑEZ Y LA JUVENTUD - IDIPRON"/>
    <x v="14"/>
    <n v="0.3"/>
    <n v="1"/>
  </r>
  <r>
    <n v="1041"/>
    <s v="SECRETARÍA DISTRITAL DE HACIENDA DE BOGOTÁ D.C."/>
    <x v="9"/>
    <n v="0.3"/>
    <n v="1"/>
  </r>
  <r>
    <n v="1042"/>
    <s v="UNIDAD ADMINISTRATIVA ESPECIAL DE CATASTRO DISTRITAL "/>
    <x v="9"/>
    <n v="0.3"/>
    <n v="1"/>
  </r>
  <r>
    <n v="1043"/>
    <s v="JARDÍN BOTÁNICO DE BOGOTÁ JOSÉ CELESTINO MUTIS"/>
    <x v="13"/>
    <n v="0.3"/>
    <n v="1"/>
  </r>
  <r>
    <n v="1044"/>
    <s v="UNIDAD ADMINISTRATIVA ESPECIAL DE REHABILITACIÓN Y MANTENIMIENTO VIAL - UAERMV"/>
    <x v="6"/>
    <n v="0.3"/>
    <n v="1"/>
  </r>
  <r>
    <n v="1045"/>
    <s v="SECRETARÍA DISTRITAL DE PLANEACIÓN "/>
    <x v="15"/>
    <n v="0.3"/>
    <n v="1"/>
  </r>
  <r>
    <n v="1046"/>
    <s v="SECRETARÍA DISTRITAL DE SEGURIDAD, CONVIVENCIA Y JUSTICIA"/>
    <x v="7"/>
    <n v="0.3"/>
    <n v="1"/>
  </r>
  <r>
    <n v="1047"/>
    <s v="SECRETARÍA DISTRITAL DE SALUD"/>
    <x v="4"/>
    <n v="0"/>
    <n v="0"/>
  </r>
  <r>
    <n v="1048"/>
    <s v="SUBRED INTEGRADA DE SERVICIOS DE SALUD CENTRO ORIENTE E.S.E."/>
    <x v="4"/>
    <n v="0.3"/>
    <n v="1"/>
  </r>
  <r>
    <n v="1049"/>
    <s v="SUBRED INTEGRADA DE SERVICIOS DE SALUD NORTE E.S.E."/>
    <x v="4"/>
    <n v="0"/>
    <n v="0"/>
  </r>
  <r>
    <n v="1050"/>
    <s v="SUBRED INTEGRADA DE SERVICIOS DE SALUD SUR ESE"/>
    <x v="4"/>
    <n v="0.3"/>
    <n v="1"/>
  </r>
  <r>
    <n v="1051"/>
    <s v="TERMINAL DE TRANSPORTE S.A."/>
    <x v="6"/>
    <n v="0"/>
    <n v="0"/>
  </r>
  <r>
    <n v="1052"/>
    <s v="SECRETARÍA DISTRITAL DE INTEGRACIÓN SOCIAL"/>
    <x v="14"/>
    <n v="0.3"/>
    <n v="1"/>
  </r>
  <r>
    <n v="1053"/>
    <s v="SECRETARÍA JURÍDICA DISTRITAL"/>
    <x v="16"/>
    <n v="0.3"/>
    <n v="1"/>
  </r>
  <r>
    <n v="1054"/>
    <s v="SECRETARÍA DISTRITAL DE AMBIENTE"/>
    <x v="13"/>
    <n v="0.3"/>
    <n v="1"/>
  </r>
  <r>
    <n v="1055"/>
    <s v="INSTITUTO DE DESARROLLO URBANO"/>
    <x v="6"/>
    <n v="0.3"/>
    <n v="1"/>
  </r>
  <r>
    <n v="1056"/>
    <s v="LOTERÍA DE BOGOTÁ"/>
    <x v="9"/>
    <n v="0.3"/>
    <n v="1"/>
  </r>
  <r>
    <n v="1057"/>
    <s v="SUBRED INTEGRADA DE PRESTACIÓN DE SERVICIOS DE SALUD SUR OCCIDENTE E.S.E."/>
    <x v="4"/>
    <n v="0.3"/>
    <n v="1"/>
  </r>
  <r>
    <n v="1058"/>
    <s v="INSTITUTO DISTRITAL DE PROTECCIÓN Y BIENESTAR ANIMAL "/>
    <x v="13"/>
    <n v="0.3"/>
    <n v="1"/>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s v="EMPRESA DE ACUEDUCTO Y ALCANTARILLADO DE BOGOTÁ - ESP"/>
    <x v="0"/>
    <n v="0.3"/>
    <n v="1"/>
  </r>
  <r>
    <n v="1002"/>
    <s v="AGUAS DE BOGOTÁ S.A E.S.P."/>
    <x v="0"/>
    <n v="0.3"/>
    <n v="1"/>
  </r>
  <r>
    <n v="1003"/>
    <s v="SECRETARÍA GENERAL DE LA ALCALDÍA MAYOR DE BOGOTÁ"/>
    <x v="1"/>
    <n v="0.3"/>
    <n v="1"/>
  </r>
  <r>
    <n v="1004"/>
    <s v="SECRETARÍA DE DESARROLLO ECONÓMICO"/>
    <x v="2"/>
    <n v="0.3"/>
    <n v="1"/>
  </r>
  <r>
    <n v="1005"/>
    <s v="DEPARTAMENTO ADMINISTRATIVO DE LA DEFENSORÍA DEL ESPACIO PÚBLICO - DADEP"/>
    <x v="3"/>
    <n v="0.3"/>
    <n v="1"/>
  </r>
  <r>
    <n v="1006"/>
    <s v="DEPARTAMENTO ADMINISTRATIVO DEL SERVICIO CIVIL DISTRITAL - DASC"/>
    <x v="1"/>
    <n v="0.3"/>
    <n v="1"/>
  </r>
  <r>
    <n v="1007"/>
    <s v="ENTIDAD DE GESTIÓN ADMINISTRATIVA Y TÉCNICA-  EGAT"/>
    <x v="4"/>
    <n v="0.3"/>
    <n v="1"/>
  </r>
  <r>
    <n v="1008"/>
    <s v="INSTITUTO DISTRITAL DE CIENCIAS, BIOTECNOLOGÍA E INNOVACIÓN EN SALUD - IDCBIS"/>
    <x v="4"/>
    <n v="0.3"/>
    <n v="1"/>
  </r>
  <r>
    <n v="1009"/>
    <s v="SECRETARIA DISTRITAL DE CULTURA RECREACIÓN Y DEPORTE "/>
    <x v="5"/>
    <n v="0.3"/>
    <n v="1"/>
  </r>
  <r>
    <n v="1010"/>
    <s v="SECRETARÍA DISTRITAL DE GOBIERNO"/>
    <x v="3"/>
    <n v="0.3"/>
    <n v="1"/>
  </r>
  <r>
    <n v="1011"/>
    <s v="SECRETARÍA DISTRITAL DE MOVILIDAD"/>
    <x v="6"/>
    <n v="0.3"/>
    <n v="1"/>
  </r>
  <r>
    <n v="1012"/>
    <s v="UNIDAD ADMINISTRATIVA ESPECIAL CUERPO OFICIAL DE BOMBEROS"/>
    <x v="7"/>
    <n v="0.3"/>
    <n v="1"/>
  </r>
  <r>
    <n v="1013"/>
    <s v="UNIVERSIDAD DISTRITAL FRANCISCO JOSÉ DE CALDAS"/>
    <x v="8"/>
    <n v="0.3"/>
    <n v="1"/>
  </r>
  <r>
    <n v="1014"/>
    <s v="EMPRESA DE RENOVACIÓN Y DESARROLLO URBANO DE BOGOTÁ D.C. - ERU"/>
    <x v="0"/>
    <n v="0.3"/>
    <n v="1"/>
  </r>
  <r>
    <n v="1015"/>
    <s v="INSTITUTO DISTRITAL DE RECREACIÓN Y DEPORTE - IDRD"/>
    <x v="5"/>
    <n v="0.3"/>
    <n v="1"/>
  </r>
  <r>
    <n v="1016"/>
    <s v="INSTITUTO PARA LA ECONOMÍA SOCIAL -IPES"/>
    <x v="2"/>
    <n v="0.3"/>
    <n v="1"/>
  </r>
  <r>
    <n v="1017"/>
    <s v="INSTITUTO DISTRITAL DE TURISMO - IDT"/>
    <x v="2"/>
    <n v="0.3"/>
    <n v="1"/>
  </r>
  <r>
    <n v="1018"/>
    <s v="FONDO DE PRESTACIONES ECONÓMICAS, CESANTÍAS Y PENSIONES - FONCEP"/>
    <x v="9"/>
    <n v="0.3"/>
    <n v="1"/>
  </r>
  <r>
    <n v="1019"/>
    <s v="SECRETARÍA DE EDUCACIÓN DEL DISTRITO"/>
    <x v="8"/>
    <n v="0.3"/>
    <n v="1"/>
  </r>
  <r>
    <n v="1020"/>
    <s v="INSTITUTO DISTRITAL DE LAS ARTES - IDARTES"/>
    <x v="5"/>
    <n v="0.3"/>
    <n v="1"/>
  </r>
  <r>
    <n v="1021"/>
    <s v="EMPRESA DE TRANSPORTE DEL TERCER MILENIO TRANSMILENIO S.A."/>
    <x v="6"/>
    <n v="0.3"/>
    <n v="1"/>
  </r>
  <r>
    <n v="1022"/>
    <s v="VEEDURÍA DISTRITAL"/>
    <x v="10"/>
    <n v="0.3"/>
    <n v="1"/>
  </r>
  <r>
    <n v="1023"/>
    <s v="PERSONERÍA DE BOGOTÁ D.C."/>
    <x v="10"/>
    <n v="0.3"/>
    <n v="1"/>
  </r>
  <r>
    <n v="1024"/>
    <s v="FUNDACIÓN GILBERTO ALZATE AVENDAÑO"/>
    <x v="5"/>
    <n v="0"/>
    <n v="0"/>
  </r>
  <r>
    <n v="1025"/>
    <s v="SECRETARÍA DISTRITAL DE LA MUJER"/>
    <x v="11"/>
    <n v="0.3"/>
    <n v="1"/>
  </r>
  <r>
    <n v="1026"/>
    <s v="CAJA DE LA VIVIENDA POPULAR"/>
    <x v="0"/>
    <n v="0.3"/>
    <n v="1"/>
  </r>
  <r>
    <n v="1027"/>
    <s v="CANAL CAPITAL"/>
    <x v="5"/>
    <n v="0.3"/>
    <n v="1"/>
  </r>
  <r>
    <n v="1028"/>
    <s v="CONCEJO DE BOGOTÁ"/>
    <x v="12"/>
    <n v="0.3"/>
    <n v="1"/>
  </r>
  <r>
    <n v="1029"/>
    <s v="CONTRALORÍA DE BOGOTA D.C"/>
    <x v="10"/>
    <n v="0.3"/>
    <n v="1"/>
  </r>
  <r>
    <n v="1030"/>
    <s v="INSTITUTO DISTRITAL DE PARTICIPACIÓN Y ACCION COMUNAL - IDPAC"/>
    <x v="3"/>
    <n v="0.3"/>
    <n v="1"/>
  </r>
  <r>
    <n v="1031"/>
    <s v="EMPRESA METRO DE BOGOTÁ S.A."/>
    <x v="6"/>
    <n v="0.3"/>
    <n v="1"/>
  </r>
  <r>
    <n v="1032"/>
    <s v="UNIDAD ADMINISTRATIVA ESPECIAL DE SERVICIOS PÚBLICOS -UAESP"/>
    <x v="0"/>
    <n v="0.3"/>
    <n v="1"/>
  </r>
  <r>
    <n v="1033"/>
    <s v="INSTITUTO PARA LA INVESTIGACIÓN EDUCATIVA Y EL DESARROLLO PEDAGÓGICO - IDEP"/>
    <x v="8"/>
    <n v="0"/>
    <n v="0"/>
  </r>
  <r>
    <n v="1034"/>
    <s v="INSTITUTO DISTRITAL DE PATRIMONIO CULTURAL"/>
    <x v="5"/>
    <n v="0.3"/>
    <n v="1"/>
  </r>
  <r>
    <n v="1035"/>
    <s v="CAPITAL SALUD EPS SAS"/>
    <x v="4"/>
    <n v="0.3"/>
    <n v="1"/>
  </r>
  <r>
    <n v="1036"/>
    <s v="ORQUESTA FILARMÓNICA DE BOGOTÁ"/>
    <x v="5"/>
    <n v="0.3"/>
    <n v="1"/>
  </r>
  <r>
    <n v="1037"/>
    <s v="CORPORACIÓN BOGOTÁ REGIÓN DINÁMICA - INVEST IN BOGOTÁ"/>
    <x v="2"/>
    <n v="0.3"/>
    <n v="1"/>
  </r>
  <r>
    <n v="1038"/>
    <s v="SECRETARÍA DISTRITAL DEL HÁBITAT "/>
    <x v="0"/>
    <n v="0"/>
    <n v="0"/>
  </r>
  <r>
    <n v="1039"/>
    <s v="INSTITUTO DISTRITAL DE GESTIÓN DEL RIESGO Y CAMBIO CLIMÁTICO-IDIGER"/>
    <x v="13"/>
    <n v="0"/>
    <n v="0"/>
  </r>
  <r>
    <n v="1040"/>
    <s v="INSTITUTO DISTRITAL PARA LA PROTECCIÓN DE LA NIÑEZ Y LA JUVENTUD - IDIPRON"/>
    <x v="14"/>
    <n v="0.3"/>
    <n v="1"/>
  </r>
  <r>
    <n v="1041"/>
    <s v="SECRETARÍA DISTRITAL DE HACIENDA DE BOGOTÁ D.C."/>
    <x v="9"/>
    <n v="0.3"/>
    <n v="1"/>
  </r>
  <r>
    <n v="1042"/>
    <s v="UNIDAD ADMINISTRATIVA ESPECIAL DE CATASTRO DISTRITAL "/>
    <x v="9"/>
    <n v="0"/>
    <n v="0"/>
  </r>
  <r>
    <n v="1043"/>
    <s v="JARDÍN BOTÁNICO DE BOGOTÁ JOSÉ CELESTINO MUTIS"/>
    <x v="13"/>
    <n v="0.3"/>
    <n v="1"/>
  </r>
  <r>
    <n v="1044"/>
    <s v="UNIDAD ADMINISTRATIVA ESPECIAL DE REHABILITACIÓN Y MANTENIMIENTO VIAL - UAERMV"/>
    <x v="6"/>
    <n v="0.3"/>
    <n v="1"/>
  </r>
  <r>
    <n v="1045"/>
    <s v="SECRETARÍA DISTRITAL DE PLANEACIÓN "/>
    <x v="15"/>
    <n v="0.3"/>
    <n v="1"/>
  </r>
  <r>
    <n v="1046"/>
    <s v="SECRETARÍA DISTRITAL DE SEGURIDAD, CONVIVENCIA Y JUSTICIA"/>
    <x v="7"/>
    <n v="0.3"/>
    <n v="1"/>
  </r>
  <r>
    <n v="1047"/>
    <s v="SECRETARÍA DISTRITAL DE SALUD"/>
    <x v="4"/>
    <n v="0.3"/>
    <n v="1"/>
  </r>
  <r>
    <n v="1048"/>
    <s v="SUBRED INTEGRADA DE SERVICIOS DE SALUD CENTRO ORIENTE E.S.E."/>
    <x v="4"/>
    <n v="0"/>
    <n v="0"/>
  </r>
  <r>
    <n v="1049"/>
    <s v="SUBRED INTEGRADA DE SERVICIOS DE SALUD NORTE E.S.E."/>
    <x v="4"/>
    <n v="0.3"/>
    <n v="1"/>
  </r>
  <r>
    <n v="1050"/>
    <s v="SUBRED INTEGRADA DE SERVICIOS DE SALUD SUR ESE"/>
    <x v="4"/>
    <n v="0.3"/>
    <n v="1"/>
  </r>
  <r>
    <n v="1051"/>
    <s v="TERMINAL DE TRANSPORTE S.A."/>
    <x v="6"/>
    <n v="0.3"/>
    <n v="1"/>
  </r>
  <r>
    <n v="1052"/>
    <s v="SECRETARÍA DISTRITAL DE INTEGRACIÓN SOCIAL"/>
    <x v="14"/>
    <n v="0.3"/>
    <n v="1"/>
  </r>
  <r>
    <n v="1053"/>
    <s v="SECRETARÍA JURÍDICA DISTRITAL"/>
    <x v="16"/>
    <n v="0.3"/>
    <n v="1"/>
  </r>
  <r>
    <n v="1054"/>
    <s v="SECRETARÍA DISTRITAL DE AMBIENTE"/>
    <x v="13"/>
    <n v="0.3"/>
    <n v="1"/>
  </r>
  <r>
    <n v="1055"/>
    <s v="INSTITUTO DE DESARROLLO URBANO"/>
    <x v="6"/>
    <n v="0.3"/>
    <n v="1"/>
  </r>
  <r>
    <n v="1056"/>
    <s v="LOTERÍA DE BOGOTÁ"/>
    <x v="9"/>
    <n v="0.3"/>
    <n v="1"/>
  </r>
  <r>
    <n v="1057"/>
    <s v="SUBRED INTEGRADA DE PRESTACIÓN DE SERVICIOS DE SALUD SUR OCCIDENTE E.S.E."/>
    <x v="4"/>
    <n v="0.3"/>
    <n v="1"/>
  </r>
  <r>
    <n v="1058"/>
    <s v="INSTITUTO DISTRITAL DE PROTECCIÓN Y BIENESTAR ANIMAL "/>
    <x v="13"/>
    <n v="0.3"/>
    <n v="1"/>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80000000000000016"/>
    <n v="0.8"/>
    <n v="1"/>
    <n v="0.87"/>
    <n v="1"/>
    <n v="0.7"/>
    <n v="0.7"/>
    <n v="0.22222222222222224"/>
    <n v="0"/>
    <n v="0.70000000000000007"/>
    <n v="1"/>
    <n v="0.58722222222222231"/>
    <n v="0.27160000000000006"/>
    <n v="0"/>
    <n v="9.0909090909090912E-2"/>
    <n v="0.70000000000000007"/>
    <n v="0.20011636363636365"/>
    <n v="0.5"/>
    <n v="1"/>
    <n v="1"/>
    <n v="0.8"/>
    <n v="0.64398385858585871"/>
    <n v="0.64398385858585871"/>
    <n v="0.59797006446821166"/>
    <n v="4.6013794117647056E-2"/>
  </r>
  <r>
    <n v="1002"/>
    <x v="1"/>
    <x v="0"/>
    <n v="1"/>
    <n v="1"/>
    <n v="0.8"/>
    <n v="0.92999999999999994"/>
    <n v="0.10625"/>
    <n v="0"/>
    <n v="0.17499999999999999"/>
    <n v="0"/>
    <n v="0"/>
    <n v="0"/>
    <n v="0.625"/>
    <n v="0.1134375"/>
    <n v="0.1144"/>
    <n v="0"/>
    <n v="0"/>
    <n v="0"/>
    <n v="3.4319999999999996E-2"/>
    <n v="0.5"/>
    <n v="0"/>
    <n v="1"/>
    <n v="0.5"/>
    <n v="0.36982262499999996"/>
    <n v="0.36982262499999996"/>
    <n v="0.15655339999999998"/>
    <n v="0.21326922499999998"/>
  </r>
  <r>
    <n v="1003"/>
    <x v="2"/>
    <x v="1"/>
    <n v="1"/>
    <n v="1"/>
    <n v="1"/>
    <n v="0.99999999999999989"/>
    <n v="0.9028571428571428"/>
    <n v="1"/>
    <n v="0.98285714285714287"/>
    <n v="0"/>
    <n v="1.0000000000000002"/>
    <n v="0.9"/>
    <n v="0.75"/>
    <n v="0.84699999999999998"/>
    <n v="0.47160000000000002"/>
    <n v="0.22222222222222227"/>
    <n v="0"/>
    <n v="0.9"/>
    <n v="0.36536888888888891"/>
    <n v="1"/>
    <n v="1"/>
    <n v="1"/>
    <n v="1"/>
    <n v="0.85238688888888881"/>
    <n v="0.85238688888888881"/>
    <n v="0.73511949999999993"/>
    <n v="0.11726738888888888"/>
  </r>
  <r>
    <n v="1004"/>
    <x v="3"/>
    <x v="2"/>
    <n v="1"/>
    <n v="0.3"/>
    <n v="1"/>
    <n v="0.75499999999999989"/>
    <n v="0.36250000000000004"/>
    <n v="0.54"/>
    <n v="0.55000000000000004"/>
    <n v="1"/>
    <n v="0.3636363636363637"/>
    <n v="0"/>
    <n v="0.625"/>
    <n v="0.48060227272727279"/>
    <n v="0.21440000000000001"/>
    <n v="0.22222222222222227"/>
    <n v="1"/>
    <n v="0"/>
    <n v="0.30320888888888886"/>
    <n v="0.5"/>
    <n v="1"/>
    <n v="1"/>
    <n v="0.8"/>
    <n v="0.56115213888888893"/>
    <n v="0.56115213888888893"/>
    <n v="0.24753174747474746"/>
    <n v="0.31362039141414144"/>
  </r>
  <r>
    <n v="1005"/>
    <x v="4"/>
    <x v="3"/>
    <n v="1"/>
    <n v="1"/>
    <n v="1"/>
    <n v="0.99999999999999989"/>
    <n v="0.15000000000000002"/>
    <n v="0.79"/>
    <n v="0.82000000000000006"/>
    <n v="1"/>
    <n v="0"/>
    <n v="1"/>
    <n v="1"/>
    <n v="0.60499999999999998"/>
    <n v="0.20020000000000004"/>
    <n v="0"/>
    <n v="0.54545454545454541"/>
    <n v="1"/>
    <n v="0.29187818181818181"/>
    <n v="1"/>
    <n v="0"/>
    <n v="1"/>
    <n v="0.7"/>
    <n v="0.6969378181818181"/>
    <n v="0.6969378181818181"/>
    <n v="0.61842063636363642"/>
    <n v="7.8517181818181681E-2"/>
  </r>
  <r>
    <n v="1006"/>
    <x v="5"/>
    <x v="1"/>
    <n v="1"/>
    <n v="1"/>
    <n v="1"/>
    <n v="0.99999999999999989"/>
    <n v="1"/>
    <n v="1"/>
    <n v="1"/>
    <n v="1"/>
    <n v="0.81818181818181834"/>
    <n v="0.8"/>
    <n v="1"/>
    <n v="0.94363636363636372"/>
    <n v="0.47160000000000002"/>
    <n v="0.77777777777777779"/>
    <n v="1"/>
    <n v="0.8"/>
    <n v="0.72259111111111107"/>
    <n v="1"/>
    <n v="1"/>
    <n v="1"/>
    <n v="1"/>
    <n v="0.94125911111111127"/>
    <n v="0.94125911111111127"/>
    <n v="0.89794285858585865"/>
    <n v="4.3316252525252619E-2"/>
  </r>
  <r>
    <n v="1007"/>
    <x v="6"/>
    <x v="4"/>
    <n v="1"/>
    <n v="1"/>
    <n v="0.89999999999999991"/>
    <n v="0.96499999999999986"/>
    <n v="0"/>
    <n v="0"/>
    <n v="0.47499999999999998"/>
    <n v="0"/>
    <n v="0"/>
    <n v="0.1"/>
    <n v="0.5"/>
    <n v="0.15500000000000003"/>
    <n v="0"/>
    <n v="0"/>
    <n v="0"/>
    <n v="0.1"/>
    <n v="1.4999999999999999E-2"/>
    <n v="0.5"/>
    <n v="1"/>
    <n v="1"/>
    <n v="0.8"/>
    <n v="0.4162499999999999"/>
    <n v="0.4162499999999999"/>
    <n v="0.28949999999999998"/>
    <n v="0.12674999999999992"/>
  </r>
  <r>
    <n v="1008"/>
    <x v="7"/>
    <x v="4"/>
    <n v="0.65000000000000013"/>
    <n v="0.3"/>
    <n v="0"/>
    <n v="0.30000000000000004"/>
    <n v="0"/>
    <n v="0"/>
    <n v="0.46923076923076923"/>
    <n v="0"/>
    <n v="0"/>
    <n v="0"/>
    <n v="0.125"/>
    <n v="0.10634615384615385"/>
    <n v="0"/>
    <n v="0"/>
    <n v="0"/>
    <n v="0"/>
    <n v="0"/>
    <n v="0"/>
    <n v="1"/>
    <n v="1"/>
    <n v="0.6"/>
    <n v="0.17849038461538463"/>
    <n v="0.17849038461538463"/>
    <n v="0.143375"/>
    <n v="3.5115384615384632E-2"/>
  </r>
  <r>
    <n v="1009"/>
    <x v="8"/>
    <x v="5"/>
    <n v="1"/>
    <n v="1"/>
    <n v="1"/>
    <n v="0.99999999999999989"/>
    <n v="0.90192307692307694"/>
    <n v="0.2"/>
    <n v="0.93076923076923079"/>
    <n v="1"/>
    <n v="1.0000000000000002"/>
    <n v="1"/>
    <n v="0.875"/>
    <n v="0.83894230769230771"/>
    <n v="0.17160000000000003"/>
    <n v="0.22222222222222227"/>
    <n v="0.54545454545454541"/>
    <n v="1"/>
    <n v="0.37218707070707069"/>
    <n v="1"/>
    <n v="1"/>
    <n v="1"/>
    <n v="1"/>
    <n v="0.84863697630147628"/>
    <n v="0.84863697630147628"/>
    <n v="0.57264333207070717"/>
    <n v="0.27599364423076911"/>
  </r>
  <r>
    <n v="1010"/>
    <x v="9"/>
    <x v="3"/>
    <n v="1"/>
    <n v="0.8"/>
    <n v="1"/>
    <n v="0.92999999999999994"/>
    <n v="0.15000000000000002"/>
    <n v="0.2"/>
    <n v="0.4"/>
    <n v="0.44444444444444448"/>
    <n v="0.81818181818181823"/>
    <n v="0"/>
    <n v="1"/>
    <n v="0.44058080808080813"/>
    <n v="0.27160000000000006"/>
    <n v="0.22222222222222227"/>
    <n v="9.0909090909090912E-2"/>
    <n v="0"/>
    <n v="0.18400525252525254"/>
    <n v="0.5"/>
    <n v="1"/>
    <n v="1"/>
    <n v="0.8"/>
    <n v="0.57971996969696971"/>
    <n v="0.57971996969696971"/>
    <n v="0.49981677162933685"/>
    <n v="7.9903198067632852E-2"/>
  </r>
  <r>
    <n v="1011"/>
    <x v="10"/>
    <x v="6"/>
    <n v="1"/>
    <n v="1"/>
    <n v="0.89999999999999991"/>
    <n v="0.96499999999999986"/>
    <n v="0.15000000000000002"/>
    <n v="0.4"/>
    <n v="0.1"/>
    <n v="1"/>
    <n v="1"/>
    <n v="0.85"/>
    <n v="0.625"/>
    <n v="0.55000000000000004"/>
    <n v="0.61460000000000015"/>
    <n v="0.44444444444444453"/>
    <n v="1"/>
    <n v="0.85"/>
    <n v="0.63965777777777788"/>
    <n v="0"/>
    <n v="1"/>
    <n v="1"/>
    <n v="0.6"/>
    <n v="0.68596577777777779"/>
    <n v="0.68596577777777779"/>
    <n v="0.61615854864433817"/>
    <n v="6.9807229133439619E-2"/>
  </r>
  <r>
    <n v="1012"/>
    <x v="11"/>
    <x v="7"/>
    <n v="0.2"/>
    <n v="1"/>
    <n v="0.89999999999999991"/>
    <n v="0.72499999999999987"/>
    <n v="0.78"/>
    <n v="0"/>
    <n v="0.57999999999999996"/>
    <n v="0"/>
    <n v="1.0000000000000002"/>
    <n v="0.1"/>
    <n v="0.875"/>
    <n v="0.53050000000000008"/>
    <n v="0.1144"/>
    <n v="0"/>
    <n v="0"/>
    <n v="0.1"/>
    <n v="4.9319999999999996E-2"/>
    <n v="0.5"/>
    <n v="1"/>
    <n v="1"/>
    <n v="0.8"/>
    <n v="0.55420700000000012"/>
    <n v="0.55420700000000012"/>
    <n v="0.52026533333333336"/>
    <n v="3.3941666666666759E-2"/>
  </r>
  <r>
    <n v="1013"/>
    <x v="12"/>
    <x v="8"/>
    <n v="0.6"/>
    <n v="1"/>
    <n v="0.5"/>
    <n v="0.70500000000000007"/>
    <n v="0.15000000000000002"/>
    <n v="0.2"/>
    <n v="0.1"/>
    <n v="0.22222222222222224"/>
    <n v="0"/>
    <n v="0.1"/>
    <n v="1"/>
    <n v="0.20472222222222225"/>
    <n v="0.21440000000000003"/>
    <n v="0"/>
    <n v="0"/>
    <n v="0.1"/>
    <n v="7.9320000000000002E-2"/>
    <n v="0.25"/>
    <n v="1"/>
    <n v="1"/>
    <n v="0.7"/>
    <n v="0.36702922222222223"/>
    <n v="0.36702922222222223"/>
    <n v="0.37676785858585859"/>
    <n v="-9.738636363636366E-3"/>
  </r>
  <r>
    <n v="1014"/>
    <x v="13"/>
    <x v="0"/>
    <n v="0.4"/>
    <n v="1"/>
    <n v="1"/>
    <n v="0.82"/>
    <n v="0.15000000000000002"/>
    <n v="0.59000000000000008"/>
    <n v="1"/>
    <n v="1"/>
    <n v="1"/>
    <n v="0.8"/>
    <n v="0.875"/>
    <n v="0.77850000000000008"/>
    <n v="0.41460000000000014"/>
    <n v="0.22222222222222227"/>
    <n v="1"/>
    <n v="0.8"/>
    <n v="0.48326888888888897"/>
    <n v="0.75000000000000011"/>
    <n v="1"/>
    <n v="1"/>
    <n v="0.90000000000000013"/>
    <n v="0.76750188888888904"/>
    <n v="0.76750188888888904"/>
    <n v="0.67836670707070723"/>
    <n v="8.9135181818181808E-2"/>
  </r>
  <r>
    <n v="1015"/>
    <x v="14"/>
    <x v="5"/>
    <n v="0.80000000000000016"/>
    <n v="1"/>
    <n v="1"/>
    <n v="0.94000000000000006"/>
    <n v="0.41153846153846158"/>
    <n v="0.7"/>
    <n v="0.58461538461538454"/>
    <n v="1"/>
    <n v="1.0000000000000002"/>
    <n v="1"/>
    <n v="1"/>
    <n v="0.78365384615384615"/>
    <n v="0.40020000000000011"/>
    <n v="0.44444444444444453"/>
    <n v="1"/>
    <n v="1"/>
    <n v="0.59783777777777791"/>
    <n v="1"/>
    <n v="1"/>
    <n v="1"/>
    <n v="1"/>
    <n v="0.82279339316239331"/>
    <n v="0.82279339316239331"/>
    <n v="0.86466276923076923"/>
    <n v="-4.186937606837593E-2"/>
  </r>
  <r>
    <n v="1016"/>
    <x v="15"/>
    <x v="2"/>
    <n v="1"/>
    <n v="1"/>
    <n v="1"/>
    <n v="0.99999999999999989"/>
    <n v="0.23500000000000004"/>
    <n v="0.4"/>
    <n v="0.16"/>
    <n v="0.22222222222222224"/>
    <n v="0"/>
    <n v="0.4"/>
    <n v="1"/>
    <n v="0.28947222222222224"/>
    <n v="0.27160000000000006"/>
    <n v="0"/>
    <n v="0"/>
    <n v="0.4"/>
    <n v="0.14147999999999999"/>
    <n v="0.75000000000000011"/>
    <n v="0"/>
    <n v="1"/>
    <n v="0.60000000000000009"/>
    <n v="0.50335772222222219"/>
    <n v="0.50335772222222219"/>
    <n v="0.52143966666666663"/>
    <n v="-1.8081944444444442E-2"/>
  </r>
  <r>
    <n v="1017"/>
    <x v="16"/>
    <x v="2"/>
    <n v="0.80000000000000016"/>
    <n v="1"/>
    <n v="0.8"/>
    <n v="0.87000000000000011"/>
    <n v="0.52777777777777779"/>
    <n v="0.7"/>
    <n v="0.3666666666666667"/>
    <n v="0.44444444444444448"/>
    <n v="1.0000000000000002"/>
    <n v="1"/>
    <n v="0.875"/>
    <n v="0.68944444444444453"/>
    <n v="0.31440000000000001"/>
    <n v="0.44444444444444453"/>
    <n v="0"/>
    <n v="1"/>
    <n v="0.42209777777777779"/>
    <n v="0.25"/>
    <n v="1"/>
    <n v="1"/>
    <n v="0.7"/>
    <n v="0.71740422222222233"/>
    <n v="0.71740422222222233"/>
    <n v="0.70683825000000011"/>
    <n v="1.056597222222222E-2"/>
  </r>
  <r>
    <n v="1018"/>
    <x v="17"/>
    <x v="9"/>
    <n v="0.80000000000000016"/>
    <n v="0.8"/>
    <n v="1"/>
    <n v="0.87"/>
    <n v="0.15000000000000002"/>
    <n v="0.2"/>
    <n v="0.61176470588235299"/>
    <n v="0.77777777777777768"/>
    <n v="0.81818181818181834"/>
    <n v="1"/>
    <n v="0.625"/>
    <n v="0.57876708259061205"/>
    <n v="0.50020000000000009"/>
    <n v="0.77777777777777779"/>
    <n v="1"/>
    <n v="1"/>
    <n v="0.76117111111111113"/>
    <n v="1"/>
    <n v="1"/>
    <n v="1"/>
    <n v="1"/>
    <n v="0.70543900653594782"/>
    <n v="0.70543900653594782"/>
    <n v="0.68956295008912671"/>
    <n v="1.5876056446821107E-2"/>
  </r>
  <r>
    <n v="1019"/>
    <x v="18"/>
    <x v="8"/>
    <n v="0.80000000000000016"/>
    <n v="1"/>
    <n v="1"/>
    <n v="0.94000000000000006"/>
    <n v="0.95952380952380945"/>
    <n v="0.7"/>
    <n v="0.97142857142857131"/>
    <n v="0.44444444444444448"/>
    <n v="1.0000000000000002"/>
    <n v="0.1"/>
    <n v="1"/>
    <n v="0.79765873015873023"/>
    <n v="0.47160000000000002"/>
    <n v="1"/>
    <n v="9.0909090909090912E-2"/>
    <n v="0.1"/>
    <n v="0.57011636363636364"/>
    <n v="1"/>
    <n v="1"/>
    <n v="1"/>
    <n v="1"/>
    <n v="0.82772393795093813"/>
    <n v="0.82772393795093813"/>
    <n v="0.77450183080808077"/>
    <n v="5.3222107142857356E-2"/>
  </r>
  <r>
    <n v="1020"/>
    <x v="19"/>
    <x v="5"/>
    <n v="0.80000000000000016"/>
    <n v="1"/>
    <n v="0.8"/>
    <n v="0.87000000000000011"/>
    <n v="0.54666666666666663"/>
    <n v="0.7"/>
    <n v="0.67999999999999994"/>
    <n v="0.44444444444444448"/>
    <n v="1.0000000000000002"/>
    <n v="0.8"/>
    <n v="1"/>
    <n v="0.74744444444444447"/>
    <n v="0.32880000000000009"/>
    <n v="1"/>
    <n v="0.54545454545454541"/>
    <n v="0.8"/>
    <n v="0.70045818181818187"/>
    <n v="0.5"/>
    <n v="1"/>
    <n v="1"/>
    <n v="0.8"/>
    <n v="0.78214026262626279"/>
    <n v="0.78214026262626279"/>
    <n v="0.76333861183261198"/>
    <n v="1.8801650793650815E-2"/>
  </r>
  <r>
    <n v="1021"/>
    <x v="20"/>
    <x v="6"/>
    <n v="1"/>
    <n v="1"/>
    <n v="1"/>
    <n v="0.99999999999999989"/>
    <n v="1"/>
    <n v="1"/>
    <n v="1"/>
    <n v="0"/>
    <n v="1.0000000000000002"/>
    <n v="1"/>
    <n v="1"/>
    <n v="0.9"/>
    <n v="0.84320000000000017"/>
    <n v="0.44444444444444453"/>
    <n v="0"/>
    <n v="1"/>
    <n v="0.5807377777777778"/>
    <n v="1"/>
    <n v="1"/>
    <n v="1"/>
    <n v="1"/>
    <n v="0.90307377777777775"/>
    <n v="0.90307377777777775"/>
    <n v="0.86029288888888877"/>
    <n v="4.2780888888888979E-2"/>
  </r>
  <r>
    <n v="1022"/>
    <x v="21"/>
    <x v="10"/>
    <n v="1"/>
    <n v="1"/>
    <n v="1"/>
    <n v="0.99999999999999989"/>
    <n v="0.46875"/>
    <n v="0.7"/>
    <n v="0.625"/>
    <n v="1"/>
    <n v="0.81818181818181834"/>
    <n v="1"/>
    <n v="1"/>
    <n v="0.76394886363636361"/>
    <n v="0.50020000000000009"/>
    <n v="0.22222222222222227"/>
    <n v="0.54545454545454541"/>
    <n v="1"/>
    <n v="0.47076707070707069"/>
    <n v="1"/>
    <n v="0"/>
    <n v="1"/>
    <n v="0.7"/>
    <n v="0.80224858207070704"/>
    <n v="0.80224858207070704"/>
    <n v="0.50060658207070707"/>
    <n v="0.30164199999999997"/>
  </r>
  <r>
    <n v="1023"/>
    <x v="22"/>
    <x v="10"/>
    <n v="0.6"/>
    <n v="0.8"/>
    <n v="0.8"/>
    <n v="0.74"/>
    <n v="0.25303030303030305"/>
    <n v="0.59000000000000008"/>
    <n v="0.47272727272727272"/>
    <n v="0.44444444444444448"/>
    <n v="0.3636363636363637"/>
    <n v="0"/>
    <n v="0.625"/>
    <n v="0.40067171717171723"/>
    <n v="0.31440000000000001"/>
    <n v="0"/>
    <n v="0"/>
    <n v="0"/>
    <n v="9.4320000000000001E-2"/>
    <n v="1"/>
    <n v="1"/>
    <n v="1"/>
    <n v="1"/>
    <n v="0.50180144444444452"/>
    <n v="0.50180144444444452"/>
    <n v="0.45568199999999998"/>
    <n v="4.6119444444444546E-2"/>
  </r>
  <r>
    <n v="1024"/>
    <x v="23"/>
    <x v="5"/>
    <n v="0.80000000000000016"/>
    <n v="0.90000000000000013"/>
    <n v="0.60000000000000009"/>
    <n v="0.76500000000000012"/>
    <n v="0.89375000000000004"/>
    <n v="0.15000000000000002"/>
    <n v="0.92500000000000004"/>
    <n v="0"/>
    <n v="0"/>
    <n v="0"/>
    <n v="0"/>
    <n v="0.34156249999999999"/>
    <n v="0.20020000000000004"/>
    <n v="0"/>
    <n v="0"/>
    <n v="0"/>
    <n v="6.0060000000000009E-2"/>
    <n v="0.5"/>
    <n v="1"/>
    <n v="0"/>
    <n v="0.5"/>
    <n v="0.44836537500000012"/>
    <n v="0.44836537500000012"/>
    <n v="0.17925000000000002"/>
    <n v="0.2691153750000001"/>
  </r>
  <r>
    <n v="1025"/>
    <x v="24"/>
    <x v="11"/>
    <n v="1"/>
    <n v="1"/>
    <n v="1"/>
    <n v="0.99999999999999989"/>
    <n v="0.15000000000000002"/>
    <n v="0.59000000000000008"/>
    <n v="0.57647058823529407"/>
    <n v="1"/>
    <n v="1"/>
    <n v="0.75"/>
    <n v="1"/>
    <n v="0.70129411764705873"/>
    <n v="0.38600000000000012"/>
    <n v="0.44444444444444453"/>
    <n v="1"/>
    <n v="0.75"/>
    <n v="0.55607777777777789"/>
    <n v="1"/>
    <n v="1"/>
    <n v="1"/>
    <n v="1"/>
    <n v="0.7913195424836601"/>
    <n v="0.7913195424836601"/>
    <n v="0.79036824836601305"/>
    <n v="9.5129411764705019E-4"/>
  </r>
  <r>
    <n v="1026"/>
    <x v="25"/>
    <x v="0"/>
    <n v="0.80000000000000016"/>
    <n v="1"/>
    <n v="1"/>
    <n v="0.94000000000000006"/>
    <n v="0.86923076923076925"/>
    <n v="0.4"/>
    <n v="0.90769230769230758"/>
    <n v="1"/>
    <n v="1.0000000000000002"/>
    <n v="0.9"/>
    <n v="1"/>
    <n v="0.8619230769230769"/>
    <n v="0.35740000000000011"/>
    <n v="0.22222222222222227"/>
    <n v="0.54545454545454541"/>
    <n v="0.9"/>
    <n v="0.41292707070707074"/>
    <n v="0.5"/>
    <n v="1"/>
    <n v="1"/>
    <n v="0.8"/>
    <n v="0.8373503993783995"/>
    <n v="0.8373503993783995"/>
    <n v="0.76132770707070707"/>
    <n v="7.602269230769243E-2"/>
  </r>
  <r>
    <n v="1027"/>
    <x v="26"/>
    <x v="5"/>
    <n v="0.80000000000000016"/>
    <n v="0.3"/>
    <n v="1"/>
    <n v="0.69500000000000006"/>
    <n v="0.71666666666666667"/>
    <n v="0.7"/>
    <n v="0.7"/>
    <n v="0"/>
    <n v="1.0000000000000002"/>
    <n v="0.1"/>
    <n v="0.25"/>
    <n v="0.58750000000000002"/>
    <n v="0.1144"/>
    <n v="0"/>
    <n v="0"/>
    <n v="0.1"/>
    <n v="4.9319999999999996E-2"/>
    <n v="1"/>
    <n v="1"/>
    <n v="1"/>
    <n v="1"/>
    <n v="0.58655700000000011"/>
    <n v="0.58655700000000011"/>
    <n v="0.42580699999999999"/>
    <n v="0.16075000000000012"/>
  </r>
  <r>
    <n v="1028"/>
    <x v="27"/>
    <x v="12"/>
    <n v="1"/>
    <n v="0.3"/>
    <n v="0"/>
    <n v="0.40499999999999997"/>
    <n v="0.15000000000000002"/>
    <n v="0.2"/>
    <n v="0.4"/>
    <n v="0"/>
    <n v="0"/>
    <n v="0"/>
    <n v="0.875"/>
    <n v="0.22000000000000003"/>
    <n v="0"/>
    <n v="0"/>
    <n v="0"/>
    <n v="0"/>
    <n v="0"/>
    <n v="0"/>
    <n v="0"/>
    <n v="1"/>
    <n v="0.3"/>
    <n v="0.25750000000000001"/>
    <n v="0.25750000000000001"/>
    <n v="0.25750000000000001"/>
    <n v="0"/>
  </r>
  <r>
    <n v="1029"/>
    <x v="28"/>
    <x v="10"/>
    <n v="1"/>
    <n v="1"/>
    <n v="1"/>
    <n v="0.99999999999999989"/>
    <n v="0.7203947368421052"/>
    <n v="1"/>
    <n v="0.80263157894736836"/>
    <n v="1"/>
    <n v="1.0000000000000002"/>
    <n v="1"/>
    <n v="1"/>
    <n v="0.91858552631578949"/>
    <n v="0.47160000000000002"/>
    <n v="0.44444444444444453"/>
    <n v="0.54545454545454541"/>
    <n v="1"/>
    <n v="0.55107595959595956"/>
    <n v="1"/>
    <n v="1"/>
    <n v="1"/>
    <n v="1"/>
    <n v="0.91032963543328016"/>
    <n v="0.91032963543328016"/>
    <n v="0.79017630156831464"/>
    <n v="0.12015333386496552"/>
  </r>
  <r>
    <n v="1030"/>
    <x v="29"/>
    <x v="3"/>
    <n v="1"/>
    <n v="1"/>
    <n v="1"/>
    <n v="0.99999999999999989"/>
    <n v="0.57499999999999996"/>
    <n v="0.7"/>
    <n v="0.7"/>
    <n v="1"/>
    <n v="1.0000000000000002"/>
    <n v="1"/>
    <n v="1"/>
    <n v="0.83124999999999993"/>
    <n v="0.62880000000000003"/>
    <n v="0.77777777777777779"/>
    <n v="1"/>
    <n v="1"/>
    <n v="0.79975111111111119"/>
    <n v="0.5"/>
    <n v="1"/>
    <n v="1"/>
    <n v="0.8"/>
    <n v="0.87716261111111105"/>
    <n v="0.87716261111111105"/>
    <n v="0.69409015151515152"/>
    <n v="0.18307245959595952"/>
  </r>
  <r>
    <n v="1031"/>
    <x v="30"/>
    <x v="6"/>
    <n v="0.80000000000000016"/>
    <n v="1"/>
    <n v="1"/>
    <n v="0.94000000000000006"/>
    <n v="0.38181818181818183"/>
    <n v="0.7"/>
    <n v="0.5636363636363636"/>
    <n v="0"/>
    <n v="0"/>
    <n v="0.1"/>
    <n v="0.5"/>
    <n v="0.33500000000000002"/>
    <n v="0.28600000000000009"/>
    <n v="0"/>
    <n v="0"/>
    <n v="0.1"/>
    <n v="0.10080000000000003"/>
    <n v="1"/>
    <n v="1"/>
    <n v="1"/>
    <n v="1"/>
    <n v="0.52633000000000008"/>
    <n v="0.52633000000000008"/>
    <n v="0.52093200000000006"/>
    <n v="5.3980000000000139E-3"/>
  </r>
  <r>
    <n v="1032"/>
    <x v="31"/>
    <x v="0"/>
    <n v="1"/>
    <n v="1"/>
    <n v="0.30000000000000004"/>
    <n v="0.75499999999999989"/>
    <n v="0"/>
    <n v="0"/>
    <n v="0.20909090909090911"/>
    <n v="0"/>
    <n v="0.3636363636363637"/>
    <n v="0.1"/>
    <n v="0"/>
    <n v="0.17454545454545456"/>
    <n v="0"/>
    <e v="#REF!"/>
    <e v="#REF!"/>
    <e v="#REF!"/>
    <n v="0.17252888888888895"/>
    <e v="#REF!"/>
    <e v="#REF!"/>
    <e v="#REF!"/>
    <n v="0.6"/>
    <n v="0.3697528888888888"/>
    <n v="0.3697528888888888"/>
    <n v="0.36243199999999998"/>
    <n v="7.3208888888888213E-3"/>
  </r>
  <r>
    <n v="1033"/>
    <x v="32"/>
    <x v="8"/>
    <n v="0"/>
    <n v="0.8"/>
    <n v="0.89999999999999991"/>
    <n v="0.83499999999999996"/>
    <n v="1"/>
    <n v="0.7"/>
    <n v="0.4"/>
    <n v="1"/>
    <n v="0"/>
    <n v="0.5"/>
    <n v="0"/>
    <n v="0.57250000000000001"/>
    <n v="0"/>
    <e v="#REF!"/>
    <e v="#REF!"/>
    <e v="#REF!"/>
    <n v="0.12648000000000001"/>
    <n v="0"/>
    <n v="0"/>
    <n v="0"/>
    <n v="0.2"/>
    <n v="0.58802299999999996"/>
    <n v="0.58802299999999996"/>
    <n v="0.37825000000000009"/>
    <n v="0.20977299999999988"/>
  </r>
  <r>
    <n v="1034"/>
    <x v="33"/>
    <x v="5"/>
    <n v="1"/>
    <n v="1"/>
    <n v="0.8"/>
    <n v="0.92999999999999994"/>
    <n v="0.62222222222222223"/>
    <n v="1"/>
    <n v="0.73333333333333339"/>
    <n v="1"/>
    <n v="1.0000000000000002"/>
    <n v="1"/>
    <n v="1"/>
    <n v="0.89"/>
    <n v="0.27160000000000006"/>
    <n v="0.44444444444444453"/>
    <n v="0.54545454545454541"/>
    <n v="1"/>
    <n v="0.49107595959595962"/>
    <n v="1"/>
    <n v="1"/>
    <n v="1"/>
    <n v="1"/>
    <n v="0.86760759595959591"/>
    <n v="0.86760759595959591"/>
    <n v="0.82622713888888888"/>
    <n v="4.1380457070707033E-2"/>
  </r>
  <r>
    <n v="1035"/>
    <x v="34"/>
    <x v="4"/>
    <n v="1"/>
    <n v="1"/>
    <n v="0.7"/>
    <n v="0.89499999999999991"/>
    <n v="0.58571428571428563"/>
    <n v="0"/>
    <n v="0.44285714285714284"/>
    <n v="0.44444444444444448"/>
    <n v="0.18181818181818185"/>
    <n v="0.75"/>
    <n v="1"/>
    <n v="0.43223665223665231"/>
    <n v="0.1144"/>
    <n v="0"/>
    <n v="9.0909090909090912E-2"/>
    <n v="0.75"/>
    <n v="0.16045636363636362"/>
    <n v="1"/>
    <n v="1"/>
    <n v="1"/>
    <n v="1"/>
    <n v="0.57227579509379511"/>
    <n v="0.57227579509379511"/>
    <n v="0.42571324999999999"/>
    <n v="0.14656254509379513"/>
  </r>
  <r>
    <n v="1036"/>
    <x v="35"/>
    <x v="5"/>
    <n v="1"/>
    <n v="1"/>
    <n v="1"/>
    <n v="0.99999999999999989"/>
    <n v="1"/>
    <n v="1"/>
    <n v="1"/>
    <n v="1"/>
    <n v="1.0000000000000002"/>
    <n v="1"/>
    <n v="1"/>
    <n v="1"/>
    <n v="0.41439999999999999"/>
    <n v="1"/>
    <n v="0.54545454545454541"/>
    <n v="1"/>
    <n v="0.75613818181818182"/>
    <n v="1"/>
    <n v="1"/>
    <n v="1"/>
    <n v="1"/>
    <n v="0.97561381818181825"/>
    <n v="0.97561381818181825"/>
    <n v="0.95086381818181831"/>
    <n v="2.4749999999999939E-2"/>
  </r>
  <r>
    <n v="1037"/>
    <x v="36"/>
    <x v="2"/>
    <n v="0.85000000000000009"/>
    <n v="0.4"/>
    <n v="0.4"/>
    <n v="0.53500000000000003"/>
    <n v="0.29166666666666669"/>
    <n v="0.15000000000000002"/>
    <n v="0.2"/>
    <n v="0"/>
    <n v="0.3636363636363637"/>
    <n v="1"/>
    <n v="1"/>
    <n v="0.37897727272727277"/>
    <n v="0.18580000000000002"/>
    <n v="0.77777777777777779"/>
    <n v="0"/>
    <n v="1"/>
    <n v="0.51685111111111115"/>
    <n v="0.5"/>
    <n v="1"/>
    <n v="1"/>
    <n v="0.8"/>
    <n v="0.46062261111111114"/>
    <n v="0.46062261111111114"/>
    <n v="0.62307638888888894"/>
    <n v="-0.16245377777777781"/>
  </r>
  <r>
    <n v="1038"/>
    <x v="37"/>
    <x v="0"/>
    <n v="0.80000000000000016"/>
    <n v="1"/>
    <n v="0.8"/>
    <n v="0.87000000000000011"/>
    <n v="0.15000000000000002"/>
    <n v="0.35000000000000003"/>
    <n v="0.20909090909090911"/>
    <n v="0"/>
    <n v="1"/>
    <n v="0.1"/>
    <n v="1"/>
    <n v="0.42681818181818187"/>
    <n v="0.1144"/>
    <n v="0.22222222222222227"/>
    <n v="0"/>
    <n v="0.1"/>
    <n v="0.13820888888888888"/>
    <n v="1"/>
    <n v="1"/>
    <n v="0"/>
    <n v="0.7"/>
    <n v="0.54457088888888894"/>
    <n v="0.54457088888888894"/>
    <n v="0.37026654106280193"/>
    <n v="0.174304347826087"/>
  </r>
  <r>
    <n v="1039"/>
    <x v="38"/>
    <x v="13"/>
    <n v="0.6"/>
    <n v="1"/>
    <n v="1"/>
    <n v="0.88"/>
    <n v="1"/>
    <n v="0.2"/>
    <n v="0.7"/>
    <n v="0"/>
    <n v="0"/>
    <n v="0"/>
    <n v="0.75"/>
    <n v="0.39499999999999996"/>
    <n v="0.1144"/>
    <n v="0"/>
    <n v="0"/>
    <n v="0"/>
    <n v="3.4319999999999996E-2"/>
    <n v="0.5"/>
    <n v="1"/>
    <n v="0"/>
    <n v="0.5"/>
    <n v="0.50968199999999997"/>
    <n v="0.50968199999999997"/>
    <n v="0.40901533333333334"/>
    <n v="0.10066666666666663"/>
  </r>
  <r>
    <n v="1040"/>
    <x v="39"/>
    <x v="14"/>
    <n v="0.6"/>
    <n v="0.3"/>
    <n v="0.8"/>
    <n v="0.56499999999999995"/>
    <n v="0.67619047619047623"/>
    <n v="0.59000000000000008"/>
    <n v="0.77142857142857135"/>
    <n v="0"/>
    <n v="1.0000000000000002"/>
    <n v="0"/>
    <n v="1"/>
    <n v="0.64421428571428574"/>
    <n v="0.27160000000000006"/>
    <n v="0.44444444444444453"/>
    <n v="0"/>
    <n v="0"/>
    <n v="0.25925777777777781"/>
    <n v="0.5"/>
    <n v="1"/>
    <n v="1"/>
    <n v="0.8"/>
    <n v="0.58974363492063497"/>
    <n v="0.58974363492063497"/>
    <n v="0.56658477777777783"/>
    <n v="2.3158857142857148E-2"/>
  </r>
  <r>
    <n v="1041"/>
    <x v="40"/>
    <x v="9"/>
    <n v="1"/>
    <n v="1"/>
    <n v="1"/>
    <n v="0.99999999999999989"/>
    <n v="0.94407894736842102"/>
    <n v="0.7"/>
    <n v="0.96052631578947367"/>
    <n v="0"/>
    <n v="1.0000000000000002"/>
    <n v="1"/>
    <n v="1"/>
    <n v="0.8387171052631579"/>
    <n v="0.82879999999999998"/>
    <n v="0.44444444444444453"/>
    <n v="0"/>
    <n v="1"/>
    <n v="0.57641777777777781"/>
    <n v="1"/>
    <n v="1"/>
    <n v="1"/>
    <n v="1"/>
    <n v="0.86893618567251463"/>
    <n v="0.86893618567251463"/>
    <n v="0.78461659356725144"/>
    <n v="8.4319592105263186E-2"/>
  </r>
  <r>
    <n v="1042"/>
    <x v="41"/>
    <x v="9"/>
    <n v="1"/>
    <n v="0.7"/>
    <n v="1"/>
    <n v="0.89499999999999991"/>
    <n v="0.15000000000000002"/>
    <n v="0.35000000000000003"/>
    <n v="0.4"/>
    <n v="0"/>
    <n v="1.0000000000000002"/>
    <n v="0"/>
    <n v="1"/>
    <n v="0.45500000000000007"/>
    <n v="0.42880000000000007"/>
    <n v="0.77777777777777779"/>
    <n v="0"/>
    <n v="0"/>
    <n v="0.43975111111111109"/>
    <n v="1"/>
    <n v="1"/>
    <n v="0"/>
    <n v="0.7"/>
    <n v="0.59772511111111115"/>
    <n v="0.59772511111111115"/>
    <n v="0.54820482608695653"/>
    <n v="4.952028502415462E-2"/>
  </r>
  <r>
    <n v="1043"/>
    <x v="42"/>
    <x v="13"/>
    <n v="1"/>
    <n v="1"/>
    <n v="1"/>
    <n v="0.99999999999999989"/>
    <n v="0.1"/>
    <n v="0.35000000000000003"/>
    <n v="0.4"/>
    <n v="0.22222222222222224"/>
    <n v="1.0000000000000002"/>
    <n v="0.75"/>
    <n v="0.875"/>
    <n v="0.53222222222222226"/>
    <n v="0.21440000000000003"/>
    <n v="0"/>
    <n v="0"/>
    <n v="0.75"/>
    <n v="0.17681999999999998"/>
    <n v="0.5"/>
    <n v="1"/>
    <n v="1"/>
    <n v="0.8"/>
    <n v="0.65040422222222216"/>
    <n v="0.65040422222222216"/>
    <n v="0.42851785858585861"/>
    <n v="0.22188636363636355"/>
  </r>
  <r>
    <n v="1044"/>
    <x v="43"/>
    <x v="6"/>
    <n v="0.80000000000000016"/>
    <n v="1"/>
    <n v="1"/>
    <n v="0.94000000000000006"/>
    <n v="0.15000000000000002"/>
    <n v="0.59000000000000008"/>
    <n v="1"/>
    <n v="1.0000000000000002"/>
    <n v="1.0000000000000002"/>
    <n v="1"/>
    <n v="1"/>
    <n v="0.81100000000000017"/>
    <n v="0.52880000000000005"/>
    <n v="0.44444444444444453"/>
    <n v="9.0909090909090912E-2"/>
    <n v="1"/>
    <n v="0.5000541414141414"/>
    <n v="1"/>
    <n v="1"/>
    <n v="1"/>
    <n v="1"/>
    <n v="0.82805541414141426"/>
    <n v="0.82805541414141426"/>
    <n v="0.73655952525252544"/>
    <n v="9.1495888888888821E-2"/>
  </r>
  <r>
    <n v="1045"/>
    <x v="44"/>
    <x v="15"/>
    <n v="1"/>
    <n v="1"/>
    <n v="1"/>
    <n v="0.99999999999999989"/>
    <n v="0.58333333333333326"/>
    <n v="0.7"/>
    <n v="0.70588235294117641"/>
    <n v="1"/>
    <n v="1.0000000000000002"/>
    <n v="1"/>
    <n v="1"/>
    <n v="0.83367647058823524"/>
    <n v="0.51460000000000006"/>
    <n v="0.22222222222222227"/>
    <n v="1"/>
    <n v="1"/>
    <n v="0.54326888888888891"/>
    <n v="0.5"/>
    <n v="1"/>
    <n v="1"/>
    <n v="0.8"/>
    <n v="0.85284894771241826"/>
    <n v="0.85284894771241826"/>
    <n v="0.86116220634920637"/>
    <n v="-8.3132586367881123E-3"/>
  </r>
  <r>
    <n v="1046"/>
    <x v="45"/>
    <x v="7"/>
    <n v="1"/>
    <n v="1"/>
    <n v="1"/>
    <n v="0.99999999999999989"/>
    <n v="0.15000000000000002"/>
    <n v="0.59000000000000008"/>
    <n v="0.58260869565217388"/>
    <n v="0.22222222222222224"/>
    <n v="1.0000000000000002"/>
    <n v="0.1"/>
    <n v="0.875"/>
    <n v="0.54724396135265707"/>
    <n v="0.27160000000000006"/>
    <n v="1"/>
    <n v="0"/>
    <n v="0.1"/>
    <n v="0.49648000000000003"/>
    <n v="0.5"/>
    <n v="1"/>
    <n v="1"/>
    <n v="0.8"/>
    <n v="0.69063217874396143"/>
    <n v="0.69063217874396143"/>
    <n v="0.66153707246376814"/>
    <n v="2.9095106280193295E-2"/>
  </r>
  <r>
    <n v="1047"/>
    <x v="46"/>
    <x v="4"/>
    <n v="1"/>
    <n v="1"/>
    <n v="0.8"/>
    <n v="0.92999999999999994"/>
    <n v="0.38720930232558137"/>
    <n v="0.7"/>
    <n v="0.56744186046511635"/>
    <n v="0"/>
    <n v="0.81818181818181823"/>
    <n v="0.1"/>
    <n v="1"/>
    <n v="0.55020613107822414"/>
    <n v="0.28580000000000005"/>
    <n v="0"/>
    <n v="0"/>
    <n v="0.1"/>
    <n v="0.10074000000000001"/>
    <n v="1"/>
    <n v="0"/>
    <n v="1"/>
    <n v="0.7"/>
    <n v="0.62668737209302328"/>
    <n v="0.62668737209302328"/>
    <n v="0.48977906976744184"/>
    <n v="0.13690830232558143"/>
  </r>
  <r>
    <n v="1048"/>
    <x v="47"/>
    <x v="4"/>
    <n v="0.80000000000000016"/>
    <n v="0.3"/>
    <n v="0.7"/>
    <n v="0.59"/>
    <n v="0.59523809523809534"/>
    <n v="0.7"/>
    <n v="0.41428571428571426"/>
    <n v="1"/>
    <n v="0.81818181818181834"/>
    <n v="0.8"/>
    <n v="1"/>
    <n v="0.72077922077922085"/>
    <n v="0.1144"/>
    <n v="0.22222222222222227"/>
    <n v="1"/>
    <n v="0.8"/>
    <n v="0.39320888888888889"/>
    <n v="0.5"/>
    <n v="1"/>
    <n v="0"/>
    <n v="0.5"/>
    <n v="0.63774946031746038"/>
    <n v="0.63774946031746038"/>
    <n v="0.62632088888888904"/>
    <n v="1.1428571428571344E-2"/>
  </r>
  <r>
    <n v="1049"/>
    <x v="48"/>
    <x v="4"/>
    <n v="0.4"/>
    <n v="1"/>
    <n v="1"/>
    <n v="0.82"/>
    <n v="0.79761904761904756"/>
    <n v="1"/>
    <n v="0.85714285714285698"/>
    <n v="1"/>
    <n v="1.0000000000000002"/>
    <n v="0.6"/>
    <n v="1"/>
    <n v="0.90107142857142863"/>
    <n v="0.42880000000000007"/>
    <n v="0.44444444444444453"/>
    <n v="1"/>
    <n v="0.6"/>
    <n v="0.54641777777777778"/>
    <n v="1"/>
    <n v="0"/>
    <n v="1"/>
    <n v="0.7"/>
    <n v="0.83123106349206355"/>
    <n v="0.83123106349206355"/>
    <n v="0.733620492063492"/>
    <n v="9.7610571428571546E-2"/>
  </r>
  <r>
    <n v="1050"/>
    <x v="49"/>
    <x v="4"/>
    <n v="0.6"/>
    <n v="1"/>
    <n v="1"/>
    <n v="0.88"/>
    <n v="0.47380952380952379"/>
    <n v="0.7"/>
    <n v="0.62857142857142856"/>
    <n v="1"/>
    <n v="0.45454545454545459"/>
    <n v="0.8"/>
    <n v="1"/>
    <n v="0.67269480519480529"/>
    <n v="0.17160000000000003"/>
    <n v="0"/>
    <n v="0.54545454545454541"/>
    <n v="0.8"/>
    <n v="0.25329818181818181"/>
    <n v="1"/>
    <n v="1"/>
    <n v="1"/>
    <n v="1"/>
    <n v="0.70931196103896121"/>
    <n v="0.70931196103896121"/>
    <n v="0.66114953246753261"/>
    <n v="4.8162428571428606E-2"/>
  </r>
  <r>
    <n v="1051"/>
    <x v="50"/>
    <x v="6"/>
    <n v="0.2"/>
    <n v="1"/>
    <n v="1"/>
    <n v="0.76"/>
    <n v="0.66"/>
    <n v="0.59000000000000008"/>
    <n v="0.76"/>
    <n v="0"/>
    <n v="1.0000000000000002"/>
    <n v="0.1"/>
    <n v="1"/>
    <n v="0.64950000000000008"/>
    <n v="0.17160000000000003"/>
    <n v="0.22222222222222227"/>
    <n v="0"/>
    <n v="0.1"/>
    <n v="0.15536888888888889"/>
    <n v="0.25"/>
    <n v="0"/>
    <n v="1"/>
    <n v="0.4"/>
    <n v="0.62076188888888906"/>
    <n v="0.62076188888888906"/>
    <n v="0.36583888888888888"/>
    <n v="0.25492300000000018"/>
  </r>
  <r>
    <n v="1052"/>
    <x v="51"/>
    <x v="14"/>
    <n v="0.4"/>
    <n v="0.8"/>
    <n v="0.7"/>
    <n v="0.64499999999999991"/>
    <n v="0.15000000000000002"/>
    <n v="0.4"/>
    <n v="0.43870967741935485"/>
    <n v="1"/>
    <n v="1.0000000000000002"/>
    <n v="1"/>
    <n v="1"/>
    <n v="0.67024193548387101"/>
    <n v="0.38600000000000012"/>
    <n v="0.22222222222222227"/>
    <n v="9.0909090909090912E-2"/>
    <n v="1"/>
    <n v="0.36832525252525256"/>
    <n v="0.5"/>
    <n v="1"/>
    <n v="1"/>
    <n v="0.8"/>
    <n v="0.63896558976865436"/>
    <n v="0.63896558976865436"/>
    <n v="0.65330952525252539"/>
    <n v="-1.4343935483871029E-2"/>
  </r>
  <r>
    <n v="1053"/>
    <x v="52"/>
    <x v="16"/>
    <n v="1"/>
    <n v="1"/>
    <n v="1"/>
    <n v="0.99999999999999989"/>
    <n v="0.69090909090909092"/>
    <n v="0.59000000000000008"/>
    <n v="0.78181818181818175"/>
    <n v="0.22222222222222224"/>
    <n v="1.0000000000000002"/>
    <n v="1"/>
    <n v="1"/>
    <n v="0.77072222222222231"/>
    <n v="0.27160000000000006"/>
    <n v="0.22222222222222227"/>
    <n v="9.0909090909090912E-2"/>
    <n v="1"/>
    <n v="0.33400525252525254"/>
    <n v="1"/>
    <n v="1"/>
    <n v="1"/>
    <n v="1"/>
    <n v="0.80729774747474747"/>
    <n v="0.80729774747474747"/>
    <n v="0.69087585858585865"/>
    <n v="0.11642188888888882"/>
  </r>
  <r>
    <n v="1054"/>
    <x v="53"/>
    <x v="13"/>
    <n v="1"/>
    <n v="1"/>
    <n v="1"/>
    <n v="0.99999999999999989"/>
    <n v="0.59523809523809534"/>
    <n v="0.89000000000000012"/>
    <n v="0.71428571428571419"/>
    <n v="0.44444444444444448"/>
    <n v="0.54545454545454564"/>
    <n v="0.4"/>
    <n v="1"/>
    <n v="0.65917821067821081"/>
    <n v="0.17160000000000003"/>
    <n v="0.22222222222222227"/>
    <n v="9.0909090909090912E-2"/>
    <n v="0.4"/>
    <n v="0.21400525252525254"/>
    <n v="1"/>
    <n v="1"/>
    <n v="1"/>
    <n v="1"/>
    <n v="0.7339485411255412"/>
    <n v="0.7339485411255412"/>
    <n v="0.47694588888888889"/>
    <n v="0.25700265223665231"/>
  </r>
  <r>
    <n v="1055"/>
    <x v="54"/>
    <x v="6"/>
    <n v="1"/>
    <n v="1"/>
    <n v="1"/>
    <n v="0.99999999999999989"/>
    <n v="0.15000000000000002"/>
    <n v="0.4"/>
    <n v="0.4"/>
    <n v="1"/>
    <n v="1.0000000000000002"/>
    <n v="0.8"/>
    <n v="0.75"/>
    <n v="0.61750000000000016"/>
    <n v="0.17160000000000003"/>
    <n v="0.22222222222222227"/>
    <n v="9.0909090909090912E-2"/>
    <n v="0.8"/>
    <n v="0.27400525252525254"/>
    <n v="1"/>
    <n v="1"/>
    <n v="1"/>
    <n v="1"/>
    <n v="0.71702552525252539"/>
    <n v="0.71702552525252539"/>
    <n v="0.4936819999999999"/>
    <n v="0.22334352525252549"/>
  </r>
  <r>
    <n v="1056"/>
    <x v="55"/>
    <x v="9"/>
    <n v="0.80000000000000016"/>
    <n v="1"/>
    <n v="1"/>
    <n v="0.94000000000000006"/>
    <n v="0.33214285714285718"/>
    <n v="0.59000000000000008"/>
    <n v="0.22857142857142856"/>
    <n v="0.22222222222222224"/>
    <n v="0.63636363636363635"/>
    <n v="1"/>
    <n v="1"/>
    <n v="0.53353066378066383"/>
    <n v="0.30020000000000008"/>
    <n v="0.22222222222222227"/>
    <n v="9.0909090909090912E-2"/>
    <n v="1"/>
    <n v="0.34258525252525257"/>
    <n v="0.25"/>
    <n v="1"/>
    <n v="1"/>
    <n v="0.7"/>
    <n v="0.64470039033189042"/>
    <n v="0.64470039033189042"/>
    <n v="0.6186681111111112"/>
    <n v="2.603227922077922E-2"/>
  </r>
  <r>
    <n v="1057"/>
    <x v="56"/>
    <x v="4"/>
    <n v="0.80000000000000016"/>
    <n v="1"/>
    <n v="0.8"/>
    <n v="0.87000000000000011"/>
    <n v="1"/>
    <n v="0.35000000000000003"/>
    <n v="1"/>
    <n v="1"/>
    <n v="0"/>
    <n v="1"/>
    <n v="1"/>
    <n v="0.70250000000000001"/>
    <n v="0.17160000000000003"/>
    <n v="0"/>
    <n v="9.0909090909090912E-2"/>
    <n v="1"/>
    <n v="0.21511636363636363"/>
    <n v="1"/>
    <n v="1"/>
    <n v="1"/>
    <n v="1"/>
    <n v="0.71888663636363648"/>
    <n v="0.71888663636363648"/>
    <n v="0.65774206493506504"/>
    <n v="6.1144571428571437E-2"/>
  </r>
  <r>
    <n v="1058"/>
    <x v="57"/>
    <x v="13"/>
    <n v="0.80000000000000016"/>
    <n v="0.8"/>
    <n v="0.8"/>
    <n v="0.8"/>
    <n v="1"/>
    <n v="1"/>
    <n v="1"/>
    <n v="0"/>
    <n v="0"/>
    <n v="0.2"/>
    <n v="0.875"/>
    <n v="0.60750000000000004"/>
    <n v="0.1144"/>
    <n v="0"/>
    <n v="0"/>
    <n v="0.2"/>
    <n v="6.4319999999999988E-2"/>
    <n v="0.5"/>
    <n v="1"/>
    <n v="1"/>
    <n v="0.8"/>
    <n v="0.62055700000000003"/>
    <n v="0.62055700000000003"/>
    <n v="0.54643200000000003"/>
    <n v="7.4124999999999996E-2"/>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s v="2,86%"/>
    <s v="2,86%"/>
    <s v="2,86%"/>
    <n v="2.86E-2"/>
    <n v="0"/>
    <n v="0"/>
    <n v="0"/>
    <n v="0"/>
    <n v="0"/>
    <n v="0"/>
    <n v="0"/>
    <n v="0"/>
    <n v="2.86E-2"/>
    <n v="2.86E-2"/>
    <n v="0"/>
    <n v="0"/>
    <n v="0"/>
    <n v="0.27160000000000006"/>
  </r>
  <r>
    <n v="1002"/>
    <x v="1"/>
    <x v="0"/>
    <n v="0"/>
    <n v="2.86E-2"/>
    <n v="2.86E-2"/>
    <n v="2.86E-2"/>
    <n v="2.86E-2"/>
    <n v="0"/>
    <n v="0"/>
    <n v="0"/>
    <n v="0"/>
    <n v="0"/>
    <n v="0"/>
    <n v="0"/>
    <n v="0"/>
    <n v="0"/>
    <n v="0"/>
    <n v="0"/>
    <n v="0"/>
    <n v="0"/>
    <n v="0.1144"/>
  </r>
  <r>
    <n v="1003"/>
    <x v="2"/>
    <x v="1"/>
    <n v="0.1"/>
    <n v="2.86E-2"/>
    <n v="2.86E-2"/>
    <n v="2.86E-2"/>
    <n v="2.86E-2"/>
    <n v="0"/>
    <n v="0"/>
    <n v="0"/>
    <n v="0"/>
    <n v="0"/>
    <n v="0"/>
    <n v="0"/>
    <n v="0"/>
    <n v="2.86E-2"/>
    <n v="2.86E-2"/>
    <n v="0.1"/>
    <n v="0.1"/>
    <n v="0"/>
    <n v="0.47160000000000002"/>
  </r>
  <r>
    <n v="1004"/>
    <x v="3"/>
    <x v="2"/>
    <n v="0"/>
    <n v="2.86E-2"/>
    <n v="2.86E-2"/>
    <n v="2.86E-2"/>
    <n v="2.86E-2"/>
    <n v="0"/>
    <n v="0"/>
    <n v="0"/>
    <n v="0"/>
    <n v="0"/>
    <n v="0"/>
    <n v="0"/>
    <n v="0"/>
    <n v="0"/>
    <n v="0"/>
    <n v="0.1"/>
    <n v="0"/>
    <n v="0"/>
    <n v="0.21440000000000001"/>
  </r>
  <r>
    <n v="1005"/>
    <x v="4"/>
    <x v="3"/>
    <n v="0"/>
    <n v="2.86E-2"/>
    <n v="2.86E-2"/>
    <n v="2.86E-2"/>
    <n v="2.86E-2"/>
    <n v="0"/>
    <n v="2.86E-2"/>
    <n v="0"/>
    <n v="0"/>
    <n v="0"/>
    <n v="0"/>
    <n v="0"/>
    <n v="0"/>
    <n v="2.86E-2"/>
    <n v="2.86E-2"/>
    <n v="0"/>
    <n v="0"/>
    <n v="0"/>
    <n v="0.20020000000000004"/>
  </r>
  <r>
    <n v="1006"/>
    <x v="5"/>
    <x v="1"/>
    <n v="0.1"/>
    <n v="2.86E-2"/>
    <n v="2.86E-2"/>
    <n v="2.86E-2"/>
    <n v="2.86E-2"/>
    <n v="0"/>
    <n v="0"/>
    <n v="0"/>
    <n v="0"/>
    <n v="0"/>
    <n v="0"/>
    <n v="0"/>
    <n v="0"/>
    <n v="2.86E-2"/>
    <n v="2.86E-2"/>
    <n v="0.1"/>
    <n v="0.1"/>
    <n v="0"/>
    <n v="0.47160000000000002"/>
  </r>
  <r>
    <n v="1007"/>
    <x v="6"/>
    <x v="4"/>
    <n v="0"/>
    <n v="0"/>
    <n v="0"/>
    <n v="0"/>
    <n v="0"/>
    <n v="0"/>
    <n v="0"/>
    <n v="0"/>
    <n v="0"/>
    <n v="0"/>
    <n v="0"/>
    <n v="0"/>
    <n v="0"/>
    <n v="0"/>
    <n v="0"/>
    <n v="0"/>
    <n v="0"/>
    <n v="0"/>
    <n v="0"/>
  </r>
  <r>
    <n v="1008"/>
    <x v="7"/>
    <x v="4"/>
    <n v="0"/>
    <n v="0"/>
    <n v="0"/>
    <n v="0"/>
    <n v="0"/>
    <n v="0"/>
    <n v="0"/>
    <n v="0"/>
    <n v="0"/>
    <n v="0"/>
    <n v="0"/>
    <n v="0"/>
    <n v="0"/>
    <n v="0"/>
    <n v="0"/>
    <n v="0"/>
    <n v="0"/>
    <n v="0"/>
    <n v="0"/>
  </r>
  <r>
    <n v="1009"/>
    <x v="8"/>
    <x v="5"/>
    <n v="0"/>
    <n v="2.86E-2"/>
    <n v="2.86E-2"/>
    <n v="2.86E-2"/>
    <n v="2.86E-2"/>
    <n v="0"/>
    <n v="0"/>
    <n v="0"/>
    <n v="0"/>
    <n v="0"/>
    <n v="0"/>
    <n v="0"/>
    <n v="0"/>
    <n v="2.86E-2"/>
    <n v="2.86E-2"/>
    <n v="0"/>
    <n v="0"/>
    <n v="0"/>
    <n v="0.17160000000000003"/>
  </r>
  <r>
    <n v="1010"/>
    <x v="9"/>
    <x v="3"/>
    <n v="0"/>
    <n v="2.86E-2"/>
    <n v="2.86E-2"/>
    <n v="2.86E-2"/>
    <n v="2.86E-2"/>
    <n v="0"/>
    <n v="0"/>
    <n v="0"/>
    <n v="0"/>
    <n v="0"/>
    <n v="0"/>
    <n v="0"/>
    <n v="0"/>
    <n v="2.86E-2"/>
    <n v="2.86E-2"/>
    <n v="0"/>
    <n v="0.1"/>
    <n v="0"/>
    <n v="0.27160000000000006"/>
  </r>
  <r>
    <n v="1011"/>
    <x v="10"/>
    <x v="6"/>
    <n v="0.1"/>
    <n v="2.86E-2"/>
    <n v="2.86E-2"/>
    <n v="2.86E-2"/>
    <n v="2.86E-2"/>
    <n v="2.86E-2"/>
    <n v="2.86E-2"/>
    <n v="2.86E-2"/>
    <n v="2.86E-2"/>
    <n v="0"/>
    <n v="0"/>
    <n v="0"/>
    <n v="2.86E-2"/>
    <n v="2.86E-2"/>
    <n v="2.86E-2"/>
    <n v="0.1"/>
    <n v="0.1"/>
    <n v="0"/>
    <n v="0.61460000000000015"/>
  </r>
  <r>
    <n v="1012"/>
    <x v="11"/>
    <x v="7"/>
    <n v="0"/>
    <n v="2.86E-2"/>
    <n v="2.86E-2"/>
    <n v="2.86E-2"/>
    <n v="2.86E-2"/>
    <n v="0"/>
    <n v="0"/>
    <n v="0"/>
    <n v="0"/>
    <n v="0"/>
    <n v="0"/>
    <n v="0"/>
    <n v="0"/>
    <n v="0"/>
    <n v="0"/>
    <n v="0"/>
    <n v="0"/>
    <n v="0"/>
    <n v="0.1144"/>
  </r>
  <r>
    <n v="1013"/>
    <x v="12"/>
    <x v="8"/>
    <n v="0.1"/>
    <n v="2.86E-2"/>
    <n v="0"/>
    <n v="2.86E-2"/>
    <n v="2.86E-2"/>
    <n v="0"/>
    <n v="0"/>
    <n v="0"/>
    <n v="0"/>
    <n v="0"/>
    <n v="0"/>
    <n v="0"/>
    <n v="0"/>
    <n v="0"/>
    <n v="2.86E-2"/>
    <n v="0"/>
    <n v="0"/>
    <n v="0"/>
    <n v="0.21440000000000003"/>
  </r>
  <r>
    <n v="1014"/>
    <x v="13"/>
    <x v="0"/>
    <n v="0.1"/>
    <n v="2.86E-2"/>
    <n v="2.86E-2"/>
    <n v="2.86E-2"/>
    <n v="2.86E-2"/>
    <n v="0"/>
    <n v="2.86E-2"/>
    <n v="2.86E-2"/>
    <n v="2.86E-2"/>
    <n v="2.86E-2"/>
    <n v="0"/>
    <n v="0"/>
    <n v="2.86E-2"/>
    <n v="2.86E-2"/>
    <n v="2.86E-2"/>
    <n v="0"/>
    <n v="0"/>
    <n v="0"/>
    <n v="0.41460000000000014"/>
  </r>
  <r>
    <n v="1015"/>
    <x v="14"/>
    <x v="5"/>
    <n v="0.1"/>
    <n v="2.86E-2"/>
    <n v="2.86E-2"/>
    <n v="2.86E-2"/>
    <n v="2.86E-2"/>
    <n v="0"/>
    <n v="0"/>
    <n v="0"/>
    <n v="2.86E-2"/>
    <n v="0"/>
    <n v="0"/>
    <n v="0"/>
    <n v="0"/>
    <n v="2.86E-2"/>
    <n v="2.86E-2"/>
    <n v="0"/>
    <n v="0.1"/>
    <n v="0"/>
    <n v="0.40020000000000011"/>
  </r>
  <r>
    <n v="1016"/>
    <x v="15"/>
    <x v="2"/>
    <n v="0.1"/>
    <n v="2.86E-2"/>
    <n v="2.86E-2"/>
    <n v="2.86E-2"/>
    <n v="2.86E-2"/>
    <n v="0"/>
    <n v="0"/>
    <n v="0"/>
    <n v="0"/>
    <n v="0"/>
    <n v="0"/>
    <n v="0"/>
    <n v="0"/>
    <n v="2.86E-2"/>
    <n v="2.86E-2"/>
    <n v="0"/>
    <n v="0"/>
    <n v="0"/>
    <n v="0.27160000000000006"/>
  </r>
  <r>
    <n v="1017"/>
    <x v="16"/>
    <x v="2"/>
    <n v="0"/>
    <n v="2.86E-2"/>
    <n v="2.86E-2"/>
    <n v="2.86E-2"/>
    <n v="2.86E-2"/>
    <n v="0"/>
    <n v="0"/>
    <n v="0"/>
    <n v="0"/>
    <n v="0"/>
    <n v="0"/>
    <n v="0"/>
    <n v="0"/>
    <n v="0"/>
    <n v="0"/>
    <n v="0.1"/>
    <n v="0.1"/>
    <n v="0"/>
    <n v="0.31440000000000001"/>
  </r>
  <r>
    <n v="1018"/>
    <x v="17"/>
    <x v="9"/>
    <n v="0.1"/>
    <n v="2.86E-2"/>
    <n v="2.86E-2"/>
    <n v="2.86E-2"/>
    <n v="2.86E-2"/>
    <n v="0"/>
    <n v="0"/>
    <n v="2.86E-2"/>
    <n v="0"/>
    <n v="0"/>
    <n v="0"/>
    <n v="0"/>
    <n v="0"/>
    <n v="2.86E-2"/>
    <n v="2.86E-2"/>
    <n v="0.1"/>
    <n v="0.1"/>
    <n v="0"/>
    <n v="0.50020000000000009"/>
  </r>
  <r>
    <n v="1019"/>
    <x v="18"/>
    <x v="8"/>
    <n v="0.1"/>
    <n v="2.86E-2"/>
    <n v="2.86E-2"/>
    <n v="2.86E-2"/>
    <n v="2.86E-2"/>
    <n v="0"/>
    <n v="0"/>
    <n v="0"/>
    <n v="0"/>
    <n v="0"/>
    <n v="0"/>
    <n v="0"/>
    <n v="0"/>
    <n v="2.86E-2"/>
    <n v="2.86E-2"/>
    <n v="0.1"/>
    <n v="0.1"/>
    <n v="0"/>
    <n v="0.47160000000000002"/>
  </r>
  <r>
    <n v="1020"/>
    <x v="19"/>
    <x v="5"/>
    <n v="0.1"/>
    <n v="2.86E-2"/>
    <n v="2.86E-2"/>
    <n v="2.86E-2"/>
    <n v="2.86E-2"/>
    <n v="2.86E-2"/>
    <n v="0"/>
    <n v="0"/>
    <n v="2.86E-2"/>
    <n v="0"/>
    <n v="0"/>
    <n v="0"/>
    <n v="0"/>
    <n v="2.86E-2"/>
    <n v="2.86E-2"/>
    <n v="0"/>
    <n v="0"/>
    <n v="0"/>
    <n v="0.32880000000000009"/>
  </r>
  <r>
    <n v="1021"/>
    <x v="20"/>
    <x v="6"/>
    <n v="0.1"/>
    <n v="2.86E-2"/>
    <n v="2.86E-2"/>
    <n v="2.86E-2"/>
    <n v="2.86E-2"/>
    <n v="2.86E-2"/>
    <n v="2.86E-2"/>
    <n v="2.86E-2"/>
    <n v="2.86E-2"/>
    <n v="2.86E-2"/>
    <n v="0"/>
    <n v="0"/>
    <n v="2.86E-2"/>
    <n v="2.86E-2"/>
    <n v="2.86E-2"/>
    <n v="0.1"/>
    <n v="0"/>
    <n v="0.3"/>
    <n v="0.84320000000000017"/>
  </r>
  <r>
    <n v="1022"/>
    <x v="21"/>
    <x v="10"/>
    <n v="0.1"/>
    <n v="2.86E-2"/>
    <n v="2.86E-2"/>
    <n v="2.86E-2"/>
    <n v="2.86E-2"/>
    <n v="0"/>
    <n v="0"/>
    <n v="0"/>
    <n v="2.86E-2"/>
    <n v="0"/>
    <n v="0"/>
    <n v="0"/>
    <n v="0"/>
    <n v="2.86E-2"/>
    <n v="2.86E-2"/>
    <n v="0.1"/>
    <n v="0.1"/>
    <n v="0"/>
    <n v="0.50020000000000009"/>
  </r>
  <r>
    <n v="1023"/>
    <x v="22"/>
    <x v="10"/>
    <n v="0"/>
    <n v="2.86E-2"/>
    <n v="2.86E-2"/>
    <n v="2.86E-2"/>
    <n v="2.86E-2"/>
    <n v="0"/>
    <n v="0"/>
    <n v="0"/>
    <n v="0"/>
    <n v="0"/>
    <n v="0"/>
    <n v="0"/>
    <n v="0"/>
    <n v="0"/>
    <n v="0"/>
    <n v="0.1"/>
    <n v="0.1"/>
    <n v="0"/>
    <n v="0.31440000000000001"/>
  </r>
  <r>
    <n v="1024"/>
    <x v="23"/>
    <x v="5"/>
    <n v="0"/>
    <n v="2.86E-2"/>
    <n v="2.86E-2"/>
    <n v="2.86E-2"/>
    <n v="2.86E-2"/>
    <n v="0"/>
    <n v="0"/>
    <n v="0"/>
    <n v="2.86E-2"/>
    <n v="0"/>
    <n v="0"/>
    <n v="0"/>
    <n v="0"/>
    <n v="2.86E-2"/>
    <n v="2.86E-2"/>
    <n v="0"/>
    <n v="0"/>
    <n v="0"/>
    <n v="0.20020000000000004"/>
  </r>
  <r>
    <n v="1025"/>
    <x v="24"/>
    <x v="11"/>
    <n v="0.1"/>
    <n v="2.86E-2"/>
    <n v="2.86E-2"/>
    <n v="2.86E-2"/>
    <n v="2.86E-2"/>
    <n v="2.86E-2"/>
    <n v="0"/>
    <n v="0"/>
    <n v="2.86E-2"/>
    <n v="0"/>
    <n v="0"/>
    <n v="2.86E-2"/>
    <n v="2.86E-2"/>
    <n v="2.86E-2"/>
    <n v="2.86E-2"/>
    <n v="0"/>
    <n v="0"/>
    <n v="0"/>
    <n v="0.38600000000000012"/>
  </r>
  <r>
    <n v="1026"/>
    <x v="25"/>
    <x v="0"/>
    <n v="0.1"/>
    <n v="2.86E-2"/>
    <n v="2.86E-2"/>
    <n v="2.86E-2"/>
    <n v="2.86E-2"/>
    <n v="2.86E-2"/>
    <n v="0"/>
    <n v="0"/>
    <n v="0"/>
    <n v="2.86E-2"/>
    <n v="0"/>
    <n v="0"/>
    <n v="2.86E-2"/>
    <n v="2.86E-2"/>
    <n v="2.86E-2"/>
    <n v="0"/>
    <n v="0"/>
    <n v="0"/>
    <n v="0.35740000000000011"/>
  </r>
  <r>
    <n v="1027"/>
    <x v="26"/>
    <x v="5"/>
    <n v="0"/>
    <n v="2.86E-2"/>
    <n v="2.86E-2"/>
    <n v="2.86E-2"/>
    <n v="2.86E-2"/>
    <n v="0"/>
    <n v="0"/>
    <n v="0"/>
    <n v="0"/>
    <n v="0"/>
    <n v="0"/>
    <n v="0"/>
    <n v="0"/>
    <n v="0"/>
    <n v="0"/>
    <n v="0"/>
    <n v="0"/>
    <n v="0"/>
    <n v="0.1144"/>
  </r>
  <r>
    <n v="1028"/>
    <x v="27"/>
    <x v="12"/>
    <n v="0"/>
    <n v="0"/>
    <n v="0"/>
    <n v="0"/>
    <n v="0"/>
    <n v="0"/>
    <n v="0"/>
    <n v="0"/>
    <n v="0"/>
    <n v="0"/>
    <n v="0"/>
    <n v="0"/>
    <n v="0"/>
    <n v="0"/>
    <n v="0"/>
    <n v="0"/>
    <n v="0"/>
    <n v="0"/>
    <n v="0"/>
  </r>
  <r>
    <n v="1029"/>
    <x v="28"/>
    <x v="10"/>
    <n v="0.1"/>
    <n v="2.86E-2"/>
    <n v="2.86E-2"/>
    <n v="2.86E-2"/>
    <n v="2.86E-2"/>
    <n v="0"/>
    <n v="0"/>
    <n v="0"/>
    <n v="0"/>
    <n v="0"/>
    <n v="0"/>
    <n v="0"/>
    <n v="0"/>
    <n v="2.86E-2"/>
    <n v="2.86E-2"/>
    <n v="0.1"/>
    <n v="0.1"/>
    <n v="0"/>
    <n v="0.47160000000000002"/>
  </r>
  <r>
    <n v="1030"/>
    <x v="29"/>
    <x v="3"/>
    <n v="0.1"/>
    <n v="2.86E-2"/>
    <n v="2.86E-2"/>
    <n v="2.86E-2"/>
    <n v="2.86E-2"/>
    <n v="0"/>
    <n v="0"/>
    <n v="0"/>
    <n v="2.86E-2"/>
    <n v="0"/>
    <n v="0"/>
    <n v="2.86E-2"/>
    <n v="0"/>
    <n v="2.86E-2"/>
    <n v="2.86E-2"/>
    <n v="0"/>
    <n v="0"/>
    <n v="0.3"/>
    <n v="0.62880000000000003"/>
  </r>
  <r>
    <n v="1031"/>
    <x v="30"/>
    <x v="6"/>
    <n v="0"/>
    <n v="2.86E-2"/>
    <n v="2.86E-2"/>
    <n v="2.86E-2"/>
    <n v="2.86E-2"/>
    <n v="2.86E-2"/>
    <n v="2.86E-2"/>
    <n v="0"/>
    <n v="2.86E-2"/>
    <n v="2.86E-2"/>
    <n v="0"/>
    <n v="0"/>
    <n v="0"/>
    <n v="2.86E-2"/>
    <n v="2.86E-2"/>
    <n v="0"/>
    <n v="0"/>
    <n v="0"/>
    <n v="0.28600000000000009"/>
  </r>
  <r>
    <n v="1032"/>
    <x v="31"/>
    <x v="0"/>
    <n v="0"/>
    <n v="2.86E-2"/>
    <n v="2.86E-2"/>
    <n v="2.86E-2"/>
    <n v="2.86E-2"/>
    <n v="0"/>
    <n v="0"/>
    <n v="2.86E-2"/>
    <n v="2.86E-2"/>
    <n v="0"/>
    <n v="0"/>
    <n v="0"/>
    <n v="0"/>
    <n v="2.86E-2"/>
    <n v="2.86E-2"/>
    <n v="0"/>
    <n v="0"/>
    <n v="0"/>
    <n v="0.22880000000000006"/>
  </r>
  <r>
    <n v="1033"/>
    <x v="32"/>
    <x v="8"/>
    <n v="0"/>
    <n v="2.86E-2"/>
    <n v="2.86E-2"/>
    <n v="2.86E-2"/>
    <n v="2.86E-2"/>
    <n v="0"/>
    <n v="0"/>
    <n v="0"/>
    <n v="0"/>
    <n v="0"/>
    <n v="0"/>
    <n v="0"/>
    <n v="0"/>
    <n v="2.86E-2"/>
    <n v="2.86E-2"/>
    <n v="0"/>
    <n v="0"/>
    <n v="0"/>
    <n v="0.17160000000000003"/>
  </r>
  <r>
    <n v="1034"/>
    <x v="33"/>
    <x v="5"/>
    <n v="0.1"/>
    <n v="2.86E-2"/>
    <n v="2.86E-2"/>
    <n v="2.86E-2"/>
    <n v="2.86E-2"/>
    <n v="0"/>
    <n v="0"/>
    <n v="0"/>
    <n v="0"/>
    <n v="0"/>
    <n v="0"/>
    <n v="0"/>
    <n v="0"/>
    <n v="2.86E-2"/>
    <n v="2.86E-2"/>
    <n v="0"/>
    <n v="0"/>
    <n v="0"/>
    <n v="0.27160000000000006"/>
  </r>
  <r>
    <n v="1035"/>
    <x v="34"/>
    <x v="4"/>
    <n v="0"/>
    <n v="2.86E-2"/>
    <n v="2.86E-2"/>
    <n v="2.86E-2"/>
    <n v="2.86E-2"/>
    <n v="0"/>
    <n v="0"/>
    <n v="0"/>
    <n v="0"/>
    <n v="0"/>
    <n v="0"/>
    <n v="0"/>
    <n v="0"/>
    <n v="0"/>
    <n v="0"/>
    <n v="0"/>
    <n v="0"/>
    <n v="0"/>
    <n v="0.1144"/>
  </r>
  <r>
    <n v="1036"/>
    <x v="35"/>
    <x v="5"/>
    <n v="0.1"/>
    <n v="2.86E-2"/>
    <n v="2.86E-2"/>
    <n v="2.86E-2"/>
    <n v="2.86E-2"/>
    <n v="0"/>
    <n v="0"/>
    <n v="0"/>
    <n v="0"/>
    <n v="0"/>
    <n v="0"/>
    <n v="0"/>
    <n v="0"/>
    <n v="0"/>
    <n v="0"/>
    <n v="0.1"/>
    <n v="0.1"/>
    <n v="0"/>
    <n v="0.41439999999999999"/>
  </r>
  <r>
    <n v="1037"/>
    <x v="36"/>
    <x v="2"/>
    <n v="0"/>
    <n v="2.86E-2"/>
    <n v="2.86E-2"/>
    <n v="2.86E-2"/>
    <n v="0"/>
    <n v="0"/>
    <n v="0"/>
    <n v="0"/>
    <n v="0"/>
    <n v="0"/>
    <n v="0"/>
    <n v="0"/>
    <n v="0"/>
    <n v="0"/>
    <n v="0"/>
    <n v="0.1"/>
    <n v="0"/>
    <n v="0"/>
    <n v="0.18580000000000002"/>
  </r>
  <r>
    <n v="1038"/>
    <x v="37"/>
    <x v="0"/>
    <n v="0"/>
    <n v="2.86E-2"/>
    <n v="2.86E-2"/>
    <n v="2.86E-2"/>
    <n v="2.86E-2"/>
    <n v="0"/>
    <n v="0"/>
    <n v="0"/>
    <n v="0"/>
    <n v="0"/>
    <n v="0"/>
    <n v="0"/>
    <n v="0"/>
    <n v="0"/>
    <n v="0"/>
    <n v="0"/>
    <n v="0"/>
    <n v="0"/>
    <n v="0.1144"/>
  </r>
  <r>
    <n v="1039"/>
    <x v="38"/>
    <x v="13"/>
    <n v="0"/>
    <n v="2.86E-2"/>
    <n v="2.86E-2"/>
    <n v="2.86E-2"/>
    <n v="2.86E-2"/>
    <n v="0"/>
    <n v="0"/>
    <n v="0"/>
    <n v="0"/>
    <n v="0"/>
    <n v="0"/>
    <n v="0"/>
    <n v="0"/>
    <n v="0"/>
    <n v="0"/>
    <n v="0"/>
    <n v="0"/>
    <n v="0"/>
    <n v="0.1144"/>
  </r>
  <r>
    <n v="1040"/>
    <x v="39"/>
    <x v="14"/>
    <n v="0.1"/>
    <n v="2.86E-2"/>
    <n v="2.86E-2"/>
    <n v="2.86E-2"/>
    <n v="2.86E-2"/>
    <n v="0"/>
    <n v="0"/>
    <n v="0"/>
    <n v="0"/>
    <n v="0"/>
    <n v="0"/>
    <n v="0"/>
    <n v="0"/>
    <n v="2.86E-2"/>
    <n v="2.86E-2"/>
    <n v="0"/>
    <n v="0"/>
    <n v="0"/>
    <n v="0.27160000000000006"/>
  </r>
  <r>
    <n v="1041"/>
    <x v="40"/>
    <x v="9"/>
    <n v="0.1"/>
    <n v="2.86E-2"/>
    <n v="2.86E-2"/>
    <n v="2.86E-2"/>
    <n v="2.86E-2"/>
    <n v="0"/>
    <n v="0"/>
    <n v="0"/>
    <n v="2.86E-2"/>
    <n v="0"/>
    <n v="0"/>
    <n v="0"/>
    <n v="2.86E-2"/>
    <n v="2.86E-2"/>
    <n v="2.86E-2"/>
    <n v="0.1"/>
    <n v="0.1"/>
    <n v="0.3"/>
    <n v="0.82879999999999998"/>
  </r>
  <r>
    <n v="1042"/>
    <x v="41"/>
    <x v="9"/>
    <n v="0"/>
    <n v="2.86E-2"/>
    <n v="2.86E-2"/>
    <n v="2.86E-2"/>
    <n v="2.86E-2"/>
    <n v="0"/>
    <n v="0"/>
    <n v="0"/>
    <n v="2.86E-2"/>
    <n v="0"/>
    <n v="0"/>
    <n v="2.86E-2"/>
    <n v="0"/>
    <n v="2.86E-2"/>
    <n v="2.86E-2"/>
    <n v="0.1"/>
    <n v="0.1"/>
    <n v="0"/>
    <n v="0.42880000000000007"/>
  </r>
  <r>
    <n v="1043"/>
    <x v="42"/>
    <x v="13"/>
    <n v="0.1"/>
    <n v="2.86E-2"/>
    <n v="2.86E-2"/>
    <n v="2.86E-2"/>
    <n v="2.86E-2"/>
    <n v="0"/>
    <n v="0"/>
    <n v="0"/>
    <n v="0"/>
    <n v="0"/>
    <n v="0"/>
    <n v="0"/>
    <n v="0"/>
    <n v="0"/>
    <n v="0"/>
    <n v="0"/>
    <n v="0"/>
    <n v="0"/>
    <n v="0.21440000000000003"/>
  </r>
  <r>
    <n v="1044"/>
    <x v="43"/>
    <x v="6"/>
    <n v="0.1"/>
    <n v="2.86E-2"/>
    <n v="2.86E-2"/>
    <n v="2.86E-2"/>
    <n v="2.86E-2"/>
    <n v="0"/>
    <n v="0"/>
    <n v="0"/>
    <n v="2.86E-2"/>
    <n v="0"/>
    <n v="0"/>
    <n v="2.86E-2"/>
    <n v="0"/>
    <n v="2.86E-2"/>
    <n v="2.86E-2"/>
    <n v="0.1"/>
    <n v="0.1"/>
    <n v="0"/>
    <n v="0.52880000000000005"/>
  </r>
  <r>
    <n v="1045"/>
    <x v="44"/>
    <x v="15"/>
    <n v="0"/>
    <n v="2.86E-2"/>
    <n v="2.86E-2"/>
    <n v="2.86E-2"/>
    <n v="2.86E-2"/>
    <n v="2.86E-2"/>
    <n v="2.86E-2"/>
    <n v="2.86E-2"/>
    <n v="2.86E-2"/>
    <n v="0"/>
    <n v="0"/>
    <n v="2.86E-2"/>
    <n v="0"/>
    <n v="2.86E-2"/>
    <n v="2.86E-2"/>
    <n v="0.1"/>
    <n v="0.1"/>
    <n v="0"/>
    <n v="0.51460000000000006"/>
  </r>
  <r>
    <n v="1046"/>
    <x v="45"/>
    <x v="7"/>
    <n v="0.1"/>
    <n v="2.86E-2"/>
    <n v="2.86E-2"/>
    <n v="2.86E-2"/>
    <n v="2.86E-2"/>
    <n v="0"/>
    <n v="0"/>
    <n v="0"/>
    <n v="0"/>
    <n v="0"/>
    <n v="0"/>
    <n v="0"/>
    <n v="0"/>
    <n v="2.86E-2"/>
    <n v="2.86E-2"/>
    <n v="0"/>
    <n v="0"/>
    <n v="0"/>
    <n v="0.27160000000000006"/>
  </r>
  <r>
    <n v="1047"/>
    <x v="46"/>
    <x v="4"/>
    <n v="0"/>
    <n v="2.86E-2"/>
    <n v="2.86E-2"/>
    <n v="2.86E-2"/>
    <n v="0"/>
    <n v="0"/>
    <n v="0"/>
    <n v="0"/>
    <n v="0"/>
    <n v="0"/>
    <n v="0"/>
    <n v="0"/>
    <n v="0"/>
    <n v="0"/>
    <n v="0"/>
    <n v="0.1"/>
    <n v="0.1"/>
    <n v="0"/>
    <n v="0.28580000000000005"/>
  </r>
  <r>
    <n v="1048"/>
    <x v="47"/>
    <x v="4"/>
    <n v="0"/>
    <n v="2.86E-2"/>
    <n v="2.86E-2"/>
    <n v="2.86E-2"/>
    <n v="2.86E-2"/>
    <n v="0"/>
    <n v="0"/>
    <n v="0"/>
    <n v="0"/>
    <n v="0"/>
    <n v="0"/>
    <n v="0"/>
    <n v="0"/>
    <n v="0"/>
    <n v="0"/>
    <n v="0"/>
    <n v="0"/>
    <n v="0"/>
    <n v="0.1144"/>
  </r>
  <r>
    <n v="1049"/>
    <x v="48"/>
    <x v="4"/>
    <n v="0"/>
    <n v="2.86E-2"/>
    <n v="2.86E-2"/>
    <n v="2.86E-2"/>
    <n v="2.86E-2"/>
    <n v="0"/>
    <n v="0"/>
    <n v="0"/>
    <n v="0"/>
    <n v="0"/>
    <n v="2.86E-2"/>
    <n v="2.86E-2"/>
    <n v="0"/>
    <n v="2.86E-2"/>
    <n v="2.86E-2"/>
    <n v="0.1"/>
    <n v="0.1"/>
    <n v="0"/>
    <n v="0.42880000000000007"/>
  </r>
  <r>
    <n v="1050"/>
    <x v="49"/>
    <x v="4"/>
    <n v="0"/>
    <n v="2.86E-2"/>
    <n v="2.86E-2"/>
    <n v="2.86E-2"/>
    <n v="2.86E-2"/>
    <n v="0"/>
    <n v="0"/>
    <n v="0"/>
    <n v="0"/>
    <n v="0"/>
    <n v="0"/>
    <n v="0"/>
    <n v="0"/>
    <n v="2.86E-2"/>
    <n v="2.86E-2"/>
    <n v="0"/>
    <n v="0"/>
    <n v="0"/>
    <n v="0.17160000000000003"/>
  </r>
  <r>
    <n v="1051"/>
    <x v="50"/>
    <x v="6"/>
    <n v="0"/>
    <n v="2.86E-2"/>
    <n v="2.86E-2"/>
    <n v="2.86E-2"/>
    <n v="2.86E-2"/>
    <n v="0"/>
    <n v="0"/>
    <n v="0"/>
    <n v="0"/>
    <n v="0"/>
    <n v="0"/>
    <n v="0"/>
    <n v="0"/>
    <n v="2.86E-2"/>
    <n v="2.86E-2"/>
    <n v="0"/>
    <n v="0"/>
    <n v="0"/>
    <n v="0.17160000000000003"/>
  </r>
  <r>
    <n v="1052"/>
    <x v="51"/>
    <x v="14"/>
    <n v="0.1"/>
    <n v="2.86E-2"/>
    <n v="2.86E-2"/>
    <n v="2.86E-2"/>
    <n v="2.86E-2"/>
    <n v="2.86E-2"/>
    <n v="2.86E-2"/>
    <n v="2.86E-2"/>
    <n v="2.86E-2"/>
    <n v="0"/>
    <n v="0"/>
    <n v="0"/>
    <n v="0"/>
    <n v="2.86E-2"/>
    <n v="2.86E-2"/>
    <n v="0"/>
    <n v="0"/>
    <n v="0"/>
    <n v="0.38600000000000012"/>
  </r>
  <r>
    <n v="1053"/>
    <x v="52"/>
    <x v="16"/>
    <n v="0.1"/>
    <n v="2.86E-2"/>
    <n v="2.86E-2"/>
    <n v="2.86E-2"/>
    <n v="2.86E-2"/>
    <n v="0"/>
    <n v="0"/>
    <n v="0"/>
    <n v="0"/>
    <n v="0"/>
    <n v="0"/>
    <n v="0"/>
    <n v="0"/>
    <n v="2.86E-2"/>
    <n v="2.86E-2"/>
    <n v="0"/>
    <n v="0"/>
    <n v="0"/>
    <n v="0.27160000000000006"/>
  </r>
  <r>
    <n v="1054"/>
    <x v="53"/>
    <x v="13"/>
    <n v="0"/>
    <n v="2.86E-2"/>
    <n v="2.86E-2"/>
    <n v="2.86E-2"/>
    <n v="2.86E-2"/>
    <n v="0"/>
    <n v="0"/>
    <n v="0"/>
    <n v="0"/>
    <n v="0"/>
    <n v="0"/>
    <n v="0"/>
    <n v="0"/>
    <n v="2.86E-2"/>
    <n v="2.86E-2"/>
    <n v="0"/>
    <n v="0"/>
    <n v="0"/>
    <n v="0.17160000000000003"/>
  </r>
  <r>
    <n v="1055"/>
    <x v="54"/>
    <x v="6"/>
    <n v="0"/>
    <n v="2.86E-2"/>
    <n v="2.86E-2"/>
    <n v="2.86E-2"/>
    <n v="2.86E-2"/>
    <n v="0"/>
    <n v="0"/>
    <n v="0"/>
    <n v="0"/>
    <n v="0"/>
    <n v="0"/>
    <n v="0"/>
    <n v="0"/>
    <n v="2.86E-2"/>
    <n v="2.86E-2"/>
    <n v="0"/>
    <n v="0"/>
    <n v="0"/>
    <n v="0.17160000000000003"/>
  </r>
  <r>
    <n v="1056"/>
    <x v="55"/>
    <x v="9"/>
    <n v="0.1"/>
    <n v="2.86E-2"/>
    <n v="2.86E-2"/>
    <n v="2.86E-2"/>
    <n v="2.86E-2"/>
    <n v="0"/>
    <n v="0"/>
    <n v="0"/>
    <n v="2.86E-2"/>
    <n v="0"/>
    <n v="0"/>
    <n v="0"/>
    <n v="0"/>
    <n v="2.86E-2"/>
    <n v="2.86E-2"/>
    <n v="0"/>
    <n v="0"/>
    <n v="0"/>
    <n v="0.30020000000000008"/>
  </r>
  <r>
    <n v="1057"/>
    <x v="56"/>
    <x v="4"/>
    <n v="0"/>
    <n v="2.86E-2"/>
    <n v="2.86E-2"/>
    <n v="2.86E-2"/>
    <n v="2.86E-2"/>
    <n v="0"/>
    <n v="0"/>
    <n v="0"/>
    <n v="0"/>
    <n v="0"/>
    <n v="0"/>
    <n v="0"/>
    <n v="0"/>
    <n v="2.86E-2"/>
    <n v="2.86E-2"/>
    <n v="0"/>
    <n v="0"/>
    <n v="0"/>
    <n v="0.17160000000000003"/>
  </r>
  <r>
    <n v="1058"/>
    <x v="57"/>
    <x v="13"/>
    <n v="0"/>
    <n v="2.86E-2"/>
    <n v="2.86E-2"/>
    <n v="2.86E-2"/>
    <n v="2.86E-2"/>
    <n v="0"/>
    <n v="0"/>
    <n v="0"/>
    <n v="0"/>
    <n v="0"/>
    <n v="0"/>
    <n v="0"/>
    <n v="0"/>
    <n v="0"/>
    <n v="0"/>
    <n v="0"/>
    <n v="0"/>
    <n v="0"/>
    <n v="0.114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
    <n v="0.4"/>
    <n v="0.3"/>
    <n v="0.8"/>
  </r>
  <r>
    <n v="1002"/>
    <x v="1"/>
    <x v="0"/>
    <n v="0.1"/>
    <n v="0.2"/>
    <n v="0.4"/>
    <n v="0.3"/>
    <n v="1"/>
  </r>
  <r>
    <n v="1003"/>
    <x v="2"/>
    <x v="1"/>
    <n v="0.1"/>
    <n v="0.2"/>
    <n v="0.4"/>
    <n v="0.3"/>
    <n v="1"/>
  </r>
  <r>
    <n v="1004"/>
    <x v="3"/>
    <x v="2"/>
    <n v="0"/>
    <n v="0"/>
    <n v="0"/>
    <n v="0.3"/>
    <n v="0.3"/>
  </r>
  <r>
    <n v="1005"/>
    <x v="4"/>
    <x v="3"/>
    <n v="0.1"/>
    <n v="0.2"/>
    <n v="0.4"/>
    <n v="0.3"/>
    <n v="1"/>
  </r>
  <r>
    <n v="1006"/>
    <x v="5"/>
    <x v="1"/>
    <n v="0.1"/>
    <n v="0.2"/>
    <n v="0.4"/>
    <n v="0.3"/>
    <n v="1"/>
  </r>
  <r>
    <n v="1007"/>
    <x v="6"/>
    <x v="4"/>
    <n v="0.1"/>
    <n v="0.2"/>
    <n v="0.4"/>
    <n v="0.3"/>
    <n v="1"/>
  </r>
  <r>
    <n v="1008"/>
    <x v="7"/>
    <x v="4"/>
    <n v="0"/>
    <n v="0"/>
    <n v="0"/>
    <n v="0.3"/>
    <n v="0.3"/>
  </r>
  <r>
    <n v="1009"/>
    <x v="8"/>
    <x v="5"/>
    <n v="0.1"/>
    <n v="0.2"/>
    <n v="0.4"/>
    <n v="0.3"/>
    <n v="1"/>
  </r>
  <r>
    <n v="1010"/>
    <x v="9"/>
    <x v="3"/>
    <n v="0.1"/>
    <n v="0"/>
    <n v="0.4"/>
    <n v="0.3"/>
    <n v="0.8"/>
  </r>
  <r>
    <n v="1011"/>
    <x v="10"/>
    <x v="6"/>
    <n v="0.1"/>
    <n v="0.2"/>
    <n v="0.4"/>
    <n v="0.3"/>
    <n v="1"/>
  </r>
  <r>
    <n v="1012"/>
    <x v="11"/>
    <x v="7"/>
    <n v="0.1"/>
    <n v="0.2"/>
    <n v="0.4"/>
    <n v="0.3"/>
    <n v="1"/>
  </r>
  <r>
    <n v="1013"/>
    <x v="12"/>
    <x v="8"/>
    <n v="0.1"/>
    <n v="0.2"/>
    <n v="0.4"/>
    <n v="0.3"/>
    <n v="1"/>
  </r>
  <r>
    <n v="1014"/>
    <x v="13"/>
    <x v="0"/>
    <n v="0.1"/>
    <n v="0.2"/>
    <n v="0.4"/>
    <n v="0.3"/>
    <n v="1"/>
  </r>
  <r>
    <n v="1015"/>
    <x v="14"/>
    <x v="5"/>
    <n v="0.1"/>
    <n v="0.2"/>
    <n v="0.4"/>
    <n v="0.3"/>
    <n v="1"/>
  </r>
  <r>
    <n v="1016"/>
    <x v="15"/>
    <x v="2"/>
    <n v="0.1"/>
    <n v="0.2"/>
    <n v="0.4"/>
    <n v="0.3"/>
    <n v="1"/>
  </r>
  <r>
    <n v="1017"/>
    <x v="16"/>
    <x v="2"/>
    <n v="0.1"/>
    <n v="0.2"/>
    <n v="0.4"/>
    <n v="0.3"/>
    <n v="1"/>
  </r>
  <r>
    <n v="1018"/>
    <x v="17"/>
    <x v="9"/>
    <n v="0.1"/>
    <n v="0"/>
    <n v="0.4"/>
    <n v="0.3"/>
    <n v="0.8"/>
  </r>
  <r>
    <n v="1019"/>
    <x v="18"/>
    <x v="8"/>
    <n v="0.1"/>
    <n v="0.2"/>
    <n v="0.4"/>
    <n v="0.3"/>
    <n v="1"/>
  </r>
  <r>
    <n v="1020"/>
    <x v="19"/>
    <x v="5"/>
    <n v="0.1"/>
    <n v="0.2"/>
    <n v="0.4"/>
    <n v="0.3"/>
    <n v="1"/>
  </r>
  <r>
    <n v="1021"/>
    <x v="20"/>
    <x v="6"/>
    <n v="0.1"/>
    <n v="0.2"/>
    <n v="0.4"/>
    <n v="0.3"/>
    <n v="1"/>
  </r>
  <r>
    <n v="1022"/>
    <x v="21"/>
    <x v="10"/>
    <n v="0.1"/>
    <n v="0.2"/>
    <n v="0.4"/>
    <n v="0.3"/>
    <n v="1"/>
  </r>
  <r>
    <n v="1023"/>
    <x v="22"/>
    <x v="10"/>
    <n v="0.1"/>
    <n v="0"/>
    <n v="0.4"/>
    <n v="0.3"/>
    <n v="0.8"/>
  </r>
  <r>
    <n v="1024"/>
    <x v="23"/>
    <x v="5"/>
    <n v="0"/>
    <n v="0.2"/>
    <n v="0.4"/>
    <n v="0.3"/>
    <n v="0.90000000000000013"/>
  </r>
  <r>
    <n v="1025"/>
    <x v="24"/>
    <x v="11"/>
    <n v="0.1"/>
    <n v="0.2"/>
    <n v="0.4"/>
    <n v="0.3"/>
    <n v="1"/>
  </r>
  <r>
    <n v="1026"/>
    <x v="25"/>
    <x v="0"/>
    <n v="0.1"/>
    <n v="0.2"/>
    <n v="0.4"/>
    <n v="0.3"/>
    <n v="1"/>
  </r>
  <r>
    <n v="1027"/>
    <x v="26"/>
    <x v="5"/>
    <n v="0"/>
    <n v="0"/>
    <n v="0"/>
    <n v="0.3"/>
    <n v="0.3"/>
  </r>
  <r>
    <n v="1028"/>
    <x v="27"/>
    <x v="12"/>
    <n v="0"/>
    <n v="0"/>
    <n v="0"/>
    <n v="0.3"/>
    <n v="0.3"/>
  </r>
  <r>
    <n v="1029"/>
    <x v="28"/>
    <x v="10"/>
    <n v="0.1"/>
    <n v="0.2"/>
    <n v="0.4"/>
    <n v="0.3"/>
    <n v="1"/>
  </r>
  <r>
    <n v="1030"/>
    <x v="29"/>
    <x v="3"/>
    <n v="0.1"/>
    <n v="0.2"/>
    <n v="0.4"/>
    <n v="0.3"/>
    <n v="1"/>
  </r>
  <r>
    <n v="1031"/>
    <x v="30"/>
    <x v="6"/>
    <n v="0.1"/>
    <n v="0.2"/>
    <n v="0.4"/>
    <n v="0.3"/>
    <n v="1"/>
  </r>
  <r>
    <n v="1032"/>
    <x v="31"/>
    <x v="0"/>
    <n v="0.1"/>
    <n v="0.2"/>
    <n v="0.4"/>
    <n v="0.3"/>
    <n v="1"/>
  </r>
  <r>
    <n v="1033"/>
    <x v="32"/>
    <x v="8"/>
    <n v="0.1"/>
    <n v="0"/>
    <n v="0.4"/>
    <n v="0.3"/>
    <n v="0.8"/>
  </r>
  <r>
    <n v="1034"/>
    <x v="33"/>
    <x v="5"/>
    <n v="0.1"/>
    <n v="0.2"/>
    <n v="0.4"/>
    <n v="0.3"/>
    <n v="1"/>
  </r>
  <r>
    <n v="1035"/>
    <x v="34"/>
    <x v="4"/>
    <n v="0.1"/>
    <n v="0.2"/>
    <n v="0.4"/>
    <n v="0.3"/>
    <n v="1"/>
  </r>
  <r>
    <n v="1036"/>
    <x v="35"/>
    <x v="5"/>
    <n v="0.1"/>
    <n v="0.2"/>
    <n v="0.4"/>
    <n v="0.3"/>
    <n v="1"/>
  </r>
  <r>
    <n v="1037"/>
    <x v="36"/>
    <x v="2"/>
    <n v="0.1"/>
    <n v="0"/>
    <n v="0"/>
    <n v="0.3"/>
    <n v="0.4"/>
  </r>
  <r>
    <n v="1038"/>
    <x v="37"/>
    <x v="0"/>
    <n v="0.1"/>
    <n v="0.2"/>
    <n v="0.4"/>
    <n v="0.3"/>
    <n v="1"/>
  </r>
  <r>
    <n v="1039"/>
    <x v="38"/>
    <x v="13"/>
    <n v="0.1"/>
    <n v="0.2"/>
    <n v="0.4"/>
    <n v="0.3"/>
    <n v="1"/>
  </r>
  <r>
    <n v="1040"/>
    <x v="39"/>
    <x v="14"/>
    <n v="0"/>
    <n v="0"/>
    <n v="0"/>
    <n v="0.3"/>
    <n v="0.3"/>
  </r>
  <r>
    <n v="1041"/>
    <x v="40"/>
    <x v="9"/>
    <n v="0.1"/>
    <n v="0.2"/>
    <n v="0.4"/>
    <n v="0.3"/>
    <n v="1"/>
  </r>
  <r>
    <n v="1042"/>
    <x v="41"/>
    <x v="9"/>
    <n v="0"/>
    <n v="0"/>
    <n v="0.4"/>
    <n v="0.3"/>
    <n v="0.7"/>
  </r>
  <r>
    <n v="1043"/>
    <x v="42"/>
    <x v="13"/>
    <n v="0.1"/>
    <n v="0.2"/>
    <n v="0.4"/>
    <n v="0.3"/>
    <n v="1"/>
  </r>
  <r>
    <n v="1044"/>
    <x v="43"/>
    <x v="6"/>
    <n v="0.1"/>
    <n v="0.2"/>
    <n v="0.4"/>
    <n v="0.3"/>
    <n v="1"/>
  </r>
  <r>
    <n v="1045"/>
    <x v="44"/>
    <x v="15"/>
    <n v="0.1"/>
    <n v="0.2"/>
    <n v="0.4"/>
    <n v="0.3"/>
    <n v="1"/>
  </r>
  <r>
    <n v="1046"/>
    <x v="45"/>
    <x v="7"/>
    <n v="0.1"/>
    <n v="0.2"/>
    <n v="0.4"/>
    <n v="0.3"/>
    <n v="1"/>
  </r>
  <r>
    <n v="1047"/>
    <x v="46"/>
    <x v="4"/>
    <n v="0.1"/>
    <n v="0.2"/>
    <n v="0.4"/>
    <n v="0.3"/>
    <n v="1"/>
  </r>
  <r>
    <n v="1048"/>
    <x v="47"/>
    <x v="4"/>
    <n v="0"/>
    <n v="0"/>
    <n v="0"/>
    <n v="0.3"/>
    <n v="0.3"/>
  </r>
  <r>
    <n v="1049"/>
    <x v="48"/>
    <x v="4"/>
    <n v="0.1"/>
    <n v="0.2"/>
    <n v="0.4"/>
    <n v="0.3"/>
    <n v="1"/>
  </r>
  <r>
    <n v="1050"/>
    <x v="49"/>
    <x v="4"/>
    <n v="0.1"/>
    <n v="0.2"/>
    <n v="0.4"/>
    <n v="0.3"/>
    <n v="1"/>
  </r>
  <r>
    <n v="1051"/>
    <x v="50"/>
    <x v="6"/>
    <n v="0.1"/>
    <n v="0.2"/>
    <n v="0.4"/>
    <n v="0.3"/>
    <n v="1"/>
  </r>
  <r>
    <n v="1052"/>
    <x v="51"/>
    <x v="14"/>
    <n v="0.1"/>
    <n v="0"/>
    <n v="0.4"/>
    <n v="0.3"/>
    <n v="0.8"/>
  </r>
  <r>
    <n v="1053"/>
    <x v="52"/>
    <x v="16"/>
    <n v="0.1"/>
    <n v="0.2"/>
    <n v="0.4"/>
    <n v="0.3"/>
    <n v="1"/>
  </r>
  <r>
    <n v="1054"/>
    <x v="53"/>
    <x v="13"/>
    <n v="0.1"/>
    <n v="0.2"/>
    <n v="0.4"/>
    <n v="0.3"/>
    <n v="1"/>
  </r>
  <r>
    <n v="1055"/>
    <x v="54"/>
    <x v="6"/>
    <n v="0.1"/>
    <n v="0.2"/>
    <n v="0.4"/>
    <n v="0.3"/>
    <n v="1"/>
  </r>
  <r>
    <n v="1056"/>
    <x v="55"/>
    <x v="9"/>
    <n v="0.1"/>
    <n v="0.2"/>
    <n v="0.4"/>
    <n v="0.3"/>
    <n v="1"/>
  </r>
  <r>
    <n v="1057"/>
    <x v="56"/>
    <x v="4"/>
    <n v="0.1"/>
    <n v="0.2"/>
    <n v="0.4"/>
    <n v="0.3"/>
    <n v="1"/>
  </r>
  <r>
    <n v="1058"/>
    <x v="57"/>
    <x v="13"/>
    <n v="0.1"/>
    <n v="0"/>
    <n v="0.4"/>
    <n v="0.3"/>
    <n v="0.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1"/>
    <n v="0.5"/>
    <n v="0.3"/>
    <n v="1"/>
  </r>
  <r>
    <n v="1002"/>
    <x v="1"/>
    <x v="0"/>
    <n v="0.1"/>
    <n v="0.1"/>
    <n v="0.3"/>
    <n v="0.3"/>
    <n v="0.8"/>
  </r>
  <r>
    <n v="1003"/>
    <x v="2"/>
    <x v="1"/>
    <n v="0.1"/>
    <n v="0.1"/>
    <n v="0.5"/>
    <n v="0.3"/>
    <n v="1"/>
  </r>
  <r>
    <n v="1004"/>
    <x v="3"/>
    <x v="2"/>
    <n v="0.1"/>
    <n v="0.1"/>
    <n v="0.5"/>
    <n v="0.3"/>
    <n v="1"/>
  </r>
  <r>
    <n v="1005"/>
    <x v="4"/>
    <x v="3"/>
    <n v="0.1"/>
    <n v="0.1"/>
    <n v="0.5"/>
    <n v="0.3"/>
    <n v="1"/>
  </r>
  <r>
    <n v="1006"/>
    <x v="5"/>
    <x v="1"/>
    <n v="0.1"/>
    <n v="0.1"/>
    <n v="0.5"/>
    <n v="0.3"/>
    <n v="1"/>
  </r>
  <r>
    <n v="1007"/>
    <x v="6"/>
    <x v="4"/>
    <n v="0.1"/>
    <n v="0"/>
    <n v="0.5"/>
    <n v="0.3"/>
    <n v="0.89999999999999991"/>
  </r>
  <r>
    <n v="1008"/>
    <x v="7"/>
    <x v="4"/>
    <n v="0"/>
    <n v="0"/>
    <n v="0"/>
    <n v="0"/>
    <n v="0"/>
  </r>
  <r>
    <n v="1009"/>
    <x v="8"/>
    <x v="5"/>
    <n v="0.1"/>
    <n v="0.1"/>
    <n v="0.5"/>
    <n v="0.3"/>
    <n v="1"/>
  </r>
  <r>
    <n v="1010"/>
    <x v="9"/>
    <x v="3"/>
    <n v="0.1"/>
    <n v="0.1"/>
    <n v="0.5"/>
    <n v="0.3"/>
    <n v="1"/>
  </r>
  <r>
    <n v="1011"/>
    <x v="10"/>
    <x v="6"/>
    <n v="0.1"/>
    <n v="0"/>
    <n v="0.5"/>
    <n v="0.3"/>
    <n v="0.89999999999999991"/>
  </r>
  <r>
    <n v="1012"/>
    <x v="11"/>
    <x v="7"/>
    <n v="0.1"/>
    <n v="0"/>
    <n v="0.5"/>
    <n v="0.3"/>
    <n v="0.89999999999999991"/>
  </r>
  <r>
    <n v="1013"/>
    <x v="12"/>
    <x v="8"/>
    <n v="0.1"/>
    <n v="0.1"/>
    <n v="0"/>
    <n v="0.3"/>
    <n v="0.5"/>
  </r>
  <r>
    <n v="1014"/>
    <x v="13"/>
    <x v="0"/>
    <n v="0.1"/>
    <n v="0.1"/>
    <n v="0.5"/>
    <n v="0.3"/>
    <n v="1"/>
  </r>
  <r>
    <n v="1015"/>
    <x v="14"/>
    <x v="5"/>
    <n v="0.1"/>
    <n v="0.1"/>
    <n v="0.5"/>
    <n v="0.3"/>
    <n v="1"/>
  </r>
  <r>
    <n v="1016"/>
    <x v="15"/>
    <x v="2"/>
    <n v="0.1"/>
    <n v="0.1"/>
    <n v="0.5"/>
    <n v="0.3"/>
    <n v="1"/>
  </r>
  <r>
    <n v="1017"/>
    <x v="16"/>
    <x v="2"/>
    <n v="0.1"/>
    <n v="0.1"/>
    <n v="0.3"/>
    <n v="0.3"/>
    <n v="0.8"/>
  </r>
  <r>
    <n v="1018"/>
    <x v="17"/>
    <x v="9"/>
    <n v="0.1"/>
    <n v="0.1"/>
    <n v="0.5"/>
    <n v="0.3"/>
    <n v="1"/>
  </r>
  <r>
    <n v="1019"/>
    <x v="18"/>
    <x v="8"/>
    <n v="0.1"/>
    <n v="0.1"/>
    <n v="0.5"/>
    <n v="0.3"/>
    <n v="1"/>
  </r>
  <r>
    <n v="1020"/>
    <x v="19"/>
    <x v="5"/>
    <n v="0.1"/>
    <n v="0.1"/>
    <n v="0.3"/>
    <n v="0.3"/>
    <n v="0.8"/>
  </r>
  <r>
    <n v="1021"/>
    <x v="20"/>
    <x v="6"/>
    <n v="0.1"/>
    <n v="0.1"/>
    <n v="0.5"/>
    <n v="0.3"/>
    <n v="1"/>
  </r>
  <r>
    <n v="1022"/>
    <x v="21"/>
    <x v="10"/>
    <n v="0.1"/>
    <n v="0.1"/>
    <n v="0.5"/>
    <n v="0.3"/>
    <n v="1"/>
  </r>
  <r>
    <n v="1023"/>
    <x v="22"/>
    <x v="10"/>
    <n v="0.1"/>
    <n v="0.1"/>
    <n v="0.3"/>
    <n v="0.3"/>
    <n v="0.8"/>
  </r>
  <r>
    <n v="1024"/>
    <x v="23"/>
    <x v="5"/>
    <n v="0.1"/>
    <n v="0"/>
    <n v="0.2"/>
    <n v="0.3"/>
    <n v="0.60000000000000009"/>
  </r>
  <r>
    <n v="1025"/>
    <x v="24"/>
    <x v="11"/>
    <n v="0.1"/>
    <n v="0.1"/>
    <n v="0.5"/>
    <n v="0.3"/>
    <n v="1"/>
  </r>
  <r>
    <n v="1026"/>
    <x v="25"/>
    <x v="0"/>
    <n v="0.1"/>
    <n v="0.1"/>
    <n v="0.5"/>
    <n v="0.3"/>
    <n v="1"/>
  </r>
  <r>
    <n v="1027"/>
    <x v="26"/>
    <x v="5"/>
    <n v="0.1"/>
    <n v="0.1"/>
    <n v="0.5"/>
    <n v="0.3"/>
    <n v="1"/>
  </r>
  <r>
    <n v="1028"/>
    <x v="27"/>
    <x v="12"/>
    <n v="0"/>
    <n v="0"/>
    <n v="0"/>
    <n v="0"/>
    <n v="0"/>
  </r>
  <r>
    <n v="1029"/>
    <x v="28"/>
    <x v="10"/>
    <n v="0.1"/>
    <n v="0.1"/>
    <n v="0.5"/>
    <n v="0.3"/>
    <n v="1"/>
  </r>
  <r>
    <n v="1030"/>
    <x v="29"/>
    <x v="3"/>
    <n v="0.1"/>
    <n v="0.1"/>
    <n v="0.5"/>
    <n v="0.3"/>
    <n v="1"/>
  </r>
  <r>
    <n v="1031"/>
    <x v="30"/>
    <x v="6"/>
    <n v="0.1"/>
    <n v="0.1"/>
    <n v="0.5"/>
    <n v="0.3"/>
    <n v="1"/>
  </r>
  <r>
    <n v="1032"/>
    <x v="31"/>
    <x v="0"/>
    <n v="0.1"/>
    <n v="0"/>
    <n v="0.2"/>
    <n v="0"/>
    <n v="0.30000000000000004"/>
  </r>
  <r>
    <n v="1033"/>
    <x v="32"/>
    <x v="8"/>
    <n v="0.1"/>
    <n v="0"/>
    <n v="0.5"/>
    <n v="0.3"/>
    <n v="0.89999999999999991"/>
  </r>
  <r>
    <n v="1034"/>
    <x v="33"/>
    <x v="5"/>
    <n v="0.1"/>
    <n v="0.1"/>
    <n v="0.3"/>
    <n v="0.3"/>
    <n v="0.8"/>
  </r>
  <r>
    <n v="1035"/>
    <x v="34"/>
    <x v="4"/>
    <n v="0.1"/>
    <n v="0.1"/>
    <n v="0.5"/>
    <n v="0"/>
    <n v="0.7"/>
  </r>
  <r>
    <n v="1036"/>
    <x v="35"/>
    <x v="5"/>
    <n v="0.1"/>
    <n v="0.1"/>
    <n v="0.5"/>
    <n v="0.3"/>
    <n v="1"/>
  </r>
  <r>
    <n v="1037"/>
    <x v="36"/>
    <x v="2"/>
    <n v="0.1"/>
    <n v="0"/>
    <n v="0.3"/>
    <n v="0"/>
    <n v="0.4"/>
  </r>
  <r>
    <n v="1038"/>
    <x v="37"/>
    <x v="0"/>
    <n v="0.1"/>
    <n v="0.1"/>
    <n v="0.3"/>
    <n v="0.3"/>
    <n v="0.8"/>
  </r>
  <r>
    <n v="1039"/>
    <x v="38"/>
    <x v="13"/>
    <n v="0.1"/>
    <n v="0.1"/>
    <n v="0.5"/>
    <n v="0.3"/>
    <n v="1"/>
  </r>
  <r>
    <n v="1040"/>
    <x v="39"/>
    <x v="14"/>
    <n v="0.1"/>
    <n v="0.1"/>
    <n v="0.3"/>
    <n v="0.3"/>
    <n v="0.8"/>
  </r>
  <r>
    <n v="1041"/>
    <x v="40"/>
    <x v="9"/>
    <n v="0.1"/>
    <n v="0.1"/>
    <n v="0.5"/>
    <n v="0.3"/>
    <n v="1"/>
  </r>
  <r>
    <n v="1042"/>
    <x v="41"/>
    <x v="9"/>
    <n v="0.1"/>
    <n v="0.1"/>
    <n v="0.5"/>
    <n v="0.3"/>
    <n v="1"/>
  </r>
  <r>
    <n v="1043"/>
    <x v="42"/>
    <x v="13"/>
    <n v="0.1"/>
    <n v="0.1"/>
    <n v="0.5"/>
    <n v="0.3"/>
    <n v="1"/>
  </r>
  <r>
    <n v="1044"/>
    <x v="43"/>
    <x v="6"/>
    <n v="0.1"/>
    <n v="0.1"/>
    <n v="0.5"/>
    <n v="0.3"/>
    <n v="1"/>
  </r>
  <r>
    <n v="1045"/>
    <x v="44"/>
    <x v="15"/>
    <n v="0.1"/>
    <n v="0.1"/>
    <n v="0.5"/>
    <n v="0.3"/>
    <n v="1"/>
  </r>
  <r>
    <n v="1046"/>
    <x v="45"/>
    <x v="7"/>
    <n v="0.1"/>
    <n v="0.1"/>
    <n v="0.5"/>
    <n v="0.3"/>
    <n v="1"/>
  </r>
  <r>
    <n v="1047"/>
    <x v="46"/>
    <x v="4"/>
    <n v="0.1"/>
    <n v="0.1"/>
    <n v="0.3"/>
    <n v="0.3"/>
    <n v="0.8"/>
  </r>
  <r>
    <n v="1048"/>
    <x v="47"/>
    <x v="4"/>
    <n v="0.1"/>
    <n v="0.1"/>
    <n v="0.2"/>
    <n v="0.3"/>
    <n v="0.7"/>
  </r>
  <r>
    <n v="1049"/>
    <x v="48"/>
    <x v="4"/>
    <n v="0.1"/>
    <n v="0.1"/>
    <n v="0.5"/>
    <n v="0.3"/>
    <n v="1"/>
  </r>
  <r>
    <n v="1050"/>
    <x v="49"/>
    <x v="4"/>
    <n v="0.1"/>
    <n v="0.1"/>
    <n v="0.5"/>
    <n v="0.3"/>
    <n v="1"/>
  </r>
  <r>
    <n v="1051"/>
    <x v="50"/>
    <x v="6"/>
    <n v="0.1"/>
    <n v="0.1"/>
    <n v="0.5"/>
    <n v="0.3"/>
    <n v="1"/>
  </r>
  <r>
    <n v="1052"/>
    <x v="51"/>
    <x v="14"/>
    <n v="0.1"/>
    <n v="0.1"/>
    <n v="0.2"/>
    <n v="0.3"/>
    <n v="0.7"/>
  </r>
  <r>
    <n v="1053"/>
    <x v="52"/>
    <x v="16"/>
    <n v="0.1"/>
    <n v="0.1"/>
    <n v="0.5"/>
    <n v="0.3"/>
    <n v="1"/>
  </r>
  <r>
    <n v="1054"/>
    <x v="53"/>
    <x v="13"/>
    <n v="0.1"/>
    <n v="0.1"/>
    <n v="0.5"/>
    <n v="0.3"/>
    <n v="1"/>
  </r>
  <r>
    <n v="1055"/>
    <x v="54"/>
    <x v="6"/>
    <n v="0.1"/>
    <n v="0.1"/>
    <n v="0.5"/>
    <n v="0.3"/>
    <n v="1"/>
  </r>
  <r>
    <n v="1056"/>
    <x v="55"/>
    <x v="9"/>
    <n v="0.1"/>
    <n v="0.1"/>
    <n v="0.5"/>
    <n v="0.3"/>
    <n v="1"/>
  </r>
  <r>
    <n v="1057"/>
    <x v="56"/>
    <x v="4"/>
    <n v="0.1"/>
    <n v="0.1"/>
    <n v="0.3"/>
    <n v="0.3"/>
    <n v="0.8"/>
  </r>
  <r>
    <n v="1058"/>
    <x v="57"/>
    <x v="13"/>
    <n v="0.1"/>
    <n v="0.1"/>
    <n v="0.3"/>
    <n v="0.3"/>
    <n v="0.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05"/>
    <n v="0.85"/>
    <n v="1"/>
  </r>
  <r>
    <n v="1002"/>
    <x v="1"/>
    <x v="0"/>
    <n v="0"/>
    <n v="0"/>
    <n v="0.10625"/>
    <n v="0.10625"/>
  </r>
  <r>
    <n v="1003"/>
    <x v="2"/>
    <x v="1"/>
    <n v="0.1"/>
    <n v="0.05"/>
    <n v="0.75285714285714278"/>
    <n v="0.9028571428571428"/>
  </r>
  <r>
    <n v="1004"/>
    <x v="3"/>
    <x v="2"/>
    <n v="0.1"/>
    <n v="0.05"/>
    <n v="0.21249999999999999"/>
    <n v="0.36250000000000004"/>
  </r>
  <r>
    <n v="1005"/>
    <x v="4"/>
    <x v="3"/>
    <n v="0.1"/>
    <n v="0.05"/>
    <n v="0"/>
    <n v="0.15000000000000002"/>
  </r>
  <r>
    <n v="1006"/>
    <x v="5"/>
    <x v="1"/>
    <n v="0.1"/>
    <n v="0.05"/>
    <n v="0.85"/>
    <n v="1"/>
  </r>
  <r>
    <n v="1007"/>
    <x v="6"/>
    <x v="4"/>
    <n v="0"/>
    <n v="0"/>
    <n v="0"/>
    <n v="0"/>
  </r>
  <r>
    <n v="1008"/>
    <x v="7"/>
    <x v="4"/>
    <n v="0"/>
    <n v="0"/>
    <n v="0"/>
    <n v="0"/>
  </r>
  <r>
    <n v="1009"/>
    <x v="8"/>
    <x v="5"/>
    <n v="0.1"/>
    <n v="0.05"/>
    <n v="0.75192307692307692"/>
    <n v="0.90192307692307694"/>
  </r>
  <r>
    <n v="1010"/>
    <x v="9"/>
    <x v="3"/>
    <n v="0.1"/>
    <n v="0.05"/>
    <n v="0"/>
    <n v="0.15000000000000002"/>
  </r>
  <r>
    <n v="1011"/>
    <x v="10"/>
    <x v="6"/>
    <n v="0.1"/>
    <n v="0.05"/>
    <n v="0"/>
    <n v="0.15000000000000002"/>
  </r>
  <r>
    <n v="1012"/>
    <x v="11"/>
    <x v="7"/>
    <n v="0.1"/>
    <n v="0"/>
    <n v="0.68"/>
    <n v="0.78"/>
  </r>
  <r>
    <n v="1013"/>
    <x v="12"/>
    <x v="8"/>
    <n v="0.1"/>
    <n v="0.05"/>
    <n v="0"/>
    <n v="0.15000000000000002"/>
  </r>
  <r>
    <n v="1014"/>
    <x v="13"/>
    <x v="0"/>
    <n v="0.1"/>
    <n v="0.05"/>
    <n v="0"/>
    <n v="0.15000000000000002"/>
  </r>
  <r>
    <n v="1015"/>
    <x v="14"/>
    <x v="5"/>
    <n v="0.1"/>
    <n v="0.05"/>
    <n v="0.26153846153846155"/>
    <n v="0.41153846153846158"/>
  </r>
  <r>
    <n v="1016"/>
    <x v="15"/>
    <x v="2"/>
    <n v="0.1"/>
    <n v="0.05"/>
    <n v="8.5000000000000006E-2"/>
    <n v="0.23500000000000004"/>
  </r>
  <r>
    <n v="1017"/>
    <x v="16"/>
    <x v="2"/>
    <n v="0.1"/>
    <n v="0.05"/>
    <n v="0.37777777777777777"/>
    <n v="0.52777777777777779"/>
  </r>
  <r>
    <n v="1018"/>
    <x v="17"/>
    <x v="9"/>
    <n v="0.1"/>
    <n v="0.05"/>
    <n v="0"/>
    <n v="0.15000000000000002"/>
  </r>
  <r>
    <n v="1019"/>
    <x v="18"/>
    <x v="8"/>
    <n v="0.1"/>
    <n v="0.05"/>
    <n v="0.80952380952380942"/>
    <n v="0.95952380952380945"/>
  </r>
  <r>
    <n v="1020"/>
    <x v="19"/>
    <x v="5"/>
    <n v="0.1"/>
    <n v="0.05"/>
    <n v="0.39666666666666667"/>
    <n v="0.54666666666666663"/>
  </r>
  <r>
    <n v="1021"/>
    <x v="20"/>
    <x v="6"/>
    <n v="0.1"/>
    <n v="0.05"/>
    <n v="0.85"/>
    <n v="1"/>
  </r>
  <r>
    <n v="1022"/>
    <x v="21"/>
    <x v="10"/>
    <n v="0.1"/>
    <n v="0.05"/>
    <n v="0.31874999999999998"/>
    <n v="0.46875"/>
  </r>
  <r>
    <n v="1023"/>
    <x v="22"/>
    <x v="10"/>
    <n v="0.1"/>
    <n v="0.05"/>
    <n v="0.10303030303030303"/>
    <n v="0.25303030303030305"/>
  </r>
  <r>
    <n v="1024"/>
    <x v="23"/>
    <x v="5"/>
    <n v="0.1"/>
    <n v="0.05"/>
    <n v="0.74375000000000002"/>
    <n v="0.89375000000000004"/>
  </r>
  <r>
    <n v="1025"/>
    <x v="24"/>
    <x v="11"/>
    <n v="0.1"/>
    <n v="0.05"/>
    <n v="0"/>
    <n v="0.15000000000000002"/>
  </r>
  <r>
    <n v="1026"/>
    <x v="25"/>
    <x v="0"/>
    <n v="0.1"/>
    <n v="0.05"/>
    <n v="0.71923076923076923"/>
    <n v="0.86923076923076925"/>
  </r>
  <r>
    <n v="1027"/>
    <x v="26"/>
    <x v="5"/>
    <n v="0.1"/>
    <n v="0.05"/>
    <n v="0.56666666666666665"/>
    <n v="0.71666666666666667"/>
  </r>
  <r>
    <n v="1028"/>
    <x v="27"/>
    <x v="12"/>
    <n v="0.1"/>
    <n v="0.05"/>
    <n v="0"/>
    <n v="0.15000000000000002"/>
  </r>
  <r>
    <n v="1029"/>
    <x v="28"/>
    <x v="10"/>
    <n v="0.1"/>
    <n v="0.05"/>
    <n v="0.57039473684210518"/>
    <n v="0.7203947368421052"/>
  </r>
  <r>
    <n v="1030"/>
    <x v="29"/>
    <x v="3"/>
    <n v="0.1"/>
    <n v="0.05"/>
    <n v="0.42499999999999999"/>
    <n v="0.57499999999999996"/>
  </r>
  <r>
    <n v="1031"/>
    <x v="30"/>
    <x v="6"/>
    <n v="0.1"/>
    <n v="0.05"/>
    <n v="0.23181818181818178"/>
    <n v="0.38181818181818183"/>
  </r>
  <r>
    <n v="1032"/>
    <x v="31"/>
    <x v="0"/>
    <n v="0"/>
    <n v="0"/>
    <n v="0"/>
    <n v="0"/>
  </r>
  <r>
    <n v="1033"/>
    <x v="32"/>
    <x v="8"/>
    <n v="0.1"/>
    <n v="0.05"/>
    <n v="0.85"/>
    <n v="1"/>
  </r>
  <r>
    <n v="1034"/>
    <x v="33"/>
    <x v="5"/>
    <n v="0.1"/>
    <n v="0.05"/>
    <n v="0.47222222222222221"/>
    <n v="0.62222222222222223"/>
  </r>
  <r>
    <n v="1035"/>
    <x v="34"/>
    <x v="4"/>
    <n v="0.1"/>
    <n v="0"/>
    <n v="0.48571428571428565"/>
    <n v="0.58571428571428563"/>
  </r>
  <r>
    <n v="1036"/>
    <x v="35"/>
    <x v="5"/>
    <n v="0.1"/>
    <n v="0.05"/>
    <n v="0.85"/>
    <n v="1"/>
  </r>
  <r>
    <n v="1037"/>
    <x v="36"/>
    <x v="2"/>
    <n v="0.1"/>
    <n v="0.05"/>
    <n v="0.14166666666666666"/>
    <n v="0.29166666666666669"/>
  </r>
  <r>
    <n v="1038"/>
    <x v="37"/>
    <x v="0"/>
    <n v="0.1"/>
    <n v="0.05"/>
    <n v="0"/>
    <n v="0.15000000000000002"/>
  </r>
  <r>
    <n v="1039"/>
    <x v="38"/>
    <x v="13"/>
    <n v="0.1"/>
    <n v="0.05"/>
    <n v="0.85"/>
    <n v="1"/>
  </r>
  <r>
    <n v="1040"/>
    <x v="39"/>
    <x v="14"/>
    <n v="0.1"/>
    <n v="0.05"/>
    <n v="0.52619047619047621"/>
    <n v="0.67619047619047623"/>
  </r>
  <r>
    <n v="1041"/>
    <x v="40"/>
    <x v="9"/>
    <n v="0.1"/>
    <n v="0.05"/>
    <n v="0.794078947368421"/>
    <n v="0.94407894736842102"/>
  </r>
  <r>
    <n v="1042"/>
    <x v="41"/>
    <x v="9"/>
    <n v="0.1"/>
    <n v="0.05"/>
    <n v="0"/>
    <n v="0.15000000000000002"/>
  </r>
  <r>
    <n v="1043"/>
    <x v="42"/>
    <x v="13"/>
    <n v="0.1"/>
    <n v="0"/>
    <n v="0"/>
    <n v="0.1"/>
  </r>
  <r>
    <n v="1044"/>
    <x v="43"/>
    <x v="6"/>
    <n v="0.1"/>
    <n v="0.05"/>
    <n v="0"/>
    <n v="0.15000000000000002"/>
  </r>
  <r>
    <n v="1045"/>
    <x v="44"/>
    <x v="15"/>
    <n v="0.1"/>
    <n v="0.05"/>
    <n v="0.43333333333333329"/>
    <n v="0.58333333333333326"/>
  </r>
  <r>
    <n v="1046"/>
    <x v="45"/>
    <x v="7"/>
    <n v="0.1"/>
    <n v="0.05"/>
    <n v="0"/>
    <n v="0.15000000000000002"/>
  </r>
  <r>
    <n v="1047"/>
    <x v="46"/>
    <x v="4"/>
    <n v="0.1"/>
    <n v="0.05"/>
    <n v="0.23720930232558138"/>
    <n v="0.38720930232558137"/>
  </r>
  <r>
    <n v="1048"/>
    <x v="47"/>
    <x v="4"/>
    <n v="0.1"/>
    <n v="0.05"/>
    <n v="0.44523809523809527"/>
    <n v="0.59523809523809534"/>
  </r>
  <r>
    <n v="1049"/>
    <x v="48"/>
    <x v="4"/>
    <n v="0.1"/>
    <n v="0.05"/>
    <n v="0.64761904761904754"/>
    <n v="0.79761904761904756"/>
  </r>
  <r>
    <n v="1050"/>
    <x v="49"/>
    <x v="4"/>
    <n v="0.1"/>
    <n v="0.05"/>
    <n v="0.32380952380952377"/>
    <n v="0.47380952380952379"/>
  </r>
  <r>
    <n v="1051"/>
    <x v="50"/>
    <x v="6"/>
    <n v="0.1"/>
    <n v="0.05"/>
    <n v="0.51"/>
    <n v="0.66"/>
  </r>
  <r>
    <n v="1052"/>
    <x v="51"/>
    <x v="14"/>
    <n v="0.1"/>
    <n v="0.05"/>
    <n v="0"/>
    <n v="0.15000000000000002"/>
  </r>
  <r>
    <n v="1053"/>
    <x v="52"/>
    <x v="16"/>
    <n v="0.1"/>
    <n v="0.05"/>
    <n v="0.54090909090909089"/>
    <n v="0.69090909090909092"/>
  </r>
  <r>
    <n v="1054"/>
    <x v="53"/>
    <x v="13"/>
    <n v="0.1"/>
    <n v="0.05"/>
    <n v="0.44523809523809527"/>
    <n v="0.59523809523809534"/>
  </r>
  <r>
    <n v="1055"/>
    <x v="54"/>
    <x v="6"/>
    <n v="0.1"/>
    <n v="0.05"/>
    <n v="0"/>
    <n v="0.15000000000000002"/>
  </r>
  <r>
    <n v="1056"/>
    <x v="55"/>
    <x v="9"/>
    <n v="0.1"/>
    <n v="0.05"/>
    <n v="0.18214285714285713"/>
    <n v="0.33214285714285718"/>
  </r>
  <r>
    <n v="1057"/>
    <x v="56"/>
    <x v="4"/>
    <n v="0.1"/>
    <n v="0.05"/>
    <n v="0.85"/>
    <n v="1"/>
  </r>
  <r>
    <n v="1058"/>
    <x v="57"/>
    <x v="13"/>
    <n v="0.1"/>
    <n v="0.05"/>
    <n v="0.85"/>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05"/>
    <n v="0.05"/>
    <n v="0.5"/>
    <n v="0"/>
    <n v="0.7"/>
  </r>
  <r>
    <n v="1002"/>
    <x v="1"/>
    <x v="0"/>
    <n v="0"/>
    <n v="0"/>
    <n v="0"/>
    <n v="0"/>
    <n v="0"/>
    <n v="0"/>
  </r>
  <r>
    <n v="1003"/>
    <x v="2"/>
    <x v="1"/>
    <n v="0.1"/>
    <n v="0.05"/>
    <n v="0.05"/>
    <n v="0.5"/>
    <n v="0.3"/>
    <n v="1"/>
  </r>
  <r>
    <n v="1004"/>
    <x v="3"/>
    <x v="2"/>
    <n v="0.1"/>
    <n v="0"/>
    <n v="0.05"/>
    <n v="0.39"/>
    <n v="0"/>
    <n v="0.54"/>
  </r>
  <r>
    <n v="1005"/>
    <x v="4"/>
    <x v="3"/>
    <n v="0"/>
    <n v="0.05"/>
    <n v="0.05"/>
    <n v="0.39"/>
    <n v="0.3"/>
    <n v="0.79"/>
  </r>
  <r>
    <n v="1006"/>
    <x v="5"/>
    <x v="1"/>
    <n v="0.1"/>
    <n v="0.05"/>
    <n v="0.05"/>
    <n v="0.5"/>
    <n v="0.3"/>
    <n v="1"/>
  </r>
  <r>
    <n v="1007"/>
    <x v="6"/>
    <x v="4"/>
    <n v="0"/>
    <n v="0"/>
    <n v="0"/>
    <n v="0"/>
    <n v="0"/>
    <n v="0"/>
  </r>
  <r>
    <n v="1008"/>
    <x v="7"/>
    <x v="4"/>
    <n v="0"/>
    <n v="0"/>
    <n v="0"/>
    <n v="0"/>
    <n v="0"/>
    <n v="0"/>
  </r>
  <r>
    <n v="1009"/>
    <x v="8"/>
    <x v="5"/>
    <n v="0.1"/>
    <n v="0.05"/>
    <n v="0.05"/>
    <n v="0"/>
    <n v="0"/>
    <n v="0.2"/>
  </r>
  <r>
    <n v="1010"/>
    <x v="9"/>
    <x v="3"/>
    <n v="0.1"/>
    <n v="0.05"/>
    <n v="0.05"/>
    <n v="0"/>
    <n v="0"/>
    <n v="0.2"/>
  </r>
  <r>
    <n v="1011"/>
    <x v="10"/>
    <x v="6"/>
    <n v="0.1"/>
    <n v="0.05"/>
    <n v="0.05"/>
    <n v="0.2"/>
    <n v="0"/>
    <n v="0.4"/>
  </r>
  <r>
    <n v="1012"/>
    <x v="11"/>
    <x v="7"/>
    <n v="0"/>
    <n v="0"/>
    <n v="0"/>
    <n v="0"/>
    <n v="0"/>
    <n v="0"/>
  </r>
  <r>
    <n v="1013"/>
    <x v="12"/>
    <x v="8"/>
    <n v="0.1"/>
    <n v="0.05"/>
    <n v="0.05"/>
    <n v="0"/>
    <n v="0"/>
    <n v="0.2"/>
  </r>
  <r>
    <n v="1014"/>
    <x v="13"/>
    <x v="0"/>
    <n v="0.1"/>
    <n v="0.05"/>
    <n v="0.05"/>
    <n v="0.39"/>
    <n v="0"/>
    <n v="0.59000000000000008"/>
  </r>
  <r>
    <n v="1015"/>
    <x v="14"/>
    <x v="5"/>
    <n v="0.1"/>
    <n v="0.05"/>
    <n v="0.05"/>
    <n v="0.5"/>
    <n v="0"/>
    <n v="0.7"/>
  </r>
  <r>
    <n v="1016"/>
    <x v="15"/>
    <x v="2"/>
    <n v="0.1"/>
    <n v="0.05"/>
    <n v="0.05"/>
    <n v="0.2"/>
    <n v="0"/>
    <n v="0.4"/>
  </r>
  <r>
    <n v="1017"/>
    <x v="16"/>
    <x v="2"/>
    <n v="0.1"/>
    <n v="0.05"/>
    <n v="0.05"/>
    <n v="0.5"/>
    <n v="0"/>
    <n v="0.7"/>
  </r>
  <r>
    <n v="1018"/>
    <x v="17"/>
    <x v="9"/>
    <n v="0.1"/>
    <n v="0.05"/>
    <n v="0.05"/>
    <n v="0"/>
    <n v="0"/>
    <n v="0.2"/>
  </r>
  <r>
    <n v="1019"/>
    <x v="18"/>
    <x v="8"/>
    <n v="0.1"/>
    <n v="0.05"/>
    <n v="0.05"/>
    <n v="0.5"/>
    <n v="0"/>
    <n v="0.7"/>
  </r>
  <r>
    <n v="1020"/>
    <x v="19"/>
    <x v="5"/>
    <n v="0.1"/>
    <n v="0.05"/>
    <n v="0.05"/>
    <n v="0.5"/>
    <n v="0"/>
    <n v="0.7"/>
  </r>
  <r>
    <n v="1021"/>
    <x v="20"/>
    <x v="6"/>
    <n v="0.1"/>
    <n v="0.05"/>
    <n v="0.05"/>
    <n v="0.5"/>
    <n v="0.3"/>
    <n v="1"/>
  </r>
  <r>
    <n v="1022"/>
    <x v="21"/>
    <x v="10"/>
    <n v="0.1"/>
    <n v="0.05"/>
    <n v="0.05"/>
    <n v="0.5"/>
    <n v="0"/>
    <n v="0.7"/>
  </r>
  <r>
    <n v="1023"/>
    <x v="22"/>
    <x v="10"/>
    <n v="0.1"/>
    <n v="0.05"/>
    <n v="0.05"/>
    <n v="0.39"/>
    <n v="0"/>
    <n v="0.59000000000000008"/>
  </r>
  <r>
    <n v="1024"/>
    <x v="23"/>
    <x v="5"/>
    <n v="0.1"/>
    <n v="0"/>
    <n v="0.05"/>
    <n v="0"/>
    <n v="0"/>
    <n v="0.15000000000000002"/>
  </r>
  <r>
    <n v="1025"/>
    <x v="24"/>
    <x v="11"/>
    <n v="0.1"/>
    <n v="0.05"/>
    <n v="0.05"/>
    <n v="0.39"/>
    <n v="0"/>
    <n v="0.59000000000000008"/>
  </r>
  <r>
    <n v="1026"/>
    <x v="25"/>
    <x v="0"/>
    <n v="0.1"/>
    <n v="0.05"/>
    <n v="0.05"/>
    <n v="0.2"/>
    <n v="0"/>
    <n v="0.4"/>
  </r>
  <r>
    <n v="1027"/>
    <x v="26"/>
    <x v="5"/>
    <n v="0.1"/>
    <n v="0.05"/>
    <n v="0.05"/>
    <n v="0.5"/>
    <n v="0"/>
    <n v="0.7"/>
  </r>
  <r>
    <n v="1028"/>
    <x v="27"/>
    <x v="12"/>
    <n v="0.1"/>
    <n v="0.05"/>
    <n v="0.05"/>
    <n v="0"/>
    <n v="0"/>
    <n v="0.2"/>
  </r>
  <r>
    <n v="1029"/>
    <x v="28"/>
    <x v="10"/>
    <n v="0.1"/>
    <n v="0.05"/>
    <n v="0.05"/>
    <n v="0.5"/>
    <n v="0.3"/>
    <n v="1"/>
  </r>
  <r>
    <n v="1030"/>
    <x v="29"/>
    <x v="3"/>
    <n v="0.1"/>
    <n v="0.05"/>
    <n v="0.05"/>
    <n v="0.5"/>
    <n v="0"/>
    <n v="0.7"/>
  </r>
  <r>
    <n v="1031"/>
    <x v="30"/>
    <x v="6"/>
    <n v="0.1"/>
    <n v="0.05"/>
    <n v="0.05"/>
    <n v="0.5"/>
    <n v="0"/>
    <n v="0.7"/>
  </r>
  <r>
    <n v="1032"/>
    <x v="31"/>
    <x v="0"/>
    <n v="0"/>
    <n v="0"/>
    <n v="0"/>
    <n v="0"/>
    <n v="0"/>
    <n v="0"/>
  </r>
  <r>
    <n v="1033"/>
    <x v="32"/>
    <x v="8"/>
    <n v="0.1"/>
    <n v="0.05"/>
    <n v="0.05"/>
    <n v="0.5"/>
    <n v="0"/>
    <n v="0.7"/>
  </r>
  <r>
    <n v="1034"/>
    <x v="33"/>
    <x v="5"/>
    <n v="0.1"/>
    <n v="0.05"/>
    <n v="0.05"/>
    <n v="0.5"/>
    <n v="0.3"/>
    <n v="1"/>
  </r>
  <r>
    <n v="1035"/>
    <x v="34"/>
    <x v="4"/>
    <n v="0"/>
    <n v="0"/>
    <n v="0"/>
    <n v="0"/>
    <n v="0"/>
    <n v="0"/>
  </r>
  <r>
    <n v="1036"/>
    <x v="35"/>
    <x v="5"/>
    <n v="0.1"/>
    <n v="0.05"/>
    <n v="0.05"/>
    <n v="0.5"/>
    <n v="0.3"/>
    <n v="1"/>
  </r>
  <r>
    <n v="1037"/>
    <x v="36"/>
    <x v="2"/>
    <n v="0.1"/>
    <n v="0"/>
    <n v="0.05"/>
    <n v="0"/>
    <n v="0"/>
    <n v="0.15000000000000002"/>
  </r>
  <r>
    <n v="1038"/>
    <x v="37"/>
    <x v="0"/>
    <n v="0.1"/>
    <n v="0"/>
    <n v="0.05"/>
    <n v="0.2"/>
    <n v="0"/>
    <n v="0.35000000000000003"/>
  </r>
  <r>
    <n v="1039"/>
    <x v="38"/>
    <x v="13"/>
    <n v="0.1"/>
    <n v="0.05"/>
    <n v="0.05"/>
    <n v="0"/>
    <n v="0"/>
    <n v="0.2"/>
  </r>
  <r>
    <n v="1040"/>
    <x v="39"/>
    <x v="14"/>
    <n v="0.1"/>
    <n v="0.05"/>
    <n v="0.05"/>
    <n v="0.39"/>
    <n v="0"/>
    <n v="0.59000000000000008"/>
  </r>
  <r>
    <n v="1041"/>
    <x v="40"/>
    <x v="9"/>
    <n v="0.1"/>
    <n v="0.05"/>
    <n v="0.05"/>
    <n v="0.5"/>
    <n v="0"/>
    <n v="0.7"/>
  </r>
  <r>
    <n v="1042"/>
    <x v="41"/>
    <x v="9"/>
    <n v="0.1"/>
    <n v="0"/>
    <n v="0.05"/>
    <n v="0.2"/>
    <n v="0"/>
    <n v="0.35000000000000003"/>
  </r>
  <r>
    <n v="1043"/>
    <x v="42"/>
    <x v="13"/>
    <n v="0.1"/>
    <n v="0"/>
    <n v="0.05"/>
    <n v="0.2"/>
    <n v="0"/>
    <n v="0.35000000000000003"/>
  </r>
  <r>
    <n v="1044"/>
    <x v="43"/>
    <x v="6"/>
    <n v="0.1"/>
    <n v="0.05"/>
    <n v="0.05"/>
    <n v="0.39"/>
    <n v="0"/>
    <n v="0.59000000000000008"/>
  </r>
  <r>
    <n v="1045"/>
    <x v="44"/>
    <x v="15"/>
    <n v="0.1"/>
    <n v="0.05"/>
    <n v="0.05"/>
    <n v="0.2"/>
    <n v="0.3"/>
    <n v="0.7"/>
  </r>
  <r>
    <n v="1046"/>
    <x v="45"/>
    <x v="7"/>
    <n v="0.1"/>
    <n v="0.05"/>
    <n v="0.05"/>
    <n v="0.39"/>
    <n v="0"/>
    <n v="0.59000000000000008"/>
  </r>
  <r>
    <n v="1047"/>
    <x v="46"/>
    <x v="4"/>
    <n v="0.1"/>
    <n v="0.05"/>
    <n v="0.05"/>
    <n v="0.2"/>
    <n v="0.3"/>
    <n v="0.7"/>
  </r>
  <r>
    <n v="1048"/>
    <x v="47"/>
    <x v="4"/>
    <n v="0.1"/>
    <n v="0.05"/>
    <n v="0.05"/>
    <n v="0.5"/>
    <n v="0"/>
    <n v="0.7"/>
  </r>
  <r>
    <n v="1049"/>
    <x v="48"/>
    <x v="4"/>
    <n v="0.1"/>
    <n v="0.05"/>
    <n v="0.05"/>
    <n v="0.5"/>
    <n v="0.3"/>
    <n v="1"/>
  </r>
  <r>
    <n v="1050"/>
    <x v="49"/>
    <x v="4"/>
    <n v="0.1"/>
    <n v="0.05"/>
    <n v="0.05"/>
    <n v="0.5"/>
    <n v="0"/>
    <n v="0.7"/>
  </r>
  <r>
    <n v="1051"/>
    <x v="50"/>
    <x v="6"/>
    <n v="0.1"/>
    <n v="0.05"/>
    <n v="0.05"/>
    <n v="0.39"/>
    <n v="0"/>
    <n v="0.59000000000000008"/>
  </r>
  <r>
    <n v="1052"/>
    <x v="51"/>
    <x v="14"/>
    <n v="0.1"/>
    <n v="0.05"/>
    <n v="0.05"/>
    <n v="0.2"/>
    <n v="0"/>
    <n v="0.4"/>
  </r>
  <r>
    <n v="1053"/>
    <x v="52"/>
    <x v="16"/>
    <n v="0.1"/>
    <n v="0.05"/>
    <n v="0.05"/>
    <n v="0.39"/>
    <n v="0"/>
    <n v="0.59000000000000008"/>
  </r>
  <r>
    <n v="1054"/>
    <x v="53"/>
    <x v="13"/>
    <n v="0.1"/>
    <n v="0.05"/>
    <n v="0.05"/>
    <n v="0.39"/>
    <n v="0.3"/>
    <n v="0.89000000000000012"/>
  </r>
  <r>
    <n v="1055"/>
    <x v="54"/>
    <x v="6"/>
    <n v="0.1"/>
    <n v="0.05"/>
    <n v="0.05"/>
    <n v="0.2"/>
    <n v="0"/>
    <n v="0.4"/>
  </r>
  <r>
    <n v="1056"/>
    <x v="55"/>
    <x v="9"/>
    <n v="0.1"/>
    <n v="0.05"/>
    <n v="0.05"/>
    <n v="0.39"/>
    <n v="0"/>
    <n v="0.59000000000000008"/>
  </r>
  <r>
    <n v="1057"/>
    <x v="56"/>
    <x v="4"/>
    <n v="0.1"/>
    <n v="0"/>
    <n v="0.05"/>
    <n v="0.2"/>
    <n v="0"/>
    <n v="0.35000000000000003"/>
  </r>
  <r>
    <n v="1058"/>
    <x v="57"/>
    <x v="13"/>
    <n v="0.1"/>
    <n v="0.05"/>
    <n v="0.05"/>
    <n v="0.5"/>
    <n v="0.3"/>
    <n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6"/>
    <n v="0"/>
    <n v="0.7"/>
  </r>
  <r>
    <n v="1002"/>
    <x v="1"/>
    <x v="0"/>
    <n v="0.1"/>
    <n v="7.4999999999999997E-2"/>
    <n v="0"/>
    <n v="0.17499999999999999"/>
  </r>
  <r>
    <n v="1003"/>
    <x v="2"/>
    <x v="1"/>
    <n v="0.1"/>
    <n v="0.58285714285714285"/>
    <n v="0.3"/>
    <n v="0.98285714285714287"/>
  </r>
  <r>
    <n v="1004"/>
    <x v="3"/>
    <x v="2"/>
    <n v="0.1"/>
    <n v="0.15"/>
    <n v="0.3"/>
    <n v="0.55000000000000004"/>
  </r>
  <r>
    <n v="1005"/>
    <x v="4"/>
    <x v="3"/>
    <n v="0.1"/>
    <n v="0.42"/>
    <n v="0.3"/>
    <n v="0.82000000000000006"/>
  </r>
  <r>
    <n v="1006"/>
    <x v="5"/>
    <x v="1"/>
    <n v="0.1"/>
    <n v="0.6"/>
    <n v="0.3"/>
    <n v="1"/>
  </r>
  <r>
    <n v="1007"/>
    <x v="6"/>
    <x v="4"/>
    <n v="0.1"/>
    <n v="0.375"/>
    <n v="0"/>
    <n v="0.47499999999999998"/>
  </r>
  <r>
    <n v="1008"/>
    <x v="7"/>
    <x v="4"/>
    <n v="0.1"/>
    <n v="0.36923076923076925"/>
    <n v="0"/>
    <n v="0.46923076923076923"/>
  </r>
  <r>
    <n v="1009"/>
    <x v="8"/>
    <x v="5"/>
    <n v="0.1"/>
    <n v="0.53076923076923077"/>
    <n v="0.3"/>
    <n v="0.93076923076923079"/>
  </r>
  <r>
    <n v="1010"/>
    <x v="9"/>
    <x v="3"/>
    <n v="0.1"/>
    <n v="0"/>
    <n v="0.3"/>
    <n v="0.4"/>
  </r>
  <r>
    <n v="1011"/>
    <x v="10"/>
    <x v="6"/>
    <n v="0.1"/>
    <n v="0"/>
    <n v="0"/>
    <n v="0.1"/>
  </r>
  <r>
    <n v="1012"/>
    <x v="11"/>
    <x v="7"/>
    <n v="0.1"/>
    <n v="0.48"/>
    <n v="0"/>
    <n v="0.57999999999999996"/>
  </r>
  <r>
    <n v="1013"/>
    <x v="12"/>
    <x v="8"/>
    <n v="0.1"/>
    <n v="0"/>
    <n v="0"/>
    <n v="0.1"/>
  </r>
  <r>
    <n v="1014"/>
    <x v="13"/>
    <x v="0"/>
    <n v="0.1"/>
    <n v="0.6"/>
    <n v="0.3"/>
    <n v="1"/>
  </r>
  <r>
    <n v="1015"/>
    <x v="14"/>
    <x v="5"/>
    <n v="0.1"/>
    <n v="0.18461538461538463"/>
    <n v="0.3"/>
    <n v="0.58461538461538454"/>
  </r>
  <r>
    <n v="1016"/>
    <x v="15"/>
    <x v="2"/>
    <n v="0.1"/>
    <n v="0.06"/>
    <n v="0"/>
    <n v="0.16"/>
  </r>
  <r>
    <n v="1017"/>
    <x v="16"/>
    <x v="2"/>
    <n v="0.1"/>
    <n v="0.26666666666666666"/>
    <n v="0"/>
    <n v="0.3666666666666667"/>
  </r>
  <r>
    <n v="1018"/>
    <x v="17"/>
    <x v="9"/>
    <n v="0.1"/>
    <n v="0.21176470588235294"/>
    <n v="0.3"/>
    <n v="0.61176470588235299"/>
  </r>
  <r>
    <n v="1019"/>
    <x v="18"/>
    <x v="8"/>
    <n v="0.1"/>
    <n v="0.5714285714285714"/>
    <n v="0.3"/>
    <n v="0.97142857142857131"/>
  </r>
  <r>
    <n v="1020"/>
    <x v="19"/>
    <x v="5"/>
    <n v="0.1"/>
    <n v="0.27999999999999997"/>
    <n v="0.3"/>
    <n v="0.67999999999999994"/>
  </r>
  <r>
    <n v="1021"/>
    <x v="20"/>
    <x v="6"/>
    <n v="0.1"/>
    <n v="0.6"/>
    <n v="0.3"/>
    <n v="1"/>
  </r>
  <r>
    <n v="1022"/>
    <x v="21"/>
    <x v="10"/>
    <n v="0.1"/>
    <n v="0.22499999999999998"/>
    <n v="0.3"/>
    <n v="0.625"/>
  </r>
  <r>
    <n v="1023"/>
    <x v="22"/>
    <x v="10"/>
    <n v="0.1"/>
    <n v="7.2727272727272724E-2"/>
    <n v="0.3"/>
    <n v="0.47272727272727272"/>
  </r>
  <r>
    <n v="1024"/>
    <x v="23"/>
    <x v="5"/>
    <n v="0.1"/>
    <n v="0.52500000000000002"/>
    <n v="0.3"/>
    <n v="0.92500000000000004"/>
  </r>
  <r>
    <n v="1025"/>
    <x v="24"/>
    <x v="11"/>
    <n v="0.1"/>
    <n v="0.17647058823529413"/>
    <n v="0.3"/>
    <n v="0.57647058823529407"/>
  </r>
  <r>
    <n v="1026"/>
    <x v="25"/>
    <x v="0"/>
    <n v="0.1"/>
    <n v="0.50769230769230766"/>
    <n v="0.3"/>
    <n v="0.90769230769230758"/>
  </r>
  <r>
    <n v="1027"/>
    <x v="26"/>
    <x v="5"/>
    <n v="0.1"/>
    <n v="0.6"/>
    <n v="0"/>
    <n v="0.7"/>
  </r>
  <r>
    <n v="1028"/>
    <x v="27"/>
    <x v="12"/>
    <n v="0.1"/>
    <n v="0"/>
    <n v="0.3"/>
    <n v="0.4"/>
  </r>
  <r>
    <n v="1029"/>
    <x v="28"/>
    <x v="10"/>
    <n v="0.1"/>
    <n v="0.4026315789473684"/>
    <n v="0.3"/>
    <n v="0.80263157894736836"/>
  </r>
  <r>
    <n v="1030"/>
    <x v="29"/>
    <x v="3"/>
    <n v="0.1"/>
    <n v="0.3"/>
    <n v="0.3"/>
    <n v="0.7"/>
  </r>
  <r>
    <n v="1031"/>
    <x v="30"/>
    <x v="6"/>
    <n v="0.1"/>
    <n v="0.16363636363636361"/>
    <n v="0.3"/>
    <n v="0.5636363636363636"/>
  </r>
  <r>
    <n v="1032"/>
    <x v="31"/>
    <x v="0"/>
    <n v="0.1"/>
    <n v="0.10909090909090909"/>
    <n v="0"/>
    <n v="0.20909090909090911"/>
  </r>
  <r>
    <n v="1033"/>
    <x v="32"/>
    <x v="8"/>
    <n v="0.1"/>
    <n v="0.3"/>
    <n v="0"/>
    <n v="0.4"/>
  </r>
  <r>
    <n v="1034"/>
    <x v="33"/>
    <x v="5"/>
    <n v="0.1"/>
    <n v="0.33333333333333331"/>
    <n v="0.3"/>
    <n v="0.73333333333333339"/>
  </r>
  <r>
    <n v="1035"/>
    <x v="34"/>
    <x v="4"/>
    <n v="0.1"/>
    <n v="0.3428571428571428"/>
    <n v="0"/>
    <n v="0.44285714285714284"/>
  </r>
  <r>
    <n v="1036"/>
    <x v="35"/>
    <x v="5"/>
    <n v="0.1"/>
    <n v="0.6"/>
    <n v="0.3"/>
    <n v="1"/>
  </r>
  <r>
    <n v="1037"/>
    <x v="36"/>
    <x v="2"/>
    <n v="0.1"/>
    <n v="9.9999999999999992E-2"/>
    <n v="0"/>
    <n v="0.2"/>
  </r>
  <r>
    <n v="1038"/>
    <x v="37"/>
    <x v="0"/>
    <n v="0.1"/>
    <n v="0.10909090909090909"/>
    <n v="0"/>
    <n v="0.20909090909090911"/>
  </r>
  <r>
    <n v="1039"/>
    <x v="38"/>
    <x v="13"/>
    <n v="0.1"/>
    <n v="0.6"/>
    <n v="0"/>
    <n v="0.7"/>
  </r>
  <r>
    <n v="1040"/>
    <x v="39"/>
    <x v="14"/>
    <n v="0.1"/>
    <n v="0.37142857142857144"/>
    <n v="0.3"/>
    <n v="0.77142857142857135"/>
  </r>
  <r>
    <n v="1041"/>
    <x v="40"/>
    <x v="9"/>
    <n v="0.1"/>
    <n v="0.56052631578947365"/>
    <n v="0.3"/>
    <n v="0.96052631578947367"/>
  </r>
  <r>
    <n v="1042"/>
    <x v="41"/>
    <x v="9"/>
    <n v="0.1"/>
    <n v="0"/>
    <n v="0.3"/>
    <n v="0.4"/>
  </r>
  <r>
    <n v="1043"/>
    <x v="42"/>
    <x v="13"/>
    <n v="0.1"/>
    <n v="0"/>
    <n v="0.3"/>
    <n v="0.4"/>
  </r>
  <r>
    <n v="1044"/>
    <x v="43"/>
    <x v="6"/>
    <n v="0.1"/>
    <n v="0.6"/>
    <n v="0.3"/>
    <n v="1"/>
  </r>
  <r>
    <n v="1045"/>
    <x v="44"/>
    <x v="15"/>
    <n v="0.1"/>
    <n v="0.30588235294117644"/>
    <n v="0.3"/>
    <n v="0.70588235294117641"/>
  </r>
  <r>
    <n v="1046"/>
    <x v="45"/>
    <x v="7"/>
    <n v="0.1"/>
    <n v="0.18260869565217391"/>
    <n v="0.3"/>
    <n v="0.58260869565217388"/>
  </r>
  <r>
    <n v="1047"/>
    <x v="46"/>
    <x v="4"/>
    <n v="0.1"/>
    <n v="0.16744186046511628"/>
    <n v="0.3"/>
    <n v="0.56744186046511635"/>
  </r>
  <r>
    <n v="1048"/>
    <x v="47"/>
    <x v="4"/>
    <n v="0.1"/>
    <n v="0.31428571428571428"/>
    <n v="0"/>
    <n v="0.41428571428571426"/>
  </r>
  <r>
    <n v="1049"/>
    <x v="48"/>
    <x v="4"/>
    <n v="0.1"/>
    <n v="0.45714285714285707"/>
    <n v="0.3"/>
    <n v="0.85714285714285698"/>
  </r>
  <r>
    <n v="1050"/>
    <x v="49"/>
    <x v="4"/>
    <n v="0.1"/>
    <n v="0.22857142857142854"/>
    <n v="0.3"/>
    <n v="0.62857142857142856"/>
  </r>
  <r>
    <n v="1051"/>
    <x v="50"/>
    <x v="6"/>
    <n v="0.1"/>
    <n v="0.36"/>
    <n v="0.3"/>
    <n v="0.76"/>
  </r>
  <r>
    <n v="1052"/>
    <x v="51"/>
    <x v="14"/>
    <n v="0.1"/>
    <n v="3.8709677419354833E-2"/>
    <n v="0.3"/>
    <n v="0.43870967741935485"/>
  </r>
  <r>
    <n v="1053"/>
    <x v="52"/>
    <x v="16"/>
    <n v="0.1"/>
    <n v="0.38181818181818178"/>
    <n v="0.3"/>
    <n v="0.78181818181818175"/>
  </r>
  <r>
    <n v="1054"/>
    <x v="53"/>
    <x v="13"/>
    <n v="0.1"/>
    <n v="0.31428571428571428"/>
    <n v="0.3"/>
    <n v="0.71428571428571419"/>
  </r>
  <r>
    <n v="1055"/>
    <x v="54"/>
    <x v="6"/>
    <n v="0.1"/>
    <n v="0"/>
    <n v="0.3"/>
    <n v="0.4"/>
  </r>
  <r>
    <n v="1056"/>
    <x v="55"/>
    <x v="9"/>
    <n v="0.1"/>
    <n v="0.12857142857142856"/>
    <n v="0"/>
    <n v="0.22857142857142856"/>
  </r>
  <r>
    <n v="1057"/>
    <x v="56"/>
    <x v="4"/>
    <n v="0.1"/>
    <n v="0.6"/>
    <n v="0.3"/>
    <n v="1"/>
  </r>
  <r>
    <n v="1058"/>
    <x v="57"/>
    <x v="13"/>
    <n v="0.1"/>
    <n v="0.6"/>
    <n v="0.3"/>
    <n v="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
    <n v="0"/>
    <n v="0"/>
    <n v="0"/>
    <n v="0.05"/>
    <n v="0.15000000000000002"/>
  </r>
  <r>
    <n v="1002"/>
    <x v="1"/>
    <x v="0"/>
    <n v="0"/>
    <n v="0"/>
    <n v="0"/>
    <n v="0"/>
    <n v="0"/>
    <n v="0"/>
    <n v="0"/>
  </r>
  <r>
    <n v="1003"/>
    <x v="2"/>
    <x v="1"/>
    <n v="0"/>
    <n v="0"/>
    <n v="0"/>
    <n v="0"/>
    <n v="0"/>
    <n v="0"/>
    <n v="0"/>
  </r>
  <r>
    <n v="1004"/>
    <x v="3"/>
    <x v="2"/>
    <n v="0.1"/>
    <n v="0.1"/>
    <n v="0.25"/>
    <n v="0.25"/>
    <n v="0.25"/>
    <n v="0.05"/>
    <n v="1"/>
  </r>
  <r>
    <n v="1005"/>
    <x v="4"/>
    <x v="3"/>
    <n v="0.1"/>
    <n v="0.1"/>
    <n v="0.25"/>
    <n v="0.25"/>
    <n v="0"/>
    <n v="0.05"/>
    <n v="0.75"/>
  </r>
  <r>
    <n v="1006"/>
    <x v="5"/>
    <x v="1"/>
    <n v="0.1"/>
    <n v="0.1"/>
    <n v="0.25"/>
    <n v="0.25"/>
    <n v="0.25"/>
    <n v="0.05"/>
    <n v="1"/>
  </r>
  <r>
    <n v="1007"/>
    <x v="6"/>
    <x v="4"/>
    <n v="0"/>
    <n v="0"/>
    <n v="0"/>
    <n v="0"/>
    <n v="0"/>
    <n v="0"/>
    <n v="0"/>
  </r>
  <r>
    <n v="1008"/>
    <x v="7"/>
    <x v="4"/>
    <n v="0"/>
    <n v="0"/>
    <n v="0"/>
    <n v="0"/>
    <n v="0"/>
    <n v="0"/>
    <n v="0"/>
  </r>
  <r>
    <n v="1009"/>
    <x v="8"/>
    <x v="5"/>
    <n v="0.1"/>
    <n v="0.1"/>
    <n v="0.25"/>
    <n v="0.25"/>
    <n v="0"/>
    <n v="0.05"/>
    <n v="0.75"/>
  </r>
  <r>
    <n v="1010"/>
    <x v="9"/>
    <x v="3"/>
    <n v="0.1"/>
    <n v="0.1"/>
    <n v="0"/>
    <n v="0"/>
    <n v="0"/>
    <n v="0.05"/>
    <n v="0.25"/>
  </r>
  <r>
    <n v="1011"/>
    <x v="10"/>
    <x v="6"/>
    <n v="0.1"/>
    <n v="0.1"/>
    <n v="0.25"/>
    <n v="0.25"/>
    <n v="0.25"/>
    <n v="0.05"/>
    <n v="1"/>
  </r>
  <r>
    <n v="1012"/>
    <x v="11"/>
    <x v="7"/>
    <n v="0"/>
    <n v="0"/>
    <n v="0"/>
    <n v="0"/>
    <n v="0"/>
    <n v="0"/>
    <n v="0"/>
  </r>
  <r>
    <n v="1013"/>
    <x v="12"/>
    <x v="8"/>
    <n v="0.1"/>
    <n v="0"/>
    <n v="0"/>
    <n v="0"/>
    <n v="0"/>
    <n v="0"/>
    <n v="0.1"/>
  </r>
  <r>
    <n v="1014"/>
    <x v="13"/>
    <x v="0"/>
    <n v="0.1"/>
    <n v="0.1"/>
    <n v="0.25"/>
    <n v="0.25"/>
    <n v="0.25"/>
    <n v="0.05"/>
    <n v="1"/>
  </r>
  <r>
    <n v="1015"/>
    <x v="14"/>
    <x v="5"/>
    <n v="0.1"/>
    <n v="0.1"/>
    <n v="0.25"/>
    <n v="0.25"/>
    <n v="0.25"/>
    <n v="0.05"/>
    <n v="1"/>
  </r>
  <r>
    <n v="1016"/>
    <x v="15"/>
    <x v="2"/>
    <n v="0.1"/>
    <n v="0"/>
    <n v="0"/>
    <n v="0"/>
    <n v="0"/>
    <n v="0"/>
    <n v="0.1"/>
  </r>
  <r>
    <n v="1017"/>
    <x v="16"/>
    <x v="2"/>
    <n v="0.1"/>
    <n v="0.1"/>
    <n v="0"/>
    <n v="0"/>
    <n v="0"/>
    <n v="0"/>
    <n v="0.2"/>
  </r>
  <r>
    <n v="1018"/>
    <x v="17"/>
    <x v="9"/>
    <n v="0.1"/>
    <n v="0"/>
    <n v="0.25"/>
    <n v="0.25"/>
    <n v="0.25"/>
    <n v="0.05"/>
    <n v="0.9"/>
  </r>
  <r>
    <n v="1019"/>
    <x v="18"/>
    <x v="8"/>
    <n v="0.1"/>
    <n v="0.1"/>
    <n v="0"/>
    <n v="0"/>
    <n v="0"/>
    <n v="0.05"/>
    <n v="0.25"/>
  </r>
  <r>
    <n v="1020"/>
    <x v="19"/>
    <x v="5"/>
    <n v="0.1"/>
    <n v="0.1"/>
    <n v="0"/>
    <n v="0.25"/>
    <n v="0"/>
    <n v="0.05"/>
    <n v="0.5"/>
  </r>
  <r>
    <n v="1021"/>
    <x v="20"/>
    <x v="6"/>
    <n v="0"/>
    <n v="0"/>
    <n v="0"/>
    <n v="0"/>
    <n v="0"/>
    <n v="0"/>
    <n v="0"/>
  </r>
  <r>
    <n v="1022"/>
    <x v="21"/>
    <x v="10"/>
    <n v="0.1"/>
    <n v="0.1"/>
    <n v="0.25"/>
    <n v="0.25"/>
    <n v="0"/>
    <n v="0.05"/>
    <n v="0.75"/>
  </r>
  <r>
    <n v="1023"/>
    <x v="22"/>
    <x v="10"/>
    <n v="0.1"/>
    <n v="0.1"/>
    <n v="0"/>
    <n v="0"/>
    <n v="0"/>
    <n v="0"/>
    <n v="0.2"/>
  </r>
  <r>
    <n v="1024"/>
    <x v="23"/>
    <x v="5"/>
    <n v="0"/>
    <n v="0"/>
    <n v="0"/>
    <n v="0"/>
    <n v="0"/>
    <n v="0"/>
    <n v="0"/>
  </r>
  <r>
    <n v="1025"/>
    <x v="24"/>
    <x v="11"/>
    <n v="0.1"/>
    <n v="0.1"/>
    <n v="0.25"/>
    <n v="0.25"/>
    <n v="0.25"/>
    <n v="0.05"/>
    <n v="1"/>
  </r>
  <r>
    <n v="1026"/>
    <x v="25"/>
    <x v="0"/>
    <n v="0.1"/>
    <n v="0.1"/>
    <n v="0.25"/>
    <n v="0.25"/>
    <n v="0"/>
    <n v="0.05"/>
    <n v="0.75"/>
  </r>
  <r>
    <n v="1027"/>
    <x v="26"/>
    <x v="5"/>
    <n v="0"/>
    <n v="0"/>
    <n v="0"/>
    <n v="0"/>
    <n v="0"/>
    <n v="0"/>
    <n v="0"/>
  </r>
  <r>
    <n v="1028"/>
    <x v="27"/>
    <x v="12"/>
    <n v="0"/>
    <n v="0"/>
    <n v="0"/>
    <n v="0"/>
    <n v="0"/>
    <n v="0"/>
    <n v="0"/>
  </r>
  <r>
    <n v="1029"/>
    <x v="28"/>
    <x v="10"/>
    <n v="0.1"/>
    <n v="0.1"/>
    <n v="0.25"/>
    <n v="0.25"/>
    <n v="0"/>
    <n v="0.05"/>
    <n v="0.75"/>
  </r>
  <r>
    <n v="1030"/>
    <x v="29"/>
    <x v="3"/>
    <n v="0.1"/>
    <n v="0.1"/>
    <n v="0.25"/>
    <n v="0.25"/>
    <n v="0.25"/>
    <n v="0.05"/>
    <n v="1"/>
  </r>
  <r>
    <n v="1031"/>
    <x v="30"/>
    <x v="6"/>
    <n v="0"/>
    <n v="0"/>
    <n v="0"/>
    <n v="0"/>
    <n v="0"/>
    <n v="0"/>
    <n v="0"/>
  </r>
  <r>
    <n v="1032"/>
    <x v="31"/>
    <x v="0"/>
    <n v="0"/>
    <n v="0"/>
    <n v="0"/>
    <n v="0"/>
    <n v="0"/>
    <n v="0"/>
    <n v="0"/>
  </r>
  <r>
    <n v="1033"/>
    <x v="32"/>
    <x v="8"/>
    <n v="0.1"/>
    <n v="0.1"/>
    <n v="0.25"/>
    <n v="0"/>
    <n v="0"/>
    <n v="0"/>
    <n v="0.45"/>
  </r>
  <r>
    <n v="1034"/>
    <x v="33"/>
    <x v="5"/>
    <n v="0.1"/>
    <n v="0.1"/>
    <n v="0.25"/>
    <n v="0.25"/>
    <n v="0"/>
    <n v="0.05"/>
    <n v="0.75"/>
  </r>
  <r>
    <n v="1035"/>
    <x v="34"/>
    <x v="4"/>
    <n v="0.1"/>
    <n v="0.1"/>
    <n v="0"/>
    <n v="0"/>
    <n v="0"/>
    <n v="0.05"/>
    <n v="0.25"/>
  </r>
  <r>
    <n v="1036"/>
    <x v="35"/>
    <x v="5"/>
    <n v="0.1"/>
    <n v="0.1"/>
    <n v="0.25"/>
    <n v="0.25"/>
    <n v="0"/>
    <n v="0.05"/>
    <n v="0.75"/>
  </r>
  <r>
    <n v="1037"/>
    <x v="36"/>
    <x v="2"/>
    <n v="0"/>
    <n v="0"/>
    <n v="0"/>
    <n v="0"/>
    <n v="0"/>
    <n v="0"/>
    <n v="0"/>
  </r>
  <r>
    <n v="1038"/>
    <x v="37"/>
    <x v="0"/>
    <n v="0"/>
    <n v="0"/>
    <n v="0"/>
    <n v="0"/>
    <n v="0"/>
    <n v="0"/>
    <n v="0"/>
  </r>
  <r>
    <n v="1039"/>
    <x v="38"/>
    <x v="13"/>
    <n v="0"/>
    <n v="0"/>
    <n v="0"/>
    <n v="0"/>
    <n v="0"/>
    <n v="0"/>
    <n v="0"/>
  </r>
  <r>
    <n v="1040"/>
    <x v="39"/>
    <x v="14"/>
    <n v="0"/>
    <n v="0"/>
    <n v="0"/>
    <n v="0"/>
    <n v="0"/>
    <n v="0"/>
    <n v="0"/>
  </r>
  <r>
    <n v="1041"/>
    <x v="40"/>
    <x v="9"/>
    <n v="0"/>
    <n v="0"/>
    <n v="0"/>
    <n v="0"/>
    <n v="0"/>
    <n v="0"/>
    <n v="0"/>
  </r>
  <r>
    <n v="1042"/>
    <x v="41"/>
    <x v="9"/>
    <n v="0"/>
    <n v="0"/>
    <n v="0"/>
    <n v="0"/>
    <n v="0"/>
    <n v="0"/>
    <n v="0"/>
  </r>
  <r>
    <n v="1043"/>
    <x v="42"/>
    <x v="13"/>
    <n v="0.1"/>
    <n v="0"/>
    <n v="0"/>
    <n v="0"/>
    <n v="0"/>
    <n v="0"/>
    <n v="0.1"/>
  </r>
  <r>
    <n v="1044"/>
    <x v="43"/>
    <x v="6"/>
    <n v="0.1"/>
    <n v="0.1"/>
    <n v="0.25"/>
    <n v="0"/>
    <n v="0"/>
    <n v="0.05"/>
    <n v="0.5"/>
  </r>
  <r>
    <n v="1045"/>
    <x v="44"/>
    <x v="15"/>
    <n v="0.1"/>
    <n v="0.1"/>
    <n v="0.25"/>
    <n v="0.25"/>
    <n v="0.25"/>
    <n v="0.05"/>
    <n v="1"/>
  </r>
  <r>
    <n v="1046"/>
    <x v="45"/>
    <x v="7"/>
    <n v="0.1"/>
    <n v="0"/>
    <n v="0"/>
    <n v="0"/>
    <n v="0"/>
    <n v="0"/>
    <n v="0.1"/>
  </r>
  <r>
    <n v="1047"/>
    <x v="46"/>
    <x v="4"/>
    <n v="0"/>
    <n v="0"/>
    <n v="0"/>
    <n v="0"/>
    <n v="0"/>
    <n v="0"/>
    <n v="0"/>
  </r>
  <r>
    <n v="1048"/>
    <x v="47"/>
    <x v="4"/>
    <n v="0.1"/>
    <n v="0.1"/>
    <n v="0.25"/>
    <n v="0.25"/>
    <n v="0.25"/>
    <n v="0.05"/>
    <n v="1"/>
  </r>
  <r>
    <n v="1049"/>
    <x v="48"/>
    <x v="4"/>
    <n v="0.1"/>
    <n v="0.1"/>
    <n v="0.25"/>
    <n v="0.25"/>
    <n v="0.25"/>
    <n v="0.05"/>
    <n v="1"/>
  </r>
  <r>
    <n v="1050"/>
    <x v="49"/>
    <x v="4"/>
    <n v="0.1"/>
    <n v="0.1"/>
    <n v="0.25"/>
    <n v="0.25"/>
    <n v="0"/>
    <n v="0.05"/>
    <n v="0.75"/>
  </r>
  <r>
    <n v="1051"/>
    <x v="50"/>
    <x v="6"/>
    <n v="0"/>
    <n v="0"/>
    <n v="0"/>
    <n v="0"/>
    <n v="0"/>
    <n v="0"/>
    <n v="0"/>
  </r>
  <r>
    <n v="1052"/>
    <x v="51"/>
    <x v="14"/>
    <n v="0.1"/>
    <n v="0.1"/>
    <n v="0.25"/>
    <n v="0"/>
    <n v="0"/>
    <n v="0.05"/>
    <n v="0.5"/>
  </r>
  <r>
    <n v="1053"/>
    <x v="52"/>
    <x v="16"/>
    <n v="0.1"/>
    <n v="0"/>
    <n v="0"/>
    <n v="0"/>
    <n v="0"/>
    <n v="0.05"/>
    <n v="0.15000000000000002"/>
  </r>
  <r>
    <n v="1054"/>
    <x v="53"/>
    <x v="13"/>
    <n v="0.1"/>
    <n v="0.1"/>
    <n v="0"/>
    <n v="0"/>
    <n v="0"/>
    <n v="0.05"/>
    <n v="0.25"/>
  </r>
  <r>
    <n v="1055"/>
    <x v="54"/>
    <x v="6"/>
    <n v="0.1"/>
    <n v="0.1"/>
    <n v="0.25"/>
    <n v="0"/>
    <n v="0"/>
    <n v="0.05"/>
    <n v="0.5"/>
  </r>
  <r>
    <n v="1056"/>
    <x v="55"/>
    <x v="9"/>
    <n v="0.1"/>
    <n v="0"/>
    <n v="0"/>
    <n v="0"/>
    <n v="0"/>
    <n v="0.05"/>
    <n v="0.15000000000000002"/>
  </r>
  <r>
    <n v="1057"/>
    <x v="56"/>
    <x v="4"/>
    <n v="0.1"/>
    <n v="0.1"/>
    <n v="0.25"/>
    <n v="0"/>
    <n v="0"/>
    <n v="0.05"/>
    <n v="0.5"/>
  </r>
  <r>
    <n v="1058"/>
    <x v="57"/>
    <x v="13"/>
    <n v="0"/>
    <n v="0"/>
    <n v="0"/>
    <n v="0"/>
    <n v="0"/>
    <n v="0"/>
    <n v="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
    <n v="0"/>
    <n v="0"/>
    <n v="0"/>
    <n v="0"/>
    <n v="0"/>
    <n v="0"/>
    <n v="0"/>
  </r>
  <r>
    <n v="1002"/>
    <x v="1"/>
    <x v="0"/>
    <n v="0"/>
    <n v="0"/>
    <n v="0"/>
    <n v="0"/>
    <n v="0"/>
    <n v="0"/>
    <n v="0"/>
    <n v="0"/>
  </r>
  <r>
    <n v="1003"/>
    <x v="2"/>
    <x v="1"/>
    <n v="0.1"/>
    <n v="0.1"/>
    <n v="0.25"/>
    <n v="0.1"/>
    <n v="0.1"/>
    <n v="0"/>
    <n v="0"/>
    <n v="0.65"/>
  </r>
  <r>
    <n v="1004"/>
    <x v="3"/>
    <x v="2"/>
    <n v="0.1"/>
    <n v="0.1"/>
    <n v="0"/>
    <n v="0"/>
    <n v="0.1"/>
    <n v="0"/>
    <n v="0"/>
    <n v="0.30000000000000004"/>
  </r>
  <r>
    <n v="1005"/>
    <x v="4"/>
    <x v="3"/>
    <n v="0"/>
    <n v="0"/>
    <n v="0"/>
    <n v="0"/>
    <n v="0"/>
    <n v="0"/>
    <n v="0"/>
    <n v="0"/>
  </r>
  <r>
    <n v="1006"/>
    <x v="5"/>
    <x v="1"/>
    <n v="0.1"/>
    <n v="0.1"/>
    <n v="0.25"/>
    <n v="0"/>
    <n v="0.1"/>
    <n v="0.25"/>
    <n v="0"/>
    <n v="0.8"/>
  </r>
  <r>
    <n v="1007"/>
    <x v="6"/>
    <x v="4"/>
    <n v="0"/>
    <n v="0"/>
    <n v="0"/>
    <n v="0"/>
    <n v="0"/>
    <n v="0"/>
    <n v="0"/>
    <n v="0"/>
  </r>
  <r>
    <n v="1008"/>
    <x v="7"/>
    <x v="4"/>
    <n v="0"/>
    <n v="0"/>
    <n v="0"/>
    <n v="0"/>
    <n v="0"/>
    <n v="0"/>
    <n v="0"/>
    <n v="0"/>
  </r>
  <r>
    <n v="1009"/>
    <x v="8"/>
    <x v="5"/>
    <n v="0.1"/>
    <n v="0.1"/>
    <n v="0.25"/>
    <n v="0.1"/>
    <n v="0.1"/>
    <n v="0"/>
    <n v="0"/>
    <n v="0.65"/>
  </r>
  <r>
    <n v="1010"/>
    <x v="9"/>
    <x v="3"/>
    <n v="0"/>
    <n v="0.1"/>
    <n v="0.25"/>
    <n v="0.1"/>
    <n v="0.1"/>
    <n v="0"/>
    <n v="0"/>
    <n v="0.54999999999999993"/>
  </r>
  <r>
    <n v="1011"/>
    <x v="10"/>
    <x v="6"/>
    <n v="0.1"/>
    <n v="0.1"/>
    <n v="0.25"/>
    <n v="0.1"/>
    <n v="0.1"/>
    <n v="0"/>
    <n v="0.1"/>
    <n v="0.75"/>
  </r>
  <r>
    <n v="1012"/>
    <x v="11"/>
    <x v="7"/>
    <n v="0.1"/>
    <n v="0.1"/>
    <n v="0.25"/>
    <n v="0.1"/>
    <n v="0"/>
    <n v="0"/>
    <n v="0"/>
    <n v="0.55000000000000004"/>
  </r>
  <r>
    <n v="1013"/>
    <x v="12"/>
    <x v="8"/>
    <n v="0"/>
    <n v="0"/>
    <n v="0"/>
    <n v="0"/>
    <n v="0"/>
    <n v="0"/>
    <n v="0"/>
    <n v="0"/>
  </r>
  <r>
    <n v="1014"/>
    <x v="13"/>
    <x v="0"/>
    <n v="0.1"/>
    <n v="0.1"/>
    <n v="0.25"/>
    <n v="0.1"/>
    <n v="0.1"/>
    <n v="0"/>
    <n v="0"/>
    <n v="0.65"/>
  </r>
  <r>
    <n v="1015"/>
    <x v="14"/>
    <x v="5"/>
    <n v="0.1"/>
    <n v="0.1"/>
    <n v="0.25"/>
    <n v="0.1"/>
    <n v="0.1"/>
    <n v="0"/>
    <n v="0.1"/>
    <n v="0.75"/>
  </r>
  <r>
    <n v="1016"/>
    <x v="15"/>
    <x v="2"/>
    <n v="0"/>
    <n v="0"/>
    <n v="0"/>
    <n v="0"/>
    <n v="0"/>
    <n v="0"/>
    <n v="0"/>
    <n v="0"/>
  </r>
  <r>
    <n v="1017"/>
    <x v="16"/>
    <x v="2"/>
    <n v="0.1"/>
    <n v="0.1"/>
    <n v="0.25"/>
    <n v="0.1"/>
    <n v="0.1"/>
    <n v="0"/>
    <n v="0.1"/>
    <n v="0.75"/>
  </r>
  <r>
    <n v="1018"/>
    <x v="17"/>
    <x v="9"/>
    <n v="0.1"/>
    <n v="0.1"/>
    <n v="0.25"/>
    <n v="0"/>
    <n v="0.1"/>
    <n v="0.25"/>
    <n v="0"/>
    <n v="0.8"/>
  </r>
  <r>
    <n v="1019"/>
    <x v="18"/>
    <x v="8"/>
    <n v="0.1"/>
    <n v="0.1"/>
    <n v="0.25"/>
    <n v="0.1"/>
    <n v="0.1"/>
    <n v="0.25"/>
    <n v="0.1"/>
    <n v="1"/>
  </r>
  <r>
    <n v="1020"/>
    <x v="19"/>
    <x v="5"/>
    <n v="0.1"/>
    <n v="0.1"/>
    <n v="0.25"/>
    <n v="0.1"/>
    <n v="0.1"/>
    <n v="0.25"/>
    <n v="0.1"/>
    <n v="1"/>
  </r>
  <r>
    <n v="1021"/>
    <x v="20"/>
    <x v="6"/>
    <n v="0.1"/>
    <n v="0.1"/>
    <n v="0.25"/>
    <n v="0.1"/>
    <n v="0.1"/>
    <n v="0"/>
    <n v="0.1"/>
    <n v="0.75"/>
  </r>
  <r>
    <n v="1022"/>
    <x v="21"/>
    <x v="10"/>
    <n v="0.1"/>
    <n v="0.1"/>
    <n v="0.25"/>
    <n v="0"/>
    <n v="0.1"/>
    <n v="0"/>
    <n v="0"/>
    <n v="0.55000000000000004"/>
  </r>
  <r>
    <n v="1023"/>
    <x v="22"/>
    <x v="10"/>
    <n v="0.1"/>
    <n v="0.1"/>
    <n v="0"/>
    <n v="0"/>
    <n v="0"/>
    <n v="0"/>
    <n v="0"/>
    <n v="0.2"/>
  </r>
  <r>
    <n v="1024"/>
    <x v="23"/>
    <x v="5"/>
    <n v="0"/>
    <n v="0"/>
    <n v="0"/>
    <n v="0"/>
    <n v="0"/>
    <n v="0"/>
    <n v="0"/>
    <n v="0"/>
  </r>
  <r>
    <n v="1025"/>
    <x v="24"/>
    <x v="11"/>
    <n v="0.1"/>
    <n v="0.1"/>
    <n v="0.25"/>
    <n v="0.1"/>
    <n v="0.1"/>
    <n v="0"/>
    <n v="0.1"/>
    <n v="0.75"/>
  </r>
  <r>
    <n v="1026"/>
    <x v="25"/>
    <x v="0"/>
    <n v="0.1"/>
    <n v="0.1"/>
    <n v="0.25"/>
    <n v="0.1"/>
    <n v="0.1"/>
    <n v="0"/>
    <n v="0"/>
    <n v="0.65"/>
  </r>
  <r>
    <n v="1027"/>
    <x v="26"/>
    <x v="5"/>
    <n v="0.1"/>
    <n v="0.1"/>
    <n v="0.25"/>
    <n v="0.1"/>
    <n v="0"/>
    <n v="0"/>
    <n v="0"/>
    <n v="0.55000000000000004"/>
  </r>
  <r>
    <n v="1028"/>
    <x v="27"/>
    <x v="12"/>
    <n v="0"/>
    <n v="0"/>
    <n v="0"/>
    <n v="0"/>
    <n v="0"/>
    <n v="0"/>
    <n v="0"/>
    <n v="0"/>
  </r>
  <r>
    <n v="1029"/>
    <x v="28"/>
    <x v="10"/>
    <n v="0.1"/>
    <n v="0.1"/>
    <n v="0.25"/>
    <n v="0.1"/>
    <n v="0.1"/>
    <n v="0"/>
    <n v="0.1"/>
    <n v="0.75"/>
  </r>
  <r>
    <n v="1030"/>
    <x v="29"/>
    <x v="3"/>
    <n v="0.1"/>
    <n v="0.1"/>
    <n v="0.25"/>
    <n v="0.1"/>
    <n v="0.1"/>
    <n v="0.25"/>
    <n v="0"/>
    <n v="0.9"/>
  </r>
  <r>
    <n v="1031"/>
    <x v="30"/>
    <x v="6"/>
    <n v="0"/>
    <n v="0"/>
    <n v="0"/>
    <n v="0"/>
    <n v="0"/>
    <n v="0"/>
    <n v="0"/>
    <n v="0"/>
  </r>
  <r>
    <n v="1032"/>
    <x v="31"/>
    <x v="0"/>
    <n v="0.1"/>
    <n v="0.1"/>
    <n v="0"/>
    <n v="0"/>
    <n v="0.1"/>
    <n v="0"/>
    <n v="0"/>
    <n v="0.30000000000000004"/>
  </r>
  <r>
    <n v="1033"/>
    <x v="32"/>
    <x v="8"/>
    <n v="0"/>
    <n v="0"/>
    <n v="0"/>
    <n v="0"/>
    <n v="0"/>
    <n v="0"/>
    <n v="0"/>
    <n v="0"/>
  </r>
  <r>
    <n v="1034"/>
    <x v="33"/>
    <x v="5"/>
    <n v="0.1"/>
    <n v="0.1"/>
    <n v="0.25"/>
    <n v="0.1"/>
    <n v="0.1"/>
    <n v="0"/>
    <n v="0.1"/>
    <n v="0.75"/>
  </r>
  <r>
    <n v="1035"/>
    <x v="34"/>
    <x v="4"/>
    <n v="0.1"/>
    <n v="0"/>
    <n v="0"/>
    <n v="0"/>
    <n v="0"/>
    <n v="0"/>
    <n v="0"/>
    <n v="0.1"/>
  </r>
  <r>
    <n v="1036"/>
    <x v="35"/>
    <x v="5"/>
    <n v="0.1"/>
    <n v="0.1"/>
    <n v="0.25"/>
    <n v="0.1"/>
    <n v="0.1"/>
    <n v="0.25"/>
    <n v="0.1"/>
    <n v="1"/>
  </r>
  <r>
    <n v="1037"/>
    <x v="36"/>
    <x v="2"/>
    <n v="0.1"/>
    <n v="0.1"/>
    <n v="0"/>
    <n v="0"/>
    <n v="0.1"/>
    <n v="0.25"/>
    <n v="0"/>
    <n v="0.55000000000000004"/>
  </r>
  <r>
    <n v="1038"/>
    <x v="37"/>
    <x v="0"/>
    <n v="0.1"/>
    <n v="0.1"/>
    <n v="0.25"/>
    <n v="0.1"/>
    <n v="0.1"/>
    <n v="0"/>
    <n v="0"/>
    <n v="0.65"/>
  </r>
  <r>
    <n v="1039"/>
    <x v="38"/>
    <x v="13"/>
    <n v="0"/>
    <n v="0"/>
    <n v="0"/>
    <n v="0"/>
    <n v="0"/>
    <n v="0"/>
    <n v="0"/>
    <n v="0"/>
  </r>
  <r>
    <n v="1040"/>
    <x v="39"/>
    <x v="14"/>
    <n v="0.1"/>
    <n v="0.1"/>
    <n v="0.25"/>
    <n v="0.1"/>
    <n v="0.1"/>
    <n v="0"/>
    <n v="0.1"/>
    <n v="0.75"/>
  </r>
  <r>
    <n v="1041"/>
    <x v="40"/>
    <x v="9"/>
    <n v="0.1"/>
    <n v="0.1"/>
    <n v="0.25"/>
    <n v="0.1"/>
    <n v="0.1"/>
    <n v="0"/>
    <n v="0.1"/>
    <n v="0.75"/>
  </r>
  <r>
    <n v="1042"/>
    <x v="41"/>
    <x v="9"/>
    <n v="0.1"/>
    <n v="0.1"/>
    <n v="0.25"/>
    <n v="0.1"/>
    <n v="0"/>
    <n v="0.25"/>
    <n v="0.1"/>
    <n v="0.9"/>
  </r>
  <r>
    <n v="1043"/>
    <x v="42"/>
    <x v="13"/>
    <n v="0.1"/>
    <n v="0.1"/>
    <n v="0.25"/>
    <n v="0.1"/>
    <n v="0"/>
    <n v="0"/>
    <n v="0"/>
    <n v="0.55000000000000004"/>
  </r>
  <r>
    <n v="1044"/>
    <x v="43"/>
    <x v="6"/>
    <n v="0.1"/>
    <n v="0.1"/>
    <n v="0.25"/>
    <n v="0.1"/>
    <n v="0.1"/>
    <n v="0"/>
    <n v="0.1"/>
    <n v="0.75"/>
  </r>
  <r>
    <n v="1045"/>
    <x v="44"/>
    <x v="15"/>
    <n v="0.1"/>
    <n v="0.1"/>
    <n v="0.25"/>
    <n v="0.1"/>
    <n v="0.1"/>
    <n v="0"/>
    <n v="0"/>
    <n v="0.65"/>
  </r>
  <r>
    <n v="1046"/>
    <x v="45"/>
    <x v="7"/>
    <n v="0.1"/>
    <n v="0.1"/>
    <n v="0.25"/>
    <n v="0.1"/>
    <n v="0.1"/>
    <n v="0.25"/>
    <n v="0.1"/>
    <n v="1"/>
  </r>
  <r>
    <n v="1047"/>
    <x v="46"/>
    <x v="4"/>
    <n v="0"/>
    <n v="0.1"/>
    <n v="0.25"/>
    <n v="0.1"/>
    <n v="0"/>
    <n v="0"/>
    <n v="0"/>
    <n v="0.44999999999999996"/>
  </r>
  <r>
    <n v="1048"/>
    <x v="47"/>
    <x v="4"/>
    <n v="0.1"/>
    <n v="0.1"/>
    <n v="0.25"/>
    <n v="0"/>
    <n v="0.1"/>
    <n v="0"/>
    <n v="0"/>
    <n v="0.55000000000000004"/>
  </r>
  <r>
    <n v="1049"/>
    <x v="48"/>
    <x v="4"/>
    <n v="0.1"/>
    <n v="0.1"/>
    <n v="0.25"/>
    <n v="0.1"/>
    <n v="0.1"/>
    <n v="0"/>
    <n v="0.1"/>
    <n v="0.75"/>
  </r>
  <r>
    <n v="1050"/>
    <x v="49"/>
    <x v="4"/>
    <n v="0"/>
    <n v="0"/>
    <n v="0.25"/>
    <n v="0"/>
    <n v="0"/>
    <n v="0"/>
    <n v="0"/>
    <n v="0.25"/>
  </r>
  <r>
    <n v="1051"/>
    <x v="50"/>
    <x v="6"/>
    <n v="0.1"/>
    <n v="0.1"/>
    <n v="0.25"/>
    <n v="0.1"/>
    <n v="0.1"/>
    <n v="0"/>
    <n v="0"/>
    <n v="0.65"/>
  </r>
  <r>
    <n v="1052"/>
    <x v="51"/>
    <x v="14"/>
    <n v="0.1"/>
    <n v="0.1"/>
    <n v="0.25"/>
    <n v="0.1"/>
    <n v="0.1"/>
    <n v="0"/>
    <n v="0"/>
    <n v="0.65"/>
  </r>
  <r>
    <n v="1053"/>
    <x v="52"/>
    <x v="16"/>
    <n v="0.1"/>
    <n v="0.1"/>
    <n v="0.25"/>
    <n v="0.1"/>
    <n v="0.1"/>
    <n v="0"/>
    <n v="0"/>
    <n v="0.65"/>
  </r>
  <r>
    <n v="1054"/>
    <x v="53"/>
    <x v="13"/>
    <n v="0.1"/>
    <n v="0.1"/>
    <n v="0"/>
    <n v="0.1"/>
    <n v="0.1"/>
    <n v="0"/>
    <n v="0"/>
    <n v="0.4"/>
  </r>
  <r>
    <n v="1055"/>
    <x v="54"/>
    <x v="6"/>
    <n v="0.1"/>
    <n v="0.1"/>
    <n v="0.25"/>
    <n v="0.1"/>
    <n v="0.1"/>
    <n v="0"/>
    <n v="0"/>
    <n v="0.65"/>
  </r>
  <r>
    <n v="1056"/>
    <x v="55"/>
    <x v="9"/>
    <n v="0"/>
    <n v="0.1"/>
    <n v="0.25"/>
    <n v="0"/>
    <n v="0.1"/>
    <n v="0"/>
    <n v="0"/>
    <n v="0.44999999999999996"/>
  </r>
  <r>
    <n v="1057"/>
    <x v="56"/>
    <x v="4"/>
    <n v="0"/>
    <n v="0"/>
    <n v="0"/>
    <n v="0"/>
    <n v="0"/>
    <n v="0"/>
    <n v="0"/>
    <n v="0"/>
  </r>
  <r>
    <n v="1058"/>
    <x v="57"/>
    <x v="13"/>
    <n v="0"/>
    <n v="0"/>
    <n v="0"/>
    <n v="0"/>
    <n v="0"/>
    <n v="0"/>
    <n v="0"/>
    <n v="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
  <r>
    <n v="1001"/>
    <x v="0"/>
    <x v="0"/>
    <n v="0.1"/>
    <n v="0"/>
    <n v="0.2"/>
    <n v="0.15"/>
    <n v="0.15"/>
    <n v="0"/>
    <n v="0.1"/>
    <n v="0.70000000000000007"/>
  </r>
  <r>
    <n v="1002"/>
    <x v="1"/>
    <x v="0"/>
    <n v="0"/>
    <n v="0"/>
    <n v="0"/>
    <n v="0"/>
    <n v="0"/>
    <n v="0"/>
    <n v="0"/>
    <n v="0"/>
  </r>
  <r>
    <n v="1003"/>
    <x v="2"/>
    <x v="1"/>
    <n v="0.1"/>
    <n v="0.2"/>
    <n v="0.2"/>
    <n v="0.15"/>
    <n v="0.15"/>
    <n v="0"/>
    <n v="0.1"/>
    <n v="0.9"/>
  </r>
  <r>
    <n v="1004"/>
    <x v="3"/>
    <x v="2"/>
    <n v="0"/>
    <n v="0"/>
    <n v="0"/>
    <n v="0"/>
    <n v="0"/>
    <n v="0"/>
    <n v="0"/>
    <n v="0"/>
  </r>
  <r>
    <n v="1005"/>
    <x v="4"/>
    <x v="3"/>
    <n v="0.1"/>
    <n v="0.2"/>
    <n v="0.2"/>
    <n v="0.15"/>
    <n v="0.15"/>
    <n v="0.1"/>
    <n v="0.1"/>
    <n v="1"/>
  </r>
  <r>
    <n v="1006"/>
    <x v="5"/>
    <x v="1"/>
    <n v="0.1"/>
    <n v="0"/>
    <n v="0.2"/>
    <n v="0.15"/>
    <n v="0.15"/>
    <n v="0.1"/>
    <n v="0.1"/>
    <n v="0.8"/>
  </r>
  <r>
    <n v="1007"/>
    <x v="6"/>
    <x v="4"/>
    <n v="0"/>
    <n v="0"/>
    <n v="0"/>
    <n v="0"/>
    <n v="0"/>
    <n v="0"/>
    <n v="0.1"/>
    <n v="0.1"/>
  </r>
  <r>
    <n v="1008"/>
    <x v="7"/>
    <x v="4"/>
    <n v="0"/>
    <n v="0"/>
    <n v="0"/>
    <n v="0"/>
    <n v="0"/>
    <n v="0"/>
    <n v="0"/>
    <n v="0"/>
  </r>
  <r>
    <n v="1009"/>
    <x v="8"/>
    <x v="5"/>
    <n v="0.1"/>
    <n v="0.2"/>
    <n v="0.2"/>
    <n v="0.15"/>
    <n v="0.15"/>
    <n v="0.1"/>
    <n v="0.1"/>
    <n v="1"/>
  </r>
  <r>
    <n v="1010"/>
    <x v="9"/>
    <x v="3"/>
    <n v="0"/>
    <n v="0"/>
    <n v="0"/>
    <n v="0"/>
    <n v="0"/>
    <n v="0"/>
    <n v="0"/>
    <n v="0"/>
  </r>
  <r>
    <n v="1011"/>
    <x v="10"/>
    <x v="6"/>
    <n v="0.1"/>
    <n v="0.2"/>
    <n v="0.2"/>
    <n v="0"/>
    <n v="0.15"/>
    <n v="0.1"/>
    <n v="0.1"/>
    <n v="0.85"/>
  </r>
  <r>
    <n v="1012"/>
    <x v="11"/>
    <x v="7"/>
    <n v="0"/>
    <n v="0"/>
    <n v="0"/>
    <n v="0"/>
    <n v="0"/>
    <n v="0"/>
    <n v="0.1"/>
    <n v="0.1"/>
  </r>
  <r>
    <n v="1013"/>
    <x v="12"/>
    <x v="8"/>
    <n v="0.1"/>
    <n v="0"/>
    <n v="0"/>
    <n v="0"/>
    <n v="0"/>
    <n v="0"/>
    <n v="0"/>
    <n v="0.1"/>
  </r>
  <r>
    <n v="1014"/>
    <x v="13"/>
    <x v="0"/>
    <n v="0.1"/>
    <n v="0"/>
    <n v="0.2"/>
    <n v="0.15"/>
    <n v="0.15"/>
    <n v="0.1"/>
    <n v="0.1"/>
    <n v="0.8"/>
  </r>
  <r>
    <n v="1015"/>
    <x v="14"/>
    <x v="5"/>
    <n v="0.1"/>
    <n v="0.2"/>
    <n v="0.2"/>
    <n v="0.15"/>
    <n v="0.15"/>
    <n v="0.1"/>
    <n v="0.1"/>
    <n v="1"/>
  </r>
  <r>
    <n v="1016"/>
    <x v="15"/>
    <x v="2"/>
    <n v="0.1"/>
    <n v="0"/>
    <n v="0.2"/>
    <n v="0"/>
    <n v="0"/>
    <n v="0"/>
    <n v="0.1"/>
    <n v="0.4"/>
  </r>
  <r>
    <n v="1017"/>
    <x v="16"/>
    <x v="2"/>
    <n v="0.1"/>
    <n v="0.2"/>
    <n v="0.2"/>
    <n v="0.15"/>
    <n v="0.15"/>
    <n v="0.1"/>
    <n v="0.1"/>
    <n v="1"/>
  </r>
  <r>
    <n v="1018"/>
    <x v="17"/>
    <x v="9"/>
    <n v="0.1"/>
    <n v="0.2"/>
    <n v="0.2"/>
    <n v="0.15"/>
    <n v="0.15"/>
    <n v="0.1"/>
    <n v="0.1"/>
    <n v="1"/>
  </r>
  <r>
    <n v="1019"/>
    <x v="18"/>
    <x v="8"/>
    <n v="0"/>
    <n v="0"/>
    <n v="0"/>
    <n v="0"/>
    <n v="0"/>
    <n v="0"/>
    <n v="0.1"/>
    <n v="0.1"/>
  </r>
  <r>
    <n v="1020"/>
    <x v="19"/>
    <x v="5"/>
    <n v="0.1"/>
    <n v="0"/>
    <n v="0.2"/>
    <n v="0.15"/>
    <n v="0.15"/>
    <n v="0.1"/>
    <n v="0.1"/>
    <n v="0.8"/>
  </r>
  <r>
    <n v="1021"/>
    <x v="20"/>
    <x v="6"/>
    <n v="0.1"/>
    <n v="0.2"/>
    <n v="0.2"/>
    <n v="0.15"/>
    <n v="0.15"/>
    <n v="0.1"/>
    <n v="0.1"/>
    <n v="1"/>
  </r>
  <r>
    <n v="1022"/>
    <x v="21"/>
    <x v="10"/>
    <n v="0.1"/>
    <n v="0.2"/>
    <n v="0.2"/>
    <n v="0.15"/>
    <n v="0.15"/>
    <n v="0.1"/>
    <n v="0.1"/>
    <n v="1"/>
  </r>
  <r>
    <n v="1023"/>
    <x v="22"/>
    <x v="10"/>
    <n v="0"/>
    <n v="0"/>
    <n v="0"/>
    <n v="0"/>
    <n v="0"/>
    <n v="0"/>
    <n v="0"/>
    <n v="0"/>
  </r>
  <r>
    <n v="1024"/>
    <x v="23"/>
    <x v="5"/>
    <n v="0"/>
    <n v="0"/>
    <n v="0"/>
    <n v="0"/>
    <n v="0"/>
    <n v="0"/>
    <n v="0"/>
    <n v="0"/>
  </r>
  <r>
    <n v="1025"/>
    <x v="24"/>
    <x v="11"/>
    <n v="0.1"/>
    <n v="0.2"/>
    <n v="0.2"/>
    <n v="0.15"/>
    <n v="0"/>
    <n v="0.1"/>
    <n v="0"/>
    <n v="0.75"/>
  </r>
  <r>
    <n v="1026"/>
    <x v="25"/>
    <x v="0"/>
    <n v="0.1"/>
    <n v="0.2"/>
    <n v="0.2"/>
    <n v="0.15"/>
    <n v="0.15"/>
    <n v="0.1"/>
    <n v="0"/>
    <n v="0.9"/>
  </r>
  <r>
    <n v="1027"/>
    <x v="26"/>
    <x v="5"/>
    <n v="0"/>
    <n v="0"/>
    <n v="0"/>
    <n v="0"/>
    <n v="0"/>
    <n v="0"/>
    <n v="0.1"/>
    <n v="0.1"/>
  </r>
  <r>
    <n v="1028"/>
    <x v="27"/>
    <x v="12"/>
    <n v="0"/>
    <n v="0"/>
    <n v="0"/>
    <n v="0"/>
    <n v="0"/>
    <n v="0"/>
    <n v="0"/>
    <n v="0"/>
  </r>
  <r>
    <n v="1029"/>
    <x v="28"/>
    <x v="10"/>
    <n v="0.1"/>
    <n v="0.2"/>
    <n v="0.2"/>
    <n v="0.15"/>
    <n v="0.15"/>
    <n v="0.1"/>
    <n v="0.1"/>
    <n v="1"/>
  </r>
  <r>
    <n v="1030"/>
    <x v="29"/>
    <x v="3"/>
    <n v="0.1"/>
    <n v="0.2"/>
    <n v="0.2"/>
    <n v="0.15"/>
    <n v="0.15"/>
    <n v="0.1"/>
    <n v="0.1"/>
    <n v="1"/>
  </r>
  <r>
    <n v="1031"/>
    <x v="30"/>
    <x v="6"/>
    <n v="0"/>
    <n v="0"/>
    <n v="0"/>
    <n v="0"/>
    <n v="0"/>
    <n v="0"/>
    <n v="0.1"/>
    <n v="0.1"/>
  </r>
  <r>
    <n v="1032"/>
    <x v="31"/>
    <x v="0"/>
    <n v="0"/>
    <n v="0"/>
    <n v="0"/>
    <n v="0"/>
    <n v="0"/>
    <n v="0"/>
    <n v="0.1"/>
    <n v="0.1"/>
  </r>
  <r>
    <n v="1033"/>
    <x v="32"/>
    <x v="8"/>
    <n v="0.1"/>
    <n v="0"/>
    <n v="0"/>
    <n v="0.15"/>
    <n v="0.15"/>
    <n v="0.1"/>
    <n v="0"/>
    <n v="0.5"/>
  </r>
  <r>
    <n v="1034"/>
    <x v="33"/>
    <x v="5"/>
    <n v="0.1"/>
    <n v="0.2"/>
    <n v="0.2"/>
    <n v="0.15"/>
    <n v="0.15"/>
    <n v="0.1"/>
    <n v="0.1"/>
    <n v="1"/>
  </r>
  <r>
    <n v="1035"/>
    <x v="34"/>
    <x v="4"/>
    <n v="0.1"/>
    <n v="0.2"/>
    <n v="0.2"/>
    <n v="0"/>
    <n v="0.15"/>
    <n v="0.1"/>
    <n v="0"/>
    <n v="0.75"/>
  </r>
  <r>
    <n v="1036"/>
    <x v="35"/>
    <x v="5"/>
    <n v="0.1"/>
    <n v="0.2"/>
    <n v="0.2"/>
    <n v="0.15"/>
    <n v="0.15"/>
    <n v="0.1"/>
    <n v="0.1"/>
    <n v="1"/>
  </r>
  <r>
    <n v="1037"/>
    <x v="36"/>
    <x v="2"/>
    <n v="0.1"/>
    <n v="0.2"/>
    <n v="0.2"/>
    <n v="0.15"/>
    <n v="0.15"/>
    <n v="0.1"/>
    <n v="0.1"/>
    <n v="1"/>
  </r>
  <r>
    <n v="1038"/>
    <x v="37"/>
    <x v="0"/>
    <n v="0"/>
    <n v="0"/>
    <n v="0"/>
    <n v="0"/>
    <n v="0"/>
    <n v="0"/>
    <n v="0.1"/>
    <n v="0.1"/>
  </r>
  <r>
    <n v="1039"/>
    <x v="38"/>
    <x v="13"/>
    <n v="0"/>
    <n v="0"/>
    <n v="0"/>
    <n v="0"/>
    <n v="0"/>
    <n v="0"/>
    <n v="0"/>
    <n v="0"/>
  </r>
  <r>
    <n v="1040"/>
    <x v="39"/>
    <x v="14"/>
    <n v="0"/>
    <n v="0"/>
    <n v="0"/>
    <n v="0"/>
    <n v="0"/>
    <n v="0"/>
    <n v="0"/>
    <n v="0"/>
  </r>
  <r>
    <n v="1041"/>
    <x v="40"/>
    <x v="9"/>
    <n v="0.1"/>
    <n v="0.2"/>
    <n v="0.2"/>
    <n v="0.15"/>
    <n v="0.15"/>
    <n v="0.1"/>
    <n v="0.1"/>
    <n v="1"/>
  </r>
  <r>
    <n v="1042"/>
    <x v="41"/>
    <x v="9"/>
    <n v="0"/>
    <n v="0"/>
    <n v="0"/>
    <n v="0"/>
    <n v="0"/>
    <n v="0"/>
    <n v="0"/>
    <n v="0"/>
  </r>
  <r>
    <n v="1043"/>
    <x v="42"/>
    <x v="13"/>
    <n v="0.1"/>
    <n v="0.2"/>
    <n v="0.2"/>
    <n v="0"/>
    <n v="0.15"/>
    <n v="0.1"/>
    <n v="0"/>
    <n v="0.75"/>
  </r>
  <r>
    <n v="1044"/>
    <x v="43"/>
    <x v="6"/>
    <n v="0.1"/>
    <n v="0.2"/>
    <n v="0.2"/>
    <n v="0.15"/>
    <n v="0.15"/>
    <n v="0.1"/>
    <n v="0.1"/>
    <n v="1"/>
  </r>
  <r>
    <n v="1045"/>
    <x v="44"/>
    <x v="15"/>
    <n v="0.1"/>
    <n v="0.2"/>
    <n v="0.2"/>
    <n v="0.15"/>
    <n v="0.15"/>
    <n v="0.1"/>
    <n v="0.1"/>
    <n v="1"/>
  </r>
  <r>
    <n v="1046"/>
    <x v="45"/>
    <x v="7"/>
    <n v="0.1"/>
    <n v="0"/>
    <n v="0"/>
    <n v="0"/>
    <n v="0"/>
    <n v="0"/>
    <n v="0"/>
    <n v="0.1"/>
  </r>
  <r>
    <n v="1047"/>
    <x v="46"/>
    <x v="4"/>
    <n v="0"/>
    <n v="0"/>
    <n v="0"/>
    <n v="0"/>
    <n v="0"/>
    <n v="0"/>
    <n v="0.1"/>
    <n v="0.1"/>
  </r>
  <r>
    <n v="1048"/>
    <x v="47"/>
    <x v="4"/>
    <n v="0.1"/>
    <n v="0"/>
    <n v="0.2"/>
    <n v="0.15"/>
    <n v="0.15"/>
    <n v="0.1"/>
    <n v="0.1"/>
    <n v="0.8"/>
  </r>
  <r>
    <n v="1049"/>
    <x v="48"/>
    <x v="4"/>
    <n v="0.1"/>
    <n v="0"/>
    <n v="0"/>
    <n v="0.15"/>
    <n v="0.15"/>
    <n v="0.1"/>
    <n v="0.1"/>
    <n v="0.6"/>
  </r>
  <r>
    <n v="1050"/>
    <x v="49"/>
    <x v="4"/>
    <n v="0.1"/>
    <n v="0"/>
    <n v="0.2"/>
    <n v="0.15"/>
    <n v="0.15"/>
    <n v="0.1"/>
    <n v="0.1"/>
    <n v="0.8"/>
  </r>
  <r>
    <n v="1051"/>
    <x v="50"/>
    <x v="6"/>
    <n v="0"/>
    <n v="0"/>
    <n v="0"/>
    <n v="0"/>
    <n v="0"/>
    <n v="0"/>
    <n v="0.1"/>
    <n v="0.1"/>
  </r>
  <r>
    <n v="1052"/>
    <x v="51"/>
    <x v="14"/>
    <n v="0.1"/>
    <n v="0.2"/>
    <n v="0.2"/>
    <n v="0.15"/>
    <n v="0.15"/>
    <n v="0.1"/>
    <n v="0.1"/>
    <n v="1"/>
  </r>
  <r>
    <n v="1053"/>
    <x v="52"/>
    <x v="16"/>
    <n v="0.1"/>
    <n v="0.2"/>
    <n v="0.2"/>
    <n v="0.15"/>
    <n v="0.15"/>
    <n v="0.1"/>
    <n v="0.1"/>
    <n v="1"/>
  </r>
  <r>
    <n v="1054"/>
    <x v="53"/>
    <x v="13"/>
    <n v="0"/>
    <n v="0"/>
    <n v="0"/>
    <n v="0.15"/>
    <n v="0.15"/>
    <n v="0"/>
    <n v="0.1"/>
    <n v="0.4"/>
  </r>
  <r>
    <n v="1055"/>
    <x v="54"/>
    <x v="6"/>
    <n v="0.1"/>
    <n v="0"/>
    <n v="0.2"/>
    <n v="0.15"/>
    <n v="0.15"/>
    <n v="0.1"/>
    <n v="0.1"/>
    <n v="0.8"/>
  </r>
  <r>
    <n v="1056"/>
    <x v="55"/>
    <x v="9"/>
    <n v="0.1"/>
    <n v="0.2"/>
    <n v="0.2"/>
    <n v="0.15"/>
    <n v="0.15"/>
    <n v="0.1"/>
    <n v="0.1"/>
    <n v="1"/>
  </r>
  <r>
    <n v="1057"/>
    <x v="56"/>
    <x v="4"/>
    <n v="0.1"/>
    <n v="0.2"/>
    <n v="0.2"/>
    <n v="0.15"/>
    <n v="0.15"/>
    <n v="0.1"/>
    <n v="0.1"/>
    <n v="1"/>
  </r>
  <r>
    <n v="1058"/>
    <x v="57"/>
    <x v="13"/>
    <n v="0"/>
    <n v="0"/>
    <n v="0"/>
    <n v="0"/>
    <n v="0"/>
    <n v="0.1"/>
    <n v="0.1"/>
    <n v="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7500-000001000000}" name="TablaDinámica5" cacheId="35"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9">
  <location ref="J33:O42" firstHeaderRow="0" firstDataRow="1" firstDataCol="1" rowPageCount="1" colPageCount="1"/>
  <pivotFields count="8">
    <pivotField showAll="0"/>
    <pivotField axis="axisRow" showAll="0" sortType="descending">
      <items count="60">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m="1" x="58"/>
        <item t="default"/>
      </items>
      <autoSortScope>
        <pivotArea dataOnly="0" outline="0" fieldPosition="0">
          <references count="1">
            <reference field="4294967294" count="1" selected="0">
              <x v="4"/>
            </reference>
          </references>
        </pivotArea>
      </autoSortScope>
    </pivotField>
    <pivotField axis="axisPage" multipleItemSelectionAllowed="1" showAll="0">
      <items count="19">
        <item h="1" x="13"/>
        <item h="1" x="12"/>
        <item h="1" x="5"/>
        <item h="1" x="2"/>
        <item h="1" x="8"/>
        <item h="1" x="16"/>
        <item h="1" x="1"/>
        <item h="1" x="3"/>
        <item h="1" x="0"/>
        <item h="1" x="9"/>
        <item h="1" x="14"/>
        <item h="1" x="6"/>
        <item h="1" x="11"/>
        <item h="1" x="10"/>
        <item h="1" x="15"/>
        <item x="4"/>
        <item h="1" x="7"/>
        <item h="1" m="1" x="17"/>
        <item t="default"/>
      </items>
    </pivotField>
    <pivotField dataField="1" numFmtId="9" showAll="0"/>
    <pivotField dataField="1" numFmtId="9" showAll="0"/>
    <pivotField dataField="1" numFmtId="9" showAll="0"/>
    <pivotField dataField="1" numFmtId="9" showAll="0"/>
    <pivotField dataField="1" numFmtId="9" showAll="0"/>
  </pivotFields>
  <rowFields count="1">
    <field x="1"/>
  </rowFields>
  <rowItems count="9">
    <i>
      <x v="13"/>
    </i>
    <i>
      <x v="3"/>
    </i>
    <i>
      <x v="42"/>
    </i>
    <i>
      <x v="47"/>
    </i>
    <i>
      <x v="48"/>
    </i>
    <i>
      <x v="17"/>
    </i>
    <i>
      <x v="50"/>
    </i>
    <i>
      <x v="49"/>
    </i>
    <i t="grand">
      <x/>
    </i>
  </rowItems>
  <colFields count="1">
    <field x="-2"/>
  </colFields>
  <colItems count="5">
    <i>
      <x/>
    </i>
    <i i="1">
      <x v="1"/>
    </i>
    <i i="2">
      <x v="2"/>
    </i>
    <i i="3">
      <x v="3"/>
    </i>
    <i i="4">
      <x v="4"/>
    </i>
  </colItems>
  <pageFields count="1">
    <pageField fld="2" hier="-1"/>
  </pageFields>
  <dataFields count="5">
    <dataField name="Promedio de 1.1.1 Requisitos de los perfiles en Manual de Funciones y Requisitos:" fld="3" subtotal="average" baseField="1" baseItem="34"/>
    <dataField name="Promedio de 1.1.2. Vinculación de personal idoneo: " fld="4" subtotal="average" baseField="2" baseItem="0"/>
    <dataField name="Promedio de 1.1.3. Conformación Comité de Ges y Des.:" fld="5" subtotal="average" baseField="2" baseItem="0"/>
    <dataField name="Promedio de 1.1.4. Sesiones incluyendo Ges. Documental:" fld="6" subtotal="average" baseField="2" baseItem="0"/>
    <dataField name="Promedio de 1.1. CUMPLIMIENTO SUBCOMPONENTE ASEGURAMIENTO DE RECURSOS" fld="7" subtotal="average" baseField="1" baseItem="34"/>
  </dataFields>
  <formats count="63">
    <format dxfId="1211">
      <pivotArea type="all" dataOnly="0" outline="0" fieldPosition="0"/>
    </format>
    <format dxfId="1210">
      <pivotArea outline="0" collapsedLevelsAreSubtotals="1" fieldPosition="0"/>
    </format>
    <format dxfId="1209">
      <pivotArea field="2" type="button" dataOnly="0" labelOnly="1" outline="0" axis="axisPage" fieldPosition="0"/>
    </format>
    <format dxfId="1208">
      <pivotArea dataOnly="0" labelOnly="1" fieldPosition="0">
        <references count="1">
          <reference field="2" count="0"/>
        </references>
      </pivotArea>
    </format>
    <format dxfId="1207">
      <pivotArea dataOnly="0" labelOnly="1" grandRow="1" outline="0" fieldPosition="0"/>
    </format>
    <format dxfId="1206">
      <pivotArea outline="0" collapsedLevelsAreSubtotals="1" fieldPosition="0"/>
    </format>
    <format dxfId="1205">
      <pivotArea dataOnly="0" labelOnly="1" outline="0" fieldPosition="0">
        <references count="1">
          <reference field="4294967294" count="5">
            <x v="0"/>
            <x v="1"/>
            <x v="2"/>
            <x v="3"/>
            <x v="4"/>
          </reference>
        </references>
      </pivotArea>
    </format>
    <format dxfId="1204">
      <pivotArea type="all" dataOnly="0" outline="0" fieldPosition="0"/>
    </format>
    <format dxfId="1203">
      <pivotArea outline="0" collapsedLevelsAreSubtotals="1" fieldPosition="0"/>
    </format>
    <format dxfId="1202">
      <pivotArea field="1" type="button" dataOnly="0" labelOnly="1" outline="0" axis="axisRow" fieldPosition="0"/>
    </format>
    <format dxfId="1201">
      <pivotArea dataOnly="0" labelOnly="1" fieldPosition="0">
        <references count="1">
          <reference field="1" count="8">
            <x v="3"/>
            <x v="13"/>
            <x v="17"/>
            <x v="42"/>
            <x v="47"/>
            <x v="48"/>
            <x v="49"/>
            <x v="50"/>
          </reference>
        </references>
      </pivotArea>
    </format>
    <format dxfId="1200">
      <pivotArea dataOnly="0" labelOnly="1" grandRow="1" outline="0" fieldPosition="0"/>
    </format>
    <format dxfId="1199">
      <pivotArea dataOnly="0" labelOnly="1" outline="0" fieldPosition="0">
        <references count="1">
          <reference field="4294967294" count="5">
            <x v="0"/>
            <x v="1"/>
            <x v="2"/>
            <x v="3"/>
            <x v="4"/>
          </reference>
        </references>
      </pivotArea>
    </format>
    <format dxfId="1198">
      <pivotArea type="all" dataOnly="0" outline="0" fieldPosition="0"/>
    </format>
    <format dxfId="1197">
      <pivotArea outline="0" collapsedLevelsAreSubtotals="1" fieldPosition="0"/>
    </format>
    <format dxfId="1196">
      <pivotArea field="1" type="button" dataOnly="0" labelOnly="1" outline="0" axis="axisRow" fieldPosition="0"/>
    </format>
    <format dxfId="1195">
      <pivotArea dataOnly="0" labelOnly="1" fieldPosition="0">
        <references count="1">
          <reference field="1" count="8">
            <x v="3"/>
            <x v="13"/>
            <x v="17"/>
            <x v="42"/>
            <x v="47"/>
            <x v="48"/>
            <x v="49"/>
            <x v="50"/>
          </reference>
        </references>
      </pivotArea>
    </format>
    <format dxfId="1194">
      <pivotArea dataOnly="0" labelOnly="1" grandRow="1" outline="0" fieldPosition="0"/>
    </format>
    <format dxfId="1193">
      <pivotArea dataOnly="0" labelOnly="1" outline="0" fieldPosition="0">
        <references count="1">
          <reference field="4294967294" count="5">
            <x v="0"/>
            <x v="1"/>
            <x v="2"/>
            <x v="3"/>
            <x v="4"/>
          </reference>
        </references>
      </pivotArea>
    </format>
    <format dxfId="1192">
      <pivotArea type="all" dataOnly="0" outline="0" fieldPosition="0"/>
    </format>
    <format dxfId="1191">
      <pivotArea outline="0" collapsedLevelsAreSubtotals="1" fieldPosition="0"/>
    </format>
    <format dxfId="1190">
      <pivotArea field="1" type="button" dataOnly="0" labelOnly="1" outline="0" axis="axisRow" fieldPosition="0"/>
    </format>
    <format dxfId="1189">
      <pivotArea dataOnly="0" labelOnly="1" fieldPosition="0">
        <references count="1">
          <reference field="1" count="8">
            <x v="3"/>
            <x v="13"/>
            <x v="17"/>
            <x v="42"/>
            <x v="47"/>
            <x v="48"/>
            <x v="49"/>
            <x v="50"/>
          </reference>
        </references>
      </pivotArea>
    </format>
    <format dxfId="1188">
      <pivotArea dataOnly="0" labelOnly="1" grandRow="1" outline="0" fieldPosition="0"/>
    </format>
    <format dxfId="1187">
      <pivotArea dataOnly="0" labelOnly="1" outline="0" fieldPosition="0">
        <references count="1">
          <reference field="4294967294" count="5">
            <x v="0"/>
            <x v="1"/>
            <x v="2"/>
            <x v="3"/>
            <x v="4"/>
          </reference>
        </references>
      </pivotArea>
    </format>
    <format dxfId="1186">
      <pivotArea type="all" dataOnly="0" outline="0" fieldPosition="0"/>
    </format>
    <format dxfId="1185">
      <pivotArea outline="0" collapsedLevelsAreSubtotals="1" fieldPosition="0"/>
    </format>
    <format dxfId="1184">
      <pivotArea field="1" type="button" dataOnly="0" labelOnly="1" outline="0" axis="axisRow" fieldPosition="0"/>
    </format>
    <format dxfId="1183">
      <pivotArea dataOnly="0" labelOnly="1" fieldPosition="0">
        <references count="1">
          <reference field="1" count="4">
            <x v="18"/>
            <x v="22"/>
            <x v="28"/>
            <x v="34"/>
          </reference>
        </references>
      </pivotArea>
    </format>
    <format dxfId="1182">
      <pivotArea dataOnly="0" labelOnly="1" grandRow="1" outline="0" fieldPosition="0"/>
    </format>
    <format dxfId="1181">
      <pivotArea dataOnly="0" labelOnly="1" outline="0" fieldPosition="0">
        <references count="1">
          <reference field="4294967294" count="5">
            <x v="0"/>
            <x v="1"/>
            <x v="2"/>
            <x v="3"/>
            <x v="4"/>
          </reference>
        </references>
      </pivotArea>
    </format>
    <format dxfId="1180">
      <pivotArea outline="0" collapsedLevelsAreSubtotals="1" fieldPosition="0"/>
    </format>
    <format dxfId="1179">
      <pivotArea dataOnly="0" labelOnly="1" outline="0" fieldPosition="0">
        <references count="1">
          <reference field="4294967294" count="5">
            <x v="0"/>
            <x v="1"/>
            <x v="2"/>
            <x v="3"/>
            <x v="4"/>
          </reference>
        </references>
      </pivotArea>
    </format>
    <format dxfId="1178">
      <pivotArea type="all" dataOnly="0" outline="0" fieldPosition="0"/>
    </format>
    <format dxfId="1177">
      <pivotArea outline="0" collapsedLevelsAreSubtotals="1" fieldPosition="0"/>
    </format>
    <format dxfId="1176">
      <pivotArea field="1" type="button" dataOnly="0" labelOnly="1" outline="0" axis="axisRow" fieldPosition="0"/>
    </format>
    <format dxfId="1175">
      <pivotArea dataOnly="0" labelOnly="1" fieldPosition="0">
        <references count="1">
          <reference field="1" count="4">
            <x v="18"/>
            <x v="22"/>
            <x v="28"/>
            <x v="34"/>
          </reference>
        </references>
      </pivotArea>
    </format>
    <format dxfId="1174">
      <pivotArea dataOnly="0" labelOnly="1" grandRow="1" outline="0" fieldPosition="0"/>
    </format>
    <format dxfId="1173">
      <pivotArea dataOnly="0" labelOnly="1" outline="0" fieldPosition="0">
        <references count="1">
          <reference field="4294967294" count="5">
            <x v="0"/>
            <x v="1"/>
            <x v="2"/>
            <x v="3"/>
            <x v="4"/>
          </reference>
        </references>
      </pivotArea>
    </format>
    <format dxfId="1172">
      <pivotArea field="1" type="button" dataOnly="0" labelOnly="1" outline="0" axis="axisRow" fieldPosition="0"/>
    </format>
    <format dxfId="1171">
      <pivotArea dataOnly="0" labelOnly="1" outline="0" fieldPosition="0">
        <references count="1">
          <reference field="4294967294" count="5">
            <x v="0"/>
            <x v="1"/>
            <x v="2"/>
            <x v="3"/>
            <x v="4"/>
          </reference>
        </references>
      </pivotArea>
    </format>
    <format dxfId="1170">
      <pivotArea grandRow="1" outline="0" collapsedLevelsAreSubtotals="1" fieldPosition="0"/>
    </format>
    <format dxfId="1169">
      <pivotArea dataOnly="0" labelOnly="1" grandRow="1" outline="0" fieldPosition="0"/>
    </format>
    <format dxfId="1168">
      <pivotArea type="all" dataOnly="0" outline="0" fieldPosition="0"/>
    </format>
    <format dxfId="1167">
      <pivotArea outline="0" collapsedLevelsAreSubtotals="1" fieldPosition="0"/>
    </format>
    <format dxfId="1166">
      <pivotArea field="1" type="button" dataOnly="0" labelOnly="1" outline="0" axis="axisRow" fieldPosition="0"/>
    </format>
    <format dxfId="1165">
      <pivotArea dataOnly="0" labelOnly="1" fieldPosition="0">
        <references count="1">
          <reference field="1" count="4">
            <x v="18"/>
            <x v="22"/>
            <x v="28"/>
            <x v="34"/>
          </reference>
        </references>
      </pivotArea>
    </format>
    <format dxfId="1164">
      <pivotArea dataOnly="0" labelOnly="1" grandRow="1" outline="0" fieldPosition="0"/>
    </format>
    <format dxfId="1163">
      <pivotArea dataOnly="0" labelOnly="1" outline="0" fieldPosition="0">
        <references count="1">
          <reference field="4294967294" count="5">
            <x v="0"/>
            <x v="1"/>
            <x v="2"/>
            <x v="3"/>
            <x v="4"/>
          </reference>
        </references>
      </pivotArea>
    </format>
    <format dxfId="1162">
      <pivotArea type="all" dataOnly="0" outline="0" fieldPosition="0"/>
    </format>
    <format dxfId="1161">
      <pivotArea outline="0" collapsedLevelsAreSubtotals="1" fieldPosition="0"/>
    </format>
    <format dxfId="1160">
      <pivotArea field="1" type="button" dataOnly="0" labelOnly="1" outline="0" axis="axisRow" fieldPosition="0"/>
    </format>
    <format dxfId="1159">
      <pivotArea dataOnly="0" labelOnly="1" fieldPosition="0">
        <references count="1">
          <reference field="1" count="4">
            <x v="18"/>
            <x v="22"/>
            <x v="28"/>
            <x v="34"/>
          </reference>
        </references>
      </pivotArea>
    </format>
    <format dxfId="1158">
      <pivotArea dataOnly="0" labelOnly="1" grandRow="1" outline="0" fieldPosition="0"/>
    </format>
    <format dxfId="1157">
      <pivotArea dataOnly="0" labelOnly="1" outline="0" fieldPosition="0">
        <references count="1">
          <reference field="4294967294" count="5">
            <x v="0"/>
            <x v="1"/>
            <x v="2"/>
            <x v="3"/>
            <x v="4"/>
          </reference>
        </references>
      </pivotArea>
    </format>
    <format dxfId="1156">
      <pivotArea grandRow="1" outline="0" collapsedLevelsAreSubtotals="1" fieldPosition="0"/>
    </format>
    <format dxfId="1155">
      <pivotArea dataOnly="0" labelOnly="1" grandRow="1" outline="0" fieldPosition="0"/>
    </format>
    <format dxfId="1154">
      <pivotArea type="all" dataOnly="0" outline="0" fieldPosition="0"/>
    </format>
    <format dxfId="1153">
      <pivotArea outline="0" collapsedLevelsAreSubtotals="1" fieldPosition="0"/>
    </format>
    <format dxfId="1152">
      <pivotArea field="1" type="button" dataOnly="0" labelOnly="1" outline="0" axis="axisRow" fieldPosition="0"/>
    </format>
    <format dxfId="1151">
      <pivotArea dataOnly="0" labelOnly="1" fieldPosition="0">
        <references count="1">
          <reference field="1" count="4">
            <x v="18"/>
            <x v="22"/>
            <x v="28"/>
            <x v="34"/>
          </reference>
        </references>
      </pivotArea>
    </format>
    <format dxfId="1150">
      <pivotArea dataOnly="0" labelOnly="1" grandRow="1" outline="0" fieldPosition="0"/>
    </format>
    <format dxfId="1149">
      <pivotArea dataOnly="0" labelOnly="1" outline="0" fieldPosition="0">
        <references count="1">
          <reference field="4294967294" count="5">
            <x v="0"/>
            <x v="1"/>
            <x v="2"/>
            <x v="3"/>
            <x v="4"/>
          </reference>
        </references>
      </pivotArea>
    </format>
  </formats>
  <chartFormats count="5">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 chart="8" format="16"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7900-000000000000}" name="TablaDinámica15" cacheId="39"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K32:Q41" firstHeaderRow="0" firstDataRow="1" firstDataCol="1" rowPageCount="1" colPageCount="1"/>
  <pivotFields count="9">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5"/>
            </reference>
          </references>
        </pivotArea>
      </autoSortScope>
    </pivotField>
    <pivotField axis="axisPage" multipleItemSelectionAllowed="1" showAll="0">
      <items count="18">
        <item h="1" x="13"/>
        <item h="1" x="12"/>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1"/>
  </rowFields>
  <rowItems count="9">
    <i>
      <x v="49"/>
    </i>
    <i>
      <x v="50"/>
    </i>
    <i>
      <x v="48"/>
    </i>
    <i>
      <x v="42"/>
    </i>
    <i>
      <x v="47"/>
    </i>
    <i>
      <x v="17"/>
    </i>
    <i>
      <x v="3"/>
    </i>
    <i>
      <x v="13"/>
    </i>
    <i t="grand">
      <x/>
    </i>
  </rowItems>
  <colFields count="1">
    <field x="-2"/>
  </colFields>
  <colItems count="6">
    <i>
      <x/>
    </i>
    <i i="1">
      <x v="1"/>
    </i>
    <i i="2">
      <x v="2"/>
    </i>
    <i i="3">
      <x v="3"/>
    </i>
    <i i="4">
      <x v="4"/>
    </i>
    <i i="5">
      <x v="5"/>
    </i>
  </colItems>
  <pageFields count="1">
    <pageField fld="2" hier="-1"/>
  </pageFields>
  <dataFields count="6">
    <dataField name="Promedio de 2.2.1Adopción:" fld="3" subtotal="average" baseField="1" baseItem="3"/>
    <dataField name="Promedio de 2.2.2. RUSD: " fld="4" subtotal="average" baseField="1" baseItem="3"/>
    <dataField name="Promedio de 2.2.3. Publicación:" fld="5" subtotal="average" baseField="1" baseItem="3"/>
    <dataField name="Promedio de 2.2.4. Transferencias Primarias:" fld="6" subtotal="average" baseField="1" baseItem="3"/>
    <dataField name="Promedio de 2.2.5. Transferencias Secundarias o eliminación: " fld="7" subtotal="average" baseField="1" baseItem="3"/>
    <dataField name="Promedio de 2.2. CUMPLIMIENTO SUBCOMPONENTE " fld="8" subtotal="average" baseField="1" baseItem="3"/>
  </dataFields>
  <formats count="43">
    <format dxfId="849">
      <pivotArea dataOnly="0" labelOnly="1" outline="0" fieldPosition="0">
        <references count="1">
          <reference field="4294967294" count="6">
            <x v="0"/>
            <x v="1"/>
            <x v="2"/>
            <x v="3"/>
            <x v="4"/>
            <x v="5"/>
          </reference>
        </references>
      </pivotArea>
    </format>
    <format dxfId="848">
      <pivotArea outline="0" collapsedLevelsAreSubtotals="1" fieldPosition="0"/>
    </format>
    <format dxfId="847">
      <pivotArea type="all" dataOnly="0" outline="0" fieldPosition="0"/>
    </format>
    <format dxfId="846">
      <pivotArea outline="0" collapsedLevelsAreSubtotals="1" fieldPosition="0"/>
    </format>
    <format dxfId="845">
      <pivotArea field="1" type="button" dataOnly="0" labelOnly="1" outline="0" axis="axisRow" fieldPosition="0"/>
    </format>
    <format dxfId="844">
      <pivotArea dataOnly="0" labelOnly="1" fieldPosition="0">
        <references count="1">
          <reference field="1" count="8">
            <x v="3"/>
            <x v="13"/>
            <x v="17"/>
            <x v="42"/>
            <x v="47"/>
            <x v="48"/>
            <x v="49"/>
            <x v="50"/>
          </reference>
        </references>
      </pivotArea>
    </format>
    <format dxfId="843">
      <pivotArea dataOnly="0" labelOnly="1" grandRow="1" outline="0" fieldPosition="0"/>
    </format>
    <format dxfId="842">
      <pivotArea dataOnly="0" labelOnly="1" outline="0" fieldPosition="0">
        <references count="1">
          <reference field="4294967294" count="6">
            <x v="0"/>
            <x v="1"/>
            <x v="2"/>
            <x v="3"/>
            <x v="4"/>
            <x v="5"/>
          </reference>
        </references>
      </pivotArea>
    </format>
    <format dxfId="841">
      <pivotArea type="all" dataOnly="0" outline="0" fieldPosition="0"/>
    </format>
    <format dxfId="840">
      <pivotArea outline="0" collapsedLevelsAreSubtotals="1" fieldPosition="0"/>
    </format>
    <format dxfId="839">
      <pivotArea field="1" type="button" dataOnly="0" labelOnly="1" outline="0" axis="axisRow" fieldPosition="0"/>
    </format>
    <format dxfId="838">
      <pivotArea dataOnly="0" labelOnly="1" fieldPosition="0">
        <references count="1">
          <reference field="1" count="8">
            <x v="3"/>
            <x v="13"/>
            <x v="17"/>
            <x v="42"/>
            <x v="47"/>
            <x v="48"/>
            <x v="49"/>
            <x v="50"/>
          </reference>
        </references>
      </pivotArea>
    </format>
    <format dxfId="837">
      <pivotArea dataOnly="0" labelOnly="1" grandRow="1" outline="0" fieldPosition="0"/>
    </format>
    <format dxfId="836">
      <pivotArea dataOnly="0" labelOnly="1" outline="0" fieldPosition="0">
        <references count="1">
          <reference field="4294967294" count="6">
            <x v="0"/>
            <x v="1"/>
            <x v="2"/>
            <x v="3"/>
            <x v="4"/>
            <x v="5"/>
          </reference>
        </references>
      </pivotArea>
    </format>
    <format dxfId="835">
      <pivotArea type="all" dataOnly="0" outline="0" fieldPosition="0"/>
    </format>
    <format dxfId="834">
      <pivotArea outline="0" collapsedLevelsAreSubtotals="1" fieldPosition="0"/>
    </format>
    <format dxfId="833">
      <pivotArea field="1" type="button" dataOnly="0" labelOnly="1" outline="0" axis="axisRow" fieldPosition="0"/>
    </format>
    <format dxfId="832">
      <pivotArea dataOnly="0" labelOnly="1" fieldPosition="0">
        <references count="1">
          <reference field="1" count="8">
            <x v="3"/>
            <x v="13"/>
            <x v="17"/>
            <x v="42"/>
            <x v="47"/>
            <x v="48"/>
            <x v="49"/>
            <x v="50"/>
          </reference>
        </references>
      </pivotArea>
    </format>
    <format dxfId="831">
      <pivotArea dataOnly="0" labelOnly="1" grandRow="1" outline="0" fieldPosition="0"/>
    </format>
    <format dxfId="830">
      <pivotArea dataOnly="0" labelOnly="1" outline="0" fieldPosition="0">
        <references count="1">
          <reference field="4294967294" count="6">
            <x v="0"/>
            <x v="1"/>
            <x v="2"/>
            <x v="3"/>
            <x v="4"/>
            <x v="5"/>
          </reference>
        </references>
      </pivotArea>
    </format>
    <format dxfId="829">
      <pivotArea field="1" type="button" dataOnly="0" labelOnly="1" outline="0" axis="axisRow" fieldPosition="0"/>
    </format>
    <format dxfId="828">
      <pivotArea dataOnly="0" labelOnly="1" outline="0" fieldPosition="0">
        <references count="1">
          <reference field="4294967294" count="6">
            <x v="0"/>
            <x v="1"/>
            <x v="2"/>
            <x v="3"/>
            <x v="4"/>
            <x v="5"/>
          </reference>
        </references>
      </pivotArea>
    </format>
    <format dxfId="827">
      <pivotArea field="1" type="button" dataOnly="0" labelOnly="1" outline="0" axis="axisRow" fieldPosition="0"/>
    </format>
    <format dxfId="826">
      <pivotArea dataOnly="0" labelOnly="1" outline="0" fieldPosition="0">
        <references count="1">
          <reference field="4294967294" count="6">
            <x v="0"/>
            <x v="1"/>
            <x v="2"/>
            <x v="3"/>
            <x v="4"/>
            <x v="5"/>
          </reference>
        </references>
      </pivotArea>
    </format>
    <format dxfId="825">
      <pivotArea type="all" dataOnly="0" outline="0" fieldPosition="0"/>
    </format>
    <format dxfId="824">
      <pivotArea outline="0" collapsedLevelsAreSubtotals="1" fieldPosition="0"/>
    </format>
    <format dxfId="823">
      <pivotArea field="1" type="button" dataOnly="0" labelOnly="1" outline="0" axis="axisRow" fieldPosition="0"/>
    </format>
    <format dxfId="822">
      <pivotArea dataOnly="0" labelOnly="1" fieldPosition="0">
        <references count="1">
          <reference field="1" count="8">
            <x v="3"/>
            <x v="13"/>
            <x v="17"/>
            <x v="42"/>
            <x v="47"/>
            <x v="48"/>
            <x v="49"/>
            <x v="50"/>
          </reference>
        </references>
      </pivotArea>
    </format>
    <format dxfId="821">
      <pivotArea dataOnly="0" labelOnly="1" outline="0" fieldPosition="0">
        <references count="1">
          <reference field="4294967294" count="6">
            <x v="0"/>
            <x v="1"/>
            <x v="2"/>
            <x v="3"/>
            <x v="4"/>
            <x v="5"/>
          </reference>
        </references>
      </pivotArea>
    </format>
    <format dxfId="820">
      <pivotArea grandRow="1" outline="0" collapsedLevelsAreSubtotals="1" fieldPosition="0"/>
    </format>
    <format dxfId="819">
      <pivotArea dataOnly="0" labelOnly="1" grandRow="1" outline="0" fieldPosition="0"/>
    </format>
    <format dxfId="818">
      <pivotArea grandRow="1" outline="0" collapsedLevelsAreSubtotals="1" fieldPosition="0"/>
    </format>
    <format dxfId="817">
      <pivotArea dataOnly="0" labelOnly="1" grandRow="1" outline="0" fieldPosition="0"/>
    </format>
    <format dxfId="816">
      <pivotArea grandRow="1" outline="0" collapsedLevelsAreSubtotals="1" fieldPosition="0"/>
    </format>
    <format dxfId="815">
      <pivotArea dataOnly="0" labelOnly="1" grandRow="1" outline="0" fieldPosition="0"/>
    </format>
    <format dxfId="814">
      <pivotArea outline="0" collapsedLevelsAreSubtotals="1" fieldPosition="0"/>
    </format>
    <format dxfId="813">
      <pivotArea dataOnly="0" labelOnly="1" outline="0" fieldPosition="0">
        <references count="1">
          <reference field="4294967294" count="6">
            <x v="0"/>
            <x v="1"/>
            <x v="2"/>
            <x v="3"/>
            <x v="4"/>
            <x v="5"/>
          </reference>
        </references>
      </pivotArea>
    </format>
    <format dxfId="812">
      <pivotArea type="all" dataOnly="0" outline="0" fieldPosition="0"/>
    </format>
    <format dxfId="811">
      <pivotArea outline="0" collapsedLevelsAreSubtotals="1" fieldPosition="0"/>
    </format>
    <format dxfId="810">
      <pivotArea field="1" type="button" dataOnly="0" labelOnly="1" outline="0" axis="axisRow" fieldPosition="0"/>
    </format>
    <format dxfId="809">
      <pivotArea dataOnly="0" labelOnly="1" fieldPosition="0">
        <references count="1">
          <reference field="1" count="8">
            <x v="3"/>
            <x v="13"/>
            <x v="17"/>
            <x v="42"/>
            <x v="47"/>
            <x v="48"/>
            <x v="49"/>
            <x v="50"/>
          </reference>
        </references>
      </pivotArea>
    </format>
    <format dxfId="808">
      <pivotArea dataOnly="0" labelOnly="1" grandRow="1" outline="0" fieldPosition="0"/>
    </format>
    <format dxfId="807">
      <pivotArea dataOnly="0" labelOnly="1" outline="0" fieldPosition="0">
        <references count="1">
          <reference field="4294967294" count="6">
            <x v="0"/>
            <x v="1"/>
            <x v="2"/>
            <x v="3"/>
            <x v="4"/>
            <x v="5"/>
          </reference>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7A00-000000000000}" name="TablaDinámica16" cacheId="40"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I32:M41" firstHeaderRow="0" firstDataRow="1" firstDataCol="1" rowPageCount="1" colPageCount="1"/>
  <pivotFields count="7">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3"/>
            </reference>
          </references>
        </pivotArea>
      </autoSortScope>
    </pivotField>
    <pivotField axis="axisPage" multipleItemSelectionAllowed="1" showAll="0">
      <items count="18">
        <item h="1" x="13"/>
        <item h="1" x="12"/>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numFmtId="9" showAll="0"/>
    <pivotField dataField="1" numFmtId="9" showAll="0"/>
  </pivotFields>
  <rowFields count="1">
    <field x="1"/>
  </rowFields>
  <rowItems count="9">
    <i>
      <x v="47"/>
    </i>
    <i>
      <x v="49"/>
    </i>
    <i>
      <x v="50"/>
    </i>
    <i>
      <x v="42"/>
    </i>
    <i>
      <x v="13"/>
    </i>
    <i>
      <x v="17"/>
    </i>
    <i>
      <x v="3"/>
    </i>
    <i>
      <x v="48"/>
    </i>
    <i t="grand">
      <x/>
    </i>
  </rowItems>
  <colFields count="1">
    <field x="-2"/>
  </colFields>
  <colItems count="4">
    <i>
      <x/>
    </i>
    <i i="1">
      <x v="1"/>
    </i>
    <i i="2">
      <x v="2"/>
    </i>
    <i i="3">
      <x v="3"/>
    </i>
  </colItems>
  <pageFields count="1">
    <pageField fld="2" hier="-1"/>
  </pageFields>
  <dataFields count="4">
    <dataField name="Promedio de 2.3.1. Formato en el Sistema de Gestión Calidad:" fld="3" subtotal="average" baseField="1" baseItem="0"/>
    <dataField name="Promedio de 2.3.2. Rel. Dependencias:" fld="4" subtotal="average" baseField="1" baseItem="0"/>
    <dataField name="Promedio de 2.3.3. Inventario archivo central:" fld="5" subtotal="average" baseField="1" baseItem="0"/>
    <dataField name="Promedio de 2.3. CUMPLIMIENTO SUBCOMPONENTE " fld="6" subtotal="average" baseField="1" baseItem="0"/>
  </dataFields>
  <formats count="35">
    <format dxfId="711">
      <pivotArea dataOnly="0" labelOnly="1" outline="0" fieldPosition="0">
        <references count="1">
          <reference field="4294967294" count="4">
            <x v="0"/>
            <x v="1"/>
            <x v="2"/>
            <x v="3"/>
          </reference>
        </references>
      </pivotArea>
    </format>
    <format dxfId="710">
      <pivotArea outline="0" collapsedLevelsAreSubtotals="1" fieldPosition="0"/>
    </format>
    <format dxfId="709">
      <pivotArea type="all" dataOnly="0" outline="0" fieldPosition="0"/>
    </format>
    <format dxfId="708">
      <pivotArea outline="0" collapsedLevelsAreSubtotals="1" fieldPosition="0"/>
    </format>
    <format dxfId="707">
      <pivotArea field="1" type="button" dataOnly="0" labelOnly="1" outline="0" axis="axisRow" fieldPosition="0"/>
    </format>
    <format dxfId="706">
      <pivotArea dataOnly="0" labelOnly="1" fieldPosition="0">
        <references count="1">
          <reference field="1" count="8">
            <x v="3"/>
            <x v="13"/>
            <x v="17"/>
            <x v="42"/>
            <x v="47"/>
            <x v="48"/>
            <x v="49"/>
            <x v="50"/>
          </reference>
        </references>
      </pivotArea>
    </format>
    <format dxfId="705">
      <pivotArea dataOnly="0" labelOnly="1" grandRow="1" outline="0" fieldPosition="0"/>
    </format>
    <format dxfId="704">
      <pivotArea dataOnly="0" labelOnly="1" outline="0" fieldPosition="0">
        <references count="1">
          <reference field="4294967294" count="4">
            <x v="0"/>
            <x v="1"/>
            <x v="2"/>
            <x v="3"/>
          </reference>
        </references>
      </pivotArea>
    </format>
    <format dxfId="703">
      <pivotArea type="all" dataOnly="0" outline="0" fieldPosition="0"/>
    </format>
    <format dxfId="702">
      <pivotArea outline="0" collapsedLevelsAreSubtotals="1" fieldPosition="0"/>
    </format>
    <format dxfId="701">
      <pivotArea field="1" type="button" dataOnly="0" labelOnly="1" outline="0" axis="axisRow" fieldPosition="0"/>
    </format>
    <format dxfId="700">
      <pivotArea dataOnly="0" labelOnly="1" fieldPosition="0">
        <references count="1">
          <reference field="1" count="8">
            <x v="3"/>
            <x v="13"/>
            <x v="17"/>
            <x v="42"/>
            <x v="47"/>
            <x v="48"/>
            <x v="49"/>
            <x v="50"/>
          </reference>
        </references>
      </pivotArea>
    </format>
    <format dxfId="699">
      <pivotArea dataOnly="0" labelOnly="1" grandRow="1" outline="0" fieldPosition="0"/>
    </format>
    <format dxfId="698">
      <pivotArea dataOnly="0" labelOnly="1" outline="0" fieldPosition="0">
        <references count="1">
          <reference field="4294967294" count="4">
            <x v="0"/>
            <x v="1"/>
            <x v="2"/>
            <x v="3"/>
          </reference>
        </references>
      </pivotArea>
    </format>
    <format dxfId="697">
      <pivotArea field="1" type="button" dataOnly="0" labelOnly="1" outline="0" axis="axisRow" fieldPosition="0"/>
    </format>
    <format dxfId="696">
      <pivotArea dataOnly="0" labelOnly="1" outline="0" fieldPosition="0">
        <references count="1">
          <reference field="4294967294" count="4">
            <x v="0"/>
            <x v="1"/>
            <x v="2"/>
            <x v="3"/>
          </reference>
        </references>
      </pivotArea>
    </format>
    <format dxfId="695">
      <pivotArea field="1" type="button" dataOnly="0" labelOnly="1" outline="0" axis="axisRow" fieldPosition="0"/>
    </format>
    <format dxfId="694">
      <pivotArea dataOnly="0" labelOnly="1" outline="0" fieldPosition="0">
        <references count="1">
          <reference field="4294967294" count="4">
            <x v="0"/>
            <x v="1"/>
            <x v="2"/>
            <x v="3"/>
          </reference>
        </references>
      </pivotArea>
    </format>
    <format dxfId="693">
      <pivotArea grandRow="1" outline="0" collapsedLevelsAreSubtotals="1" fieldPosition="0"/>
    </format>
    <format dxfId="692">
      <pivotArea dataOnly="0" labelOnly="1" grandRow="1" outline="0" fieldPosition="0"/>
    </format>
    <format dxfId="691">
      <pivotArea grandRow="1" outline="0" collapsedLevelsAreSubtotals="1" fieldPosition="0"/>
    </format>
    <format dxfId="690">
      <pivotArea dataOnly="0" labelOnly="1" grandRow="1" outline="0" fieldPosition="0"/>
    </format>
    <format dxfId="689">
      <pivotArea type="all" dataOnly="0" outline="0" fieldPosition="0"/>
    </format>
    <format dxfId="688">
      <pivotArea outline="0" collapsedLevelsAreSubtotals="1" fieldPosition="0"/>
    </format>
    <format dxfId="687">
      <pivotArea dataOnly="0" labelOnly="1" outline="0" fieldPosition="0">
        <references count="1">
          <reference field="4294967294" count="4">
            <x v="0"/>
            <x v="1"/>
            <x v="2"/>
            <x v="3"/>
          </reference>
        </references>
      </pivotArea>
    </format>
    <format dxfId="686">
      <pivotArea dataOnly="0" labelOnly="1" outline="0" fieldPosition="0">
        <references count="1">
          <reference field="4294967294" count="4">
            <x v="0"/>
            <x v="1"/>
            <x v="2"/>
            <x v="3"/>
          </reference>
        </references>
      </pivotArea>
    </format>
    <format dxfId="685">
      <pivotArea grandRow="1" outline="0" collapsedLevelsAreSubtotals="1" fieldPosition="0"/>
    </format>
    <format dxfId="684">
      <pivotArea outline="0" collapsedLevelsAreSubtotals="1" fieldPosition="0"/>
    </format>
    <format dxfId="683">
      <pivotArea dataOnly="0" labelOnly="1" outline="0" fieldPosition="0">
        <references count="1">
          <reference field="4294967294" count="4">
            <x v="0"/>
            <x v="1"/>
            <x v="2"/>
            <x v="3"/>
          </reference>
        </references>
      </pivotArea>
    </format>
    <format dxfId="682">
      <pivotArea type="all" dataOnly="0" outline="0" fieldPosition="0"/>
    </format>
    <format dxfId="681">
      <pivotArea outline="0" collapsedLevelsAreSubtotals="1" fieldPosition="0"/>
    </format>
    <format dxfId="680">
      <pivotArea field="1" type="button" dataOnly="0" labelOnly="1" outline="0" axis="axisRow" fieldPosition="0"/>
    </format>
    <format dxfId="679">
      <pivotArea dataOnly="0" labelOnly="1" fieldPosition="0">
        <references count="1">
          <reference field="1" count="8">
            <x v="3"/>
            <x v="13"/>
            <x v="17"/>
            <x v="42"/>
            <x v="47"/>
            <x v="48"/>
            <x v="49"/>
            <x v="50"/>
          </reference>
        </references>
      </pivotArea>
    </format>
    <format dxfId="678">
      <pivotArea dataOnly="0" labelOnly="1" grandRow="1" outline="0" fieldPosition="0"/>
    </format>
    <format dxfId="677">
      <pivotArea dataOnly="0" labelOnly="1" outline="0" fieldPosition="0">
        <references count="1">
          <reference field="4294967294" count="4">
            <x v="0"/>
            <x v="1"/>
            <x v="2"/>
            <x v="3"/>
          </reference>
        </references>
      </pivotArea>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7A00-000001000000}" name="TablaDinámica9" cacheId="40"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5">
  <location ref="I10:J28" firstHeaderRow="1" firstDataRow="1" firstDataCol="1"/>
  <pivotFields count="7">
    <pivotField showAll="0"/>
    <pivotField showAll="0"/>
    <pivotField axis="axisRow" showAll="0" sortType="ascending">
      <items count="18">
        <item x="13"/>
        <item x="12"/>
        <item x="5"/>
        <item x="2"/>
        <item x="8"/>
        <item x="16"/>
        <item x="1"/>
        <item x="3"/>
        <item x="0"/>
        <item x="9"/>
        <item x="14"/>
        <item x="6"/>
        <item x="11"/>
        <item x="10"/>
        <item x="15"/>
        <item x="4"/>
        <item x="7"/>
        <item t="default"/>
      </items>
    </pivotField>
    <pivotField numFmtId="9" showAll="0"/>
    <pivotField numFmtId="9"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2.3. CUMPLIMIENTO SUBCOMPONENTE " fld="6" subtotal="average" baseField="2" baseItem="0"/>
  </dataFields>
  <formats count="34">
    <format dxfId="745">
      <pivotArea outline="0" collapsedLevelsAreSubtotals="1" fieldPosition="0"/>
    </format>
    <format dxfId="744">
      <pivotArea dataOnly="0" outline="0" axis="axisValues" fieldPosition="0"/>
    </format>
    <format dxfId="743">
      <pivotArea type="all" dataOnly="0" outline="0" fieldPosition="0"/>
    </format>
    <format dxfId="742">
      <pivotArea outline="0" collapsedLevelsAreSubtotals="1" fieldPosition="0"/>
    </format>
    <format dxfId="741">
      <pivotArea field="2" type="button" dataOnly="0" labelOnly="1" outline="0" axis="axisRow" fieldPosition="0"/>
    </format>
    <format dxfId="740">
      <pivotArea dataOnly="0" labelOnly="1" fieldPosition="0">
        <references count="1">
          <reference field="2" count="0"/>
        </references>
      </pivotArea>
    </format>
    <format dxfId="739">
      <pivotArea dataOnly="0" labelOnly="1" grandRow="1" outline="0" fieldPosition="0"/>
    </format>
    <format dxfId="738">
      <pivotArea dataOnly="0" labelOnly="1" outline="0" axis="axisValues" fieldPosition="0"/>
    </format>
    <format dxfId="737">
      <pivotArea type="all" dataOnly="0" outline="0" fieldPosition="0"/>
    </format>
    <format dxfId="736">
      <pivotArea outline="0" collapsedLevelsAreSubtotals="1" fieldPosition="0"/>
    </format>
    <format dxfId="735">
      <pivotArea field="2" type="button" dataOnly="0" labelOnly="1" outline="0" axis="axisRow" fieldPosition="0"/>
    </format>
    <format dxfId="734">
      <pivotArea dataOnly="0" labelOnly="1" fieldPosition="0">
        <references count="1">
          <reference field="2" count="0"/>
        </references>
      </pivotArea>
    </format>
    <format dxfId="733">
      <pivotArea dataOnly="0" labelOnly="1" grandRow="1" outline="0" fieldPosition="0"/>
    </format>
    <format dxfId="732">
      <pivotArea dataOnly="0" labelOnly="1" outline="0" axis="axisValues" fieldPosition="0"/>
    </format>
    <format dxfId="731">
      <pivotArea field="2" type="button" dataOnly="0" labelOnly="1" outline="0" axis="axisRow" fieldPosition="0"/>
    </format>
    <format dxfId="730">
      <pivotArea dataOnly="0" labelOnly="1" outline="0" axis="axisValues" fieldPosition="0"/>
    </format>
    <format dxfId="729">
      <pivotArea field="2" type="button" dataOnly="0" labelOnly="1" outline="0" axis="axisRow" fieldPosition="0"/>
    </format>
    <format dxfId="728">
      <pivotArea dataOnly="0" labelOnly="1" grandRow="1" outline="0" fieldPosition="0"/>
    </format>
    <format dxfId="727">
      <pivotArea grandRow="1" outline="0" collapsedLevelsAreSubtotals="1" fieldPosition="0"/>
    </format>
    <format dxfId="726">
      <pivotArea dataOnly="0" labelOnly="1" grandRow="1" outline="0" fieldPosition="0"/>
    </format>
    <format dxfId="725">
      <pivotArea grandRow="1" outline="0" collapsedLevelsAreSubtotals="1" fieldPosition="0"/>
    </format>
    <format dxfId="724">
      <pivotArea dataOnly="0" labelOnly="1" grandRow="1" outline="0" fieldPosition="0"/>
    </format>
    <format dxfId="723">
      <pivotArea grandRow="1" outline="0" collapsedLevelsAreSubtotals="1" fieldPosition="0"/>
    </format>
    <format dxfId="722">
      <pivotArea dataOnly="0" labelOnly="1" grandRow="1" outline="0" fieldPosition="0"/>
    </format>
    <format dxfId="721">
      <pivotArea outline="0" collapsedLevelsAreSubtotals="1" fieldPosition="0"/>
    </format>
    <format dxfId="720">
      <pivotArea dataOnly="0" labelOnly="1" outline="0" axis="axisValues" fieldPosition="0"/>
    </format>
    <format dxfId="719">
      <pivotArea type="all" dataOnly="0" outline="0" fieldPosition="0"/>
    </format>
    <format dxfId="718">
      <pivotArea outline="0" collapsedLevelsAreSubtotals="1" fieldPosition="0"/>
    </format>
    <format dxfId="717">
      <pivotArea field="2" type="button" dataOnly="0" labelOnly="1" outline="0" axis="axisRow" fieldPosition="0"/>
    </format>
    <format dxfId="716">
      <pivotArea dataOnly="0" labelOnly="1" fieldPosition="0">
        <references count="1">
          <reference field="2" count="0"/>
        </references>
      </pivotArea>
    </format>
    <format dxfId="715">
      <pivotArea dataOnly="0" labelOnly="1" grandRow="1" outline="0" fieldPosition="0"/>
    </format>
    <format dxfId="714">
      <pivotArea dataOnly="0" labelOnly="1" outline="0" axis="axisValues" fieldPosition="0"/>
    </format>
    <format dxfId="713">
      <pivotArea field="2" type="button" dataOnly="0" labelOnly="1" outline="0" axis="axisRow" fieldPosition="0"/>
    </format>
    <format dxfId="712">
      <pivotArea dataOnly="0" labelOnly="1" outline="0" axis="axisValues" fieldPosition="0"/>
    </format>
  </formats>
  <chartFormats count="2">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7B00-000000000000}" name="TablaDinámica11" cacheId="41"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L10:M28" firstHeaderRow="1" firstDataRow="1" firstDataCol="1"/>
  <pivotFields count="10">
    <pivotField showAll="0"/>
    <pivotField showAll="0"/>
    <pivotField axis="axisRow" showAll="0" sortType="ascending">
      <items count="18">
        <item x="13"/>
        <item x="12"/>
        <item x="5"/>
        <item x="2"/>
        <item x="8"/>
        <item x="16"/>
        <item x="1"/>
        <item x="3"/>
        <item x="0"/>
        <item x="9"/>
        <item x="14"/>
        <item x="6"/>
        <item x="11"/>
        <item x="10"/>
        <item x="15"/>
        <item x="4"/>
        <item x="7"/>
        <item t="default"/>
      </items>
    </pivotField>
    <pivotField numFmtId="9" showAll="0"/>
    <pivotField numFmtId="9" showAll="0"/>
    <pivotField numFmtId="9" showAll="0"/>
    <pivotField numFmtId="9" showAll="0"/>
    <pivotField numFmtId="9"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2.4. CUMPLIMIENTO SUBCOMPONENTE " fld="9" subtotal="average" baseField="2" baseItem="0" numFmtId="9"/>
  </dataFields>
  <formats count="45">
    <format dxfId="631">
      <pivotArea outline="0" collapsedLevelsAreSubtotals="1" fieldPosition="0"/>
    </format>
    <format dxfId="630">
      <pivotArea dataOnly="0" labelOnly="1" outline="0" axis="axisValues" fieldPosition="0"/>
    </format>
    <format dxfId="629">
      <pivotArea type="all" dataOnly="0" outline="0" fieldPosition="0"/>
    </format>
    <format dxfId="628">
      <pivotArea outline="0" collapsedLevelsAreSubtotals="1" fieldPosition="0"/>
    </format>
    <format dxfId="627">
      <pivotArea field="2" type="button" dataOnly="0" labelOnly="1" outline="0" axis="axisRow" fieldPosition="0"/>
    </format>
    <format dxfId="626">
      <pivotArea dataOnly="0" labelOnly="1" fieldPosition="0">
        <references count="1">
          <reference field="2" count="0"/>
        </references>
      </pivotArea>
    </format>
    <format dxfId="625">
      <pivotArea dataOnly="0" labelOnly="1" grandRow="1" outline="0" fieldPosition="0"/>
    </format>
    <format dxfId="624">
      <pivotArea dataOnly="0" labelOnly="1" outline="0" axis="axisValues" fieldPosition="0"/>
    </format>
    <format dxfId="623">
      <pivotArea type="all" dataOnly="0" outline="0" fieldPosition="0"/>
    </format>
    <format dxfId="622">
      <pivotArea outline="0" collapsedLevelsAreSubtotals="1" fieldPosition="0"/>
    </format>
    <format dxfId="621">
      <pivotArea field="2" type="button" dataOnly="0" labelOnly="1" outline="0" axis="axisRow" fieldPosition="0"/>
    </format>
    <format dxfId="620">
      <pivotArea dataOnly="0" labelOnly="1" fieldPosition="0">
        <references count="1">
          <reference field="2" count="0"/>
        </references>
      </pivotArea>
    </format>
    <format dxfId="619">
      <pivotArea dataOnly="0" labelOnly="1" grandRow="1" outline="0" fieldPosition="0"/>
    </format>
    <format dxfId="618">
      <pivotArea dataOnly="0" labelOnly="1" outline="0" axis="axisValues" fieldPosition="0"/>
    </format>
    <format dxfId="617">
      <pivotArea type="all" dataOnly="0" outline="0" fieldPosition="0"/>
    </format>
    <format dxfId="616">
      <pivotArea outline="0" collapsedLevelsAreSubtotals="1" fieldPosition="0"/>
    </format>
    <format dxfId="615">
      <pivotArea field="2" type="button" dataOnly="0" labelOnly="1" outline="0" axis="axisRow" fieldPosition="0"/>
    </format>
    <format dxfId="614">
      <pivotArea dataOnly="0" labelOnly="1" fieldPosition="0">
        <references count="1">
          <reference field="2" count="0"/>
        </references>
      </pivotArea>
    </format>
    <format dxfId="613">
      <pivotArea dataOnly="0" labelOnly="1" grandRow="1" outline="0" fieldPosition="0"/>
    </format>
    <format dxfId="612">
      <pivotArea dataOnly="0" labelOnly="1" outline="0" axis="axisValues" fieldPosition="0"/>
    </format>
    <format dxfId="611">
      <pivotArea outline="0" collapsedLevelsAreSubtotals="1" fieldPosition="0"/>
    </format>
    <format dxfId="610">
      <pivotArea field="2" type="button" dataOnly="0" labelOnly="1" outline="0" axis="axisRow" fieldPosition="0"/>
    </format>
    <format dxfId="609">
      <pivotArea dataOnly="0" labelOnly="1" outline="0" axis="axisValues" fieldPosition="0"/>
    </format>
    <format dxfId="608">
      <pivotArea field="2" type="button" dataOnly="0" labelOnly="1" outline="0" axis="axisRow" fieldPosition="0"/>
    </format>
    <format dxfId="607">
      <pivotArea dataOnly="0" labelOnly="1" outline="0" axis="axisValues" fieldPosition="0"/>
    </format>
    <format dxfId="606">
      <pivotArea grandRow="1" outline="0" collapsedLevelsAreSubtotals="1" fieldPosition="0"/>
    </format>
    <format dxfId="605">
      <pivotArea dataOnly="0" labelOnly="1" grandRow="1" outline="0" fieldPosition="0"/>
    </format>
    <format dxfId="604">
      <pivotArea grandRow="1" outline="0" collapsedLevelsAreSubtotals="1" fieldPosition="0"/>
    </format>
    <format dxfId="603">
      <pivotArea dataOnly="0" labelOnly="1" grandRow="1" outline="0" fieldPosition="0"/>
    </format>
    <format dxfId="602">
      <pivotArea type="all" dataOnly="0" outline="0" fieldPosition="0"/>
    </format>
    <format dxfId="601">
      <pivotArea outline="0" collapsedLevelsAreSubtotals="1" fieldPosition="0"/>
    </format>
    <format dxfId="600">
      <pivotArea field="2" type="button" dataOnly="0" labelOnly="1" outline="0" axis="axisRow" fieldPosition="0"/>
    </format>
    <format dxfId="599">
      <pivotArea dataOnly="0" labelOnly="1" fieldPosition="0">
        <references count="1">
          <reference field="2" count="0"/>
        </references>
      </pivotArea>
    </format>
    <format dxfId="598">
      <pivotArea dataOnly="0" labelOnly="1" grandRow="1" outline="0" fieldPosition="0"/>
    </format>
    <format dxfId="597">
      <pivotArea dataOnly="0" labelOnly="1" outline="0" axis="axisValues" fieldPosition="0"/>
    </format>
    <format dxfId="596">
      <pivotArea outline="0" collapsedLevelsAreSubtotals="1" fieldPosition="0"/>
    </format>
    <format dxfId="595">
      <pivotArea dataOnly="0" labelOnly="1" outline="0" axis="axisValues" fieldPosition="0"/>
    </format>
    <format dxfId="594">
      <pivotArea type="all" dataOnly="0" outline="0" fieldPosition="0"/>
    </format>
    <format dxfId="593">
      <pivotArea outline="0" collapsedLevelsAreSubtotals="1" fieldPosition="0"/>
    </format>
    <format dxfId="592">
      <pivotArea field="2" type="button" dataOnly="0" labelOnly="1" outline="0" axis="axisRow" fieldPosition="0"/>
    </format>
    <format dxfId="591">
      <pivotArea dataOnly="0" labelOnly="1" fieldPosition="0">
        <references count="1">
          <reference field="2" count="0"/>
        </references>
      </pivotArea>
    </format>
    <format dxfId="590">
      <pivotArea dataOnly="0" labelOnly="1" grandRow="1" outline="0" fieldPosition="0"/>
    </format>
    <format dxfId="589">
      <pivotArea dataOnly="0" labelOnly="1" outline="0" axis="axisValues" fieldPosition="0"/>
    </format>
    <format dxfId="588">
      <pivotArea field="2" type="button" dataOnly="0" labelOnly="1" outline="0" axis="axisRow" fieldPosition="0"/>
    </format>
    <format dxfId="587">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7B00-000001000000}" name="TablaDinámica17" cacheId="41"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L32:S41" firstHeaderRow="0" firstDataRow="1" firstDataCol="1" rowPageCount="1" colPageCount="1"/>
  <pivotFields count="10">
    <pivotField showAll="0"/>
    <pivotField axis="axisRow" showAll="0" sortType="a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pivotField>
    <pivotField axis="axisPage" multipleItemSelectionAllowed="1" showAll="0">
      <items count="18">
        <item h="1" x="13"/>
        <item h="1" x="12"/>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1"/>
  </rowFields>
  <rowItems count="9">
    <i>
      <x v="3"/>
    </i>
    <i>
      <x v="13"/>
    </i>
    <i>
      <x v="17"/>
    </i>
    <i>
      <x v="42"/>
    </i>
    <i>
      <x v="47"/>
    </i>
    <i>
      <x v="48"/>
    </i>
    <i>
      <x v="49"/>
    </i>
    <i>
      <x v="50"/>
    </i>
    <i t="grand">
      <x/>
    </i>
  </rowItems>
  <colFields count="1">
    <field x="-2"/>
  </colFields>
  <colItems count="7">
    <i>
      <x/>
    </i>
    <i i="1">
      <x v="1"/>
    </i>
    <i i="2">
      <x v="2"/>
    </i>
    <i i="3">
      <x v="3"/>
    </i>
    <i i="4">
      <x v="4"/>
    </i>
    <i i="5">
      <x v="5"/>
    </i>
    <i i="6">
      <x v="6"/>
    </i>
  </colItems>
  <pageFields count="1">
    <pageField fld="2" hier="-1"/>
  </pageFields>
  <dataFields count="7">
    <dataField name="Promedio de 2.4.1. Aprobación:" fld="3" subtotal="average" baseField="1" baseItem="0"/>
    <dataField name="Promedio de 2.4.2. Denominación en el Sistema de Gestión Calidad: " fld="4" subtotal="average" baseField="1" baseItem="0"/>
    <dataField name="Promedio de 2.4.3. Registros Radicación: " fld="5" subtotal="average" baseField="1" baseItem="0"/>
    <dataField name="Promedio de 2.4.4. Parametrización SGDA: " fld="6" subtotal="average" baseField="1" baseItem="0"/>
    <dataField name="Promedio de 2.4.5. Parametrización SGDEA: " fld="7" subtotal="average" baseField="1" baseItem="0"/>
    <dataField name="Promedio de 2.4.6. Criterios o llaves de busqueda: " fld="8" subtotal="average" baseField="1" baseItem="0"/>
    <dataField name="Promedio de 2.4. CUMPLIMIENTO SUBCOMPONENTE " fld="9" subtotal="average" baseField="1" baseItem="0"/>
  </dataFields>
  <formats count="45">
    <format dxfId="676">
      <pivotArea dataOnly="0" labelOnly="1" outline="0" fieldPosition="0">
        <references count="1">
          <reference field="4294967294" count="7">
            <x v="0"/>
            <x v="1"/>
            <x v="2"/>
            <x v="3"/>
            <x v="4"/>
            <x v="5"/>
            <x v="6"/>
          </reference>
        </references>
      </pivotArea>
    </format>
    <format dxfId="675">
      <pivotArea outline="0" collapsedLevelsAreSubtotals="1" fieldPosition="0"/>
    </format>
    <format dxfId="674">
      <pivotArea type="all" dataOnly="0" outline="0" fieldPosition="0"/>
    </format>
    <format dxfId="673">
      <pivotArea outline="0" collapsedLevelsAreSubtotals="1" fieldPosition="0"/>
    </format>
    <format dxfId="672">
      <pivotArea field="1" type="button" dataOnly="0" labelOnly="1" outline="0" axis="axisRow" fieldPosition="0"/>
    </format>
    <format dxfId="671">
      <pivotArea dataOnly="0" labelOnly="1" fieldPosition="0">
        <references count="1">
          <reference field="1" count="8">
            <x v="3"/>
            <x v="13"/>
            <x v="17"/>
            <x v="42"/>
            <x v="47"/>
            <x v="48"/>
            <x v="49"/>
            <x v="50"/>
          </reference>
        </references>
      </pivotArea>
    </format>
    <format dxfId="670">
      <pivotArea dataOnly="0" labelOnly="1" grandRow="1" outline="0" fieldPosition="0"/>
    </format>
    <format dxfId="669">
      <pivotArea dataOnly="0" labelOnly="1" outline="0" fieldPosition="0">
        <references count="1">
          <reference field="4294967294" count="7">
            <x v="0"/>
            <x v="1"/>
            <x v="2"/>
            <x v="3"/>
            <x v="4"/>
            <x v="5"/>
            <x v="6"/>
          </reference>
        </references>
      </pivotArea>
    </format>
    <format dxfId="668">
      <pivotArea type="all" dataOnly="0" outline="0" fieldPosition="0"/>
    </format>
    <format dxfId="667">
      <pivotArea outline="0" collapsedLevelsAreSubtotals="1" fieldPosition="0"/>
    </format>
    <format dxfId="666">
      <pivotArea field="1" type="button" dataOnly="0" labelOnly="1" outline="0" axis="axisRow" fieldPosition="0"/>
    </format>
    <format dxfId="665">
      <pivotArea dataOnly="0" labelOnly="1" fieldPosition="0">
        <references count="1">
          <reference field="1" count="8">
            <x v="3"/>
            <x v="13"/>
            <x v="17"/>
            <x v="42"/>
            <x v="47"/>
            <x v="48"/>
            <x v="49"/>
            <x v="50"/>
          </reference>
        </references>
      </pivotArea>
    </format>
    <format dxfId="664">
      <pivotArea dataOnly="0" labelOnly="1" grandRow="1" outline="0" fieldPosition="0"/>
    </format>
    <format dxfId="663">
      <pivotArea dataOnly="0" labelOnly="1" outline="0" fieldPosition="0">
        <references count="1">
          <reference field="4294967294" count="7">
            <x v="0"/>
            <x v="1"/>
            <x v="2"/>
            <x v="3"/>
            <x v="4"/>
            <x v="5"/>
            <x v="6"/>
          </reference>
        </references>
      </pivotArea>
    </format>
    <format dxfId="662">
      <pivotArea type="all" dataOnly="0" outline="0" fieldPosition="0"/>
    </format>
    <format dxfId="661">
      <pivotArea outline="0" collapsedLevelsAreSubtotals="1" fieldPosition="0"/>
    </format>
    <format dxfId="660">
      <pivotArea field="1" type="button" dataOnly="0" labelOnly="1" outline="0" axis="axisRow" fieldPosition="0"/>
    </format>
    <format dxfId="659">
      <pivotArea dataOnly="0" labelOnly="1" fieldPosition="0">
        <references count="1">
          <reference field="1" count="8">
            <x v="3"/>
            <x v="13"/>
            <x v="17"/>
            <x v="42"/>
            <x v="47"/>
            <x v="48"/>
            <x v="49"/>
            <x v="50"/>
          </reference>
        </references>
      </pivotArea>
    </format>
    <format dxfId="658">
      <pivotArea dataOnly="0" labelOnly="1" grandRow="1" outline="0" fieldPosition="0"/>
    </format>
    <format dxfId="657">
      <pivotArea dataOnly="0" labelOnly="1" outline="0" fieldPosition="0">
        <references count="1">
          <reference field="4294967294" count="7">
            <x v="0"/>
            <x v="1"/>
            <x v="2"/>
            <x v="3"/>
            <x v="4"/>
            <x v="5"/>
            <x v="6"/>
          </reference>
        </references>
      </pivotArea>
    </format>
    <format dxfId="656">
      <pivotArea field="1" type="button" dataOnly="0" labelOnly="1" outline="0" axis="axisRow" fieldPosition="0"/>
    </format>
    <format dxfId="655">
      <pivotArea dataOnly="0" labelOnly="1" outline="0" fieldPosition="0">
        <references count="1">
          <reference field="4294967294" count="7">
            <x v="0"/>
            <x v="1"/>
            <x v="2"/>
            <x v="3"/>
            <x v="4"/>
            <x v="5"/>
            <x v="6"/>
          </reference>
        </references>
      </pivotArea>
    </format>
    <format dxfId="654">
      <pivotArea type="all" dataOnly="0" outline="0" fieldPosition="0"/>
    </format>
    <format dxfId="653">
      <pivotArea outline="0" collapsedLevelsAreSubtotals="1" fieldPosition="0"/>
    </format>
    <format dxfId="652">
      <pivotArea field="1" type="button" dataOnly="0" labelOnly="1" outline="0" axis="axisRow" fieldPosition="0"/>
    </format>
    <format dxfId="651">
      <pivotArea dataOnly="0" labelOnly="1" grandRow="1" outline="0" fieldPosition="0"/>
    </format>
    <format dxfId="650">
      <pivotArea dataOnly="0" labelOnly="1" outline="0" fieldPosition="0">
        <references count="1">
          <reference field="4294967294" count="7">
            <x v="0"/>
            <x v="1"/>
            <x v="2"/>
            <x v="3"/>
            <x v="4"/>
            <x v="5"/>
            <x v="6"/>
          </reference>
        </references>
      </pivotArea>
    </format>
    <format dxfId="649">
      <pivotArea field="1" type="button" dataOnly="0" labelOnly="1" outline="0" axis="axisRow" fieldPosition="0"/>
    </format>
    <format dxfId="648">
      <pivotArea dataOnly="0" labelOnly="1" outline="0" fieldPosition="0">
        <references count="1">
          <reference field="4294967294" count="7">
            <x v="0"/>
            <x v="1"/>
            <x v="2"/>
            <x v="3"/>
            <x v="4"/>
            <x v="5"/>
            <x v="6"/>
          </reference>
        </references>
      </pivotArea>
    </format>
    <format dxfId="647">
      <pivotArea grandRow="1" outline="0" collapsedLevelsAreSubtotals="1" fieldPosition="0"/>
    </format>
    <format dxfId="646">
      <pivotArea dataOnly="0" labelOnly="1" grandRow="1" outline="0" fieldPosition="0"/>
    </format>
    <format dxfId="645">
      <pivotArea field="1" type="button" dataOnly="0" labelOnly="1" outline="0" axis="axisRow" fieldPosition="0"/>
    </format>
    <format dxfId="644">
      <pivotArea dataOnly="0" labelOnly="1" grandRow="1" outline="0" fieldPosition="0"/>
    </format>
    <format dxfId="643">
      <pivotArea outline="0" collapsedLevelsAreSubtotals="1" fieldPosition="0"/>
    </format>
    <format dxfId="642">
      <pivotArea dataOnly="0" labelOnly="1" outline="0" fieldPosition="0">
        <references count="1">
          <reference field="4294967294" count="7">
            <x v="0"/>
            <x v="1"/>
            <x v="2"/>
            <x v="3"/>
            <x v="4"/>
            <x v="5"/>
            <x v="6"/>
          </reference>
        </references>
      </pivotArea>
    </format>
    <format dxfId="641">
      <pivotArea grandRow="1" outline="0" collapsedLevelsAreSubtotals="1" fieldPosition="0"/>
    </format>
    <format dxfId="640">
      <pivotArea dataOnly="0" labelOnly="1" grandRow="1" outline="0" fieldPosition="0"/>
    </format>
    <format dxfId="639">
      <pivotArea field="1" type="button" dataOnly="0" labelOnly="1" outline="0" axis="axisRow" fieldPosition="0"/>
    </format>
    <format dxfId="638">
      <pivotArea dataOnly="0" labelOnly="1" grandRow="1" outline="0" fieldPosition="0"/>
    </format>
    <format dxfId="637">
      <pivotArea type="all" dataOnly="0" outline="0" fieldPosition="0"/>
    </format>
    <format dxfId="636">
      <pivotArea outline="0" collapsedLevelsAreSubtotals="1" fieldPosition="0"/>
    </format>
    <format dxfId="635">
      <pivotArea field="1" type="button" dataOnly="0" labelOnly="1" outline="0" axis="axisRow" fieldPosition="0"/>
    </format>
    <format dxfId="634">
      <pivotArea dataOnly="0" labelOnly="1" fieldPosition="0">
        <references count="1">
          <reference field="1" count="8">
            <x v="3"/>
            <x v="13"/>
            <x v="17"/>
            <x v="42"/>
            <x v="47"/>
            <x v="48"/>
            <x v="49"/>
            <x v="50"/>
          </reference>
        </references>
      </pivotArea>
    </format>
    <format dxfId="633">
      <pivotArea dataOnly="0" labelOnly="1" grandRow="1" outline="0" fieldPosition="0"/>
    </format>
    <format dxfId="632">
      <pivotArea dataOnly="0" labelOnly="1" outline="0" fieldPosition="0">
        <references count="1">
          <reference field="4294967294" count="7">
            <x v="0"/>
            <x v="1"/>
            <x v="2"/>
            <x v="3"/>
            <x v="4"/>
            <x v="5"/>
            <x v="6"/>
          </reference>
        </references>
      </pivotArea>
    </format>
  </formats>
  <chartFormats count="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7C00-000001000000}" name="TablaDinámica26" cacheId="42"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M10:N28" firstHeaderRow="1" firstDataRow="1" firstDataCol="1"/>
  <pivotFields count="11">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numFmtId="9" showAll="0"/>
    <pivotField numFmtId="9" showAll="0"/>
    <pivotField numFmtId="9" showAll="0"/>
    <pivotField numFmtId="9" showAll="0"/>
    <pivotField numFmtId="9" showAll="0"/>
    <pivotField numFmtId="9" showAll="0"/>
    <pivotField dataField="1" numFmtId="9" showAll="0"/>
  </pivotFields>
  <rowFields count="1">
    <field x="2"/>
  </rowFields>
  <rowItems count="18">
    <i>
      <x v="1"/>
    </i>
    <i>
      <x/>
    </i>
    <i>
      <x v="15"/>
    </i>
    <i>
      <x v="4"/>
    </i>
    <i>
      <x v="8"/>
    </i>
    <i>
      <x v="3"/>
    </i>
    <i>
      <x v="7"/>
    </i>
    <i>
      <x v="13"/>
    </i>
    <i>
      <x v="11"/>
    </i>
    <i>
      <x v="5"/>
    </i>
    <i>
      <x v="14"/>
    </i>
    <i>
      <x v="2"/>
    </i>
    <i>
      <x v="10"/>
    </i>
    <i>
      <x v="9"/>
    </i>
    <i>
      <x v="6"/>
    </i>
    <i>
      <x v="12"/>
    </i>
    <i>
      <x v="16"/>
    </i>
    <i t="grand">
      <x/>
    </i>
  </rowItems>
  <colItems count="1">
    <i/>
  </colItems>
  <dataFields count="1">
    <dataField name="Promedio de 2.5. CUMPLIMIENTO SUBCOMPONENTE " fld="10" subtotal="average" baseField="2" baseItem="0" numFmtId="9"/>
  </dataFields>
  <formats count="55">
    <format dxfId="536">
      <pivotArea outline="0" collapsedLevelsAreSubtotals="1" fieldPosition="0"/>
    </format>
    <format dxfId="535">
      <pivotArea dataOnly="0" labelOnly="1" outline="0" axis="axisValues" fieldPosition="0"/>
    </format>
    <format dxfId="534">
      <pivotArea type="all" dataOnly="0" outline="0" fieldPosition="0"/>
    </format>
    <format dxfId="533">
      <pivotArea outline="0" collapsedLevelsAreSubtotals="1" fieldPosition="0"/>
    </format>
    <format dxfId="532">
      <pivotArea field="2" type="button" dataOnly="0" labelOnly="1" outline="0" axis="axisRow" fieldPosition="0"/>
    </format>
    <format dxfId="531">
      <pivotArea dataOnly="0" labelOnly="1" fieldPosition="0">
        <references count="1">
          <reference field="2" count="0"/>
        </references>
      </pivotArea>
    </format>
    <format dxfId="530">
      <pivotArea dataOnly="0" labelOnly="1" grandRow="1" outline="0" fieldPosition="0"/>
    </format>
    <format dxfId="529">
      <pivotArea dataOnly="0" labelOnly="1" outline="0" axis="axisValues" fieldPosition="0"/>
    </format>
    <format dxfId="528">
      <pivotArea type="all" dataOnly="0" outline="0" fieldPosition="0"/>
    </format>
    <format dxfId="527">
      <pivotArea outline="0" collapsedLevelsAreSubtotals="1" fieldPosition="0"/>
    </format>
    <format dxfId="526">
      <pivotArea field="2" type="button" dataOnly="0" labelOnly="1" outline="0" axis="axisRow" fieldPosition="0"/>
    </format>
    <format dxfId="525">
      <pivotArea dataOnly="0" labelOnly="1" fieldPosition="0">
        <references count="1">
          <reference field="2" count="0"/>
        </references>
      </pivotArea>
    </format>
    <format dxfId="524">
      <pivotArea dataOnly="0" labelOnly="1" grandRow="1" outline="0" fieldPosition="0"/>
    </format>
    <format dxfId="523">
      <pivotArea dataOnly="0" labelOnly="1" outline="0" axis="axisValues" fieldPosition="0"/>
    </format>
    <format dxfId="522">
      <pivotArea type="all" dataOnly="0" outline="0" fieldPosition="0"/>
    </format>
    <format dxfId="521">
      <pivotArea outline="0" collapsedLevelsAreSubtotals="1" fieldPosition="0"/>
    </format>
    <format dxfId="520">
      <pivotArea field="2" type="button" dataOnly="0" labelOnly="1" outline="0" axis="axisRow" fieldPosition="0"/>
    </format>
    <format dxfId="519">
      <pivotArea dataOnly="0" labelOnly="1" fieldPosition="0">
        <references count="1">
          <reference field="2" count="0"/>
        </references>
      </pivotArea>
    </format>
    <format dxfId="518">
      <pivotArea dataOnly="0" labelOnly="1" grandRow="1" outline="0" fieldPosition="0"/>
    </format>
    <format dxfId="517">
      <pivotArea dataOnly="0" labelOnly="1" outline="0" axis="axisValues" fieldPosition="0"/>
    </format>
    <format dxfId="516">
      <pivotArea type="all" dataOnly="0" outline="0" fieldPosition="0"/>
    </format>
    <format dxfId="515">
      <pivotArea outline="0" collapsedLevelsAreSubtotals="1" fieldPosition="0"/>
    </format>
    <format dxfId="514">
      <pivotArea field="2" type="button" dataOnly="0" labelOnly="1" outline="0" axis="axisRow" fieldPosition="0"/>
    </format>
    <format dxfId="513">
      <pivotArea dataOnly="0" labelOnly="1" fieldPosition="0">
        <references count="1">
          <reference field="2" count="0"/>
        </references>
      </pivotArea>
    </format>
    <format dxfId="512">
      <pivotArea dataOnly="0" labelOnly="1" grandRow="1" outline="0" fieldPosition="0"/>
    </format>
    <format dxfId="511">
      <pivotArea dataOnly="0" labelOnly="1" outline="0" axis="axisValues" fieldPosition="0"/>
    </format>
    <format dxfId="510">
      <pivotArea type="all" dataOnly="0" outline="0" fieldPosition="0"/>
    </format>
    <format dxfId="509">
      <pivotArea outline="0" collapsedLevelsAreSubtotals="1" fieldPosition="0"/>
    </format>
    <format dxfId="508">
      <pivotArea field="2" type="button" dataOnly="0" labelOnly="1" outline="0" axis="axisRow" fieldPosition="0"/>
    </format>
    <format dxfId="507">
      <pivotArea dataOnly="0" labelOnly="1" fieldPosition="0">
        <references count="1">
          <reference field="2" count="0"/>
        </references>
      </pivotArea>
    </format>
    <format dxfId="506">
      <pivotArea dataOnly="0" labelOnly="1" grandRow="1" outline="0" fieldPosition="0"/>
    </format>
    <format dxfId="505">
      <pivotArea dataOnly="0" labelOnly="1" outline="0" axis="axisValues" fieldPosition="0"/>
    </format>
    <format dxfId="504">
      <pivotArea field="2" type="button" dataOnly="0" labelOnly="1" outline="0" axis="axisRow" fieldPosition="0"/>
    </format>
    <format dxfId="503">
      <pivotArea dataOnly="0" labelOnly="1" outline="0" axis="axisValues" fieldPosition="0"/>
    </format>
    <format dxfId="502">
      <pivotArea field="2" type="button" dataOnly="0" labelOnly="1" outline="0" axis="axisRow" fieldPosition="0"/>
    </format>
    <format dxfId="501">
      <pivotArea dataOnly="0" labelOnly="1" grandRow="1" outline="0" fieldPosition="0"/>
    </format>
    <format dxfId="500">
      <pivotArea grandRow="1" outline="0" collapsedLevelsAreSubtotals="1" fieldPosition="0"/>
    </format>
    <format dxfId="499">
      <pivotArea dataOnly="0" labelOnly="1" grandRow="1" outline="0" fieldPosition="0"/>
    </format>
    <format dxfId="498">
      <pivotArea field="2" type="button" dataOnly="0" labelOnly="1" outline="0" axis="axisRow" fieldPosition="0"/>
    </format>
    <format dxfId="497">
      <pivotArea dataOnly="0" labelOnly="1" outline="0" axis="axisValues" fieldPosition="0"/>
    </format>
    <format dxfId="496">
      <pivotArea grandRow="1" outline="0" collapsedLevelsAreSubtotals="1" fieldPosition="0"/>
    </format>
    <format dxfId="495">
      <pivotArea dataOnly="0" labelOnly="1" grandRow="1" outline="0" fieldPosition="0"/>
    </format>
    <format dxfId="494">
      <pivotArea field="2" type="button" dataOnly="0" labelOnly="1" outline="0" axis="axisRow" fieldPosition="0"/>
    </format>
    <format dxfId="493">
      <pivotArea grandRow="1" outline="0" collapsedLevelsAreSubtotals="1" fieldPosition="0"/>
    </format>
    <format dxfId="492">
      <pivotArea dataOnly="0" labelOnly="1" grandRow="1" outline="0" fieldPosition="0"/>
    </format>
    <format dxfId="491">
      <pivotArea outline="0" collapsedLevelsAreSubtotals="1" fieldPosition="0"/>
    </format>
    <format dxfId="490">
      <pivotArea dataOnly="0" labelOnly="1" outline="0" axis="axisValues" fieldPosition="0"/>
    </format>
    <format dxfId="489">
      <pivotArea type="all" dataOnly="0" outline="0" fieldPosition="0"/>
    </format>
    <format dxfId="488">
      <pivotArea outline="0" collapsedLevelsAreSubtotals="1" fieldPosition="0"/>
    </format>
    <format dxfId="487">
      <pivotArea field="2" type="button" dataOnly="0" labelOnly="1" outline="0" axis="axisRow" fieldPosition="0"/>
    </format>
    <format dxfId="486">
      <pivotArea dataOnly="0" labelOnly="1" fieldPosition="0">
        <references count="1">
          <reference field="2" count="0"/>
        </references>
      </pivotArea>
    </format>
    <format dxfId="485">
      <pivotArea dataOnly="0" labelOnly="1" grandRow="1" outline="0" fieldPosition="0"/>
    </format>
    <format dxfId="484">
      <pivotArea dataOnly="0" labelOnly="1" outline="0" axis="axisValues" fieldPosition="0"/>
    </format>
    <format dxfId="483">
      <pivotArea field="2" type="button" dataOnly="0" labelOnly="1" outline="0" axis="axisRow" fieldPosition="0"/>
    </format>
    <format dxfId="482">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7C00-000000000000}" name="TablaDinámica18" cacheId="42"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M33:U42" firstHeaderRow="0" firstDataRow="1" firstDataCol="1" rowPageCount="1" colPageCount="1"/>
  <pivotFields count="11">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7"/>
            </reference>
          </references>
        </pivotArea>
      </autoSortScope>
    </pivotField>
    <pivotField axis="axisPage" multipleItemSelectionAllowed="1" showAll="0">
      <items count="18">
        <item h="1" x="13"/>
        <item h="1" x="12"/>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1"/>
  </rowFields>
  <rowItems count="9">
    <i>
      <x v="49"/>
    </i>
    <i>
      <x v="48"/>
    </i>
    <i>
      <x v="42"/>
    </i>
    <i>
      <x v="50"/>
    </i>
    <i>
      <x v="3"/>
    </i>
    <i>
      <x v="17"/>
    </i>
    <i>
      <x v="47"/>
    </i>
    <i>
      <x v="13"/>
    </i>
    <i t="grand">
      <x/>
    </i>
  </rowItems>
  <colFields count="1">
    <field x="-2"/>
  </colFields>
  <colItems count="8">
    <i>
      <x/>
    </i>
    <i i="1">
      <x v="1"/>
    </i>
    <i i="2">
      <x v="2"/>
    </i>
    <i i="3">
      <x v="3"/>
    </i>
    <i i="4">
      <x v="4"/>
    </i>
    <i i="5">
      <x v="5"/>
    </i>
    <i i="6">
      <x v="6"/>
    </i>
    <i i="7">
      <x v="7"/>
    </i>
  </colItems>
  <pageFields count="1">
    <pageField fld="2" hier="-1"/>
  </pageFields>
  <dataFields count="8">
    <dataField name="Promedio de 2.5.1.Aprobación: " fld="3" subtotal="average" baseField="1" baseItem="0"/>
    <dataField name="Promedio de 2.5.2. Cumplimiento Normativo - Acuerdo 06: " fld="4" subtotal="average" baseField="1" baseItem="0"/>
    <dataField name="Promedio de 2.5.3. Cronograma para la implementación: " fld="5" subtotal="average" baseField="1" baseItem="0"/>
    <dataField name="Promedio de 2.5.4. Seguimiento y Control: " fld="6" subtotal="average" baseField="1" baseItem="0"/>
    <dataField name="Promedio de 2.5.5. Plan Preservación - Cumplimiento Normativo: " fld="7" subtotal="average" baseField="1" baseItem="0"/>
    <dataField name="Promedio de 2.5.6. Plan Preservación - Implementación: " fld="8" subtotal="average" baseField="1" baseItem="0"/>
    <dataField name="Promedio de 2.5.7. Plan Preservación - Seguimiento: " fld="9" subtotal="average" baseField="1" baseItem="0"/>
    <dataField name="Promedio de 2.5. CUMPLIMIENTO SUBCOMPONENTE " fld="10" subtotal="average" baseField="1" baseItem="0"/>
  </dataFields>
  <formats count="50">
    <format dxfId="586">
      <pivotArea dataOnly="0" labelOnly="1" outline="0" fieldPosition="0">
        <references count="1">
          <reference field="4294967294" count="8">
            <x v="0"/>
            <x v="1"/>
            <x v="2"/>
            <x v="3"/>
            <x v="4"/>
            <x v="5"/>
            <x v="6"/>
            <x v="7"/>
          </reference>
        </references>
      </pivotArea>
    </format>
    <format dxfId="585">
      <pivotArea outline="0" collapsedLevelsAreSubtotals="1" fieldPosition="0"/>
    </format>
    <format dxfId="584">
      <pivotArea type="all" dataOnly="0" outline="0" fieldPosition="0"/>
    </format>
    <format dxfId="583">
      <pivotArea outline="0" collapsedLevelsAreSubtotals="1" fieldPosition="0"/>
    </format>
    <format dxfId="582">
      <pivotArea field="1" type="button" dataOnly="0" labelOnly="1" outline="0" axis="axisRow" fieldPosition="0"/>
    </format>
    <format dxfId="581">
      <pivotArea dataOnly="0" labelOnly="1" fieldPosition="0">
        <references count="1">
          <reference field="1" count="8">
            <x v="3"/>
            <x v="13"/>
            <x v="17"/>
            <x v="42"/>
            <x v="47"/>
            <x v="48"/>
            <x v="49"/>
            <x v="50"/>
          </reference>
        </references>
      </pivotArea>
    </format>
    <format dxfId="580">
      <pivotArea dataOnly="0" labelOnly="1" grandRow="1" outline="0" fieldPosition="0"/>
    </format>
    <format dxfId="579">
      <pivotArea dataOnly="0" labelOnly="1" outline="0" fieldPosition="0">
        <references count="1">
          <reference field="4294967294" count="8">
            <x v="0"/>
            <x v="1"/>
            <x v="2"/>
            <x v="3"/>
            <x v="4"/>
            <x v="5"/>
            <x v="6"/>
            <x v="7"/>
          </reference>
        </references>
      </pivotArea>
    </format>
    <format dxfId="578">
      <pivotArea type="all" dataOnly="0" outline="0" fieldPosition="0"/>
    </format>
    <format dxfId="577">
      <pivotArea outline="0" collapsedLevelsAreSubtotals="1" fieldPosition="0"/>
    </format>
    <format dxfId="576">
      <pivotArea field="1" type="button" dataOnly="0" labelOnly="1" outline="0" axis="axisRow" fieldPosition="0"/>
    </format>
    <format dxfId="575">
      <pivotArea dataOnly="0" labelOnly="1" fieldPosition="0">
        <references count="1">
          <reference field="1" count="8">
            <x v="3"/>
            <x v="13"/>
            <x v="17"/>
            <x v="42"/>
            <x v="47"/>
            <x v="48"/>
            <x v="49"/>
            <x v="50"/>
          </reference>
        </references>
      </pivotArea>
    </format>
    <format dxfId="574">
      <pivotArea dataOnly="0" labelOnly="1" grandRow="1" outline="0" fieldPosition="0"/>
    </format>
    <format dxfId="573">
      <pivotArea dataOnly="0" labelOnly="1" outline="0" fieldPosition="0">
        <references count="1">
          <reference field="4294967294" count="8">
            <x v="0"/>
            <x v="1"/>
            <x v="2"/>
            <x v="3"/>
            <x v="4"/>
            <x v="5"/>
            <x v="6"/>
            <x v="7"/>
          </reference>
        </references>
      </pivotArea>
    </format>
    <format dxfId="572">
      <pivotArea type="all" dataOnly="0" outline="0" fieldPosition="0"/>
    </format>
    <format dxfId="571">
      <pivotArea outline="0" collapsedLevelsAreSubtotals="1" fieldPosition="0"/>
    </format>
    <format dxfId="570">
      <pivotArea field="1" type="button" dataOnly="0" labelOnly="1" outline="0" axis="axisRow" fieldPosition="0"/>
    </format>
    <format dxfId="569">
      <pivotArea dataOnly="0" labelOnly="1" fieldPosition="0">
        <references count="1">
          <reference field="1" count="8">
            <x v="3"/>
            <x v="13"/>
            <x v="17"/>
            <x v="42"/>
            <x v="47"/>
            <x v="48"/>
            <x v="49"/>
            <x v="50"/>
          </reference>
        </references>
      </pivotArea>
    </format>
    <format dxfId="568">
      <pivotArea dataOnly="0" labelOnly="1" grandRow="1" outline="0" fieldPosition="0"/>
    </format>
    <format dxfId="567">
      <pivotArea dataOnly="0" labelOnly="1" outline="0" fieldPosition="0">
        <references count="1">
          <reference field="4294967294" count="8">
            <x v="0"/>
            <x v="1"/>
            <x v="2"/>
            <x v="3"/>
            <x v="4"/>
            <x v="5"/>
            <x v="6"/>
            <x v="7"/>
          </reference>
        </references>
      </pivotArea>
    </format>
    <format dxfId="566">
      <pivotArea type="all" dataOnly="0" outline="0" fieldPosition="0"/>
    </format>
    <format dxfId="565">
      <pivotArea outline="0" collapsedLevelsAreSubtotals="1" fieldPosition="0"/>
    </format>
    <format dxfId="564">
      <pivotArea field="1" type="button" dataOnly="0" labelOnly="1" outline="0" axis="axisRow" fieldPosition="0"/>
    </format>
    <format dxfId="563">
      <pivotArea dataOnly="0" labelOnly="1" fieldPosition="0">
        <references count="1">
          <reference field="1" count="8">
            <x v="3"/>
            <x v="13"/>
            <x v="17"/>
            <x v="42"/>
            <x v="47"/>
            <x v="48"/>
            <x v="49"/>
            <x v="50"/>
          </reference>
        </references>
      </pivotArea>
    </format>
    <format dxfId="562">
      <pivotArea dataOnly="0" labelOnly="1" grandRow="1" outline="0" fieldPosition="0"/>
    </format>
    <format dxfId="561">
      <pivotArea dataOnly="0" labelOnly="1" outline="0" fieldPosition="0">
        <references count="1">
          <reference field="4294967294" count="8">
            <x v="0"/>
            <x v="1"/>
            <x v="2"/>
            <x v="3"/>
            <x v="4"/>
            <x v="5"/>
            <x v="6"/>
            <x v="7"/>
          </reference>
        </references>
      </pivotArea>
    </format>
    <format dxfId="560">
      <pivotArea type="all" dataOnly="0" outline="0" fieldPosition="0"/>
    </format>
    <format dxfId="559">
      <pivotArea outline="0" collapsedLevelsAreSubtotals="1" fieldPosition="0"/>
    </format>
    <format dxfId="558">
      <pivotArea field="1" type="button" dataOnly="0" labelOnly="1" outline="0" axis="axisRow" fieldPosition="0"/>
    </format>
    <format dxfId="557">
      <pivotArea dataOnly="0" labelOnly="1" fieldPosition="0">
        <references count="1">
          <reference field="1" count="8">
            <x v="3"/>
            <x v="13"/>
            <x v="17"/>
            <x v="42"/>
            <x v="47"/>
            <x v="48"/>
            <x v="49"/>
            <x v="50"/>
          </reference>
        </references>
      </pivotArea>
    </format>
    <format dxfId="556">
      <pivotArea dataOnly="0" labelOnly="1" grandRow="1" outline="0" fieldPosition="0"/>
    </format>
    <format dxfId="555">
      <pivotArea dataOnly="0" labelOnly="1" outline="0" fieldPosition="0">
        <references count="1">
          <reference field="4294967294" count="8">
            <x v="0"/>
            <x v="1"/>
            <x v="2"/>
            <x v="3"/>
            <x v="4"/>
            <x v="5"/>
            <x v="6"/>
            <x v="7"/>
          </reference>
        </references>
      </pivotArea>
    </format>
    <format dxfId="554">
      <pivotArea field="1" type="button" dataOnly="0" labelOnly="1" outline="0" axis="axisRow" fieldPosition="0"/>
    </format>
    <format dxfId="553">
      <pivotArea dataOnly="0" labelOnly="1" outline="0" fieldPosition="0">
        <references count="1">
          <reference field="4294967294" count="8">
            <x v="0"/>
            <x v="1"/>
            <x v="2"/>
            <x v="3"/>
            <x v="4"/>
            <x v="5"/>
            <x v="6"/>
            <x v="7"/>
          </reference>
        </references>
      </pivotArea>
    </format>
    <format dxfId="552">
      <pivotArea field="1" type="button" dataOnly="0" labelOnly="1" outline="0" axis="axisRow" fieldPosition="0"/>
    </format>
    <format dxfId="551">
      <pivotArea dataOnly="0" outline="0" fieldPosition="0">
        <references count="1">
          <reference field="4294967294" count="8">
            <x v="0"/>
            <x v="1"/>
            <x v="2"/>
            <x v="3"/>
            <x v="4"/>
            <x v="5"/>
            <x v="6"/>
            <x v="7"/>
          </reference>
        </references>
      </pivotArea>
    </format>
    <format dxfId="550">
      <pivotArea field="1" type="button" dataOnly="0" labelOnly="1" outline="0" axis="axisRow" fieldPosition="0"/>
    </format>
    <format dxfId="549">
      <pivotArea dataOnly="0" labelOnly="1" outline="0" fieldPosition="0">
        <references count="1">
          <reference field="4294967294" count="8">
            <x v="0"/>
            <x v="1"/>
            <x v="2"/>
            <x v="3"/>
            <x v="4"/>
            <x v="5"/>
            <x v="6"/>
            <x v="7"/>
          </reference>
        </references>
      </pivotArea>
    </format>
    <format dxfId="548">
      <pivotArea grandRow="1" outline="0" collapsedLevelsAreSubtotals="1" fieldPosition="0"/>
    </format>
    <format dxfId="547">
      <pivotArea dataOnly="0" labelOnly="1" grandRow="1" outline="0" fieldPosition="0"/>
    </format>
    <format dxfId="546">
      <pivotArea grandRow="1" outline="0" collapsedLevelsAreSubtotals="1" fieldPosition="0"/>
    </format>
    <format dxfId="545">
      <pivotArea dataOnly="0" labelOnly="1" grandRow="1" outline="0" fieldPosition="0"/>
    </format>
    <format dxfId="544">
      <pivotArea dataOnly="0" labelOnly="1" grandRow="1" outline="0" fieldPosition="0"/>
    </format>
    <format dxfId="543">
      <pivotArea dataOnly="0" labelOnly="1" grandRow="1" outline="0" fieldPosition="0"/>
    </format>
    <format dxfId="542">
      <pivotArea type="all" dataOnly="0" outline="0" fieldPosition="0"/>
    </format>
    <format dxfId="541">
      <pivotArea outline="0" collapsedLevelsAreSubtotals="1" fieldPosition="0"/>
    </format>
    <format dxfId="540">
      <pivotArea field="1" type="button" dataOnly="0" labelOnly="1" outline="0" axis="axisRow" fieldPosition="0"/>
    </format>
    <format dxfId="539">
      <pivotArea dataOnly="0" labelOnly="1" fieldPosition="0">
        <references count="1">
          <reference field="1" count="8">
            <x v="3"/>
            <x v="13"/>
            <x v="17"/>
            <x v="42"/>
            <x v="47"/>
            <x v="48"/>
            <x v="49"/>
            <x v="50"/>
          </reference>
        </references>
      </pivotArea>
    </format>
    <format dxfId="538">
      <pivotArea dataOnly="0" labelOnly="1" grandRow="1" outline="0" fieldPosition="0"/>
    </format>
    <format dxfId="537">
      <pivotArea dataOnly="0" labelOnly="1" outline="0" fieldPosition="0">
        <references count="1">
          <reference field="4294967294" count="8">
            <x v="0"/>
            <x v="1"/>
            <x v="2"/>
            <x v="3"/>
            <x v="4"/>
            <x v="5"/>
            <x v="6"/>
            <x v="7"/>
          </reference>
        </references>
      </pivotArea>
    </format>
  </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7D00-000000000000}" name="TablaDinámica19" cacheId="43"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M32:U41" firstHeaderRow="0" firstDataRow="1" firstDataCol="1" rowPageCount="1" colPageCount="1"/>
  <pivotFields count="11">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7"/>
            </reference>
          </references>
        </pivotArea>
      </autoSortScope>
    </pivotField>
    <pivotField axis="axisPage" multipleItemSelectionAllowed="1" showAll="0">
      <items count="18">
        <item h="1" x="13"/>
        <item h="1" x="12"/>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1"/>
  </rowFields>
  <rowItems count="9">
    <i>
      <x v="47"/>
    </i>
    <i>
      <x v="48"/>
    </i>
    <i>
      <x v="50"/>
    </i>
    <i>
      <x v="3"/>
    </i>
    <i>
      <x v="49"/>
    </i>
    <i>
      <x v="13"/>
    </i>
    <i>
      <x v="42"/>
    </i>
    <i>
      <x v="17"/>
    </i>
    <i t="grand">
      <x/>
    </i>
  </rowItems>
  <colFields count="1">
    <field x="-2"/>
  </colFields>
  <colItems count="8">
    <i>
      <x/>
    </i>
    <i i="1">
      <x v="1"/>
    </i>
    <i i="2">
      <x v="2"/>
    </i>
    <i i="3">
      <x v="3"/>
    </i>
    <i i="4">
      <x v="4"/>
    </i>
    <i i="5">
      <x v="5"/>
    </i>
    <i i="6">
      <x v="6"/>
    </i>
    <i i="7">
      <x v="7"/>
    </i>
  </colItems>
  <pageFields count="1">
    <pageField fld="2" hier="-1"/>
  </pageFields>
  <dataFields count="8">
    <dataField name="Promedio de 2.6.1. Aprobación " fld="3" subtotal="average" baseField="1" baseItem="0"/>
    <dataField name="Promedio de 2.6.2. Perfiles y Roles" fld="4" subtotal="average" baseField="1" baseItem="0"/>
    <dataField name="Promedio de 2.6.3. Parametrización - Privilegios " fld="5" subtotal="average" baseField="1" baseItem="0"/>
    <dataField name="Promedio de 2.6.4. Validación de Privilegios - A nivel físico" fld="6" subtotal="average" baseField="1" baseItem="0"/>
    <dataField name="Promedio de 2.6.5. Validación de Privilegios - A nivel de sistemas " fld="7" subtotal="average" baseField="1" baseItem="0"/>
    <dataField name="Promedio de 2.6.6. Política de Seguridad" fld="8" subtotal="average" baseField="1" baseItem="0"/>
    <dataField name="Promedio de 2.6.7. Gestión de Riesgos " fld="9" subtotal="average" baseField="1" baseItem="0"/>
    <dataField name="Promedio de 2.6. CUMPLIMIENTO SUBCOMPONENTE " fld="10" subtotal="average" baseField="1" baseItem="0"/>
  </dataFields>
  <formats count="46">
    <format dxfId="427">
      <pivotArea outline="0" collapsedLevelsAreSubtotals="1" fieldPosition="0"/>
    </format>
    <format dxfId="426">
      <pivotArea dataOnly="0" labelOnly="1" outline="0" fieldPosition="0">
        <references count="1">
          <reference field="4294967294" count="8">
            <x v="0"/>
            <x v="1"/>
            <x v="2"/>
            <x v="3"/>
            <x v="4"/>
            <x v="5"/>
            <x v="6"/>
            <x v="7"/>
          </reference>
        </references>
      </pivotArea>
    </format>
    <format dxfId="425">
      <pivotArea type="all" dataOnly="0" outline="0" fieldPosition="0"/>
    </format>
    <format dxfId="424">
      <pivotArea outline="0" collapsedLevelsAreSubtotals="1" fieldPosition="0"/>
    </format>
    <format dxfId="423">
      <pivotArea field="1" type="button" dataOnly="0" labelOnly="1" outline="0" axis="axisRow" fieldPosition="0"/>
    </format>
    <format dxfId="422">
      <pivotArea dataOnly="0" labelOnly="1" fieldPosition="0">
        <references count="1">
          <reference field="1" count="8">
            <x v="3"/>
            <x v="13"/>
            <x v="17"/>
            <x v="42"/>
            <x v="47"/>
            <x v="48"/>
            <x v="49"/>
            <x v="50"/>
          </reference>
        </references>
      </pivotArea>
    </format>
    <format dxfId="421">
      <pivotArea dataOnly="0" labelOnly="1" grandRow="1" outline="0" fieldPosition="0"/>
    </format>
    <format dxfId="420">
      <pivotArea dataOnly="0" labelOnly="1" outline="0" fieldPosition="0">
        <references count="1">
          <reference field="4294967294" count="8">
            <x v="0"/>
            <x v="1"/>
            <x v="2"/>
            <x v="3"/>
            <x v="4"/>
            <x v="5"/>
            <x v="6"/>
            <x v="7"/>
          </reference>
        </references>
      </pivotArea>
    </format>
    <format dxfId="419">
      <pivotArea type="all" dataOnly="0" outline="0" fieldPosition="0"/>
    </format>
    <format dxfId="418">
      <pivotArea outline="0" collapsedLevelsAreSubtotals="1" fieldPosition="0"/>
    </format>
    <format dxfId="417">
      <pivotArea field="1" type="button" dataOnly="0" labelOnly="1" outline="0" axis="axisRow" fieldPosition="0"/>
    </format>
    <format dxfId="416">
      <pivotArea dataOnly="0" labelOnly="1" fieldPosition="0">
        <references count="1">
          <reference field="1" count="8">
            <x v="3"/>
            <x v="13"/>
            <x v="17"/>
            <x v="42"/>
            <x v="47"/>
            <x v="48"/>
            <x v="49"/>
            <x v="50"/>
          </reference>
        </references>
      </pivotArea>
    </format>
    <format dxfId="415">
      <pivotArea dataOnly="0" labelOnly="1" grandRow="1" outline="0" fieldPosition="0"/>
    </format>
    <format dxfId="414">
      <pivotArea dataOnly="0" labelOnly="1" outline="0" fieldPosition="0">
        <references count="1">
          <reference field="4294967294" count="8">
            <x v="0"/>
            <x v="1"/>
            <x v="2"/>
            <x v="3"/>
            <x v="4"/>
            <x v="5"/>
            <x v="6"/>
            <x v="7"/>
          </reference>
        </references>
      </pivotArea>
    </format>
    <format dxfId="413">
      <pivotArea type="all" dataOnly="0" outline="0" fieldPosition="0"/>
    </format>
    <format dxfId="412">
      <pivotArea outline="0" collapsedLevelsAreSubtotals="1" fieldPosition="0"/>
    </format>
    <format dxfId="411">
      <pivotArea field="1" type="button" dataOnly="0" labelOnly="1" outline="0" axis="axisRow" fieldPosition="0"/>
    </format>
    <format dxfId="410">
      <pivotArea dataOnly="0" labelOnly="1" fieldPosition="0">
        <references count="1">
          <reference field="1" count="8">
            <x v="3"/>
            <x v="13"/>
            <x v="17"/>
            <x v="42"/>
            <x v="47"/>
            <x v="48"/>
            <x v="49"/>
            <x v="50"/>
          </reference>
        </references>
      </pivotArea>
    </format>
    <format dxfId="409">
      <pivotArea dataOnly="0" labelOnly="1" grandRow="1" outline="0" fieldPosition="0"/>
    </format>
    <format dxfId="408">
      <pivotArea dataOnly="0" labelOnly="1" outline="0" fieldPosition="0">
        <references count="1">
          <reference field="4294967294" count="8">
            <x v="0"/>
            <x v="1"/>
            <x v="2"/>
            <x v="3"/>
            <x v="4"/>
            <x v="5"/>
            <x v="6"/>
            <x v="7"/>
          </reference>
        </references>
      </pivotArea>
    </format>
    <format dxfId="407">
      <pivotArea type="all" dataOnly="0" outline="0" fieldPosition="0"/>
    </format>
    <format dxfId="406">
      <pivotArea outline="0" collapsedLevelsAreSubtotals="1" fieldPosition="0"/>
    </format>
    <format dxfId="405">
      <pivotArea field="1" type="button" dataOnly="0" labelOnly="1" outline="0" axis="axisRow" fieldPosition="0"/>
    </format>
    <format dxfId="404">
      <pivotArea dataOnly="0" labelOnly="1" fieldPosition="0">
        <references count="1">
          <reference field="1" count="8">
            <x v="3"/>
            <x v="13"/>
            <x v="17"/>
            <x v="42"/>
            <x v="47"/>
            <x v="48"/>
            <x v="49"/>
            <x v="50"/>
          </reference>
        </references>
      </pivotArea>
    </format>
    <format dxfId="403">
      <pivotArea dataOnly="0" labelOnly="1" grandRow="1" outline="0" fieldPosition="0"/>
    </format>
    <format dxfId="402">
      <pivotArea dataOnly="0" labelOnly="1" outline="0" fieldPosition="0">
        <references count="1">
          <reference field="4294967294" count="8">
            <x v="0"/>
            <x v="1"/>
            <x v="2"/>
            <x v="3"/>
            <x v="4"/>
            <x v="5"/>
            <x v="6"/>
            <x v="7"/>
          </reference>
        </references>
      </pivotArea>
    </format>
    <format dxfId="401">
      <pivotArea field="1" type="button" dataOnly="0" labelOnly="1" outline="0" axis="axisRow" fieldPosition="0"/>
    </format>
    <format dxfId="400">
      <pivotArea dataOnly="0" labelOnly="1" grandRow="1" outline="0" fieldPosition="0"/>
    </format>
    <format dxfId="399">
      <pivotArea field="1" type="button" dataOnly="0" labelOnly="1" outline="0" axis="axisRow" fieldPosition="0"/>
    </format>
    <format dxfId="398">
      <pivotArea dataOnly="0" labelOnly="1" outline="0" fieldPosition="0">
        <references count="1">
          <reference field="4294967294" count="8">
            <x v="0"/>
            <x v="1"/>
            <x v="2"/>
            <x v="3"/>
            <x v="4"/>
            <x v="5"/>
            <x v="6"/>
            <x v="7"/>
          </reference>
        </references>
      </pivotArea>
    </format>
    <format dxfId="397">
      <pivotArea field="1" type="button" dataOnly="0" labelOnly="1" outline="0" axis="axisRow" fieldPosition="0"/>
    </format>
    <format dxfId="396">
      <pivotArea grandRow="1" outline="0" collapsedLevelsAreSubtotals="1" fieldPosition="0"/>
    </format>
    <format dxfId="395">
      <pivotArea dataOnly="0" labelOnly="1" grandRow="1" outline="0" fieldPosition="0"/>
    </format>
    <format dxfId="394">
      <pivotArea outline="0" collapsedLevelsAreSubtotals="1" fieldPosition="0"/>
    </format>
    <format dxfId="393">
      <pivotArea dataOnly="0" labelOnly="1" outline="0" fieldPosition="0">
        <references count="1">
          <reference field="4294967294" count="8">
            <x v="0"/>
            <x v="1"/>
            <x v="2"/>
            <x v="3"/>
            <x v="4"/>
            <x v="5"/>
            <x v="6"/>
            <x v="7"/>
          </reference>
        </references>
      </pivotArea>
    </format>
    <format dxfId="392">
      <pivotArea type="all" dataOnly="0" outline="0" fieldPosition="0"/>
    </format>
    <format dxfId="391">
      <pivotArea outline="0" collapsedLevelsAreSubtotals="1" fieldPosition="0"/>
    </format>
    <format dxfId="390">
      <pivotArea field="1" type="button" dataOnly="0" labelOnly="1" outline="0" axis="axisRow" fieldPosition="0"/>
    </format>
    <format dxfId="389">
      <pivotArea dataOnly="0" labelOnly="1" fieldPosition="0">
        <references count="1">
          <reference field="1" count="8">
            <x v="3"/>
            <x v="13"/>
            <x v="17"/>
            <x v="42"/>
            <x v="47"/>
            <x v="48"/>
            <x v="49"/>
            <x v="50"/>
          </reference>
        </references>
      </pivotArea>
    </format>
    <format dxfId="388">
      <pivotArea dataOnly="0" labelOnly="1" grandRow="1" outline="0" fieldPosition="0"/>
    </format>
    <format dxfId="387">
      <pivotArea dataOnly="0" labelOnly="1" outline="0" fieldPosition="0">
        <references count="1">
          <reference field="4294967294" count="8">
            <x v="0"/>
            <x v="1"/>
            <x v="2"/>
            <x v="3"/>
            <x v="4"/>
            <x v="5"/>
            <x v="6"/>
            <x v="7"/>
          </reference>
        </references>
      </pivotArea>
    </format>
    <format dxfId="386">
      <pivotArea field="1" type="button" dataOnly="0" labelOnly="1" outline="0" axis="axisRow" fieldPosition="0"/>
    </format>
    <format dxfId="385">
      <pivotArea dataOnly="0" labelOnly="1" outline="0" fieldPosition="0">
        <references count="1">
          <reference field="4294967294" count="8">
            <x v="0"/>
            <x v="1"/>
            <x v="2"/>
            <x v="3"/>
            <x v="4"/>
            <x v="5"/>
            <x v="6"/>
            <x v="7"/>
          </reference>
        </references>
      </pivotArea>
    </format>
    <format dxfId="384">
      <pivotArea field="1" type="button" dataOnly="0" labelOnly="1" outline="0" axis="axisRow" fieldPosition="0"/>
    </format>
    <format dxfId="383">
      <pivotArea dataOnly="0" labelOnly="1" fieldPosition="0">
        <references count="1">
          <reference field="1" count="8">
            <x v="3"/>
            <x v="13"/>
            <x v="17"/>
            <x v="42"/>
            <x v="47"/>
            <x v="48"/>
            <x v="49"/>
            <x v="50"/>
          </reference>
        </references>
      </pivotArea>
    </format>
    <format dxfId="382">
      <pivotArea dataOnly="0" labelOnly="1" grandRow="1" outline="0" fieldPosition="0"/>
    </format>
  </format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7D00-000001000000}" name="TablaDinámica27" cacheId="43"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M10:N28" firstHeaderRow="1" firstDataRow="1" firstDataCol="1"/>
  <pivotFields count="11">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numFmtId="9" showAll="0"/>
    <pivotField numFmtId="9" showAll="0"/>
    <pivotField numFmtId="9" showAll="0"/>
    <pivotField numFmtId="9" showAll="0"/>
    <pivotField numFmtId="9" showAll="0"/>
    <pivotField numFmtId="9" showAll="0"/>
    <pivotField dataField="1" numFmtId="9" showAll="0"/>
  </pivotFields>
  <rowFields count="1">
    <field x="2"/>
  </rowFields>
  <rowItems count="18">
    <i>
      <x v="1"/>
    </i>
    <i>
      <x v="16"/>
    </i>
    <i>
      <x v="4"/>
    </i>
    <i>
      <x/>
    </i>
    <i>
      <x v="8"/>
    </i>
    <i>
      <x v="10"/>
    </i>
    <i>
      <x v="15"/>
    </i>
    <i>
      <x v="3"/>
    </i>
    <i>
      <x v="11"/>
    </i>
    <i>
      <x v="13"/>
    </i>
    <i>
      <x v="7"/>
    </i>
    <i>
      <x v="2"/>
    </i>
    <i>
      <x v="12"/>
    </i>
    <i>
      <x v="9"/>
    </i>
    <i>
      <x v="6"/>
    </i>
    <i>
      <x v="14"/>
    </i>
    <i>
      <x v="5"/>
    </i>
    <i t="grand">
      <x/>
    </i>
  </rowItems>
  <colItems count="1">
    <i/>
  </colItems>
  <dataFields count="1">
    <dataField name="Promedio de 2.6. CUMPLIMIENTO SUBCOMPONENTE " fld="10" subtotal="average" baseField="2" baseItem="0" numFmtId="9"/>
  </dataFields>
  <formats count="54">
    <format dxfId="481">
      <pivotArea outline="0" collapsedLevelsAreSubtotals="1" fieldPosition="0"/>
    </format>
    <format dxfId="480">
      <pivotArea dataOnly="0" outline="0" axis="axisValues" fieldPosition="0"/>
    </format>
    <format dxfId="479">
      <pivotArea type="all" dataOnly="0" outline="0" fieldPosition="0"/>
    </format>
    <format dxfId="478">
      <pivotArea outline="0" collapsedLevelsAreSubtotals="1" fieldPosition="0"/>
    </format>
    <format dxfId="477">
      <pivotArea field="2" type="button" dataOnly="0" labelOnly="1" outline="0" axis="axisRow" fieldPosition="0"/>
    </format>
    <format dxfId="476">
      <pivotArea dataOnly="0" labelOnly="1" fieldPosition="0">
        <references count="1">
          <reference field="2" count="0"/>
        </references>
      </pivotArea>
    </format>
    <format dxfId="475">
      <pivotArea dataOnly="0" labelOnly="1" grandRow="1" outline="0" fieldPosition="0"/>
    </format>
    <format dxfId="474">
      <pivotArea dataOnly="0" labelOnly="1" outline="0" axis="axisValues" fieldPosition="0"/>
    </format>
    <format dxfId="473">
      <pivotArea type="all" dataOnly="0" outline="0" fieldPosition="0"/>
    </format>
    <format dxfId="472">
      <pivotArea outline="0" collapsedLevelsAreSubtotals="1" fieldPosition="0"/>
    </format>
    <format dxfId="471">
      <pivotArea field="2" type="button" dataOnly="0" labelOnly="1" outline="0" axis="axisRow" fieldPosition="0"/>
    </format>
    <format dxfId="470">
      <pivotArea dataOnly="0" labelOnly="1" fieldPosition="0">
        <references count="1">
          <reference field="2" count="0"/>
        </references>
      </pivotArea>
    </format>
    <format dxfId="469">
      <pivotArea dataOnly="0" labelOnly="1" grandRow="1" outline="0" fieldPosition="0"/>
    </format>
    <format dxfId="468">
      <pivotArea dataOnly="0" labelOnly="1" outline="0" axis="axisValues" fieldPosition="0"/>
    </format>
    <format dxfId="467">
      <pivotArea type="all" dataOnly="0" outline="0" fieldPosition="0"/>
    </format>
    <format dxfId="466">
      <pivotArea outline="0" collapsedLevelsAreSubtotals="1" fieldPosition="0"/>
    </format>
    <format dxfId="465">
      <pivotArea field="2" type="button" dataOnly="0" labelOnly="1" outline="0" axis="axisRow" fieldPosition="0"/>
    </format>
    <format dxfId="464">
      <pivotArea dataOnly="0" labelOnly="1" fieldPosition="0">
        <references count="1">
          <reference field="2" count="0"/>
        </references>
      </pivotArea>
    </format>
    <format dxfId="463">
      <pivotArea dataOnly="0" labelOnly="1" grandRow="1" outline="0" fieldPosition="0"/>
    </format>
    <format dxfId="462">
      <pivotArea dataOnly="0" labelOnly="1" outline="0" axis="axisValues" fieldPosition="0"/>
    </format>
    <format dxfId="461">
      <pivotArea type="all" dataOnly="0" outline="0" fieldPosition="0"/>
    </format>
    <format dxfId="460">
      <pivotArea outline="0" collapsedLevelsAreSubtotals="1" fieldPosition="0"/>
    </format>
    <format dxfId="459">
      <pivotArea field="2" type="button" dataOnly="0" labelOnly="1" outline="0" axis="axisRow" fieldPosition="0"/>
    </format>
    <format dxfId="458">
      <pivotArea dataOnly="0" labelOnly="1" fieldPosition="0">
        <references count="1">
          <reference field="2" count="0"/>
        </references>
      </pivotArea>
    </format>
    <format dxfId="457">
      <pivotArea dataOnly="0" labelOnly="1" grandRow="1" outline="0" fieldPosition="0"/>
    </format>
    <format dxfId="456">
      <pivotArea dataOnly="0" labelOnly="1" outline="0" axis="axisValues" fieldPosition="0"/>
    </format>
    <format dxfId="455">
      <pivotArea field="2" type="button" dataOnly="0" labelOnly="1" outline="0" axis="axisRow" fieldPosition="0"/>
    </format>
    <format dxfId="454">
      <pivotArea dataOnly="0" labelOnly="1" outline="0" axis="axisValues" fieldPosition="0"/>
    </format>
    <format dxfId="453">
      <pivotArea field="2" type="button" dataOnly="0" labelOnly="1" outline="0" axis="axisRow" fieldPosition="0"/>
    </format>
    <format dxfId="452">
      <pivotArea dataOnly="0" labelOnly="1" outline="0" axis="axisValues" fieldPosition="0"/>
    </format>
    <format dxfId="451">
      <pivotArea grandRow="1" outline="0" collapsedLevelsAreSubtotals="1" fieldPosition="0"/>
    </format>
    <format dxfId="450">
      <pivotArea dataOnly="0" labelOnly="1" grandRow="1" outline="0" fieldPosition="0"/>
    </format>
    <format dxfId="449">
      <pivotArea grandRow="1" outline="0" collapsedLevelsAreSubtotals="1" fieldPosition="0"/>
    </format>
    <format dxfId="448">
      <pivotArea dataOnly="0" labelOnly="1" grandRow="1" outline="0" fieldPosition="0"/>
    </format>
    <format dxfId="447">
      <pivotArea outline="0" collapsedLevelsAreSubtotals="1" fieldPosition="0"/>
    </format>
    <format dxfId="446">
      <pivotArea dataOnly="0" labelOnly="1" outline="0" axis="axisValues" fieldPosition="0"/>
    </format>
    <format dxfId="445">
      <pivotArea type="all" dataOnly="0" outline="0" fieldPosition="0"/>
    </format>
    <format dxfId="444">
      <pivotArea outline="0" collapsedLevelsAreSubtotals="1" fieldPosition="0"/>
    </format>
    <format dxfId="443">
      <pivotArea field="2" type="button" dataOnly="0" labelOnly="1" outline="0" axis="axisRow" fieldPosition="0"/>
    </format>
    <format dxfId="442">
      <pivotArea dataOnly="0" labelOnly="1" fieldPosition="0">
        <references count="1">
          <reference field="2" count="0"/>
        </references>
      </pivotArea>
    </format>
    <format dxfId="441">
      <pivotArea dataOnly="0" labelOnly="1" grandRow="1" outline="0" fieldPosition="0"/>
    </format>
    <format dxfId="440">
      <pivotArea dataOnly="0" labelOnly="1" outline="0" axis="axisValues" fieldPosition="0"/>
    </format>
    <format dxfId="439">
      <pivotArea grandRow="1" outline="0" collapsedLevelsAreSubtotals="1" fieldPosition="0"/>
    </format>
    <format dxfId="438">
      <pivotArea dataOnly="0" labelOnly="1" grandRow="1" outline="0" fieldPosition="0"/>
    </format>
    <format dxfId="437">
      <pivotArea field="2" type="button" dataOnly="0" labelOnly="1" outline="0" axis="axisRow" fieldPosition="0"/>
    </format>
    <format dxfId="436">
      <pivotArea dataOnly="0" labelOnly="1" outline="0" axis="axisValues" fieldPosition="0"/>
    </format>
    <format dxfId="435">
      <pivotArea type="all" dataOnly="0" outline="0" fieldPosition="0"/>
    </format>
    <format dxfId="434">
      <pivotArea outline="0" collapsedLevelsAreSubtotals="1" fieldPosition="0"/>
    </format>
    <format dxfId="433">
      <pivotArea field="2" type="button" dataOnly="0" labelOnly="1" outline="0" axis="axisRow" fieldPosition="0"/>
    </format>
    <format dxfId="432">
      <pivotArea dataOnly="0" labelOnly="1" fieldPosition="0">
        <references count="1">
          <reference field="2" count="0"/>
        </references>
      </pivotArea>
    </format>
    <format dxfId="431">
      <pivotArea dataOnly="0" labelOnly="1" grandRow="1" outline="0" fieldPosition="0"/>
    </format>
    <format dxfId="430">
      <pivotArea dataOnly="0" labelOnly="1" outline="0" axis="axisValues" fieldPosition="0"/>
    </format>
    <format dxfId="429">
      <pivotArea field="2" type="button" dataOnly="0" labelOnly="1" outline="0" axis="axisRow" fieldPosition="0"/>
    </format>
    <format dxfId="428">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7E00-000001000000}" name="TablaDinámica28" cacheId="44"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N11:O29" firstHeaderRow="1" firstDataRow="1" firstDataCol="1"/>
  <pivotFields count="12">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numFmtId="9" showAll="0"/>
    <pivotField numFmtId="9" showAll="0"/>
    <pivotField numFmtId="9" showAll="0"/>
    <pivotField numFmtId="9" showAll="0"/>
    <pivotField numFmtId="9" showAll="0"/>
    <pivotField numFmtId="9" showAll="0"/>
    <pivotField numFmtId="9" showAll="0"/>
    <pivotField dataField="1" numFmtId="9" showAll="0"/>
  </pivotFields>
  <rowFields count="1">
    <field x="2"/>
  </rowFields>
  <rowItems count="18">
    <i>
      <x v="2"/>
    </i>
    <i>
      <x v="11"/>
    </i>
    <i>
      <x v="15"/>
    </i>
    <i>
      <x v="8"/>
    </i>
    <i>
      <x/>
    </i>
    <i>
      <x v="16"/>
    </i>
    <i>
      <x v="6"/>
    </i>
    <i>
      <x v="1"/>
    </i>
    <i>
      <x v="3"/>
    </i>
    <i>
      <x v="13"/>
    </i>
    <i>
      <x v="9"/>
    </i>
    <i>
      <x v="4"/>
    </i>
    <i>
      <x v="10"/>
    </i>
    <i>
      <x v="14"/>
    </i>
    <i>
      <x v="7"/>
    </i>
    <i>
      <x v="5"/>
    </i>
    <i>
      <x v="12"/>
    </i>
    <i t="grand">
      <x/>
    </i>
  </rowItems>
  <colItems count="1">
    <i/>
  </colItems>
  <dataFields count="1">
    <dataField name="Promedio de 2.7. CUMPLIMIENTO SUBCOMPONENTE " fld="11" subtotal="average" baseField="2" baseItem="2" numFmtId="9"/>
  </dataFields>
  <formats count="59">
    <format dxfId="335">
      <pivotArea outline="0" collapsedLevelsAreSubtotals="1" fieldPosition="0"/>
    </format>
    <format dxfId="334">
      <pivotArea dataOnly="0" labelOnly="1" outline="0" axis="axisValues" fieldPosition="0"/>
    </format>
    <format dxfId="333">
      <pivotArea dataOnly="0" labelOnly="1" fieldPosition="0">
        <references count="1">
          <reference field="2" count="0"/>
        </references>
      </pivotArea>
    </format>
    <format dxfId="332">
      <pivotArea type="all" dataOnly="0" outline="0" fieldPosition="0"/>
    </format>
    <format dxfId="331">
      <pivotArea outline="0" collapsedLevelsAreSubtotals="1" fieldPosition="0"/>
    </format>
    <format dxfId="330">
      <pivotArea field="2" type="button" dataOnly="0" labelOnly="1" outline="0" axis="axisRow" fieldPosition="0"/>
    </format>
    <format dxfId="329">
      <pivotArea dataOnly="0" labelOnly="1" fieldPosition="0">
        <references count="1">
          <reference field="2" count="0"/>
        </references>
      </pivotArea>
    </format>
    <format dxfId="328">
      <pivotArea dataOnly="0" labelOnly="1" grandRow="1" outline="0" fieldPosition="0"/>
    </format>
    <format dxfId="327">
      <pivotArea dataOnly="0" labelOnly="1" outline="0" axis="axisValues" fieldPosition="0"/>
    </format>
    <format dxfId="326">
      <pivotArea type="all" dataOnly="0" outline="0" fieldPosition="0"/>
    </format>
    <format dxfId="325">
      <pivotArea outline="0" collapsedLevelsAreSubtotals="1" fieldPosition="0"/>
    </format>
    <format dxfId="324">
      <pivotArea field="2" type="button" dataOnly="0" labelOnly="1" outline="0" axis="axisRow" fieldPosition="0"/>
    </format>
    <format dxfId="323">
      <pivotArea dataOnly="0" labelOnly="1" grandRow="1" outline="0" fieldPosition="0"/>
    </format>
    <format dxfId="322">
      <pivotArea dataOnly="0" labelOnly="1" outline="0" axis="axisValues" fieldPosition="0"/>
    </format>
    <format dxfId="321">
      <pivotArea field="2" type="button" dataOnly="0" labelOnly="1" outline="0" axis="axisRow" fieldPosition="0"/>
    </format>
    <format dxfId="320">
      <pivotArea dataOnly="0" labelOnly="1" outline="0" axis="axisValues" fieldPosition="0"/>
    </format>
    <format dxfId="319">
      <pivotArea grandRow="1" outline="0" collapsedLevelsAreSubtotals="1" fieldPosition="0"/>
    </format>
    <format dxfId="318">
      <pivotArea dataOnly="0" labelOnly="1" grandRow="1" outline="0" fieldPosition="0"/>
    </format>
    <format dxfId="317">
      <pivotArea grandRow="1" outline="0" collapsedLevelsAreSubtotals="1" fieldPosition="0"/>
    </format>
    <format dxfId="316">
      <pivotArea dataOnly="0" labelOnly="1" grandRow="1" outline="0" fieldPosition="0"/>
    </format>
    <format dxfId="315">
      <pivotArea field="2" type="button" dataOnly="0" labelOnly="1" outline="0" axis="axisRow" fieldPosition="0"/>
    </format>
    <format dxfId="314">
      <pivotArea dataOnly="0" labelOnly="1" fieldPosition="0">
        <references count="1">
          <reference field="2" count="0"/>
        </references>
      </pivotArea>
    </format>
    <format dxfId="313">
      <pivotArea dataOnly="0" labelOnly="1" grandRow="1" outline="0" fieldPosition="0"/>
    </format>
    <format dxfId="312">
      <pivotArea field="2" type="button" dataOnly="0" labelOnly="1" outline="0" axis="axisRow" fieldPosition="0"/>
    </format>
    <format dxfId="311">
      <pivotArea dataOnly="0" labelOnly="1" outline="0" axis="axisValues" fieldPosition="0"/>
    </format>
    <format dxfId="310">
      <pivotArea type="all" dataOnly="0" outline="0" fieldPosition="0"/>
    </format>
    <format dxfId="309">
      <pivotArea outline="0" collapsedLevelsAreSubtotals="1" fieldPosition="0"/>
    </format>
    <format dxfId="308">
      <pivotArea field="2" type="button" dataOnly="0" labelOnly="1" outline="0" axis="axisRow" fieldPosition="0"/>
    </format>
    <format dxfId="307">
      <pivotArea dataOnly="0" labelOnly="1" fieldPosition="0">
        <references count="1">
          <reference field="2" count="0"/>
        </references>
      </pivotArea>
    </format>
    <format dxfId="306">
      <pivotArea dataOnly="0" labelOnly="1" grandRow="1" outline="0" fieldPosition="0"/>
    </format>
    <format dxfId="305">
      <pivotArea dataOnly="0" labelOnly="1" outline="0" axis="axisValues" fieldPosition="0"/>
    </format>
    <format dxfId="304">
      <pivotArea type="all" dataOnly="0" outline="0" fieldPosition="0"/>
    </format>
    <format dxfId="303">
      <pivotArea outline="0" collapsedLevelsAreSubtotals="1" fieldPosition="0"/>
    </format>
    <format dxfId="302">
      <pivotArea field="2" type="button" dataOnly="0" labelOnly="1" outline="0" axis="axisRow" fieldPosition="0"/>
    </format>
    <format dxfId="301">
      <pivotArea dataOnly="0" labelOnly="1" fieldPosition="0">
        <references count="1">
          <reference field="2" count="0"/>
        </references>
      </pivotArea>
    </format>
    <format dxfId="300">
      <pivotArea dataOnly="0" labelOnly="1" grandRow="1" outline="0" fieldPosition="0"/>
    </format>
    <format dxfId="299">
      <pivotArea dataOnly="0" labelOnly="1" outline="0" axis="axisValues" fieldPosition="0"/>
    </format>
    <format dxfId="298">
      <pivotArea type="all" dataOnly="0" outline="0" fieldPosition="0"/>
    </format>
    <format dxfId="297">
      <pivotArea outline="0" collapsedLevelsAreSubtotals="1" fieldPosition="0"/>
    </format>
    <format dxfId="296">
      <pivotArea field="2" type="button" dataOnly="0" labelOnly="1" outline="0" axis="axisRow" fieldPosition="0"/>
    </format>
    <format dxfId="295">
      <pivotArea dataOnly="0" labelOnly="1" fieldPosition="0">
        <references count="1">
          <reference field="2" count="0"/>
        </references>
      </pivotArea>
    </format>
    <format dxfId="294">
      <pivotArea dataOnly="0" labelOnly="1" grandRow="1" outline="0" fieldPosition="0"/>
    </format>
    <format dxfId="293">
      <pivotArea dataOnly="0" labelOnly="1" outline="0" axis="axisValues" fieldPosition="0"/>
    </format>
    <format dxfId="292">
      <pivotArea outline="0" collapsedLevelsAreSubtotals="1" fieldPosition="0"/>
    </format>
    <format dxfId="291">
      <pivotArea dataOnly="0" labelOnly="1" outline="0" axis="axisValues" fieldPosition="0"/>
    </format>
    <format dxfId="290">
      <pivotArea type="all" dataOnly="0" outline="0" fieldPosition="0"/>
    </format>
    <format dxfId="289">
      <pivotArea outline="0" collapsedLevelsAreSubtotals="1" fieldPosition="0"/>
    </format>
    <format dxfId="288">
      <pivotArea field="2" type="button" dataOnly="0" labelOnly="1" outline="0" axis="axisRow" fieldPosition="0"/>
    </format>
    <format dxfId="287">
      <pivotArea dataOnly="0" labelOnly="1" fieldPosition="0">
        <references count="1">
          <reference field="2" count="0"/>
        </references>
      </pivotArea>
    </format>
    <format dxfId="286">
      <pivotArea dataOnly="0" labelOnly="1" grandRow="1" outline="0" fieldPosition="0"/>
    </format>
    <format dxfId="285">
      <pivotArea dataOnly="0" labelOnly="1" outline="0" axis="axisValues" fieldPosition="0"/>
    </format>
    <format dxfId="284">
      <pivotArea type="all" dataOnly="0" outline="0" fieldPosition="0"/>
    </format>
    <format dxfId="283">
      <pivotArea outline="0" collapsedLevelsAreSubtotals="1" fieldPosition="0"/>
    </format>
    <format dxfId="282">
      <pivotArea field="2" type="button" dataOnly="0" labelOnly="1" outline="0" axis="axisRow" fieldPosition="0"/>
    </format>
    <format dxfId="281">
      <pivotArea dataOnly="0" labelOnly="1" fieldPosition="0">
        <references count="1">
          <reference field="2" count="0"/>
        </references>
      </pivotArea>
    </format>
    <format dxfId="280">
      <pivotArea dataOnly="0" labelOnly="1" grandRow="1" outline="0" fieldPosition="0"/>
    </format>
    <format dxfId="279">
      <pivotArea dataOnly="0" labelOnly="1" outline="0" axis="axisValues" fieldPosition="0"/>
    </format>
    <format dxfId="278">
      <pivotArea grandRow="1" outline="0" collapsedLevelsAreSubtotals="1" fieldPosition="0"/>
    </format>
    <format dxfId="277">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7500-000000000000}" name="TablaDinámica3" cacheId="35"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5">
  <location ref="J10:K28" firstHeaderRow="1" firstDataRow="1" firstDataCol="1"/>
  <pivotFields count="8">
    <pivotField showAll="0"/>
    <pivotField showAll="0"/>
    <pivotField axis="axisRow" showAll="0" sortType="ascending">
      <items count="19">
        <item x="13"/>
        <item x="12"/>
        <item x="5"/>
        <item x="2"/>
        <item x="8"/>
        <item x="16"/>
        <item x="1"/>
        <item x="3"/>
        <item x="0"/>
        <item x="9"/>
        <item x="14"/>
        <item x="6"/>
        <item x="11"/>
        <item x="10"/>
        <item x="15"/>
        <item x="4"/>
        <item x="7"/>
        <item h="1" m="1" x="17"/>
        <item t="default"/>
      </items>
    </pivotField>
    <pivotField numFmtId="9" showAll="0"/>
    <pivotField numFmtId="9" showAll="0"/>
    <pivotField numFmtId="9"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1.1. CUMPLIMIENTO SUBCOMPONENTE ASEGURAMIENTO DE RECURSOS" fld="7" subtotal="average" baseField="2" baseItem="1"/>
  </dataFields>
  <formats count="66">
    <format dxfId="1277">
      <pivotArea type="all" dataOnly="0" outline="0" fieldPosition="0"/>
    </format>
    <format dxfId="1276">
      <pivotArea outline="0" collapsedLevelsAreSubtotals="1" fieldPosition="0"/>
    </format>
    <format dxfId="1275">
      <pivotArea field="2" type="button" dataOnly="0" labelOnly="1" outline="0" axis="axisRow" fieldPosition="0"/>
    </format>
    <format dxfId="1274">
      <pivotArea dataOnly="0" labelOnly="1" fieldPosition="0">
        <references count="1">
          <reference field="2" count="0"/>
        </references>
      </pivotArea>
    </format>
    <format dxfId="1273">
      <pivotArea dataOnly="0" labelOnly="1" grandRow="1" outline="0" fieldPosition="0"/>
    </format>
    <format dxfId="1272">
      <pivotArea outline="0" collapsedLevelsAreSubtotals="1" fieldPosition="0"/>
    </format>
    <format dxfId="1271">
      <pivotArea dataOnly="0" labelOnly="1" outline="0" axis="axisValues" fieldPosition="0"/>
    </format>
    <format dxfId="1270">
      <pivotArea type="all" dataOnly="0" outline="0" fieldPosition="0"/>
    </format>
    <format dxfId="1269">
      <pivotArea outline="0" collapsedLevelsAreSubtotals="1" fieldPosition="0"/>
    </format>
    <format dxfId="1268">
      <pivotArea field="2" type="button" dataOnly="0" labelOnly="1" outline="0" axis="axisRow" fieldPosition="0"/>
    </format>
    <format dxfId="1267">
      <pivotArea dataOnly="0" labelOnly="1" fieldPosition="0">
        <references count="1">
          <reference field="2" count="0"/>
        </references>
      </pivotArea>
    </format>
    <format dxfId="1266">
      <pivotArea dataOnly="0" labelOnly="1" grandRow="1" outline="0" fieldPosition="0"/>
    </format>
    <format dxfId="1265">
      <pivotArea dataOnly="0" labelOnly="1" outline="0" axis="axisValues" fieldPosition="0"/>
    </format>
    <format dxfId="1264">
      <pivotArea collapsedLevelsAreSubtotals="1" fieldPosition="0">
        <references count="1">
          <reference field="2" count="1">
            <x v="8"/>
          </reference>
        </references>
      </pivotArea>
    </format>
    <format dxfId="1263">
      <pivotArea type="all" dataOnly="0" outline="0" fieldPosition="0"/>
    </format>
    <format dxfId="1262">
      <pivotArea outline="0" collapsedLevelsAreSubtotals="1" fieldPosition="0"/>
    </format>
    <format dxfId="1261">
      <pivotArea field="2" type="button" dataOnly="0" labelOnly="1" outline="0" axis="axisRow" fieldPosition="0"/>
    </format>
    <format dxfId="1260">
      <pivotArea dataOnly="0" labelOnly="1" outline="0" axis="axisValues" fieldPosition="0"/>
    </format>
    <format dxfId="1259">
      <pivotArea dataOnly="0" labelOnly="1" fieldPosition="0">
        <references count="1">
          <reference field="2" count="0"/>
        </references>
      </pivotArea>
    </format>
    <format dxfId="1258">
      <pivotArea dataOnly="0" labelOnly="1" grandRow="1" outline="0" fieldPosition="0"/>
    </format>
    <format dxfId="1257">
      <pivotArea dataOnly="0" labelOnly="1" outline="0" axis="axisValues" fieldPosition="0"/>
    </format>
    <format dxfId="1256">
      <pivotArea type="all" dataOnly="0" outline="0" fieldPosition="0"/>
    </format>
    <format dxfId="1255">
      <pivotArea outline="0" collapsedLevelsAreSubtotals="1" fieldPosition="0"/>
    </format>
    <format dxfId="1254">
      <pivotArea field="2" type="button" dataOnly="0" labelOnly="1" outline="0" axis="axisRow" fieldPosition="0"/>
    </format>
    <format dxfId="1253">
      <pivotArea dataOnly="0" labelOnly="1" outline="0" axis="axisValues" fieldPosition="0"/>
    </format>
    <format dxfId="1252">
      <pivotArea dataOnly="0" labelOnly="1" fieldPosition="0">
        <references count="1">
          <reference field="2" count="0"/>
        </references>
      </pivotArea>
    </format>
    <format dxfId="1251">
      <pivotArea dataOnly="0" labelOnly="1" grandRow="1" outline="0" fieldPosition="0"/>
    </format>
    <format dxfId="1250">
      <pivotArea dataOnly="0" labelOnly="1" outline="0" axis="axisValues" fieldPosition="0"/>
    </format>
    <format dxfId="1249">
      <pivotArea type="all" dataOnly="0" outline="0" fieldPosition="0"/>
    </format>
    <format dxfId="1248">
      <pivotArea outline="0" collapsedLevelsAreSubtotals="1" fieldPosition="0"/>
    </format>
    <format dxfId="1247">
      <pivotArea field="2" type="button" dataOnly="0" labelOnly="1" outline="0" axis="axisRow" fieldPosition="0"/>
    </format>
    <format dxfId="1246">
      <pivotArea dataOnly="0" labelOnly="1" fieldPosition="0">
        <references count="1">
          <reference field="2" count="0"/>
        </references>
      </pivotArea>
    </format>
    <format dxfId="1245">
      <pivotArea dataOnly="0" labelOnly="1" grandRow="1" outline="0" fieldPosition="0"/>
    </format>
    <format dxfId="1244">
      <pivotArea dataOnly="0" labelOnly="1" outline="0" axis="axisValues" fieldPosition="0"/>
    </format>
    <format dxfId="1243">
      <pivotArea dataOnly="0" labelOnly="1" fieldPosition="0">
        <references count="1">
          <reference field="2" count="0"/>
        </references>
      </pivotArea>
    </format>
    <format dxfId="1242">
      <pivotArea type="all" dataOnly="0" outline="0" fieldPosition="0"/>
    </format>
    <format dxfId="1241">
      <pivotArea outline="0" collapsedLevelsAreSubtotals="1" fieldPosition="0"/>
    </format>
    <format dxfId="1240">
      <pivotArea field="2" type="button" dataOnly="0" labelOnly="1" outline="0" axis="axisRow" fieldPosition="0"/>
    </format>
    <format dxfId="1239">
      <pivotArea dataOnly="0" labelOnly="1" fieldPosition="0">
        <references count="1">
          <reference field="2" count="0"/>
        </references>
      </pivotArea>
    </format>
    <format dxfId="1238">
      <pivotArea dataOnly="0" labelOnly="1" grandRow="1" outline="0" fieldPosition="0"/>
    </format>
    <format dxfId="1237">
      <pivotArea dataOnly="0" labelOnly="1" outline="0" axis="axisValues" fieldPosition="0"/>
    </format>
    <format dxfId="1236">
      <pivotArea field="2" type="button" dataOnly="0" labelOnly="1" outline="0" axis="axisRow" fieldPosition="0"/>
    </format>
    <format dxfId="1235">
      <pivotArea dataOnly="0" labelOnly="1" outline="0" axis="axisValues" fieldPosition="0"/>
    </format>
    <format dxfId="1234">
      <pivotArea grandRow="1" outline="0" collapsedLevelsAreSubtotals="1" fieldPosition="0"/>
    </format>
    <format dxfId="1233">
      <pivotArea dataOnly="0" labelOnly="1" grandRow="1" outline="0" fieldPosition="0"/>
    </format>
    <format dxfId="1232">
      <pivotArea type="all" dataOnly="0" outline="0" fieldPosition="0"/>
    </format>
    <format dxfId="1231">
      <pivotArea outline="0" collapsedLevelsAreSubtotals="1" fieldPosition="0"/>
    </format>
    <format dxfId="1230">
      <pivotArea field="2" type="button" dataOnly="0" labelOnly="1" outline="0" axis="axisRow" fieldPosition="0"/>
    </format>
    <format dxfId="1229">
      <pivotArea dataOnly="0" labelOnly="1" fieldPosition="0">
        <references count="1">
          <reference field="2" count="0"/>
        </references>
      </pivotArea>
    </format>
    <format dxfId="1228">
      <pivotArea dataOnly="0" labelOnly="1" grandRow="1" outline="0" fieldPosition="0"/>
    </format>
    <format dxfId="1227">
      <pivotArea dataOnly="0" labelOnly="1" outline="0" axis="axisValues" fieldPosition="0"/>
    </format>
    <format dxfId="1226">
      <pivotArea type="all" dataOnly="0" outline="0" fieldPosition="0"/>
    </format>
    <format dxfId="1225">
      <pivotArea outline="0" collapsedLevelsAreSubtotals="1" fieldPosition="0"/>
    </format>
    <format dxfId="1224">
      <pivotArea field="2" type="button" dataOnly="0" labelOnly="1" outline="0" axis="axisRow" fieldPosition="0"/>
    </format>
    <format dxfId="1223">
      <pivotArea dataOnly="0" labelOnly="1" fieldPosition="0">
        <references count="1">
          <reference field="2" count="0"/>
        </references>
      </pivotArea>
    </format>
    <format dxfId="1222">
      <pivotArea dataOnly="0" labelOnly="1" grandRow="1" outline="0" fieldPosition="0"/>
    </format>
    <format dxfId="1221">
      <pivotArea dataOnly="0" labelOnly="1" outline="0" axis="axisValues" fieldPosition="0"/>
    </format>
    <format dxfId="1220">
      <pivotArea grandRow="1" outline="0" collapsedLevelsAreSubtotals="1" fieldPosition="0"/>
    </format>
    <format dxfId="1219">
      <pivotArea dataOnly="0" labelOnly="1" grandRow="1" outline="0" fieldPosition="0"/>
    </format>
    <format dxfId="1218">
      <pivotArea field="2" type="button" dataOnly="0" labelOnly="1" outline="0" axis="axisRow" fieldPosition="0"/>
    </format>
    <format dxfId="1217">
      <pivotArea dataOnly="0" labelOnly="1" outline="0" axis="axisValues" fieldPosition="0"/>
    </format>
    <format dxfId="1216">
      <pivotArea field="2" type="button" dataOnly="0" labelOnly="1" outline="0" axis="axisRow" fieldPosition="0"/>
    </format>
    <format dxfId="1215">
      <pivotArea dataOnly="0" labelOnly="1" fieldPosition="0">
        <references count="1">
          <reference field="2" count="0"/>
        </references>
      </pivotArea>
    </format>
    <format dxfId="1214">
      <pivotArea dataOnly="0" labelOnly="1" grandRow="1" outline="0" fieldPosition="0"/>
    </format>
    <format dxfId="1213">
      <pivotArea field="2" type="button" dataOnly="0" labelOnly="1" outline="0" axis="axisRow" fieldPosition="0"/>
    </format>
    <format dxfId="1212">
      <pivotArea dataOnly="0" labelOnly="1" outline="0" axis="axisValues" fieldPosition="0"/>
    </format>
  </formats>
  <chartFormats count="2">
    <chartFormat chart="4" format="12" series="1">
      <pivotArea type="data" outline="0" fieldPosition="0">
        <references count="1">
          <reference field="4294967294" count="1" selected="0">
            <x v="0"/>
          </reference>
        </references>
      </pivotArea>
    </chartFormat>
    <chartFormat chart="4" format="13">
      <pivotArea type="data" outline="0" fieldPosition="0">
        <references count="2">
          <reference field="4294967294" count="1" selected="0">
            <x v="0"/>
          </reference>
          <reference field="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7E00-000000000000}" name="TablaDinámica20" cacheId="44"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N33:W42" firstHeaderRow="0" firstDataRow="1" firstDataCol="1" rowPageCount="1" colPageCount="1"/>
  <pivotFields count="12">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8"/>
            </reference>
          </references>
        </pivotArea>
      </autoSortScope>
    </pivotField>
    <pivotField axis="axisPage" showAll="0">
      <items count="18">
        <item x="13"/>
        <item x="12"/>
        <item x="5"/>
        <item x="2"/>
        <item x="8"/>
        <item x="16"/>
        <item x="1"/>
        <item x="3"/>
        <item x="0"/>
        <item x="9"/>
        <item x="14"/>
        <item x="6"/>
        <item x="11"/>
        <item x="10"/>
        <item x="15"/>
        <item x="4"/>
        <item x="7"/>
        <item t="default"/>
      </items>
    </pivotField>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1"/>
  </rowFields>
  <rowItems count="9">
    <i>
      <x v="48"/>
    </i>
    <i>
      <x v="50"/>
    </i>
    <i>
      <x v="49"/>
    </i>
    <i>
      <x v="3"/>
    </i>
    <i>
      <x v="47"/>
    </i>
    <i>
      <x v="42"/>
    </i>
    <i>
      <x v="13"/>
    </i>
    <i>
      <x v="17"/>
    </i>
    <i t="grand">
      <x/>
    </i>
  </rowItems>
  <colFields count="1">
    <field x="-2"/>
  </colFields>
  <colItems count="9">
    <i>
      <x/>
    </i>
    <i i="1">
      <x v="1"/>
    </i>
    <i i="2">
      <x v="2"/>
    </i>
    <i i="3">
      <x v="3"/>
    </i>
    <i i="4">
      <x v="4"/>
    </i>
    <i i="5">
      <x v="5"/>
    </i>
    <i i="6">
      <x v="6"/>
    </i>
    <i i="7">
      <x v="7"/>
    </i>
    <i i="8">
      <x v="8"/>
    </i>
  </colItems>
  <pageFields count="1">
    <pageField fld="2" item="15" hier="-1"/>
  </pageFields>
  <dataFields count="9">
    <dataField name="Promedio de 2.7.1. Planeación" fld="3" subtotal="average" baseField="1" baseItem="0"/>
    <dataField name="Promedio de 2.7.2. Producción" fld="4" subtotal="average" baseField="1" baseItem="0"/>
    <dataField name="Promedio de 2.7.3. Gestión y Trámite" fld="5" subtotal="average" baseField="1" baseItem="0"/>
    <dataField name="Promedio de 2.7.4. Organización" fld="6" subtotal="average" baseField="1" baseItem="0"/>
    <dataField name="Promedio de 2.7.5. Transferencia" fld="7" subtotal="average" baseField="1" baseItem="0"/>
    <dataField name="Promedio de 2.7.6. Disposición final de documentos" fld="8" subtotal="average" baseField="1" baseItem="0"/>
    <dataField name="Promedio de 2.7.7. Preservación de documentos" fld="9" subtotal="average" baseField="1" baseItem="3"/>
    <dataField name="Promedio de 2.7.8. Valoración de documentos" fld="10" subtotal="average" baseField="1" baseItem="3"/>
    <dataField name="Promedio de 2.7. CUMPLIMIENTO SUBCOMPONENTE " fld="11" subtotal="average" baseField="1" baseItem="48"/>
  </dataFields>
  <formats count="46">
    <format dxfId="381">
      <pivotArea outline="0" collapsedLevelsAreSubtotals="1" fieldPosition="0"/>
    </format>
    <format dxfId="380">
      <pivotArea dataOnly="0" labelOnly="1" outline="0" fieldPosition="0">
        <references count="1">
          <reference field="4294967294" count="9">
            <x v="0"/>
            <x v="1"/>
            <x v="2"/>
            <x v="3"/>
            <x v="4"/>
            <x v="5"/>
            <x v="6"/>
            <x v="7"/>
            <x v="8"/>
          </reference>
        </references>
      </pivotArea>
    </format>
    <format dxfId="379">
      <pivotArea type="all" dataOnly="0" outline="0" fieldPosition="0"/>
    </format>
    <format dxfId="378">
      <pivotArea outline="0" collapsedLevelsAreSubtotals="1" fieldPosition="0"/>
    </format>
    <format dxfId="377">
      <pivotArea field="1" type="button" dataOnly="0" labelOnly="1" outline="0" axis="axisRow" fieldPosition="0"/>
    </format>
    <format dxfId="376">
      <pivotArea dataOnly="0" labelOnly="1" fieldPosition="0">
        <references count="1">
          <reference field="1" count="8">
            <x v="3"/>
            <x v="13"/>
            <x v="17"/>
            <x v="42"/>
            <x v="47"/>
            <x v="48"/>
            <x v="49"/>
            <x v="50"/>
          </reference>
        </references>
      </pivotArea>
    </format>
    <format dxfId="375">
      <pivotArea dataOnly="0" labelOnly="1" grandRow="1" outline="0" fieldPosition="0"/>
    </format>
    <format dxfId="374">
      <pivotArea dataOnly="0" labelOnly="1" outline="0" fieldPosition="0">
        <references count="1">
          <reference field="4294967294" count="9">
            <x v="0"/>
            <x v="1"/>
            <x v="2"/>
            <x v="3"/>
            <x v="4"/>
            <x v="5"/>
            <x v="6"/>
            <x v="7"/>
            <x v="8"/>
          </reference>
        </references>
      </pivotArea>
    </format>
    <format dxfId="373">
      <pivotArea type="all" dataOnly="0" outline="0" fieldPosition="0"/>
    </format>
    <format dxfId="372">
      <pivotArea outline="0" collapsedLevelsAreSubtotals="1" fieldPosition="0"/>
    </format>
    <format dxfId="371">
      <pivotArea field="1" type="button" dataOnly="0" labelOnly="1" outline="0" axis="axisRow" fieldPosition="0"/>
    </format>
    <format dxfId="370">
      <pivotArea dataOnly="0" labelOnly="1" fieldPosition="0">
        <references count="1">
          <reference field="1" count="8">
            <x v="3"/>
            <x v="13"/>
            <x v="17"/>
            <x v="42"/>
            <x v="47"/>
            <x v="48"/>
            <x v="49"/>
            <x v="50"/>
          </reference>
        </references>
      </pivotArea>
    </format>
    <format dxfId="369">
      <pivotArea dataOnly="0" labelOnly="1" grandRow="1" outline="0" fieldPosition="0"/>
    </format>
    <format dxfId="368">
      <pivotArea dataOnly="0" labelOnly="1" outline="0" fieldPosition="0">
        <references count="1">
          <reference field="4294967294" count="9">
            <x v="0"/>
            <x v="1"/>
            <x v="2"/>
            <x v="3"/>
            <x v="4"/>
            <x v="5"/>
            <x v="6"/>
            <x v="7"/>
            <x v="8"/>
          </reference>
        </references>
      </pivotArea>
    </format>
    <format dxfId="367">
      <pivotArea type="all" dataOnly="0" outline="0" fieldPosition="0"/>
    </format>
    <format dxfId="366">
      <pivotArea outline="0" collapsedLevelsAreSubtotals="1" fieldPosition="0"/>
    </format>
    <format dxfId="365">
      <pivotArea field="1" type="button" dataOnly="0" labelOnly="1" outline="0" axis="axisRow" fieldPosition="0"/>
    </format>
    <format dxfId="364">
      <pivotArea dataOnly="0" labelOnly="1" fieldPosition="0">
        <references count="1">
          <reference field="1" count="8">
            <x v="3"/>
            <x v="13"/>
            <x v="17"/>
            <x v="42"/>
            <x v="47"/>
            <x v="48"/>
            <x v="49"/>
            <x v="50"/>
          </reference>
        </references>
      </pivotArea>
    </format>
    <format dxfId="363">
      <pivotArea dataOnly="0" labelOnly="1" grandRow="1" outline="0" fieldPosition="0"/>
    </format>
    <format dxfId="362">
      <pivotArea dataOnly="0" labelOnly="1" outline="0" fieldPosition="0">
        <references count="1">
          <reference field="4294967294" count="9">
            <x v="0"/>
            <x v="1"/>
            <x v="2"/>
            <x v="3"/>
            <x v="4"/>
            <x v="5"/>
            <x v="6"/>
            <x v="7"/>
            <x v="8"/>
          </reference>
        </references>
      </pivotArea>
    </format>
    <format dxfId="361">
      <pivotArea type="all" dataOnly="0" outline="0" fieldPosition="0"/>
    </format>
    <format dxfId="360">
      <pivotArea outline="0" collapsedLevelsAreSubtotals="1" fieldPosition="0"/>
    </format>
    <format dxfId="359">
      <pivotArea field="1" type="button" dataOnly="0" labelOnly="1" outline="0" axis="axisRow" fieldPosition="0"/>
    </format>
    <format dxfId="358">
      <pivotArea dataOnly="0" labelOnly="1" fieldPosition="0">
        <references count="1">
          <reference field="1" count="8">
            <x v="3"/>
            <x v="13"/>
            <x v="17"/>
            <x v="42"/>
            <x v="47"/>
            <x v="48"/>
            <x v="49"/>
            <x v="50"/>
          </reference>
        </references>
      </pivotArea>
    </format>
    <format dxfId="357">
      <pivotArea dataOnly="0" labelOnly="1" grandRow="1" outline="0" fieldPosition="0"/>
    </format>
    <format dxfId="356">
      <pivotArea dataOnly="0" labelOnly="1" outline="0" fieldPosition="0">
        <references count="1">
          <reference field="4294967294" count="9">
            <x v="0"/>
            <x v="1"/>
            <x v="2"/>
            <x v="3"/>
            <x v="4"/>
            <x v="5"/>
            <x v="6"/>
            <x v="7"/>
            <x v="8"/>
          </reference>
        </references>
      </pivotArea>
    </format>
    <format dxfId="355">
      <pivotArea field="1" type="button" dataOnly="0" labelOnly="1" outline="0" axis="axisRow" fieldPosition="0"/>
    </format>
    <format dxfId="354">
      <pivotArea dataOnly="0" labelOnly="1" outline="0" fieldPosition="0">
        <references count="1">
          <reference field="4294967294" count="9">
            <x v="0"/>
            <x v="1"/>
            <x v="2"/>
            <x v="3"/>
            <x v="4"/>
            <x v="5"/>
            <x v="6"/>
            <x v="7"/>
            <x v="8"/>
          </reference>
        </references>
      </pivotArea>
    </format>
    <format dxfId="353">
      <pivotArea field="1" type="button" dataOnly="0" labelOnly="1" outline="0" axis="axisRow" fieldPosition="0"/>
    </format>
    <format dxfId="352">
      <pivotArea dataOnly="0" labelOnly="1" outline="0" fieldPosition="0">
        <references count="1">
          <reference field="4294967294" count="9">
            <x v="0"/>
            <x v="1"/>
            <x v="2"/>
            <x v="3"/>
            <x v="4"/>
            <x v="5"/>
            <x v="6"/>
            <x v="7"/>
            <x v="8"/>
          </reference>
        </references>
      </pivotArea>
    </format>
    <format dxfId="351">
      <pivotArea grandRow="1" outline="0" collapsedLevelsAreSubtotals="1" fieldPosition="0"/>
    </format>
    <format dxfId="350">
      <pivotArea dataOnly="0" labelOnly="1" grandRow="1" outline="0" fieldPosition="0"/>
    </format>
    <format dxfId="349">
      <pivotArea grandRow="1" outline="0" collapsedLevelsAreSubtotals="1" fieldPosition="0"/>
    </format>
    <format dxfId="348">
      <pivotArea dataOnly="0" labelOnly="1" grandRow="1" outline="0" fieldPosition="0"/>
    </format>
    <format dxfId="347">
      <pivotArea field="1" type="button" dataOnly="0" labelOnly="1" outline="0" axis="axisRow" fieldPosition="0"/>
    </format>
    <format dxfId="346">
      <pivotArea dataOnly="0" labelOnly="1" outline="0" fieldPosition="0">
        <references count="1">
          <reference field="4294967294" count="9">
            <x v="0"/>
            <x v="1"/>
            <x v="2"/>
            <x v="3"/>
            <x v="4"/>
            <x v="5"/>
            <x v="6"/>
            <x v="7"/>
            <x v="8"/>
          </reference>
        </references>
      </pivotArea>
    </format>
    <format dxfId="345">
      <pivotArea grandRow="1" outline="0" collapsedLevelsAreSubtotals="1" fieldPosition="0"/>
    </format>
    <format dxfId="344">
      <pivotArea dataOnly="0" labelOnly="1" grandRow="1" outline="0" fieldPosition="0"/>
    </format>
    <format dxfId="343">
      <pivotArea collapsedLevelsAreSubtotals="1" fieldPosition="0">
        <references count="1">
          <reference field="1" count="8">
            <x v="3"/>
            <x v="13"/>
            <x v="17"/>
            <x v="42"/>
            <x v="47"/>
            <x v="48"/>
            <x v="49"/>
            <x v="50"/>
          </reference>
        </references>
      </pivotArea>
    </format>
    <format dxfId="342">
      <pivotArea dataOnly="0" labelOnly="1" outline="0" fieldPosition="0">
        <references count="1">
          <reference field="4294967294" count="9">
            <x v="0"/>
            <x v="1"/>
            <x v="2"/>
            <x v="3"/>
            <x v="4"/>
            <x v="5"/>
            <x v="6"/>
            <x v="7"/>
            <x v="8"/>
          </reference>
        </references>
      </pivotArea>
    </format>
    <format dxfId="341">
      <pivotArea type="all" dataOnly="0" outline="0" fieldPosition="0"/>
    </format>
    <format dxfId="340">
      <pivotArea outline="0" collapsedLevelsAreSubtotals="1" fieldPosition="0"/>
    </format>
    <format dxfId="339">
      <pivotArea field="1" type="button" dataOnly="0" labelOnly="1" outline="0" axis="axisRow" fieldPosition="0"/>
    </format>
    <format dxfId="338">
      <pivotArea dataOnly="0" labelOnly="1" fieldPosition="0">
        <references count="1">
          <reference field="1" count="8">
            <x v="3"/>
            <x v="13"/>
            <x v="17"/>
            <x v="42"/>
            <x v="47"/>
            <x v="48"/>
            <x v="49"/>
            <x v="50"/>
          </reference>
        </references>
      </pivotArea>
    </format>
    <format dxfId="337">
      <pivotArea dataOnly="0" labelOnly="1" grandRow="1" outline="0" fieldPosition="0"/>
    </format>
    <format dxfId="336">
      <pivotArea dataOnly="0" labelOnly="1" outline="0" fieldPosition="0">
        <references count="1">
          <reference field="4294967294" count="9">
            <x v="0"/>
            <x v="1"/>
            <x v="2"/>
            <x v="3"/>
            <x v="4"/>
            <x v="5"/>
            <x v="6"/>
            <x v="7"/>
            <x v="8"/>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7F00-000001000000}" name="TablaDinámica21" cacheId="49"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X34:AQ43" firstHeaderRow="0" firstDataRow="1" firstDataCol="1" rowPageCount="1" colPageCount="1"/>
  <pivotFields count="22">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18"/>
            </reference>
          </references>
        </pivotArea>
      </autoSortScope>
    </pivotField>
    <pivotField axis="axisPage" showAll="0">
      <items count="18">
        <item x="13"/>
        <item x="12"/>
        <item x="5"/>
        <item x="2"/>
        <item x="8"/>
        <item x="16"/>
        <item x="1"/>
        <item x="3"/>
        <item x="0"/>
        <item x="9"/>
        <item x="14"/>
        <item x="6"/>
        <item x="11"/>
        <item x="10"/>
        <item x="15"/>
        <item x="4"/>
        <item x="7"/>
        <item t="default"/>
      </items>
    </pivotField>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 dataField="1" numFmtId="9" showAll="0"/>
  </pivotFields>
  <rowFields count="1">
    <field x="1"/>
  </rowFields>
  <rowItems count="9">
    <i>
      <x v="49"/>
    </i>
    <i>
      <x v="42"/>
    </i>
    <i>
      <x v="50"/>
    </i>
    <i>
      <x v="47"/>
    </i>
    <i>
      <x v="3"/>
    </i>
    <i>
      <x v="48"/>
    </i>
    <i>
      <x v="17"/>
    </i>
    <i>
      <x v="13"/>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2" item="15" hier="-1"/>
  </pageFields>
  <dataFields count="19">
    <dataField name="Promedio de Aprobación: " fld="3" subtotal="average" baseField="1" baseItem="13"/>
    <dataField name="Promedio de 3.1.1. SGDEA - Sistema" fld="4" subtotal="average" baseField="1" baseItem="13"/>
    <dataField name="Promedio de 3.1.2. SGDEA - Usuarios y grupos" fld="5" subtotal="average" baseField="1" baseItem="13"/>
    <dataField name="Promedio de 3.1.3. SGDEA - Roles" fld="6" subtotal="average" baseField="1" baseItem="13"/>
    <dataField name="Promedio de 3.1.4. SGDEA - Radicación y registro" fld="7" subtotal="average" baseField="1" baseItem="13"/>
    <dataField name="Promedio de 3.1.5. SGDEA - Formatos y formularios" fld="8" subtotal="average" baseField="1" baseItem="13"/>
    <dataField name="Promedio de 3.1.6. SGDEA - Flujos de trabajo" fld="9" subtotal="average" baseField="1" baseItem="13"/>
    <dataField name="Promedio de 3.1.7. SGDEA - Gestión de documentos y trabajo colaborativo " fld="10" subtotal="average" baseField="1" baseItem="13"/>
    <dataField name="Promedio de 3.1.8. SGDEA - Clasificación" fld="11" subtotal="average" baseField="1" baseItem="13"/>
    <dataField name="Promedio de 3.1.9. SGDEA - Documentos de archivo" fld="12" subtotal="average" baseField="1" baseItem="13"/>
    <dataField name="Promedio de 3.1.10. SGDEA - Archivos físicos" fld="13" subtotal="average" baseField="1" baseItem="13"/>
    <dataField name="Promedio de 3.1.11. SGDEA - Metadatos" fld="14" subtotal="average" baseField="1" baseItem="13"/>
    <dataField name="Promedio de 3.1.12. SGDEA - Retención y disposición" fld="15" subtotal="average" baseField="1" baseItem="13"/>
    <dataField name="Promedio de 3.1.13. SGDEA - Búsqueda y reportes" fld="16" subtotal="average" baseField="1" baseItem="13"/>
    <dataField name="Promedio de 3.1.14. SGDEA - Exportación" fld="17" subtotal="average" baseField="1" baseItem="13"/>
    <dataField name="Promedio de 3.1.15. Esquema de Metadatos Doc. Elec. " fld="18" subtotal="average" baseField="1" baseItem="13"/>
    <dataField name="Promedio de 3.1.16. Metadatos mínimos para Doc. Elec." fld="19" subtotal="average" baseField="1" baseItem="13"/>
    <dataField name="Promedio de 3.1.17 SGDEA" fld="20" subtotal="average" baseField="1" baseItem="13"/>
    <dataField name="Promedio de 3.1. CUMPLIMIENTO SUBCOMPONENTE " fld="21" subtotal="average" baseField="1" baseItem="13"/>
  </dataFields>
  <formats count="41">
    <format dxfId="225">
      <pivotArea dataOnly="0" labelOnly="1" outline="0" fieldPosition="0">
        <references count="1">
          <reference field="4294967294" count="19">
            <x v="0"/>
            <x v="1"/>
            <x v="2"/>
            <x v="3"/>
            <x v="4"/>
            <x v="5"/>
            <x v="6"/>
            <x v="7"/>
            <x v="8"/>
            <x v="9"/>
            <x v="10"/>
            <x v="11"/>
            <x v="12"/>
            <x v="13"/>
            <x v="14"/>
            <x v="15"/>
            <x v="16"/>
            <x v="17"/>
            <x v="18"/>
          </reference>
        </references>
      </pivotArea>
    </format>
    <format dxfId="224">
      <pivotArea outline="0" collapsedLevelsAreSubtotals="1" fieldPosition="0"/>
    </format>
    <format dxfId="223">
      <pivotArea type="all" dataOnly="0" outline="0" fieldPosition="0"/>
    </format>
    <format dxfId="222">
      <pivotArea outline="0" collapsedLevelsAreSubtotals="1" fieldPosition="0"/>
    </format>
    <format dxfId="221">
      <pivotArea field="1" type="button" dataOnly="0" labelOnly="1" outline="0" axis="axisRow" fieldPosition="0"/>
    </format>
    <format dxfId="220">
      <pivotArea dataOnly="0" labelOnly="1" fieldPosition="0">
        <references count="1">
          <reference field="1" count="8">
            <x v="3"/>
            <x v="13"/>
            <x v="17"/>
            <x v="42"/>
            <x v="47"/>
            <x v="48"/>
            <x v="49"/>
            <x v="50"/>
          </reference>
        </references>
      </pivotArea>
    </format>
    <format dxfId="219">
      <pivotArea dataOnly="0" labelOnly="1" grandRow="1" outline="0" fieldPosition="0"/>
    </format>
    <format dxfId="218">
      <pivotArea dataOnly="0" labelOnly="1" outline="0" fieldPosition="0">
        <references count="1">
          <reference field="4294967294" count="19">
            <x v="0"/>
            <x v="1"/>
            <x v="2"/>
            <x v="3"/>
            <x v="4"/>
            <x v="5"/>
            <x v="6"/>
            <x v="7"/>
            <x v="8"/>
            <x v="9"/>
            <x v="10"/>
            <x v="11"/>
            <x v="12"/>
            <x v="13"/>
            <x v="14"/>
            <x v="15"/>
            <x v="16"/>
            <x v="17"/>
            <x v="18"/>
          </reference>
        </references>
      </pivotArea>
    </format>
    <format dxfId="217">
      <pivotArea type="all" dataOnly="0" outline="0" fieldPosition="0"/>
    </format>
    <format dxfId="216">
      <pivotArea outline="0" collapsedLevelsAreSubtotals="1" fieldPosition="0"/>
    </format>
    <format dxfId="215">
      <pivotArea field="1" type="button" dataOnly="0" labelOnly="1" outline="0" axis="axisRow" fieldPosition="0"/>
    </format>
    <format dxfId="214">
      <pivotArea dataOnly="0" labelOnly="1" fieldPosition="0">
        <references count="1">
          <reference field="1" count="8">
            <x v="3"/>
            <x v="13"/>
            <x v="17"/>
            <x v="42"/>
            <x v="47"/>
            <x v="48"/>
            <x v="49"/>
            <x v="50"/>
          </reference>
        </references>
      </pivotArea>
    </format>
    <format dxfId="213">
      <pivotArea dataOnly="0" labelOnly="1" grandRow="1" outline="0" fieldPosition="0"/>
    </format>
    <format dxfId="212">
      <pivotArea dataOnly="0" labelOnly="1" outline="0" fieldPosition="0">
        <references count="1">
          <reference field="4294967294" count="19">
            <x v="0"/>
            <x v="1"/>
            <x v="2"/>
            <x v="3"/>
            <x v="4"/>
            <x v="5"/>
            <x v="6"/>
            <x v="7"/>
            <x v="8"/>
            <x v="9"/>
            <x v="10"/>
            <x v="11"/>
            <x v="12"/>
            <x v="13"/>
            <x v="14"/>
            <x v="15"/>
            <x v="16"/>
            <x v="17"/>
            <x v="18"/>
          </reference>
        </references>
      </pivotArea>
    </format>
    <format dxfId="211">
      <pivotArea type="all" dataOnly="0" outline="0" fieldPosition="0"/>
    </format>
    <format dxfId="210">
      <pivotArea outline="0" collapsedLevelsAreSubtotals="1" fieldPosition="0"/>
    </format>
    <format dxfId="209">
      <pivotArea field="1" type="button" dataOnly="0" labelOnly="1" outline="0" axis="axisRow" fieldPosition="0"/>
    </format>
    <format dxfId="208">
      <pivotArea dataOnly="0" labelOnly="1" fieldPosition="0">
        <references count="1">
          <reference field="1" count="8">
            <x v="3"/>
            <x v="13"/>
            <x v="17"/>
            <x v="42"/>
            <x v="47"/>
            <x v="48"/>
            <x v="49"/>
            <x v="50"/>
          </reference>
        </references>
      </pivotArea>
    </format>
    <format dxfId="207">
      <pivotArea dataOnly="0" labelOnly="1" grandRow="1" outline="0" fieldPosition="0"/>
    </format>
    <format dxfId="206">
      <pivotArea dataOnly="0" labelOnly="1" outline="0" fieldPosition="0">
        <references count="1">
          <reference field="4294967294" count="19">
            <x v="0"/>
            <x v="1"/>
            <x v="2"/>
            <x v="3"/>
            <x v="4"/>
            <x v="5"/>
            <x v="6"/>
            <x v="7"/>
            <x v="8"/>
            <x v="9"/>
            <x v="10"/>
            <x v="11"/>
            <x v="12"/>
            <x v="13"/>
            <x v="14"/>
            <x v="15"/>
            <x v="16"/>
            <x v="17"/>
            <x v="18"/>
          </reference>
        </references>
      </pivotArea>
    </format>
    <format dxfId="205">
      <pivotArea outline="0" collapsedLevelsAreSubtotals="1" fieldPosition="0"/>
    </format>
    <format dxfId="204">
      <pivotArea dataOnly="0" labelOnly="1" outline="0" fieldPosition="0">
        <references count="1">
          <reference field="4294967294" count="19">
            <x v="0"/>
            <x v="1"/>
            <x v="2"/>
            <x v="3"/>
            <x v="4"/>
            <x v="5"/>
            <x v="6"/>
            <x v="7"/>
            <x v="8"/>
            <x v="9"/>
            <x v="10"/>
            <x v="11"/>
            <x v="12"/>
            <x v="13"/>
            <x v="14"/>
            <x v="15"/>
            <x v="16"/>
            <x v="17"/>
            <x v="18"/>
          </reference>
        </references>
      </pivotArea>
    </format>
    <format dxfId="203">
      <pivotArea field="1" type="button" dataOnly="0" labelOnly="1" outline="0" axis="axisRow" fieldPosition="0"/>
    </format>
    <format dxfId="202">
      <pivotArea dataOnly="0" labelOnly="1" grandRow="1" outline="0" fieldPosition="0"/>
    </format>
    <format dxfId="201">
      <pivotArea grandRow="1" outline="0" collapsedLevelsAreSubtotals="1" fieldPosition="0"/>
    </format>
    <format dxfId="200">
      <pivotArea dataOnly="0" labelOnly="1" grandRow="1" outline="0" fieldPosition="0"/>
    </format>
    <format dxfId="199">
      <pivotArea type="all" dataOnly="0" outline="0" fieldPosition="0"/>
    </format>
    <format dxfId="198">
      <pivotArea outline="0" collapsedLevelsAreSubtotals="1" fieldPosition="0"/>
    </format>
    <format dxfId="197">
      <pivotArea field="1" type="button" dataOnly="0" labelOnly="1" outline="0" axis="axisRow" fieldPosition="0"/>
    </format>
    <format dxfId="196">
      <pivotArea dataOnly="0" labelOnly="1" fieldPosition="0">
        <references count="1">
          <reference field="1" count="8">
            <x v="3"/>
            <x v="13"/>
            <x v="17"/>
            <x v="42"/>
            <x v="47"/>
            <x v="48"/>
            <x v="49"/>
            <x v="50"/>
          </reference>
        </references>
      </pivotArea>
    </format>
    <format dxfId="195">
      <pivotArea dataOnly="0" labelOnly="1" grandRow="1" outline="0" fieldPosition="0"/>
    </format>
    <format dxfId="194">
      <pivotArea dataOnly="0" labelOnly="1" outline="0" fieldPosition="0">
        <references count="1">
          <reference field="4294967294" count="19">
            <x v="0"/>
            <x v="1"/>
            <x v="2"/>
            <x v="3"/>
            <x v="4"/>
            <x v="5"/>
            <x v="6"/>
            <x v="7"/>
            <x v="8"/>
            <x v="9"/>
            <x v="10"/>
            <x v="11"/>
            <x v="12"/>
            <x v="13"/>
            <x v="14"/>
            <x v="15"/>
            <x v="16"/>
            <x v="17"/>
            <x v="18"/>
          </reference>
        </references>
      </pivotArea>
    </format>
    <format dxfId="193">
      <pivotArea field="1" type="button" dataOnly="0" labelOnly="1" outline="0" axis="axisRow" fieldPosition="0"/>
    </format>
    <format dxfId="192">
      <pivotArea dataOnly="0" labelOnly="1" outline="0" fieldPosition="0">
        <references count="1">
          <reference field="4294967294" count="19">
            <x v="0"/>
            <x v="1"/>
            <x v="2"/>
            <x v="3"/>
            <x v="4"/>
            <x v="5"/>
            <x v="6"/>
            <x v="7"/>
            <x v="8"/>
            <x v="9"/>
            <x v="10"/>
            <x v="11"/>
            <x v="12"/>
            <x v="13"/>
            <x v="14"/>
            <x v="15"/>
            <x v="16"/>
            <x v="17"/>
            <x v="18"/>
          </reference>
        </references>
      </pivotArea>
    </format>
    <format dxfId="191">
      <pivotArea grandRow="1" outline="0" collapsedLevelsAreSubtotals="1" fieldPosition="0"/>
    </format>
    <format dxfId="190">
      <pivotArea dataOnly="0" labelOnly="1" grandRow="1" outline="0" fieldPosition="0"/>
    </format>
    <format dxfId="189">
      <pivotArea field="1" type="button" dataOnly="0" labelOnly="1" outline="0" axis="axisRow" fieldPosition="0"/>
    </format>
    <format dxfId="188">
      <pivotArea dataOnly="0" labelOnly="1" fieldPosition="0">
        <references count="1">
          <reference field="1" count="8">
            <x v="3"/>
            <x v="13"/>
            <x v="17"/>
            <x v="42"/>
            <x v="47"/>
            <x v="48"/>
            <x v="49"/>
            <x v="50"/>
          </reference>
        </references>
      </pivotArea>
    </format>
    <format dxfId="187">
      <pivotArea dataOnly="0" labelOnly="1" grandRow="1" outline="0" fieldPosition="0"/>
    </format>
    <format dxfId="186">
      <pivotArea field="1" type="button" dataOnly="0" labelOnly="1" outline="0" axis="axisRow" fieldPosition="0"/>
    </format>
    <format dxfId="185">
      <pivotArea dataOnly="0" labelOnly="1" outline="0" fieldPosition="0">
        <references count="1">
          <reference field="4294967294" count="19">
            <x v="0"/>
            <x v="1"/>
            <x v="2"/>
            <x v="3"/>
            <x v="4"/>
            <x v="5"/>
            <x v="6"/>
            <x v="7"/>
            <x v="8"/>
            <x v="9"/>
            <x v="10"/>
            <x v="11"/>
            <x v="12"/>
            <x v="13"/>
            <x v="14"/>
            <x v="15"/>
            <x v="16"/>
            <x v="17"/>
            <x v="18"/>
          </reference>
        </references>
      </pivotArea>
    </format>
  </formats>
  <chartFormats count="1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0" format="12" series="1">
      <pivotArea type="data" outline="0" fieldPosition="0">
        <references count="1">
          <reference field="4294967294" count="1" selected="0">
            <x v="12"/>
          </reference>
        </references>
      </pivotArea>
    </chartFormat>
    <chartFormat chart="0" format="13" series="1">
      <pivotArea type="data" outline="0" fieldPosition="0">
        <references count="1">
          <reference field="4294967294" count="1" selected="0">
            <x v="13"/>
          </reference>
        </references>
      </pivotArea>
    </chartFormat>
    <chartFormat chart="0" format="14" series="1">
      <pivotArea type="data" outline="0" fieldPosition="0">
        <references count="1">
          <reference field="4294967294" count="1" selected="0">
            <x v="14"/>
          </reference>
        </references>
      </pivotArea>
    </chartFormat>
    <chartFormat chart="0" format="15" series="1">
      <pivotArea type="data" outline="0" fieldPosition="0">
        <references count="1">
          <reference field="4294967294" count="1" selected="0">
            <x v="15"/>
          </reference>
        </references>
      </pivotArea>
    </chartFormat>
    <chartFormat chart="0" format="16" series="1">
      <pivotArea type="data" outline="0" fieldPosition="0">
        <references count="1">
          <reference field="4294967294" count="1" selected="0">
            <x v="16"/>
          </reference>
        </references>
      </pivotArea>
    </chartFormat>
    <chartFormat chart="0" format="17" series="1">
      <pivotArea type="data" outline="0" fieldPosition="0">
        <references count="1">
          <reference field="4294967294" count="1" selected="0">
            <x v="17"/>
          </reference>
        </references>
      </pivotArea>
    </chartFormat>
    <chartFormat chart="0" format="18" series="1">
      <pivotArea type="data" outline="0" fieldPosition="0">
        <references count="1">
          <reference field="4294967294"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7F00-000000000000}" name="TablaDinámica1" cacheId="49"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X10:Y28" firstHeaderRow="1" firstDataRow="1" firstDataCol="1"/>
  <pivotFields count="22">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dataField="1" numFmtId="9" showAll="0"/>
  </pivotFields>
  <rowFields count="1">
    <field x="2"/>
  </rowFields>
  <rowItems count="18">
    <i>
      <x v="1"/>
    </i>
    <i>
      <x/>
    </i>
    <i>
      <x v="15"/>
    </i>
    <i>
      <x v="16"/>
    </i>
    <i>
      <x v="3"/>
    </i>
    <i>
      <x v="8"/>
    </i>
    <i>
      <x v="2"/>
    </i>
    <i>
      <x v="5"/>
    </i>
    <i>
      <x v="4"/>
    </i>
    <i>
      <x v="10"/>
    </i>
    <i>
      <x v="7"/>
    </i>
    <i>
      <x v="12"/>
    </i>
    <i>
      <x v="13"/>
    </i>
    <i>
      <x v="11"/>
    </i>
    <i>
      <x v="6"/>
    </i>
    <i>
      <x v="9"/>
    </i>
    <i>
      <x v="14"/>
    </i>
    <i t="grand">
      <x/>
    </i>
  </rowItems>
  <colItems count="1">
    <i/>
  </colItems>
  <dataFields count="1">
    <dataField name="Promedio de 3.1. CUMPLIMIENTO SUBCOMPONENTE " fld="21" subtotal="average" baseField="2" baseItem="0" numFmtId="9"/>
  </dataFields>
  <formats count="51">
    <format dxfId="276">
      <pivotArea field="2" type="button" dataOnly="0" labelOnly="1" outline="0" axis="axisRow" fieldPosition="0"/>
    </format>
    <format dxfId="275">
      <pivotArea dataOnly="0" labelOnly="1" outline="0" axis="axisValues" fieldPosition="0"/>
    </format>
    <format dxfId="274">
      <pivotArea outline="0" collapsedLevelsAreSubtotals="1" fieldPosition="0"/>
    </format>
    <format dxfId="273">
      <pivotArea type="all" dataOnly="0" outline="0" fieldPosition="0"/>
    </format>
    <format dxfId="272">
      <pivotArea outline="0" collapsedLevelsAreSubtotals="1" fieldPosition="0"/>
    </format>
    <format dxfId="271">
      <pivotArea field="2" type="button" dataOnly="0" labelOnly="1" outline="0" axis="axisRow" fieldPosition="0"/>
    </format>
    <format dxfId="270">
      <pivotArea dataOnly="0" labelOnly="1" fieldPosition="0">
        <references count="1">
          <reference field="2" count="0"/>
        </references>
      </pivotArea>
    </format>
    <format dxfId="269">
      <pivotArea dataOnly="0" labelOnly="1" grandRow="1" outline="0" fieldPosition="0"/>
    </format>
    <format dxfId="268">
      <pivotArea dataOnly="0" labelOnly="1" outline="0" axis="axisValues" fieldPosition="0"/>
    </format>
    <format dxfId="267">
      <pivotArea type="all" dataOnly="0" outline="0" fieldPosition="0"/>
    </format>
    <format dxfId="266">
      <pivotArea outline="0" collapsedLevelsAreSubtotals="1" fieldPosition="0"/>
    </format>
    <format dxfId="265">
      <pivotArea field="2" type="button" dataOnly="0" labelOnly="1" outline="0" axis="axisRow" fieldPosition="0"/>
    </format>
    <format dxfId="264">
      <pivotArea dataOnly="0" labelOnly="1" fieldPosition="0">
        <references count="1">
          <reference field="2" count="0"/>
        </references>
      </pivotArea>
    </format>
    <format dxfId="263">
      <pivotArea dataOnly="0" labelOnly="1" grandRow="1" outline="0" fieldPosition="0"/>
    </format>
    <format dxfId="262">
      <pivotArea dataOnly="0" labelOnly="1" outline="0" axis="axisValues" fieldPosition="0"/>
    </format>
    <format dxfId="261">
      <pivotArea type="all" dataOnly="0" outline="0" fieldPosition="0"/>
    </format>
    <format dxfId="260">
      <pivotArea outline="0" collapsedLevelsAreSubtotals="1" fieldPosition="0"/>
    </format>
    <format dxfId="259">
      <pivotArea field="2" type="button" dataOnly="0" labelOnly="1" outline="0" axis="axisRow" fieldPosition="0"/>
    </format>
    <format dxfId="258">
      <pivotArea dataOnly="0" labelOnly="1" fieldPosition="0">
        <references count="1">
          <reference field="2" count="0"/>
        </references>
      </pivotArea>
    </format>
    <format dxfId="257">
      <pivotArea dataOnly="0" labelOnly="1" grandRow="1" outline="0" fieldPosition="0"/>
    </format>
    <format dxfId="256">
      <pivotArea dataOnly="0" labelOnly="1" outline="0" axis="axisValues" fieldPosition="0"/>
    </format>
    <format dxfId="255">
      <pivotArea field="2" type="button" dataOnly="0" labelOnly="1" outline="0" axis="axisRow" fieldPosition="0"/>
    </format>
    <format dxfId="254">
      <pivotArea dataOnly="0" labelOnly="1" outline="0" axis="axisValues" fieldPosition="0"/>
    </format>
    <format dxfId="253">
      <pivotArea field="2" type="button" dataOnly="0" labelOnly="1" outline="0" axis="axisRow" fieldPosition="0"/>
    </format>
    <format dxfId="252">
      <pivotArea dataOnly="0" labelOnly="1" outline="0" axis="axisValues" fieldPosition="0"/>
    </format>
    <format dxfId="251">
      <pivotArea grandRow="1" outline="0" collapsedLevelsAreSubtotals="1" fieldPosition="0"/>
    </format>
    <format dxfId="250">
      <pivotArea dataOnly="0" labelOnly="1" grandRow="1" outline="0" fieldPosition="0"/>
    </format>
    <format dxfId="249">
      <pivotArea grandRow="1" outline="0" collapsedLevelsAreSubtotals="1" fieldPosition="0"/>
    </format>
    <format dxfId="248">
      <pivotArea dataOnly="0" labelOnly="1" grandRow="1" outline="0" fieldPosition="0"/>
    </format>
    <format dxfId="247">
      <pivotArea type="all" dataOnly="0" outline="0" fieldPosition="0"/>
    </format>
    <format dxfId="246">
      <pivotArea outline="0" collapsedLevelsAreSubtotals="1" fieldPosition="0"/>
    </format>
    <format dxfId="245">
      <pivotArea field="2" type="button" dataOnly="0" labelOnly="1" outline="0" axis="axisRow" fieldPosition="0"/>
    </format>
    <format dxfId="244">
      <pivotArea dataOnly="0" labelOnly="1" fieldPosition="0">
        <references count="1">
          <reference field="2" count="0"/>
        </references>
      </pivotArea>
    </format>
    <format dxfId="243">
      <pivotArea dataOnly="0" labelOnly="1" grandRow="1" outline="0" fieldPosition="0"/>
    </format>
    <format dxfId="242">
      <pivotArea dataOnly="0" labelOnly="1" outline="0" axis="axisValues" fieldPosition="0"/>
    </format>
    <format dxfId="241">
      <pivotArea field="2" type="button" dataOnly="0" labelOnly="1" outline="0" axis="axisRow" fieldPosition="0"/>
    </format>
    <format dxfId="240">
      <pivotArea dataOnly="0" labelOnly="1" outline="0" axis="axisValues" fieldPosition="0"/>
    </format>
    <format dxfId="239">
      <pivotArea grandRow="1" outline="0" collapsedLevelsAreSubtotals="1" fieldPosition="0"/>
    </format>
    <format dxfId="238">
      <pivotArea dataOnly="0" labelOnly="1" grandRow="1" outline="0" fieldPosition="0"/>
    </format>
    <format dxfId="237">
      <pivotArea field="2" type="button" dataOnly="0" labelOnly="1" outline="0" axis="axisRow" fieldPosition="0"/>
    </format>
    <format dxfId="236">
      <pivotArea field="2" type="button" dataOnly="0" labelOnly="1" outline="0" axis="axisRow" fieldPosition="0"/>
    </format>
    <format dxfId="235">
      <pivotArea outline="0" collapsedLevelsAreSubtotals="1" fieldPosition="0"/>
    </format>
    <format dxfId="234">
      <pivotArea dataOnly="0" labelOnly="1" outline="0" axis="axisValues" fieldPosition="0"/>
    </format>
    <format dxfId="233">
      <pivotArea type="all" dataOnly="0" outline="0" fieldPosition="0"/>
    </format>
    <format dxfId="232">
      <pivotArea outline="0" collapsedLevelsAreSubtotals="1" fieldPosition="0"/>
    </format>
    <format dxfId="231">
      <pivotArea field="2" type="button" dataOnly="0" labelOnly="1" outline="0" axis="axisRow" fieldPosition="0"/>
    </format>
    <format dxfId="230">
      <pivotArea dataOnly="0" labelOnly="1" fieldPosition="0">
        <references count="1">
          <reference field="2" count="0"/>
        </references>
      </pivotArea>
    </format>
    <format dxfId="229">
      <pivotArea dataOnly="0" labelOnly="1" grandRow="1" outline="0" fieldPosition="0"/>
    </format>
    <format dxfId="228">
      <pivotArea dataOnly="0" labelOnly="1" outline="0" axis="axisValues" fieldPosition="0"/>
    </format>
    <format dxfId="227">
      <pivotArea field="2" type="button" dataOnly="0" labelOnly="1" outline="0" axis="axisRow" fieldPosition="0"/>
    </format>
    <format dxfId="22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8000-000000000000}" name="TablaDinámica2" cacheId="45"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I10:J28" firstHeaderRow="1" firstDataRow="1" firstDataCol="1"/>
  <pivotFields count="7">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numFmtId="9" showAll="0"/>
    <pivotField numFmtId="9" showAll="0"/>
    <pivotField dataField="1" numFmtId="9" showAll="0"/>
  </pivotFields>
  <rowFields count="1">
    <field x="2"/>
  </rowFields>
  <rowItems count="18">
    <i>
      <x v="1"/>
    </i>
    <i>
      <x v="3"/>
    </i>
    <i>
      <x v="10"/>
    </i>
    <i>
      <x v="16"/>
    </i>
    <i>
      <x v="14"/>
    </i>
    <i>
      <x v="8"/>
    </i>
    <i>
      <x v="4"/>
    </i>
    <i>
      <x/>
    </i>
    <i>
      <x v="7"/>
    </i>
    <i>
      <x v="11"/>
    </i>
    <i>
      <x v="15"/>
    </i>
    <i>
      <x v="9"/>
    </i>
    <i>
      <x v="2"/>
    </i>
    <i>
      <x v="13"/>
    </i>
    <i>
      <x v="6"/>
    </i>
    <i>
      <x v="12"/>
    </i>
    <i>
      <x v="5"/>
    </i>
    <i t="grand">
      <x/>
    </i>
  </rowItems>
  <colItems count="1">
    <i/>
  </colItems>
  <dataFields count="1">
    <dataField name="Promedio de 4.1. CUMPLIMIENTO SUBCOMPONENTE " fld="6" subtotal="average" baseField="2" baseItem="0" numFmtId="9"/>
  </dataFields>
  <formats count="42">
    <format dxfId="184">
      <pivotArea dataOnly="0" labelOnly="1" outline="0" axis="axisValues" fieldPosition="0"/>
    </format>
    <format dxfId="183">
      <pivotArea outline="0" collapsedLevelsAreSubtotals="1" fieldPosition="0"/>
    </format>
    <format dxfId="182">
      <pivotArea type="all" dataOnly="0" outline="0" fieldPosition="0"/>
    </format>
    <format dxfId="181">
      <pivotArea outline="0" collapsedLevelsAreSubtotals="1" fieldPosition="0"/>
    </format>
    <format dxfId="180">
      <pivotArea field="2" type="button" dataOnly="0" labelOnly="1" outline="0" axis="axisRow" fieldPosition="0"/>
    </format>
    <format dxfId="179">
      <pivotArea dataOnly="0" labelOnly="1" fieldPosition="0">
        <references count="1">
          <reference field="2" count="0"/>
        </references>
      </pivotArea>
    </format>
    <format dxfId="178">
      <pivotArea dataOnly="0" labelOnly="1" grandRow="1" outline="0" fieldPosition="0"/>
    </format>
    <format dxfId="177">
      <pivotArea dataOnly="0" labelOnly="1" outline="0" axis="axisValues" fieldPosition="0"/>
    </format>
    <format dxfId="176">
      <pivotArea type="all" dataOnly="0" outline="0" fieldPosition="0"/>
    </format>
    <format dxfId="175">
      <pivotArea outline="0" collapsedLevelsAreSubtotals="1" fieldPosition="0"/>
    </format>
    <format dxfId="174">
      <pivotArea field="2" type="button" dataOnly="0" labelOnly="1" outline="0" axis="axisRow" fieldPosition="0"/>
    </format>
    <format dxfId="173">
      <pivotArea dataOnly="0" labelOnly="1" fieldPosition="0">
        <references count="1">
          <reference field="2" count="0"/>
        </references>
      </pivotArea>
    </format>
    <format dxfId="172">
      <pivotArea dataOnly="0" labelOnly="1" grandRow="1" outline="0" fieldPosition="0"/>
    </format>
    <format dxfId="171">
      <pivotArea dataOnly="0" labelOnly="1" outline="0" axis="axisValues" fieldPosition="0"/>
    </format>
    <format dxfId="170">
      <pivotArea type="all" dataOnly="0" outline="0" fieldPosition="0"/>
    </format>
    <format dxfId="169">
      <pivotArea outline="0" collapsedLevelsAreSubtotals="1" fieldPosition="0"/>
    </format>
    <format dxfId="168">
      <pivotArea field="2" type="button" dataOnly="0" labelOnly="1" outline="0" axis="axisRow" fieldPosition="0"/>
    </format>
    <format dxfId="167">
      <pivotArea dataOnly="0" labelOnly="1" fieldPosition="0">
        <references count="1">
          <reference field="2" count="0"/>
        </references>
      </pivotArea>
    </format>
    <format dxfId="166">
      <pivotArea dataOnly="0" labelOnly="1" grandRow="1" outline="0" fieldPosition="0"/>
    </format>
    <format dxfId="165">
      <pivotArea dataOnly="0" labelOnly="1" outline="0" axis="axisValues" fieldPosition="0"/>
    </format>
    <format dxfId="164">
      <pivotArea field="2" type="button" dataOnly="0" labelOnly="1" outline="0" axis="axisRow" fieldPosition="0"/>
    </format>
    <format dxfId="163">
      <pivotArea dataOnly="0" labelOnly="1" outline="0" axis="axisValues" fieldPosition="0"/>
    </format>
    <format dxfId="162">
      <pivotArea field="2" type="button" dataOnly="0" labelOnly="1" outline="0" axis="axisRow" fieldPosition="0"/>
    </format>
    <format dxfId="161">
      <pivotArea dataOnly="0" labelOnly="1" outline="0" axis="axisValues" fieldPosition="0"/>
    </format>
    <format dxfId="160">
      <pivotArea grandRow="1" outline="0" collapsedLevelsAreSubtotals="1" fieldPosition="0"/>
    </format>
    <format dxfId="159">
      <pivotArea dataOnly="0" labelOnly="1" grandRow="1" outline="0" fieldPosition="0"/>
    </format>
    <format dxfId="158">
      <pivotArea grandRow="1" outline="0" collapsedLevelsAreSubtotals="1" fieldPosition="0"/>
    </format>
    <format dxfId="157">
      <pivotArea dataOnly="0" labelOnly="1" grandRow="1" outline="0" fieldPosition="0"/>
    </format>
    <format dxfId="156">
      <pivotArea grandRow="1" outline="0" collapsedLevelsAreSubtotals="1" fieldPosition="0"/>
    </format>
    <format dxfId="155">
      <pivotArea dataOnly="0" labelOnly="1" grandRow="1" outline="0" fieldPosition="0"/>
    </format>
    <format dxfId="154">
      <pivotArea outline="0" collapsedLevelsAreSubtotals="1" fieldPosition="0"/>
    </format>
    <format dxfId="153">
      <pivotArea dataOnly="0" labelOnly="1" outline="0" axis="axisValues" fieldPosition="0"/>
    </format>
    <format dxfId="152">
      <pivotArea grandRow="1" outline="0" collapsedLevelsAreSubtotals="1" fieldPosition="0"/>
    </format>
    <format dxfId="151">
      <pivotArea dataOnly="0" labelOnly="1" grandRow="1" outline="0" fieldPosition="0"/>
    </format>
    <format dxfId="150">
      <pivotArea type="all" dataOnly="0" outline="0" fieldPosition="0"/>
    </format>
    <format dxfId="149">
      <pivotArea outline="0" collapsedLevelsAreSubtotals="1" fieldPosition="0"/>
    </format>
    <format dxfId="148">
      <pivotArea field="2" type="button" dataOnly="0" labelOnly="1" outline="0" axis="axisRow" fieldPosition="0"/>
    </format>
    <format dxfId="147">
      <pivotArea dataOnly="0" labelOnly="1" fieldPosition="0">
        <references count="1">
          <reference field="2" count="0"/>
        </references>
      </pivotArea>
    </format>
    <format dxfId="146">
      <pivotArea dataOnly="0" labelOnly="1" grandRow="1" outline="0" fieldPosition="0"/>
    </format>
    <format dxfId="145">
      <pivotArea dataOnly="0" labelOnly="1" outline="0" axis="axisValues" fieldPosition="0"/>
    </format>
    <format dxfId="144">
      <pivotArea outline="0" collapsedLevelsAreSubtotals="1" fieldPosition="0"/>
    </format>
    <format dxfId="14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8100-000000000000}" name="TablaDinámica3" cacheId="46"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G10:H28" firstHeaderRow="1" firstDataRow="1" firstDataCol="1"/>
  <pivotFields count="5">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dataField="1" numFmtId="9" showAll="0"/>
  </pivotFields>
  <rowFields count="1">
    <field x="2"/>
  </rowFields>
  <rowItems count="18">
    <i>
      <x v="1"/>
    </i>
    <i>
      <x v="4"/>
    </i>
    <i>
      <x v="13"/>
    </i>
    <i>
      <x v="7"/>
    </i>
    <i>
      <x v="3"/>
    </i>
    <i>
      <x v="15"/>
    </i>
    <i>
      <x v="8"/>
    </i>
    <i>
      <x v="11"/>
    </i>
    <i>
      <x v="12"/>
    </i>
    <i>
      <x/>
    </i>
    <i>
      <x v="5"/>
    </i>
    <i>
      <x v="10"/>
    </i>
    <i>
      <x v="14"/>
    </i>
    <i>
      <x v="9"/>
    </i>
    <i>
      <x v="6"/>
    </i>
    <i>
      <x v="2"/>
    </i>
    <i>
      <x v="16"/>
    </i>
    <i t="grand">
      <x/>
    </i>
  </rowItems>
  <colItems count="1">
    <i/>
  </colItems>
  <dataFields count="1">
    <dataField name="Promedio de 4.2. CUMPLIMIENTO SUBCOMPONENTE " fld="4" subtotal="average" baseField="2" baseItem="0" numFmtId="9"/>
  </dataFields>
  <formats count="39">
    <format dxfId="142">
      <pivotArea dataOnly="0" labelOnly="1" outline="0" axis="axisValues" fieldPosition="0"/>
    </format>
    <format dxfId="141">
      <pivotArea outline="0" collapsedLevelsAreSubtotals="1" fieldPosition="0"/>
    </format>
    <format dxfId="140">
      <pivotArea type="all" dataOnly="0" outline="0" fieldPosition="0"/>
    </format>
    <format dxfId="139">
      <pivotArea outline="0" collapsedLevelsAreSubtotals="1" fieldPosition="0"/>
    </format>
    <format dxfId="138">
      <pivotArea field="2" type="button" dataOnly="0" labelOnly="1" outline="0" axis="axisRow" fieldPosition="0"/>
    </format>
    <format dxfId="137">
      <pivotArea dataOnly="0" labelOnly="1" fieldPosition="0">
        <references count="1">
          <reference field="2" count="0"/>
        </references>
      </pivotArea>
    </format>
    <format dxfId="136">
      <pivotArea dataOnly="0" labelOnly="1" grandRow="1" outline="0" fieldPosition="0"/>
    </format>
    <format dxfId="135">
      <pivotArea dataOnly="0" labelOnly="1" outline="0" axis="axisValues" fieldPosition="0"/>
    </format>
    <format dxfId="134">
      <pivotArea type="all" dataOnly="0" outline="0" fieldPosition="0"/>
    </format>
    <format dxfId="133">
      <pivotArea outline="0" collapsedLevelsAreSubtotals="1" fieldPosition="0"/>
    </format>
    <format dxfId="132">
      <pivotArea field="2" type="button" dataOnly="0" labelOnly="1" outline="0" axis="axisRow" fieldPosition="0"/>
    </format>
    <format dxfId="131">
      <pivotArea dataOnly="0" labelOnly="1" fieldPosition="0">
        <references count="1">
          <reference field="2" count="0"/>
        </references>
      </pivotArea>
    </format>
    <format dxfId="130">
      <pivotArea dataOnly="0" labelOnly="1" grandRow="1" outline="0" fieldPosition="0"/>
    </format>
    <format dxfId="129">
      <pivotArea dataOnly="0" labelOnly="1" outline="0" axis="axisValues" fieldPosition="0"/>
    </format>
    <format dxfId="128">
      <pivotArea type="all" dataOnly="0" outline="0" fieldPosition="0"/>
    </format>
    <format dxfId="127">
      <pivotArea outline="0" collapsedLevelsAreSubtotals="1" fieldPosition="0"/>
    </format>
    <format dxfId="126">
      <pivotArea field="2" type="button" dataOnly="0" labelOnly="1" outline="0" axis="axisRow" fieldPosition="0"/>
    </format>
    <format dxfId="125">
      <pivotArea dataOnly="0" labelOnly="1" fieldPosition="0">
        <references count="1">
          <reference field="2" count="0"/>
        </references>
      </pivotArea>
    </format>
    <format dxfId="124">
      <pivotArea dataOnly="0" labelOnly="1" grandRow="1" outline="0" fieldPosition="0"/>
    </format>
    <format dxfId="123">
      <pivotArea dataOnly="0" labelOnly="1" outline="0" axis="axisValues" fieldPosition="0"/>
    </format>
    <format dxfId="122">
      <pivotArea field="2" type="button" dataOnly="0" labelOnly="1" outline="0" axis="axisRow" fieldPosition="0"/>
    </format>
    <format dxfId="121">
      <pivotArea dataOnly="0" labelOnly="1" outline="0" axis="axisValues" fieldPosition="0"/>
    </format>
    <format dxfId="120">
      <pivotArea field="2" type="button" dataOnly="0" labelOnly="1" outline="0" axis="axisRow" fieldPosition="0"/>
    </format>
    <format dxfId="119">
      <pivotArea dataOnly="0" labelOnly="1" outline="0" axis="axisValues" fieldPosition="0"/>
    </format>
    <format dxfId="118">
      <pivotArea field="2" type="button" dataOnly="0" labelOnly="1" outline="0" axis="axisRow" fieldPosition="0"/>
    </format>
    <format dxfId="117">
      <pivotArea outline="0" collapsedLevelsAreSubtotals="1" fieldPosition="0"/>
    </format>
    <format dxfId="116">
      <pivotArea dataOnly="0" labelOnly="1" outline="0" axis="axisValues" fieldPosition="0"/>
    </format>
    <format dxfId="115">
      <pivotArea grandRow="1" outline="0" collapsedLevelsAreSubtotals="1" fieldPosition="0"/>
    </format>
    <format dxfId="114">
      <pivotArea dataOnly="0" labelOnly="1" grandRow="1" outline="0" fieldPosition="0"/>
    </format>
    <format dxfId="113">
      <pivotArea grandRow="1" outline="0" collapsedLevelsAreSubtotals="1" fieldPosition="0"/>
    </format>
    <format dxfId="112">
      <pivotArea dataOnly="0" labelOnly="1" grandRow="1" outline="0" fieldPosition="0"/>
    </format>
    <format dxfId="111">
      <pivotArea grandRow="1" outline="0" collapsedLevelsAreSubtotals="1" fieldPosition="0"/>
    </format>
    <format dxfId="110">
      <pivotArea dataOnly="0" labelOnly="1" grandRow="1" outline="0" fieldPosition="0"/>
    </format>
    <format dxfId="109">
      <pivotArea type="all" dataOnly="0" outline="0" fieldPosition="0"/>
    </format>
    <format dxfId="108">
      <pivotArea outline="0" collapsedLevelsAreSubtotals="1" fieldPosition="0"/>
    </format>
    <format dxfId="107">
      <pivotArea field="2" type="button" dataOnly="0" labelOnly="1" outline="0" axis="axisRow" fieldPosition="0"/>
    </format>
    <format dxfId="106">
      <pivotArea dataOnly="0" labelOnly="1" fieldPosition="0">
        <references count="1">
          <reference field="2" count="0"/>
        </references>
      </pivotArea>
    </format>
    <format dxfId="105">
      <pivotArea dataOnly="0" labelOnly="1" grandRow="1" outline="0" fieldPosition="0"/>
    </format>
    <format dxfId="10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8200-000000000000}" name="TablaDinámica4" cacheId="47"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G10:H28" firstHeaderRow="1" firstDataRow="1" firstDataCol="1"/>
  <pivotFields count="5">
    <pivotField showAll="0"/>
    <pivotField showAll="0"/>
    <pivotField axis="axisRow" showAll="0" sortType="ascending">
      <items count="18">
        <item x="13"/>
        <item x="12"/>
        <item x="5"/>
        <item x="2"/>
        <item x="8"/>
        <item x="16"/>
        <item x="1"/>
        <item x="3"/>
        <item x="0"/>
        <item x="9"/>
        <item x="14"/>
        <item x="6"/>
        <item x="11"/>
        <item x="10"/>
        <item x="15"/>
        <item x="4"/>
        <item x="7"/>
        <item t="default"/>
      </items>
      <autoSortScope>
        <pivotArea dataOnly="0" outline="0" fieldPosition="0">
          <references count="1">
            <reference field="4294967294" count="1" selected="0">
              <x v="0"/>
            </reference>
          </references>
        </pivotArea>
      </autoSortScope>
    </pivotField>
    <pivotField numFmtId="9" showAll="0"/>
    <pivotField dataField="1" numFmtId="9" showAll="0"/>
  </pivotFields>
  <rowFields count="1">
    <field x="2"/>
  </rowFields>
  <rowItems count="18">
    <i>
      <x v="4"/>
    </i>
    <i>
      <x v="9"/>
    </i>
    <i>
      <x/>
    </i>
    <i>
      <x v="8"/>
    </i>
    <i>
      <x v="2"/>
    </i>
    <i>
      <x v="15"/>
    </i>
    <i>
      <x v="10"/>
    </i>
    <i>
      <x v="11"/>
    </i>
    <i>
      <x v="12"/>
    </i>
    <i>
      <x v="5"/>
    </i>
    <i>
      <x v="13"/>
    </i>
    <i>
      <x v="1"/>
    </i>
    <i>
      <x v="14"/>
    </i>
    <i>
      <x v="3"/>
    </i>
    <i>
      <x v="6"/>
    </i>
    <i>
      <x v="7"/>
    </i>
    <i>
      <x v="16"/>
    </i>
    <i t="grand">
      <x/>
    </i>
  </rowItems>
  <colItems count="1">
    <i/>
  </colItems>
  <dataFields count="1">
    <dataField name="Promedio de 4.3. CUMPLIMIENTO SUBCOMPONENTE " fld="4" subtotal="average" baseField="2" baseItem="0" numFmtId="9"/>
  </dataFields>
  <formats count="58">
    <format dxfId="103">
      <pivotArea type="all" dataOnly="0" outline="0" fieldPosition="0"/>
    </format>
    <format dxfId="102">
      <pivotArea outline="0" collapsedLevelsAreSubtotals="1" fieldPosition="0"/>
    </format>
    <format dxfId="101">
      <pivotArea field="2" type="button" dataOnly="0" labelOnly="1" outline="0" axis="axisRow" fieldPosition="0"/>
    </format>
    <format dxfId="100">
      <pivotArea dataOnly="0" labelOnly="1" fieldPosition="0">
        <references count="1">
          <reference field="2" count="0"/>
        </references>
      </pivotArea>
    </format>
    <format dxfId="99">
      <pivotArea dataOnly="0" labelOnly="1" grandRow="1" outline="0" fieldPosition="0"/>
    </format>
    <format dxfId="98">
      <pivotArea dataOnly="0" labelOnly="1" outline="0" axis="axisValues" fieldPosition="0"/>
    </format>
    <format dxfId="97">
      <pivotArea type="all" dataOnly="0" outline="0" fieldPosition="0"/>
    </format>
    <format dxfId="96">
      <pivotArea outline="0" collapsedLevelsAreSubtotals="1" fieldPosition="0"/>
    </format>
    <format dxfId="95">
      <pivotArea field="2" type="button" dataOnly="0" labelOnly="1" outline="0" axis="axisRow" fieldPosition="0"/>
    </format>
    <format dxfId="94">
      <pivotArea dataOnly="0" labelOnly="1" fieldPosition="0">
        <references count="1">
          <reference field="2" count="0"/>
        </references>
      </pivotArea>
    </format>
    <format dxfId="93">
      <pivotArea dataOnly="0" labelOnly="1" grandRow="1" outline="0" fieldPosition="0"/>
    </format>
    <format dxfId="92">
      <pivotArea dataOnly="0" labelOnly="1" outline="0" axis="axisValues" fieldPosition="0"/>
    </format>
    <format dxfId="91">
      <pivotArea outline="0" collapsedLevelsAreSubtotals="1" fieldPosition="0"/>
    </format>
    <format dxfId="90">
      <pivotArea type="all" dataOnly="0" outline="0" fieldPosition="0"/>
    </format>
    <format dxfId="89">
      <pivotArea outline="0" collapsedLevelsAreSubtotals="1" fieldPosition="0"/>
    </format>
    <format dxfId="88">
      <pivotArea field="2" type="button" dataOnly="0" labelOnly="1" outline="0" axis="axisRow" fieldPosition="0"/>
    </format>
    <format dxfId="87">
      <pivotArea dataOnly="0" labelOnly="1" fieldPosition="0">
        <references count="1">
          <reference field="2" count="0"/>
        </references>
      </pivotArea>
    </format>
    <format dxfId="86">
      <pivotArea dataOnly="0" labelOnly="1" grandRow="1" outline="0" fieldPosition="0"/>
    </format>
    <format dxfId="85">
      <pivotArea dataOnly="0" labelOnly="1" outline="0" axis="axisValues" fieldPosition="0"/>
    </format>
    <format dxfId="84">
      <pivotArea type="all" dataOnly="0" outline="0" fieldPosition="0"/>
    </format>
    <format dxfId="83">
      <pivotArea outline="0" collapsedLevelsAreSubtotals="1" fieldPosition="0"/>
    </format>
    <format dxfId="82">
      <pivotArea field="2" type="button" dataOnly="0" labelOnly="1" outline="0" axis="axisRow" fieldPosition="0"/>
    </format>
    <format dxfId="81">
      <pivotArea dataOnly="0" labelOnly="1" fieldPosition="0">
        <references count="1">
          <reference field="2" count="0"/>
        </references>
      </pivotArea>
    </format>
    <format dxfId="80">
      <pivotArea dataOnly="0" labelOnly="1" grandRow="1" outline="0" fieldPosition="0"/>
    </format>
    <format dxfId="79">
      <pivotArea dataOnly="0" labelOnly="1" outline="0" axis="axisValues" fieldPosition="0"/>
    </format>
    <format dxfId="78">
      <pivotArea type="all" dataOnly="0" outline="0" fieldPosition="0"/>
    </format>
    <format dxfId="77">
      <pivotArea outline="0" collapsedLevelsAreSubtotals="1" fieldPosition="0"/>
    </format>
    <format dxfId="76">
      <pivotArea field="2" type="button" dataOnly="0" labelOnly="1" outline="0" axis="axisRow" fieldPosition="0"/>
    </format>
    <format dxfId="75">
      <pivotArea dataOnly="0" labelOnly="1" fieldPosition="0">
        <references count="1">
          <reference field="2" count="0"/>
        </references>
      </pivotArea>
    </format>
    <format dxfId="74">
      <pivotArea dataOnly="0" labelOnly="1" grandRow="1" outline="0" fieldPosition="0"/>
    </format>
    <format dxfId="73">
      <pivotArea dataOnly="0" labelOnly="1" outline="0" axis="axisValues" fieldPosition="0"/>
    </format>
    <format dxfId="72">
      <pivotArea field="2" type="button" dataOnly="0" labelOnly="1" outline="0" axis="axisRow" fieldPosition="0"/>
    </format>
    <format dxfId="71">
      <pivotArea dataOnly="0" labelOnly="1" outline="0" axis="axisValues" fieldPosition="0"/>
    </format>
    <format dxfId="70">
      <pivotArea field="2" type="button" dataOnly="0" labelOnly="1" outline="0" axis="axisRow" fieldPosition="0"/>
    </format>
    <format dxfId="69">
      <pivotArea dataOnly="0" labelOnly="1" outline="0" axis="axisValues" fieldPosition="0"/>
    </format>
    <format dxfId="68">
      <pivotArea grandRow="1" outline="0" collapsedLevelsAreSubtotals="1" fieldPosition="0"/>
    </format>
    <format dxfId="67">
      <pivotArea dataOnly="0" labelOnly="1" grandRow="1" outline="0" fieldPosition="0"/>
    </format>
    <format dxfId="66">
      <pivotArea grandRow="1" outline="0" collapsedLevelsAreSubtotals="1" fieldPosition="0"/>
    </format>
    <format dxfId="65">
      <pivotArea dataOnly="0" labelOnly="1" grandRow="1" outline="0" fieldPosition="0"/>
    </format>
    <format dxfId="64">
      <pivotArea grandRow="1" outline="0" collapsedLevelsAreSubtotals="1" fieldPosition="0"/>
    </format>
    <format dxfId="63">
      <pivotArea dataOnly="0" labelOnly="1" grandRow="1" outline="0" fieldPosition="0"/>
    </format>
    <format dxfId="62">
      <pivotArea field="2" type="button" dataOnly="0" labelOnly="1" outline="0" axis="axisRow" fieldPosition="0"/>
    </format>
    <format dxfId="61">
      <pivotArea dataOnly="0" labelOnly="1" fieldPosition="0">
        <references count="1">
          <reference field="2" count="0"/>
        </references>
      </pivotArea>
    </format>
    <format dxfId="60">
      <pivotArea dataOnly="0" labelOnly="1" grandRow="1" outline="0" fieldPosition="0"/>
    </format>
    <format dxfId="59">
      <pivotArea type="all" dataOnly="0" outline="0" fieldPosition="0"/>
    </format>
    <format dxfId="58">
      <pivotArea outline="0" collapsedLevelsAreSubtotals="1" fieldPosition="0"/>
    </format>
    <format dxfId="57">
      <pivotArea field="2" type="button" dataOnly="0" labelOnly="1" outline="0" axis="axisRow" fieldPosition="0"/>
    </format>
    <format dxfId="56">
      <pivotArea dataOnly="0" labelOnly="1" fieldPosition="0">
        <references count="1">
          <reference field="2" count="0"/>
        </references>
      </pivotArea>
    </format>
    <format dxfId="55">
      <pivotArea dataOnly="0" labelOnly="1" grandRow="1" outline="0" fieldPosition="0"/>
    </format>
    <format dxfId="54">
      <pivotArea dataOnly="0" labelOnly="1" outline="0" axis="axisValues" fieldPosition="0"/>
    </format>
    <format dxfId="53">
      <pivotArea outline="0" collapsedLevelsAreSubtotals="1" fieldPosition="0"/>
    </format>
    <format dxfId="52">
      <pivotArea dataOnly="0" labelOnly="1" outline="0" axis="axisValues" fieldPosition="0"/>
    </format>
    <format dxfId="51">
      <pivotArea type="all" dataOnly="0" outline="0" fieldPosition="0"/>
    </format>
    <format dxfId="50">
      <pivotArea outline="0" collapsedLevelsAreSubtotals="1" fieldPosition="0"/>
    </format>
    <format dxfId="49">
      <pivotArea field="2" type="button" dataOnly="0" labelOnly="1" outline="0" axis="axisRow" fieldPosition="0"/>
    </format>
    <format dxfId="48">
      <pivotArea dataOnly="0" labelOnly="1" fieldPosition="0">
        <references count="1">
          <reference field="2" count="0"/>
        </references>
      </pivotArea>
    </format>
    <format dxfId="47">
      <pivotArea dataOnly="0" labelOnly="1" grandRow="1" outline="0" fieldPosition="0"/>
    </format>
    <format dxfId="4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5E0A18C0-54D9-49C4-9A18-E1AA1D150880}" name="TablaDinámica5" cacheId="48"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0:B14" firstHeaderRow="1" firstDataRow="1" firstDataCol="1" rowPageCount="1" colPageCount="1"/>
  <pivotFields count="28">
    <pivotField showAll="0"/>
    <pivotField axis="axisRow" showAll="0">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pivotField>
    <pivotField axis="axisPage" showAll="0">
      <items count="18">
        <item x="13"/>
        <item x="12"/>
        <item x="5"/>
        <item x="2"/>
        <item x="8"/>
        <item x="16"/>
        <item x="1"/>
        <item x="3"/>
        <item x="0"/>
        <item x="9"/>
        <item x="14"/>
        <item x="6"/>
        <item x="11"/>
        <item x="10"/>
        <item x="15"/>
        <item x="4"/>
        <item x="7"/>
        <item t="default"/>
      </items>
    </pivotField>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showAll="0"/>
    <pivotField showAll="0"/>
    <pivotField showAll="0"/>
    <pivotField numFmtId="9" showAll="0"/>
    <pivotField showAll="0"/>
    <pivotField showAll="0"/>
    <pivotField showAll="0"/>
    <pivotField numFmtId="9" showAll="0"/>
    <pivotField numFmtId="10" showAll="0"/>
    <pivotField dataField="1" numFmtId="10" showAll="0"/>
    <pivotField numFmtId="165" showAll="0"/>
    <pivotField numFmtId="9" showAll="0"/>
  </pivotFields>
  <rowFields count="1">
    <field x="1"/>
  </rowFields>
  <rowItems count="4">
    <i>
      <x v="27"/>
    </i>
    <i>
      <x v="33"/>
    </i>
    <i>
      <x v="56"/>
    </i>
    <i t="grand">
      <x/>
    </i>
  </rowItems>
  <colItems count="1">
    <i/>
  </colItems>
  <pageFields count="1">
    <pageField fld="2" item="4" hier="-1"/>
  </pageFields>
  <dataFields count="1">
    <dataField name="Promedio de RESULTADO TOTAL 2022" fld="25" subtotal="average" baseField="1" baseItem="0" numFmtId="9"/>
  </dataFields>
  <formats count="35">
    <format dxfId="41">
      <pivotArea outline="0" collapsedLevelsAreSubtotals="1" fieldPosition="0"/>
    </format>
    <format dxfId="40">
      <pivotArea outline="0" collapsedLevelsAreSubtotals="1" fieldPosition="0"/>
    </format>
    <format dxfId="39">
      <pivotArea dataOnly="0" labelOnly="1" outline="0" axis="axisValues" fieldPosition="0"/>
    </format>
    <format dxfId="38">
      <pivotArea type="all" dataOnly="0" outline="0" fieldPosition="0"/>
    </format>
    <format dxfId="37">
      <pivotArea outline="0" collapsedLevelsAreSubtotals="1" fieldPosition="0"/>
    </format>
    <format dxfId="36">
      <pivotArea field="1" type="button" dataOnly="0" labelOnly="1" outline="0" axis="axisRow" fieldPosition="0"/>
    </format>
    <format dxfId="35">
      <pivotArea dataOnly="0" labelOnly="1" fieldPosition="0">
        <references count="1">
          <reference field="1" count="4">
            <x v="18"/>
            <x v="22"/>
            <x v="28"/>
            <x v="34"/>
          </reference>
        </references>
      </pivotArea>
    </format>
    <format dxfId="34">
      <pivotArea dataOnly="0" labelOnly="1" grandRow="1" outline="0" fieldPosition="0"/>
    </format>
    <format dxfId="33">
      <pivotArea dataOnly="0" labelOnly="1" outline="0" axis="axisValues" fieldPosition="0"/>
    </format>
    <format dxfId="32">
      <pivotArea type="all" dataOnly="0" outline="0" fieldPosition="0"/>
    </format>
    <format dxfId="31">
      <pivotArea outline="0" collapsedLevelsAreSubtotals="1" fieldPosition="0"/>
    </format>
    <format dxfId="30">
      <pivotArea field="1" type="button" dataOnly="0" labelOnly="1" outline="0" axis="axisRow" fieldPosition="0"/>
    </format>
    <format dxfId="29">
      <pivotArea dataOnly="0" labelOnly="1" fieldPosition="0">
        <references count="1">
          <reference field="1" count="4">
            <x v="18"/>
            <x v="22"/>
            <x v="28"/>
            <x v="34"/>
          </reference>
        </references>
      </pivotArea>
    </format>
    <format dxfId="28">
      <pivotArea dataOnly="0" labelOnly="1" grandRow="1" outline="0" fieldPosition="0"/>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field="1" type="button" dataOnly="0" labelOnly="1" outline="0" axis="axisRow" fieldPosition="0"/>
    </format>
    <format dxfId="23">
      <pivotArea dataOnly="0" labelOnly="1" fieldPosition="0">
        <references count="1">
          <reference field="1" count="4">
            <x v="18"/>
            <x v="22"/>
            <x v="28"/>
            <x v="34"/>
          </reference>
        </references>
      </pivotArea>
    </format>
    <format dxfId="22">
      <pivotArea dataOnly="0" labelOnly="1" grandRow="1" outline="0" fieldPosition="0"/>
    </format>
    <format dxfId="21">
      <pivotArea dataOnly="0" labelOnly="1" outline="0" axis="axisValues" fieldPosition="0"/>
    </format>
    <format dxfId="20">
      <pivotArea field="1" type="button" dataOnly="0" labelOnly="1" outline="0" axis="axisRow" fieldPosition="0"/>
    </format>
    <format dxfId="19">
      <pivotArea dataOnly="0" labelOnly="1" outline="0" axis="axisValues" fieldPosition="0"/>
    </format>
    <format dxfId="18">
      <pivotArea field="1" type="button" dataOnly="0" labelOnly="1" outline="0" axis="axisRow" fieldPosition="0"/>
    </format>
    <format dxfId="17">
      <pivotArea dataOnly="0" labelOnly="1" outline="0" axis="axisValues" fieldPosition="0"/>
    </format>
    <format dxfId="16">
      <pivotArea grandRow="1" outline="0" collapsedLevelsAreSubtotals="1" fieldPosition="0"/>
    </format>
    <format dxfId="15">
      <pivotArea dataOnly="0" labelOnly="1" grandRow="1" outline="0" fieldPosition="0"/>
    </format>
    <format dxfId="14">
      <pivotArea grandRow="1" outline="0" collapsedLevelsAreSubtotals="1" fieldPosition="0"/>
    </format>
    <format dxfId="13">
      <pivotArea dataOnly="0" labelOnly="1" grandRow="1" outline="0" fieldPosition="0"/>
    </format>
    <format dxfId="12">
      <pivotArea type="all" dataOnly="0" outline="0" fieldPosition="0"/>
    </format>
    <format dxfId="11">
      <pivotArea outline="0" collapsedLevelsAreSubtotals="1" fieldPosition="0"/>
    </format>
    <format dxfId="10">
      <pivotArea field="1" type="button" dataOnly="0" labelOnly="1" outline="0" axis="axisRow" fieldPosition="0"/>
    </format>
    <format dxfId="9">
      <pivotArea dataOnly="0" labelOnly="1" fieldPosition="0">
        <references count="1">
          <reference field="1" count="4">
            <x v="18"/>
            <x v="22"/>
            <x v="28"/>
            <x v="34"/>
          </reference>
        </references>
      </pivotArea>
    </format>
    <format dxfId="8">
      <pivotArea dataOnly="0" labelOnly="1" grandRow="1" outline="0" fieldPosition="0"/>
    </format>
    <format dxfId="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7600-000000000000}" name="TablaDinámica2" cacheId="36"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2">
  <location ref="J11:K29" firstHeaderRow="1" firstDataRow="1" firstDataCol="1"/>
  <pivotFields count="8">
    <pivotField showAll="0"/>
    <pivotField showAll="0"/>
    <pivotField axis="axisRow" showAll="0" sortType="ascending">
      <items count="18">
        <item x="13"/>
        <item x="12"/>
        <item x="5"/>
        <item x="2"/>
        <item x="8"/>
        <item x="16"/>
        <item x="1"/>
        <item x="3"/>
        <item x="0"/>
        <item x="9"/>
        <item x="14"/>
        <item x="6"/>
        <item x="11"/>
        <item x="10"/>
        <item x="15"/>
        <item x="4"/>
        <item x="7"/>
        <item t="default"/>
      </items>
    </pivotField>
    <pivotField numFmtId="9" showAll="0"/>
    <pivotField numFmtId="9" showAll="0"/>
    <pivotField numFmtId="9"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1.2. CUMPLIMIENTO SUBCOMPONENTE PROGRAMA DE GESTIÓN DOCUMENTAL " fld="7" subtotal="average" baseField="2" baseItem="0"/>
  </dataFields>
  <formats count="61">
    <format dxfId="1091">
      <pivotArea type="all" dataOnly="0" outline="0" fieldPosition="0"/>
    </format>
    <format dxfId="1090">
      <pivotArea outline="0" collapsedLevelsAreSubtotals="1" fieldPosition="0"/>
    </format>
    <format dxfId="1089">
      <pivotArea field="2" type="button" dataOnly="0" labelOnly="1" outline="0" axis="axisRow" fieldPosition="0"/>
    </format>
    <format dxfId="1088">
      <pivotArea dataOnly="0" labelOnly="1" fieldPosition="0">
        <references count="1">
          <reference field="2" count="0"/>
        </references>
      </pivotArea>
    </format>
    <format dxfId="1087">
      <pivotArea dataOnly="0" labelOnly="1" grandRow="1" outline="0" fieldPosition="0"/>
    </format>
    <format dxfId="1086">
      <pivotArea outline="0" collapsedLevelsAreSubtotals="1" fieldPosition="0"/>
    </format>
    <format dxfId="1085">
      <pivotArea dataOnly="0" labelOnly="1" outline="0" axis="axisValues" fieldPosition="0"/>
    </format>
    <format dxfId="1084">
      <pivotArea type="all" dataOnly="0" outline="0" fieldPosition="0"/>
    </format>
    <format dxfId="1083">
      <pivotArea outline="0" collapsedLevelsAreSubtotals="1" fieldPosition="0"/>
    </format>
    <format dxfId="1082">
      <pivotArea field="2" type="button" dataOnly="0" labelOnly="1" outline="0" axis="axisRow" fieldPosition="0"/>
    </format>
    <format dxfId="1081">
      <pivotArea dataOnly="0" labelOnly="1" fieldPosition="0">
        <references count="1">
          <reference field="2" count="0"/>
        </references>
      </pivotArea>
    </format>
    <format dxfId="1080">
      <pivotArea dataOnly="0" labelOnly="1" grandRow="1" outline="0" fieldPosition="0"/>
    </format>
    <format dxfId="1079">
      <pivotArea dataOnly="0" labelOnly="1" outline="0" axis="axisValues" fieldPosition="0"/>
    </format>
    <format dxfId="1078">
      <pivotArea type="all" dataOnly="0" outline="0" fieldPosition="0"/>
    </format>
    <format dxfId="1077">
      <pivotArea outline="0" collapsedLevelsAreSubtotals="1" fieldPosition="0"/>
    </format>
    <format dxfId="1076">
      <pivotArea field="2" type="button" dataOnly="0" labelOnly="1" outline="0" axis="axisRow" fieldPosition="0"/>
    </format>
    <format dxfId="1075">
      <pivotArea dataOnly="0" labelOnly="1" outline="0" axis="axisValues" fieldPosition="0"/>
    </format>
    <format dxfId="1074">
      <pivotArea dataOnly="0" labelOnly="1" fieldPosition="0">
        <references count="1">
          <reference field="2" count="0"/>
        </references>
      </pivotArea>
    </format>
    <format dxfId="1073">
      <pivotArea dataOnly="0" labelOnly="1" grandRow="1" outline="0" fieldPosition="0"/>
    </format>
    <format dxfId="1072">
      <pivotArea dataOnly="0" labelOnly="1" outline="0" axis="axisValues" fieldPosition="0"/>
    </format>
    <format dxfId="1071">
      <pivotArea type="all" dataOnly="0" outline="0" fieldPosition="0"/>
    </format>
    <format dxfId="1070">
      <pivotArea outline="0" collapsedLevelsAreSubtotals="1" fieldPosition="0"/>
    </format>
    <format dxfId="1069">
      <pivotArea field="2" type="button" dataOnly="0" labelOnly="1" outline="0" axis="axisRow" fieldPosition="0"/>
    </format>
    <format dxfId="1068">
      <pivotArea dataOnly="0" labelOnly="1" outline="0" axis="axisValues" fieldPosition="0"/>
    </format>
    <format dxfId="1067">
      <pivotArea dataOnly="0" labelOnly="1" fieldPosition="0">
        <references count="1">
          <reference field="2" count="0"/>
        </references>
      </pivotArea>
    </format>
    <format dxfId="1066">
      <pivotArea dataOnly="0" labelOnly="1" grandRow="1" outline="0" fieldPosition="0"/>
    </format>
    <format dxfId="1065">
      <pivotArea dataOnly="0" labelOnly="1" outline="0" axis="axisValues" fieldPosition="0"/>
    </format>
    <format dxfId="1064">
      <pivotArea type="all" dataOnly="0" outline="0" fieldPosition="0"/>
    </format>
    <format dxfId="1063">
      <pivotArea outline="0" collapsedLevelsAreSubtotals="1" fieldPosition="0"/>
    </format>
    <format dxfId="1062">
      <pivotArea field="2" type="button" dataOnly="0" labelOnly="1" outline="0" axis="axisRow" fieldPosition="0"/>
    </format>
    <format dxfId="1061">
      <pivotArea dataOnly="0" labelOnly="1" fieldPosition="0">
        <references count="1">
          <reference field="2" count="0"/>
        </references>
      </pivotArea>
    </format>
    <format dxfId="1060">
      <pivotArea dataOnly="0" labelOnly="1" grandRow="1" outline="0" fieldPosition="0"/>
    </format>
    <format dxfId="1059">
      <pivotArea dataOnly="0" labelOnly="1" outline="0" axis="axisValues" fieldPosition="0"/>
    </format>
    <format dxfId="1058">
      <pivotArea type="all" dataOnly="0" outline="0" fieldPosition="0"/>
    </format>
    <format dxfId="1057">
      <pivotArea outline="0" collapsedLevelsAreSubtotals="1" fieldPosition="0"/>
    </format>
    <format dxfId="1056">
      <pivotArea field="2" type="button" dataOnly="0" labelOnly="1" outline="0" axis="axisRow" fieldPosition="0"/>
    </format>
    <format dxfId="1055">
      <pivotArea dataOnly="0" labelOnly="1" fieldPosition="0">
        <references count="1">
          <reference field="2" count="0"/>
        </references>
      </pivotArea>
    </format>
    <format dxfId="1054">
      <pivotArea dataOnly="0" labelOnly="1" grandRow="1" outline="0" fieldPosition="0"/>
    </format>
    <format dxfId="1053">
      <pivotArea dataOnly="0" labelOnly="1" outline="0" axis="axisValues" fieldPosition="0"/>
    </format>
    <format dxfId="1052">
      <pivotArea dataOnly="0" labelOnly="1" fieldPosition="0">
        <references count="1">
          <reference field="2" count="0"/>
        </references>
      </pivotArea>
    </format>
    <format dxfId="1051">
      <pivotArea field="2" type="button" dataOnly="0" labelOnly="1" outline="0" axis="axisRow" fieldPosition="0"/>
    </format>
    <format dxfId="1050">
      <pivotArea dataOnly="0" labelOnly="1" outline="0" axis="axisValues" fieldPosition="0"/>
    </format>
    <format dxfId="1049">
      <pivotArea type="all" dataOnly="0" outline="0" fieldPosition="0"/>
    </format>
    <format dxfId="1048">
      <pivotArea outline="0" collapsedLevelsAreSubtotals="1" fieldPosition="0"/>
    </format>
    <format dxfId="1047">
      <pivotArea field="2" type="button" dataOnly="0" labelOnly="1" outline="0" axis="axisRow" fieldPosition="0"/>
    </format>
    <format dxfId="1046">
      <pivotArea dataOnly="0" labelOnly="1" fieldPosition="0">
        <references count="1">
          <reference field="2" count="0"/>
        </references>
      </pivotArea>
    </format>
    <format dxfId="1045">
      <pivotArea dataOnly="0" labelOnly="1" grandRow="1" outline="0" fieldPosition="0"/>
    </format>
    <format dxfId="1044">
      <pivotArea dataOnly="0" labelOnly="1" outline="0" axis="axisValues" fieldPosition="0"/>
    </format>
    <format dxfId="1043">
      <pivotArea field="2" type="button" dataOnly="0" labelOnly="1" outline="0" axis="axisRow" fieldPosition="0"/>
    </format>
    <format dxfId="1042">
      <pivotArea dataOnly="0" labelOnly="1" outline="0" axis="axisValues" fieldPosition="0"/>
    </format>
    <format dxfId="1041">
      <pivotArea field="2" type="button" dataOnly="0" labelOnly="1" outline="0" axis="axisRow" fieldPosition="0"/>
    </format>
    <format dxfId="1040">
      <pivotArea dataOnly="0" labelOnly="1" fieldPosition="0">
        <references count="1">
          <reference field="2" count="0"/>
        </references>
      </pivotArea>
    </format>
    <format dxfId="1039">
      <pivotArea dataOnly="0" labelOnly="1" grandRow="1" outline="0" fieldPosition="0"/>
    </format>
    <format dxfId="1038">
      <pivotArea outline="0" collapsedLevelsAreSubtotals="1" fieldPosition="0"/>
    </format>
    <format dxfId="1037">
      <pivotArea dataOnly="0" labelOnly="1" outline="0" axis="axisValues" fieldPosition="0"/>
    </format>
    <format dxfId="1036">
      <pivotArea grandRow="1" outline="0" collapsedLevelsAreSubtotals="1" fieldPosition="0"/>
    </format>
    <format dxfId="1035">
      <pivotArea dataOnly="0" labelOnly="1" grandRow="1" outline="0" fieldPosition="0"/>
    </format>
    <format dxfId="1034">
      <pivotArea grandRow="1" outline="0" collapsedLevelsAreSubtotals="1" fieldPosition="0"/>
    </format>
    <format dxfId="1033">
      <pivotArea dataOnly="0" labelOnly="1" grandRow="1" outline="0" fieldPosition="0"/>
    </format>
    <format dxfId="1032">
      <pivotArea field="2" type="button" dataOnly="0" labelOnly="1" outline="0" axis="axisRow" fieldPosition="0"/>
    </format>
    <format dxfId="1031">
      <pivotArea dataOnly="0" labelOnly="1" outline="0" axis="axisValues"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7600-000001000000}" name="TablaDinámica3" cacheId="36"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0">
  <location ref="J35:O43" firstHeaderRow="0" firstDataRow="1" firstDataCol="1" rowPageCount="1" colPageCount="1"/>
  <pivotFields count="8">
    <pivotField showAll="0"/>
    <pivotField axis="axisRow" showAll="0" sortType="a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pivotField>
    <pivotField axis="axisPage" multipleItemSelectionAllowed="1" showAll="0">
      <items count="18">
        <item h="1" x="13"/>
        <item h="1" x="12"/>
        <item x="5"/>
        <item h="1" x="2"/>
        <item h="1" x="8"/>
        <item h="1" x="16"/>
        <item h="1" x="1"/>
        <item h="1" x="3"/>
        <item h="1" x="0"/>
        <item h="1" x="9"/>
        <item h="1" x="14"/>
        <item h="1" x="6"/>
        <item h="1" x="11"/>
        <item h="1" x="10"/>
        <item h="1" x="15"/>
        <item h="1" x="4"/>
        <item h="1" x="7"/>
        <item t="default"/>
      </items>
    </pivotField>
    <pivotField dataField="1" numFmtId="9" showAll="0"/>
    <pivotField dataField="1" numFmtId="9" showAll="0"/>
    <pivotField dataField="1" numFmtId="9" showAll="0"/>
    <pivotField dataField="1" numFmtId="9" showAll="0"/>
    <pivotField dataField="1" numFmtId="9" showAll="0"/>
  </pivotFields>
  <rowFields count="1">
    <field x="1"/>
  </rowFields>
  <rowItems count="8">
    <i>
      <x v="2"/>
    </i>
    <i>
      <x v="15"/>
    </i>
    <i>
      <x v="19"/>
    </i>
    <i>
      <x v="21"/>
    </i>
    <i>
      <x v="23"/>
    </i>
    <i>
      <x v="30"/>
    </i>
    <i>
      <x v="35"/>
    </i>
    <i t="grand">
      <x/>
    </i>
  </rowItems>
  <colFields count="1">
    <field x="-2"/>
  </colFields>
  <colItems count="5">
    <i>
      <x/>
    </i>
    <i i="1">
      <x v="1"/>
    </i>
    <i i="2">
      <x v="2"/>
    </i>
    <i i="3">
      <x v="3"/>
    </i>
    <i i="4">
      <x v="4"/>
    </i>
  </colItems>
  <pageFields count="1">
    <pageField fld="2" hier="-1"/>
  </pageFields>
  <dataFields count="5">
    <dataField name="Suma de 1.2.1. Aprobación:_x000a_A 31 de diciembre de 2021, ¿El Programa de Gestión Documental - PGD estaba aprobado por la instancia competente de acuerdo con la naturaleza de la entidad? 2" fld="3" baseField="0" baseItem="0"/>
    <dataField name="Suma de 1.2.2. Plan Operativo _x000a_Durante la vigencia 2021, ¿La entidad contaba con plan operativo o plan de trabajo para la implementación del Programa de Gestión Documental - PGD? " fld="4" baseField="0" baseItem="0"/>
    <dataField name="Suma de 1.2.3. Implementación y Seguimiento:_x000a_Durante la vigencia 2021, ¿La entidad realizó durante la vigencia 2021 para la implementación y seguimiento del Programa de Gestión Documental – PGD?" fld="5" baseField="0" baseItem="0"/>
    <dataField name="Suma de 1.2.4. Capacitaciones:_x000a_Durante la vigencia 2021, ¿Cuántas sesiones de capacitación realizó la entidad en materia de gestión documental? " fld="6" baseField="0" baseItem="0"/>
    <dataField name="Suma de 1.2. CUMPLIMIENTO SUBCOMPONENTE PROGRAMA DE GESTIÓN DOCUMENTAL " fld="7" baseField="0" baseItem="0"/>
  </dataFields>
  <formats count="57">
    <format dxfId="1148">
      <pivotArea type="all" dataOnly="0" outline="0" fieldPosition="0"/>
    </format>
    <format dxfId="1147">
      <pivotArea outline="0" collapsedLevelsAreSubtotals="1" fieldPosition="0"/>
    </format>
    <format dxfId="1146">
      <pivotArea field="2" type="button" dataOnly="0" labelOnly="1" outline="0" axis="axisPage" fieldPosition="0"/>
    </format>
    <format dxfId="1145">
      <pivotArea dataOnly="0" labelOnly="1" fieldPosition="0">
        <references count="1">
          <reference field="2" count="0"/>
        </references>
      </pivotArea>
    </format>
    <format dxfId="1144">
      <pivotArea dataOnly="0" labelOnly="1" grandRow="1" outline="0" fieldPosition="0"/>
    </format>
    <format dxfId="1143">
      <pivotArea outline="0" collapsedLevelsAreSubtotals="1" fieldPosition="0"/>
    </format>
    <format dxfId="1142">
      <pivotArea type="all" dataOnly="0" outline="0" fieldPosition="0"/>
    </format>
    <format dxfId="1141">
      <pivotArea dataOnly="0" labelOnly="1" fieldPosition="0">
        <references count="1">
          <reference field="1" count="7">
            <x v="3"/>
            <x v="13"/>
            <x v="17"/>
            <x v="42"/>
            <x v="47"/>
            <x v="48"/>
            <x v="49"/>
          </reference>
        </references>
      </pivotArea>
    </format>
    <format dxfId="1140">
      <pivotArea dataOnly="0" labelOnly="1" outline="0" fieldPosition="0">
        <references count="1">
          <reference field="4294967294" count="4">
            <x v="1"/>
            <x v="2"/>
            <x v="3"/>
            <x v="4"/>
          </reference>
        </references>
      </pivotArea>
    </format>
    <format dxfId="1139">
      <pivotArea dataOnly="0" labelOnly="1" outline="0" fieldPosition="0">
        <references count="1">
          <reference field="4294967294" count="1">
            <x v="0"/>
          </reference>
        </references>
      </pivotArea>
    </format>
    <format dxfId="1138">
      <pivotArea dataOnly="0" labelOnly="1" fieldPosition="0">
        <references count="1">
          <reference field="1" count="8">
            <x v="3"/>
            <x v="13"/>
            <x v="17"/>
            <x v="42"/>
            <x v="47"/>
            <x v="48"/>
            <x v="49"/>
            <x v="50"/>
          </reference>
        </references>
      </pivotArea>
    </format>
    <format dxfId="1137">
      <pivotArea type="all" dataOnly="0" outline="0" fieldPosition="0"/>
    </format>
    <format dxfId="1136">
      <pivotArea outline="0" collapsedLevelsAreSubtotals="1" fieldPosition="0"/>
    </format>
    <format dxfId="1135">
      <pivotArea field="1" type="button" dataOnly="0" labelOnly="1" outline="0" axis="axisRow" fieldPosition="0"/>
    </format>
    <format dxfId="1134">
      <pivotArea dataOnly="0" labelOnly="1" fieldPosition="0">
        <references count="1">
          <reference field="1" count="8">
            <x v="3"/>
            <x v="13"/>
            <x v="17"/>
            <x v="42"/>
            <x v="47"/>
            <x v="48"/>
            <x v="49"/>
            <x v="50"/>
          </reference>
        </references>
      </pivotArea>
    </format>
    <format dxfId="1133">
      <pivotArea dataOnly="0" labelOnly="1" grandRow="1" outline="0" fieldPosition="0"/>
    </format>
    <format dxfId="1132">
      <pivotArea dataOnly="0" labelOnly="1" outline="0" fieldPosition="0">
        <references count="1">
          <reference field="4294967294" count="5">
            <x v="0"/>
            <x v="1"/>
            <x v="2"/>
            <x v="3"/>
            <x v="4"/>
          </reference>
        </references>
      </pivotArea>
    </format>
    <format dxfId="1131">
      <pivotArea type="all" dataOnly="0" outline="0" fieldPosition="0"/>
    </format>
    <format dxfId="1130">
      <pivotArea outline="0" collapsedLevelsAreSubtotals="1" fieldPosition="0"/>
    </format>
    <format dxfId="1129">
      <pivotArea field="1" type="button" dataOnly="0" labelOnly="1" outline="0" axis="axisRow" fieldPosition="0"/>
    </format>
    <format dxfId="1128">
      <pivotArea dataOnly="0" labelOnly="1" fieldPosition="0">
        <references count="1">
          <reference field="1" count="8">
            <x v="3"/>
            <x v="13"/>
            <x v="17"/>
            <x v="42"/>
            <x v="47"/>
            <x v="48"/>
            <x v="49"/>
            <x v="50"/>
          </reference>
        </references>
      </pivotArea>
    </format>
    <format dxfId="1127">
      <pivotArea dataOnly="0" labelOnly="1" grandRow="1" outline="0" fieldPosition="0"/>
    </format>
    <format dxfId="1126">
      <pivotArea dataOnly="0" labelOnly="1" outline="0" fieldPosition="0">
        <references count="1">
          <reference field="4294967294" count="5">
            <x v="0"/>
            <x v="1"/>
            <x v="2"/>
            <x v="3"/>
            <x v="4"/>
          </reference>
        </references>
      </pivotArea>
    </format>
    <format dxfId="1125">
      <pivotArea type="all" dataOnly="0" outline="0" fieldPosition="0"/>
    </format>
    <format dxfId="1124">
      <pivotArea outline="0" collapsedLevelsAreSubtotals="1" fieldPosition="0"/>
    </format>
    <format dxfId="1123">
      <pivotArea field="1" type="button" dataOnly="0" labelOnly="1" outline="0" axis="axisRow" fieldPosition="0"/>
    </format>
    <format dxfId="1122">
      <pivotArea dataOnly="0" labelOnly="1" fieldPosition="0">
        <references count="1">
          <reference field="1" count="8">
            <x v="3"/>
            <x v="13"/>
            <x v="17"/>
            <x v="42"/>
            <x v="47"/>
            <x v="48"/>
            <x v="49"/>
            <x v="50"/>
          </reference>
        </references>
      </pivotArea>
    </format>
    <format dxfId="1121">
      <pivotArea dataOnly="0" labelOnly="1" grandRow="1" outline="0" fieldPosition="0"/>
    </format>
    <format dxfId="1120">
      <pivotArea dataOnly="0" labelOnly="1" outline="0" fieldPosition="0">
        <references count="1">
          <reference field="4294967294" count="5">
            <x v="0"/>
            <x v="1"/>
            <x v="2"/>
            <x v="3"/>
            <x v="4"/>
          </reference>
        </references>
      </pivotArea>
    </format>
    <format dxfId="1119">
      <pivotArea type="all" dataOnly="0" outline="0" fieldPosition="0"/>
    </format>
    <format dxfId="1118">
      <pivotArea outline="0" collapsedLevelsAreSubtotals="1" fieldPosition="0"/>
    </format>
    <format dxfId="1117">
      <pivotArea field="1" type="button" dataOnly="0" labelOnly="1" outline="0" axis="axisRow" fieldPosition="0"/>
    </format>
    <format dxfId="1116">
      <pivotArea dataOnly="0" labelOnly="1" fieldPosition="0">
        <references count="1">
          <reference field="1" count="8">
            <x v="3"/>
            <x v="13"/>
            <x v="17"/>
            <x v="42"/>
            <x v="47"/>
            <x v="48"/>
            <x v="49"/>
            <x v="50"/>
          </reference>
        </references>
      </pivotArea>
    </format>
    <format dxfId="1115">
      <pivotArea dataOnly="0" labelOnly="1" grandRow="1" outline="0" fieldPosition="0"/>
    </format>
    <format dxfId="1114">
      <pivotArea dataOnly="0" labelOnly="1" outline="0" fieldPosition="0">
        <references count="1">
          <reference field="4294967294" count="5">
            <x v="0"/>
            <x v="1"/>
            <x v="2"/>
            <x v="3"/>
            <x v="4"/>
          </reference>
        </references>
      </pivotArea>
    </format>
    <format dxfId="1113">
      <pivotArea type="all" dataOnly="0" outline="0" fieldPosition="0"/>
    </format>
    <format dxfId="1112">
      <pivotArea outline="0" collapsedLevelsAreSubtotals="1" fieldPosition="0"/>
    </format>
    <format dxfId="1111">
      <pivotArea field="1" type="button" dataOnly="0" labelOnly="1" outline="0" axis="axisRow" fieldPosition="0"/>
    </format>
    <format dxfId="1110">
      <pivotArea dataOnly="0" labelOnly="1" fieldPosition="0">
        <references count="1">
          <reference field="1" count="8">
            <x v="3"/>
            <x v="13"/>
            <x v="17"/>
            <x v="42"/>
            <x v="47"/>
            <x v="48"/>
            <x v="49"/>
            <x v="50"/>
          </reference>
        </references>
      </pivotArea>
    </format>
    <format dxfId="1109">
      <pivotArea dataOnly="0" labelOnly="1" grandRow="1" outline="0" fieldPosition="0"/>
    </format>
    <format dxfId="1108">
      <pivotArea dataOnly="0" labelOnly="1" outline="0" fieldPosition="0">
        <references count="1">
          <reference field="4294967294" count="5">
            <x v="0"/>
            <x v="1"/>
            <x v="2"/>
            <x v="3"/>
            <x v="4"/>
          </reference>
        </references>
      </pivotArea>
    </format>
    <format dxfId="1107">
      <pivotArea field="1" type="button" dataOnly="0" labelOnly="1" outline="0" axis="axisRow" fieldPosition="0"/>
    </format>
    <format dxfId="1106">
      <pivotArea dataOnly="0" labelOnly="1" outline="0" fieldPosition="0">
        <references count="1">
          <reference field="4294967294" count="5">
            <x v="0"/>
            <x v="1"/>
            <x v="2"/>
            <x v="3"/>
            <x v="4"/>
          </reference>
        </references>
      </pivotArea>
    </format>
    <format dxfId="1105">
      <pivotArea grandRow="1" outline="0" collapsedLevelsAreSubtotals="1" fieldPosition="0"/>
    </format>
    <format dxfId="1104">
      <pivotArea dataOnly="0" labelOnly="1" grandRow="1" outline="0" fieldPosition="0"/>
    </format>
    <format dxfId="1103">
      <pivotArea type="all" dataOnly="0" outline="0" fieldPosition="0"/>
    </format>
    <format dxfId="1102">
      <pivotArea outline="0" collapsedLevelsAreSubtotals="1" fieldPosition="0"/>
    </format>
    <format dxfId="1101">
      <pivotArea field="1" type="button" dataOnly="0" labelOnly="1" outline="0" axis="axisRow" fieldPosition="0"/>
    </format>
    <format dxfId="1100">
      <pivotArea dataOnly="0" labelOnly="1" fieldPosition="0">
        <references count="1">
          <reference field="1" count="8">
            <x v="3"/>
            <x v="13"/>
            <x v="17"/>
            <x v="42"/>
            <x v="47"/>
            <x v="48"/>
            <x v="49"/>
            <x v="50"/>
          </reference>
        </references>
      </pivotArea>
    </format>
    <format dxfId="1099">
      <pivotArea dataOnly="0" labelOnly="1" grandRow="1" outline="0" fieldPosition="0"/>
    </format>
    <format dxfId="1098">
      <pivotArea dataOnly="0" labelOnly="1" outline="0" fieldPosition="0">
        <references count="1">
          <reference field="4294967294" count="5">
            <x v="0"/>
            <x v="1"/>
            <x v="2"/>
            <x v="3"/>
            <x v="4"/>
          </reference>
        </references>
      </pivotArea>
    </format>
    <format dxfId="1097">
      <pivotArea type="all" dataOnly="0" outline="0" fieldPosition="0"/>
    </format>
    <format dxfId="1096">
      <pivotArea outline="0" collapsedLevelsAreSubtotals="1" fieldPosition="0"/>
    </format>
    <format dxfId="1095">
      <pivotArea field="1" type="button" dataOnly="0" labelOnly="1" outline="0" axis="axisRow" fieldPosition="0"/>
    </format>
    <format dxfId="1094">
      <pivotArea dataOnly="0" labelOnly="1" fieldPosition="0">
        <references count="1">
          <reference field="1" count="8">
            <x v="3"/>
            <x v="13"/>
            <x v="17"/>
            <x v="42"/>
            <x v="47"/>
            <x v="48"/>
            <x v="49"/>
            <x v="50"/>
          </reference>
        </references>
      </pivotArea>
    </format>
    <format dxfId="1093">
      <pivotArea dataOnly="0" labelOnly="1" grandRow="1" outline="0" fieldPosition="0"/>
    </format>
    <format dxfId="1092">
      <pivotArea dataOnly="0" labelOnly="1" outline="0" fieldPosition="0">
        <references count="1">
          <reference field="4294967294" count="5">
            <x v="0"/>
            <x v="1"/>
            <x v="2"/>
            <x v="3"/>
            <x v="4"/>
          </reference>
        </references>
      </pivotArea>
    </format>
  </formats>
  <chartFormats count="5">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9" format="3" series="1">
      <pivotArea type="data" outline="0" fieldPosition="0">
        <references count="1">
          <reference field="4294967294" count="1" selected="0">
            <x v="3"/>
          </reference>
        </references>
      </pivotArea>
    </chartFormat>
    <chartFormat chart="9" format="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7700-000001000000}" name="TablaDinámica5" cacheId="37"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4">
  <location ref="J31:O40" firstHeaderRow="0" firstDataRow="1" firstDataCol="1" rowPageCount="1" colPageCount="1"/>
  <pivotFields count="8">
    <pivotField showAll="0"/>
    <pivotField axis="axisRow" showAll="0" sortType="a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pivotField>
    <pivotField axis="axisPage" multipleItemSelectionAllowed="1" showAll="0">
      <items count="18">
        <item h="1" x="12"/>
        <item h="1" x="13"/>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showAll="0"/>
    <pivotField dataField="1" numFmtId="9" showAll="0"/>
    <pivotField dataField="1" numFmtId="9" showAll="0"/>
  </pivotFields>
  <rowFields count="1">
    <field x="1"/>
  </rowFields>
  <rowItems count="9">
    <i>
      <x v="3"/>
    </i>
    <i>
      <x v="13"/>
    </i>
    <i>
      <x v="17"/>
    </i>
    <i>
      <x v="42"/>
    </i>
    <i>
      <x v="47"/>
    </i>
    <i>
      <x v="48"/>
    </i>
    <i>
      <x v="49"/>
    </i>
    <i>
      <x v="50"/>
    </i>
    <i t="grand">
      <x/>
    </i>
  </rowItems>
  <colFields count="1">
    <field x="-2"/>
  </colFields>
  <colItems count="5">
    <i>
      <x/>
    </i>
    <i i="1">
      <x v="1"/>
    </i>
    <i i="2">
      <x v="2"/>
    </i>
    <i i="3">
      <x v="3"/>
    </i>
    <i i="4">
      <x v="4"/>
    </i>
  </colItems>
  <pageFields count="1">
    <pageField fld="2" hier="-1"/>
  </pageFields>
  <dataFields count="5">
    <dataField name="Promedio de 1.3.1. Aprobación:" fld="3" subtotal="average" baseField="1" baseItem="17"/>
    <dataField name="Promedio de 1.3.2. Inclusión en Plan Es. Y Plan de Acción:" fld="4" subtotal="average" baseField="1" baseItem="17"/>
    <dataField name="Promedio de 1.3.3. % Avance:" fld="5" subtotal="average" baseField="1" baseItem="17"/>
    <dataField name="Promedio de 1.3.4. Seguimiento:" fld="6" subtotal="average" baseField="1" baseItem="17"/>
    <dataField name="Promedio de 1.3. CUMPLIMIENTO SUBCOMPONENTE PLAN INSTITUCIONAL DE ARCHIVOS " fld="7" subtotal="average" baseField="1" baseItem="17"/>
  </dataFields>
  <formats count="55">
    <format dxfId="980">
      <pivotArea type="all" dataOnly="0" outline="0" fieldPosition="0"/>
    </format>
    <format dxfId="979">
      <pivotArea outline="0" collapsedLevelsAreSubtotals="1" fieldPosition="0"/>
    </format>
    <format dxfId="978">
      <pivotArea field="2" type="button" dataOnly="0" labelOnly="1" outline="0" axis="axisPage" fieldPosition="0"/>
    </format>
    <format dxfId="977">
      <pivotArea dataOnly="0" labelOnly="1" fieldPosition="0">
        <references count="1">
          <reference field="2" count="0"/>
        </references>
      </pivotArea>
    </format>
    <format dxfId="976">
      <pivotArea dataOnly="0" labelOnly="1" grandRow="1" outline="0" fieldPosition="0"/>
    </format>
    <format dxfId="975">
      <pivotArea outline="0" collapsedLevelsAreSubtotals="1" fieldPosition="0"/>
    </format>
    <format dxfId="974">
      <pivotArea dataOnly="0" labelOnly="1" outline="0" axis="axisValues" fieldPosition="0"/>
    </format>
    <format dxfId="973">
      <pivotArea type="all" dataOnly="0" outline="0" fieldPosition="0"/>
    </format>
    <format dxfId="972">
      <pivotArea field="2" type="button" dataOnly="0" labelOnly="1" outline="0" axis="axisPage" fieldPosition="0"/>
    </format>
    <format dxfId="971">
      <pivotArea dataOnly="0" labelOnly="1" fieldPosition="0">
        <references count="1">
          <reference field="2" count="0"/>
        </references>
      </pivotArea>
    </format>
    <format dxfId="970">
      <pivotArea dataOnly="0" labelOnly="1" outline="0" axis="axisValues" fieldPosition="0"/>
    </format>
    <format dxfId="969">
      <pivotArea dataOnly="0" labelOnly="1" outline="0" fieldPosition="0">
        <references count="1">
          <reference field="4294967294" count="5">
            <x v="0"/>
            <x v="1"/>
            <x v="2"/>
            <x v="3"/>
            <x v="4"/>
          </reference>
        </references>
      </pivotArea>
    </format>
    <format dxfId="968">
      <pivotArea type="all" dataOnly="0" outline="0" fieldPosition="0"/>
    </format>
    <format dxfId="967">
      <pivotArea outline="0" collapsedLevelsAreSubtotals="1" fieldPosition="0"/>
    </format>
    <format dxfId="966">
      <pivotArea field="1" type="button" dataOnly="0" labelOnly="1" outline="0" axis="axisRow" fieldPosition="0"/>
    </format>
    <format dxfId="965">
      <pivotArea dataOnly="0" labelOnly="1" fieldPosition="0">
        <references count="1">
          <reference field="1" count="8">
            <x v="3"/>
            <x v="13"/>
            <x v="17"/>
            <x v="42"/>
            <x v="47"/>
            <x v="48"/>
            <x v="49"/>
            <x v="50"/>
          </reference>
        </references>
      </pivotArea>
    </format>
    <format dxfId="964">
      <pivotArea dataOnly="0" labelOnly="1" grandRow="1" outline="0" fieldPosition="0"/>
    </format>
    <format dxfId="963">
      <pivotArea dataOnly="0" labelOnly="1" outline="0" fieldPosition="0">
        <references count="1">
          <reference field="4294967294" count="5">
            <x v="0"/>
            <x v="1"/>
            <x v="2"/>
            <x v="3"/>
            <x v="4"/>
          </reference>
        </references>
      </pivotArea>
    </format>
    <format dxfId="962">
      <pivotArea dataOnly="0" labelOnly="1" outline="0" fieldPosition="0">
        <references count="1">
          <reference field="2" count="0"/>
        </references>
      </pivotArea>
    </format>
    <format dxfId="961">
      <pivotArea type="all" dataOnly="0" outline="0" fieldPosition="0"/>
    </format>
    <format dxfId="960">
      <pivotArea outline="0" collapsedLevelsAreSubtotals="1" fieldPosition="0"/>
    </format>
    <format dxfId="959">
      <pivotArea field="1" type="button" dataOnly="0" labelOnly="1" outline="0" axis="axisRow" fieldPosition="0"/>
    </format>
    <format dxfId="958">
      <pivotArea dataOnly="0" labelOnly="1" fieldPosition="0">
        <references count="1">
          <reference field="1" count="8">
            <x v="3"/>
            <x v="13"/>
            <x v="17"/>
            <x v="42"/>
            <x v="47"/>
            <x v="48"/>
            <x v="49"/>
            <x v="50"/>
          </reference>
        </references>
      </pivotArea>
    </format>
    <format dxfId="957">
      <pivotArea dataOnly="0" labelOnly="1" grandRow="1" outline="0" fieldPosition="0"/>
    </format>
    <format dxfId="956">
      <pivotArea dataOnly="0" labelOnly="1" outline="0" fieldPosition="0">
        <references count="1">
          <reference field="4294967294" count="5">
            <x v="0"/>
            <x v="1"/>
            <x v="2"/>
            <x v="3"/>
            <x v="4"/>
          </reference>
        </references>
      </pivotArea>
    </format>
    <format dxfId="955">
      <pivotArea outline="0" collapsedLevelsAreSubtotals="1" fieldPosition="0"/>
    </format>
    <format dxfId="954">
      <pivotArea dataOnly="0" labelOnly="1" outline="0" fieldPosition="0">
        <references count="1">
          <reference field="4294967294" count="5">
            <x v="0"/>
            <x v="1"/>
            <x v="2"/>
            <x v="3"/>
            <x v="4"/>
          </reference>
        </references>
      </pivotArea>
    </format>
    <format dxfId="953">
      <pivotArea field="1" type="button" dataOnly="0" labelOnly="1" outline="0" axis="axisRow" fieldPosition="0"/>
    </format>
    <format dxfId="952">
      <pivotArea dataOnly="0" labelOnly="1" outline="0" fieldPosition="0">
        <references count="1">
          <reference field="4294967294" count="5">
            <x v="0"/>
            <x v="1"/>
            <x v="2"/>
            <x v="3"/>
            <x v="4"/>
          </reference>
        </references>
      </pivotArea>
    </format>
    <format dxfId="951">
      <pivotArea grandRow="1" outline="0" collapsedLevelsAreSubtotals="1" fieldPosition="0"/>
    </format>
    <format dxfId="950">
      <pivotArea dataOnly="0" labelOnly="1" grandRow="1" outline="0" fieldPosition="0"/>
    </format>
    <format dxfId="949">
      <pivotArea type="all" dataOnly="0" outline="0" fieldPosition="0"/>
    </format>
    <format dxfId="948">
      <pivotArea outline="0" collapsedLevelsAreSubtotals="1" fieldPosition="0"/>
    </format>
    <format dxfId="947">
      <pivotArea field="1" type="button" dataOnly="0" labelOnly="1" outline="0" axis="axisRow" fieldPosition="0"/>
    </format>
    <format dxfId="946">
      <pivotArea dataOnly="0" labelOnly="1" fieldPosition="0">
        <references count="1">
          <reference field="1" count="8">
            <x v="3"/>
            <x v="13"/>
            <x v="17"/>
            <x v="42"/>
            <x v="47"/>
            <x v="48"/>
            <x v="49"/>
            <x v="50"/>
          </reference>
        </references>
      </pivotArea>
    </format>
    <format dxfId="945">
      <pivotArea dataOnly="0" labelOnly="1" grandRow="1" outline="0" fieldPosition="0"/>
    </format>
    <format dxfId="944">
      <pivotArea dataOnly="0" labelOnly="1" outline="0" fieldPosition="0">
        <references count="1">
          <reference field="4294967294" count="5">
            <x v="0"/>
            <x v="1"/>
            <x v="2"/>
            <x v="3"/>
            <x v="4"/>
          </reference>
        </references>
      </pivotArea>
    </format>
    <format dxfId="943">
      <pivotArea field="1" type="button" dataOnly="0" labelOnly="1" outline="0" axis="axisRow" fieldPosition="0"/>
    </format>
    <format dxfId="942">
      <pivotArea dataOnly="0" labelOnly="1" outline="0" fieldPosition="0">
        <references count="1">
          <reference field="4294967294" count="5">
            <x v="0"/>
            <x v="1"/>
            <x v="2"/>
            <x v="3"/>
            <x v="4"/>
          </reference>
        </references>
      </pivotArea>
    </format>
    <format dxfId="941">
      <pivotArea grandRow="1" outline="0" collapsedLevelsAreSubtotals="1" fieldPosition="0"/>
    </format>
    <format dxfId="940">
      <pivotArea dataOnly="0" labelOnly="1" grandRow="1" outline="0" fieldPosition="0"/>
    </format>
    <format dxfId="939">
      <pivotArea field="1" type="button" dataOnly="0" labelOnly="1" outline="0" axis="axisRow" fieldPosition="0"/>
    </format>
    <format dxfId="938">
      <pivotArea dataOnly="0" labelOnly="1" grandRow="1" outline="0" fieldPosition="0"/>
    </format>
    <format dxfId="937">
      <pivotArea outline="0" collapsedLevelsAreSubtotals="1" fieldPosition="0"/>
    </format>
    <format dxfId="936">
      <pivotArea dataOnly="0" labelOnly="1" outline="0" fieldPosition="0">
        <references count="1">
          <reference field="4294967294" count="5">
            <x v="0"/>
            <x v="1"/>
            <x v="2"/>
            <x v="3"/>
            <x v="4"/>
          </reference>
        </references>
      </pivotArea>
    </format>
    <format dxfId="935">
      <pivotArea type="all" dataOnly="0" outline="0" fieldPosition="0"/>
    </format>
    <format dxfId="934">
      <pivotArea outline="0" collapsedLevelsAreSubtotals="1" fieldPosition="0"/>
    </format>
    <format dxfId="933">
      <pivotArea field="1" type="button" dataOnly="0" labelOnly="1" outline="0" axis="axisRow" fieldPosition="0"/>
    </format>
    <format dxfId="932">
      <pivotArea dataOnly="0" labelOnly="1" fieldPosition="0">
        <references count="1">
          <reference field="1" count="8">
            <x v="3"/>
            <x v="13"/>
            <x v="17"/>
            <x v="42"/>
            <x v="47"/>
            <x v="48"/>
            <x v="49"/>
            <x v="50"/>
          </reference>
        </references>
      </pivotArea>
    </format>
    <format dxfId="931">
      <pivotArea dataOnly="0" labelOnly="1" grandRow="1" outline="0" fieldPosition="0"/>
    </format>
    <format dxfId="930">
      <pivotArea dataOnly="0" labelOnly="1" outline="0" fieldPosition="0">
        <references count="1">
          <reference field="4294967294" count="5">
            <x v="0"/>
            <x v="1"/>
            <x v="2"/>
            <x v="3"/>
            <x v="4"/>
          </reference>
        </references>
      </pivotArea>
    </format>
    <format dxfId="929">
      <pivotArea field="1" type="button" dataOnly="0" labelOnly="1" outline="0" axis="axisRow" fieldPosition="0"/>
    </format>
    <format dxfId="928">
      <pivotArea dataOnly="0" labelOnly="1" fieldPosition="0">
        <references count="1">
          <reference field="1" count="8">
            <x v="3"/>
            <x v="13"/>
            <x v="17"/>
            <x v="42"/>
            <x v="47"/>
            <x v="48"/>
            <x v="49"/>
            <x v="50"/>
          </reference>
        </references>
      </pivotArea>
    </format>
    <format dxfId="927">
      <pivotArea dataOnly="0" labelOnly="1" grandRow="1" outline="0" fieldPosition="0"/>
    </format>
    <format dxfId="926">
      <pivotArea dataOnly="0" labelOnly="1" outline="0" fieldPosition="0">
        <references count="1">
          <reference field="2" count="0"/>
        </references>
      </pivotArea>
    </format>
  </formats>
  <chartFormats count="5">
    <chartFormat chart="3" format="8" series="1">
      <pivotArea type="data" outline="0" fieldPosition="0">
        <references count="1">
          <reference field="4294967294" count="1" selected="0">
            <x v="0"/>
          </reference>
        </references>
      </pivotArea>
    </chartFormat>
    <chartFormat chart="3" format="9" series="1">
      <pivotArea type="data" outline="0" fieldPosition="0">
        <references count="1">
          <reference field="4294967294" count="1" selected="0">
            <x v="1"/>
          </reference>
        </references>
      </pivotArea>
    </chartFormat>
    <chartFormat chart="3" format="13" series="1">
      <pivotArea type="data" outline="0" fieldPosition="0">
        <references count="1">
          <reference field="4294967294" count="1" selected="0">
            <x v="3"/>
          </reference>
        </references>
      </pivotArea>
    </chartFormat>
    <chartFormat chart="3" format="14" series="1">
      <pivotArea type="data" outline="0" fieldPosition="0">
        <references count="1">
          <reference field="4294967294" count="1" selected="0">
            <x v="4"/>
          </reference>
        </references>
      </pivotArea>
    </chartFormat>
    <chartFormat chart="3" format="1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7700-000000000000}" name="TablaDinámica4" cacheId="37"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3">
  <location ref="J10:K28" firstHeaderRow="1" firstDataRow="1" firstDataCol="1"/>
  <pivotFields count="8">
    <pivotField showAll="0"/>
    <pivotField showAll="0"/>
    <pivotField axis="axisRow" showAll="0" sortType="ascending">
      <items count="18">
        <item x="13"/>
        <item x="12"/>
        <item x="5"/>
        <item x="2"/>
        <item x="8"/>
        <item x="16"/>
        <item x="1"/>
        <item x="3"/>
        <item x="0"/>
        <item x="9"/>
        <item x="14"/>
        <item x="6"/>
        <item x="11"/>
        <item x="10"/>
        <item x="15"/>
        <item x="4"/>
        <item x="7"/>
        <item t="default"/>
      </items>
    </pivotField>
    <pivotField numFmtId="9" showAll="0"/>
    <pivotField numFmtId="9" showAll="0"/>
    <pivotField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1.3. CUMPLIMIENTO SUBCOMPONENTE PLAN INSTITUCIONAL DE ARCHIVOS " fld="7" subtotal="average" baseField="2" baseItem="0"/>
  </dataFields>
  <formats count="50">
    <format dxfId="1030">
      <pivotArea type="all" dataOnly="0" outline="0" fieldPosition="0"/>
    </format>
    <format dxfId="1029">
      <pivotArea outline="0" collapsedLevelsAreSubtotals="1" fieldPosition="0"/>
    </format>
    <format dxfId="1028">
      <pivotArea field="2" type="button" dataOnly="0" labelOnly="1" outline="0" axis="axisRow" fieldPosition="0"/>
    </format>
    <format dxfId="1027">
      <pivotArea dataOnly="0" labelOnly="1" fieldPosition="0">
        <references count="1">
          <reference field="2" count="0"/>
        </references>
      </pivotArea>
    </format>
    <format dxfId="1026">
      <pivotArea dataOnly="0" labelOnly="1" grandRow="1" outline="0" fieldPosition="0"/>
    </format>
    <format dxfId="1025">
      <pivotArea outline="0" collapsedLevelsAreSubtotals="1" fieldPosition="0"/>
    </format>
    <format dxfId="1024">
      <pivotArea dataOnly="0" labelOnly="1" outline="0" axis="axisValues" fieldPosition="0"/>
    </format>
    <format dxfId="1023">
      <pivotArea type="all" dataOnly="0" outline="0" fieldPosition="0"/>
    </format>
    <format dxfId="1022">
      <pivotArea outline="0" collapsedLevelsAreSubtotals="1" fieldPosition="0"/>
    </format>
    <format dxfId="1021">
      <pivotArea field="2" type="button" dataOnly="0" labelOnly="1" outline="0" axis="axisRow" fieldPosition="0"/>
    </format>
    <format dxfId="1020">
      <pivotArea dataOnly="0" labelOnly="1" fieldPosition="0">
        <references count="1">
          <reference field="2" count="0"/>
        </references>
      </pivotArea>
    </format>
    <format dxfId="1019">
      <pivotArea dataOnly="0" labelOnly="1" grandRow="1" outline="0" fieldPosition="0"/>
    </format>
    <format dxfId="1018">
      <pivotArea dataOnly="0" labelOnly="1" outline="0" axis="axisValues" fieldPosition="0"/>
    </format>
    <format dxfId="1017">
      <pivotArea type="all" dataOnly="0" outline="0" fieldPosition="0"/>
    </format>
    <format dxfId="1016">
      <pivotArea outline="0" collapsedLevelsAreSubtotals="1" fieldPosition="0"/>
    </format>
    <format dxfId="1015">
      <pivotArea field="2" type="button" dataOnly="0" labelOnly="1" outline="0" axis="axisRow" fieldPosition="0"/>
    </format>
    <format dxfId="1014">
      <pivotArea dataOnly="0" labelOnly="1" fieldPosition="0">
        <references count="1">
          <reference field="2" count="0"/>
        </references>
      </pivotArea>
    </format>
    <format dxfId="1013">
      <pivotArea dataOnly="0" labelOnly="1" grandRow="1" outline="0" fieldPosition="0"/>
    </format>
    <format dxfId="1012">
      <pivotArea dataOnly="0" labelOnly="1" outline="0" axis="axisValues" fieldPosition="0"/>
    </format>
    <format dxfId="1011">
      <pivotArea field="2" type="button" dataOnly="0" labelOnly="1" outline="0" axis="axisRow" fieldPosition="0"/>
    </format>
    <format dxfId="1010">
      <pivotArea outline="0" collapsedLevelsAreSubtotals="1" fieldPosition="0"/>
    </format>
    <format dxfId="1009">
      <pivotArea dataOnly="0" labelOnly="1" outline="0" axis="axisValues" fieldPosition="0"/>
    </format>
    <format dxfId="1008">
      <pivotArea type="all" dataOnly="0" outline="0" fieldPosition="0"/>
    </format>
    <format dxfId="1007">
      <pivotArea outline="0" collapsedLevelsAreSubtotals="1" fieldPosition="0"/>
    </format>
    <format dxfId="1006">
      <pivotArea field="2" type="button" dataOnly="0" labelOnly="1" outline="0" axis="axisRow" fieldPosition="0"/>
    </format>
    <format dxfId="1005">
      <pivotArea dataOnly="0" labelOnly="1" fieldPosition="0">
        <references count="1">
          <reference field="2" count="0"/>
        </references>
      </pivotArea>
    </format>
    <format dxfId="1004">
      <pivotArea dataOnly="0" labelOnly="1" grandRow="1" outline="0" fieldPosition="0"/>
    </format>
    <format dxfId="1003">
      <pivotArea dataOnly="0" labelOnly="1" outline="0" axis="axisValues" fieldPosition="0"/>
    </format>
    <format dxfId="1002">
      <pivotArea field="2" type="button" dataOnly="0" labelOnly="1" outline="0" axis="axisRow" fieldPosition="0"/>
    </format>
    <format dxfId="1001">
      <pivotArea dataOnly="0" labelOnly="1" outline="0" axis="axisValues" fieldPosition="0"/>
    </format>
    <format dxfId="1000">
      <pivotArea grandRow="1" outline="0" collapsedLevelsAreSubtotals="1" fieldPosition="0"/>
    </format>
    <format dxfId="999">
      <pivotArea dataOnly="0" labelOnly="1" grandRow="1" outline="0" fieldPosition="0"/>
    </format>
    <format dxfId="998">
      <pivotArea type="all" dataOnly="0" outline="0" fieldPosition="0"/>
    </format>
    <format dxfId="997">
      <pivotArea outline="0" collapsedLevelsAreSubtotals="1" fieldPosition="0"/>
    </format>
    <format dxfId="996">
      <pivotArea field="2" type="button" dataOnly="0" labelOnly="1" outline="0" axis="axisRow" fieldPosition="0"/>
    </format>
    <format dxfId="995">
      <pivotArea dataOnly="0" labelOnly="1" fieldPosition="0">
        <references count="1">
          <reference field="2" count="0"/>
        </references>
      </pivotArea>
    </format>
    <format dxfId="994">
      <pivotArea dataOnly="0" labelOnly="1" grandRow="1" outline="0" fieldPosition="0"/>
    </format>
    <format dxfId="993">
      <pivotArea dataOnly="0" labelOnly="1" outline="0" axis="axisValues" fieldPosition="0"/>
    </format>
    <format dxfId="992">
      <pivotArea type="all" dataOnly="0" outline="0" fieldPosition="0"/>
    </format>
    <format dxfId="991">
      <pivotArea outline="0" collapsedLevelsAreSubtotals="1" fieldPosition="0"/>
    </format>
    <format dxfId="990">
      <pivotArea field="2" type="button" dataOnly="0" labelOnly="1" outline="0" axis="axisRow" fieldPosition="0"/>
    </format>
    <format dxfId="989">
      <pivotArea dataOnly="0" labelOnly="1" fieldPosition="0">
        <references count="1">
          <reference field="2" count="0"/>
        </references>
      </pivotArea>
    </format>
    <format dxfId="988">
      <pivotArea dataOnly="0" labelOnly="1" grandRow="1" outline="0" fieldPosition="0"/>
    </format>
    <format dxfId="987">
      <pivotArea dataOnly="0" labelOnly="1" outline="0" axis="axisValues" fieldPosition="0"/>
    </format>
    <format dxfId="986">
      <pivotArea outline="0" collapsedLevelsAreSubtotals="1" fieldPosition="0"/>
    </format>
    <format dxfId="985">
      <pivotArea dataOnly="0" labelOnly="1" outline="0" axis="axisValues" fieldPosition="0"/>
    </format>
    <format dxfId="984">
      <pivotArea grandRow="1" outline="0" collapsedLevelsAreSubtotals="1" fieldPosition="0"/>
    </format>
    <format dxfId="983">
      <pivotArea dataOnly="0" labelOnly="1" grandRow="1" outline="0" fieldPosition="0"/>
    </format>
    <format dxfId="982">
      <pivotArea field="2" type="button" dataOnly="0" labelOnly="1" outline="0" axis="axisRow" fieldPosition="0"/>
    </format>
    <format dxfId="981">
      <pivotArea dataOnly="0" labelOnly="1" outline="0" axis="axisValues"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7800-000000000000}" name="TablaDinámica6" cacheId="38"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I11:J29" firstHeaderRow="1" firstDataRow="1" firstDataCol="1"/>
  <pivotFields count="7">
    <pivotField showAll="0"/>
    <pivotField showAll="0"/>
    <pivotField axis="axisRow" showAll="0" sortType="ascending">
      <items count="18">
        <item x="13"/>
        <item x="12"/>
        <item x="5"/>
        <item x="2"/>
        <item x="8"/>
        <item x="16"/>
        <item x="1"/>
        <item x="3"/>
        <item x="0"/>
        <item x="9"/>
        <item x="14"/>
        <item x="6"/>
        <item x="11"/>
        <item x="10"/>
        <item x="15"/>
        <item x="4"/>
        <item x="7"/>
        <item t="default"/>
      </items>
    </pivotField>
    <pivotField numFmtId="9" showAll="0"/>
    <pivotField numFmtId="9"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2.1. CUMPLIMIENTO SUBCOMPONENTE " fld="6" subtotal="average" baseField="2" baseItem="3"/>
  </dataFields>
  <formats count="36">
    <format dxfId="885">
      <pivotArea outline="0" collapsedLevelsAreSubtotals="1" fieldPosition="0"/>
    </format>
    <format dxfId="884">
      <pivotArea dataOnly="0" outline="0" axis="axisValues" fieldPosition="0"/>
    </format>
    <format dxfId="883">
      <pivotArea type="all" dataOnly="0" outline="0" fieldPosition="0"/>
    </format>
    <format dxfId="882">
      <pivotArea outline="0" collapsedLevelsAreSubtotals="1" fieldPosition="0"/>
    </format>
    <format dxfId="881">
      <pivotArea field="2" type="button" dataOnly="0" labelOnly="1" outline="0" axis="axisRow" fieldPosition="0"/>
    </format>
    <format dxfId="880">
      <pivotArea dataOnly="0" labelOnly="1" fieldPosition="0">
        <references count="1">
          <reference field="2" count="0"/>
        </references>
      </pivotArea>
    </format>
    <format dxfId="879">
      <pivotArea dataOnly="0" labelOnly="1" grandRow="1" outline="0" fieldPosition="0"/>
    </format>
    <format dxfId="878">
      <pivotArea dataOnly="0" labelOnly="1" outline="0" axis="axisValues" fieldPosition="0"/>
    </format>
    <format dxfId="877">
      <pivotArea type="all" dataOnly="0" outline="0" fieldPosition="0"/>
    </format>
    <format dxfId="876">
      <pivotArea outline="0" collapsedLevelsAreSubtotals="1" fieldPosition="0"/>
    </format>
    <format dxfId="875">
      <pivotArea field="2" type="button" dataOnly="0" labelOnly="1" outline="0" axis="axisRow" fieldPosition="0"/>
    </format>
    <format dxfId="874">
      <pivotArea dataOnly="0" labelOnly="1" fieldPosition="0">
        <references count="1">
          <reference field="2" count="0"/>
        </references>
      </pivotArea>
    </format>
    <format dxfId="873">
      <pivotArea dataOnly="0" labelOnly="1" grandRow="1" outline="0" fieldPosition="0"/>
    </format>
    <format dxfId="872">
      <pivotArea dataOnly="0" labelOnly="1" outline="0" axis="axisValues" fieldPosition="0"/>
    </format>
    <format dxfId="871">
      <pivotArea field="2" type="button" dataOnly="0" labelOnly="1" outline="0" axis="axisRow" fieldPosition="0"/>
    </format>
    <format dxfId="870">
      <pivotArea dataOnly="0" labelOnly="1" outline="0" axis="axisValues" fieldPosition="0"/>
    </format>
    <format dxfId="869">
      <pivotArea field="2" type="button" dataOnly="0" labelOnly="1" outline="0" axis="axisRow" fieldPosition="0"/>
    </format>
    <format dxfId="868">
      <pivotArea dataOnly="0" labelOnly="1" outline="0" axis="axisValues" fieldPosition="0"/>
    </format>
    <format dxfId="867">
      <pivotArea grandRow="1" outline="0" collapsedLevelsAreSubtotals="1" fieldPosition="0"/>
    </format>
    <format dxfId="866">
      <pivotArea dataOnly="0" labelOnly="1" grandRow="1" outline="0" fieldPosition="0"/>
    </format>
    <format dxfId="865">
      <pivotArea type="all" dataOnly="0" outline="0" fieldPosition="0"/>
    </format>
    <format dxfId="864">
      <pivotArea outline="0" collapsedLevelsAreSubtotals="1" fieldPosition="0"/>
    </format>
    <format dxfId="863">
      <pivotArea field="2" type="button" dataOnly="0" labelOnly="1" outline="0" axis="axisRow" fieldPosition="0"/>
    </format>
    <format dxfId="862">
      <pivotArea dataOnly="0" labelOnly="1" fieldPosition="0">
        <references count="1">
          <reference field="2" count="0"/>
        </references>
      </pivotArea>
    </format>
    <format dxfId="861">
      <pivotArea dataOnly="0" labelOnly="1" grandRow="1" outline="0" fieldPosition="0"/>
    </format>
    <format dxfId="860">
      <pivotArea dataOnly="0" labelOnly="1" outline="0" axis="axisValues" fieldPosition="0"/>
    </format>
    <format dxfId="859">
      <pivotArea field="2" type="button" dataOnly="0" labelOnly="1" outline="0" axis="axisRow" fieldPosition="0"/>
    </format>
    <format dxfId="858">
      <pivotArea dataOnly="0" labelOnly="1" outline="0" axis="axisValues" fieldPosition="0"/>
    </format>
    <format dxfId="857">
      <pivotArea outline="0" collapsedLevelsAreSubtotals="1" fieldPosition="0"/>
    </format>
    <format dxfId="856">
      <pivotArea dataOnly="0" labelOnly="1" outline="0" axis="axisValues" fieldPosition="0"/>
    </format>
    <format dxfId="855">
      <pivotArea grandRow="1" outline="0" collapsedLevelsAreSubtotals="1" fieldPosition="0"/>
    </format>
    <format dxfId="854">
      <pivotArea dataOnly="0" labelOnly="1" grandRow="1" outline="0" fieldPosition="0"/>
    </format>
    <format dxfId="853">
      <pivotArea outline="0" collapsedLevelsAreSubtotals="1" fieldPosition="0"/>
    </format>
    <format dxfId="852">
      <pivotArea dataOnly="0" labelOnly="1" outline="0" axis="axisValues" fieldPosition="0"/>
    </format>
    <format dxfId="851">
      <pivotArea field="2" type="button" dataOnly="0" labelOnly="1" outline="0" axis="axisRow" fieldPosition="0"/>
    </format>
    <format dxfId="850">
      <pivotArea dataOnly="0" labelOnly="1" outline="0" axis="axisValues" fieldPosition="0"/>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7800-000001000000}" name="TablaDinámica7" cacheId="38"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1">
  <location ref="I32:M41" firstHeaderRow="0" firstDataRow="1" firstDataCol="1" rowPageCount="1" colPageCount="1"/>
  <pivotFields count="7">
    <pivotField showAll="0"/>
    <pivotField axis="axisRow" showAll="0" sortType="descending">
      <items count="59">
        <item x="1"/>
        <item x="25"/>
        <item x="26"/>
        <item x="34"/>
        <item x="27"/>
        <item x="28"/>
        <item x="36"/>
        <item x="4"/>
        <item x="5"/>
        <item x="0"/>
        <item x="13"/>
        <item x="20"/>
        <item x="30"/>
        <item x="6"/>
        <item x="17"/>
        <item x="23"/>
        <item x="54"/>
        <item x="7"/>
        <item x="38"/>
        <item x="19"/>
        <item x="29"/>
        <item x="33"/>
        <item x="57"/>
        <item x="14"/>
        <item x="16"/>
        <item x="39"/>
        <item x="15"/>
        <item x="32"/>
        <item x="42"/>
        <item x="55"/>
        <item x="35"/>
        <item x="22"/>
        <item x="3"/>
        <item x="18"/>
        <item x="53"/>
        <item x="8"/>
        <item x="9"/>
        <item x="40"/>
        <item x="51"/>
        <item x="24"/>
        <item x="10"/>
        <item x="44"/>
        <item x="46"/>
        <item x="45"/>
        <item x="37"/>
        <item x="2"/>
        <item x="52"/>
        <item x="56"/>
        <item x="47"/>
        <item x="48"/>
        <item x="49"/>
        <item x="50"/>
        <item x="11"/>
        <item x="41"/>
        <item x="43"/>
        <item x="31"/>
        <item x="12"/>
        <item x="21"/>
        <item t="default"/>
      </items>
      <autoSortScope>
        <pivotArea dataOnly="0" outline="0" fieldPosition="0">
          <references count="1">
            <reference field="4294967294" count="1" selected="0">
              <x v="3"/>
            </reference>
          </references>
        </pivotArea>
      </autoSortScope>
    </pivotField>
    <pivotField axis="axisPage" multipleItemSelectionAllowed="1" showAll="0">
      <items count="18">
        <item h="1" x="13"/>
        <item h="1" x="12"/>
        <item h="1" x="5"/>
        <item h="1" x="2"/>
        <item h="1" x="8"/>
        <item h="1" x="16"/>
        <item h="1" x="1"/>
        <item h="1" x="3"/>
        <item h="1" x="0"/>
        <item h="1" x="9"/>
        <item h="1" x="14"/>
        <item h="1" x="6"/>
        <item h="1" x="11"/>
        <item h="1" x="10"/>
        <item h="1" x="15"/>
        <item x="4"/>
        <item h="1" x="7"/>
        <item t="default"/>
      </items>
    </pivotField>
    <pivotField dataField="1" numFmtId="9" showAll="0"/>
    <pivotField dataField="1" numFmtId="9" showAll="0"/>
    <pivotField dataField="1" numFmtId="9" showAll="0"/>
    <pivotField dataField="1" numFmtId="9" showAll="0"/>
  </pivotFields>
  <rowFields count="1">
    <field x="1"/>
  </rowFields>
  <rowItems count="9">
    <i>
      <x v="47"/>
    </i>
    <i>
      <x v="49"/>
    </i>
    <i>
      <x v="48"/>
    </i>
    <i>
      <x v="3"/>
    </i>
    <i>
      <x v="50"/>
    </i>
    <i>
      <x v="42"/>
    </i>
    <i>
      <x v="13"/>
    </i>
    <i>
      <x v="17"/>
    </i>
    <i t="grand">
      <x/>
    </i>
  </rowItems>
  <colFields count="1">
    <field x="-2"/>
  </colFields>
  <colItems count="4">
    <i>
      <x/>
    </i>
    <i i="1">
      <x v="1"/>
    </i>
    <i i="2">
      <x v="2"/>
    </i>
    <i i="3">
      <x v="3"/>
    </i>
  </colItems>
  <pageFields count="1">
    <pageField fld="2" hier="-1"/>
  </pageFields>
  <dataFields count="4">
    <dataField name="Promedio de 2.1.1. Aprobación:" fld="3" subtotal="average" baseField="1" baseItem="3"/>
    <dataField name="Promedio de 2.1.2. Publicación:" fld="4" subtotal="average" baseField="1" baseItem="3"/>
    <dataField name="Promedio de 2.1.3. Organización por Dependencia:" fld="5" subtotal="average" baseField="1" baseItem="3"/>
    <dataField name="Promedio de 2.1. CUMPLIMIENTO SUBCOMPONENTE " fld="6" subtotal="average" baseField="1" baseItem="3"/>
  </dataFields>
  <formats count="40">
    <format dxfId="925">
      <pivotArea outline="0" collapsedLevelsAreSubtotals="1" fieldPosition="0"/>
    </format>
    <format dxfId="924">
      <pivotArea dataOnly="0" labelOnly="1" outline="0" fieldPosition="0">
        <references count="1">
          <reference field="4294967294" count="3">
            <x v="0"/>
            <x v="1"/>
            <x v="2"/>
          </reference>
        </references>
      </pivotArea>
    </format>
    <format dxfId="923">
      <pivotArea type="all" dataOnly="0" outline="0" fieldPosition="0"/>
    </format>
    <format dxfId="922">
      <pivotArea outline="0" collapsedLevelsAreSubtotals="1" fieldPosition="0"/>
    </format>
    <format dxfId="921">
      <pivotArea field="1" type="button" dataOnly="0" labelOnly="1" outline="0" axis="axisRow" fieldPosition="0"/>
    </format>
    <format dxfId="920">
      <pivotArea dataOnly="0" labelOnly="1" fieldPosition="0">
        <references count="1">
          <reference field="1" count="8">
            <x v="3"/>
            <x v="13"/>
            <x v="17"/>
            <x v="42"/>
            <x v="47"/>
            <x v="48"/>
            <x v="49"/>
            <x v="50"/>
          </reference>
        </references>
      </pivotArea>
    </format>
    <format dxfId="919">
      <pivotArea dataOnly="0" labelOnly="1" grandRow="1" outline="0" fieldPosition="0"/>
    </format>
    <format dxfId="918">
      <pivotArea dataOnly="0" labelOnly="1" outline="0" fieldPosition="0">
        <references count="1">
          <reference field="4294967294" count="3">
            <x v="0"/>
            <x v="1"/>
            <x v="2"/>
          </reference>
        </references>
      </pivotArea>
    </format>
    <format dxfId="917">
      <pivotArea type="all" dataOnly="0" outline="0" fieldPosition="0"/>
    </format>
    <format dxfId="916">
      <pivotArea outline="0" collapsedLevelsAreSubtotals="1" fieldPosition="0"/>
    </format>
    <format dxfId="915">
      <pivotArea field="1" type="button" dataOnly="0" labelOnly="1" outline="0" axis="axisRow" fieldPosition="0"/>
    </format>
    <format dxfId="914">
      <pivotArea dataOnly="0" labelOnly="1" fieldPosition="0">
        <references count="1">
          <reference field="1" count="8">
            <x v="3"/>
            <x v="13"/>
            <x v="17"/>
            <x v="42"/>
            <x v="47"/>
            <x v="48"/>
            <x v="49"/>
            <x v="50"/>
          </reference>
        </references>
      </pivotArea>
    </format>
    <format dxfId="913">
      <pivotArea dataOnly="0" labelOnly="1" grandRow="1" outline="0" fieldPosition="0"/>
    </format>
    <format dxfId="912">
      <pivotArea dataOnly="0" labelOnly="1" outline="0" fieldPosition="0">
        <references count="1">
          <reference field="4294967294" count="3">
            <x v="0"/>
            <x v="1"/>
            <x v="2"/>
          </reference>
        </references>
      </pivotArea>
    </format>
    <format dxfId="911">
      <pivotArea type="all" dataOnly="0" outline="0" fieldPosition="0"/>
    </format>
    <format dxfId="910">
      <pivotArea outline="0" collapsedLevelsAreSubtotals="1" fieldPosition="0"/>
    </format>
    <format dxfId="909">
      <pivotArea dataOnly="0" labelOnly="1" fieldPosition="0">
        <references count="1">
          <reference field="1" count="8">
            <x v="3"/>
            <x v="13"/>
            <x v="17"/>
            <x v="42"/>
            <x v="47"/>
            <x v="48"/>
            <x v="49"/>
            <x v="50"/>
          </reference>
        </references>
      </pivotArea>
    </format>
    <format dxfId="908">
      <pivotArea field="1" type="button" dataOnly="0" labelOnly="1" outline="0" axis="axisRow" fieldPosition="0"/>
    </format>
    <format dxfId="907">
      <pivotArea dataOnly="0" labelOnly="1" outline="0" fieldPosition="0">
        <references count="1">
          <reference field="4294967294" count="4">
            <x v="0"/>
            <x v="1"/>
            <x v="2"/>
            <x v="3"/>
          </reference>
        </references>
      </pivotArea>
    </format>
    <format dxfId="906">
      <pivotArea field="1" type="button" dataOnly="0" labelOnly="1" outline="0" axis="axisRow" fieldPosition="0"/>
    </format>
    <format dxfId="905">
      <pivotArea type="all" dataOnly="0" outline="0" fieldPosition="0"/>
    </format>
    <format dxfId="904">
      <pivotArea outline="0" collapsedLevelsAreSubtotals="1" fieldPosition="0"/>
    </format>
    <format dxfId="903">
      <pivotArea field="1" type="button" dataOnly="0" labelOnly="1" outline="0" axis="axisRow" fieldPosition="0"/>
    </format>
    <format dxfId="902">
      <pivotArea dataOnly="0" labelOnly="1" fieldPosition="0">
        <references count="1">
          <reference field="1" count="8">
            <x v="3"/>
            <x v="13"/>
            <x v="17"/>
            <x v="42"/>
            <x v="47"/>
            <x v="48"/>
            <x v="49"/>
            <x v="50"/>
          </reference>
        </references>
      </pivotArea>
    </format>
    <format dxfId="901">
      <pivotArea dataOnly="0" labelOnly="1" grandRow="1" outline="0" fieldPosition="0"/>
    </format>
    <format dxfId="900">
      <pivotArea dataOnly="0" labelOnly="1" outline="0" fieldPosition="0">
        <references count="1">
          <reference field="4294967294" count="4">
            <x v="0"/>
            <x v="1"/>
            <x v="2"/>
            <x v="3"/>
          </reference>
        </references>
      </pivotArea>
    </format>
    <format dxfId="899">
      <pivotArea type="all" dataOnly="0" outline="0" fieldPosition="0"/>
    </format>
    <format dxfId="898">
      <pivotArea outline="0" collapsedLevelsAreSubtotals="1" fieldPosition="0"/>
    </format>
    <format dxfId="897">
      <pivotArea field="1" type="button" dataOnly="0" labelOnly="1" outline="0" axis="axisRow" fieldPosition="0"/>
    </format>
    <format dxfId="896">
      <pivotArea dataOnly="0" labelOnly="1" fieldPosition="0">
        <references count="1">
          <reference field="1" count="8">
            <x v="3"/>
            <x v="13"/>
            <x v="17"/>
            <x v="42"/>
            <x v="47"/>
            <x v="48"/>
            <x v="49"/>
            <x v="50"/>
          </reference>
        </references>
      </pivotArea>
    </format>
    <format dxfId="895">
      <pivotArea dataOnly="0" labelOnly="1" grandRow="1" outline="0" fieldPosition="0"/>
    </format>
    <format dxfId="894">
      <pivotArea dataOnly="0" labelOnly="1" outline="0" fieldPosition="0">
        <references count="1">
          <reference field="4294967294" count="4">
            <x v="0"/>
            <x v="1"/>
            <x v="2"/>
            <x v="3"/>
          </reference>
        </references>
      </pivotArea>
    </format>
    <format dxfId="893">
      <pivotArea field="1" type="button" dataOnly="0" labelOnly="1" outline="0" axis="axisRow" fieldPosition="0"/>
    </format>
    <format dxfId="892">
      <pivotArea dataOnly="0" labelOnly="1" outline="0" fieldPosition="0">
        <references count="1">
          <reference field="4294967294" count="4">
            <x v="0"/>
            <x v="1"/>
            <x v="2"/>
            <x v="3"/>
          </reference>
        </references>
      </pivotArea>
    </format>
    <format dxfId="891">
      <pivotArea grandRow="1" outline="0" collapsedLevelsAreSubtotals="1" fieldPosition="0"/>
    </format>
    <format dxfId="890">
      <pivotArea dataOnly="0" labelOnly="1" grandRow="1" outline="0" fieldPosition="0"/>
    </format>
    <format dxfId="889">
      <pivotArea outline="0" collapsedLevelsAreSubtotals="1" fieldPosition="0"/>
    </format>
    <format dxfId="888">
      <pivotArea dataOnly="0" labelOnly="1" outline="0" fieldPosition="0">
        <references count="1">
          <reference field="4294967294" count="4">
            <x v="0"/>
            <x v="1"/>
            <x v="2"/>
            <x v="3"/>
          </reference>
        </references>
      </pivotArea>
    </format>
    <format dxfId="887">
      <pivotArea field="1" type="button" dataOnly="0" labelOnly="1" outline="0" axis="axisRow" fieldPosition="0"/>
    </format>
    <format dxfId="886">
      <pivotArea dataOnly="0" labelOnly="1" grandRow="1" outline="0" fieldPosition="0"/>
    </format>
  </formats>
  <chartFormats count="4">
    <chartFormat chart="0" format="0"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7900-000001000000}" name="TablaDinámica8" cacheId="39"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chartFormat="4">
  <location ref="K10:L28" firstHeaderRow="1" firstDataRow="1" firstDataCol="1"/>
  <pivotFields count="9">
    <pivotField showAll="0"/>
    <pivotField showAll="0"/>
    <pivotField axis="axisRow" showAll="0" sortType="ascending">
      <items count="18">
        <item x="13"/>
        <item x="12"/>
        <item x="5"/>
        <item x="2"/>
        <item x="8"/>
        <item x="16"/>
        <item x="1"/>
        <item x="3"/>
        <item x="0"/>
        <item x="9"/>
        <item x="14"/>
        <item x="6"/>
        <item x="11"/>
        <item x="10"/>
        <item x="15"/>
        <item x="4"/>
        <item x="7"/>
        <item t="default"/>
      </items>
    </pivotField>
    <pivotField numFmtId="9" showAll="0"/>
    <pivotField numFmtId="9" showAll="0"/>
    <pivotField numFmtId="9" showAll="0"/>
    <pivotField numFmtId="9" showAll="0"/>
    <pivotField numFmtId="9" showAll="0"/>
    <pivotField dataField="1" numFmtId="9" showAll="0"/>
  </pivotFields>
  <rowFields count="1">
    <field x="2"/>
  </rowFields>
  <rowItems count="18">
    <i>
      <x/>
    </i>
    <i>
      <x v="1"/>
    </i>
    <i>
      <x v="2"/>
    </i>
    <i>
      <x v="3"/>
    </i>
    <i>
      <x v="4"/>
    </i>
    <i>
      <x v="5"/>
    </i>
    <i>
      <x v="6"/>
    </i>
    <i>
      <x v="7"/>
    </i>
    <i>
      <x v="8"/>
    </i>
    <i>
      <x v="9"/>
    </i>
    <i>
      <x v="10"/>
    </i>
    <i>
      <x v="11"/>
    </i>
    <i>
      <x v="12"/>
    </i>
    <i>
      <x v="13"/>
    </i>
    <i>
      <x v="14"/>
    </i>
    <i>
      <x v="15"/>
    </i>
    <i>
      <x v="16"/>
    </i>
    <i t="grand">
      <x/>
    </i>
  </rowItems>
  <colItems count="1">
    <i/>
  </colItems>
  <dataFields count="1">
    <dataField name="Promedio de 2.2. CUMPLIMIENTO SUBCOMPONENTE " fld="8" subtotal="average" baseField="2" baseItem="3"/>
  </dataFields>
  <formats count="61">
    <format dxfId="806">
      <pivotArea outline="0" collapsedLevelsAreSubtotals="1" fieldPosition="0"/>
    </format>
    <format dxfId="805">
      <pivotArea dataOnly="0" outline="0" axis="axisValues" fieldPosition="0"/>
    </format>
    <format dxfId="804">
      <pivotArea type="all" dataOnly="0" outline="0" fieldPosition="0"/>
    </format>
    <format dxfId="803">
      <pivotArea outline="0" collapsedLevelsAreSubtotals="1" fieldPosition="0"/>
    </format>
    <format dxfId="802">
      <pivotArea field="2" type="button" dataOnly="0" labelOnly="1" outline="0" axis="axisRow" fieldPosition="0"/>
    </format>
    <format dxfId="801">
      <pivotArea dataOnly="0" labelOnly="1" fieldPosition="0">
        <references count="1">
          <reference field="2" count="0"/>
        </references>
      </pivotArea>
    </format>
    <format dxfId="800">
      <pivotArea dataOnly="0" labelOnly="1" grandRow="1" outline="0" fieldPosition="0"/>
    </format>
    <format dxfId="799">
      <pivotArea dataOnly="0" labelOnly="1" outline="0" axis="axisValues" fieldPosition="0"/>
    </format>
    <format dxfId="798">
      <pivotArea type="all" dataOnly="0" outline="0" fieldPosition="0"/>
    </format>
    <format dxfId="797">
      <pivotArea outline="0" collapsedLevelsAreSubtotals="1" fieldPosition="0"/>
    </format>
    <format dxfId="796">
      <pivotArea field="2" type="button" dataOnly="0" labelOnly="1" outline="0" axis="axisRow" fieldPosition="0"/>
    </format>
    <format dxfId="795">
      <pivotArea dataOnly="0" labelOnly="1" fieldPosition="0">
        <references count="1">
          <reference field="2" count="0"/>
        </references>
      </pivotArea>
    </format>
    <format dxfId="794">
      <pivotArea dataOnly="0" labelOnly="1" grandRow="1" outline="0" fieldPosition="0"/>
    </format>
    <format dxfId="793">
      <pivotArea dataOnly="0" labelOnly="1" outline="0" axis="axisValues" fieldPosition="0"/>
    </format>
    <format dxfId="792">
      <pivotArea type="all" dataOnly="0" outline="0" fieldPosition="0"/>
    </format>
    <format dxfId="791">
      <pivotArea outline="0" collapsedLevelsAreSubtotals="1" fieldPosition="0"/>
    </format>
    <format dxfId="790">
      <pivotArea field="2" type="button" dataOnly="0" labelOnly="1" outline="0" axis="axisRow" fieldPosition="0"/>
    </format>
    <format dxfId="789">
      <pivotArea dataOnly="0" labelOnly="1" fieldPosition="0">
        <references count="1">
          <reference field="2" count="0"/>
        </references>
      </pivotArea>
    </format>
    <format dxfId="788">
      <pivotArea dataOnly="0" labelOnly="1" grandRow="1" outline="0" fieldPosition="0"/>
    </format>
    <format dxfId="787">
      <pivotArea dataOnly="0" labelOnly="1" outline="0" axis="axisValues" fieldPosition="0"/>
    </format>
    <format dxfId="786">
      <pivotArea type="all" dataOnly="0" outline="0" fieldPosition="0"/>
    </format>
    <format dxfId="785">
      <pivotArea outline="0" collapsedLevelsAreSubtotals="1" fieldPosition="0"/>
    </format>
    <format dxfId="784">
      <pivotArea field="2" type="button" dataOnly="0" labelOnly="1" outline="0" axis="axisRow" fieldPosition="0"/>
    </format>
    <format dxfId="783">
      <pivotArea dataOnly="0" labelOnly="1" fieldPosition="0">
        <references count="1">
          <reference field="2" count="0"/>
        </references>
      </pivotArea>
    </format>
    <format dxfId="782">
      <pivotArea dataOnly="0" labelOnly="1" grandRow="1" outline="0" fieldPosition="0"/>
    </format>
    <format dxfId="781">
      <pivotArea dataOnly="0" labelOnly="1" outline="0" axis="axisValues" fieldPosition="0"/>
    </format>
    <format dxfId="780">
      <pivotArea field="2" type="button" dataOnly="0" labelOnly="1" outline="0" axis="axisRow" fieldPosition="0"/>
    </format>
    <format dxfId="779">
      <pivotArea dataOnly="0" labelOnly="1" outline="0" axis="axisValues" fieldPosition="0"/>
    </format>
    <format dxfId="778">
      <pivotArea type="all" dataOnly="0" outline="0" fieldPosition="0"/>
    </format>
    <format dxfId="777">
      <pivotArea outline="0" collapsedLevelsAreSubtotals="1" fieldPosition="0"/>
    </format>
    <format dxfId="776">
      <pivotArea field="2" type="button" dataOnly="0" labelOnly="1" outline="0" axis="axisRow" fieldPosition="0"/>
    </format>
    <format dxfId="775">
      <pivotArea dataOnly="0" labelOnly="1" fieldPosition="0">
        <references count="1">
          <reference field="2" count="0"/>
        </references>
      </pivotArea>
    </format>
    <format dxfId="774">
      <pivotArea dataOnly="0" labelOnly="1" grandRow="1" outline="0" fieldPosition="0"/>
    </format>
    <format dxfId="773">
      <pivotArea dataOnly="0" labelOnly="1" outline="0" axis="axisValues" fieldPosition="0"/>
    </format>
    <format dxfId="772">
      <pivotArea dataOnly="0" labelOnly="1" outline="0" axis="axisValues" fieldPosition="0"/>
    </format>
    <format dxfId="771">
      <pivotArea field="2" type="button" dataOnly="0" labelOnly="1" outline="0" axis="axisRow" fieldPosition="0"/>
    </format>
    <format dxfId="770">
      <pivotArea dataOnly="0" labelOnly="1" fieldPosition="0">
        <references count="1">
          <reference field="2" count="0"/>
        </references>
      </pivotArea>
    </format>
    <format dxfId="769">
      <pivotArea grandRow="1" outline="0" collapsedLevelsAreSubtotals="1" fieldPosition="0"/>
    </format>
    <format dxfId="768">
      <pivotArea dataOnly="0" labelOnly="1" grandRow="1" outline="0" fieldPosition="0"/>
    </format>
    <format dxfId="767">
      <pivotArea grandRow="1" outline="0" collapsedLevelsAreSubtotals="1" fieldPosition="0"/>
    </format>
    <format dxfId="766">
      <pivotArea dataOnly="0" labelOnly="1" grandRow="1" outline="0" fieldPosition="0"/>
    </format>
    <format dxfId="765">
      <pivotArea grandRow="1" outline="0" collapsedLevelsAreSubtotals="1" fieldPosition="0"/>
    </format>
    <format dxfId="764">
      <pivotArea dataOnly="0" labelOnly="1" grandRow="1" outline="0" fieldPosition="0"/>
    </format>
    <format dxfId="763">
      <pivotArea field="2" type="button" dataOnly="0" labelOnly="1" outline="0" axis="axisRow" fieldPosition="0"/>
    </format>
    <format dxfId="762">
      <pivotArea dataOnly="0" labelOnly="1" outline="0" axis="axisValues" fieldPosition="0"/>
    </format>
    <format dxfId="761">
      <pivotArea outline="0" collapsedLevelsAreSubtotals="1" fieldPosition="0"/>
    </format>
    <format dxfId="760">
      <pivotArea dataOnly="0" labelOnly="1" outline="0" axis="axisValues" fieldPosition="0"/>
    </format>
    <format dxfId="759">
      <pivotArea type="all" dataOnly="0" outline="0" fieldPosition="0"/>
    </format>
    <format dxfId="758">
      <pivotArea outline="0" collapsedLevelsAreSubtotals="1" fieldPosition="0"/>
    </format>
    <format dxfId="757">
      <pivotArea field="2" type="button" dataOnly="0" labelOnly="1" outline="0" axis="axisRow" fieldPosition="0"/>
    </format>
    <format dxfId="756">
      <pivotArea dataOnly="0" labelOnly="1" fieldPosition="0">
        <references count="1">
          <reference field="2" count="0"/>
        </references>
      </pivotArea>
    </format>
    <format dxfId="755">
      <pivotArea dataOnly="0" labelOnly="1" grandRow="1" outline="0" fieldPosition="0"/>
    </format>
    <format dxfId="754">
      <pivotArea dataOnly="0" labelOnly="1" outline="0" axis="axisValues" fieldPosition="0"/>
    </format>
    <format dxfId="753">
      <pivotArea type="all" dataOnly="0" outline="0" fieldPosition="0"/>
    </format>
    <format dxfId="752">
      <pivotArea outline="0" collapsedLevelsAreSubtotals="1" fieldPosition="0"/>
    </format>
    <format dxfId="751">
      <pivotArea field="2" type="button" dataOnly="0" labelOnly="1" outline="0" axis="axisRow" fieldPosition="0"/>
    </format>
    <format dxfId="750">
      <pivotArea dataOnly="0" labelOnly="1" fieldPosition="0">
        <references count="1">
          <reference field="2" count="0"/>
        </references>
      </pivotArea>
    </format>
    <format dxfId="749">
      <pivotArea dataOnly="0" labelOnly="1" grandRow="1" outline="0" fieldPosition="0"/>
    </format>
    <format dxfId="748">
      <pivotArea dataOnly="0" labelOnly="1" outline="0" axis="axisValues" fieldPosition="0"/>
    </format>
    <format dxfId="747">
      <pivotArea field="2" type="button" dataOnly="0" labelOnly="1" outline="0" axis="axisRow" fieldPosition="0"/>
    </format>
    <format dxfId="746">
      <pivotArea dataOnly="0" labelOnly="1" outline="0" axis="axisValues"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C1D3D21-BD8A-4C26-BE59-F0E733C6E2DB}" name="Tabla1" displayName="Tabla1" ref="E8:G26" totalsRowShown="0" headerRowDxfId="6" headerRowBorderDxfId="5" tableBorderDxfId="4" totalsRowBorderDxfId="3">
  <autoFilter ref="E8:G26" xr:uid="{3C1D3D21-BD8A-4C26-BE59-F0E733C6E2DB}"/>
  <sortState xmlns:xlrd2="http://schemas.microsoft.com/office/spreadsheetml/2017/richdata2" ref="E9:G26">
    <sortCondition ref="G8:G26"/>
  </sortState>
  <tableColumns count="3">
    <tableColumn id="1" xr3:uid="{551A1B9F-A12F-459F-8EAA-7145A16C4005}" name="SECTOR" dataDxfId="2"/>
    <tableColumn id="2" xr3:uid="{04D10C38-7371-4820-8761-87C57BDCB01B}" name="PROMEDIO RESULTADO TOTAL 2022" dataDxfId="1"/>
    <tableColumn id="3" xr3:uid="{AFBC9AD5-FE1D-49C7-AF28-7B549209D9B5}" name="POSICIÓN SECTOR"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dadep.gov.co/sites/default/files/instrumentos_gestion_informacion/archivo_de_eliminacion.pdf" TargetMode="External"/><Relationship Id="rId7" Type="http://schemas.openxmlformats.org/officeDocument/2006/relationships/comments" Target="../comments5.xml"/><Relationship Id="rId2" Type="http://schemas.openxmlformats.org/officeDocument/2006/relationships/hyperlink" Target="https://www.dadep.gov.co/instrumentos-de-gestion-de-la-informacion" TargetMode="External"/><Relationship Id="rId1" Type="http://schemas.openxmlformats.org/officeDocument/2006/relationships/hyperlink" Target="https://www.dadep.gov.co/planeacion/planes"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hyperlink" Target="https://www.subredsur.gov.co/?q=transparencia/instrumentos-gestion-informacion-publica/tablas-retencion-documental" TargetMode="External"/><Relationship Id="rId7" Type="http://schemas.openxmlformats.org/officeDocument/2006/relationships/comments" Target="../comments50.xml"/><Relationship Id="rId2" Type="http://schemas.openxmlformats.org/officeDocument/2006/relationships/hyperlink" Target="https://www.subredsur.gov.co/?q=content/cuadros-de-clasificaci%C3%B3n-documental" TargetMode="External"/><Relationship Id="rId1" Type="http://schemas.openxmlformats.org/officeDocument/2006/relationships/hyperlink" Target="https://www.subredsur.gov.co/transparencia/instrumentos-gestion-informacion-publica/gestion-documental" TargetMode="External"/><Relationship Id="rId6" Type="http://schemas.openxmlformats.org/officeDocument/2006/relationships/vmlDrawing" Target="../drawings/vmlDrawing50.vml"/><Relationship Id="rId5" Type="http://schemas.openxmlformats.org/officeDocument/2006/relationships/drawing" Target="../drawings/drawing51.xml"/><Relationship Id="rId4"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02.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51.xml"/><Relationship Id="rId4" Type="http://schemas.openxmlformats.org/officeDocument/2006/relationships/vmlDrawing" Target="../drawings/vmlDrawing51.v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hyperlink" Target="http://old.integracionsocial.gov.co/anexos/documentos/2019transparencia/25092015_SIGA(Tabla_Retencion_Documental).pdf" TargetMode="External"/><Relationship Id="rId7" Type="http://schemas.openxmlformats.org/officeDocument/2006/relationships/comments" Target="../comments52.xml"/><Relationship Id="rId2" Type="http://schemas.openxmlformats.org/officeDocument/2006/relationships/hyperlink" Target="https://www.integracionsocial.gov.co/index.php/gestion/gestion-documental" TargetMode="External"/><Relationship Id="rId1" Type="http://schemas.openxmlformats.org/officeDocument/2006/relationships/hyperlink" Target="https://www.integracionsocial.gov.co/images/_docs/2022/gestion/Plan_Institucional_Capacitacion_Vigencia_2022.pdf" TargetMode="External"/><Relationship Id="rId6" Type="http://schemas.openxmlformats.org/officeDocument/2006/relationships/vmlDrawing" Target="../drawings/vmlDrawing52.vml"/><Relationship Id="rId5" Type="http://schemas.openxmlformats.org/officeDocument/2006/relationships/drawing" Target="../drawings/drawing53.xml"/><Relationship Id="rId4"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0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53.xml"/><Relationship Id="rId4" Type="http://schemas.openxmlformats.org/officeDocument/2006/relationships/vmlDrawing" Target="../drawings/vmlDrawing53.vm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hyperlink" Target="http://nuevo.ambientebogota.gov.co/web/sda/gestion-documental" TargetMode="External"/><Relationship Id="rId7" Type="http://schemas.openxmlformats.org/officeDocument/2006/relationships/comments" Target="../comments54.xml"/><Relationship Id="rId2" Type="http://schemas.openxmlformats.org/officeDocument/2006/relationships/hyperlink" Target="http://nuevo.ambientebogota.gov.co/web/sda/gestion-documental" TargetMode="External"/><Relationship Id="rId1" Type="http://schemas.openxmlformats.org/officeDocument/2006/relationships/hyperlink" Target="https://ambientebogota.gov.co/es/web/transparencia/programa-de-gestion-documentalEn%20el%20enlace%20relacionado%20en%20la%20lista%20de%20chequeo%20se%20encuentra%20publicado%20en%20de%20la%20vigencia%202018:" TargetMode="External"/><Relationship Id="rId6" Type="http://schemas.openxmlformats.org/officeDocument/2006/relationships/vmlDrawing" Target="../drawings/vmlDrawing54.vml"/><Relationship Id="rId5" Type="http://schemas.openxmlformats.org/officeDocument/2006/relationships/drawing" Target="../drawings/drawing55.xml"/><Relationship Id="rId4"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0.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55.xml"/><Relationship Id="rId4" Type="http://schemas.openxmlformats.org/officeDocument/2006/relationships/vmlDrawing" Target="../drawings/vmlDrawing55.v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https://loteriadebogota.com/tablas-de-retencion/" TargetMode="External"/><Relationship Id="rId1" Type="http://schemas.openxmlformats.org/officeDocument/2006/relationships/hyperlink" Target="https://loteriadebogota.com/wp-content/uploads/PROGRMA-DE-GESTION-DOCUMENTAL-2021-2024.pdf" TargetMode="External"/><Relationship Id="rId6" Type="http://schemas.openxmlformats.org/officeDocument/2006/relationships/comments" Target="../comments56.xml"/><Relationship Id="rId5" Type="http://schemas.openxmlformats.org/officeDocument/2006/relationships/vmlDrawing" Target="../drawings/vmlDrawing56.vml"/><Relationship Id="rId4" Type="http://schemas.openxmlformats.org/officeDocument/2006/relationships/drawing" Target="../drawings/drawing57.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hyperlink" Target="https://subredsuroccidente.gov.co/transparencia-y-acceso-a-la-informacion/datos-abiertos-2/" TargetMode="External"/><Relationship Id="rId7" Type="http://schemas.openxmlformats.org/officeDocument/2006/relationships/comments" Target="../comments57.xml"/><Relationship Id="rId2" Type="http://schemas.openxmlformats.org/officeDocument/2006/relationships/hyperlink" Target="https://subredsuroccidente.gov.co/datos-abiertos/tablas_retencion_documental/CUADRO%20CLASIFICACION%20DOCUMENTAL%20SRSO.pdf" TargetMode="External"/><Relationship Id="rId1" Type="http://schemas.openxmlformats.org/officeDocument/2006/relationships/hyperlink" Target="https://subredsuroccidente.gov.co/datos-abiertos/14-06-PG-0001%20Programa%20de%20gesti%C3%B3n%20documental%20-%20PGD%20V4_0.pdf" TargetMode="External"/><Relationship Id="rId6" Type="http://schemas.openxmlformats.org/officeDocument/2006/relationships/vmlDrawing" Target="../drawings/vmlDrawing57.vml"/><Relationship Id="rId5" Type="http://schemas.openxmlformats.org/officeDocument/2006/relationships/drawing" Target="../drawings/drawing58.xml"/><Relationship Id="rId4"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1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58.xml"/><Relationship Id="rId4" Type="http://schemas.openxmlformats.org/officeDocument/2006/relationships/vmlDrawing" Target="../drawings/vmlDrawing58.v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60.x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61.xml"/></Relationships>
</file>

<file path=xl/worksheets/_rels/sheet12.xml.rels><?xml version="1.0" encoding="UTF-8" standalone="yes"?>
<Relationships xmlns="http://schemas.openxmlformats.org/package/2006/relationships"><Relationship Id="rId3" Type="http://schemas.openxmlformats.org/officeDocument/2006/relationships/hyperlink" Target="https://serviciocivil.gov.co/transparencia/instrumentos-gestion-informacion-publica/tablas-de-retenci%C3%B3n-documental-trd/cuadro-de" TargetMode="External"/><Relationship Id="rId7" Type="http://schemas.openxmlformats.org/officeDocument/2006/relationships/comments" Target="../comments6.xml"/><Relationship Id="rId2" Type="http://schemas.openxmlformats.org/officeDocument/2006/relationships/hyperlink" Target="https://www.serviciocivil.gov.co/transparencia/instrumentos-gestion-informacion-publica/programa-de-gesti%C3%B3n-documental/programa-de-3" TargetMode="External"/><Relationship Id="rId1" Type="http://schemas.openxmlformats.org/officeDocument/2006/relationships/hyperlink" Target="https://www.transmilenio.gov.co/publicaciones/152495/inventarios-de-los-documentos-a-eliminar/" TargetMode="External"/><Relationship Id="rId6" Type="http://schemas.openxmlformats.org/officeDocument/2006/relationships/vmlDrawing" Target="../drawings/vmlDrawing6.vml"/><Relationship Id="rId5" Type="http://schemas.openxmlformats.org/officeDocument/2006/relationships/drawing" Target="../drawings/drawing7.xml"/><Relationship Id="rId4"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62.x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63.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drawing" Target="../drawings/drawing64.x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drawing" Target="../drawings/drawing65.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drawing" Target="../drawings/drawing66.xm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ivotTable" Target="../pivotTables/pivotTable16.xml"/><Relationship Id="rId1" Type="http://schemas.openxmlformats.org/officeDocument/2006/relationships/pivotTable" Target="../pivotTables/pivotTable15.xml"/><Relationship Id="rId4" Type="http://schemas.openxmlformats.org/officeDocument/2006/relationships/drawing" Target="../drawings/drawing67.xml"/></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drawing" Target="../drawings/drawing68.xml"/></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drawing" Target="../drawings/drawing69.xml"/></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drawing" Target="../drawings/drawing70.xm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29.bin"/><Relationship Id="rId1" Type="http://schemas.openxmlformats.org/officeDocument/2006/relationships/pivotTable" Target="../pivotTables/pivotTable2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30.bin"/><Relationship Id="rId1" Type="http://schemas.openxmlformats.org/officeDocument/2006/relationships/pivotTable" Target="../pivotTables/pivotTable24.xm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31.bin"/><Relationship Id="rId1" Type="http://schemas.openxmlformats.org/officeDocument/2006/relationships/pivotTable" Target="../pivotTables/pivotTable25.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7.xml"/><Relationship Id="rId1" Type="http://schemas.openxmlformats.org/officeDocument/2006/relationships/pivotTable" Target="../pivotTables/pivotTable26.xml"/></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https://www.egat.com.co/web2/instrumentos-de-gestion-de-la-informacion"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culturarecreacionydeporte.gov.co/sites/default/files/2023-03/cuadro_de_clasificacion_documental_2006-2013.pdf" TargetMode="External"/><Relationship Id="rId1" Type="http://schemas.openxmlformats.org/officeDocument/2006/relationships/hyperlink" Target="https://culturarecreacionydeporte.gov.co/sites/default/files/2022-10/programa_de_gestion_documental_doc-pn-02_v1.pdf"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cueducto.com.co/wps/portal/EAB2/Home/transparencia_informacion_publica/datos_abiertos/tablas_retencion_documental" TargetMode="External"/><Relationship Id="rId1" Type="http://schemas.openxmlformats.org/officeDocument/2006/relationships/hyperlink" Target="https://www.acueducto.com.co/wps/portal/EAB2/Home/transparencia_informacion_publica/datos_abiertos/programa_gestion_documenta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gobiernobogota.gov.co/transparencia/instrumentos-gestion-informacion-publica/gestion-documental" TargetMode="External"/><Relationship Id="rId7" Type="http://schemas.openxmlformats.org/officeDocument/2006/relationships/comments" Target="../comments10.xml"/><Relationship Id="rId2" Type="http://schemas.openxmlformats.org/officeDocument/2006/relationships/hyperlink" Target="https://www.gobiernobogota.gov.co/transparencia/instrumentos-gestion-informacion-publica/gestion-documental" TargetMode="External"/><Relationship Id="rId1" Type="http://schemas.openxmlformats.org/officeDocument/2006/relationships/hyperlink" Target="https://www.gobiernobogota.gov.co/transparencia/instrumentos-gestion-informacion-publica/gestion-documental" TargetMode="External"/><Relationship Id="rId6" Type="http://schemas.openxmlformats.org/officeDocument/2006/relationships/vmlDrawing" Target="../drawings/vmlDrawing10.vml"/><Relationship Id="rId5" Type="http://schemas.openxmlformats.org/officeDocument/2006/relationships/drawing" Target="../drawings/drawing11.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s://www.movilidadbogota.gov.co/web/tablas-retencion-documental" TargetMode="External"/><Relationship Id="rId7" Type="http://schemas.openxmlformats.org/officeDocument/2006/relationships/vmlDrawing" Target="../drawings/vmlDrawing11.vml"/><Relationship Id="rId2" Type="http://schemas.openxmlformats.org/officeDocument/2006/relationships/hyperlink" Target="https://www.movilidadbogota.gov.co/web/sites/default/files/Paginas/16-03-2022/cuadro_de_clasificacion_documental_sdm.pdf" TargetMode="External"/><Relationship Id="rId1" Type="http://schemas.openxmlformats.org/officeDocument/2006/relationships/hyperlink" Target="https://www.movilidadbogota.gov.co/web/programa-gestion-documental" TargetMode="External"/><Relationship Id="rId6" Type="http://schemas.openxmlformats.org/officeDocument/2006/relationships/drawing" Target="../drawings/drawing12.xml"/><Relationship Id="rId5" Type="http://schemas.openxmlformats.org/officeDocument/2006/relationships/printerSettings" Target="../printerSettings/printerSettings22.bin"/><Relationship Id="rId4" Type="http://schemas.openxmlformats.org/officeDocument/2006/relationships/hyperlink" Target="https://www.movilidadbogota.gov.co/web/tablas-retencion-documentalCorresponden%20a%20la%20eliminaci&#243;n%20realizadas%20en%20el%20202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hyperlink" Target="https://www.bomberosbogota.gov.co/content/gr-pg01-programa-gestio%CC%81n-documental"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eru.gov.co/transparencia/Instrumentos-de-gestion-de-informacion-publica/gestion-documental" TargetMode="External"/><Relationship Id="rId1" Type="http://schemas.openxmlformats.org/officeDocument/2006/relationships/hyperlink" Target="http://www.eru.gov.co/transparencia/Instrumentos-de-gestion-de-informacion-publica/gestion-documental?title=&amp;field_tipo_instrumento_value=All&amp;page=1"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drd.gov.co/transparencia-acceso-informacion-publica/datos-abiertos/tablas-retencion-documental" TargetMode="External"/><Relationship Id="rId7" Type="http://schemas.openxmlformats.org/officeDocument/2006/relationships/comments" Target="../comments15.xml"/><Relationship Id="rId2" Type="http://schemas.openxmlformats.org/officeDocument/2006/relationships/hyperlink" Target="https://www.idrd.gov.co/sites/default/files/documentos/Transparencia/Tablas-retencion-documental/CUADROS-DE-CLASIFICACIoN.pdf" TargetMode="External"/><Relationship Id="rId1" Type="http://schemas.openxmlformats.org/officeDocument/2006/relationships/hyperlink" Target="https://www.idrd.gov.co/transparencia-acceso-informacion-publica/planeacion-presupuesto-informes/plan-de-accion/programa-de-gestion-documental-pgd" TargetMode="External"/><Relationship Id="rId6" Type="http://schemas.openxmlformats.org/officeDocument/2006/relationships/vmlDrawing" Target="../drawings/vmlDrawing15.vml"/><Relationship Id="rId5" Type="http://schemas.openxmlformats.org/officeDocument/2006/relationships/drawing" Target="../drawings/drawing16.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2.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idt.gov.co/es/Instrumentos-de-gestion-de-informacion-publica" TargetMode="External"/><Relationship Id="rId7" Type="http://schemas.openxmlformats.org/officeDocument/2006/relationships/comments" Target="../comments17.xml"/><Relationship Id="rId2" Type="http://schemas.openxmlformats.org/officeDocument/2006/relationships/hyperlink" Target="https://www.idt.gov.co/sites/default/files/GD-F34%20Cuadro%20Clasificacion%20Documental%20-CCD%202014.xls" TargetMode="External"/><Relationship Id="rId1" Type="http://schemas.openxmlformats.org/officeDocument/2006/relationships/hyperlink" Target="https://www.idt.gov.co/sites/default/files/GD-PR02%20Programa%20de%20Gestion%20Documental%20V3%2028012022.pdf" TargetMode="External"/><Relationship Id="rId6" Type="http://schemas.openxmlformats.org/officeDocument/2006/relationships/vmlDrawing" Target="../drawings/vmlDrawing17.vml"/><Relationship Id="rId5" Type="http://schemas.openxmlformats.org/officeDocument/2006/relationships/drawing" Target="../drawings/drawing18.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hyperlink" Target="https://www.foncep.gov.co/transparencia/datos-abiertos?term_node_tid_depth=214&amp;field_fecha_de_emision_documento_value=All&amp;options%5Bvalue%5D&amp;page=1" TargetMode="External"/><Relationship Id="rId7" Type="http://schemas.openxmlformats.org/officeDocument/2006/relationships/vmlDrawing" Target="../drawings/vmlDrawing18.vml"/><Relationship Id="rId2" Type="http://schemas.openxmlformats.org/officeDocument/2006/relationships/hyperlink" Target="https://www.foncep.gov.co/sites/default/files/2021-12/cuadro_de_clasificacion_documental.pdf" TargetMode="External"/><Relationship Id="rId1" Type="http://schemas.openxmlformats.org/officeDocument/2006/relationships/hyperlink" Target="https://www.foncep.gov.co/sites/default/files/2023-02/programa_de_gestion_documental_2021_v4.pdf" TargetMode="External"/><Relationship Id="rId6" Type="http://schemas.openxmlformats.org/officeDocument/2006/relationships/drawing" Target="../drawings/drawing19.xml"/><Relationship Id="rId5" Type="http://schemas.openxmlformats.org/officeDocument/2006/relationships/printerSettings" Target="../printerSettings/printerSettings36.bin"/><Relationship Id="rId4" Type="http://schemas.openxmlformats.org/officeDocument/2006/relationships/hyperlink" Target="https://www.foncep.gov.co/sites/default/files/2021-12/inventarios_eliminacion_documental_publicacion.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8.bin"/><Relationship Id="rId1" Type="http://schemas.openxmlformats.org/officeDocument/2006/relationships/hyperlink" Target="https://www.educacionbogota.edu.co/portal_institucional/sites/default/files/2021-01/Programa%20de%20gestio%CC%81n%20documental_SED_2020_V2.pdf"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idartes.gov.co/es/transparencia/datos-abiertos/tablas-de-retencion-documental" TargetMode="External"/><Relationship Id="rId1" Type="http://schemas.openxmlformats.org/officeDocument/2006/relationships/hyperlink" Target="https://www.idartes.gov.co/es/transparencia/datos-abiertos/tablas-de-retencion-documental"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2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omments" Target="../comments21.xml"/><Relationship Id="rId3" Type="http://schemas.openxmlformats.org/officeDocument/2006/relationships/hyperlink" Target="https://www.transmilenio.gov.co/publicaciones/148195/cuadro-de-clasificacion-documental/" TargetMode="External"/><Relationship Id="rId7" Type="http://schemas.openxmlformats.org/officeDocument/2006/relationships/vmlDrawing" Target="../drawings/vmlDrawing21.vml"/><Relationship Id="rId2" Type="http://schemas.openxmlformats.org/officeDocument/2006/relationships/hyperlink" Target="http://www.transmilenio.gov.co/publicaciones/148197/programa_de_gestion_documental/" TargetMode="External"/><Relationship Id="rId1" Type="http://schemas.openxmlformats.org/officeDocument/2006/relationships/hyperlink" Target="https://www.idartes.gov.co/es/transparencia/datos-abiertos/tablas-de-retencion-documental" TargetMode="External"/><Relationship Id="rId6" Type="http://schemas.openxmlformats.org/officeDocument/2006/relationships/drawing" Target="../drawings/drawing22.xml"/><Relationship Id="rId5" Type="http://schemas.openxmlformats.org/officeDocument/2006/relationships/printerSettings" Target="../printerSettings/printerSettings42.bin"/><Relationship Id="rId4" Type="http://schemas.openxmlformats.org/officeDocument/2006/relationships/hyperlink" Target="https://www.transmilenio.gov.co/publicaciones/152495/inventarios-de-los-documentos-a-eliminar/"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4.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fuga.gov.co/transparencia-y-acceso-a-la-informacion-publica/datos-abiertos?field_fecha_de_emision_value=All&amp;term_node_tid_depth=173" TargetMode="External"/><Relationship Id="rId1" Type="http://schemas.openxmlformats.org/officeDocument/2006/relationships/hyperlink" Target="https://fuga.gov.co/sites/default/files/2022-03/programa-gestion-documental-pgd-v3.pdf"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www.sdmujer.gov.co/ley-de-transparencia-y-acceso-a-la-informacion-publica/instrumentos-de-gestion-de-informacion-publica/tablas-de-retencion-documental" TargetMode="External"/><Relationship Id="rId7" Type="http://schemas.openxmlformats.org/officeDocument/2006/relationships/comments" Target="../comments25.xml"/><Relationship Id="rId2" Type="http://schemas.openxmlformats.org/officeDocument/2006/relationships/hyperlink" Target="https://www.sdmujer.gov.co/ley-de-transparencia-y-acceso-a-la-informacion-publica/instrumentos-de-gestion-de-informacion-publica/tablas-de-retencion-documental" TargetMode="External"/><Relationship Id="rId1" Type="http://schemas.openxmlformats.org/officeDocument/2006/relationships/hyperlink" Target="https://www.sdmujer.gov.co/ley-de-transparencia-y-acceso-a-la-informacion-publica/instrumentos-de-gestion-de-informacion-publica/programa-de-gestion-documental" TargetMode="External"/><Relationship Id="rId6" Type="http://schemas.openxmlformats.org/officeDocument/2006/relationships/vmlDrawing" Target="../drawings/vmlDrawing25.vml"/><Relationship Id="rId5" Type="http://schemas.openxmlformats.org/officeDocument/2006/relationships/drawing" Target="../drawings/drawing26.xm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2.bin"/><Relationship Id="rId1" Type="http://schemas.openxmlformats.org/officeDocument/2006/relationships/hyperlink" Target="https://www.cajaviviendapopular.gov.co/sites/default/files/Cuadro%20de%20Clasificacion%20Documental%20-%202019.pdf"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54.bin"/><Relationship Id="rId4" Type="http://schemas.openxmlformats.org/officeDocument/2006/relationships/comments" Target="../comments27.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58.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ecretariageneral.gov.co/sites/default/files/documentos_datos_abiertos/2022-08/trd-sg2a_actualizacion.pdf" TargetMode="External"/><Relationship Id="rId1" Type="http://schemas.openxmlformats.org/officeDocument/2006/relationships/hyperlink" Target="https://secretariageneral.gov.co/transparencia-y-acceso-la-informacion-publica/programa-gestion-documental/gestion-documental"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0.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hyperlink" Target="https://www.metrodebogota.gov.co/content/tablas-retenci%C3%B3n-documental" TargetMode="External"/><Relationship Id="rId7" Type="http://schemas.openxmlformats.org/officeDocument/2006/relationships/comments" Target="../comments31.xml"/><Relationship Id="rId2" Type="http://schemas.openxmlformats.org/officeDocument/2006/relationships/hyperlink" Target="https://www.metrodebogota.gov.co/content/tablas-retenci%C3%B3n-documental" TargetMode="External"/><Relationship Id="rId1" Type="http://schemas.openxmlformats.org/officeDocument/2006/relationships/hyperlink" Target="https://www.metrodebogota.gov.co/node/605" TargetMode="External"/><Relationship Id="rId6" Type="http://schemas.openxmlformats.org/officeDocument/2006/relationships/vmlDrawing" Target="../drawings/vmlDrawing31.vml"/><Relationship Id="rId5" Type="http://schemas.openxmlformats.org/officeDocument/2006/relationships/drawing" Target="../drawings/drawing32.xml"/><Relationship Id="rId4"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4.bin"/><Relationship Id="rId1" Type="http://schemas.openxmlformats.org/officeDocument/2006/relationships/hyperlink" Target="https://www.uaesp.gov.co/transparencia/informacion-interes/publicacion/otras-publicaciones/programa-gestion-documental"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www.idep.edu.co/node/1712" TargetMode="External"/><Relationship Id="rId1" Type="http://schemas.openxmlformats.org/officeDocument/2006/relationships/hyperlink" Target="https://www.idep.edu.co/sites/default/files/2023-04/PG-GD-07-01%20Programa%20de%20Gestio%cc%81n%20Documental%20V4.pdf"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drawing" Target="../drawings/drawing34.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hyperlink" Target="https://idpc.gov.co/10-5-programa-de-gestion-documental/" TargetMode="External"/><Relationship Id="rId7" Type="http://schemas.openxmlformats.org/officeDocument/2006/relationships/comments" Target="../comments34.xml"/><Relationship Id="rId2" Type="http://schemas.openxmlformats.org/officeDocument/2006/relationships/hyperlink" Target="https://idpc.gov.co/Transparencia/Cuadro%20de%20Clasificacion%20Documental%20-%20TRD.xlsx" TargetMode="External"/><Relationship Id="rId1" Type="http://schemas.openxmlformats.org/officeDocument/2006/relationships/hyperlink" Target="https://idpc.gov.co/10-5-programa-de-gestion-documental/" TargetMode="External"/><Relationship Id="rId6" Type="http://schemas.openxmlformats.org/officeDocument/2006/relationships/vmlDrawing" Target="../drawings/vmlDrawing34.vml"/><Relationship Id="rId5" Type="http://schemas.openxmlformats.org/officeDocument/2006/relationships/drawing" Target="../drawings/drawing35.xm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0.bin"/><Relationship Id="rId1" Type="http://schemas.openxmlformats.org/officeDocument/2006/relationships/hyperlink" Target="https://www.capitalsalud.gov.co/wp-content/uploads/2021/10/A21-GA-Programa-de-Gestion-Documental-PGD.pdf" TargetMode="External"/><Relationship Id="rId5" Type="http://schemas.openxmlformats.org/officeDocument/2006/relationships/comments" Target="../comments35.xml"/><Relationship Id="rId4" Type="http://schemas.openxmlformats.org/officeDocument/2006/relationships/vmlDrawing" Target="../drawings/vmlDrawing35.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8" Type="http://schemas.openxmlformats.org/officeDocument/2006/relationships/comments" Target="../comments36.xml"/><Relationship Id="rId3" Type="http://schemas.openxmlformats.org/officeDocument/2006/relationships/hyperlink" Target="https://filarmonicabogota.gov.co/transparencia-y-acceso-a-la-informacion-publica/programa-gestion-documental/" TargetMode="External"/><Relationship Id="rId7" Type="http://schemas.openxmlformats.org/officeDocument/2006/relationships/vmlDrawing" Target="../drawings/vmlDrawing36.vml"/><Relationship Id="rId2" Type="http://schemas.openxmlformats.org/officeDocument/2006/relationships/hyperlink" Target="https://filarmonicabogota.gov.co/transparencia-y-acceso-a-la-informacion-publica/programa-gestion-documental/" TargetMode="External"/><Relationship Id="rId1" Type="http://schemas.openxmlformats.org/officeDocument/2006/relationships/hyperlink" Target="https://filarmonicabogota.gov.co/transparencia-y-acceso-a-la-informacion-publica/programa-gestion-documental/" TargetMode="External"/><Relationship Id="rId6" Type="http://schemas.openxmlformats.org/officeDocument/2006/relationships/drawing" Target="../drawings/drawing37.xml"/><Relationship Id="rId5" Type="http://schemas.openxmlformats.org/officeDocument/2006/relationships/printerSettings" Target="../printerSettings/printerSettings72.bin"/><Relationship Id="rId4" Type="http://schemas.openxmlformats.org/officeDocument/2006/relationships/hyperlink" Target="https://filarmonicabogota.gov.co/transparencia-y-acceso-a-la-informacion-publica/eliminaciones-documentales/"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8" Type="http://schemas.openxmlformats.org/officeDocument/2006/relationships/drawing" Target="../drawings/drawing38.xml"/><Relationship Id="rId3" Type="http://schemas.openxmlformats.org/officeDocument/2006/relationships/hyperlink" Target="https://es.investinbogota.org/ley-de-transparencia-e-informacion-publica-1712-de-2014/" TargetMode="External"/><Relationship Id="rId7" Type="http://schemas.openxmlformats.org/officeDocument/2006/relationships/printerSettings" Target="../printerSettings/printerSettings74.bin"/><Relationship Id="rId2" Type="http://schemas.openxmlformats.org/officeDocument/2006/relationships/hyperlink" Target="https://es.investinbogota.org/wp-content/uploads/2022/09/4-cuadro-de-clasificacion-documental.pdf" TargetMode="External"/><Relationship Id="rId1" Type="http://schemas.openxmlformats.org/officeDocument/2006/relationships/hyperlink" Target="https://es.investinbogota.org/wp-content/uploads/2022/04/Programa-de-Gestion-Documental-PGD-2018-2023.pdf" TargetMode="External"/><Relationship Id="rId6" Type="http://schemas.openxmlformats.org/officeDocument/2006/relationships/hyperlink" Target="https://es.investinbogota.org/wp-content/uploads/2022/04/PR-GD-03-V01-Transferencia-Documental-1.pdf" TargetMode="External"/><Relationship Id="rId5" Type="http://schemas.openxmlformats.org/officeDocument/2006/relationships/hyperlink" Target="https://es.investinbogota.org/wp-content/uploads/2022/04/Procedimiento-transferencia-documental.pdf" TargetMode="External"/><Relationship Id="rId10" Type="http://schemas.openxmlformats.org/officeDocument/2006/relationships/comments" Target="../comments37.xml"/><Relationship Id="rId4" Type="http://schemas.openxmlformats.org/officeDocument/2006/relationships/hyperlink" Target="https://es.investinbogota.org/wp-content/uploads/2022/04/Correspondencia-enviada-y-recibida.pdf" TargetMode="External"/><Relationship Id="rId9" Type="http://schemas.openxmlformats.org/officeDocument/2006/relationships/vmlDrawing" Target="../drawings/vmlDrawing37.v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hyperlink" Target="https://www.habitatbogota.gov.co/transparencia/datos-abiertos/instrumentos-gestion-informacion-publica/tablas-documentalLa%20entidad%20publico%204%20TRD%20de%20los%20a&#241;os%202015,2016,2017%20y%202018" TargetMode="External"/><Relationship Id="rId7" Type="http://schemas.openxmlformats.org/officeDocument/2006/relationships/comments" Target="../comments38.xml"/><Relationship Id="rId2" Type="http://schemas.openxmlformats.org/officeDocument/2006/relationships/hyperlink" Target="https://www.habitatbogota.gov.co/sites/default/files/multimedia_case/2018-08/TABLAS%20DE%20RETENCIO%CC%81N%20DOCUMENTAL%20SDHT%202015_2.pdf" TargetMode="External"/><Relationship Id="rId1" Type="http://schemas.openxmlformats.org/officeDocument/2006/relationships/hyperlink" Target="https://www.habitatbogota.gov.co/transparencia/datos-abiertos/instrumentos-gestion-informacion-publica/gestion-documental" TargetMode="External"/><Relationship Id="rId6" Type="http://schemas.openxmlformats.org/officeDocument/2006/relationships/vmlDrawing" Target="../drawings/vmlDrawing38.vml"/><Relationship Id="rId5" Type="http://schemas.openxmlformats.org/officeDocument/2006/relationships/drawing" Target="../drawings/drawing39.xm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s://www.idiger.gov.co/documents/20182/1315893/PROGRAMA+DE+GESTION+DOCUMENTAL+-+PGD.pdf/875de67c-0ac6-46a7-b7ae-1b05516cba3f" TargetMode="External"/><Relationship Id="rId1" Type="http://schemas.openxmlformats.org/officeDocument/2006/relationships/hyperlink" Target="https://www.idiger.gov.co/documents/20182/37019/CUADRO+DE+CLASIFICACION+DOCUMENTAL.PDF.pdf/59ea992e-14d3-446b-a705-7cbbcf97f9ea" TargetMode="External"/><Relationship Id="rId6" Type="http://schemas.openxmlformats.org/officeDocument/2006/relationships/comments" Target="../comments39.xml"/><Relationship Id="rId5" Type="http://schemas.openxmlformats.org/officeDocument/2006/relationships/vmlDrawing" Target="../drawings/vmlDrawing39.vml"/><Relationship Id="rId4" Type="http://schemas.openxmlformats.org/officeDocument/2006/relationships/drawing" Target="../drawings/drawing40.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0.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40.xml"/><Relationship Id="rId4" Type="http://schemas.openxmlformats.org/officeDocument/2006/relationships/vmlDrawing" Target="../drawings/vmlDrawing40.v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2.bin"/><Relationship Id="rId1" Type="http://schemas.openxmlformats.org/officeDocument/2006/relationships/hyperlink" Target="https://www.haciendabogota.gov.co/es/sdh/programa-de-gestion-documental-pgd" TargetMode="External"/><Relationship Id="rId5" Type="http://schemas.openxmlformats.org/officeDocument/2006/relationships/comments" Target="../comments41.xml"/><Relationship Id="rId4" Type="http://schemas.openxmlformats.org/officeDocument/2006/relationships/vmlDrawing" Target="../drawings/vmlDrawing41.v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catastrobogota.gov.co/instrumentos-de-gestion/cuadro-de-clasificacion-documental-2022" TargetMode="External"/><Relationship Id="rId1" Type="http://schemas.openxmlformats.org/officeDocument/2006/relationships/hyperlink" Target="https://www.catastrobogota.gov.co/sites/default/files/archivos/PGD%20CATASTRO_FINAL%20_11-09-2018.pdfaAdjuntar%20link%20PGD%20actualizado" TargetMode="External"/><Relationship Id="rId6" Type="http://schemas.openxmlformats.org/officeDocument/2006/relationships/comments" Target="../comments42.xml"/><Relationship Id="rId5" Type="http://schemas.openxmlformats.org/officeDocument/2006/relationships/vmlDrawing" Target="../drawings/vmlDrawing42.vml"/><Relationship Id="rId4" Type="http://schemas.openxmlformats.org/officeDocument/2006/relationships/drawing" Target="../drawings/drawing43.x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86.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8" Type="http://schemas.openxmlformats.org/officeDocument/2006/relationships/vmlDrawing" Target="../drawings/vmlDrawing44.vml"/><Relationship Id="rId3" Type="http://schemas.openxmlformats.org/officeDocument/2006/relationships/hyperlink" Target="https://www.umv.gov.co/_transparencia2017/Transparencia-Pagina-WEB/9.InstrumentosdeGestiondeInformacionPublica/9.5TablasdeRetencionDocumental/CUADRODECLASIFICACIONDOCUMENTALUAERMV.xlsx" TargetMode="External"/><Relationship Id="rId7" Type="http://schemas.openxmlformats.org/officeDocument/2006/relationships/drawing" Target="../drawings/drawing45.xml"/><Relationship Id="rId2" Type="http://schemas.openxmlformats.org/officeDocument/2006/relationships/hyperlink" Target="https://www.umv.gov.co/_transparencia2017/Transparencia-Pagina-" TargetMode="External"/><Relationship Id="rId1" Type="http://schemas.openxmlformats.org/officeDocument/2006/relationships/hyperlink" Target="https://desarrolloeconomico.gov.co/gestion-documental/" TargetMode="External"/><Relationship Id="rId6" Type="http://schemas.openxmlformats.org/officeDocument/2006/relationships/printerSettings" Target="../printerSettings/printerSettings88.bin"/><Relationship Id="rId5" Type="http://schemas.openxmlformats.org/officeDocument/2006/relationships/hyperlink" Target="https://uaermv-my.sharepoint.com/:b:/g/personal/diana_reay_umv_gov_co/EVBCwmtC8pBAswOsLums0VEBqdBvd-3aASrk2X3mWJxNHw?e=dAI5gg" TargetMode="External"/><Relationship Id="rId4" Type="http://schemas.openxmlformats.org/officeDocument/2006/relationships/hyperlink" Target="https://uaermv-my.sharepoint.com/:b:/g/personal/diana_reay_umv_gov_co/Eac7D9cRaeJFl9rCZ9FlKFQB4fBAdlFdUxN2n7KOBhiWaA?e=b0fZnK" TargetMode="External"/><Relationship Id="rId9" Type="http://schemas.openxmlformats.org/officeDocument/2006/relationships/comments" Target="../comments44.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0.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hyperlink" Target="https://scj.gov.co/sites/default/files/instrumentos_gestion_informacion/TABLA%20DE%20RETENCION%20DOCUMENTAL%20V2%20SDSCJ.xlsx" TargetMode="External"/><Relationship Id="rId7" Type="http://schemas.openxmlformats.org/officeDocument/2006/relationships/comments" Target="../comments46.xml"/><Relationship Id="rId2" Type="http://schemas.openxmlformats.org/officeDocument/2006/relationships/hyperlink" Target="https://scj.gov.co/sites/default/files/instrumentos_gestion_informacion/CCD_SDSCJ_2020.xlsx" TargetMode="External"/><Relationship Id="rId1" Type="http://schemas.openxmlformats.org/officeDocument/2006/relationships/hyperlink" Target="https://scj.gov.co/sites/default/files/instrumentos_gestion_informacion/Programa%20de%20Gestio%CC%81n%20Documental%20-PGD-%20PG-FD-1%20%282%29.pdf" TargetMode="External"/><Relationship Id="rId6" Type="http://schemas.openxmlformats.org/officeDocument/2006/relationships/vmlDrawing" Target="../drawings/vmlDrawing46.vml"/><Relationship Id="rId5" Type="http://schemas.openxmlformats.org/officeDocument/2006/relationships/drawing" Target="../drawings/drawing47.xml"/><Relationship Id="rId4"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94.bin"/><Relationship Id="rId1" Type="http://schemas.openxmlformats.org/officeDocument/2006/relationships/hyperlink" Target="https://secretariageneral.gov.co/sites/default/files/instrumentos_gestion_informacion/pgd_v5_2021-2021.pdf" TargetMode="External"/><Relationship Id="rId5" Type="http://schemas.openxmlformats.org/officeDocument/2006/relationships/comments" Target="../comments47.xml"/><Relationship Id="rId4" Type="http://schemas.openxmlformats.org/officeDocument/2006/relationships/vmlDrawing" Target="../drawings/vmlDrawing47.v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ubredcentrooriente.gov.co/?q=transparencia/instrumentos-gestion-informacion-publica/gesti%C3%B3n-documental/tablas-retenci%C3%B3n" TargetMode="External"/><Relationship Id="rId1" Type="http://schemas.openxmlformats.org/officeDocument/2006/relationships/hyperlink" Target="https://www.subredcentrooriente.gov.co/?q=transparencia/instrumentos-gestion-informacion-publica/gestion-documental" TargetMode="External"/><Relationship Id="rId6" Type="http://schemas.openxmlformats.org/officeDocument/2006/relationships/comments" Target="../comments48.xml"/><Relationship Id="rId5" Type="http://schemas.openxmlformats.org/officeDocument/2006/relationships/vmlDrawing" Target="../drawings/vmlDrawing48.vml"/><Relationship Id="rId4" Type="http://schemas.openxmlformats.org/officeDocument/2006/relationships/drawing" Target="../drawings/drawing49.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ubrednorte.gov.co/sites/default/files/instrumentos_gestion_informacion/AP-GI-O-01-03-CUADRO%2BDE%2BCLASIFICACION%2BDOCUMENTAL%20%281%29.pdf" TargetMode="External"/><Relationship Id="rId1" Type="http://schemas.openxmlformats.org/officeDocument/2006/relationships/hyperlink" Target="https://www.subrednorte.gov.co/sites/default/files/instrumentos_gestion_informacion/AP-GI-PR-01-04-Programa%20de%20Gesti%C3%B3n%20Documental%20PGD.pdf"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drawing" Target="../drawings/drawing50.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K25"/>
  <sheetViews>
    <sheetView showGridLines="0" workbookViewId="0">
      <selection activeCell="C14" sqref="C14"/>
    </sheetView>
  </sheetViews>
  <sheetFormatPr baseColWidth="10" defaultColWidth="11.42578125" defaultRowHeight="12.75" x14ac:dyDescent="0.25"/>
  <cols>
    <col min="1" max="1" width="2.85546875" style="1316" customWidth="1"/>
    <col min="2" max="2" width="23.7109375" style="1315" customWidth="1"/>
    <col min="3" max="3" width="71.28515625" style="1316" customWidth="1"/>
    <col min="4" max="4" width="15.5703125" style="1316" customWidth="1"/>
    <col min="5" max="16384" width="11.42578125" style="1316"/>
  </cols>
  <sheetData>
    <row r="1" spans="1:11" s="803" customFormat="1" ht="15" customHeight="1" x14ac:dyDescent="0.25">
      <c r="A1" s="1040"/>
      <c r="B1" s="1041"/>
      <c r="C1" s="1401" t="s">
        <v>0</v>
      </c>
      <c r="D1" s="1401"/>
      <c r="E1" s="1401"/>
      <c r="F1" s="1401"/>
      <c r="G1" s="1401"/>
      <c r="H1" s="1401"/>
      <c r="I1" s="1401"/>
      <c r="J1" s="1401"/>
      <c r="K1" s="1041"/>
    </row>
    <row r="2" spans="1:11" s="803" customFormat="1" ht="15" customHeight="1" x14ac:dyDescent="0.25">
      <c r="A2" s="1041"/>
      <c r="B2" s="1041"/>
      <c r="C2" s="1401"/>
      <c r="D2" s="1401"/>
      <c r="E2" s="1401"/>
      <c r="F2" s="1401"/>
      <c r="G2" s="1401"/>
      <c r="H2" s="1401"/>
      <c r="I2" s="1401"/>
      <c r="J2" s="1401"/>
      <c r="K2" s="1041"/>
    </row>
    <row r="3" spans="1:11" s="803" customFormat="1" ht="21" customHeight="1" x14ac:dyDescent="0.25">
      <c r="A3" s="1402" t="s">
        <v>1</v>
      </c>
      <c r="B3" s="1402"/>
      <c r="C3" s="1402"/>
      <c r="D3" s="1402"/>
      <c r="E3" s="1402"/>
      <c r="F3" s="1402"/>
      <c r="G3" s="1402"/>
      <c r="H3" s="1402"/>
      <c r="I3" s="1402"/>
      <c r="J3" s="1402"/>
      <c r="K3" s="1402"/>
    </row>
    <row r="4" spans="1:11" s="803" customFormat="1" ht="21" customHeight="1" x14ac:dyDescent="0.25">
      <c r="A4" s="1403" t="s">
        <v>2</v>
      </c>
      <c r="B4" s="1403"/>
      <c r="C4" s="1403"/>
      <c r="D4" s="1403"/>
      <c r="E4" s="1403"/>
      <c r="F4" s="1403"/>
      <c r="G4" s="1403"/>
      <c r="H4" s="1403"/>
      <c r="I4" s="1403"/>
      <c r="J4" s="1403"/>
      <c r="K4" s="1403"/>
    </row>
    <row r="5" spans="1:11" s="198" customFormat="1" ht="15" x14ac:dyDescent="0.25">
      <c r="A5" s="201"/>
    </row>
    <row r="6" spans="1:11" ht="13.5" thickBot="1" x14ac:dyDescent="0.3"/>
    <row r="7" spans="1:11" ht="21.75" customHeight="1" x14ac:dyDescent="0.25">
      <c r="B7" s="1320" t="s">
        <v>3</v>
      </c>
      <c r="C7" s="1321" t="s">
        <v>4</v>
      </c>
    </row>
    <row r="8" spans="1:11" ht="27.75" customHeight="1" x14ac:dyDescent="0.25">
      <c r="B8" s="1317" t="s">
        <v>62</v>
      </c>
      <c r="C8" s="1318" t="s">
        <v>63</v>
      </c>
    </row>
    <row r="9" spans="1:11" ht="27.75" customHeight="1" x14ac:dyDescent="0.25">
      <c r="B9" s="1317" t="s">
        <v>64</v>
      </c>
      <c r="C9" s="1318" t="s">
        <v>65</v>
      </c>
    </row>
    <row r="10" spans="1:11" ht="27.75" customHeight="1" x14ac:dyDescent="0.25">
      <c r="B10" s="1317" t="s">
        <v>66</v>
      </c>
      <c r="C10" s="1318" t="s">
        <v>67</v>
      </c>
    </row>
    <row r="11" spans="1:11" ht="27.75" customHeight="1" x14ac:dyDescent="0.25">
      <c r="B11" s="1317" t="s">
        <v>68</v>
      </c>
      <c r="C11" s="1318" t="s">
        <v>69</v>
      </c>
    </row>
    <row r="12" spans="1:11" ht="27.75" customHeight="1" x14ac:dyDescent="0.25">
      <c r="B12" s="1317" t="s">
        <v>70</v>
      </c>
      <c r="C12" s="1318" t="s">
        <v>71</v>
      </c>
    </row>
    <row r="13" spans="1:11" ht="27.75" customHeight="1" x14ac:dyDescent="0.25">
      <c r="B13" s="1317" t="s">
        <v>72</v>
      </c>
      <c r="C13" s="1318" t="s">
        <v>73</v>
      </c>
    </row>
    <row r="14" spans="1:11" ht="27.75" customHeight="1" x14ac:dyDescent="0.25">
      <c r="B14" s="1317" t="s">
        <v>74</v>
      </c>
      <c r="C14" s="1318" t="s">
        <v>75</v>
      </c>
    </row>
    <row r="15" spans="1:11" ht="27.75" customHeight="1" x14ac:dyDescent="0.25">
      <c r="B15" s="1317" t="s">
        <v>76</v>
      </c>
      <c r="C15" s="1318" t="s">
        <v>77</v>
      </c>
    </row>
    <row r="16" spans="1:11" ht="27.75" customHeight="1" x14ac:dyDescent="0.25">
      <c r="B16" s="1317" t="s">
        <v>78</v>
      </c>
      <c r="C16" s="1318" t="s">
        <v>79</v>
      </c>
    </row>
    <row r="17" spans="2:3" ht="27.75" customHeight="1" x14ac:dyDescent="0.25">
      <c r="B17" s="1317" t="s">
        <v>80</v>
      </c>
      <c r="C17" s="1318" t="s">
        <v>81</v>
      </c>
    </row>
    <row r="18" spans="2:3" ht="27.75" customHeight="1" x14ac:dyDescent="0.25">
      <c r="B18" s="1317" t="s">
        <v>82</v>
      </c>
      <c r="C18" s="1318" t="s">
        <v>83</v>
      </c>
    </row>
    <row r="19" spans="2:3" ht="27.75" customHeight="1" x14ac:dyDescent="0.25">
      <c r="B19" s="1317" t="s">
        <v>84</v>
      </c>
      <c r="C19" s="1318" t="s">
        <v>85</v>
      </c>
    </row>
    <row r="20" spans="2:3" ht="27.75" customHeight="1" x14ac:dyDescent="0.25">
      <c r="B20" s="1317" t="s">
        <v>86</v>
      </c>
      <c r="C20" s="1318" t="s">
        <v>87</v>
      </c>
    </row>
    <row r="21" spans="2:3" ht="27.75" customHeight="1" x14ac:dyDescent="0.25">
      <c r="B21" s="1317" t="s">
        <v>88</v>
      </c>
      <c r="C21" s="1318" t="s">
        <v>89</v>
      </c>
    </row>
    <row r="22" spans="2:3" ht="27.75" customHeight="1" x14ac:dyDescent="0.25">
      <c r="B22" s="1317" t="s">
        <v>90</v>
      </c>
      <c r="C22" s="1318" t="s">
        <v>91</v>
      </c>
    </row>
    <row r="23" spans="2:3" ht="27.75" customHeight="1" x14ac:dyDescent="0.25">
      <c r="B23" s="1317" t="s">
        <v>92</v>
      </c>
      <c r="C23" s="1318" t="s">
        <v>93</v>
      </c>
    </row>
    <row r="24" spans="2:3" ht="27.75" customHeight="1" x14ac:dyDescent="0.25">
      <c r="B24" s="1317" t="s">
        <v>94</v>
      </c>
      <c r="C24" s="1318" t="s">
        <v>95</v>
      </c>
    </row>
    <row r="25" spans="2:3" ht="27.75" customHeight="1" thickBot="1" x14ac:dyDescent="0.3">
      <c r="B25" s="1317" t="s">
        <v>96</v>
      </c>
      <c r="C25" s="1319" t="s">
        <v>97</v>
      </c>
    </row>
  </sheetData>
  <sheetProtection formatCells="0" formatColumns="0" formatRows="0" insertColumns="0" insertRows="0" insertHyperlinks="0" deleteColumns="0" deleteRows="0" sort="0" autoFilter="0" pivotTables="0"/>
  <mergeCells count="3">
    <mergeCell ref="C1:J2"/>
    <mergeCell ref="A3:K3"/>
    <mergeCell ref="A4:K4"/>
  </mergeCells>
  <hyperlinks>
    <hyperlink ref="B10" location="'A-3 CE-PINAR'!A1" display="ANEXO 3 " xr:uid="{2FB43686-187A-4F39-A23B-5887B6D5626A}"/>
    <hyperlink ref="B9" location="'A-2 CE-PGD'!A1" display="ANEXO 2" xr:uid="{1280350D-FE95-4B80-A4AD-70C586EC1D05}"/>
    <hyperlink ref="B8" location="'A-1 CE-Aseg.Rec.'!A1" display="ANEXO 1 " xr:uid="{28E4648B-5219-44ED-B965-683E2207EDAD}"/>
    <hyperlink ref="B11" location="'A-4 CD-CCD'!A1" display="ANEXO 4" xr:uid="{2BD24346-8801-4AEC-B933-D98C4429287C}"/>
    <hyperlink ref="B12" location="'A-5 CD-TRD'!A1" display="ANEXO 5 " xr:uid="{19579EA9-BC22-4E17-85D7-65E90F458186}"/>
    <hyperlink ref="B13" location="'A-6 CD-INV.DOC.'!A1" display="ANEXO 6" xr:uid="{134F748D-01C1-4DC6-BF56-0F49D8359D8B}"/>
    <hyperlink ref="B14" location="'A-7 CD&amp;CT-BANTER'!A1" display="ANEXO 7 " xr:uid="{44D6D0C7-840A-45C6-B782-340E1881DA7E}"/>
    <hyperlink ref="B15" location="'A-8 CD&amp;CT-SIC'!A1" display="ANEXO 8" xr:uid="{F0E79D64-FD4A-47D3-B842-CEF9962F6CE0}"/>
    <hyperlink ref="B16" location="'A-9 CD&amp;CT-TCA'!A1" display="ANEXO 9 " xr:uid="{36E06CA8-4246-49DD-8F2E-458E207578D2}"/>
    <hyperlink ref="B17" location="'A-10 CD-PROC.GES.DOC'!A1" display="ANEXO 10" xr:uid="{82AFAFA3-FEBB-43D5-B14D-C5A848ACB1EC}"/>
    <hyperlink ref="B18" location="'A-11 CT-MOREQ'!A1" display="ANEXO 11 " xr:uid="{CBB13524-6AB5-4E4F-9BFD-80F11216AABA}"/>
    <hyperlink ref="B19" location="'A-12 CC-POL.0PAPEL'!A1" display="ANEXO 12" xr:uid="{C2707651-EA06-4D35-A80E-7CBB49B9F6E3}"/>
    <hyperlink ref="B20" location="'A-13 CC-GES.CON. '!A1" display="ANEXO 13 " xr:uid="{C6F4DB86-3CBB-465B-BE96-6A7BC776ABF8}"/>
    <hyperlink ref="B21" location="'A-14 CC-REND.C.'!A1" display="ANEXO 14" xr:uid="{F4F125DB-95B9-4450-9752-593C149D4FD4}"/>
    <hyperlink ref="B22" location="'A-15 INDI-COMP-SUBCOM'!A1" display="ANEXO 15 " xr:uid="{A1D7EE77-A9BE-4150-9E8C-ADDDF64C486F}"/>
    <hyperlink ref="B23" location="'A-16 INDI-CRITERIOS'!A1" display="ANEXO 16" xr:uid="{D739035A-9602-46DD-88A4-82031E8079E4}"/>
    <hyperlink ref="B24" location="'A-17 RANKING ENTIDADES'!A1" display="ANEXO 17 " xr:uid="{BD80208D-946C-43B6-8C86-5F1646FE122F}"/>
    <hyperlink ref="B25" location="'A-18 RANKING SECTORES'!A1" display="ANEXO 18" xr:uid="{B4074464-39C7-42A8-A797-ACDA0E2AE216}"/>
  </hyperlink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0"/>
  </sheetPr>
  <dimension ref="A1:P421"/>
  <sheetViews>
    <sheetView zoomScale="78" zoomScaleNormal="78"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0" style="3" customWidth="1"/>
    <col min="5" max="5" width="8" style="11" customWidth="1"/>
    <col min="6" max="6" width="47.42578125" style="4" customWidth="1"/>
    <col min="7" max="7" width="16.140625" style="11" customWidth="1"/>
    <col min="8" max="8" width="9" style="1" customWidth="1"/>
    <col min="9" max="9" width="10.5703125" style="2"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37.28515625" style="7" customWidth="1"/>
    <col min="16" max="16" width="39.85546875" style="6" customWidth="1"/>
    <col min="17"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1138</v>
      </c>
      <c r="G2" s="1542"/>
      <c r="H2" s="1542"/>
      <c r="I2" s="1542"/>
      <c r="J2" s="1542"/>
      <c r="K2" s="1542"/>
      <c r="L2" s="1543"/>
      <c r="M2" s="1543"/>
      <c r="N2" s="1543"/>
      <c r="O2" s="1543"/>
    </row>
    <row r="3" spans="1:15" s="24" customFormat="1" ht="18.75" customHeight="1" x14ac:dyDescent="0.25">
      <c r="A3" s="1541" t="s">
        <v>101</v>
      </c>
      <c r="B3" s="1541"/>
      <c r="C3" s="1541"/>
      <c r="D3" s="1541"/>
      <c r="E3" s="1541"/>
      <c r="F3" s="1542">
        <v>1005</v>
      </c>
      <c r="G3" s="1542"/>
      <c r="H3" s="1542"/>
      <c r="I3" s="1542"/>
      <c r="J3" s="1542"/>
      <c r="K3" s="1542"/>
      <c r="L3" s="1543"/>
      <c r="M3" s="1543"/>
      <c r="N3" s="1543"/>
      <c r="O3" s="1543"/>
    </row>
    <row r="4" spans="1:15" s="24" customFormat="1" ht="18.75" customHeight="1" x14ac:dyDescent="0.25">
      <c r="A4" s="1541" t="s">
        <v>102</v>
      </c>
      <c r="B4" s="1541"/>
      <c r="C4" s="1541"/>
      <c r="D4" s="1541"/>
      <c r="E4" s="1541"/>
      <c r="F4" s="1542" t="s">
        <v>9</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27.5" x14ac:dyDescent="0.25">
      <c r="A7" s="82">
        <v>1</v>
      </c>
      <c r="B7" s="133" t="s">
        <v>120</v>
      </c>
      <c r="C7" s="133" t="s">
        <v>121</v>
      </c>
      <c r="D7" s="133" t="s">
        <v>122</v>
      </c>
      <c r="E7" s="122">
        <v>1</v>
      </c>
      <c r="F7" s="125" t="s">
        <v>123</v>
      </c>
      <c r="G7" s="1404">
        <v>1</v>
      </c>
      <c r="H7" s="1406">
        <v>0.4</v>
      </c>
      <c r="I7" s="133" t="s">
        <v>124</v>
      </c>
      <c r="J7" s="222" t="s">
        <v>125</v>
      </c>
      <c r="K7" s="5" t="s">
        <v>126</v>
      </c>
      <c r="L7" s="223" t="s">
        <v>125</v>
      </c>
      <c r="M7" s="137" t="s">
        <v>129</v>
      </c>
      <c r="N7" s="1537">
        <v>0.4</v>
      </c>
      <c r="O7" s="84" t="s">
        <v>1140</v>
      </c>
    </row>
    <row r="8" spans="1:15" s="4" customFormat="1" ht="89.25" customHeight="1" x14ac:dyDescent="0.25">
      <c r="A8" s="82">
        <v>2</v>
      </c>
      <c r="B8" s="133" t="s">
        <v>120</v>
      </c>
      <c r="C8" s="133" t="s">
        <v>121</v>
      </c>
      <c r="D8" s="133" t="s">
        <v>122</v>
      </c>
      <c r="E8" s="122">
        <v>2</v>
      </c>
      <c r="F8" s="125" t="s">
        <v>128</v>
      </c>
      <c r="G8" s="1405"/>
      <c r="H8" s="1405"/>
      <c r="I8" s="133" t="s">
        <v>124</v>
      </c>
      <c r="J8" s="222" t="s">
        <v>125</v>
      </c>
      <c r="K8" s="5"/>
      <c r="L8" s="223" t="s">
        <v>125</v>
      </c>
      <c r="M8" s="137" t="s">
        <v>129</v>
      </c>
      <c r="N8" s="1538"/>
      <c r="O8" s="84" t="s">
        <v>1141</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126</v>
      </c>
      <c r="L9" s="223" t="s">
        <v>125</v>
      </c>
      <c r="M9" s="137" t="s">
        <v>129</v>
      </c>
      <c r="N9" s="85">
        <v>0</v>
      </c>
      <c r="O9" s="32" t="s">
        <v>1142</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48">
        <v>0.4</v>
      </c>
      <c r="O11" s="32" t="s">
        <v>1143</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49"/>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84" t="s">
        <v>1144</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84" t="s">
        <v>1145</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129</v>
      </c>
      <c r="N15" s="85">
        <v>0</v>
      </c>
      <c r="O15" s="84" t="s">
        <v>1146</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126</v>
      </c>
      <c r="L16" s="223" t="s">
        <v>125</v>
      </c>
      <c r="M16" s="137" t="s">
        <v>129</v>
      </c>
      <c r="N16" s="85">
        <v>0</v>
      </c>
      <c r="O16" s="84" t="s">
        <v>1147</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84" t="s">
        <v>1148</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5" t="s">
        <v>129</v>
      </c>
      <c r="L20" s="223" t="s">
        <v>125</v>
      </c>
      <c r="M20" s="269">
        <v>1</v>
      </c>
      <c r="N20" s="226">
        <v>0.15</v>
      </c>
      <c r="O20" s="84" t="s">
        <v>1149</v>
      </c>
    </row>
    <row r="21" spans="1:15" s="4" customFormat="1" ht="25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84" t="s">
        <v>1150</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t="s">
        <v>1151</v>
      </c>
      <c r="L22" s="223" t="s">
        <v>125</v>
      </c>
      <c r="M22" s="132" t="s">
        <v>1151</v>
      </c>
      <c r="N22" s="85">
        <v>0</v>
      </c>
      <c r="O22" s="84" t="s">
        <v>1152</v>
      </c>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84" t="s">
        <v>1153</v>
      </c>
    </row>
    <row r="24" spans="1:15" s="4" customFormat="1" ht="63.7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84" t="s">
        <v>1154</v>
      </c>
    </row>
    <row r="25" spans="1:15" s="4" customFormat="1" ht="51" x14ac:dyDescent="0.25">
      <c r="A25" s="82">
        <v>19</v>
      </c>
      <c r="B25" s="133" t="s">
        <v>120</v>
      </c>
      <c r="C25" s="133" t="s">
        <v>161</v>
      </c>
      <c r="D25" s="133" t="s">
        <v>149</v>
      </c>
      <c r="E25" s="122" t="s">
        <v>175</v>
      </c>
      <c r="F25" s="125" t="s">
        <v>176</v>
      </c>
      <c r="G25" s="140" t="s">
        <v>125</v>
      </c>
      <c r="H25" s="138" t="s">
        <v>125</v>
      </c>
      <c r="I25" s="133" t="s">
        <v>177</v>
      </c>
      <c r="J25" s="228" t="s">
        <v>125</v>
      </c>
      <c r="K25" s="5" t="s">
        <v>126</v>
      </c>
      <c r="L25" s="223" t="s">
        <v>125</v>
      </c>
      <c r="M25" s="224" t="s">
        <v>126</v>
      </c>
      <c r="N25" s="229">
        <v>0</v>
      </c>
      <c r="O25" s="123" t="s">
        <v>1155</v>
      </c>
    </row>
    <row r="26" spans="1:15" s="4" customFormat="1" ht="51"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7" t="s">
        <v>126</v>
      </c>
      <c r="N26" s="85">
        <v>0</v>
      </c>
      <c r="O26" s="84"/>
    </row>
    <row r="27" spans="1:15" s="4" customFormat="1" ht="51"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137" t="s">
        <v>126</v>
      </c>
      <c r="N27" s="85">
        <v>0</v>
      </c>
      <c r="O27" s="84"/>
    </row>
    <row r="28" spans="1:15" s="4" customFormat="1" ht="51" x14ac:dyDescent="0.25">
      <c r="A28" s="82">
        <v>22</v>
      </c>
      <c r="B28" s="133" t="s">
        <v>120</v>
      </c>
      <c r="C28" s="133" t="s">
        <v>161</v>
      </c>
      <c r="D28" s="133" t="s">
        <v>149</v>
      </c>
      <c r="E28" s="122" t="s">
        <v>185</v>
      </c>
      <c r="F28" s="125" t="s">
        <v>186</v>
      </c>
      <c r="G28" s="140" t="s">
        <v>125</v>
      </c>
      <c r="H28" s="138" t="s">
        <v>125</v>
      </c>
      <c r="I28" s="133" t="s">
        <v>177</v>
      </c>
      <c r="J28" s="222" t="s">
        <v>125</v>
      </c>
      <c r="K28" s="5" t="s">
        <v>126</v>
      </c>
      <c r="L28" s="223" t="s">
        <v>125</v>
      </c>
      <c r="M28" s="137" t="s">
        <v>126</v>
      </c>
      <c r="N28" s="85">
        <v>0</v>
      </c>
      <c r="O28" s="84"/>
    </row>
    <row r="29" spans="1:15" s="4" customFormat="1" ht="51"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126</v>
      </c>
      <c r="N29" s="85">
        <v>0</v>
      </c>
      <c r="O29" s="84"/>
    </row>
    <row r="30" spans="1:15" s="4" customFormat="1" ht="51"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126</v>
      </c>
      <c r="N30" s="85">
        <v>0</v>
      </c>
      <c r="O30" s="84"/>
    </row>
    <row r="31" spans="1:15" s="4" customFormat="1" ht="51"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137" t="s">
        <v>126</v>
      </c>
      <c r="N31" s="85">
        <v>0</v>
      </c>
      <c r="O31" s="84"/>
    </row>
    <row r="32" spans="1:15" s="4" customFormat="1" ht="51"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137" t="s">
        <v>126</v>
      </c>
      <c r="N32" s="85">
        <v>0</v>
      </c>
      <c r="O32" s="84"/>
    </row>
    <row r="33" spans="1:15" s="4" customFormat="1" ht="51" x14ac:dyDescent="0.25">
      <c r="A33" s="82">
        <v>27</v>
      </c>
      <c r="B33" s="133" t="s">
        <v>120</v>
      </c>
      <c r="C33" s="133" t="s">
        <v>161</v>
      </c>
      <c r="D33" s="133" t="s">
        <v>149</v>
      </c>
      <c r="E33" s="122" t="s">
        <v>198</v>
      </c>
      <c r="F33" s="125" t="s">
        <v>199</v>
      </c>
      <c r="G33" s="140" t="s">
        <v>125</v>
      </c>
      <c r="H33" s="138" t="s">
        <v>125</v>
      </c>
      <c r="I33" s="133" t="s">
        <v>177</v>
      </c>
      <c r="J33" s="222" t="s">
        <v>125</v>
      </c>
      <c r="K33" s="5" t="s">
        <v>126</v>
      </c>
      <c r="L33" s="223" t="s">
        <v>125</v>
      </c>
      <c r="M33" s="137" t="s">
        <v>126</v>
      </c>
      <c r="N33" s="85">
        <v>0</v>
      </c>
      <c r="O33" s="84"/>
    </row>
    <row r="34" spans="1:15" s="4" customFormat="1" ht="51" x14ac:dyDescent="0.25">
      <c r="A34" s="82">
        <v>28</v>
      </c>
      <c r="B34" s="133" t="s">
        <v>120</v>
      </c>
      <c r="C34" s="133" t="s">
        <v>161</v>
      </c>
      <c r="D34" s="133" t="s">
        <v>149</v>
      </c>
      <c r="E34" s="122" t="s">
        <v>200</v>
      </c>
      <c r="F34" s="125" t="s">
        <v>201</v>
      </c>
      <c r="G34" s="140" t="s">
        <v>125</v>
      </c>
      <c r="H34" s="138" t="s">
        <v>125</v>
      </c>
      <c r="I34" s="133" t="s">
        <v>166</v>
      </c>
      <c r="J34" s="222" t="s">
        <v>125</v>
      </c>
      <c r="K34" s="45" t="s">
        <v>1156</v>
      </c>
      <c r="L34" s="223" t="s">
        <v>125</v>
      </c>
      <c r="M34" s="45" t="s">
        <v>1156</v>
      </c>
      <c r="N34" s="85">
        <v>0</v>
      </c>
      <c r="O34" s="84" t="s">
        <v>1157</v>
      </c>
    </row>
    <row r="35" spans="1:15" s="4" customFormat="1" ht="60" x14ac:dyDescent="0.25">
      <c r="A35" s="82">
        <v>29</v>
      </c>
      <c r="B35" s="133" t="s">
        <v>120</v>
      </c>
      <c r="C35" s="133" t="s">
        <v>161</v>
      </c>
      <c r="D35" s="133" t="s">
        <v>149</v>
      </c>
      <c r="E35" s="122">
        <v>7</v>
      </c>
      <c r="F35" s="125" t="s">
        <v>205</v>
      </c>
      <c r="G35" s="140" t="s">
        <v>125</v>
      </c>
      <c r="H35" s="138" t="s">
        <v>125</v>
      </c>
      <c r="I35" s="133" t="s">
        <v>177</v>
      </c>
      <c r="J35" s="222" t="s">
        <v>125</v>
      </c>
      <c r="K35" s="5" t="s">
        <v>126</v>
      </c>
      <c r="L35" s="223" t="s">
        <v>125</v>
      </c>
      <c r="M35" s="137" t="s">
        <v>129</v>
      </c>
      <c r="N35" s="85">
        <v>0</v>
      </c>
      <c r="O35" s="329" t="s">
        <v>1158</v>
      </c>
    </row>
    <row r="36" spans="1:15" s="4" customFormat="1" ht="51"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129</v>
      </c>
      <c r="N36" s="226">
        <v>0.2</v>
      </c>
      <c r="O36" s="84" t="s">
        <v>1159</v>
      </c>
    </row>
    <row r="37" spans="1:15" s="4" customFormat="1" ht="114.7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84" t="s">
        <v>1160</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76.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84" t="s">
        <v>1161</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84" t="s">
        <v>1162</v>
      </c>
    </row>
    <row r="41" spans="1:15" s="4" customFormat="1" ht="51"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84" t="s">
        <v>1163</v>
      </c>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45"/>
      <c r="L42" s="144" t="s">
        <v>1164</v>
      </c>
      <c r="M42" s="144" t="s">
        <v>1164</v>
      </c>
      <c r="N42" s="85">
        <v>0</v>
      </c>
      <c r="O42" s="84" t="s">
        <v>1165</v>
      </c>
    </row>
    <row r="43" spans="1:15" s="4" customFormat="1" ht="255" x14ac:dyDescent="0.25">
      <c r="A43" s="82">
        <v>37</v>
      </c>
      <c r="B43" s="133" t="s">
        <v>120</v>
      </c>
      <c r="C43" s="133" t="s">
        <v>161</v>
      </c>
      <c r="D43" s="133" t="s">
        <v>149</v>
      </c>
      <c r="E43" s="122">
        <v>11</v>
      </c>
      <c r="F43" s="125" t="s">
        <v>226</v>
      </c>
      <c r="G43" s="1422">
        <v>8</v>
      </c>
      <c r="H43" s="139">
        <v>0.3</v>
      </c>
      <c r="I43" s="133" t="s">
        <v>159</v>
      </c>
      <c r="J43" s="222">
        <v>5</v>
      </c>
      <c r="K43" s="45">
        <v>12</v>
      </c>
      <c r="L43" s="272">
        <v>25</v>
      </c>
      <c r="M43" s="269">
        <v>25</v>
      </c>
      <c r="N43" s="236">
        <v>0.3</v>
      </c>
      <c r="O43" s="84" t="s">
        <v>1166</v>
      </c>
    </row>
    <row r="44" spans="1:15" s="4" customFormat="1" ht="51"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84"/>
    </row>
    <row r="45" spans="1:15" s="4" customFormat="1" ht="51" x14ac:dyDescent="0.25">
      <c r="A45" s="82">
        <v>39</v>
      </c>
      <c r="B45" s="133" t="s">
        <v>120</v>
      </c>
      <c r="C45" s="133" t="s">
        <v>161</v>
      </c>
      <c r="D45" s="133" t="s">
        <v>149</v>
      </c>
      <c r="E45" s="122" t="s">
        <v>230</v>
      </c>
      <c r="F45" s="125" t="s">
        <v>231</v>
      </c>
      <c r="G45" s="1422"/>
      <c r="H45" s="138" t="s">
        <v>125</v>
      </c>
      <c r="I45" s="133" t="s">
        <v>124</v>
      </c>
      <c r="J45" s="222" t="s">
        <v>232</v>
      </c>
      <c r="K45" s="5" t="s">
        <v>126</v>
      </c>
      <c r="L45" s="144" t="s">
        <v>129</v>
      </c>
      <c r="M45" s="142" t="s">
        <v>129</v>
      </c>
      <c r="N45" s="85">
        <v>0</v>
      </c>
      <c r="O45" s="84" t="s">
        <v>1167</v>
      </c>
    </row>
    <row r="46" spans="1:15" s="4" customFormat="1" ht="51"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42" t="s">
        <v>129</v>
      </c>
      <c r="N46" s="85">
        <v>0</v>
      </c>
      <c r="O46" s="84" t="s">
        <v>1168</v>
      </c>
    </row>
    <row r="47" spans="1:15" s="4" customFormat="1" ht="51" x14ac:dyDescent="0.25">
      <c r="A47" s="82">
        <v>41</v>
      </c>
      <c r="B47" s="133" t="s">
        <v>120</v>
      </c>
      <c r="C47" s="133" t="s">
        <v>161</v>
      </c>
      <c r="D47" s="133" t="s">
        <v>149</v>
      </c>
      <c r="E47" s="122" t="s">
        <v>236</v>
      </c>
      <c r="F47" s="125" t="s">
        <v>237</v>
      </c>
      <c r="G47" s="1422"/>
      <c r="H47" s="138" t="s">
        <v>125</v>
      </c>
      <c r="I47" s="133" t="s">
        <v>124</v>
      </c>
      <c r="J47" s="222" t="s">
        <v>238</v>
      </c>
      <c r="K47" s="5" t="s">
        <v>126</v>
      </c>
      <c r="L47" s="144" t="s">
        <v>129</v>
      </c>
      <c r="M47" s="142" t="s">
        <v>129</v>
      </c>
      <c r="N47" s="85">
        <v>0</v>
      </c>
      <c r="O47" s="84" t="s">
        <v>1169</v>
      </c>
    </row>
    <row r="48" spans="1:15" s="4" customFormat="1" ht="51" x14ac:dyDescent="0.25">
      <c r="A48" s="82">
        <v>42</v>
      </c>
      <c r="B48" s="133" t="s">
        <v>120</v>
      </c>
      <c r="C48" s="133" t="s">
        <v>161</v>
      </c>
      <c r="D48" s="133" t="s">
        <v>149</v>
      </c>
      <c r="E48" s="122" t="s">
        <v>239</v>
      </c>
      <c r="F48" s="125" t="s">
        <v>240</v>
      </c>
      <c r="G48" s="1422"/>
      <c r="H48" s="138" t="s">
        <v>125</v>
      </c>
      <c r="I48" s="133" t="s">
        <v>124</v>
      </c>
      <c r="J48" s="222" t="s">
        <v>241</v>
      </c>
      <c r="K48" s="5" t="s">
        <v>126</v>
      </c>
      <c r="L48" s="144" t="s">
        <v>129</v>
      </c>
      <c r="M48" s="142" t="s">
        <v>129</v>
      </c>
      <c r="N48" s="85">
        <v>0</v>
      </c>
      <c r="O48" s="84" t="s">
        <v>1169</v>
      </c>
    </row>
    <row r="49" spans="1:15" s="4" customFormat="1" ht="51" x14ac:dyDescent="0.25">
      <c r="A49" s="82">
        <v>43</v>
      </c>
      <c r="B49" s="133" t="s">
        <v>120</v>
      </c>
      <c r="C49" s="133" t="s">
        <v>161</v>
      </c>
      <c r="D49" s="133" t="s">
        <v>149</v>
      </c>
      <c r="E49" s="122" t="s">
        <v>242</v>
      </c>
      <c r="F49" s="125" t="s">
        <v>243</v>
      </c>
      <c r="G49" s="1422"/>
      <c r="H49" s="138" t="s">
        <v>125</v>
      </c>
      <c r="I49" s="133" t="s">
        <v>124</v>
      </c>
      <c r="J49" s="222" t="s">
        <v>244</v>
      </c>
      <c r="K49" s="5" t="s">
        <v>126</v>
      </c>
      <c r="L49" s="144" t="s">
        <v>129</v>
      </c>
      <c r="M49" s="142" t="s">
        <v>129</v>
      </c>
      <c r="N49" s="85">
        <v>0</v>
      </c>
      <c r="O49" s="84" t="s">
        <v>1169</v>
      </c>
    </row>
    <row r="50" spans="1:15" s="4" customFormat="1" ht="51" x14ac:dyDescent="0.25">
      <c r="A50" s="82">
        <v>44</v>
      </c>
      <c r="B50" s="133" t="s">
        <v>120</v>
      </c>
      <c r="C50" s="133" t="s">
        <v>161</v>
      </c>
      <c r="D50" s="133" t="s">
        <v>149</v>
      </c>
      <c r="E50" s="122" t="s">
        <v>245</v>
      </c>
      <c r="F50" s="125" t="s">
        <v>246</v>
      </c>
      <c r="G50" s="1422"/>
      <c r="H50" s="138" t="s">
        <v>125</v>
      </c>
      <c r="I50" s="133" t="s">
        <v>124</v>
      </c>
      <c r="J50" s="222" t="s">
        <v>247</v>
      </c>
      <c r="K50" s="5" t="s">
        <v>126</v>
      </c>
      <c r="L50" s="144" t="s">
        <v>129</v>
      </c>
      <c r="M50" s="142" t="s">
        <v>129</v>
      </c>
      <c r="N50" s="85">
        <v>0</v>
      </c>
      <c r="O50" s="84" t="s">
        <v>1169</v>
      </c>
    </row>
    <row r="51" spans="1:15" s="4" customFormat="1" ht="51"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42" t="s">
        <v>129</v>
      </c>
      <c r="N51" s="85">
        <v>0</v>
      </c>
      <c r="O51" s="84" t="s">
        <v>1169</v>
      </c>
    </row>
    <row r="52" spans="1:15" s="4" customFormat="1" ht="51" x14ac:dyDescent="0.25">
      <c r="A52" s="82">
        <v>46</v>
      </c>
      <c r="B52" s="133" t="s">
        <v>120</v>
      </c>
      <c r="C52" s="133" t="s">
        <v>161</v>
      </c>
      <c r="D52" s="133" t="s">
        <v>149</v>
      </c>
      <c r="E52" s="122" t="s">
        <v>251</v>
      </c>
      <c r="F52" s="125" t="s">
        <v>252</v>
      </c>
      <c r="G52" s="1422"/>
      <c r="H52" s="138" t="s">
        <v>125</v>
      </c>
      <c r="I52" s="133" t="s">
        <v>124</v>
      </c>
      <c r="J52" s="222" t="s">
        <v>253</v>
      </c>
      <c r="K52" s="5" t="s">
        <v>129</v>
      </c>
      <c r="L52" s="144" t="s">
        <v>126</v>
      </c>
      <c r="M52" s="142" t="s">
        <v>126</v>
      </c>
      <c r="N52" s="85">
        <v>0</v>
      </c>
      <c r="O52" s="84"/>
    </row>
    <row r="53" spans="1:15" s="4" customFormat="1" ht="51" x14ac:dyDescent="0.25">
      <c r="A53" s="82">
        <v>47</v>
      </c>
      <c r="B53" s="133" t="s">
        <v>120</v>
      </c>
      <c r="C53" s="133" t="s">
        <v>161</v>
      </c>
      <c r="D53" s="133" t="s">
        <v>149</v>
      </c>
      <c r="E53" s="122" t="s">
        <v>254</v>
      </c>
      <c r="F53" s="125" t="s">
        <v>255</v>
      </c>
      <c r="G53" s="1422"/>
      <c r="H53" s="138" t="s">
        <v>125</v>
      </c>
      <c r="I53" s="133" t="s">
        <v>124</v>
      </c>
      <c r="J53" s="222" t="s">
        <v>256</v>
      </c>
      <c r="K53" s="5" t="s">
        <v>126</v>
      </c>
      <c r="L53" s="144" t="s">
        <v>129</v>
      </c>
      <c r="M53" s="142" t="s">
        <v>129</v>
      </c>
      <c r="N53" s="85">
        <v>0</v>
      </c>
      <c r="O53" s="84" t="s">
        <v>1170</v>
      </c>
    </row>
    <row r="54" spans="1:15" s="4" customFormat="1" ht="51" x14ac:dyDescent="0.25">
      <c r="A54" s="82">
        <v>48</v>
      </c>
      <c r="B54" s="133" t="s">
        <v>120</v>
      </c>
      <c r="C54" s="133" t="s">
        <v>161</v>
      </c>
      <c r="D54" s="133" t="s">
        <v>149</v>
      </c>
      <c r="E54" s="122" t="s">
        <v>257</v>
      </c>
      <c r="F54" s="125" t="s">
        <v>258</v>
      </c>
      <c r="G54" s="1422"/>
      <c r="H54" s="138" t="s">
        <v>125</v>
      </c>
      <c r="I54" s="133" t="s">
        <v>124</v>
      </c>
      <c r="J54" s="222" t="s">
        <v>259</v>
      </c>
      <c r="K54" s="5" t="s">
        <v>126</v>
      </c>
      <c r="L54" s="144" t="s">
        <v>129</v>
      </c>
      <c r="M54" s="142" t="s">
        <v>129</v>
      </c>
      <c r="N54" s="85">
        <v>0</v>
      </c>
      <c r="O54" s="84" t="s">
        <v>1170</v>
      </c>
    </row>
    <row r="55" spans="1:15" s="4" customFormat="1" ht="51" x14ac:dyDescent="0.25">
      <c r="A55" s="82">
        <v>49</v>
      </c>
      <c r="B55" s="133" t="s">
        <v>120</v>
      </c>
      <c r="C55" s="133" t="s">
        <v>161</v>
      </c>
      <c r="D55" s="133" t="s">
        <v>149</v>
      </c>
      <c r="E55" s="122" t="s">
        <v>260</v>
      </c>
      <c r="F55" s="125" t="s">
        <v>261</v>
      </c>
      <c r="G55" s="1422"/>
      <c r="H55" s="138" t="s">
        <v>125</v>
      </c>
      <c r="I55" s="133" t="s">
        <v>124</v>
      </c>
      <c r="J55" s="222" t="s">
        <v>262</v>
      </c>
      <c r="K55" s="5" t="s">
        <v>126</v>
      </c>
      <c r="L55" s="144" t="s">
        <v>126</v>
      </c>
      <c r="M55" s="142" t="s">
        <v>126</v>
      </c>
      <c r="N55" s="85">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144"/>
      <c r="M56" s="142" t="s">
        <v>126</v>
      </c>
      <c r="N56" s="85">
        <v>0</v>
      </c>
      <c r="O56" s="84"/>
    </row>
    <row r="57" spans="1:15" s="4" customFormat="1" ht="89.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84" t="s">
        <v>1171</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1172</v>
      </c>
      <c r="L58" s="223" t="s">
        <v>125</v>
      </c>
      <c r="M58" s="48" t="s">
        <v>1172</v>
      </c>
      <c r="N58" s="85">
        <v>0</v>
      </c>
      <c r="O58" s="84"/>
    </row>
    <row r="59" spans="1:15" s="4" customFormat="1" ht="51" customHeight="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129</v>
      </c>
      <c r="N59" s="236">
        <v>0.1</v>
      </c>
      <c r="O59" s="84" t="s">
        <v>1173</v>
      </c>
    </row>
    <row r="60" spans="1:15" s="4" customFormat="1" ht="63.75" x14ac:dyDescent="0.25">
      <c r="A60" s="82">
        <v>54</v>
      </c>
      <c r="B60" s="133" t="s">
        <v>120</v>
      </c>
      <c r="C60" s="133" t="s">
        <v>268</v>
      </c>
      <c r="D60" s="133" t="s">
        <v>149</v>
      </c>
      <c r="E60" s="122">
        <v>14</v>
      </c>
      <c r="F60" s="125" t="s">
        <v>277</v>
      </c>
      <c r="G60" s="140" t="s">
        <v>125</v>
      </c>
      <c r="H60" s="138" t="s">
        <v>125</v>
      </c>
      <c r="I60" s="133" t="s">
        <v>278</v>
      </c>
      <c r="J60" s="222">
        <v>7</v>
      </c>
      <c r="K60" s="62">
        <v>1</v>
      </c>
      <c r="L60" s="330">
        <v>1</v>
      </c>
      <c r="M60" s="279">
        <v>1</v>
      </c>
      <c r="N60" s="85">
        <v>0</v>
      </c>
      <c r="O60" s="84"/>
    </row>
    <row r="61" spans="1:15" s="4" customFormat="1" ht="63.75" x14ac:dyDescent="0.25">
      <c r="A61" s="82">
        <v>55</v>
      </c>
      <c r="B61" s="133" t="s">
        <v>120</v>
      </c>
      <c r="C61" s="133" t="s">
        <v>268</v>
      </c>
      <c r="D61" s="133" t="s">
        <v>149</v>
      </c>
      <c r="E61" s="122">
        <v>15</v>
      </c>
      <c r="F61" s="125" t="s">
        <v>279</v>
      </c>
      <c r="G61" s="140">
        <v>11</v>
      </c>
      <c r="H61" s="138" t="s">
        <v>280</v>
      </c>
      <c r="I61" s="133" t="s">
        <v>278</v>
      </c>
      <c r="J61" s="222">
        <v>8</v>
      </c>
      <c r="K61" s="62" t="s">
        <v>1174</v>
      </c>
      <c r="L61" s="330">
        <v>1</v>
      </c>
      <c r="M61" s="279">
        <v>1</v>
      </c>
      <c r="N61" s="280">
        <v>0.5</v>
      </c>
      <c r="O61" s="145" t="s">
        <v>1175</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1176</v>
      </c>
      <c r="L62" s="223" t="s">
        <v>125</v>
      </c>
      <c r="M62" s="142" t="s">
        <v>1177</v>
      </c>
      <c r="N62" s="85">
        <v>0</v>
      </c>
      <c r="O62" s="84" t="s">
        <v>1178</v>
      </c>
    </row>
    <row r="63" spans="1:15" s="4" customFormat="1" ht="51"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84" t="s">
        <v>1179</v>
      </c>
    </row>
    <row r="64" spans="1:15" s="4" customFormat="1" ht="51" x14ac:dyDescent="0.25">
      <c r="A64" s="82">
        <v>58</v>
      </c>
      <c r="B64" s="133" t="s">
        <v>120</v>
      </c>
      <c r="C64" s="133" t="s">
        <v>268</v>
      </c>
      <c r="D64" s="133" t="s">
        <v>149</v>
      </c>
      <c r="E64" s="122" t="s">
        <v>289</v>
      </c>
      <c r="F64" s="125" t="s">
        <v>290</v>
      </c>
      <c r="G64" s="140" t="s">
        <v>125</v>
      </c>
      <c r="H64" s="138" t="s">
        <v>125</v>
      </c>
      <c r="I64" s="133" t="s">
        <v>166</v>
      </c>
      <c r="J64" s="222" t="s">
        <v>125</v>
      </c>
      <c r="K64" s="45"/>
      <c r="L64" s="223" t="s">
        <v>125</v>
      </c>
      <c r="M64" s="142" t="s">
        <v>129</v>
      </c>
      <c r="N64" s="85">
        <v>0</v>
      </c>
      <c r="O64" s="84" t="s">
        <v>1180</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84"/>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147" t="s">
        <v>1181</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8</v>
      </c>
      <c r="L67" s="272">
        <v>10</v>
      </c>
      <c r="M67" s="269">
        <v>10</v>
      </c>
      <c r="N67" s="85">
        <v>0</v>
      </c>
      <c r="O67" s="84" t="s">
        <v>1182</v>
      </c>
    </row>
    <row r="68" spans="1:15" s="4" customFormat="1" ht="409.5" x14ac:dyDescent="0.25">
      <c r="A68" s="82">
        <v>62</v>
      </c>
      <c r="B68" s="133" t="s">
        <v>293</v>
      </c>
      <c r="C68" s="133" t="s">
        <v>294</v>
      </c>
      <c r="D68" s="133" t="s">
        <v>300</v>
      </c>
      <c r="E68" s="122">
        <v>21</v>
      </c>
      <c r="F68" s="125" t="s">
        <v>302</v>
      </c>
      <c r="G68" s="140">
        <v>15</v>
      </c>
      <c r="H68" s="139">
        <v>0.85</v>
      </c>
      <c r="I68" s="133" t="s">
        <v>159</v>
      </c>
      <c r="J68" s="222">
        <v>13</v>
      </c>
      <c r="K68" s="45">
        <v>0</v>
      </c>
      <c r="L68" s="272">
        <v>8</v>
      </c>
      <c r="M68" s="311">
        <v>0</v>
      </c>
      <c r="N68" s="236">
        <v>0</v>
      </c>
      <c r="O68" s="84" t="s">
        <v>1183</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126</v>
      </c>
      <c r="L69" s="141" t="s">
        <v>129</v>
      </c>
      <c r="M69" s="137" t="s">
        <v>126</v>
      </c>
      <c r="N69" s="236">
        <v>0</v>
      </c>
      <c r="O69" s="84" t="s">
        <v>1184</v>
      </c>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1185</v>
      </c>
      <c r="L70" s="223" t="s">
        <v>125</v>
      </c>
      <c r="M70" s="137" t="s">
        <v>407</v>
      </c>
      <c r="N70" s="85">
        <v>0</v>
      </c>
      <c r="O70" s="84" t="s">
        <v>1186</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84" t="s">
        <v>1187</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1188</v>
      </c>
      <c r="L72" s="223" t="s">
        <v>125</v>
      </c>
      <c r="M72" s="48" t="s">
        <v>1188</v>
      </c>
      <c r="N72" s="85">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84" t="s">
        <v>1181</v>
      </c>
    </row>
    <row r="74" spans="1:15" s="4" customFormat="1" ht="76.5" x14ac:dyDescent="0.25">
      <c r="A74" s="82">
        <v>68</v>
      </c>
      <c r="B74" s="133" t="s">
        <v>293</v>
      </c>
      <c r="C74" s="133" t="s">
        <v>304</v>
      </c>
      <c r="D74" s="133" t="s">
        <v>295</v>
      </c>
      <c r="E74" s="122">
        <v>25</v>
      </c>
      <c r="F74" s="125" t="s">
        <v>316</v>
      </c>
      <c r="G74" s="140" t="s">
        <v>125</v>
      </c>
      <c r="H74" s="138" t="s">
        <v>125</v>
      </c>
      <c r="I74" s="133" t="s">
        <v>159</v>
      </c>
      <c r="J74" s="222">
        <v>11</v>
      </c>
      <c r="K74" s="45">
        <v>2</v>
      </c>
      <c r="L74" s="272">
        <v>2</v>
      </c>
      <c r="M74" s="269">
        <v>2</v>
      </c>
      <c r="N74" s="85">
        <v>0</v>
      </c>
      <c r="O74" s="84" t="s">
        <v>1189</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v>1</v>
      </c>
      <c r="M75" s="269">
        <v>1</v>
      </c>
      <c r="N75" s="85">
        <v>0</v>
      </c>
      <c r="O75" s="84" t="s">
        <v>1190</v>
      </c>
    </row>
    <row r="76" spans="1:15" s="4" customFormat="1" ht="51" x14ac:dyDescent="0.25">
      <c r="A76" s="82">
        <v>70</v>
      </c>
      <c r="B76" s="133" t="s">
        <v>293</v>
      </c>
      <c r="C76" s="133" t="s">
        <v>304</v>
      </c>
      <c r="D76" s="133" t="s">
        <v>300</v>
      </c>
      <c r="E76" s="122">
        <v>27</v>
      </c>
      <c r="F76" s="125" t="s">
        <v>320</v>
      </c>
      <c r="G76" s="140" t="s">
        <v>125</v>
      </c>
      <c r="H76" s="138" t="s">
        <v>125</v>
      </c>
      <c r="I76" s="133" t="s">
        <v>321</v>
      </c>
      <c r="J76" s="222">
        <v>16</v>
      </c>
      <c r="K76" s="45">
        <v>1573</v>
      </c>
      <c r="L76" s="283">
        <v>1707.44</v>
      </c>
      <c r="M76" s="284">
        <v>1707.44</v>
      </c>
      <c r="N76" s="85">
        <v>0</v>
      </c>
      <c r="O76" s="331">
        <v>134.44000000000005</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5714</v>
      </c>
      <c r="L77" s="272">
        <v>40984</v>
      </c>
      <c r="M77" s="269">
        <v>40984</v>
      </c>
      <c r="N77" s="85">
        <v>0</v>
      </c>
      <c r="O77" s="84" t="s">
        <v>1191</v>
      </c>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48" t="s">
        <v>1192</v>
      </c>
      <c r="L78" s="283">
        <v>1000</v>
      </c>
      <c r="M78" s="312">
        <v>1000</v>
      </c>
      <c r="N78" s="85">
        <v>0</v>
      </c>
      <c r="O78" s="331">
        <v>851</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8" t="s">
        <v>1193</v>
      </c>
      <c r="L79" s="292">
        <v>1025</v>
      </c>
      <c r="M79" s="313">
        <v>1025</v>
      </c>
      <c r="N79" s="85">
        <v>0</v>
      </c>
      <c r="O79" s="84">
        <v>124</v>
      </c>
    </row>
    <row r="80" spans="1:15" s="4" customFormat="1" ht="51" x14ac:dyDescent="0.25">
      <c r="A80" s="82">
        <v>74</v>
      </c>
      <c r="B80" s="133" t="s">
        <v>293</v>
      </c>
      <c r="C80" s="133" t="s">
        <v>304</v>
      </c>
      <c r="D80" s="133" t="s">
        <v>330</v>
      </c>
      <c r="E80" s="122" t="s">
        <v>333</v>
      </c>
      <c r="F80" s="125" t="s">
        <v>334</v>
      </c>
      <c r="G80" s="140" t="s">
        <v>125</v>
      </c>
      <c r="H80" s="138" t="s">
        <v>125</v>
      </c>
      <c r="I80" s="133" t="s">
        <v>159</v>
      </c>
      <c r="J80" s="222" t="s">
        <v>335</v>
      </c>
      <c r="K80" s="93">
        <v>16826</v>
      </c>
      <c r="L80" s="272">
        <v>19033</v>
      </c>
      <c r="M80" s="269">
        <v>19033</v>
      </c>
      <c r="N80" s="85">
        <v>0</v>
      </c>
      <c r="O80" s="84">
        <v>2207</v>
      </c>
    </row>
    <row r="81" spans="1:15" s="4" customFormat="1" ht="51" x14ac:dyDescent="0.25">
      <c r="A81" s="82">
        <v>75</v>
      </c>
      <c r="B81" s="133" t="s">
        <v>293</v>
      </c>
      <c r="C81" s="133" t="s">
        <v>304</v>
      </c>
      <c r="D81" s="133" t="s">
        <v>330</v>
      </c>
      <c r="E81" s="122" t="s">
        <v>337</v>
      </c>
      <c r="F81" s="125" t="s">
        <v>338</v>
      </c>
      <c r="G81" s="140" t="s">
        <v>125</v>
      </c>
      <c r="H81" s="138" t="s">
        <v>125</v>
      </c>
      <c r="I81" s="133" t="s">
        <v>321</v>
      </c>
      <c r="J81" s="222">
        <v>19</v>
      </c>
      <c r="K81" s="48" t="s">
        <v>1194</v>
      </c>
      <c r="L81" s="283">
        <v>44.9</v>
      </c>
      <c r="M81" s="312">
        <v>44.9</v>
      </c>
      <c r="N81" s="85">
        <v>0</v>
      </c>
      <c r="O81" s="84">
        <v>41.6</v>
      </c>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1195</v>
      </c>
      <c r="L82" s="144" t="s">
        <v>1196</v>
      </c>
      <c r="M82" s="48" t="s">
        <v>1195</v>
      </c>
      <c r="N82" s="85">
        <v>0</v>
      </c>
      <c r="O82" s="84" t="s">
        <v>1197</v>
      </c>
    </row>
    <row r="83" spans="1:15" s="4" customFormat="1" ht="63.75" x14ac:dyDescent="0.25">
      <c r="A83" s="82">
        <v>77</v>
      </c>
      <c r="B83" s="133" t="s">
        <v>293</v>
      </c>
      <c r="C83" s="133" t="s">
        <v>304</v>
      </c>
      <c r="D83" s="133" t="s">
        <v>339</v>
      </c>
      <c r="E83" s="122" t="s">
        <v>344</v>
      </c>
      <c r="F83" s="125" t="s">
        <v>345</v>
      </c>
      <c r="G83" s="140" t="s">
        <v>125</v>
      </c>
      <c r="H83" s="138" t="s">
        <v>125</v>
      </c>
      <c r="I83" s="88" t="s">
        <v>278</v>
      </c>
      <c r="J83" s="222" t="s">
        <v>346</v>
      </c>
      <c r="K83" s="62">
        <v>0.7</v>
      </c>
      <c r="L83" s="148">
        <v>0.7</v>
      </c>
      <c r="M83" s="62">
        <v>0.7</v>
      </c>
      <c r="N83" s="85">
        <v>0</v>
      </c>
      <c r="O83" s="84"/>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48" t="s">
        <v>1198</v>
      </c>
      <c r="L84" s="144" t="s">
        <v>1199</v>
      </c>
      <c r="M84" s="142" t="s">
        <v>1200</v>
      </c>
      <c r="N84" s="85">
        <v>0</v>
      </c>
      <c r="O84" s="84"/>
    </row>
    <row r="85" spans="1:15" s="4" customFormat="1" ht="63.75" x14ac:dyDescent="0.25">
      <c r="A85" s="82">
        <v>79</v>
      </c>
      <c r="B85" s="133" t="s">
        <v>293</v>
      </c>
      <c r="C85" s="133" t="s">
        <v>304</v>
      </c>
      <c r="D85" s="133" t="s">
        <v>339</v>
      </c>
      <c r="E85" s="122" t="s">
        <v>350</v>
      </c>
      <c r="F85" s="125" t="s">
        <v>351</v>
      </c>
      <c r="G85" s="140" t="s">
        <v>125</v>
      </c>
      <c r="H85" s="138" t="s">
        <v>125</v>
      </c>
      <c r="I85" s="88" t="s">
        <v>278</v>
      </c>
      <c r="J85" s="222" t="s">
        <v>352</v>
      </c>
      <c r="K85" s="62">
        <v>0.2</v>
      </c>
      <c r="L85" s="288">
        <v>0.15</v>
      </c>
      <c r="M85" s="332">
        <v>15</v>
      </c>
      <c r="N85" s="85">
        <v>0</v>
      </c>
      <c r="O85" s="84" t="s">
        <v>1201</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84"/>
    </row>
    <row r="87" spans="1:15" s="4" customFormat="1" ht="51"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84" t="s">
        <v>1202</v>
      </c>
    </row>
    <row r="88" spans="1:15" s="4" customFormat="1" ht="51" x14ac:dyDescent="0.25">
      <c r="A88" s="82">
        <v>82</v>
      </c>
      <c r="B88" s="133" t="s">
        <v>293</v>
      </c>
      <c r="C88" s="133" t="s">
        <v>304</v>
      </c>
      <c r="D88" s="133" t="s">
        <v>354</v>
      </c>
      <c r="E88" s="122" t="s">
        <v>358</v>
      </c>
      <c r="F88" s="125" t="s">
        <v>359</v>
      </c>
      <c r="G88" s="140" t="s">
        <v>125</v>
      </c>
      <c r="H88" s="138" t="s">
        <v>125</v>
      </c>
      <c r="I88" s="133" t="s">
        <v>124</v>
      </c>
      <c r="J88" s="222" t="s">
        <v>360</v>
      </c>
      <c r="K88" s="5" t="s">
        <v>129</v>
      </c>
      <c r="L88" s="222" t="s">
        <v>129</v>
      </c>
      <c r="M88" s="259" t="s">
        <v>129</v>
      </c>
      <c r="N88" s="85">
        <v>0</v>
      </c>
      <c r="O88" s="84" t="s">
        <v>1202</v>
      </c>
    </row>
    <row r="89" spans="1:15" s="4" customFormat="1" ht="51"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84"/>
    </row>
    <row r="90" spans="1:15" s="4" customFormat="1" ht="51"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84"/>
    </row>
    <row r="91" spans="1:15" s="4" customFormat="1" ht="51"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84"/>
    </row>
    <row r="92" spans="1:15" s="4" customFormat="1" ht="51"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84"/>
    </row>
    <row r="93" spans="1:15" s="4" customFormat="1" ht="51"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84"/>
    </row>
    <row r="94" spans="1:15" s="4" customFormat="1" ht="51"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84"/>
    </row>
    <row r="95" spans="1:15" s="4" customFormat="1" ht="51"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259" t="s">
        <v>126</v>
      </c>
      <c r="N95" s="85">
        <v>0</v>
      </c>
      <c r="O95" s="84" t="s">
        <v>1203</v>
      </c>
    </row>
    <row r="96" spans="1:15" s="4" customFormat="1" ht="51"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259" t="s">
        <v>126</v>
      </c>
      <c r="N96" s="85">
        <v>0</v>
      </c>
      <c r="O96" s="84"/>
    </row>
    <row r="97" spans="1:15" s="4" customFormat="1" ht="51"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59" t="s">
        <v>126</v>
      </c>
      <c r="N97" s="85">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84"/>
    </row>
    <row r="99" spans="1:15" s="4" customFormat="1" ht="165.75"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84" t="s">
        <v>1204</v>
      </c>
    </row>
    <row r="100" spans="1:15" s="4" customFormat="1" ht="280.5"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t="s">
        <v>125</v>
      </c>
      <c r="M100" s="259" t="s">
        <v>129</v>
      </c>
      <c r="N100" s="243">
        <v>0.39</v>
      </c>
      <c r="O100" s="84" t="s">
        <v>1205</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84" t="s">
        <v>1206</v>
      </c>
    </row>
    <row r="102" spans="1:15" s="4" customFormat="1" ht="51"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84" t="s">
        <v>1207</v>
      </c>
    </row>
    <row r="103" spans="1:15" s="4" customFormat="1" ht="51"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407</v>
      </c>
      <c r="M103" s="259" t="s">
        <v>126</v>
      </c>
      <c r="N103" s="85">
        <v>0</v>
      </c>
      <c r="O103" s="84"/>
    </row>
    <row r="104" spans="1:15" s="4" customFormat="1" ht="51"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407</v>
      </c>
      <c r="M104" s="259" t="s">
        <v>126</v>
      </c>
      <c r="N104" s="85">
        <v>0</v>
      </c>
      <c r="O104" s="84"/>
    </row>
    <row r="105" spans="1:15" s="4" customFormat="1" ht="51"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407</v>
      </c>
      <c r="M105" s="259" t="s">
        <v>126</v>
      </c>
      <c r="N105" s="85">
        <v>0</v>
      </c>
      <c r="O105" s="84"/>
    </row>
    <row r="106" spans="1:15" s="4" customFormat="1" ht="51"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407</v>
      </c>
      <c r="M106" s="259" t="s">
        <v>126</v>
      </c>
      <c r="N106" s="85">
        <v>0</v>
      </c>
      <c r="O106" s="84"/>
    </row>
    <row r="107" spans="1:15" s="4" customFormat="1" ht="51"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407</v>
      </c>
      <c r="M107" s="259" t="s">
        <v>126</v>
      </c>
      <c r="N107" s="85">
        <v>0</v>
      </c>
      <c r="O107" s="84"/>
    </row>
    <row r="108" spans="1:15" s="4" customFormat="1" ht="51"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407</v>
      </c>
      <c r="M108" s="259" t="s">
        <v>126</v>
      </c>
      <c r="N108" s="85">
        <v>0</v>
      </c>
      <c r="O108" s="84"/>
    </row>
    <row r="109" spans="1:15" s="4" customFormat="1" ht="51"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407</v>
      </c>
      <c r="M109" s="259" t="s">
        <v>126</v>
      </c>
      <c r="N109" s="85">
        <v>0</v>
      </c>
      <c r="O109" s="84"/>
    </row>
    <row r="110" spans="1:15" s="4" customFormat="1" ht="51"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407</v>
      </c>
      <c r="M110" s="259" t="s">
        <v>126</v>
      </c>
      <c r="N110" s="85">
        <v>0</v>
      </c>
      <c r="O110" s="84"/>
    </row>
    <row r="111" spans="1:15" s="4" customFormat="1" ht="51"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407</v>
      </c>
      <c r="M111" s="259" t="s">
        <v>126</v>
      </c>
      <c r="N111" s="85">
        <v>0</v>
      </c>
      <c r="O111" s="84"/>
    </row>
    <row r="112" spans="1:15" s="4" customFormat="1" ht="51"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407</v>
      </c>
      <c r="M112" s="259" t="s">
        <v>126</v>
      </c>
      <c r="N112" s="85">
        <v>0</v>
      </c>
      <c r="O112" s="84"/>
    </row>
    <row r="113" spans="1:15" s="4" customFormat="1" ht="51" x14ac:dyDescent="0.25">
      <c r="A113" s="82">
        <v>107</v>
      </c>
      <c r="B113" s="133" t="s">
        <v>293</v>
      </c>
      <c r="C113" s="133" t="s">
        <v>304</v>
      </c>
      <c r="D113" s="133" t="s">
        <v>330</v>
      </c>
      <c r="E113" s="122" t="s">
        <v>426</v>
      </c>
      <c r="F113" s="125">
        <v>2022</v>
      </c>
      <c r="G113" s="1405"/>
      <c r="H113" s="138" t="s">
        <v>125</v>
      </c>
      <c r="I113" s="133" t="s">
        <v>390</v>
      </c>
      <c r="J113" s="222" t="s">
        <v>427</v>
      </c>
      <c r="K113" s="58"/>
      <c r="L113" s="222" t="s">
        <v>407</v>
      </c>
      <c r="M113" s="259" t="s">
        <v>126</v>
      </c>
      <c r="N113" s="85">
        <v>0</v>
      </c>
      <c r="O113" s="84"/>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434</v>
      </c>
      <c r="M114" s="247" t="s">
        <v>126</v>
      </c>
      <c r="N114" s="85">
        <v>0</v>
      </c>
      <c r="O114" s="84"/>
    </row>
    <row r="115" spans="1:15" s="4" customFormat="1" ht="51" x14ac:dyDescent="0.25">
      <c r="A115" s="82">
        <v>109</v>
      </c>
      <c r="B115" s="133" t="s">
        <v>293</v>
      </c>
      <c r="C115" s="133" t="s">
        <v>304</v>
      </c>
      <c r="D115" s="133" t="s">
        <v>330</v>
      </c>
      <c r="E115" s="122" t="s">
        <v>431</v>
      </c>
      <c r="F115" s="125" t="s">
        <v>432</v>
      </c>
      <c r="G115" s="140" t="s">
        <v>125</v>
      </c>
      <c r="H115" s="138" t="s">
        <v>125</v>
      </c>
      <c r="I115" s="133" t="s">
        <v>321</v>
      </c>
      <c r="J115" s="222" t="s">
        <v>125</v>
      </c>
      <c r="K115" s="45" t="s">
        <v>126</v>
      </c>
      <c r="L115" s="223" t="s">
        <v>125</v>
      </c>
      <c r="M115" s="313" t="s">
        <v>407</v>
      </c>
      <c r="N115" s="85">
        <v>0</v>
      </c>
      <c r="O115" s="84"/>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c r="L116" s="144">
        <v>2</v>
      </c>
      <c r="M116" s="142">
        <v>2</v>
      </c>
      <c r="N116" s="85">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144"/>
      <c r="M117" s="45" t="s">
        <v>434</v>
      </c>
      <c r="N117" s="85">
        <v>0</v>
      </c>
      <c r="O117" s="84" t="s">
        <v>1208</v>
      </c>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c r="M118" s="45" t="s">
        <v>434</v>
      </c>
      <c r="N118" s="85">
        <v>0</v>
      </c>
      <c r="O118" s="333" t="s">
        <v>1209</v>
      </c>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8" t="s">
        <v>434</v>
      </c>
      <c r="L119" s="144"/>
      <c r="M119" s="45" t="s">
        <v>434</v>
      </c>
      <c r="N119" s="85">
        <v>0</v>
      </c>
      <c r="O119" s="334" t="s">
        <v>1209</v>
      </c>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2" t="s">
        <v>135</v>
      </c>
      <c r="L120" s="246" t="s">
        <v>135</v>
      </c>
      <c r="M120" s="247" t="s">
        <v>135</v>
      </c>
      <c r="N120" s="85">
        <v>0</v>
      </c>
      <c r="O120" s="84"/>
    </row>
    <row r="121" spans="1:15" s="4" customFormat="1" ht="51" x14ac:dyDescent="0.25">
      <c r="A121" s="82">
        <v>115</v>
      </c>
      <c r="B121" s="133" t="s">
        <v>293</v>
      </c>
      <c r="C121" s="133" t="s">
        <v>304</v>
      </c>
      <c r="D121" s="133" t="s">
        <v>354</v>
      </c>
      <c r="E121" s="133" t="s">
        <v>445</v>
      </c>
      <c r="F121" s="125" t="s">
        <v>356</v>
      </c>
      <c r="G121" s="140" t="s">
        <v>125</v>
      </c>
      <c r="H121" s="138" t="s">
        <v>125</v>
      </c>
      <c r="I121" s="133" t="s">
        <v>177</v>
      </c>
      <c r="J121" s="141" t="s">
        <v>323</v>
      </c>
      <c r="K121" s="132"/>
      <c r="L121" s="246" t="s">
        <v>407</v>
      </c>
      <c r="M121" s="318" t="s">
        <v>407</v>
      </c>
      <c r="N121" s="85">
        <v>0</v>
      </c>
      <c r="O121" s="84"/>
    </row>
    <row r="122" spans="1:15" s="4" customFormat="1" ht="51" x14ac:dyDescent="0.25">
      <c r="A122" s="82">
        <v>116</v>
      </c>
      <c r="B122" s="133" t="s">
        <v>293</v>
      </c>
      <c r="C122" s="133" t="s">
        <v>304</v>
      </c>
      <c r="D122" s="133" t="s">
        <v>354</v>
      </c>
      <c r="E122" s="133" t="s">
        <v>446</v>
      </c>
      <c r="F122" s="125" t="s">
        <v>447</v>
      </c>
      <c r="G122" s="140" t="s">
        <v>125</v>
      </c>
      <c r="H122" s="138" t="s">
        <v>125</v>
      </c>
      <c r="I122" s="133" t="s">
        <v>177</v>
      </c>
      <c r="J122" s="141" t="s">
        <v>327</v>
      </c>
      <c r="K122" s="58" t="s">
        <v>434</v>
      </c>
      <c r="L122" s="246" t="s">
        <v>407</v>
      </c>
      <c r="M122" s="318" t="s">
        <v>407</v>
      </c>
      <c r="N122" s="85">
        <v>0</v>
      </c>
      <c r="O122" s="84"/>
    </row>
    <row r="123" spans="1:15" s="4" customFormat="1" ht="51" x14ac:dyDescent="0.25">
      <c r="A123" s="82">
        <v>117</v>
      </c>
      <c r="B123" s="133" t="s">
        <v>293</v>
      </c>
      <c r="C123" s="133" t="s">
        <v>304</v>
      </c>
      <c r="D123" s="133" t="s">
        <v>354</v>
      </c>
      <c r="E123" s="133" t="s">
        <v>448</v>
      </c>
      <c r="F123" s="125" t="s">
        <v>449</v>
      </c>
      <c r="G123" s="140" t="s">
        <v>125</v>
      </c>
      <c r="H123" s="138" t="s">
        <v>125</v>
      </c>
      <c r="I123" s="133" t="s">
        <v>177</v>
      </c>
      <c r="J123" s="141" t="s">
        <v>450</v>
      </c>
      <c r="K123" s="58" t="s">
        <v>434</v>
      </c>
      <c r="L123" s="246" t="s">
        <v>407</v>
      </c>
      <c r="M123" s="318" t="s">
        <v>407</v>
      </c>
      <c r="N123" s="85">
        <v>0</v>
      </c>
      <c r="O123" s="84"/>
    </row>
    <row r="124" spans="1:15" s="4" customFormat="1" ht="51" x14ac:dyDescent="0.25">
      <c r="A124" s="82">
        <v>118</v>
      </c>
      <c r="B124" s="133" t="s">
        <v>293</v>
      </c>
      <c r="C124" s="133" t="s">
        <v>304</v>
      </c>
      <c r="D124" s="133" t="s">
        <v>354</v>
      </c>
      <c r="E124" s="133" t="s">
        <v>451</v>
      </c>
      <c r="F124" s="125" t="s">
        <v>452</v>
      </c>
      <c r="G124" s="140" t="s">
        <v>125</v>
      </c>
      <c r="H124" s="138" t="s">
        <v>125</v>
      </c>
      <c r="I124" s="133" t="s">
        <v>177</v>
      </c>
      <c r="J124" s="141" t="s">
        <v>453</v>
      </c>
      <c r="K124" s="58" t="s">
        <v>434</v>
      </c>
      <c r="L124" s="246" t="s">
        <v>407</v>
      </c>
      <c r="M124" s="318" t="s">
        <v>407</v>
      </c>
      <c r="N124" s="85">
        <v>0</v>
      </c>
      <c r="O124" s="84"/>
    </row>
    <row r="125" spans="1:15" s="4" customFormat="1" ht="51" x14ac:dyDescent="0.25">
      <c r="A125" s="82">
        <v>119</v>
      </c>
      <c r="B125" s="133" t="s">
        <v>293</v>
      </c>
      <c r="C125" s="133" t="s">
        <v>304</v>
      </c>
      <c r="D125" s="133" t="s">
        <v>354</v>
      </c>
      <c r="E125" s="133" t="s">
        <v>454</v>
      </c>
      <c r="F125" s="125" t="s">
        <v>368</v>
      </c>
      <c r="G125" s="140" t="s">
        <v>125</v>
      </c>
      <c r="H125" s="138" t="s">
        <v>125</v>
      </c>
      <c r="I125" s="133" t="s">
        <v>177</v>
      </c>
      <c r="J125" s="141" t="s">
        <v>455</v>
      </c>
      <c r="K125" s="58" t="s">
        <v>434</v>
      </c>
      <c r="L125" s="246" t="s">
        <v>407</v>
      </c>
      <c r="M125" s="318" t="s">
        <v>407</v>
      </c>
      <c r="N125" s="85">
        <v>0</v>
      </c>
      <c r="O125" s="84"/>
    </row>
    <row r="126" spans="1:15" s="4" customFormat="1" ht="51" x14ac:dyDescent="0.25">
      <c r="A126" s="82">
        <v>120</v>
      </c>
      <c r="B126" s="133" t="s">
        <v>293</v>
      </c>
      <c r="C126" s="133" t="s">
        <v>304</v>
      </c>
      <c r="D126" s="133" t="s">
        <v>354</v>
      </c>
      <c r="E126" s="133" t="s">
        <v>456</v>
      </c>
      <c r="F126" s="125" t="s">
        <v>372</v>
      </c>
      <c r="G126" s="140" t="s">
        <v>125</v>
      </c>
      <c r="H126" s="138" t="s">
        <v>125</v>
      </c>
      <c r="I126" s="133" t="s">
        <v>177</v>
      </c>
      <c r="J126" s="141" t="s">
        <v>457</v>
      </c>
      <c r="K126" s="58" t="s">
        <v>434</v>
      </c>
      <c r="L126" s="246" t="s">
        <v>407</v>
      </c>
      <c r="M126" s="318"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46" t="s">
        <v>407</v>
      </c>
      <c r="M127" s="318"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46" t="s">
        <v>407</v>
      </c>
      <c r="M128" s="318" t="s">
        <v>407</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84" t="s">
        <v>1210</v>
      </c>
    </row>
    <row r="130" spans="1:16" s="4" customFormat="1" ht="369.75" x14ac:dyDescent="0.25">
      <c r="A130" s="82">
        <v>124</v>
      </c>
      <c r="B130" s="133" t="s">
        <v>293</v>
      </c>
      <c r="C130" s="133" t="s">
        <v>464</v>
      </c>
      <c r="D130" s="133" t="s">
        <v>300</v>
      </c>
      <c r="E130" s="122">
        <v>38</v>
      </c>
      <c r="F130" s="125" t="s">
        <v>466</v>
      </c>
      <c r="G130" s="140">
        <v>22</v>
      </c>
      <c r="H130" s="139">
        <v>0.6</v>
      </c>
      <c r="I130" s="252">
        <v>7</v>
      </c>
      <c r="J130" s="141">
        <v>29</v>
      </c>
      <c r="K130" s="45">
        <v>8</v>
      </c>
      <c r="L130" s="246">
        <v>8</v>
      </c>
      <c r="M130" s="318">
        <v>7</v>
      </c>
      <c r="N130" s="236">
        <v>0.42</v>
      </c>
      <c r="O130" s="84" t="s">
        <v>1211</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t="s">
        <v>1193</v>
      </c>
      <c r="L131" s="292">
        <v>1025</v>
      </c>
      <c r="M131" s="324">
        <v>1025</v>
      </c>
      <c r="N131" s="256">
        <v>0.3</v>
      </c>
      <c r="O131" s="84"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16826</v>
      </c>
      <c r="L132" s="272">
        <v>19033</v>
      </c>
      <c r="M132" s="269">
        <v>19033</v>
      </c>
      <c r="N132" s="85">
        <v>0</v>
      </c>
      <c r="O132" s="335">
        <v>2207</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1194</v>
      </c>
      <c r="L133" s="292">
        <v>44.9</v>
      </c>
      <c r="M133" s="324">
        <v>44.9</v>
      </c>
      <c r="N133" s="85">
        <v>0</v>
      </c>
      <c r="O133" s="84"/>
    </row>
    <row r="134" spans="1:16" s="4" customFormat="1" ht="191.25"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129</v>
      </c>
      <c r="N134" s="226">
        <v>0.3</v>
      </c>
      <c r="O134" s="84" t="s">
        <v>1212</v>
      </c>
    </row>
    <row r="135" spans="1:16" s="4" customFormat="1" ht="51"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7" t="s">
        <v>126</v>
      </c>
      <c r="N135" s="85">
        <v>0</v>
      </c>
      <c r="O135" s="84"/>
    </row>
    <row r="136" spans="1:16" s="4" customFormat="1" ht="51" x14ac:dyDescent="0.25">
      <c r="A136" s="82">
        <v>130</v>
      </c>
      <c r="B136" s="133" t="s">
        <v>293</v>
      </c>
      <c r="C136" s="133" t="s">
        <v>464</v>
      </c>
      <c r="D136" s="133" t="s">
        <v>473</v>
      </c>
      <c r="E136" s="122" t="s">
        <v>477</v>
      </c>
      <c r="F136" s="125">
        <v>2019</v>
      </c>
      <c r="G136" s="1422"/>
      <c r="H136" s="138" t="s">
        <v>125</v>
      </c>
      <c r="I136" s="133" t="s">
        <v>390</v>
      </c>
      <c r="J136" s="222" t="s">
        <v>395</v>
      </c>
      <c r="K136" s="5" t="s">
        <v>129</v>
      </c>
      <c r="L136" s="141" t="s">
        <v>129</v>
      </c>
      <c r="M136" s="137" t="s">
        <v>129</v>
      </c>
      <c r="N136" s="85">
        <v>0</v>
      </c>
      <c r="O136" s="84" t="s">
        <v>1213</v>
      </c>
    </row>
    <row r="137" spans="1:16" s="4" customFormat="1" ht="51"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7" t="s">
        <v>126</v>
      </c>
      <c r="N137" s="85">
        <v>0</v>
      </c>
      <c r="O137" s="84"/>
    </row>
    <row r="138" spans="1:16" s="4" customFormat="1" ht="51"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126</v>
      </c>
      <c r="N138" s="85">
        <v>0</v>
      </c>
      <c r="O138" s="84"/>
    </row>
    <row r="139" spans="1:16" s="4" customFormat="1" ht="51" x14ac:dyDescent="0.25">
      <c r="A139" s="82">
        <v>133</v>
      </c>
      <c r="B139" s="133" t="s">
        <v>293</v>
      </c>
      <c r="C139" s="133" t="s">
        <v>464</v>
      </c>
      <c r="D139" s="133" t="s">
        <v>473</v>
      </c>
      <c r="E139" s="122" t="s">
        <v>482</v>
      </c>
      <c r="F139" s="125">
        <v>2022</v>
      </c>
      <c r="G139" s="1405"/>
      <c r="H139" s="138" t="s">
        <v>125</v>
      </c>
      <c r="I139" s="133" t="s">
        <v>390</v>
      </c>
      <c r="J139" s="222" t="s">
        <v>483</v>
      </c>
      <c r="K139" s="58"/>
      <c r="L139" s="141" t="s">
        <v>129</v>
      </c>
      <c r="M139" s="137" t="s">
        <v>129</v>
      </c>
      <c r="N139" s="85">
        <v>0</v>
      </c>
      <c r="O139" s="84" t="s">
        <v>1214</v>
      </c>
    </row>
    <row r="140" spans="1:16" s="4" customFormat="1" ht="51" x14ac:dyDescent="0.25">
      <c r="A140" s="82">
        <v>134</v>
      </c>
      <c r="B140" s="133" t="s">
        <v>293</v>
      </c>
      <c r="C140" s="133" t="s">
        <v>464</v>
      </c>
      <c r="D140" s="133" t="s">
        <v>473</v>
      </c>
      <c r="E140" s="122" t="s">
        <v>485</v>
      </c>
      <c r="F140" s="125" t="s">
        <v>486</v>
      </c>
      <c r="G140" s="140" t="s">
        <v>125</v>
      </c>
      <c r="H140" s="138" t="s">
        <v>125</v>
      </c>
      <c r="I140" s="133" t="s">
        <v>177</v>
      </c>
      <c r="J140" s="222" t="s">
        <v>125</v>
      </c>
      <c r="K140" s="5" t="s">
        <v>129</v>
      </c>
      <c r="L140" s="223" t="s">
        <v>125</v>
      </c>
      <c r="M140" s="259" t="s">
        <v>129</v>
      </c>
      <c r="N140" s="85">
        <v>0</v>
      </c>
      <c r="O140" s="336" t="s">
        <v>1215</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141">
        <v>49.37</v>
      </c>
      <c r="M141" s="224">
        <v>49.37</v>
      </c>
      <c r="N141" s="85">
        <v>0</v>
      </c>
      <c r="O141" s="84" t="s">
        <v>1216</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141">
        <v>0</v>
      </c>
      <c r="M142" s="337">
        <v>0</v>
      </c>
      <c r="N142" s="85">
        <v>0</v>
      </c>
      <c r="O142" s="84"/>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5" t="s">
        <v>126</v>
      </c>
      <c r="L143" s="223" t="s">
        <v>125</v>
      </c>
      <c r="M143" s="318" t="s">
        <v>407</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84"/>
      <c r="P144" s="34"/>
    </row>
    <row r="145" spans="1:15" s="4" customFormat="1" ht="63.75" x14ac:dyDescent="0.25">
      <c r="A145" s="82">
        <v>139</v>
      </c>
      <c r="B145" s="133" t="s">
        <v>293</v>
      </c>
      <c r="C145" s="133" t="s">
        <v>493</v>
      </c>
      <c r="D145" s="133" t="s">
        <v>339</v>
      </c>
      <c r="E145" s="122" t="s">
        <v>495</v>
      </c>
      <c r="F145" s="125" t="s">
        <v>496</v>
      </c>
      <c r="G145" s="140" t="s">
        <v>125</v>
      </c>
      <c r="H145" s="138" t="s">
        <v>125</v>
      </c>
      <c r="I145" s="133" t="s">
        <v>159</v>
      </c>
      <c r="J145" s="141" t="s">
        <v>445</v>
      </c>
      <c r="K145" s="45">
        <v>3</v>
      </c>
      <c r="L145" s="150">
        <v>3</v>
      </c>
      <c r="M145" s="151">
        <v>3</v>
      </c>
      <c r="N145" s="85">
        <v>0</v>
      </c>
      <c r="O145" s="84" t="s">
        <v>1217</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132" t="s">
        <v>135</v>
      </c>
      <c r="N146" s="85">
        <v>0</v>
      </c>
      <c r="O146" s="84"/>
    </row>
    <row r="147" spans="1:15" s="4" customFormat="1" ht="51"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84" t="s">
        <v>1218</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126</v>
      </c>
      <c r="L148" s="246" t="s">
        <v>126</v>
      </c>
      <c r="M148" s="247" t="s">
        <v>126</v>
      </c>
      <c r="N148" s="85">
        <v>0</v>
      </c>
      <c r="O148" s="84"/>
    </row>
    <row r="149" spans="1:15" s="4" customFormat="1" ht="51"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247" t="s">
        <v>126</v>
      </c>
      <c r="N149" s="85">
        <v>0</v>
      </c>
      <c r="O149" s="84"/>
    </row>
    <row r="150" spans="1:15" s="4" customFormat="1" ht="63.7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84" t="s">
        <v>1219</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5" t="s">
        <v>129</v>
      </c>
      <c r="L151" s="223" t="s">
        <v>125</v>
      </c>
      <c r="M151" s="108" t="s">
        <v>1220</v>
      </c>
      <c r="N151" s="85">
        <v>0</v>
      </c>
      <c r="O151" s="84" t="s">
        <v>1221</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246" t="s">
        <v>129</v>
      </c>
      <c r="M152" s="247" t="s">
        <v>129</v>
      </c>
      <c r="N152" s="226">
        <v>0.1</v>
      </c>
      <c r="O152" s="84"/>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46" t="s">
        <v>129</v>
      </c>
      <c r="M153" s="247" t="s">
        <v>129</v>
      </c>
      <c r="N153" s="226">
        <v>0.25</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5"/>
      <c r="L154" s="222" t="s">
        <v>434</v>
      </c>
      <c r="M154" s="259" t="s">
        <v>129</v>
      </c>
      <c r="N154" s="226">
        <v>0.25</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434</v>
      </c>
      <c r="M155" s="259" t="s">
        <v>126</v>
      </c>
      <c r="N155" s="226">
        <v>0</v>
      </c>
      <c r="O155" s="84" t="s">
        <v>1222</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318" t="s">
        <v>129</v>
      </c>
      <c r="N156" s="226">
        <v>0.05</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247" t="s">
        <v>129</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84"/>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126</v>
      </c>
      <c r="M159" s="247" t="s">
        <v>126</v>
      </c>
      <c r="N159" s="85">
        <v>0</v>
      </c>
      <c r="O159" s="84"/>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129</v>
      </c>
      <c r="L160" s="222" t="s">
        <v>129</v>
      </c>
      <c r="M160" s="259" t="s">
        <v>129</v>
      </c>
      <c r="N160" s="85">
        <v>0</v>
      </c>
      <c r="O160" s="84"/>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126</v>
      </c>
      <c r="M161" s="259" t="s">
        <v>126</v>
      </c>
      <c r="N161" s="226">
        <v>0</v>
      </c>
      <c r="O161" s="32" t="s">
        <v>1223</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5" t="s">
        <v>126</v>
      </c>
      <c r="L162" s="223" t="s">
        <v>125</v>
      </c>
      <c r="M162" s="142" t="s">
        <v>407</v>
      </c>
      <c r="N162" s="85">
        <v>0</v>
      </c>
      <c r="O162" s="32" t="s">
        <v>1224</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45" t="s">
        <v>126</v>
      </c>
      <c r="L163" s="222" t="s">
        <v>129</v>
      </c>
      <c r="M163" s="259" t="s">
        <v>129</v>
      </c>
      <c r="N163" s="85">
        <v>0</v>
      </c>
      <c r="O163" s="84" t="s">
        <v>1225</v>
      </c>
    </row>
    <row r="164" spans="1:15" s="4" customFormat="1" ht="242.25" x14ac:dyDescent="0.25">
      <c r="A164" s="82">
        <v>158</v>
      </c>
      <c r="B164" s="133" t="s">
        <v>293</v>
      </c>
      <c r="C164" s="133" t="s">
        <v>532</v>
      </c>
      <c r="D164" s="133" t="s">
        <v>295</v>
      </c>
      <c r="E164" s="122" t="s">
        <v>538</v>
      </c>
      <c r="F164" s="125" t="s">
        <v>539</v>
      </c>
      <c r="G164" s="140">
        <v>31</v>
      </c>
      <c r="H164" s="139">
        <v>0.1</v>
      </c>
      <c r="I164" s="133" t="s">
        <v>177</v>
      </c>
      <c r="J164" s="222" t="s">
        <v>125</v>
      </c>
      <c r="K164" s="45" t="s">
        <v>126</v>
      </c>
      <c r="L164" s="223" t="s">
        <v>125</v>
      </c>
      <c r="M164" s="247" t="s">
        <v>126</v>
      </c>
      <c r="N164" s="226">
        <v>0</v>
      </c>
      <c r="O164" s="84" t="s">
        <v>1226</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247" t="s">
        <v>126</v>
      </c>
      <c r="N165" s="226">
        <v>0</v>
      </c>
      <c r="O165" s="84"/>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126</v>
      </c>
      <c r="M166" s="247" t="s">
        <v>126</v>
      </c>
      <c r="N166" s="226">
        <v>0</v>
      </c>
      <c r="O166" s="84"/>
    </row>
    <row r="167" spans="1:15" s="4" customFormat="1" ht="102"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338" t="s">
        <v>1227</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 t="s">
        <v>129</v>
      </c>
      <c r="L168" s="223" t="s">
        <v>125</v>
      </c>
      <c r="M168" s="234" t="s">
        <v>1228</v>
      </c>
      <c r="N168" s="85">
        <v>0</v>
      </c>
      <c r="O168" s="84"/>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129</v>
      </c>
      <c r="L169" s="246" t="s">
        <v>129</v>
      </c>
      <c r="M169" s="247" t="s">
        <v>129</v>
      </c>
      <c r="N169" s="226">
        <v>0.2</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129</v>
      </c>
      <c r="L170" s="223" t="s">
        <v>125</v>
      </c>
      <c r="M170" s="318" t="s">
        <v>129</v>
      </c>
      <c r="N170" s="226">
        <v>0.2</v>
      </c>
      <c r="O170" s="84"/>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t="s">
        <v>125</v>
      </c>
      <c r="M171" s="247" t="s">
        <v>129</v>
      </c>
      <c r="N171" s="85">
        <v>0</v>
      </c>
      <c r="O171" s="84"/>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t="s">
        <v>125</v>
      </c>
      <c r="M172" s="247" t="s">
        <v>129</v>
      </c>
      <c r="N172" s="85">
        <v>0</v>
      </c>
      <c r="O172" s="84"/>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129</v>
      </c>
      <c r="L173" s="223" t="s">
        <v>125</v>
      </c>
      <c r="M173" s="247" t="s">
        <v>129</v>
      </c>
      <c r="N173" s="85">
        <v>0</v>
      </c>
      <c r="O173" s="84"/>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129</v>
      </c>
      <c r="L174" s="223" t="s">
        <v>125</v>
      </c>
      <c r="M174" s="247" t="s">
        <v>129</v>
      </c>
      <c r="N174" s="85">
        <v>0</v>
      </c>
      <c r="O174" s="84"/>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247" t="s">
        <v>126</v>
      </c>
      <c r="N175" s="85">
        <v>0</v>
      </c>
      <c r="O175" s="84"/>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t="s">
        <v>125</v>
      </c>
      <c r="M176" s="247" t="s">
        <v>129</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315" t="s">
        <v>129</v>
      </c>
      <c r="N177" s="229">
        <v>0</v>
      </c>
      <c r="O177" s="133"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59" t="s">
        <v>129</v>
      </c>
      <c r="N178" s="226">
        <v>0.15</v>
      </c>
      <c r="O178" s="84"/>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259" t="s">
        <v>129</v>
      </c>
      <c r="N179" s="226">
        <v>0.15</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129</v>
      </c>
      <c r="L180" s="246" t="s">
        <v>135</v>
      </c>
      <c r="M180" s="247" t="s">
        <v>129</v>
      </c>
      <c r="N180" s="226">
        <v>0.1</v>
      </c>
      <c r="O180" s="84"/>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129</v>
      </c>
      <c r="L181" s="246" t="s">
        <v>129</v>
      </c>
      <c r="M181" s="247" t="s">
        <v>129</v>
      </c>
      <c r="N181" s="85">
        <v>0</v>
      </c>
      <c r="O181" s="84"/>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129</v>
      </c>
      <c r="L182" s="246" t="s">
        <v>129</v>
      </c>
      <c r="M182" s="247" t="s">
        <v>129</v>
      </c>
      <c r="N182" s="85">
        <v>0</v>
      </c>
      <c r="O182" s="84"/>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129</v>
      </c>
      <c r="M183" s="247" t="s">
        <v>126</v>
      </c>
      <c r="N183" s="85">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259" t="s">
        <v>129</v>
      </c>
      <c r="N184" s="226">
        <v>0.1</v>
      </c>
      <c r="O184" s="84"/>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93" t="s">
        <v>135</v>
      </c>
      <c r="N185" s="85">
        <v>0</v>
      </c>
      <c r="O185" s="84" t="s">
        <v>1229</v>
      </c>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32" t="s">
        <v>1230</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315" t="s">
        <v>129</v>
      </c>
      <c r="N187" s="661">
        <v>0.125</v>
      </c>
      <c r="O187" s="32" t="s">
        <v>1231</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32" t="s">
        <v>1232</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32" t="s">
        <v>1233</v>
      </c>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32" t="s">
        <v>1234</v>
      </c>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32" t="s">
        <v>1235</v>
      </c>
    </row>
    <row r="192" spans="1:15" s="4" customFormat="1" ht="51"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129</v>
      </c>
      <c r="N192" s="661">
        <v>0.125</v>
      </c>
      <c r="O192" s="32" t="s">
        <v>1236</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259" t="s">
        <v>129</v>
      </c>
      <c r="N193" s="661">
        <v>0.125</v>
      </c>
      <c r="O193" s="32" t="s">
        <v>1237</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84" t="s">
        <v>1238</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5" t="s">
        <v>126</v>
      </c>
      <c r="L195" s="223" t="s">
        <v>125</v>
      </c>
      <c r="M195" s="142" t="s">
        <v>407</v>
      </c>
      <c r="N195" s="85">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126</v>
      </c>
      <c r="L196" s="223" t="s">
        <v>125</v>
      </c>
      <c r="M196" s="142" t="s">
        <v>407</v>
      </c>
      <c r="N196" s="85">
        <v>0</v>
      </c>
      <c r="O196" s="84"/>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84"/>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84"/>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84"/>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84"/>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84"/>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84"/>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129</v>
      </c>
      <c r="N203" s="661">
        <v>2.86E-2</v>
      </c>
      <c r="O203" s="84"/>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84"/>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126</v>
      </c>
      <c r="N205" s="226">
        <v>0</v>
      </c>
      <c r="O205" s="84"/>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84"/>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84"/>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84"/>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84"/>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129</v>
      </c>
      <c r="N210" s="661">
        <v>2.86E-2</v>
      </c>
      <c r="O210" s="84"/>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129</v>
      </c>
      <c r="N211" s="661">
        <v>2.86E-2</v>
      </c>
      <c r="O211" s="84"/>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132" t="s">
        <v>407</v>
      </c>
      <c r="L212" s="223" t="s">
        <v>125</v>
      </c>
      <c r="M212" s="137" t="s">
        <v>1239</v>
      </c>
      <c r="N212" s="85">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126</v>
      </c>
      <c r="L213" s="222" t="s">
        <v>126</v>
      </c>
      <c r="M213" s="259" t="s">
        <v>126</v>
      </c>
      <c r="N213" s="229">
        <v>0</v>
      </c>
      <c r="O213" s="123" t="s">
        <v>1240</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126</v>
      </c>
      <c r="L214" s="222" t="s">
        <v>126</v>
      </c>
      <c r="M214" s="259" t="s">
        <v>126</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126</v>
      </c>
      <c r="L215" s="222" t="s">
        <v>126</v>
      </c>
      <c r="M215" s="259" t="s">
        <v>126</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126</v>
      </c>
      <c r="L216" s="222" t="s">
        <v>126</v>
      </c>
      <c r="M216" s="259" t="s">
        <v>126</v>
      </c>
      <c r="N216" s="85">
        <v>0</v>
      </c>
      <c r="O216" s="84"/>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259" t="s">
        <v>129</v>
      </c>
      <c r="N217" s="85">
        <v>0</v>
      </c>
      <c r="O217" s="84"/>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23" t="s">
        <v>125</v>
      </c>
      <c r="M218" s="259" t="s">
        <v>129</v>
      </c>
      <c r="N218" s="85">
        <v>0</v>
      </c>
      <c r="O218" s="84" t="s">
        <v>1241</v>
      </c>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259" t="s">
        <v>126</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259" t="s">
        <v>126</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259" t="s">
        <v>126</v>
      </c>
      <c r="N221" s="85">
        <v>0</v>
      </c>
      <c r="O221" s="84"/>
    </row>
    <row r="222" spans="1:15" s="4" customFormat="1" ht="102" x14ac:dyDescent="0.25">
      <c r="A222" s="82">
        <v>216</v>
      </c>
      <c r="B222" s="133" t="s">
        <v>601</v>
      </c>
      <c r="C222" s="133" t="s">
        <v>664</v>
      </c>
      <c r="D222" s="133" t="s">
        <v>354</v>
      </c>
      <c r="E222" s="122" t="s">
        <v>665</v>
      </c>
      <c r="F222" s="125" t="s">
        <v>666</v>
      </c>
      <c r="G222" s="140" t="s">
        <v>125</v>
      </c>
      <c r="H222" s="138" t="s">
        <v>125</v>
      </c>
      <c r="I222" s="133" t="s">
        <v>265</v>
      </c>
      <c r="J222" s="222">
        <v>55</v>
      </c>
      <c r="K222" s="48" t="s">
        <v>1242</v>
      </c>
      <c r="L222" s="141" t="s">
        <v>1243</v>
      </c>
      <c r="M222" s="137" t="s">
        <v>407</v>
      </c>
      <c r="N222" s="85">
        <v>0</v>
      </c>
      <c r="O222" s="84"/>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2" t="s">
        <v>126</v>
      </c>
      <c r="L223" s="222" t="s">
        <v>126</v>
      </c>
      <c r="M223" s="259" t="s">
        <v>126</v>
      </c>
      <c r="N223" s="226">
        <v>0</v>
      </c>
      <c r="O223" s="84" t="s">
        <v>1244</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2" t="s">
        <v>126</v>
      </c>
      <c r="L224" s="222" t="s">
        <v>126</v>
      </c>
      <c r="M224" s="259" t="s">
        <v>126</v>
      </c>
      <c r="N224" s="226">
        <v>0</v>
      </c>
      <c r="O224" s="84" t="s">
        <v>673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2" t="s">
        <v>126</v>
      </c>
      <c r="L225" s="223" t="s">
        <v>125</v>
      </c>
      <c r="M225" s="339" t="s">
        <v>126</v>
      </c>
      <c r="N225" s="226">
        <v>0</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48" t="s">
        <v>126</v>
      </c>
      <c r="L226" s="223" t="s">
        <v>125</v>
      </c>
      <c r="M226" s="339" t="s">
        <v>126</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48" t="s">
        <v>126</v>
      </c>
      <c r="L227" s="223" t="s">
        <v>125</v>
      </c>
      <c r="M227" s="339" t="s">
        <v>126</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48" t="s">
        <v>126</v>
      </c>
      <c r="L228" s="223" t="s">
        <v>125</v>
      </c>
      <c r="M228" s="339" t="s">
        <v>126</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0</v>
      </c>
      <c r="L229" s="283">
        <v>1000</v>
      </c>
      <c r="M229" s="284">
        <v>1000</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340">
        <v>2200</v>
      </c>
      <c r="L230" s="292" t="s">
        <v>1245</v>
      </c>
      <c r="M230" s="313" t="s">
        <v>1245</v>
      </c>
      <c r="N230" s="85">
        <v>0</v>
      </c>
      <c r="O230" s="84" t="s">
        <v>1246</v>
      </c>
    </row>
    <row r="231" spans="1:15" s="4" customFormat="1" ht="51" x14ac:dyDescent="0.25">
      <c r="A231" s="82">
        <v>225</v>
      </c>
      <c r="B231" s="133" t="s">
        <v>601</v>
      </c>
      <c r="C231" s="133" t="s">
        <v>682</v>
      </c>
      <c r="D231" s="133" t="s">
        <v>682</v>
      </c>
      <c r="E231" s="122">
        <v>72</v>
      </c>
      <c r="F231" s="125" t="s">
        <v>683</v>
      </c>
      <c r="G231" s="140" t="s">
        <v>125</v>
      </c>
      <c r="H231" s="138" t="s">
        <v>125</v>
      </c>
      <c r="I231" s="133" t="s">
        <v>124</v>
      </c>
      <c r="J231" s="141">
        <v>60</v>
      </c>
      <c r="K231" s="132" t="s">
        <v>129</v>
      </c>
      <c r="L231" s="222" t="s">
        <v>135</v>
      </c>
      <c r="M231" s="247" t="s">
        <v>129</v>
      </c>
      <c r="N231" s="85">
        <v>0</v>
      </c>
      <c r="O231" s="84"/>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129</v>
      </c>
      <c r="L232" s="222" t="s">
        <v>129</v>
      </c>
      <c r="M232" s="259" t="s">
        <v>129</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129</v>
      </c>
      <c r="L233" s="222" t="s">
        <v>129</v>
      </c>
      <c r="M233" s="259" t="s">
        <v>129</v>
      </c>
      <c r="N233" s="85">
        <v>0</v>
      </c>
      <c r="O233" s="86"/>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t="s">
        <v>129</v>
      </c>
      <c r="L234" s="222" t="s">
        <v>129</v>
      </c>
      <c r="M234" s="259" t="s">
        <v>129</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L235" s="222" t="s">
        <v>135</v>
      </c>
      <c r="M235" s="218"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340" t="s">
        <v>129</v>
      </c>
      <c r="L236" s="222" t="s">
        <v>129</v>
      </c>
      <c r="M236" s="259"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340" t="s">
        <v>129</v>
      </c>
      <c r="L237" s="222" t="s">
        <v>129</v>
      </c>
      <c r="M237" s="259" t="s">
        <v>129</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48" t="s">
        <v>126</v>
      </c>
      <c r="L238" s="222" t="s">
        <v>129</v>
      </c>
      <c r="M238" s="259" t="s">
        <v>129</v>
      </c>
      <c r="N238" s="85">
        <v>0</v>
      </c>
      <c r="O238" s="84"/>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48"/>
      <c r="L239" s="223" t="s">
        <v>125</v>
      </c>
      <c r="M239" s="259"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48"/>
      <c r="L240" s="223" t="s">
        <v>125</v>
      </c>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48"/>
      <c r="L241" s="223" t="s">
        <v>125</v>
      </c>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48"/>
      <c r="L242" s="223" t="s">
        <v>125</v>
      </c>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125</v>
      </c>
      <c r="M243" s="259" t="s">
        <v>129</v>
      </c>
      <c r="N243" s="85">
        <v>0</v>
      </c>
      <c r="O243" s="84" t="s">
        <v>1247</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48" t="s">
        <v>126</v>
      </c>
      <c r="L244" s="223" t="s">
        <v>125</v>
      </c>
      <c r="M244" s="259" t="s">
        <v>126</v>
      </c>
      <c r="N244" s="85">
        <v>0</v>
      </c>
      <c r="O244" s="84" t="s">
        <v>1248</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48" t="s">
        <v>126</v>
      </c>
      <c r="L245" s="223" t="s">
        <v>125</v>
      </c>
      <c r="M245" s="122" t="s">
        <v>407</v>
      </c>
      <c r="N245" s="226">
        <v>0</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48" t="s">
        <v>126</v>
      </c>
      <c r="L246" s="223" t="s">
        <v>125</v>
      </c>
      <c r="M246" s="122" t="s">
        <v>407</v>
      </c>
      <c r="N246" s="85">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48" t="s">
        <v>126</v>
      </c>
      <c r="L247" s="223" t="s">
        <v>125</v>
      </c>
      <c r="M247" s="122" t="s">
        <v>407</v>
      </c>
      <c r="N247" s="85">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48" t="s">
        <v>126</v>
      </c>
      <c r="L248" s="223" t="s">
        <v>125</v>
      </c>
      <c r="M248" s="122" t="s">
        <v>407</v>
      </c>
      <c r="N248" s="85">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48" t="s">
        <v>126</v>
      </c>
      <c r="L249" s="223" t="s">
        <v>125</v>
      </c>
      <c r="M249" s="122" t="s">
        <v>407</v>
      </c>
      <c r="N249" s="85">
        <v>0</v>
      </c>
      <c r="O249" s="84"/>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48" t="s">
        <v>126</v>
      </c>
      <c r="L250" s="222" t="s">
        <v>126</v>
      </c>
      <c r="M250" s="122" t="s">
        <v>407</v>
      </c>
      <c r="N250" s="226">
        <v>0</v>
      </c>
      <c r="O250" s="84"/>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48" t="s">
        <v>126</v>
      </c>
      <c r="L251" s="222" t="s">
        <v>407</v>
      </c>
      <c r="M251" s="122" t="s">
        <v>407</v>
      </c>
      <c r="N251" s="85">
        <v>0</v>
      </c>
      <c r="O251" s="84"/>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48" t="s">
        <v>126</v>
      </c>
      <c r="L252" s="222" t="s">
        <v>407</v>
      </c>
      <c r="M252" s="122" t="s">
        <v>407</v>
      </c>
      <c r="N252" s="85">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48" t="s">
        <v>126</v>
      </c>
      <c r="L253" s="222" t="s">
        <v>407</v>
      </c>
      <c r="M253" s="122" t="s">
        <v>407</v>
      </c>
      <c r="N253" s="85">
        <v>0</v>
      </c>
      <c r="O253" s="84"/>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48" t="s">
        <v>126</v>
      </c>
      <c r="L254" s="222" t="s">
        <v>407</v>
      </c>
      <c r="M254" s="122" t="s">
        <v>407</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48" t="s">
        <v>126</v>
      </c>
      <c r="L255" s="222" t="s">
        <v>126</v>
      </c>
      <c r="M255" s="122" t="s">
        <v>407</v>
      </c>
      <c r="N255" s="226">
        <v>0</v>
      </c>
      <c r="O255" s="84"/>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48" t="s">
        <v>126</v>
      </c>
      <c r="L256" s="222" t="s">
        <v>129</v>
      </c>
      <c r="M256" s="259" t="s">
        <v>129</v>
      </c>
      <c r="N256" s="226">
        <v>0.1</v>
      </c>
      <c r="O256" s="84" t="s">
        <v>1249</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48" t="s">
        <v>126</v>
      </c>
      <c r="L257" s="222" t="s">
        <v>129</v>
      </c>
      <c r="M257" s="259" t="s">
        <v>129</v>
      </c>
      <c r="N257" s="226">
        <v>0.1</v>
      </c>
      <c r="O257" s="84" t="s">
        <v>1250</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v>
      </c>
      <c r="L258" s="341" t="s">
        <v>1251</v>
      </c>
      <c r="M258" s="342" t="s">
        <v>1251</v>
      </c>
      <c r="N258" s="256">
        <v>0.2</v>
      </c>
      <c r="O258" s="84" t="s">
        <v>1252</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292">
        <v>720</v>
      </c>
      <c r="M259" s="313">
        <v>720</v>
      </c>
      <c r="N259" s="85">
        <v>0</v>
      </c>
      <c r="O259" s="343" t="s">
        <v>1253</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56">
        <v>1121</v>
      </c>
      <c r="L260" s="292">
        <v>1121</v>
      </c>
      <c r="M260" s="313">
        <v>1121</v>
      </c>
      <c r="N260" s="85">
        <v>0</v>
      </c>
      <c r="O260" s="84" t="s">
        <v>1254</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97"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6" t="s">
        <v>126</v>
      </c>
      <c r="L262" s="222" t="s">
        <v>129</v>
      </c>
      <c r="M262" s="259" t="s">
        <v>1255</v>
      </c>
      <c r="N262" s="1535">
        <v>0</v>
      </c>
      <c r="O262" s="84" t="s">
        <v>1256</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48" t="s">
        <v>126</v>
      </c>
      <c r="L263" s="222" t="s">
        <v>126</v>
      </c>
      <c r="M263" s="259" t="s">
        <v>126</v>
      </c>
      <c r="N263" s="1536"/>
      <c r="O263" s="84" t="s">
        <v>1257</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48" t="s">
        <v>129</v>
      </c>
      <c r="L264" s="222" t="s">
        <v>129</v>
      </c>
      <c r="M264" s="259" t="s">
        <v>129</v>
      </c>
      <c r="N264" s="1535">
        <v>0.3</v>
      </c>
      <c r="O264" s="84" t="s">
        <v>1258</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48" t="s">
        <v>129</v>
      </c>
      <c r="L265" s="222" t="s">
        <v>129</v>
      </c>
      <c r="M265" s="259" t="s">
        <v>129</v>
      </c>
      <c r="N265" s="1536"/>
      <c r="O265" s="84" t="s">
        <v>1259</v>
      </c>
    </row>
    <row r="266" spans="1:15" x14ac:dyDescent="0.25">
      <c r="E266" s="95"/>
      <c r="G266" s="1"/>
      <c r="H266" s="2"/>
      <c r="I266" s="11"/>
    </row>
    <row r="267" spans="1:15" x14ac:dyDescent="0.25">
      <c r="E267" s="95"/>
      <c r="G267" s="1"/>
      <c r="H267" s="2"/>
      <c r="I267" s="11"/>
    </row>
    <row r="268" spans="1:15" x14ac:dyDescent="0.25">
      <c r="E268" s="95"/>
      <c r="G268" s="1"/>
      <c r="H268" s="2"/>
      <c r="I268" s="11"/>
    </row>
    <row r="269" spans="1:15" x14ac:dyDescent="0.25">
      <c r="E269" s="95"/>
      <c r="G269" s="1"/>
      <c r="H269" s="2"/>
      <c r="I269" s="11"/>
    </row>
    <row r="270" spans="1:15" x14ac:dyDescent="0.25">
      <c r="E270" s="95"/>
      <c r="G270" s="1"/>
      <c r="H270" s="2"/>
      <c r="I270" s="11"/>
    </row>
    <row r="271" spans="1:15" x14ac:dyDescent="0.25">
      <c r="E271" s="95"/>
      <c r="G271" s="1"/>
      <c r="H271" s="2"/>
      <c r="I271" s="11"/>
    </row>
    <row r="272" spans="1:15" x14ac:dyDescent="0.25">
      <c r="E272" s="95"/>
      <c r="G272" s="1"/>
      <c r="H272" s="2"/>
      <c r="I272" s="11"/>
    </row>
    <row r="273" spans="5:14" x14ac:dyDescent="0.25">
      <c r="E273" s="95"/>
      <c r="G273" s="1"/>
      <c r="H273" s="2"/>
      <c r="I273" s="11"/>
      <c r="N273" s="344"/>
    </row>
    <row r="274" spans="5:14" x14ac:dyDescent="0.25">
      <c r="E274" s="95"/>
      <c r="G274" s="1"/>
      <c r="H274" s="2"/>
      <c r="I274" s="11"/>
    </row>
    <row r="275" spans="5:14" x14ac:dyDescent="0.25">
      <c r="E275" s="95"/>
      <c r="G275" s="1"/>
      <c r="H275" s="2"/>
      <c r="I275" s="11"/>
    </row>
    <row r="276" spans="5:14" x14ac:dyDescent="0.25">
      <c r="E276" s="95"/>
      <c r="G276" s="1"/>
      <c r="H276" s="2"/>
      <c r="I276" s="11"/>
    </row>
    <row r="277" spans="5:14" x14ac:dyDescent="0.25">
      <c r="E277" s="95"/>
      <c r="G277" s="1"/>
      <c r="H277" s="2"/>
      <c r="I277" s="11"/>
    </row>
    <row r="278" spans="5:14" x14ac:dyDescent="0.25">
      <c r="E278" s="95"/>
      <c r="G278" s="1"/>
      <c r="H278" s="2"/>
      <c r="I278" s="11"/>
    </row>
    <row r="279" spans="5:14" x14ac:dyDescent="0.25">
      <c r="E279" s="95"/>
      <c r="G279" s="1"/>
      <c r="H279" s="2"/>
      <c r="I279" s="11"/>
    </row>
    <row r="280" spans="5:14" x14ac:dyDescent="0.25">
      <c r="E280" s="95"/>
      <c r="G280" s="1"/>
      <c r="H280" s="2"/>
      <c r="I280" s="11"/>
    </row>
    <row r="281" spans="5:14" x14ac:dyDescent="0.25">
      <c r="E281" s="95"/>
      <c r="G281" s="1"/>
      <c r="H281" s="2"/>
      <c r="I281" s="11"/>
    </row>
    <row r="282" spans="5:14" x14ac:dyDescent="0.25">
      <c r="E282" s="95"/>
      <c r="G282" s="1"/>
      <c r="H282" s="2"/>
      <c r="I282" s="11"/>
    </row>
    <row r="283" spans="5:14" x14ac:dyDescent="0.25">
      <c r="E283" s="95"/>
      <c r="G283" s="1"/>
      <c r="H283" s="2"/>
      <c r="I283" s="11"/>
    </row>
    <row r="284" spans="5:14" x14ac:dyDescent="0.25">
      <c r="E284" s="95"/>
      <c r="G284" s="1"/>
      <c r="H284" s="2"/>
      <c r="I284" s="11"/>
    </row>
    <row r="285" spans="5:14" x14ac:dyDescent="0.25">
      <c r="E285" s="95"/>
      <c r="G285" s="1"/>
      <c r="H285" s="2"/>
      <c r="I285" s="11"/>
    </row>
    <row r="286" spans="5:14" x14ac:dyDescent="0.25">
      <c r="E286" s="95"/>
      <c r="G286" s="1"/>
      <c r="H286" s="2"/>
      <c r="I286" s="11"/>
    </row>
    <row r="287" spans="5:14" x14ac:dyDescent="0.25">
      <c r="E287" s="95"/>
      <c r="G287" s="1"/>
      <c r="H287" s="2"/>
      <c r="I287" s="11"/>
    </row>
    <row r="288" spans="5:14" x14ac:dyDescent="0.25">
      <c r="E288" s="95"/>
      <c r="G288" s="1"/>
      <c r="H288" s="2"/>
      <c r="I288" s="11"/>
    </row>
    <row r="289" spans="5:9" x14ac:dyDescent="0.25">
      <c r="E289" s="95"/>
      <c r="G289" s="1"/>
      <c r="H289" s="2"/>
      <c r="I289" s="11"/>
    </row>
    <row r="290" spans="5:9" x14ac:dyDescent="0.25">
      <c r="E290" s="95"/>
      <c r="G290" s="1"/>
      <c r="H290" s="2"/>
      <c r="I290" s="11"/>
    </row>
    <row r="291" spans="5:9" x14ac:dyDescent="0.25">
      <c r="E291" s="95"/>
      <c r="G291" s="1"/>
      <c r="H291" s="2"/>
      <c r="I291" s="11"/>
    </row>
    <row r="292" spans="5:9" x14ac:dyDescent="0.25">
      <c r="E292" s="95"/>
      <c r="G292" s="1"/>
      <c r="H292" s="2"/>
      <c r="I292" s="11"/>
    </row>
    <row r="293" spans="5:9" x14ac:dyDescent="0.25">
      <c r="E293" s="95"/>
      <c r="G293" s="1"/>
      <c r="H293" s="2"/>
      <c r="I293" s="11"/>
    </row>
    <row r="294" spans="5:9" x14ac:dyDescent="0.25">
      <c r="E294" s="95"/>
      <c r="G294" s="1"/>
      <c r="H294" s="2"/>
      <c r="I294" s="11"/>
    </row>
    <row r="295" spans="5:9" x14ac:dyDescent="0.25">
      <c r="E295" s="95"/>
      <c r="G295" s="1"/>
      <c r="H295" s="2"/>
      <c r="I295" s="11"/>
    </row>
    <row r="296" spans="5:9" x14ac:dyDescent="0.25">
      <c r="E296" s="95"/>
      <c r="G296" s="1"/>
      <c r="H296" s="2"/>
      <c r="I296" s="11"/>
    </row>
    <row r="297" spans="5:9" x14ac:dyDescent="0.25">
      <c r="E297" s="95"/>
      <c r="G297" s="1"/>
      <c r="H297" s="2"/>
      <c r="I297" s="11"/>
    </row>
    <row r="298" spans="5:9" x14ac:dyDescent="0.25">
      <c r="E298" s="95"/>
      <c r="G298" s="1"/>
      <c r="H298" s="2"/>
      <c r="I298" s="11"/>
    </row>
    <row r="299" spans="5:9" x14ac:dyDescent="0.25">
      <c r="E299" s="95"/>
      <c r="G299" s="1"/>
      <c r="H299" s="2"/>
      <c r="I299" s="11"/>
    </row>
    <row r="300" spans="5:9" x14ac:dyDescent="0.25">
      <c r="E300" s="95"/>
      <c r="G300" s="1"/>
      <c r="H300" s="2"/>
      <c r="I300" s="11"/>
    </row>
    <row r="301" spans="5:9" x14ac:dyDescent="0.25">
      <c r="E301" s="95"/>
      <c r="G301" s="1"/>
      <c r="H301" s="2"/>
      <c r="I301" s="11"/>
    </row>
    <row r="302" spans="5:9" x14ac:dyDescent="0.25">
      <c r="E302" s="95"/>
      <c r="G302" s="1"/>
      <c r="H302" s="2"/>
      <c r="I302" s="11"/>
    </row>
    <row r="303" spans="5:9" x14ac:dyDescent="0.25">
      <c r="E303" s="95"/>
      <c r="G303" s="1"/>
      <c r="H303" s="2"/>
      <c r="I303" s="11"/>
    </row>
    <row r="304" spans="5:9" x14ac:dyDescent="0.25">
      <c r="E304" s="95"/>
      <c r="G304" s="1"/>
      <c r="H304" s="2"/>
      <c r="I304" s="11"/>
    </row>
    <row r="305" spans="5:9" x14ac:dyDescent="0.25">
      <c r="E305" s="95"/>
      <c r="G305" s="1"/>
      <c r="H305" s="2"/>
      <c r="I305" s="11"/>
    </row>
    <row r="306" spans="5:9" x14ac:dyDescent="0.25">
      <c r="E306" s="95"/>
      <c r="G306" s="1"/>
      <c r="H306" s="2"/>
      <c r="I306" s="11"/>
    </row>
    <row r="307" spans="5:9" x14ac:dyDescent="0.25">
      <c r="E307" s="95"/>
      <c r="G307" s="1"/>
      <c r="H307" s="2"/>
      <c r="I307" s="11"/>
    </row>
    <row r="308" spans="5:9" x14ac:dyDescent="0.25">
      <c r="E308" s="95"/>
      <c r="G308" s="1"/>
      <c r="H308" s="2"/>
      <c r="I308" s="11"/>
    </row>
    <row r="309" spans="5:9" x14ac:dyDescent="0.25">
      <c r="E309" s="95"/>
      <c r="G309" s="1"/>
      <c r="H309" s="2"/>
      <c r="I309" s="11"/>
    </row>
    <row r="310" spans="5:9" x14ac:dyDescent="0.25">
      <c r="E310" s="95"/>
      <c r="G310" s="1"/>
      <c r="H310" s="2"/>
      <c r="I310" s="11"/>
    </row>
    <row r="311" spans="5:9" x14ac:dyDescent="0.25">
      <c r="E311" s="95"/>
      <c r="G311" s="1"/>
      <c r="H311" s="2"/>
      <c r="I311" s="11"/>
    </row>
    <row r="312" spans="5:9" x14ac:dyDescent="0.25">
      <c r="E312" s="95"/>
      <c r="G312" s="1"/>
      <c r="H312" s="2"/>
      <c r="I312" s="11"/>
    </row>
    <row r="313" spans="5:9" x14ac:dyDescent="0.25">
      <c r="E313" s="95"/>
      <c r="G313" s="1"/>
      <c r="H313" s="2"/>
      <c r="I313" s="11"/>
    </row>
    <row r="314" spans="5:9" x14ac:dyDescent="0.25">
      <c r="E314" s="95"/>
      <c r="G314" s="1"/>
      <c r="H314" s="2"/>
      <c r="I314" s="11"/>
    </row>
    <row r="315" spans="5:9" x14ac:dyDescent="0.25">
      <c r="E315" s="95"/>
      <c r="G315" s="1"/>
      <c r="H315" s="2"/>
      <c r="I315" s="11"/>
    </row>
    <row r="316" spans="5:9" x14ac:dyDescent="0.25">
      <c r="E316" s="95"/>
      <c r="G316" s="1"/>
      <c r="H316" s="2"/>
      <c r="I316" s="11"/>
    </row>
    <row r="317" spans="5:9" x14ac:dyDescent="0.25">
      <c r="E317" s="95"/>
      <c r="G317" s="1"/>
      <c r="H317" s="2"/>
      <c r="I317" s="11"/>
    </row>
    <row r="318" spans="5:9" x14ac:dyDescent="0.25">
      <c r="E318" s="95"/>
      <c r="G318" s="1"/>
      <c r="H318" s="2"/>
      <c r="I318" s="11"/>
    </row>
    <row r="319" spans="5:9" x14ac:dyDescent="0.25">
      <c r="E319" s="95"/>
      <c r="G319" s="1"/>
      <c r="H319" s="2"/>
      <c r="I319" s="11"/>
    </row>
    <row r="320" spans="5:9" x14ac:dyDescent="0.25">
      <c r="E320" s="95"/>
      <c r="G320" s="1"/>
      <c r="H320" s="2"/>
      <c r="I320" s="11"/>
    </row>
    <row r="321" spans="5:9" x14ac:dyDescent="0.25">
      <c r="E321" s="95"/>
      <c r="G321" s="1"/>
      <c r="H321" s="2"/>
      <c r="I321" s="11"/>
    </row>
    <row r="322" spans="5:9" x14ac:dyDescent="0.25">
      <c r="E322" s="95"/>
      <c r="G322" s="1"/>
      <c r="H322" s="2"/>
      <c r="I322" s="11"/>
    </row>
    <row r="323" spans="5:9" x14ac:dyDescent="0.25">
      <c r="E323" s="95"/>
      <c r="G323" s="1"/>
      <c r="H323" s="2"/>
      <c r="I323" s="11"/>
    </row>
    <row r="324" spans="5:9" x14ac:dyDescent="0.25">
      <c r="E324" s="95"/>
      <c r="G324" s="1"/>
      <c r="H324" s="2"/>
      <c r="I324" s="11"/>
    </row>
    <row r="325" spans="5:9" x14ac:dyDescent="0.25">
      <c r="E325" s="95"/>
      <c r="G325" s="1"/>
      <c r="H325" s="2"/>
      <c r="I325" s="11"/>
    </row>
    <row r="326" spans="5:9" x14ac:dyDescent="0.25">
      <c r="E326" s="95"/>
      <c r="G326" s="1"/>
      <c r="H326" s="2"/>
      <c r="I326" s="11"/>
    </row>
    <row r="327" spans="5:9" x14ac:dyDescent="0.25">
      <c r="E327" s="95"/>
      <c r="G327" s="1"/>
      <c r="H327" s="2"/>
      <c r="I327" s="11"/>
    </row>
    <row r="328" spans="5:9" x14ac:dyDescent="0.25">
      <c r="E328" s="95"/>
      <c r="G328" s="1"/>
      <c r="H328" s="2"/>
      <c r="I328" s="11"/>
    </row>
    <row r="329" spans="5:9" x14ac:dyDescent="0.25">
      <c r="E329" s="95"/>
      <c r="G329" s="1"/>
      <c r="H329" s="2"/>
      <c r="I329" s="11"/>
    </row>
    <row r="330" spans="5:9" x14ac:dyDescent="0.25">
      <c r="E330" s="95"/>
      <c r="G330" s="1"/>
      <c r="H330" s="2"/>
      <c r="I330" s="11"/>
    </row>
    <row r="331" spans="5:9" x14ac:dyDescent="0.25">
      <c r="E331" s="95"/>
      <c r="G331" s="1"/>
      <c r="H331" s="2"/>
      <c r="I331" s="11"/>
    </row>
    <row r="332" spans="5:9" x14ac:dyDescent="0.25">
      <c r="E332" s="95"/>
      <c r="G332" s="1"/>
      <c r="H332" s="2"/>
      <c r="I332" s="11"/>
    </row>
    <row r="333" spans="5:9" x14ac:dyDescent="0.25">
      <c r="E333" s="95"/>
      <c r="G333" s="1"/>
      <c r="H333" s="2"/>
      <c r="I333" s="11"/>
    </row>
    <row r="334" spans="5:9" x14ac:dyDescent="0.25">
      <c r="E334" s="95"/>
      <c r="G334" s="1"/>
      <c r="H334" s="2"/>
      <c r="I334" s="11"/>
    </row>
    <row r="335" spans="5:9" x14ac:dyDescent="0.25">
      <c r="E335" s="95"/>
      <c r="G335" s="1"/>
      <c r="H335" s="2"/>
      <c r="I335" s="11"/>
    </row>
    <row r="336" spans="5:9" x14ac:dyDescent="0.25">
      <c r="E336" s="95"/>
      <c r="G336" s="1"/>
      <c r="H336" s="2"/>
      <c r="I336" s="11"/>
    </row>
    <row r="337" spans="5:9" x14ac:dyDescent="0.25">
      <c r="E337" s="95"/>
      <c r="G337" s="1"/>
      <c r="H337" s="2"/>
      <c r="I337" s="11"/>
    </row>
    <row r="338" spans="5:9" x14ac:dyDescent="0.25">
      <c r="E338" s="95"/>
      <c r="G338" s="1"/>
      <c r="H338" s="2"/>
      <c r="I338" s="11"/>
    </row>
    <row r="339" spans="5:9" x14ac:dyDescent="0.25">
      <c r="E339" s="95"/>
      <c r="G339" s="1"/>
      <c r="H339" s="2"/>
      <c r="I339" s="11"/>
    </row>
    <row r="340" spans="5:9" x14ac:dyDescent="0.25">
      <c r="E340" s="95"/>
      <c r="G340" s="1"/>
      <c r="H340" s="2"/>
      <c r="I340" s="11"/>
    </row>
    <row r="341" spans="5:9" x14ac:dyDescent="0.25">
      <c r="E341" s="95"/>
      <c r="G341" s="1"/>
      <c r="H341" s="2"/>
      <c r="I341" s="11"/>
    </row>
    <row r="342" spans="5:9" x14ac:dyDescent="0.25">
      <c r="E342" s="95"/>
      <c r="G342" s="1"/>
      <c r="H342" s="2"/>
      <c r="I342" s="11"/>
    </row>
    <row r="343" spans="5:9" x14ac:dyDescent="0.25">
      <c r="E343" s="95"/>
      <c r="G343" s="1"/>
      <c r="H343" s="2"/>
      <c r="I343" s="11"/>
    </row>
    <row r="344" spans="5:9" x14ac:dyDescent="0.25">
      <c r="E344" s="95"/>
      <c r="G344" s="1"/>
      <c r="H344" s="2"/>
      <c r="I344" s="11"/>
    </row>
    <row r="345" spans="5:9" x14ac:dyDescent="0.25">
      <c r="E345" s="95"/>
      <c r="G345" s="1"/>
      <c r="H345" s="2"/>
      <c r="I345" s="11"/>
    </row>
    <row r="346" spans="5:9" x14ac:dyDescent="0.25">
      <c r="E346" s="95"/>
      <c r="G346" s="1"/>
      <c r="H346" s="2"/>
      <c r="I346" s="11"/>
    </row>
    <row r="347" spans="5:9" x14ac:dyDescent="0.25">
      <c r="E347" s="95"/>
      <c r="G347" s="1"/>
      <c r="H347" s="2"/>
      <c r="I347" s="11"/>
    </row>
    <row r="348" spans="5:9" x14ac:dyDescent="0.25">
      <c r="E348" s="95"/>
      <c r="G348" s="1"/>
      <c r="H348" s="2"/>
      <c r="I348" s="11"/>
    </row>
    <row r="349" spans="5:9" x14ac:dyDescent="0.25">
      <c r="E349" s="95"/>
      <c r="G349" s="1"/>
      <c r="H349" s="2"/>
      <c r="I349" s="11"/>
    </row>
    <row r="350" spans="5:9" x14ac:dyDescent="0.25">
      <c r="E350" s="95"/>
      <c r="G350" s="1"/>
      <c r="H350" s="2"/>
      <c r="I350" s="11"/>
    </row>
    <row r="351" spans="5:9" x14ac:dyDescent="0.25">
      <c r="E351" s="95"/>
      <c r="G351" s="1"/>
      <c r="H351" s="2"/>
      <c r="I351" s="11"/>
    </row>
    <row r="352" spans="5:9" x14ac:dyDescent="0.25">
      <c r="E352" s="95"/>
      <c r="G352" s="1"/>
      <c r="H352" s="2"/>
      <c r="I352" s="11"/>
    </row>
    <row r="353" spans="5:9" x14ac:dyDescent="0.25">
      <c r="E353" s="95"/>
      <c r="G353" s="1"/>
      <c r="H353" s="2"/>
      <c r="I353" s="11"/>
    </row>
    <row r="354" spans="5:9" x14ac:dyDescent="0.25">
      <c r="E354" s="95"/>
      <c r="G354" s="1"/>
      <c r="H354" s="2"/>
      <c r="I354" s="11"/>
    </row>
    <row r="355" spans="5:9" x14ac:dyDescent="0.25">
      <c r="E355" s="95"/>
      <c r="G355" s="1"/>
      <c r="H355" s="2"/>
      <c r="I355" s="11"/>
    </row>
    <row r="356" spans="5:9" x14ac:dyDescent="0.25">
      <c r="E356" s="95"/>
      <c r="G356" s="1"/>
      <c r="H356" s="2"/>
      <c r="I356" s="11"/>
    </row>
    <row r="357" spans="5:9" x14ac:dyDescent="0.25">
      <c r="E357" s="95"/>
      <c r="G357" s="1"/>
      <c r="H357" s="2"/>
      <c r="I357" s="11"/>
    </row>
    <row r="358" spans="5:9" x14ac:dyDescent="0.25">
      <c r="E358" s="95"/>
      <c r="G358" s="1"/>
      <c r="H358" s="2"/>
      <c r="I358" s="11"/>
    </row>
    <row r="359" spans="5:9" x14ac:dyDescent="0.25">
      <c r="E359" s="95"/>
      <c r="G359" s="1"/>
      <c r="H359" s="2"/>
      <c r="I359" s="11"/>
    </row>
    <row r="360" spans="5:9" x14ac:dyDescent="0.25">
      <c r="E360" s="95"/>
      <c r="G360" s="1"/>
      <c r="H360" s="2"/>
      <c r="I360" s="11"/>
    </row>
    <row r="361" spans="5:9" x14ac:dyDescent="0.25">
      <c r="E361" s="95"/>
      <c r="G361" s="1"/>
      <c r="H361" s="2"/>
      <c r="I361" s="11"/>
    </row>
    <row r="362" spans="5:9" x14ac:dyDescent="0.25">
      <c r="E362" s="95"/>
      <c r="G362" s="1"/>
      <c r="H362" s="2"/>
      <c r="I362" s="11"/>
    </row>
    <row r="363" spans="5:9" x14ac:dyDescent="0.25">
      <c r="E363" s="95"/>
      <c r="G363" s="1"/>
      <c r="H363" s="2"/>
      <c r="I363" s="11"/>
    </row>
    <row r="364" spans="5:9" x14ac:dyDescent="0.25">
      <c r="E364" s="95"/>
      <c r="G364" s="1"/>
      <c r="H364" s="2"/>
      <c r="I364" s="11"/>
    </row>
    <row r="365" spans="5:9" x14ac:dyDescent="0.25">
      <c r="E365" s="95"/>
      <c r="G365" s="1"/>
      <c r="H365" s="2"/>
      <c r="I365" s="11"/>
    </row>
    <row r="366" spans="5:9" x14ac:dyDescent="0.25">
      <c r="E366" s="95"/>
      <c r="G366" s="1"/>
      <c r="H366" s="2"/>
      <c r="I366" s="11"/>
    </row>
    <row r="367" spans="5:9" x14ac:dyDescent="0.25">
      <c r="E367" s="95"/>
      <c r="G367" s="1"/>
      <c r="H367" s="2"/>
      <c r="I367" s="11"/>
    </row>
    <row r="368" spans="5:9" x14ac:dyDescent="0.25">
      <c r="E368" s="95"/>
      <c r="G368" s="1"/>
      <c r="H368" s="2"/>
      <c r="I368" s="11"/>
    </row>
    <row r="369" spans="5:9" x14ac:dyDescent="0.25">
      <c r="E369" s="95"/>
      <c r="G369" s="1"/>
      <c r="H369" s="2"/>
      <c r="I369" s="11"/>
    </row>
    <row r="370" spans="5:9" x14ac:dyDescent="0.25">
      <c r="E370" s="95"/>
      <c r="G370" s="1"/>
      <c r="H370" s="2"/>
      <c r="I370" s="11"/>
    </row>
    <row r="371" spans="5:9" x14ac:dyDescent="0.25">
      <c r="E371" s="95"/>
      <c r="G371" s="1"/>
      <c r="H371" s="2"/>
      <c r="I371" s="11"/>
    </row>
    <row r="372" spans="5:9" x14ac:dyDescent="0.25">
      <c r="E372" s="95"/>
      <c r="G372" s="1"/>
      <c r="H372" s="2"/>
      <c r="I372" s="11"/>
    </row>
    <row r="373" spans="5:9" x14ac:dyDescent="0.25">
      <c r="E373" s="95"/>
      <c r="G373" s="1"/>
      <c r="H373" s="2"/>
      <c r="I373" s="11"/>
    </row>
    <row r="374" spans="5:9" x14ac:dyDescent="0.25">
      <c r="E374" s="95"/>
      <c r="G374" s="1"/>
      <c r="H374" s="2"/>
      <c r="I374" s="11"/>
    </row>
    <row r="375" spans="5:9" x14ac:dyDescent="0.25">
      <c r="E375" s="95"/>
      <c r="G375" s="1"/>
      <c r="H375" s="2"/>
      <c r="I375" s="11"/>
    </row>
    <row r="376" spans="5:9" x14ac:dyDescent="0.25">
      <c r="E376" s="95"/>
      <c r="G376" s="1"/>
      <c r="H376" s="2"/>
      <c r="I376" s="11"/>
    </row>
    <row r="377" spans="5:9" x14ac:dyDescent="0.25">
      <c r="E377" s="95"/>
      <c r="G377" s="1"/>
      <c r="H377" s="2"/>
      <c r="I377" s="11"/>
    </row>
    <row r="378" spans="5:9" x14ac:dyDescent="0.25">
      <c r="E378" s="95"/>
      <c r="G378" s="1"/>
      <c r="H378" s="2"/>
      <c r="I378" s="11"/>
    </row>
    <row r="379" spans="5:9" x14ac:dyDescent="0.25">
      <c r="E379" s="95"/>
      <c r="G379" s="1"/>
      <c r="H379" s="2"/>
      <c r="I379" s="11"/>
    </row>
    <row r="380" spans="5:9" x14ac:dyDescent="0.25">
      <c r="E380" s="95"/>
      <c r="G380" s="1"/>
      <c r="H380" s="2"/>
      <c r="I380" s="11"/>
    </row>
    <row r="381" spans="5:9" x14ac:dyDescent="0.25">
      <c r="E381" s="95"/>
      <c r="G381" s="1"/>
      <c r="H381" s="2"/>
      <c r="I381" s="11"/>
    </row>
    <row r="382" spans="5:9" x14ac:dyDescent="0.25">
      <c r="E382" s="95"/>
      <c r="G382" s="1"/>
      <c r="H382" s="2"/>
      <c r="I382" s="11"/>
    </row>
    <row r="383" spans="5:9" x14ac:dyDescent="0.25">
      <c r="E383" s="95"/>
      <c r="G383" s="1"/>
      <c r="H383" s="2"/>
      <c r="I383" s="11"/>
    </row>
    <row r="384" spans="5:9" x14ac:dyDescent="0.25">
      <c r="E384" s="95"/>
      <c r="G384" s="1"/>
      <c r="H384" s="2"/>
      <c r="I384" s="11"/>
    </row>
    <row r="385" spans="5:9" x14ac:dyDescent="0.25">
      <c r="E385" s="95"/>
      <c r="G385" s="1"/>
      <c r="H385" s="2"/>
      <c r="I385" s="11"/>
    </row>
    <row r="386" spans="5:9" x14ac:dyDescent="0.25">
      <c r="E386" s="95"/>
      <c r="G386" s="1"/>
      <c r="H386" s="2"/>
      <c r="I386" s="11"/>
    </row>
    <row r="387" spans="5:9" x14ac:dyDescent="0.25">
      <c r="E387" s="95"/>
      <c r="G387" s="1"/>
      <c r="H387" s="2"/>
      <c r="I387" s="11"/>
    </row>
    <row r="388" spans="5:9" x14ac:dyDescent="0.25">
      <c r="E388" s="95"/>
      <c r="G388" s="1"/>
      <c r="H388" s="2"/>
      <c r="I388" s="11"/>
    </row>
    <row r="389" spans="5:9" x14ac:dyDescent="0.25">
      <c r="E389" s="95"/>
      <c r="G389" s="1"/>
      <c r="H389" s="2"/>
      <c r="I389" s="11"/>
    </row>
    <row r="390" spans="5:9" x14ac:dyDescent="0.25">
      <c r="E390" s="95"/>
      <c r="G390" s="1"/>
      <c r="H390" s="2"/>
      <c r="I390" s="11"/>
    </row>
    <row r="391" spans="5:9" x14ac:dyDescent="0.25">
      <c r="E391" s="95"/>
      <c r="G391" s="1"/>
      <c r="H391" s="2"/>
      <c r="I391" s="11"/>
    </row>
    <row r="392" spans="5:9" x14ac:dyDescent="0.25">
      <c r="E392" s="95"/>
      <c r="G392" s="1"/>
      <c r="H392" s="2"/>
      <c r="I392" s="11"/>
    </row>
    <row r="393" spans="5:9" x14ac:dyDescent="0.25">
      <c r="E393" s="95"/>
      <c r="G393" s="1"/>
      <c r="H393" s="2"/>
      <c r="I393" s="11"/>
    </row>
    <row r="394" spans="5:9" x14ac:dyDescent="0.25">
      <c r="E394" s="95"/>
      <c r="G394" s="1"/>
      <c r="H394" s="2"/>
      <c r="I394" s="11"/>
    </row>
    <row r="395" spans="5:9" x14ac:dyDescent="0.25">
      <c r="E395" s="95"/>
      <c r="G395" s="1"/>
      <c r="H395" s="2"/>
      <c r="I395" s="11"/>
    </row>
    <row r="396" spans="5:9" x14ac:dyDescent="0.25">
      <c r="E396" s="95"/>
      <c r="G396" s="1"/>
      <c r="H396" s="2"/>
      <c r="I396" s="11"/>
    </row>
    <row r="397" spans="5:9" x14ac:dyDescent="0.25">
      <c r="E397" s="95"/>
      <c r="G397" s="1"/>
      <c r="H397" s="2"/>
      <c r="I397" s="11"/>
    </row>
    <row r="398" spans="5:9" x14ac:dyDescent="0.25">
      <c r="E398" s="95"/>
      <c r="G398" s="1"/>
      <c r="H398" s="2"/>
      <c r="I398" s="11"/>
    </row>
    <row r="399" spans="5:9" x14ac:dyDescent="0.25">
      <c r="E399" s="95"/>
      <c r="G399" s="1"/>
      <c r="H399" s="2"/>
      <c r="I399" s="11"/>
    </row>
    <row r="400" spans="5:9" x14ac:dyDescent="0.25">
      <c r="E400" s="95"/>
      <c r="G400" s="1"/>
      <c r="H400" s="2"/>
      <c r="I400" s="11"/>
    </row>
    <row r="401" spans="5:9" x14ac:dyDescent="0.25">
      <c r="E401" s="95"/>
      <c r="G401" s="1"/>
      <c r="H401" s="2"/>
      <c r="I401" s="11"/>
    </row>
    <row r="402" spans="5:9" x14ac:dyDescent="0.25">
      <c r="E402" s="95"/>
      <c r="G402" s="1"/>
      <c r="H402" s="2"/>
      <c r="I402" s="11"/>
    </row>
    <row r="403" spans="5:9" x14ac:dyDescent="0.25">
      <c r="E403" s="95"/>
      <c r="G403" s="1"/>
      <c r="H403" s="2"/>
      <c r="I403" s="11"/>
    </row>
    <row r="404" spans="5:9" x14ac:dyDescent="0.25">
      <c r="E404" s="95"/>
      <c r="G404" s="1"/>
      <c r="H404" s="2"/>
      <c r="I404" s="11"/>
    </row>
    <row r="405" spans="5:9" x14ac:dyDescent="0.25">
      <c r="E405" s="95"/>
      <c r="G405" s="1"/>
      <c r="H405" s="2"/>
      <c r="I405" s="11"/>
    </row>
    <row r="406" spans="5:9" x14ac:dyDescent="0.25">
      <c r="E406" s="95"/>
      <c r="G406" s="1"/>
      <c r="H406" s="2"/>
      <c r="I406" s="11"/>
    </row>
    <row r="407" spans="5:9" x14ac:dyDescent="0.25">
      <c r="E407" s="95"/>
      <c r="G407" s="1"/>
      <c r="H407" s="2"/>
      <c r="I407" s="11"/>
    </row>
    <row r="408" spans="5:9" x14ac:dyDescent="0.25">
      <c r="E408" s="95"/>
      <c r="G408" s="1"/>
      <c r="H408" s="2"/>
      <c r="I408" s="11"/>
    </row>
    <row r="409" spans="5:9" x14ac:dyDescent="0.25">
      <c r="E409" s="95"/>
      <c r="G409" s="1"/>
      <c r="H409" s="2"/>
      <c r="I409" s="11"/>
    </row>
    <row r="410" spans="5:9" x14ac:dyDescent="0.25">
      <c r="E410" s="95"/>
      <c r="G410" s="1"/>
      <c r="H410" s="2"/>
      <c r="I410" s="11"/>
    </row>
    <row r="411" spans="5:9" x14ac:dyDescent="0.25">
      <c r="E411" s="95"/>
      <c r="G411" s="1"/>
      <c r="H411" s="2"/>
      <c r="I411" s="11"/>
    </row>
    <row r="412" spans="5:9" x14ac:dyDescent="0.25">
      <c r="E412" s="95"/>
      <c r="G412" s="1"/>
      <c r="H412" s="2"/>
      <c r="I412" s="11"/>
    </row>
    <row r="413" spans="5:9" x14ac:dyDescent="0.25">
      <c r="E413" s="95"/>
      <c r="G413" s="1"/>
      <c r="H413" s="2"/>
      <c r="I413" s="11"/>
    </row>
    <row r="414" spans="5:9" x14ac:dyDescent="0.25">
      <c r="E414" s="95"/>
      <c r="G414" s="1"/>
      <c r="H414" s="2"/>
      <c r="I414" s="11"/>
    </row>
    <row r="415" spans="5:9" x14ac:dyDescent="0.25">
      <c r="E415" s="95"/>
      <c r="G415" s="1"/>
      <c r="H415" s="2"/>
      <c r="I415" s="11"/>
    </row>
    <row r="416" spans="5:9" x14ac:dyDescent="0.25">
      <c r="E416" s="95"/>
      <c r="G416" s="1"/>
      <c r="H416" s="2"/>
      <c r="I416" s="11"/>
    </row>
    <row r="417" spans="5:9" x14ac:dyDescent="0.25">
      <c r="E417" s="95"/>
      <c r="G417" s="1"/>
      <c r="H417" s="2"/>
      <c r="I417" s="11"/>
    </row>
    <row r="418" spans="5:9" x14ac:dyDescent="0.25">
      <c r="E418" s="95"/>
      <c r="G418" s="1"/>
      <c r="H418" s="2"/>
      <c r="I418" s="11"/>
    </row>
    <row r="419" spans="5:9" x14ac:dyDescent="0.25">
      <c r="E419" s="95"/>
      <c r="G419" s="1"/>
      <c r="H419" s="2"/>
      <c r="I419" s="11"/>
    </row>
    <row r="420" spans="5:9" x14ac:dyDescent="0.25">
      <c r="E420" s="95"/>
      <c r="G420" s="1"/>
      <c r="H420" s="2"/>
      <c r="I420" s="11"/>
    </row>
    <row r="421" spans="5:9" x14ac:dyDescent="0.25">
      <c r="E421" s="95"/>
      <c r="G421" s="1"/>
      <c r="H421" s="2"/>
      <c r="I421" s="11"/>
    </row>
  </sheetData>
  <sheetProtection formatCells="0" formatColumns="0" formatRows="0" insertColumns="0" insertHyperlinks="0"/>
  <mergeCells count="36">
    <mergeCell ref="G264:G265"/>
    <mergeCell ref="G197:G211"/>
    <mergeCell ref="G225:G228"/>
    <mergeCell ref="G245:G249"/>
    <mergeCell ref="G250:G254"/>
    <mergeCell ref="G262:G263"/>
    <mergeCell ref="G102:G113"/>
    <mergeCell ref="G134:G139"/>
    <mergeCell ref="G156:G160"/>
    <mergeCell ref="G170:G176"/>
    <mergeCell ref="G180:G183"/>
    <mergeCell ref="G7:G8"/>
    <mergeCell ref="G9:G12"/>
    <mergeCell ref="G17:G19"/>
    <mergeCell ref="G39:G42"/>
    <mergeCell ref="G43:G56"/>
    <mergeCell ref="A4:E4"/>
    <mergeCell ref="F4:K4"/>
    <mergeCell ref="L4:O4"/>
    <mergeCell ref="A5:E5"/>
    <mergeCell ref="F5:K5"/>
    <mergeCell ref="L5:O5"/>
    <mergeCell ref="A1:O1"/>
    <mergeCell ref="A2:E2"/>
    <mergeCell ref="F2:K2"/>
    <mergeCell ref="L2:O2"/>
    <mergeCell ref="A3:E3"/>
    <mergeCell ref="F3:K3"/>
    <mergeCell ref="L3:O3"/>
    <mergeCell ref="H7:H8"/>
    <mergeCell ref="N7:N8"/>
    <mergeCell ref="H262:H263"/>
    <mergeCell ref="N262:N263"/>
    <mergeCell ref="H264:H265"/>
    <mergeCell ref="N264:N265"/>
    <mergeCell ref="N11:N12"/>
  </mergeCells>
  <dataValidations count="8">
    <dataValidation type="list" allowBlank="1" showInputMessage="1" showErrorMessage="1" sqref="N258" xr:uid="{00000000-0002-0000-0900-000000000000}">
      <formula1>"0%,20%"</formula1>
    </dataValidation>
    <dataValidation type="list" allowBlank="1" showInputMessage="1" showErrorMessage="1" sqref="N131" xr:uid="{00000000-0002-0000-0900-000001000000}">
      <formula1>"0%,30%"</formula1>
    </dataValidation>
    <dataValidation type="list" allowBlank="1" showInputMessage="1" showErrorMessage="1" sqref="N100" xr:uid="{00000000-0002-0000-0900-000002000000}">
      <formula1>"0%,20%,39%,50%"</formula1>
    </dataValidation>
    <dataValidation type="whole" allowBlank="1" showInputMessage="1" showErrorMessage="1" sqref="I130 L231 K145 L185 L235 L261 K102 K156 K80 K67:K68 K229:K230 K154 K77 K141:K142 K259:K260 K74:K75 K132 K114:K116 K134 K43 K130:M130 M197 L114:M114" xr:uid="{00000000-0002-0000-0900-000003000000}">
      <formula1>0</formula1>
      <formula2>10000000</formula2>
    </dataValidation>
    <dataValidation type="list" allowBlank="1" showInputMessage="1" showErrorMessage="1" sqref="K135:K138 K147:K149 K140 K223 K143 K244:K249 K218:K221 K157:K160 K251:K255 K165:K166 K152:K153 K155 K178:K183 K115 K198:K211 K226:K228 K232:K234 K45:K56 K196 K214:K216 K94:K101 K169:K176 K103:K112 K114:M114 L94:M97 L178:M179" xr:uid="{00000000-0002-0000-0900-000004000000}">
      <formula1>"SI,NO,NO APLICA"</formula1>
    </dataValidation>
    <dataValidation type="list" allowBlank="1" showInputMessage="1" showErrorMessage="1" sqref="I129 L236:L238 K35:K37 K23:K33 K66 K39:K41 K250 K151 K195 K18:K20 K71 K73 K177 K231 K7:K9 K167:K168 K11:K16 K63 K59 K217 K213 K224:K225 K236:K242 L45:M55 K262:M265 L223:M224 K186:M194 M236:M244 M23:M24 K256:M257 M217 K21:M21 K129:M129 K65:M65 K57:M57 L163:M163 M18:M19 K87:M92 K144:M144 K69:M69 K150:M150 L167:M167 K184:M184 K161:M161 M7:M9 M11:M16" xr:uid="{00000000-0002-0000-0900-000005000000}">
      <formula1>"SI,NO"</formula1>
    </dataValidation>
    <dataValidation type="list" allowBlank="1" showInputMessage="1" showErrorMessage="1" sqref="L135:L139 L101 M100:M101 M134:M139 L154:M155 L103:M113 L98:M98 L159:M160" xr:uid="{00000000-0002-0000-0900-000006000000}">
      <formula1>"SI,NO,NO APLICA,VACIO"</formula1>
    </dataValidation>
    <dataValidation type="list" allowBlank="1" showInputMessage="1" showErrorMessage="1" sqref="L36:L37 L250:L255 L166 L169 L157:L158 L181:L183 M231 M143 M35:M37 L213:M216 M140 M71 M180:M183 L232:M234 L147:M149 L152:M153 L99:M99 M66 M73 M218:M221 M59 M198:M211 M25:M33 M156:M158 L63:M63 L39:M41 M169:M177 M164:M166 L121:M128" xr:uid="{00000000-0002-0000-0900-000007000000}">
      <formula1>"SI,NO,VACIO"</formula1>
    </dataValidation>
  </dataValidations>
  <hyperlinks>
    <hyperlink ref="O35" r:id="rId1" display="https://www.dadep.gov.co/planeacion/planes" xr:uid="{00000000-0004-0000-0900-000000000000}"/>
    <hyperlink ref="O66" r:id="rId2" xr:uid="{00000000-0004-0000-0900-000001000000}"/>
    <hyperlink ref="O140" r:id="rId3" display="https://www.dadep.gov.co/sites/default/files/instrumentos_gestion_informacion/archivo_de_eliminacion.pdf" xr:uid="{00000000-0004-0000-0900-000002000000}"/>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8000000}">
          <x14:formula1>
            <xm:f>'https://alcaldiabogota.sharepoint.com/Users/carlos andres lopez/Downloads/[20230309HerramientaVerificacion2022 (2).xlsx]Listas'!#REF!</xm:f>
          </x14:formula1>
          <xm:sqref>L2:L5</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tabColor theme="0"/>
  </sheetPr>
  <dimension ref="A1:P265"/>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7.5703125" style="3" customWidth="1"/>
    <col min="4" max="4" width="14.5703125" style="3" customWidth="1"/>
    <col min="5" max="5" width="8" style="11" customWidth="1"/>
    <col min="6" max="6" width="47.42578125" style="4" customWidth="1"/>
    <col min="7" max="7" width="9" style="1" customWidth="1"/>
    <col min="8" max="8" width="10.5703125" style="2" customWidth="1"/>
    <col min="9" max="9" width="10.140625" style="11" customWidth="1"/>
    <col min="10" max="10" width="11.28515625" style="2" customWidth="1"/>
    <col min="11" max="11" width="12.5703125" style="10" customWidth="1"/>
    <col min="12" max="12" width="11.28515625" style="3" customWidth="1"/>
    <col min="13" max="13" width="12.85546875" style="11" customWidth="1"/>
    <col min="14" max="14" width="18.140625" style="11" customWidth="1"/>
    <col min="15" max="15" width="62.570312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1331</v>
      </c>
      <c r="G2" s="1417"/>
      <c r="H2" s="1417"/>
      <c r="I2" s="1417"/>
      <c r="J2" s="1417"/>
      <c r="K2" s="1418"/>
      <c r="L2" s="1543"/>
      <c r="M2" s="1543"/>
      <c r="N2" s="1543"/>
      <c r="O2" s="1543"/>
    </row>
    <row r="3" spans="1:15" s="24" customFormat="1" ht="18.75" customHeight="1" x14ac:dyDescent="0.25">
      <c r="A3" s="1541" t="s">
        <v>101</v>
      </c>
      <c r="B3" s="1541"/>
      <c r="C3" s="1541"/>
      <c r="D3" s="1541"/>
      <c r="E3" s="1541"/>
      <c r="F3" s="1416">
        <v>1050</v>
      </c>
      <c r="G3" s="1417"/>
      <c r="H3" s="1417"/>
      <c r="I3" s="1417"/>
      <c r="J3" s="1417"/>
      <c r="K3" s="1418"/>
      <c r="L3" s="1543"/>
      <c r="M3" s="1543"/>
      <c r="N3" s="1543"/>
      <c r="O3" s="1543"/>
    </row>
    <row r="4" spans="1:15" s="24" customFormat="1" ht="18.75" customHeight="1" x14ac:dyDescent="0.25">
      <c r="A4" s="1541" t="s">
        <v>102</v>
      </c>
      <c r="B4" s="1541"/>
      <c r="C4" s="1541"/>
      <c r="D4" s="1541"/>
      <c r="E4" s="1541"/>
      <c r="F4" s="1416" t="s">
        <v>5009</v>
      </c>
      <c r="G4" s="1417"/>
      <c r="H4" s="1417"/>
      <c r="I4" s="1417"/>
      <c r="J4" s="1417"/>
      <c r="K4" s="1418"/>
      <c r="L4" s="1543"/>
      <c r="M4" s="1543"/>
      <c r="N4" s="1543"/>
      <c r="O4" s="1543"/>
    </row>
    <row r="5" spans="1:15" s="24" customFormat="1" ht="18.75" customHeight="1" x14ac:dyDescent="0.25">
      <c r="A5" s="1541" t="s">
        <v>103</v>
      </c>
      <c r="B5" s="1541"/>
      <c r="C5" s="1541"/>
      <c r="D5" s="1541"/>
      <c r="E5" s="1541"/>
      <c r="F5" s="1416" t="s">
        <v>1466</v>
      </c>
      <c r="G5" s="1417"/>
      <c r="H5" s="1417"/>
      <c r="I5" s="1417"/>
      <c r="J5" s="1417"/>
      <c r="K5" s="1418"/>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40.25" x14ac:dyDescent="0.25">
      <c r="A7" s="82">
        <v>1</v>
      </c>
      <c r="B7" s="133" t="s">
        <v>120</v>
      </c>
      <c r="C7" s="133" t="s">
        <v>121</v>
      </c>
      <c r="D7" s="133" t="s">
        <v>122</v>
      </c>
      <c r="E7" s="122">
        <v>1</v>
      </c>
      <c r="F7" s="125" t="s">
        <v>123</v>
      </c>
      <c r="G7" s="1404">
        <v>1</v>
      </c>
      <c r="H7" s="1406">
        <v>0.4</v>
      </c>
      <c r="I7" s="133" t="s">
        <v>124</v>
      </c>
      <c r="J7" s="222" t="s">
        <v>125</v>
      </c>
      <c r="K7" s="5" t="s">
        <v>129</v>
      </c>
      <c r="L7" s="223" t="s">
        <v>125</v>
      </c>
      <c r="M7" s="133" t="s">
        <v>129</v>
      </c>
      <c r="N7" s="1537">
        <v>0.4</v>
      </c>
      <c r="O7" s="225" t="s">
        <v>5010</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3" t="s">
        <v>126</v>
      </c>
      <c r="N8" s="1538"/>
      <c r="O8" s="225" t="s">
        <v>5011</v>
      </c>
    </row>
    <row r="9" spans="1:15" s="4" customFormat="1" ht="127.5" x14ac:dyDescent="0.25">
      <c r="A9" s="82">
        <v>3</v>
      </c>
      <c r="B9" s="133" t="s">
        <v>120</v>
      </c>
      <c r="C9" s="133" t="s">
        <v>121</v>
      </c>
      <c r="D9" s="133" t="s">
        <v>122</v>
      </c>
      <c r="E9" s="122">
        <v>3</v>
      </c>
      <c r="F9" s="125" t="s">
        <v>131</v>
      </c>
      <c r="G9" s="1422">
        <v>2</v>
      </c>
      <c r="H9" s="138" t="s">
        <v>125</v>
      </c>
      <c r="I9" s="133" t="s">
        <v>124</v>
      </c>
      <c r="J9" s="222" t="s">
        <v>125</v>
      </c>
      <c r="K9" s="5" t="s">
        <v>126</v>
      </c>
      <c r="L9" s="223" t="s">
        <v>125</v>
      </c>
      <c r="M9" s="133" t="s">
        <v>126</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3" t="s">
        <v>126</v>
      </c>
      <c r="N11" s="1535">
        <v>0</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133" t="s">
        <v>129</v>
      </c>
      <c r="N12" s="1536"/>
      <c r="O12" s="225" t="s">
        <v>5012</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3"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133" t="s">
        <v>126</v>
      </c>
      <c r="N14" s="85">
        <v>0</v>
      </c>
      <c r="O14" s="225" t="s">
        <v>5013</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3" t="s">
        <v>126</v>
      </c>
      <c r="N15" s="85">
        <v>0</v>
      </c>
      <c r="O15" s="225" t="s">
        <v>5013</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3" t="s">
        <v>129</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3" t="s">
        <v>129</v>
      </c>
      <c r="N18" s="85">
        <v>0</v>
      </c>
      <c r="O18" s="225" t="s">
        <v>5014</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129</v>
      </c>
      <c r="L19" s="223" t="s">
        <v>125</v>
      </c>
      <c r="M19" s="133" t="s">
        <v>126</v>
      </c>
      <c r="N19" s="85">
        <v>0</v>
      </c>
      <c r="O19" s="225" t="s">
        <v>5015</v>
      </c>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7</v>
      </c>
      <c r="L20" s="223" t="s">
        <v>125</v>
      </c>
      <c r="M20" s="643">
        <v>4</v>
      </c>
      <c r="N20" s="226">
        <v>0.15</v>
      </c>
      <c r="O20" s="225" t="s">
        <v>5016</v>
      </c>
    </row>
    <row r="21" spans="1:15" s="4" customFormat="1" ht="76.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3" t="s">
        <v>129</v>
      </c>
      <c r="N21" s="226">
        <v>0.1</v>
      </c>
      <c r="O21" s="225" t="s">
        <v>5017</v>
      </c>
    </row>
    <row r="22" spans="1:15" s="4" customFormat="1" ht="165.75" x14ac:dyDescent="0.25">
      <c r="A22" s="82">
        <v>16</v>
      </c>
      <c r="B22" s="133" t="s">
        <v>120</v>
      </c>
      <c r="C22" s="133" t="s">
        <v>161</v>
      </c>
      <c r="D22" s="133" t="s">
        <v>149</v>
      </c>
      <c r="E22" s="122" t="s">
        <v>164</v>
      </c>
      <c r="F22" s="125" t="s">
        <v>165</v>
      </c>
      <c r="G22" s="140" t="s">
        <v>125</v>
      </c>
      <c r="H22" s="138" t="s">
        <v>125</v>
      </c>
      <c r="I22" s="133" t="s">
        <v>166</v>
      </c>
      <c r="J22" s="222" t="s">
        <v>125</v>
      </c>
      <c r="K22" s="48" t="s">
        <v>5018</v>
      </c>
      <c r="L22" s="223" t="s">
        <v>125</v>
      </c>
      <c r="M22" s="48" t="s">
        <v>5018</v>
      </c>
      <c r="N22" s="85">
        <v>0</v>
      </c>
      <c r="O22" s="225" t="s">
        <v>5019</v>
      </c>
    </row>
    <row r="23" spans="1:15" s="4" customFormat="1" ht="76.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3" t="s">
        <v>129</v>
      </c>
      <c r="N23" s="85">
        <v>0</v>
      </c>
      <c r="O23" s="225" t="s">
        <v>5020</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3" t="s">
        <v>129</v>
      </c>
      <c r="N24" s="85">
        <v>0</v>
      </c>
      <c r="O24" s="225" t="s">
        <v>5021</v>
      </c>
    </row>
    <row r="25" spans="1:15" s="4" customFormat="1" ht="76.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3" t="s">
        <v>129</v>
      </c>
      <c r="N25" s="229">
        <v>0</v>
      </c>
      <c r="O25" s="230" t="s">
        <v>5022</v>
      </c>
    </row>
    <row r="26" spans="1:15" s="4" customFormat="1" ht="76.5" x14ac:dyDescent="0.25">
      <c r="A26" s="82">
        <v>20</v>
      </c>
      <c r="B26" s="133" t="s">
        <v>120</v>
      </c>
      <c r="C26" s="133" t="s">
        <v>161</v>
      </c>
      <c r="D26" s="133" t="s">
        <v>149</v>
      </c>
      <c r="E26" s="122" t="s">
        <v>179</v>
      </c>
      <c r="F26" s="125" t="s">
        <v>180</v>
      </c>
      <c r="G26" s="140" t="s">
        <v>125</v>
      </c>
      <c r="H26" s="138" t="s">
        <v>125</v>
      </c>
      <c r="I26" s="133" t="s">
        <v>177</v>
      </c>
      <c r="J26" s="222" t="s">
        <v>125</v>
      </c>
      <c r="K26" s="5" t="s">
        <v>129</v>
      </c>
      <c r="L26" s="223" t="s">
        <v>125</v>
      </c>
      <c r="M26" s="133" t="s">
        <v>129</v>
      </c>
      <c r="N26" s="85">
        <v>0</v>
      </c>
      <c r="O26" s="225" t="s">
        <v>5023</v>
      </c>
    </row>
    <row r="27" spans="1:15" s="4" customFormat="1" ht="76.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133" t="s">
        <v>129</v>
      </c>
      <c r="N27" s="85">
        <v>0</v>
      </c>
      <c r="O27" s="225" t="s">
        <v>5024</v>
      </c>
    </row>
    <row r="28" spans="1:15" s="4" customFormat="1" ht="76.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3" t="s">
        <v>129</v>
      </c>
      <c r="N28" s="85">
        <v>0</v>
      </c>
      <c r="O28" s="225" t="s">
        <v>5025</v>
      </c>
    </row>
    <row r="29" spans="1:15" s="4" customFormat="1" ht="76.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3" t="s">
        <v>126</v>
      </c>
      <c r="N29" s="85">
        <v>0</v>
      </c>
      <c r="O29" s="225"/>
    </row>
    <row r="30" spans="1:15" s="4" customFormat="1" ht="76.5" x14ac:dyDescent="0.25">
      <c r="A30" s="82">
        <v>24</v>
      </c>
      <c r="B30" s="133" t="s">
        <v>120</v>
      </c>
      <c r="C30" s="133" t="s">
        <v>161</v>
      </c>
      <c r="D30" s="133" t="s">
        <v>149</v>
      </c>
      <c r="E30" s="122" t="s">
        <v>190</v>
      </c>
      <c r="F30" s="125" t="s">
        <v>191</v>
      </c>
      <c r="G30" s="140" t="s">
        <v>125</v>
      </c>
      <c r="H30" s="138" t="s">
        <v>125</v>
      </c>
      <c r="I30" s="133" t="s">
        <v>177</v>
      </c>
      <c r="J30" s="222" t="s">
        <v>125</v>
      </c>
      <c r="K30" s="5" t="s">
        <v>129</v>
      </c>
      <c r="L30" s="223" t="s">
        <v>125</v>
      </c>
      <c r="M30" s="133" t="s">
        <v>129</v>
      </c>
      <c r="N30" s="85">
        <v>0</v>
      </c>
      <c r="O30" s="225" t="s">
        <v>5026</v>
      </c>
    </row>
    <row r="31" spans="1:15" s="4" customFormat="1" ht="76.5"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133" t="s">
        <v>129</v>
      </c>
      <c r="N31" s="85">
        <v>0</v>
      </c>
      <c r="O31" s="225" t="s">
        <v>5027</v>
      </c>
    </row>
    <row r="32" spans="1:15" s="4" customFormat="1" ht="76.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133" t="s">
        <v>129</v>
      </c>
      <c r="N32" s="85">
        <v>0</v>
      </c>
      <c r="O32" s="225" t="s">
        <v>5028</v>
      </c>
    </row>
    <row r="33" spans="1:15" s="4" customFormat="1" ht="76.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3" t="s">
        <v>129</v>
      </c>
      <c r="N33" s="85">
        <v>0</v>
      </c>
      <c r="O33" s="225" t="s">
        <v>5029</v>
      </c>
    </row>
    <row r="34" spans="1:15" s="4" customFormat="1" ht="76.5" x14ac:dyDescent="0.25">
      <c r="A34" s="82">
        <v>28</v>
      </c>
      <c r="B34" s="133" t="s">
        <v>120</v>
      </c>
      <c r="C34" s="133" t="s">
        <v>161</v>
      </c>
      <c r="D34" s="133" t="s">
        <v>149</v>
      </c>
      <c r="E34" s="122" t="s">
        <v>200</v>
      </c>
      <c r="F34" s="125" t="s">
        <v>201</v>
      </c>
      <c r="G34" s="140" t="s">
        <v>125</v>
      </c>
      <c r="H34" s="138" t="s">
        <v>125</v>
      </c>
      <c r="I34" s="133" t="s">
        <v>166</v>
      </c>
      <c r="J34" s="222" t="s">
        <v>125</v>
      </c>
      <c r="K34" s="45" t="s">
        <v>2002</v>
      </c>
      <c r="L34" s="223" t="s">
        <v>125</v>
      </c>
      <c r="M34" s="45" t="s">
        <v>2002</v>
      </c>
      <c r="N34" s="85">
        <v>0</v>
      </c>
      <c r="O34" s="225"/>
    </row>
    <row r="35" spans="1:15" s="4" customFormat="1" ht="76.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3" t="s">
        <v>129</v>
      </c>
      <c r="N35" s="85">
        <v>0</v>
      </c>
      <c r="O35" s="307" t="s">
        <v>5030</v>
      </c>
    </row>
    <row r="36" spans="1:15" s="4" customFormat="1" ht="76.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3" t="s">
        <v>129</v>
      </c>
      <c r="N36" s="226">
        <v>0.2</v>
      </c>
      <c r="O36" s="225" t="s">
        <v>5031</v>
      </c>
    </row>
    <row r="37" spans="1:15" s="4" customFormat="1" ht="76.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3" t="s">
        <v>129</v>
      </c>
      <c r="N37" s="232">
        <v>0</v>
      </c>
      <c r="O37" s="225" t="s">
        <v>5032</v>
      </c>
    </row>
    <row r="38" spans="1:15" s="4" customFormat="1" ht="76.5"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0.4</v>
      </c>
      <c r="O38" s="225" t="s">
        <v>5033</v>
      </c>
    </row>
    <row r="39" spans="1:15" s="4" customFormat="1" ht="76.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3" t="s">
        <v>129</v>
      </c>
      <c r="N39" s="85">
        <v>0</v>
      </c>
      <c r="O39" s="225" t="s">
        <v>5034</v>
      </c>
    </row>
    <row r="40" spans="1:15" s="4" customFormat="1" ht="76.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3" t="s">
        <v>129</v>
      </c>
      <c r="N40" s="85">
        <v>0</v>
      </c>
      <c r="O40" s="225" t="s">
        <v>5035</v>
      </c>
    </row>
    <row r="41" spans="1:15" s="4" customFormat="1" ht="76.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3" t="s">
        <v>129</v>
      </c>
      <c r="N41" s="85">
        <v>0</v>
      </c>
      <c r="O41" s="225" t="s">
        <v>5036</v>
      </c>
    </row>
    <row r="42" spans="1:15" s="4" customFormat="1" ht="76.5" x14ac:dyDescent="0.25">
      <c r="A42" s="82">
        <v>36</v>
      </c>
      <c r="B42" s="133" t="s">
        <v>120</v>
      </c>
      <c r="C42" s="133" t="s">
        <v>161</v>
      </c>
      <c r="D42" s="133" t="s">
        <v>149</v>
      </c>
      <c r="E42" s="122" t="s">
        <v>221</v>
      </c>
      <c r="F42" s="125" t="s">
        <v>222</v>
      </c>
      <c r="G42" s="1405"/>
      <c r="H42" s="138" t="s">
        <v>125</v>
      </c>
      <c r="I42" s="133" t="s">
        <v>166</v>
      </c>
      <c r="J42" s="222" t="s">
        <v>223</v>
      </c>
      <c r="K42" s="132" t="s">
        <v>5037</v>
      </c>
      <c r="L42" s="233" t="s">
        <v>5037</v>
      </c>
      <c r="M42" s="108" t="s">
        <v>5037</v>
      </c>
      <c r="N42" s="85">
        <v>0</v>
      </c>
      <c r="O42" s="225" t="s">
        <v>5038</v>
      </c>
    </row>
    <row r="43" spans="1:15" s="4" customFormat="1" ht="76.5" x14ac:dyDescent="0.25">
      <c r="A43" s="82">
        <v>37</v>
      </c>
      <c r="B43" s="133" t="s">
        <v>120</v>
      </c>
      <c r="C43" s="133" t="s">
        <v>161</v>
      </c>
      <c r="D43" s="133" t="s">
        <v>149</v>
      </c>
      <c r="E43" s="122">
        <v>11</v>
      </c>
      <c r="F43" s="125" t="s">
        <v>226</v>
      </c>
      <c r="G43" s="1422">
        <v>8</v>
      </c>
      <c r="H43" s="139">
        <v>0.3</v>
      </c>
      <c r="I43" s="133" t="s">
        <v>159</v>
      </c>
      <c r="J43" s="222">
        <v>5</v>
      </c>
      <c r="K43" s="45">
        <v>115</v>
      </c>
      <c r="L43" s="272">
        <v>63</v>
      </c>
      <c r="M43" s="643">
        <v>63</v>
      </c>
      <c r="N43" s="236">
        <v>0.3</v>
      </c>
      <c r="O43" s="225" t="s">
        <v>5039</v>
      </c>
    </row>
    <row r="44" spans="1:15" s="4" customFormat="1" ht="76.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row>
    <row r="45" spans="1:15" s="4" customFormat="1" ht="76.5" x14ac:dyDescent="0.25">
      <c r="A45" s="82">
        <v>39</v>
      </c>
      <c r="B45" s="133" t="s">
        <v>120</v>
      </c>
      <c r="C45" s="133" t="s">
        <v>161</v>
      </c>
      <c r="D45" s="133" t="s">
        <v>149</v>
      </c>
      <c r="E45" s="122" t="s">
        <v>230</v>
      </c>
      <c r="F45" s="125" t="s">
        <v>231</v>
      </c>
      <c r="G45" s="1422"/>
      <c r="H45" s="138" t="s">
        <v>125</v>
      </c>
      <c r="I45" s="133" t="s">
        <v>124</v>
      </c>
      <c r="J45" s="222" t="s">
        <v>232</v>
      </c>
      <c r="K45" s="5" t="s">
        <v>129</v>
      </c>
      <c r="L45" s="141" t="s">
        <v>129</v>
      </c>
      <c r="M45" s="108" t="s">
        <v>129</v>
      </c>
      <c r="N45" s="85">
        <v>0</v>
      </c>
      <c r="O45" s="225"/>
    </row>
    <row r="46" spans="1:15" s="4" customFormat="1" ht="76.5" x14ac:dyDescent="0.25">
      <c r="A46" s="82">
        <v>40</v>
      </c>
      <c r="B46" s="133" t="s">
        <v>120</v>
      </c>
      <c r="C46" s="133" t="s">
        <v>161</v>
      </c>
      <c r="D46" s="133" t="s">
        <v>149</v>
      </c>
      <c r="E46" s="122" t="s">
        <v>233</v>
      </c>
      <c r="F46" s="125" t="s">
        <v>234</v>
      </c>
      <c r="G46" s="1422"/>
      <c r="H46" s="138" t="s">
        <v>125</v>
      </c>
      <c r="I46" s="133" t="s">
        <v>124</v>
      </c>
      <c r="J46" s="222" t="s">
        <v>235</v>
      </c>
      <c r="K46" s="5" t="s">
        <v>129</v>
      </c>
      <c r="L46" s="141" t="s">
        <v>129</v>
      </c>
      <c r="M46" s="108" t="s">
        <v>129</v>
      </c>
      <c r="N46" s="85">
        <v>0</v>
      </c>
      <c r="O46" s="225"/>
    </row>
    <row r="47" spans="1:15" s="4" customFormat="1" ht="76.5" x14ac:dyDescent="0.25">
      <c r="A47" s="82">
        <v>41</v>
      </c>
      <c r="B47" s="133" t="s">
        <v>120</v>
      </c>
      <c r="C47" s="133" t="s">
        <v>161</v>
      </c>
      <c r="D47" s="133" t="s">
        <v>149</v>
      </c>
      <c r="E47" s="122" t="s">
        <v>236</v>
      </c>
      <c r="F47" s="125" t="s">
        <v>237</v>
      </c>
      <c r="G47" s="1422"/>
      <c r="H47" s="138" t="s">
        <v>125</v>
      </c>
      <c r="I47" s="133" t="s">
        <v>124</v>
      </c>
      <c r="J47" s="222" t="s">
        <v>238</v>
      </c>
      <c r="K47" s="5" t="s">
        <v>129</v>
      </c>
      <c r="L47" s="141" t="s">
        <v>129</v>
      </c>
      <c r="M47" s="108" t="s">
        <v>129</v>
      </c>
      <c r="N47" s="85">
        <v>0</v>
      </c>
      <c r="O47" s="225"/>
    </row>
    <row r="48" spans="1:15" s="4" customFormat="1" ht="76.5" x14ac:dyDescent="0.25">
      <c r="A48" s="82">
        <v>42</v>
      </c>
      <c r="B48" s="133" t="s">
        <v>120</v>
      </c>
      <c r="C48" s="133" t="s">
        <v>161</v>
      </c>
      <c r="D48" s="133" t="s">
        <v>149</v>
      </c>
      <c r="E48" s="122" t="s">
        <v>239</v>
      </c>
      <c r="F48" s="125" t="s">
        <v>240</v>
      </c>
      <c r="G48" s="1422"/>
      <c r="H48" s="138" t="s">
        <v>125</v>
      </c>
      <c r="I48" s="133" t="s">
        <v>124</v>
      </c>
      <c r="J48" s="222" t="s">
        <v>241</v>
      </c>
      <c r="K48" s="5" t="s">
        <v>129</v>
      </c>
      <c r="L48" s="141" t="s">
        <v>129</v>
      </c>
      <c r="M48" s="108" t="s">
        <v>129</v>
      </c>
      <c r="N48" s="85">
        <v>0</v>
      </c>
      <c r="O48" s="225"/>
    </row>
    <row r="49" spans="1:15" s="4" customFormat="1" ht="76.5" x14ac:dyDescent="0.25">
      <c r="A49" s="82">
        <v>43</v>
      </c>
      <c r="B49" s="133" t="s">
        <v>120</v>
      </c>
      <c r="C49" s="133" t="s">
        <v>161</v>
      </c>
      <c r="D49" s="133" t="s">
        <v>149</v>
      </c>
      <c r="E49" s="122" t="s">
        <v>242</v>
      </c>
      <c r="F49" s="125" t="s">
        <v>243</v>
      </c>
      <c r="G49" s="1422"/>
      <c r="H49" s="138" t="s">
        <v>125</v>
      </c>
      <c r="I49" s="133" t="s">
        <v>124</v>
      </c>
      <c r="J49" s="222" t="s">
        <v>244</v>
      </c>
      <c r="K49" s="5" t="s">
        <v>126</v>
      </c>
      <c r="L49" s="141" t="s">
        <v>129</v>
      </c>
      <c r="M49" s="108" t="s">
        <v>129</v>
      </c>
      <c r="N49" s="85">
        <v>0</v>
      </c>
      <c r="O49" s="225"/>
    </row>
    <row r="50" spans="1:15" s="4" customFormat="1" ht="76.5" x14ac:dyDescent="0.25">
      <c r="A50" s="82">
        <v>44</v>
      </c>
      <c r="B50" s="133" t="s">
        <v>120</v>
      </c>
      <c r="C50" s="133" t="s">
        <v>161</v>
      </c>
      <c r="D50" s="133" t="s">
        <v>149</v>
      </c>
      <c r="E50" s="122" t="s">
        <v>245</v>
      </c>
      <c r="F50" s="125" t="s">
        <v>246</v>
      </c>
      <c r="G50" s="1422"/>
      <c r="H50" s="138" t="s">
        <v>125</v>
      </c>
      <c r="I50" s="133" t="s">
        <v>124</v>
      </c>
      <c r="J50" s="222" t="s">
        <v>247</v>
      </c>
      <c r="K50" s="5" t="s">
        <v>129</v>
      </c>
      <c r="L50" s="141" t="s">
        <v>129</v>
      </c>
      <c r="M50" s="108" t="s">
        <v>129</v>
      </c>
      <c r="N50" s="85">
        <v>0</v>
      </c>
      <c r="O50" s="225"/>
    </row>
    <row r="51" spans="1:15" s="4" customFormat="1" ht="76.5" x14ac:dyDescent="0.25">
      <c r="A51" s="82">
        <v>45</v>
      </c>
      <c r="B51" s="133" t="s">
        <v>120</v>
      </c>
      <c r="C51" s="133" t="s">
        <v>161</v>
      </c>
      <c r="D51" s="133" t="s">
        <v>149</v>
      </c>
      <c r="E51" s="122" t="s">
        <v>248</v>
      </c>
      <c r="F51" s="125" t="s">
        <v>249</v>
      </c>
      <c r="G51" s="1422"/>
      <c r="H51" s="138" t="s">
        <v>125</v>
      </c>
      <c r="I51" s="133" t="s">
        <v>124</v>
      </c>
      <c r="J51" s="222" t="s">
        <v>250</v>
      </c>
      <c r="K51" s="5" t="s">
        <v>129</v>
      </c>
      <c r="L51" s="141" t="s">
        <v>129</v>
      </c>
      <c r="M51" s="108" t="s">
        <v>129</v>
      </c>
      <c r="N51" s="85">
        <v>0</v>
      </c>
      <c r="O51" s="225" t="s">
        <v>5040</v>
      </c>
    </row>
    <row r="52" spans="1:15" s="4" customFormat="1" ht="76.5" x14ac:dyDescent="0.25">
      <c r="A52" s="82">
        <v>46</v>
      </c>
      <c r="B52" s="133" t="s">
        <v>120</v>
      </c>
      <c r="C52" s="133" t="s">
        <v>161</v>
      </c>
      <c r="D52" s="133" t="s">
        <v>149</v>
      </c>
      <c r="E52" s="122" t="s">
        <v>251</v>
      </c>
      <c r="F52" s="125" t="s">
        <v>252</v>
      </c>
      <c r="G52" s="1422"/>
      <c r="H52" s="138" t="s">
        <v>125</v>
      </c>
      <c r="I52" s="133" t="s">
        <v>124</v>
      </c>
      <c r="J52" s="222" t="s">
        <v>253</v>
      </c>
      <c r="K52" s="5" t="s">
        <v>434</v>
      </c>
      <c r="L52" s="144" t="s">
        <v>126</v>
      </c>
      <c r="M52" s="108" t="s">
        <v>126</v>
      </c>
      <c r="N52" s="85">
        <v>0</v>
      </c>
      <c r="O52" s="225"/>
    </row>
    <row r="53" spans="1:15" s="4" customFormat="1" ht="76.5" x14ac:dyDescent="0.25">
      <c r="A53" s="82">
        <v>47</v>
      </c>
      <c r="B53" s="133" t="s">
        <v>120</v>
      </c>
      <c r="C53" s="133" t="s">
        <v>161</v>
      </c>
      <c r="D53" s="133" t="s">
        <v>149</v>
      </c>
      <c r="E53" s="122" t="s">
        <v>254</v>
      </c>
      <c r="F53" s="125" t="s">
        <v>255</v>
      </c>
      <c r="G53" s="1422"/>
      <c r="H53" s="138" t="s">
        <v>125</v>
      </c>
      <c r="I53" s="133" t="s">
        <v>124</v>
      </c>
      <c r="J53" s="222" t="s">
        <v>256</v>
      </c>
      <c r="K53" s="5" t="s">
        <v>126</v>
      </c>
      <c r="L53" s="144" t="s">
        <v>129</v>
      </c>
      <c r="M53" s="108" t="s">
        <v>129</v>
      </c>
      <c r="N53" s="85">
        <v>0</v>
      </c>
      <c r="O53" s="225"/>
    </row>
    <row r="54" spans="1:15" s="4" customFormat="1" ht="76.5" x14ac:dyDescent="0.25">
      <c r="A54" s="82">
        <v>48</v>
      </c>
      <c r="B54" s="133" t="s">
        <v>120</v>
      </c>
      <c r="C54" s="133" t="s">
        <v>161</v>
      </c>
      <c r="D54" s="133" t="s">
        <v>149</v>
      </c>
      <c r="E54" s="122" t="s">
        <v>257</v>
      </c>
      <c r="F54" s="125" t="s">
        <v>258</v>
      </c>
      <c r="G54" s="1422"/>
      <c r="H54" s="138" t="s">
        <v>125</v>
      </c>
      <c r="I54" s="133" t="s">
        <v>124</v>
      </c>
      <c r="J54" s="222" t="s">
        <v>259</v>
      </c>
      <c r="K54" s="5" t="s">
        <v>126</v>
      </c>
      <c r="L54" s="144" t="s">
        <v>126</v>
      </c>
      <c r="M54" s="108" t="s">
        <v>126</v>
      </c>
      <c r="N54" s="85">
        <v>0</v>
      </c>
      <c r="O54" s="225"/>
    </row>
    <row r="55" spans="1:15" s="4" customFormat="1" ht="76.5" x14ac:dyDescent="0.25">
      <c r="A55" s="82">
        <v>49</v>
      </c>
      <c r="B55" s="133" t="s">
        <v>120</v>
      </c>
      <c r="C55" s="133" t="s">
        <v>161</v>
      </c>
      <c r="D55" s="133" t="s">
        <v>149</v>
      </c>
      <c r="E55" s="122" t="s">
        <v>260</v>
      </c>
      <c r="F55" s="125" t="s">
        <v>261</v>
      </c>
      <c r="G55" s="1422"/>
      <c r="H55" s="138" t="s">
        <v>125</v>
      </c>
      <c r="I55" s="133" t="s">
        <v>124</v>
      </c>
      <c r="J55" s="222" t="s">
        <v>262</v>
      </c>
      <c r="K55" s="5" t="s">
        <v>126</v>
      </c>
      <c r="L55" s="144" t="s">
        <v>126</v>
      </c>
      <c r="M55" s="108"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407</v>
      </c>
      <c r="M56" s="108" t="s">
        <v>407</v>
      </c>
      <c r="N56" s="85">
        <v>0</v>
      </c>
      <c r="O56" s="225"/>
    </row>
    <row r="57" spans="1:15" s="4" customFormat="1" ht="63.7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3" t="s">
        <v>129</v>
      </c>
      <c r="N57" s="236">
        <v>0.1</v>
      </c>
      <c r="O57" s="225" t="s">
        <v>5041</v>
      </c>
    </row>
    <row r="58" spans="1:15" s="4" customFormat="1" ht="63.75" x14ac:dyDescent="0.25">
      <c r="A58" s="82">
        <v>52</v>
      </c>
      <c r="B58" s="133" t="s">
        <v>120</v>
      </c>
      <c r="C58" s="133" t="s">
        <v>268</v>
      </c>
      <c r="D58" s="133" t="s">
        <v>149</v>
      </c>
      <c r="E58" s="122" t="s">
        <v>271</v>
      </c>
      <c r="F58" s="125" t="s">
        <v>272</v>
      </c>
      <c r="G58" s="140" t="s">
        <v>125</v>
      </c>
      <c r="H58" s="138" t="s">
        <v>125</v>
      </c>
      <c r="I58" s="133" t="s">
        <v>166</v>
      </c>
      <c r="J58" s="222" t="s">
        <v>125</v>
      </c>
      <c r="K58" s="57" t="s">
        <v>5042</v>
      </c>
      <c r="L58" s="223" t="s">
        <v>125</v>
      </c>
      <c r="M58" s="108" t="s">
        <v>5043</v>
      </c>
      <c r="N58" s="85">
        <v>0</v>
      </c>
      <c r="O58" s="225"/>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3" t="s">
        <v>129</v>
      </c>
      <c r="N59" s="236">
        <v>0.1</v>
      </c>
      <c r="O59" s="225"/>
    </row>
    <row r="60" spans="1:15" s="4" customFormat="1" ht="63.75" x14ac:dyDescent="0.25">
      <c r="A60" s="82">
        <v>54</v>
      </c>
      <c r="B60" s="133" t="s">
        <v>120</v>
      </c>
      <c r="C60" s="133" t="s">
        <v>268</v>
      </c>
      <c r="D60" s="133" t="s">
        <v>149</v>
      </c>
      <c r="E60" s="122">
        <v>14</v>
      </c>
      <c r="F60" s="125" t="s">
        <v>277</v>
      </c>
      <c r="G60" s="140" t="s">
        <v>125</v>
      </c>
      <c r="H60" s="138" t="s">
        <v>125</v>
      </c>
      <c r="I60" s="133" t="s">
        <v>278</v>
      </c>
      <c r="J60" s="222">
        <v>7</v>
      </c>
      <c r="K60" s="46">
        <v>1</v>
      </c>
      <c r="L60" s="276">
        <v>0.95</v>
      </c>
      <c r="M60" s="229">
        <v>0.95</v>
      </c>
      <c r="N60" s="85">
        <v>0</v>
      </c>
      <c r="O60" s="225"/>
    </row>
    <row r="61" spans="1:15" s="4" customFormat="1" ht="63.75" x14ac:dyDescent="0.25">
      <c r="A61" s="82">
        <v>55</v>
      </c>
      <c r="B61" s="133" t="s">
        <v>120</v>
      </c>
      <c r="C61" s="133" t="s">
        <v>268</v>
      </c>
      <c r="D61" s="133" t="s">
        <v>149</v>
      </c>
      <c r="E61" s="122">
        <v>15</v>
      </c>
      <c r="F61" s="125" t="s">
        <v>279</v>
      </c>
      <c r="G61" s="140">
        <v>11</v>
      </c>
      <c r="H61" s="138" t="s">
        <v>280</v>
      </c>
      <c r="I61" s="133" t="s">
        <v>278</v>
      </c>
      <c r="J61" s="222">
        <v>8</v>
      </c>
      <c r="K61" s="46">
        <v>0.92</v>
      </c>
      <c r="L61" s="278">
        <v>0.996</v>
      </c>
      <c r="M61" s="716">
        <v>0.996</v>
      </c>
      <c r="N61" s="280">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5044</v>
      </c>
      <c r="L62" s="223" t="s">
        <v>125</v>
      </c>
      <c r="M62" s="308" t="s">
        <v>5045</v>
      </c>
      <c r="N62" s="85">
        <v>0</v>
      </c>
      <c r="O62" s="225" t="s">
        <v>5046</v>
      </c>
    </row>
    <row r="63" spans="1:15" s="4" customFormat="1" ht="63.7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3" t="s">
        <v>129</v>
      </c>
      <c r="N63" s="236">
        <v>0.3</v>
      </c>
      <c r="O63" s="225" t="s">
        <v>5047</v>
      </c>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45" t="s">
        <v>2132</v>
      </c>
      <c r="L64" s="223" t="s">
        <v>125</v>
      </c>
      <c r="M64" s="108" t="s">
        <v>5048</v>
      </c>
      <c r="N64" s="85">
        <v>0</v>
      </c>
      <c r="O64" s="225" t="s">
        <v>5049</v>
      </c>
    </row>
    <row r="65" spans="1:15" s="4" customFormat="1" ht="76.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3" t="s">
        <v>129</v>
      </c>
      <c r="N65" s="236">
        <v>0.1</v>
      </c>
      <c r="O65" s="225"/>
    </row>
    <row r="66" spans="1:15" s="4" customFormat="1" ht="76.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3" t="s">
        <v>129</v>
      </c>
      <c r="N66" s="236">
        <v>0.05</v>
      </c>
      <c r="O66" s="282" t="s">
        <v>5050</v>
      </c>
    </row>
    <row r="67" spans="1:15" s="4" customFormat="1" ht="369.75" x14ac:dyDescent="0.25">
      <c r="A67" s="82">
        <v>61</v>
      </c>
      <c r="B67" s="133" t="s">
        <v>293</v>
      </c>
      <c r="C67" s="133" t="s">
        <v>294</v>
      </c>
      <c r="D67" s="133" t="s">
        <v>300</v>
      </c>
      <c r="E67" s="122">
        <v>20</v>
      </c>
      <c r="F67" s="125" t="s">
        <v>301</v>
      </c>
      <c r="G67" s="140" t="s">
        <v>125</v>
      </c>
      <c r="H67" s="138" t="s">
        <v>125</v>
      </c>
      <c r="I67" s="133" t="s">
        <v>159</v>
      </c>
      <c r="J67" s="222">
        <v>10</v>
      </c>
      <c r="K67" s="45">
        <v>21</v>
      </c>
      <c r="L67" s="272">
        <v>21</v>
      </c>
      <c r="M67" s="643">
        <v>21</v>
      </c>
      <c r="N67" s="85">
        <v>0</v>
      </c>
      <c r="O67" s="225" t="s">
        <v>5051</v>
      </c>
    </row>
    <row r="68" spans="1:15" s="4" customFormat="1" ht="114.75" x14ac:dyDescent="0.25">
      <c r="A68" s="82">
        <v>62</v>
      </c>
      <c r="B68" s="133" t="s">
        <v>293</v>
      </c>
      <c r="C68" s="133" t="s">
        <v>294</v>
      </c>
      <c r="D68" s="133" t="s">
        <v>300</v>
      </c>
      <c r="E68" s="122">
        <v>21</v>
      </c>
      <c r="F68" s="125" t="s">
        <v>302</v>
      </c>
      <c r="G68" s="140">
        <v>15</v>
      </c>
      <c r="H68" s="139">
        <v>0.85</v>
      </c>
      <c r="I68" s="133" t="s">
        <v>159</v>
      </c>
      <c r="J68" s="222">
        <v>13</v>
      </c>
      <c r="K68" s="45">
        <v>5</v>
      </c>
      <c r="L68" s="272">
        <v>8</v>
      </c>
      <c r="M68" s="643">
        <v>8</v>
      </c>
      <c r="N68" s="236">
        <v>0.32380952380952377</v>
      </c>
      <c r="O68" s="225" t="s">
        <v>5052</v>
      </c>
    </row>
    <row r="69" spans="1:15" s="4" customFormat="1" ht="76.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3" t="s">
        <v>129</v>
      </c>
      <c r="N69" s="236">
        <v>0.1</v>
      </c>
      <c r="O69" s="225" t="s">
        <v>5053</v>
      </c>
    </row>
    <row r="70" spans="1:15" s="4" customFormat="1" ht="76.5" x14ac:dyDescent="0.25">
      <c r="A70" s="82">
        <v>64</v>
      </c>
      <c r="B70" s="133" t="s">
        <v>293</v>
      </c>
      <c r="C70" s="133" t="s">
        <v>304</v>
      </c>
      <c r="D70" s="133" t="s">
        <v>295</v>
      </c>
      <c r="E70" s="122" t="s">
        <v>306</v>
      </c>
      <c r="F70" s="125" t="s">
        <v>307</v>
      </c>
      <c r="G70" s="140" t="s">
        <v>125</v>
      </c>
      <c r="H70" s="138" t="s">
        <v>125</v>
      </c>
      <c r="I70" s="133" t="s">
        <v>166</v>
      </c>
      <c r="J70" s="222" t="s">
        <v>125</v>
      </c>
      <c r="K70" s="48" t="s">
        <v>5054</v>
      </c>
      <c r="L70" s="223" t="s">
        <v>125</v>
      </c>
      <c r="M70" s="133" t="s">
        <v>5054</v>
      </c>
      <c r="N70" s="85">
        <v>0</v>
      </c>
      <c r="O70" s="225"/>
    </row>
    <row r="71" spans="1:15" s="4" customFormat="1" ht="76.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3" t="s">
        <v>129</v>
      </c>
      <c r="N71" s="236">
        <v>0.05</v>
      </c>
      <c r="O71" s="225"/>
    </row>
    <row r="72" spans="1:15" s="4" customFormat="1" ht="76.5" x14ac:dyDescent="0.25">
      <c r="A72" s="82">
        <v>66</v>
      </c>
      <c r="B72" s="133" t="s">
        <v>293</v>
      </c>
      <c r="C72" s="133" t="s">
        <v>304</v>
      </c>
      <c r="D72" s="133" t="s">
        <v>295</v>
      </c>
      <c r="E72" s="122" t="s">
        <v>311</v>
      </c>
      <c r="F72" s="125" t="s">
        <v>312</v>
      </c>
      <c r="G72" s="140" t="s">
        <v>125</v>
      </c>
      <c r="H72" s="138" t="s">
        <v>125</v>
      </c>
      <c r="I72" s="133" t="s">
        <v>166</v>
      </c>
      <c r="J72" s="222" t="s">
        <v>125</v>
      </c>
      <c r="K72" s="48" t="s">
        <v>5055</v>
      </c>
      <c r="L72" s="223" t="s">
        <v>125</v>
      </c>
      <c r="M72" s="108" t="s">
        <v>5056</v>
      </c>
      <c r="N72" s="85">
        <v>0</v>
      </c>
      <c r="O72" s="225"/>
    </row>
    <row r="73" spans="1:15" s="4" customFormat="1" ht="76.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3" t="s">
        <v>129</v>
      </c>
      <c r="N73" s="236">
        <v>0.05</v>
      </c>
      <c r="O73" s="282" t="s">
        <v>5057</v>
      </c>
    </row>
    <row r="74" spans="1:15" s="4" customFormat="1" ht="76.5" x14ac:dyDescent="0.25">
      <c r="A74" s="82">
        <v>68</v>
      </c>
      <c r="B74" s="133" t="s">
        <v>293</v>
      </c>
      <c r="C74" s="133" t="s">
        <v>304</v>
      </c>
      <c r="D74" s="133" t="s">
        <v>295</v>
      </c>
      <c r="E74" s="122">
        <v>25</v>
      </c>
      <c r="F74" s="125" t="s">
        <v>316</v>
      </c>
      <c r="G74" s="140" t="s">
        <v>125</v>
      </c>
      <c r="H74" s="138" t="s">
        <v>125</v>
      </c>
      <c r="I74" s="133" t="s">
        <v>159</v>
      </c>
      <c r="J74" s="222">
        <v>11</v>
      </c>
      <c r="K74" s="45">
        <v>0</v>
      </c>
      <c r="L74" s="272">
        <v>0</v>
      </c>
      <c r="M74" s="643">
        <v>0</v>
      </c>
      <c r="N74" s="85">
        <v>0</v>
      </c>
      <c r="O74" s="225" t="s">
        <v>5058</v>
      </c>
    </row>
    <row r="75" spans="1:15" s="4" customFormat="1" ht="76.5" x14ac:dyDescent="0.25">
      <c r="A75" s="82">
        <v>69</v>
      </c>
      <c r="B75" s="133" t="s">
        <v>293</v>
      </c>
      <c r="C75" s="133" t="s">
        <v>304</v>
      </c>
      <c r="D75" s="133" t="s">
        <v>295</v>
      </c>
      <c r="E75" s="122">
        <v>26</v>
      </c>
      <c r="F75" s="125" t="s">
        <v>318</v>
      </c>
      <c r="G75" s="140" t="s">
        <v>125</v>
      </c>
      <c r="H75" s="138" t="s">
        <v>125</v>
      </c>
      <c r="I75" s="133" t="s">
        <v>159</v>
      </c>
      <c r="J75" s="222">
        <v>15</v>
      </c>
      <c r="K75" s="45">
        <v>0</v>
      </c>
      <c r="L75" s="272">
        <v>0</v>
      </c>
      <c r="M75" s="643">
        <v>0</v>
      </c>
      <c r="N75" s="85">
        <v>0</v>
      </c>
      <c r="O75" s="225"/>
    </row>
    <row r="76" spans="1:15" s="4" customFormat="1" ht="76.5" x14ac:dyDescent="0.25">
      <c r="A76" s="82">
        <v>70</v>
      </c>
      <c r="B76" s="133" t="s">
        <v>293</v>
      </c>
      <c r="C76" s="133" t="s">
        <v>304</v>
      </c>
      <c r="D76" s="133" t="s">
        <v>300</v>
      </c>
      <c r="E76" s="122">
        <v>27</v>
      </c>
      <c r="F76" s="125" t="s">
        <v>320</v>
      </c>
      <c r="G76" s="140" t="s">
        <v>125</v>
      </c>
      <c r="H76" s="138" t="s">
        <v>125</v>
      </c>
      <c r="I76" s="133" t="s">
        <v>321</v>
      </c>
      <c r="J76" s="222">
        <v>16</v>
      </c>
      <c r="K76" s="45">
        <v>598.05999999999995</v>
      </c>
      <c r="L76" s="283">
        <v>884.36</v>
      </c>
      <c r="M76" s="653">
        <v>884.36</v>
      </c>
      <c r="N76" s="85">
        <v>0</v>
      </c>
      <c r="O76" s="225" t="s">
        <v>5059</v>
      </c>
    </row>
    <row r="77" spans="1:15" s="4" customFormat="1" ht="76.5" x14ac:dyDescent="0.25">
      <c r="A77" s="82">
        <v>71</v>
      </c>
      <c r="B77" s="133" t="s">
        <v>293</v>
      </c>
      <c r="C77" s="133" t="s">
        <v>304</v>
      </c>
      <c r="D77" s="133" t="s">
        <v>300</v>
      </c>
      <c r="E77" s="122" t="s">
        <v>323</v>
      </c>
      <c r="F77" s="125" t="s">
        <v>324</v>
      </c>
      <c r="G77" s="140" t="s">
        <v>125</v>
      </c>
      <c r="H77" s="138" t="s">
        <v>125</v>
      </c>
      <c r="I77" s="133" t="s">
        <v>159</v>
      </c>
      <c r="J77" s="222" t="s">
        <v>325</v>
      </c>
      <c r="K77" s="45">
        <v>25964</v>
      </c>
      <c r="L77" s="272">
        <v>27823</v>
      </c>
      <c r="M77" s="643">
        <v>27629</v>
      </c>
      <c r="N77" s="85">
        <v>0</v>
      </c>
      <c r="O77" s="225" t="s">
        <v>5060</v>
      </c>
    </row>
    <row r="78" spans="1:15" s="4" customFormat="1" ht="76.5" x14ac:dyDescent="0.25">
      <c r="A78" s="82">
        <v>72</v>
      </c>
      <c r="B78" s="133" t="s">
        <v>293</v>
      </c>
      <c r="C78" s="133" t="s">
        <v>304</v>
      </c>
      <c r="D78" s="133" t="s">
        <v>300</v>
      </c>
      <c r="E78" s="122" t="s">
        <v>327</v>
      </c>
      <c r="F78" s="125" t="s">
        <v>328</v>
      </c>
      <c r="G78" s="140" t="s">
        <v>125</v>
      </c>
      <c r="H78" s="138" t="s">
        <v>125</v>
      </c>
      <c r="I78" s="133" t="s">
        <v>321</v>
      </c>
      <c r="J78" s="222">
        <v>17</v>
      </c>
      <c r="K78" s="132">
        <v>321.14</v>
      </c>
      <c r="L78" s="283">
        <v>340.56</v>
      </c>
      <c r="M78" s="653">
        <v>340.56</v>
      </c>
      <c r="N78" s="85">
        <v>0</v>
      </c>
      <c r="O78" s="225" t="s">
        <v>5059</v>
      </c>
    </row>
    <row r="79" spans="1:15" s="4" customFormat="1" ht="76.5" x14ac:dyDescent="0.25">
      <c r="A79" s="82">
        <v>73</v>
      </c>
      <c r="B79" s="133" t="s">
        <v>293</v>
      </c>
      <c r="C79" s="133" t="s">
        <v>304</v>
      </c>
      <c r="D79" s="133" t="s">
        <v>330</v>
      </c>
      <c r="E79" s="122">
        <v>28</v>
      </c>
      <c r="F79" s="125" t="s">
        <v>331</v>
      </c>
      <c r="G79" s="140" t="s">
        <v>125</v>
      </c>
      <c r="H79" s="138" t="s">
        <v>125</v>
      </c>
      <c r="I79" s="133" t="s">
        <v>321</v>
      </c>
      <c r="J79" s="222">
        <v>18</v>
      </c>
      <c r="K79" s="45">
        <v>896.7</v>
      </c>
      <c r="L79" s="283">
        <v>1017.28</v>
      </c>
      <c r="M79" s="653">
        <v>1017.28</v>
      </c>
      <c r="N79" s="85">
        <v>0</v>
      </c>
      <c r="O79" s="225" t="s">
        <v>5061</v>
      </c>
    </row>
    <row r="80" spans="1:15" s="4" customFormat="1" ht="76.5" x14ac:dyDescent="0.25">
      <c r="A80" s="82">
        <v>74</v>
      </c>
      <c r="B80" s="133" t="s">
        <v>293</v>
      </c>
      <c r="C80" s="133" t="s">
        <v>304</v>
      </c>
      <c r="D80" s="133" t="s">
        <v>330</v>
      </c>
      <c r="E80" s="122" t="s">
        <v>333</v>
      </c>
      <c r="F80" s="125" t="s">
        <v>334</v>
      </c>
      <c r="G80" s="140" t="s">
        <v>125</v>
      </c>
      <c r="H80" s="138" t="s">
        <v>125</v>
      </c>
      <c r="I80" s="133" t="s">
        <v>159</v>
      </c>
      <c r="J80" s="222" t="s">
        <v>335</v>
      </c>
      <c r="K80" s="45">
        <v>82856</v>
      </c>
      <c r="L80" s="272">
        <v>106375</v>
      </c>
      <c r="M80" s="643">
        <v>106375</v>
      </c>
      <c r="N80" s="85">
        <v>0</v>
      </c>
      <c r="O80" s="225" t="s">
        <v>5062</v>
      </c>
    </row>
    <row r="81" spans="1:15" s="4" customFormat="1" ht="76.5" x14ac:dyDescent="0.25">
      <c r="A81" s="82">
        <v>75</v>
      </c>
      <c r="B81" s="133" t="s">
        <v>293</v>
      </c>
      <c r="C81" s="133" t="s">
        <v>304</v>
      </c>
      <c r="D81" s="133" t="s">
        <v>330</v>
      </c>
      <c r="E81" s="122" t="s">
        <v>337</v>
      </c>
      <c r="F81" s="125" t="s">
        <v>338</v>
      </c>
      <c r="G81" s="140" t="s">
        <v>125</v>
      </c>
      <c r="H81" s="138" t="s">
        <v>125</v>
      </c>
      <c r="I81" s="133" t="s">
        <v>321</v>
      </c>
      <c r="J81" s="222">
        <v>19</v>
      </c>
      <c r="K81" s="45">
        <v>0.5</v>
      </c>
      <c r="L81" s="283">
        <v>0.95</v>
      </c>
      <c r="M81" s="653">
        <v>0.95</v>
      </c>
      <c r="N81" s="85">
        <v>0</v>
      </c>
      <c r="O81" s="225" t="s">
        <v>5063</v>
      </c>
    </row>
    <row r="82" spans="1:15" s="4" customFormat="1" ht="76.5" x14ac:dyDescent="0.25">
      <c r="A82" s="82">
        <v>76</v>
      </c>
      <c r="B82" s="133" t="s">
        <v>293</v>
      </c>
      <c r="C82" s="133" t="s">
        <v>304</v>
      </c>
      <c r="D82" s="133" t="s">
        <v>339</v>
      </c>
      <c r="E82" s="122">
        <v>29</v>
      </c>
      <c r="F82" s="125" t="s">
        <v>340</v>
      </c>
      <c r="G82" s="140" t="s">
        <v>125</v>
      </c>
      <c r="H82" s="138" t="s">
        <v>125</v>
      </c>
      <c r="I82" s="133" t="s">
        <v>166</v>
      </c>
      <c r="J82" s="222">
        <v>20</v>
      </c>
      <c r="K82" s="132" t="s">
        <v>5064</v>
      </c>
      <c r="L82" s="144" t="s">
        <v>5065</v>
      </c>
      <c r="M82" s="132" t="s">
        <v>5064</v>
      </c>
      <c r="N82" s="85">
        <v>0</v>
      </c>
      <c r="O82" s="225"/>
    </row>
    <row r="83" spans="1:15" s="4" customFormat="1" ht="76.5" x14ac:dyDescent="0.25">
      <c r="A83" s="82">
        <v>77</v>
      </c>
      <c r="B83" s="133" t="s">
        <v>293</v>
      </c>
      <c r="C83" s="133" t="s">
        <v>304</v>
      </c>
      <c r="D83" s="133" t="s">
        <v>339</v>
      </c>
      <c r="E83" s="122" t="s">
        <v>344</v>
      </c>
      <c r="F83" s="125" t="s">
        <v>345</v>
      </c>
      <c r="G83" s="140" t="s">
        <v>125</v>
      </c>
      <c r="H83" s="138" t="s">
        <v>125</v>
      </c>
      <c r="I83" s="88" t="s">
        <v>278</v>
      </c>
      <c r="J83" s="222" t="s">
        <v>346</v>
      </c>
      <c r="K83" s="46">
        <v>0.8</v>
      </c>
      <c r="L83" s="148">
        <v>0.8</v>
      </c>
      <c r="M83" s="382">
        <v>0.4</v>
      </c>
      <c r="N83" s="85">
        <v>0</v>
      </c>
      <c r="O83" s="225" t="s">
        <v>5066</v>
      </c>
    </row>
    <row r="84" spans="1:15" s="4" customFormat="1" ht="76.5" x14ac:dyDescent="0.25">
      <c r="A84" s="82">
        <v>78</v>
      </c>
      <c r="B84" s="133" t="s">
        <v>293</v>
      </c>
      <c r="C84" s="133" t="s">
        <v>304</v>
      </c>
      <c r="D84" s="133" t="s">
        <v>339</v>
      </c>
      <c r="E84" s="122">
        <v>30</v>
      </c>
      <c r="F84" s="128" t="s">
        <v>347</v>
      </c>
      <c r="G84" s="140" t="s">
        <v>125</v>
      </c>
      <c r="H84" s="138" t="s">
        <v>125</v>
      </c>
      <c r="I84" s="133" t="s">
        <v>166</v>
      </c>
      <c r="J84" s="222">
        <v>21</v>
      </c>
      <c r="K84" s="132" t="s">
        <v>5067</v>
      </c>
      <c r="L84" s="144" t="s">
        <v>349</v>
      </c>
      <c r="M84" s="108" t="s">
        <v>349</v>
      </c>
      <c r="N84" s="85">
        <v>0</v>
      </c>
      <c r="O84" s="225"/>
    </row>
    <row r="85" spans="1:15" s="4" customFormat="1" ht="76.5" x14ac:dyDescent="0.25">
      <c r="A85" s="82">
        <v>79</v>
      </c>
      <c r="B85" s="133" t="s">
        <v>293</v>
      </c>
      <c r="C85" s="133" t="s">
        <v>304</v>
      </c>
      <c r="D85" s="133" t="s">
        <v>339</v>
      </c>
      <c r="E85" s="122" t="s">
        <v>350</v>
      </c>
      <c r="F85" s="125" t="s">
        <v>351</v>
      </c>
      <c r="G85" s="140" t="s">
        <v>125</v>
      </c>
      <c r="H85" s="138" t="s">
        <v>125</v>
      </c>
      <c r="I85" s="88" t="s">
        <v>278</v>
      </c>
      <c r="J85" s="222" t="s">
        <v>352</v>
      </c>
      <c r="K85" s="46">
        <v>0.05</v>
      </c>
      <c r="L85" s="148">
        <v>0.36</v>
      </c>
      <c r="M85" s="382">
        <v>0.18</v>
      </c>
      <c r="N85" s="85">
        <v>0</v>
      </c>
      <c r="O85" s="225" t="s">
        <v>5068</v>
      </c>
    </row>
    <row r="86" spans="1:15" s="4" customFormat="1" ht="76.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89.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122" t="s">
        <v>129</v>
      </c>
      <c r="N87" s="85">
        <v>0</v>
      </c>
      <c r="O87" s="225" t="s">
        <v>5069</v>
      </c>
    </row>
    <row r="88" spans="1:15" s="4" customFormat="1" ht="76.5" x14ac:dyDescent="0.25">
      <c r="A88" s="82">
        <v>82</v>
      </c>
      <c r="B88" s="133" t="s">
        <v>293</v>
      </c>
      <c r="C88" s="133" t="s">
        <v>304</v>
      </c>
      <c r="D88" s="133" t="s">
        <v>354</v>
      </c>
      <c r="E88" s="122" t="s">
        <v>358</v>
      </c>
      <c r="F88" s="125" t="s">
        <v>359</v>
      </c>
      <c r="G88" s="140" t="s">
        <v>125</v>
      </c>
      <c r="H88" s="138" t="s">
        <v>125</v>
      </c>
      <c r="I88" s="133" t="s">
        <v>124</v>
      </c>
      <c r="J88" s="222" t="s">
        <v>360</v>
      </c>
      <c r="K88" s="5" t="s">
        <v>129</v>
      </c>
      <c r="L88" s="222" t="s">
        <v>129</v>
      </c>
      <c r="M88" s="122" t="s">
        <v>129</v>
      </c>
      <c r="N88" s="85">
        <v>0</v>
      </c>
      <c r="O88" s="225" t="s">
        <v>5070</v>
      </c>
    </row>
    <row r="89" spans="1:15" s="4" customFormat="1" ht="76.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122" t="s">
        <v>126</v>
      </c>
      <c r="N89" s="85">
        <v>0</v>
      </c>
      <c r="O89" s="225"/>
    </row>
    <row r="90" spans="1:15" s="4" customFormat="1" ht="76.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122" t="s">
        <v>126</v>
      </c>
      <c r="N90" s="85">
        <v>0</v>
      </c>
      <c r="O90" s="225"/>
    </row>
    <row r="91" spans="1:15" s="4" customFormat="1" ht="76.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122" t="s">
        <v>126</v>
      </c>
      <c r="N91" s="85">
        <v>0</v>
      </c>
      <c r="O91" s="225"/>
    </row>
    <row r="92" spans="1:15" s="4" customFormat="1" ht="76.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122" t="s">
        <v>126</v>
      </c>
      <c r="N92" s="85">
        <v>0</v>
      </c>
      <c r="O92" s="225"/>
    </row>
    <row r="93" spans="1:15" s="4" customFormat="1" ht="76.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76.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122" t="s">
        <v>129</v>
      </c>
      <c r="N94" s="85">
        <v>0</v>
      </c>
      <c r="O94" s="225"/>
    </row>
    <row r="95" spans="1:15" s="4" customFormat="1" ht="76.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122" t="s">
        <v>126</v>
      </c>
      <c r="N95" s="85">
        <v>0</v>
      </c>
      <c r="O95" s="225"/>
    </row>
    <row r="96" spans="1:15" s="4" customFormat="1" ht="76.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122" t="s">
        <v>126</v>
      </c>
      <c r="N96" s="85">
        <v>0</v>
      </c>
      <c r="O96" s="225"/>
    </row>
    <row r="97" spans="1:15" s="4" customFormat="1" ht="76.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122" t="s">
        <v>126</v>
      </c>
      <c r="N97" s="85">
        <v>0</v>
      </c>
      <c r="O97" s="225"/>
    </row>
    <row r="98" spans="1:15" s="4" customFormat="1" ht="76.5"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122" t="s">
        <v>129</v>
      </c>
      <c r="N98" s="85">
        <v>0</v>
      </c>
      <c r="O98" s="225"/>
    </row>
    <row r="99" spans="1:15" s="4" customFormat="1" ht="76.5" x14ac:dyDescent="0.25">
      <c r="A99" s="82">
        <v>93</v>
      </c>
      <c r="B99" s="133" t="s">
        <v>293</v>
      </c>
      <c r="C99" s="133" t="s">
        <v>304</v>
      </c>
      <c r="D99" s="133" t="s">
        <v>330</v>
      </c>
      <c r="E99" s="122" t="s">
        <v>391</v>
      </c>
      <c r="F99" s="125" t="s">
        <v>392</v>
      </c>
      <c r="G99" s="140" t="s">
        <v>125</v>
      </c>
      <c r="H99" s="138" t="s">
        <v>125</v>
      </c>
      <c r="I99" s="133" t="s">
        <v>177</v>
      </c>
      <c r="J99" s="222" t="s">
        <v>393</v>
      </c>
      <c r="K99" s="5" t="s">
        <v>126</v>
      </c>
      <c r="L99" s="141" t="s">
        <v>129</v>
      </c>
      <c r="M99" s="133" t="s">
        <v>129</v>
      </c>
      <c r="N99" s="85">
        <v>0</v>
      </c>
      <c r="O99" s="225" t="s">
        <v>5071</v>
      </c>
    </row>
    <row r="100" spans="1:15" s="4" customFormat="1" ht="76.5"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122" t="s">
        <v>129</v>
      </c>
      <c r="N100" s="243">
        <v>0.5</v>
      </c>
      <c r="O100" s="225" t="s">
        <v>5072</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126</v>
      </c>
      <c r="L101" s="222" t="s">
        <v>126</v>
      </c>
      <c r="M101" s="122" t="s">
        <v>434</v>
      </c>
      <c r="N101" s="85">
        <v>0</v>
      </c>
      <c r="O101" s="225"/>
    </row>
    <row r="102" spans="1:15" s="4" customFormat="1" ht="76.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5" t="s">
        <v>135</v>
      </c>
      <c r="N102" s="226">
        <v>0</v>
      </c>
      <c r="O102" s="225"/>
    </row>
    <row r="103" spans="1:15" s="4" customFormat="1" ht="76.5" x14ac:dyDescent="0.25">
      <c r="A103" s="82">
        <v>97</v>
      </c>
      <c r="B103" s="133" t="s">
        <v>293</v>
      </c>
      <c r="C103" s="133" t="s">
        <v>304</v>
      </c>
      <c r="D103" s="133" t="s">
        <v>330</v>
      </c>
      <c r="E103" s="122" t="s">
        <v>405</v>
      </c>
      <c r="F103" s="125">
        <v>2012</v>
      </c>
      <c r="G103" s="1422"/>
      <c r="H103" s="138" t="s">
        <v>125</v>
      </c>
      <c r="I103" s="133" t="s">
        <v>390</v>
      </c>
      <c r="J103" s="222" t="s">
        <v>406</v>
      </c>
      <c r="K103" s="5" t="s">
        <v>434</v>
      </c>
      <c r="L103" s="222" t="s">
        <v>434</v>
      </c>
      <c r="M103" s="122" t="s">
        <v>407</v>
      </c>
      <c r="N103" s="85">
        <v>0</v>
      </c>
      <c r="O103" s="225"/>
    </row>
    <row r="104" spans="1:15" s="4" customFormat="1" ht="76.5" x14ac:dyDescent="0.25">
      <c r="A104" s="82">
        <v>98</v>
      </c>
      <c r="B104" s="133" t="s">
        <v>293</v>
      </c>
      <c r="C104" s="133" t="s">
        <v>304</v>
      </c>
      <c r="D104" s="133" t="s">
        <v>330</v>
      </c>
      <c r="E104" s="122" t="s">
        <v>408</v>
      </c>
      <c r="F104" s="125">
        <v>2013</v>
      </c>
      <c r="G104" s="1422"/>
      <c r="H104" s="138" t="s">
        <v>125</v>
      </c>
      <c r="I104" s="133" t="s">
        <v>390</v>
      </c>
      <c r="J104" s="222" t="s">
        <v>409</v>
      </c>
      <c r="K104" s="5" t="s">
        <v>434</v>
      </c>
      <c r="L104" s="222" t="s">
        <v>434</v>
      </c>
      <c r="M104" s="122" t="s">
        <v>407</v>
      </c>
      <c r="N104" s="85">
        <v>0</v>
      </c>
      <c r="O104" s="225"/>
    </row>
    <row r="105" spans="1:15" s="4" customFormat="1" ht="76.5" x14ac:dyDescent="0.25">
      <c r="A105" s="82">
        <v>99</v>
      </c>
      <c r="B105" s="133" t="s">
        <v>293</v>
      </c>
      <c r="C105" s="133" t="s">
        <v>304</v>
      </c>
      <c r="D105" s="133" t="s">
        <v>330</v>
      </c>
      <c r="E105" s="122" t="s">
        <v>410</v>
      </c>
      <c r="F105" s="125">
        <v>2014</v>
      </c>
      <c r="G105" s="1422"/>
      <c r="H105" s="138" t="s">
        <v>125</v>
      </c>
      <c r="I105" s="133" t="s">
        <v>390</v>
      </c>
      <c r="J105" s="222" t="s">
        <v>411</v>
      </c>
      <c r="K105" s="5" t="s">
        <v>434</v>
      </c>
      <c r="L105" s="222" t="s">
        <v>434</v>
      </c>
      <c r="M105" s="122" t="s">
        <v>407</v>
      </c>
      <c r="N105" s="85">
        <v>0</v>
      </c>
      <c r="O105" s="225"/>
    </row>
    <row r="106" spans="1:15" s="4" customFormat="1" ht="76.5" x14ac:dyDescent="0.25">
      <c r="A106" s="82">
        <v>100</v>
      </c>
      <c r="B106" s="133" t="s">
        <v>293</v>
      </c>
      <c r="C106" s="133" t="s">
        <v>304</v>
      </c>
      <c r="D106" s="133" t="s">
        <v>330</v>
      </c>
      <c r="E106" s="122" t="s">
        <v>412</v>
      </c>
      <c r="F106" s="125">
        <v>2015</v>
      </c>
      <c r="G106" s="1422"/>
      <c r="H106" s="138" t="s">
        <v>125</v>
      </c>
      <c r="I106" s="133" t="s">
        <v>390</v>
      </c>
      <c r="J106" s="222" t="s">
        <v>413</v>
      </c>
      <c r="K106" s="5" t="s">
        <v>434</v>
      </c>
      <c r="L106" s="222" t="s">
        <v>434</v>
      </c>
      <c r="M106" s="122" t="s">
        <v>407</v>
      </c>
      <c r="N106" s="85">
        <v>0</v>
      </c>
      <c r="O106" s="225"/>
    </row>
    <row r="107" spans="1:15" s="4" customFormat="1" ht="76.5" x14ac:dyDescent="0.25">
      <c r="A107" s="82">
        <v>101</v>
      </c>
      <c r="B107" s="133" t="s">
        <v>293</v>
      </c>
      <c r="C107" s="133" t="s">
        <v>304</v>
      </c>
      <c r="D107" s="133" t="s">
        <v>330</v>
      </c>
      <c r="E107" s="122" t="s">
        <v>414</v>
      </c>
      <c r="F107" s="125">
        <v>2016</v>
      </c>
      <c r="G107" s="1422"/>
      <c r="H107" s="138" t="s">
        <v>125</v>
      </c>
      <c r="I107" s="133" t="s">
        <v>390</v>
      </c>
      <c r="J107" s="222" t="s">
        <v>415</v>
      </c>
      <c r="K107" s="5" t="s">
        <v>434</v>
      </c>
      <c r="L107" s="222" t="s">
        <v>434</v>
      </c>
      <c r="M107" s="122" t="s">
        <v>407</v>
      </c>
      <c r="N107" s="85">
        <v>0</v>
      </c>
      <c r="O107" s="225"/>
    </row>
    <row r="108" spans="1:15" s="4" customFormat="1" ht="76.5" x14ac:dyDescent="0.25">
      <c r="A108" s="82">
        <v>102</v>
      </c>
      <c r="B108" s="133" t="s">
        <v>293</v>
      </c>
      <c r="C108" s="133" t="s">
        <v>304</v>
      </c>
      <c r="D108" s="133" t="s">
        <v>330</v>
      </c>
      <c r="E108" s="122" t="s">
        <v>416</v>
      </c>
      <c r="F108" s="125">
        <v>2017</v>
      </c>
      <c r="G108" s="1422"/>
      <c r="H108" s="138" t="s">
        <v>125</v>
      </c>
      <c r="I108" s="133" t="s">
        <v>390</v>
      </c>
      <c r="J108" s="222" t="s">
        <v>417</v>
      </c>
      <c r="K108" s="5" t="s">
        <v>434</v>
      </c>
      <c r="L108" s="222" t="s">
        <v>434</v>
      </c>
      <c r="M108" s="122" t="s">
        <v>407</v>
      </c>
      <c r="N108" s="85">
        <v>0</v>
      </c>
      <c r="O108" s="225"/>
    </row>
    <row r="109" spans="1:15" s="4" customFormat="1" ht="76.5" x14ac:dyDescent="0.25">
      <c r="A109" s="82">
        <v>103</v>
      </c>
      <c r="B109" s="133" t="s">
        <v>293</v>
      </c>
      <c r="C109" s="133" t="s">
        <v>304</v>
      </c>
      <c r="D109" s="133" t="s">
        <v>330</v>
      </c>
      <c r="E109" s="122" t="s">
        <v>418</v>
      </c>
      <c r="F109" s="125">
        <v>2018</v>
      </c>
      <c r="G109" s="1422"/>
      <c r="H109" s="138" t="s">
        <v>125</v>
      </c>
      <c r="I109" s="133" t="s">
        <v>390</v>
      </c>
      <c r="J109" s="222" t="s">
        <v>419</v>
      </c>
      <c r="K109" s="5" t="s">
        <v>434</v>
      </c>
      <c r="L109" s="222" t="s">
        <v>434</v>
      </c>
      <c r="M109" s="122" t="s">
        <v>407</v>
      </c>
      <c r="N109" s="85">
        <v>0</v>
      </c>
      <c r="O109" s="225"/>
    </row>
    <row r="110" spans="1:15" s="4" customFormat="1" ht="76.5" x14ac:dyDescent="0.25">
      <c r="A110" s="82">
        <v>104</v>
      </c>
      <c r="B110" s="133" t="s">
        <v>293</v>
      </c>
      <c r="C110" s="133" t="s">
        <v>304</v>
      </c>
      <c r="D110" s="133" t="s">
        <v>330</v>
      </c>
      <c r="E110" s="122" t="s">
        <v>420</v>
      </c>
      <c r="F110" s="125">
        <v>2019</v>
      </c>
      <c r="G110" s="1422"/>
      <c r="H110" s="138" t="s">
        <v>125</v>
      </c>
      <c r="I110" s="133" t="s">
        <v>390</v>
      </c>
      <c r="J110" s="222" t="s">
        <v>421</v>
      </c>
      <c r="K110" s="5" t="s">
        <v>434</v>
      </c>
      <c r="L110" s="222" t="s">
        <v>434</v>
      </c>
      <c r="M110" s="122" t="s">
        <v>407</v>
      </c>
      <c r="N110" s="85">
        <v>0</v>
      </c>
      <c r="O110" s="225"/>
    </row>
    <row r="111" spans="1:15" s="4" customFormat="1" ht="76.5" x14ac:dyDescent="0.25">
      <c r="A111" s="82">
        <v>105</v>
      </c>
      <c r="B111" s="133" t="s">
        <v>293</v>
      </c>
      <c r="C111" s="133" t="s">
        <v>304</v>
      </c>
      <c r="D111" s="133" t="s">
        <v>330</v>
      </c>
      <c r="E111" s="122" t="s">
        <v>422</v>
      </c>
      <c r="F111" s="125">
        <v>2020</v>
      </c>
      <c r="G111" s="1422"/>
      <c r="H111" s="138" t="s">
        <v>125</v>
      </c>
      <c r="I111" s="133" t="s">
        <v>390</v>
      </c>
      <c r="J111" s="222" t="s">
        <v>423</v>
      </c>
      <c r="K111" s="5" t="s">
        <v>434</v>
      </c>
      <c r="L111" s="222" t="s">
        <v>434</v>
      </c>
      <c r="M111" s="122" t="s">
        <v>407</v>
      </c>
      <c r="N111" s="85">
        <v>0</v>
      </c>
      <c r="O111" s="225"/>
    </row>
    <row r="112" spans="1:15" s="4" customFormat="1" ht="76.5" x14ac:dyDescent="0.25">
      <c r="A112" s="82">
        <v>106</v>
      </c>
      <c r="B112" s="133" t="s">
        <v>293</v>
      </c>
      <c r="C112" s="133" t="s">
        <v>304</v>
      </c>
      <c r="D112" s="133" t="s">
        <v>330</v>
      </c>
      <c r="E112" s="122" t="s">
        <v>424</v>
      </c>
      <c r="F112" s="125">
        <v>2021</v>
      </c>
      <c r="G112" s="1422"/>
      <c r="H112" s="138" t="s">
        <v>125</v>
      </c>
      <c r="I112" s="133" t="s">
        <v>390</v>
      </c>
      <c r="J112" s="222" t="s">
        <v>425</v>
      </c>
      <c r="K112" s="5" t="s">
        <v>434</v>
      </c>
      <c r="L112" s="222" t="s">
        <v>434</v>
      </c>
      <c r="M112" s="122" t="s">
        <v>407</v>
      </c>
      <c r="N112" s="85">
        <v>0</v>
      </c>
      <c r="O112" s="225"/>
    </row>
    <row r="113" spans="1:15" s="4" customFormat="1" ht="76.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122" t="s">
        <v>407</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5" t="s">
        <v>434</v>
      </c>
      <c r="L114" s="222" t="s">
        <v>434</v>
      </c>
      <c r="M114" s="122" t="s">
        <v>434</v>
      </c>
      <c r="N114" s="85">
        <v>0</v>
      </c>
      <c r="O114" s="225"/>
    </row>
    <row r="115" spans="1:15" s="4" customFormat="1" ht="76.5" x14ac:dyDescent="0.25">
      <c r="A115" s="82">
        <v>109</v>
      </c>
      <c r="B115" s="133" t="s">
        <v>293</v>
      </c>
      <c r="C115" s="133" t="s">
        <v>304</v>
      </c>
      <c r="D115" s="133" t="s">
        <v>330</v>
      </c>
      <c r="E115" s="122" t="s">
        <v>431</v>
      </c>
      <c r="F115" s="125" t="s">
        <v>432</v>
      </c>
      <c r="G115" s="140" t="s">
        <v>125</v>
      </c>
      <c r="H115" s="138" t="s">
        <v>125</v>
      </c>
      <c r="I115" s="133" t="s">
        <v>321</v>
      </c>
      <c r="J115" s="222" t="s">
        <v>125</v>
      </c>
      <c r="K115" s="48" t="s">
        <v>434</v>
      </c>
      <c r="L115" s="223" t="s">
        <v>125</v>
      </c>
      <c r="M115" s="122"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144">
        <v>0</v>
      </c>
      <c r="M116" s="108">
        <v>0</v>
      </c>
      <c r="N116" s="85">
        <v>0</v>
      </c>
      <c r="O116" s="225"/>
    </row>
    <row r="117" spans="1:15" s="4" customFormat="1" ht="76.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222" t="s">
        <v>434</v>
      </c>
      <c r="M117" s="122" t="s">
        <v>407</v>
      </c>
      <c r="N117" s="85">
        <v>0</v>
      </c>
      <c r="O117" s="225"/>
    </row>
    <row r="118" spans="1:15" s="4" customFormat="1" ht="76.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222" t="s">
        <v>434</v>
      </c>
      <c r="M118" s="122" t="s">
        <v>407</v>
      </c>
      <c r="N118" s="85">
        <v>0</v>
      </c>
      <c r="O118" s="225"/>
    </row>
    <row r="119" spans="1:15" s="4" customFormat="1" ht="76.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222" t="s">
        <v>434</v>
      </c>
      <c r="M119" s="122" t="s">
        <v>407</v>
      </c>
      <c r="N119" s="85">
        <v>0</v>
      </c>
      <c r="O119" s="225"/>
    </row>
    <row r="120" spans="1:15" s="4" customFormat="1" ht="76.5"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76.5" x14ac:dyDescent="0.25">
      <c r="A121" s="82">
        <v>115</v>
      </c>
      <c r="B121" s="133" t="s">
        <v>293</v>
      </c>
      <c r="C121" s="133" t="s">
        <v>304</v>
      </c>
      <c r="D121" s="133" t="s">
        <v>354</v>
      </c>
      <c r="E121" s="133" t="s">
        <v>445</v>
      </c>
      <c r="F121" s="125" t="s">
        <v>356</v>
      </c>
      <c r="G121" s="140" t="s">
        <v>125</v>
      </c>
      <c r="H121" s="138" t="s">
        <v>125</v>
      </c>
      <c r="I121" s="133" t="s">
        <v>177</v>
      </c>
      <c r="J121" s="141" t="s">
        <v>323</v>
      </c>
      <c r="K121" s="132"/>
      <c r="L121" s="222" t="s">
        <v>434</v>
      </c>
      <c r="M121" s="122" t="s">
        <v>407</v>
      </c>
      <c r="N121" s="85">
        <v>0</v>
      </c>
      <c r="O121" s="225"/>
    </row>
    <row r="122" spans="1:15" s="4" customFormat="1" ht="76.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222" t="s">
        <v>434</v>
      </c>
      <c r="M122" s="122" t="s">
        <v>407</v>
      </c>
      <c r="N122" s="85">
        <v>0</v>
      </c>
      <c r="O122" s="225"/>
    </row>
    <row r="123" spans="1:15" s="4" customFormat="1" ht="76.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222" t="s">
        <v>434</v>
      </c>
      <c r="M123" s="122" t="s">
        <v>407</v>
      </c>
      <c r="N123" s="85">
        <v>0</v>
      </c>
      <c r="O123" s="225"/>
    </row>
    <row r="124" spans="1:15" s="4" customFormat="1" ht="76.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222" t="s">
        <v>434</v>
      </c>
      <c r="M124" s="122" t="s">
        <v>407</v>
      </c>
      <c r="N124" s="85">
        <v>0</v>
      </c>
      <c r="O124" s="225"/>
    </row>
    <row r="125" spans="1:15" s="4" customFormat="1" ht="76.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222" t="s">
        <v>434</v>
      </c>
      <c r="M125" s="122" t="s">
        <v>407</v>
      </c>
      <c r="N125" s="85">
        <v>0</v>
      </c>
      <c r="O125" s="225"/>
    </row>
    <row r="126" spans="1:15" s="4" customFormat="1" ht="76.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222" t="s">
        <v>434</v>
      </c>
      <c r="M126" s="122"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22" t="s">
        <v>434</v>
      </c>
      <c r="M127" s="122"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22" t="s">
        <v>434</v>
      </c>
      <c r="M128" s="122"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122" t="s">
        <v>129</v>
      </c>
      <c r="N129" s="226">
        <v>0.1</v>
      </c>
      <c r="O129" s="225" t="s">
        <v>5073</v>
      </c>
    </row>
    <row r="130" spans="1:16" s="4" customFormat="1" ht="51" x14ac:dyDescent="0.25">
      <c r="A130" s="82">
        <v>124</v>
      </c>
      <c r="B130" s="133" t="s">
        <v>293</v>
      </c>
      <c r="C130" s="133" t="s">
        <v>464</v>
      </c>
      <c r="D130" s="133" t="s">
        <v>300</v>
      </c>
      <c r="E130" s="122">
        <v>38</v>
      </c>
      <c r="F130" s="125" t="s">
        <v>466</v>
      </c>
      <c r="G130" s="140">
        <v>22</v>
      </c>
      <c r="H130" s="139">
        <v>0.6</v>
      </c>
      <c r="I130" s="252">
        <v>7</v>
      </c>
      <c r="J130" s="141">
        <v>29</v>
      </c>
      <c r="K130" s="45">
        <v>5</v>
      </c>
      <c r="L130" s="246">
        <v>8</v>
      </c>
      <c r="M130" s="387">
        <v>8</v>
      </c>
      <c r="N130" s="236">
        <v>0.22857142857142854</v>
      </c>
      <c r="O130" s="225"/>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8">
        <v>887.41660000000002</v>
      </c>
      <c r="L131" s="283">
        <v>1017.28</v>
      </c>
      <c r="M131" s="653">
        <v>1017.28</v>
      </c>
      <c r="N131" s="256">
        <v>0.3</v>
      </c>
      <c r="O131" s="225" t="s">
        <v>5061</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82856</v>
      </c>
      <c r="L132" s="272">
        <v>106375</v>
      </c>
      <c r="M132" s="643">
        <v>106375</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0.5</v>
      </c>
      <c r="L133" s="283">
        <v>0.95</v>
      </c>
      <c r="M133" s="643">
        <v>0.95</v>
      </c>
      <c r="N133" s="85">
        <v>0</v>
      </c>
      <c r="O133" s="225"/>
    </row>
    <row r="134" spans="1:16" s="4" customFormat="1" ht="63.75"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3" t="s">
        <v>434</v>
      </c>
      <c r="N134" s="226">
        <v>0</v>
      </c>
      <c r="O134" s="225" t="s">
        <v>5074</v>
      </c>
    </row>
    <row r="135" spans="1:16" s="4" customFormat="1" ht="51" x14ac:dyDescent="0.25">
      <c r="A135" s="82">
        <v>129</v>
      </c>
      <c r="B135" s="133" t="s">
        <v>293</v>
      </c>
      <c r="C135" s="133" t="s">
        <v>464</v>
      </c>
      <c r="D135" s="133" t="s">
        <v>473</v>
      </c>
      <c r="E135" s="122" t="s">
        <v>476</v>
      </c>
      <c r="F135" s="125">
        <v>2018</v>
      </c>
      <c r="G135" s="1422"/>
      <c r="H135" s="138" t="s">
        <v>125</v>
      </c>
      <c r="I135" s="133" t="s">
        <v>390</v>
      </c>
      <c r="J135" s="222" t="s">
        <v>391</v>
      </c>
      <c r="K135" s="5" t="s">
        <v>434</v>
      </c>
      <c r="L135" s="141" t="s">
        <v>434</v>
      </c>
      <c r="M135" s="133" t="s">
        <v>434</v>
      </c>
      <c r="N135" s="85">
        <v>0</v>
      </c>
      <c r="O135" s="225"/>
    </row>
    <row r="136" spans="1:16" s="4" customFormat="1" ht="51" x14ac:dyDescent="0.25">
      <c r="A136" s="82">
        <v>130</v>
      </c>
      <c r="B136" s="133" t="s">
        <v>293</v>
      </c>
      <c r="C136" s="133" t="s">
        <v>464</v>
      </c>
      <c r="D136" s="133" t="s">
        <v>473</v>
      </c>
      <c r="E136" s="122" t="s">
        <v>477</v>
      </c>
      <c r="F136" s="125">
        <v>2019</v>
      </c>
      <c r="G136" s="1422"/>
      <c r="H136" s="138" t="s">
        <v>125</v>
      </c>
      <c r="I136" s="133" t="s">
        <v>390</v>
      </c>
      <c r="J136" s="222" t="s">
        <v>395</v>
      </c>
      <c r="K136" s="5" t="s">
        <v>434</v>
      </c>
      <c r="L136" s="141" t="s">
        <v>434</v>
      </c>
      <c r="M136" s="133" t="s">
        <v>434</v>
      </c>
      <c r="N136" s="85">
        <v>0</v>
      </c>
      <c r="O136" s="225"/>
    </row>
    <row r="137" spans="1:16" s="4" customFormat="1" ht="51" x14ac:dyDescent="0.25">
      <c r="A137" s="82">
        <v>131</v>
      </c>
      <c r="B137" s="133" t="s">
        <v>293</v>
      </c>
      <c r="C137" s="133" t="s">
        <v>464</v>
      </c>
      <c r="D137" s="133" t="s">
        <v>473</v>
      </c>
      <c r="E137" s="122" t="s">
        <v>478</v>
      </c>
      <c r="F137" s="125">
        <v>2020</v>
      </c>
      <c r="G137" s="1422"/>
      <c r="H137" s="138" t="s">
        <v>125</v>
      </c>
      <c r="I137" s="133" t="s">
        <v>390</v>
      </c>
      <c r="J137" s="222" t="s">
        <v>479</v>
      </c>
      <c r="K137" s="5" t="s">
        <v>434</v>
      </c>
      <c r="L137" s="141" t="s">
        <v>434</v>
      </c>
      <c r="M137" s="133" t="s">
        <v>434</v>
      </c>
      <c r="N137" s="85">
        <v>0</v>
      </c>
      <c r="O137" s="225"/>
    </row>
    <row r="138" spans="1:16" s="4" customFormat="1" ht="51" x14ac:dyDescent="0.25">
      <c r="A138" s="82">
        <v>132</v>
      </c>
      <c r="B138" s="133" t="s">
        <v>293</v>
      </c>
      <c r="C138" s="133" t="s">
        <v>464</v>
      </c>
      <c r="D138" s="133" t="s">
        <v>473</v>
      </c>
      <c r="E138" s="122" t="s">
        <v>480</v>
      </c>
      <c r="F138" s="125">
        <v>2021</v>
      </c>
      <c r="G138" s="1422"/>
      <c r="H138" s="138" t="s">
        <v>125</v>
      </c>
      <c r="I138" s="133" t="s">
        <v>390</v>
      </c>
      <c r="J138" s="222" t="s">
        <v>481</v>
      </c>
      <c r="K138" s="5" t="s">
        <v>434</v>
      </c>
      <c r="L138" s="141" t="s">
        <v>434</v>
      </c>
      <c r="M138" s="133" t="s">
        <v>434</v>
      </c>
      <c r="N138" s="85">
        <v>0</v>
      </c>
      <c r="O138" s="225"/>
    </row>
    <row r="139" spans="1:16" s="4" customFormat="1" ht="51"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3" t="s">
        <v>434</v>
      </c>
      <c r="N139" s="85">
        <v>0</v>
      </c>
      <c r="O139" s="225"/>
    </row>
    <row r="140" spans="1:16" s="4" customFormat="1" ht="51" x14ac:dyDescent="0.25">
      <c r="A140" s="82">
        <v>134</v>
      </c>
      <c r="B140" s="133" t="s">
        <v>293</v>
      </c>
      <c r="C140" s="133" t="s">
        <v>464</v>
      </c>
      <c r="D140" s="133" t="s">
        <v>473</v>
      </c>
      <c r="E140" s="122" t="s">
        <v>485</v>
      </c>
      <c r="F140" s="125" t="s">
        <v>486</v>
      </c>
      <c r="G140" s="140" t="s">
        <v>125</v>
      </c>
      <c r="H140" s="138" t="s">
        <v>125</v>
      </c>
      <c r="I140" s="133" t="s">
        <v>177</v>
      </c>
      <c r="J140" s="222" t="s">
        <v>125</v>
      </c>
      <c r="K140" s="5" t="s">
        <v>434</v>
      </c>
      <c r="L140" s="223" t="s">
        <v>125</v>
      </c>
      <c r="M140" s="133" t="s">
        <v>434</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434</v>
      </c>
      <c r="L141" s="141" t="s">
        <v>434</v>
      </c>
      <c r="M141" s="133"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434</v>
      </c>
      <c r="L142" s="141" t="s">
        <v>434</v>
      </c>
      <c r="M142" s="133" t="s">
        <v>407</v>
      </c>
      <c r="N142" s="85">
        <v>0</v>
      </c>
      <c r="O142" s="225"/>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133" t="s">
        <v>434</v>
      </c>
      <c r="N143" s="85">
        <v>0</v>
      </c>
      <c r="O143" s="225"/>
    </row>
    <row r="144" spans="1:16" s="4" customFormat="1" ht="76.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122" t="s">
        <v>129</v>
      </c>
      <c r="N144" s="85">
        <v>0</v>
      </c>
      <c r="O144" s="225"/>
      <c r="P144" s="34"/>
    </row>
    <row r="145" spans="1:15" s="4" customFormat="1" ht="331.5" x14ac:dyDescent="0.25">
      <c r="A145" s="82">
        <v>139</v>
      </c>
      <c r="B145" s="133" t="s">
        <v>293</v>
      </c>
      <c r="C145" s="133" t="s">
        <v>493</v>
      </c>
      <c r="D145" s="133" t="s">
        <v>339</v>
      </c>
      <c r="E145" s="122" t="s">
        <v>495</v>
      </c>
      <c r="F145" s="125" t="s">
        <v>496</v>
      </c>
      <c r="G145" s="140" t="s">
        <v>125</v>
      </c>
      <c r="H145" s="138" t="s">
        <v>125</v>
      </c>
      <c r="I145" s="133" t="s">
        <v>159</v>
      </c>
      <c r="J145" s="141" t="s">
        <v>445</v>
      </c>
      <c r="K145" s="45">
        <v>6</v>
      </c>
      <c r="L145" s="150">
        <v>12</v>
      </c>
      <c r="M145" s="104">
        <v>10</v>
      </c>
      <c r="N145" s="85">
        <v>0</v>
      </c>
      <c r="O145" s="225" t="s">
        <v>5075</v>
      </c>
    </row>
    <row r="146" spans="1:15" s="4" customFormat="1" ht="76.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t="s">
        <v>5076</v>
      </c>
    </row>
    <row r="147" spans="1:15" s="4" customFormat="1" ht="76.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387" t="s">
        <v>129</v>
      </c>
      <c r="N147" s="85">
        <v>0</v>
      </c>
      <c r="O147" s="225" t="s">
        <v>5077</v>
      </c>
    </row>
    <row r="148" spans="1:15" s="4" customFormat="1" ht="76.5" x14ac:dyDescent="0.25">
      <c r="A148" s="82">
        <v>142</v>
      </c>
      <c r="B148" s="133" t="s">
        <v>293</v>
      </c>
      <c r="C148" s="133" t="s">
        <v>493</v>
      </c>
      <c r="D148" s="133" t="s">
        <v>300</v>
      </c>
      <c r="E148" s="122" t="s">
        <v>501</v>
      </c>
      <c r="F148" s="125" t="s">
        <v>502</v>
      </c>
      <c r="G148" s="140" t="s">
        <v>125</v>
      </c>
      <c r="H148" s="138" t="s">
        <v>125</v>
      </c>
      <c r="I148" s="133" t="s">
        <v>177</v>
      </c>
      <c r="J148" s="222" t="s">
        <v>503</v>
      </c>
      <c r="K148" s="5" t="s">
        <v>126</v>
      </c>
      <c r="L148" s="246" t="s">
        <v>129</v>
      </c>
      <c r="M148" s="387" t="s">
        <v>129</v>
      </c>
      <c r="N148" s="85">
        <v>0</v>
      </c>
      <c r="O148" s="225" t="s">
        <v>5078</v>
      </c>
    </row>
    <row r="149" spans="1:15" s="4" customFormat="1" ht="76.5" x14ac:dyDescent="0.25">
      <c r="A149" s="82">
        <v>143</v>
      </c>
      <c r="B149" s="133" t="s">
        <v>293</v>
      </c>
      <c r="C149" s="133" t="s">
        <v>493</v>
      </c>
      <c r="D149" s="133" t="s">
        <v>473</v>
      </c>
      <c r="E149" s="122" t="s">
        <v>505</v>
      </c>
      <c r="F149" s="125" t="s">
        <v>506</v>
      </c>
      <c r="G149" s="140" t="s">
        <v>125</v>
      </c>
      <c r="H149" s="138" t="s">
        <v>125</v>
      </c>
      <c r="I149" s="133" t="s">
        <v>177</v>
      </c>
      <c r="J149" s="222" t="s">
        <v>507</v>
      </c>
      <c r="K149" s="5" t="s">
        <v>434</v>
      </c>
      <c r="L149" s="246" t="s">
        <v>126</v>
      </c>
      <c r="M149" s="387" t="s">
        <v>126</v>
      </c>
      <c r="N149" s="85">
        <v>0</v>
      </c>
      <c r="O149" s="225" t="s">
        <v>5079</v>
      </c>
    </row>
    <row r="150" spans="1:15" s="4" customFormat="1" ht="102"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122" t="s">
        <v>129</v>
      </c>
      <c r="N150" s="226">
        <v>0.1</v>
      </c>
      <c r="O150" s="225" t="s">
        <v>5080</v>
      </c>
    </row>
    <row r="151" spans="1:15" s="4" customFormat="1" ht="89.25" x14ac:dyDescent="0.25">
      <c r="A151" s="82">
        <v>145</v>
      </c>
      <c r="B151" s="133" t="s">
        <v>293</v>
      </c>
      <c r="C151" s="133" t="s">
        <v>508</v>
      </c>
      <c r="D151" s="133" t="s">
        <v>295</v>
      </c>
      <c r="E151" s="122" t="s">
        <v>510</v>
      </c>
      <c r="F151" s="125" t="s">
        <v>511</v>
      </c>
      <c r="G151" s="140" t="s">
        <v>125</v>
      </c>
      <c r="H151" s="138" t="s">
        <v>125</v>
      </c>
      <c r="I151" s="133" t="s">
        <v>166</v>
      </c>
      <c r="J151" s="222" t="s">
        <v>125</v>
      </c>
      <c r="K151" s="48" t="s">
        <v>5081</v>
      </c>
      <c r="L151" s="223" t="s">
        <v>125</v>
      </c>
      <c r="M151" s="108" t="s">
        <v>5082</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222" t="s">
        <v>129</v>
      </c>
      <c r="M152" s="387" t="s">
        <v>129</v>
      </c>
      <c r="N152" s="226">
        <v>0.1</v>
      </c>
      <c r="O152" s="225" t="s">
        <v>5083</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22" t="s">
        <v>129</v>
      </c>
      <c r="M153" s="387" t="s">
        <v>129</v>
      </c>
      <c r="N153" s="226">
        <v>0.25</v>
      </c>
      <c r="O153" s="225" t="s">
        <v>5083</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129</v>
      </c>
      <c r="L154" s="222" t="s">
        <v>129</v>
      </c>
      <c r="M154" s="122" t="s">
        <v>129</v>
      </c>
      <c r="N154" s="226">
        <v>0.25</v>
      </c>
      <c r="O154" s="225" t="s">
        <v>5083</v>
      </c>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126</v>
      </c>
      <c r="M155" s="122" t="s">
        <v>126</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387" t="s">
        <v>129</v>
      </c>
      <c r="N156" s="226">
        <v>0.05</v>
      </c>
      <c r="O156" s="225"/>
    </row>
    <row r="157" spans="1:15" s="4" customFormat="1" ht="38.2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387" t="s">
        <v>126</v>
      </c>
      <c r="N157" s="85">
        <v>0</v>
      </c>
      <c r="O157" s="225" t="s">
        <v>5084</v>
      </c>
    </row>
    <row r="158" spans="1:15" s="4" customFormat="1" ht="38.2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387" t="s">
        <v>129</v>
      </c>
      <c r="N158" s="85">
        <v>0</v>
      </c>
      <c r="O158" s="225" t="s">
        <v>5085</v>
      </c>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129</v>
      </c>
      <c r="L159" s="246" t="s">
        <v>129</v>
      </c>
      <c r="M159" s="387" t="s">
        <v>126</v>
      </c>
      <c r="N159" s="85">
        <v>0</v>
      </c>
      <c r="O159" s="225" t="s">
        <v>5086</v>
      </c>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129</v>
      </c>
      <c r="L160" s="246" t="s">
        <v>129</v>
      </c>
      <c r="M160" s="122" t="s">
        <v>129</v>
      </c>
      <c r="N160" s="85">
        <v>0</v>
      </c>
      <c r="O160" s="225" t="s">
        <v>5085</v>
      </c>
    </row>
    <row r="161" spans="1:15" s="4" customFormat="1" ht="293.2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126</v>
      </c>
      <c r="M161" s="122" t="s">
        <v>126</v>
      </c>
      <c r="N161" s="226">
        <v>0</v>
      </c>
      <c r="O161" s="225" t="s">
        <v>5087</v>
      </c>
    </row>
    <row r="162" spans="1:15" s="4" customFormat="1" ht="76.5" x14ac:dyDescent="0.25">
      <c r="A162" s="82">
        <v>156</v>
      </c>
      <c r="B162" s="133" t="s">
        <v>293</v>
      </c>
      <c r="C162" s="133" t="s">
        <v>532</v>
      </c>
      <c r="D162" s="133" t="s">
        <v>295</v>
      </c>
      <c r="E162" s="122" t="s">
        <v>535</v>
      </c>
      <c r="F162" s="125" t="s">
        <v>536</v>
      </c>
      <c r="G162" s="140" t="s">
        <v>125</v>
      </c>
      <c r="H162" s="138" t="s">
        <v>125</v>
      </c>
      <c r="I162" s="133" t="s">
        <v>166</v>
      </c>
      <c r="J162" s="222" t="s">
        <v>125</v>
      </c>
      <c r="K162" s="48" t="s">
        <v>434</v>
      </c>
      <c r="L162" s="223" t="s">
        <v>125</v>
      </c>
      <c r="M162" s="108" t="s">
        <v>407</v>
      </c>
      <c r="N162" s="85">
        <v>0</v>
      </c>
      <c r="O162" s="225" t="s">
        <v>5088</v>
      </c>
    </row>
    <row r="163" spans="1:15" s="4" customFormat="1" ht="76.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122" t="s">
        <v>129</v>
      </c>
      <c r="N163" s="85">
        <v>0</v>
      </c>
      <c r="O163" s="225"/>
    </row>
    <row r="164" spans="1:15" s="4" customFormat="1" ht="114.7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t="s">
        <v>125</v>
      </c>
      <c r="M164" s="387" t="s">
        <v>126</v>
      </c>
      <c r="N164" s="226">
        <v>0</v>
      </c>
      <c r="O164" s="225" t="s">
        <v>5089</v>
      </c>
    </row>
    <row r="165" spans="1:15" s="4" customFormat="1" ht="76.5"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387" t="s">
        <v>129</v>
      </c>
      <c r="N165" s="226">
        <v>0.25</v>
      </c>
      <c r="O165" s="225" t="s">
        <v>5090</v>
      </c>
    </row>
    <row r="166" spans="1:15" s="4" customFormat="1" ht="76.5"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129</v>
      </c>
      <c r="M166" s="387" t="s">
        <v>126</v>
      </c>
      <c r="N166" s="226">
        <v>0</v>
      </c>
      <c r="O166" s="225" t="s">
        <v>5091</v>
      </c>
    </row>
    <row r="167" spans="1:15" s="4" customFormat="1" ht="63.7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122" t="s">
        <v>129</v>
      </c>
      <c r="N167" s="226">
        <v>0.1</v>
      </c>
      <c r="O167" s="225"/>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48" t="s">
        <v>5092</v>
      </c>
      <c r="L168" s="223" t="s">
        <v>125</v>
      </c>
      <c r="M168" s="108" t="s">
        <v>5093</v>
      </c>
      <c r="N168" s="85">
        <v>0</v>
      </c>
      <c r="O168" s="225"/>
    </row>
    <row r="169" spans="1:15" s="4" customFormat="1" ht="63.75" x14ac:dyDescent="0.25">
      <c r="A169" s="82">
        <v>163</v>
      </c>
      <c r="B169" s="133" t="s">
        <v>293</v>
      </c>
      <c r="C169" s="133" t="s">
        <v>542</v>
      </c>
      <c r="D169" s="133" t="s">
        <v>295</v>
      </c>
      <c r="E169" s="122">
        <v>56</v>
      </c>
      <c r="F169" s="125" t="s">
        <v>547</v>
      </c>
      <c r="G169" s="140">
        <v>35</v>
      </c>
      <c r="H169" s="139">
        <v>0.2</v>
      </c>
      <c r="I169" s="133" t="s">
        <v>177</v>
      </c>
      <c r="J169" s="141">
        <v>48</v>
      </c>
      <c r="K169" s="5" t="s">
        <v>126</v>
      </c>
      <c r="L169" s="246" t="s">
        <v>129</v>
      </c>
      <c r="M169" s="387" t="s">
        <v>126</v>
      </c>
      <c r="N169" s="226">
        <v>0</v>
      </c>
      <c r="O169" s="225" t="s">
        <v>5094</v>
      </c>
    </row>
    <row r="170" spans="1:15" s="4" customFormat="1" ht="63.75" x14ac:dyDescent="0.25">
      <c r="A170" s="82">
        <v>164</v>
      </c>
      <c r="B170" s="133" t="s">
        <v>293</v>
      </c>
      <c r="C170" s="133" t="s">
        <v>542</v>
      </c>
      <c r="D170" s="133" t="s">
        <v>295</v>
      </c>
      <c r="E170" s="122">
        <v>57</v>
      </c>
      <c r="F170" s="125" t="s">
        <v>548</v>
      </c>
      <c r="G170" s="1422">
        <v>36</v>
      </c>
      <c r="H170" s="152">
        <v>0.2</v>
      </c>
      <c r="I170" s="133" t="s">
        <v>177</v>
      </c>
      <c r="J170" s="222" t="s">
        <v>125</v>
      </c>
      <c r="K170" s="5" t="s">
        <v>129</v>
      </c>
      <c r="L170" s="223" t="s">
        <v>125</v>
      </c>
      <c r="M170" s="387" t="s">
        <v>129</v>
      </c>
      <c r="N170" s="226">
        <v>0.2</v>
      </c>
      <c r="O170" s="225" t="s">
        <v>5095</v>
      </c>
    </row>
    <row r="171" spans="1:15" s="4" customFormat="1" ht="63.7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t="s">
        <v>125</v>
      </c>
      <c r="M171" s="387" t="s">
        <v>129</v>
      </c>
      <c r="N171" s="85">
        <v>0</v>
      </c>
      <c r="O171" s="225"/>
    </row>
    <row r="172" spans="1:15" s="4" customFormat="1" ht="63.7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t="s">
        <v>125</v>
      </c>
      <c r="M172" s="387" t="s">
        <v>129</v>
      </c>
      <c r="N172" s="85">
        <v>0</v>
      </c>
      <c r="O172" s="225"/>
    </row>
    <row r="173" spans="1:15" s="4" customFormat="1" ht="63.7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387" t="s">
        <v>126</v>
      </c>
      <c r="N173" s="85">
        <v>0</v>
      </c>
      <c r="O173" s="225"/>
    </row>
    <row r="174" spans="1:15" s="4" customFormat="1" ht="63.7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387" t="s">
        <v>126</v>
      </c>
      <c r="N174" s="85">
        <v>0</v>
      </c>
      <c r="O174" s="225"/>
    </row>
    <row r="175" spans="1:15" s="4" customFormat="1" ht="63.7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387" t="s">
        <v>126</v>
      </c>
      <c r="N175" s="85">
        <v>0</v>
      </c>
      <c r="O175" s="225"/>
    </row>
    <row r="176" spans="1:15" s="4" customFormat="1" ht="63.7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t="s">
        <v>125</v>
      </c>
      <c r="M176" s="387" t="s">
        <v>129</v>
      </c>
      <c r="N176" s="85">
        <v>0</v>
      </c>
      <c r="O176" s="225"/>
    </row>
    <row r="177" spans="1:15" s="4" customFormat="1" ht="63.7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122" t="s">
        <v>129</v>
      </c>
      <c r="N177" s="229">
        <v>0</v>
      </c>
      <c r="O177" s="230" t="s">
        <v>562</v>
      </c>
    </row>
    <row r="178" spans="1:15" s="4" customFormat="1" ht="63.7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122" t="s">
        <v>129</v>
      </c>
      <c r="N178" s="226">
        <v>0.15</v>
      </c>
      <c r="O178" s="225"/>
    </row>
    <row r="179" spans="1:15" s="4" customFormat="1" ht="63.7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122"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129</v>
      </c>
      <c r="L180" s="246" t="s">
        <v>135</v>
      </c>
      <c r="M180" s="387" t="s">
        <v>129</v>
      </c>
      <c r="N180" s="226">
        <v>0.1</v>
      </c>
      <c r="O180" s="225"/>
    </row>
    <row r="181" spans="1:15" s="4" customFormat="1" ht="63.75" x14ac:dyDescent="0.25">
      <c r="A181" s="82">
        <v>175</v>
      </c>
      <c r="B181" s="133" t="s">
        <v>293</v>
      </c>
      <c r="C181" s="133" t="s">
        <v>542</v>
      </c>
      <c r="D181" s="133" t="s">
        <v>515</v>
      </c>
      <c r="E181" s="122" t="s">
        <v>571</v>
      </c>
      <c r="F181" s="125" t="s">
        <v>564</v>
      </c>
      <c r="G181" s="1422"/>
      <c r="H181" s="138" t="s">
        <v>125</v>
      </c>
      <c r="I181" s="133" t="s">
        <v>177</v>
      </c>
      <c r="J181" s="222" t="s">
        <v>521</v>
      </c>
      <c r="K181" s="5" t="s">
        <v>129</v>
      </c>
      <c r="L181" s="246" t="s">
        <v>129</v>
      </c>
      <c r="M181" s="387" t="s">
        <v>129</v>
      </c>
      <c r="N181" s="85">
        <v>0</v>
      </c>
      <c r="O181" s="225"/>
    </row>
    <row r="182" spans="1:15" s="4" customFormat="1" ht="63.75" x14ac:dyDescent="0.25">
      <c r="A182" s="82">
        <v>176</v>
      </c>
      <c r="B182" s="133" t="s">
        <v>293</v>
      </c>
      <c r="C182" s="133" t="s">
        <v>542</v>
      </c>
      <c r="D182" s="133" t="s">
        <v>515</v>
      </c>
      <c r="E182" s="122" t="s">
        <v>572</v>
      </c>
      <c r="F182" s="125" t="s">
        <v>573</v>
      </c>
      <c r="G182" s="1422"/>
      <c r="H182" s="138" t="s">
        <v>125</v>
      </c>
      <c r="I182" s="133" t="s">
        <v>177</v>
      </c>
      <c r="J182" s="222" t="s">
        <v>523</v>
      </c>
      <c r="K182" s="5" t="s">
        <v>129</v>
      </c>
      <c r="L182" s="246" t="s">
        <v>129</v>
      </c>
      <c r="M182" s="387" t="s">
        <v>129</v>
      </c>
      <c r="N182" s="85">
        <v>0</v>
      </c>
      <c r="O182" s="225"/>
    </row>
    <row r="183" spans="1:15" s="4" customFormat="1" ht="63.7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126</v>
      </c>
      <c r="M183" s="387" t="s">
        <v>126</v>
      </c>
      <c r="N183" s="85">
        <v>0</v>
      </c>
      <c r="O183" s="225"/>
    </row>
    <row r="184" spans="1:15" s="4" customFormat="1" ht="63.75" x14ac:dyDescent="0.25">
      <c r="A184" s="82">
        <v>178</v>
      </c>
      <c r="B184" s="133" t="s">
        <v>293</v>
      </c>
      <c r="C184" s="133" t="s">
        <v>542</v>
      </c>
      <c r="D184" s="133" t="s">
        <v>515</v>
      </c>
      <c r="E184" s="122">
        <v>60</v>
      </c>
      <c r="F184" s="125" t="s">
        <v>576</v>
      </c>
      <c r="G184" s="140">
        <v>39</v>
      </c>
      <c r="H184" s="152">
        <v>0.1</v>
      </c>
      <c r="I184" s="133" t="s">
        <v>124</v>
      </c>
      <c r="J184" s="222">
        <v>51</v>
      </c>
      <c r="K184" s="5" t="s">
        <v>129</v>
      </c>
      <c r="L184" s="222" t="s">
        <v>129</v>
      </c>
      <c r="M184" s="122" t="s">
        <v>129</v>
      </c>
      <c r="N184" s="226">
        <v>0.1</v>
      </c>
      <c r="O184" s="225" t="s">
        <v>5096</v>
      </c>
    </row>
    <row r="185" spans="1:15" s="4" customFormat="1" ht="89.2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row>
    <row r="186" spans="1:15" s="4" customFormat="1" ht="89.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122" t="s">
        <v>129</v>
      </c>
      <c r="N186" s="661">
        <v>0.125</v>
      </c>
      <c r="O186" s="32" t="s">
        <v>5097</v>
      </c>
    </row>
    <row r="187" spans="1:15" s="4" customFormat="1" ht="89.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122" t="s">
        <v>129</v>
      </c>
      <c r="N187" s="661">
        <v>0.125</v>
      </c>
      <c r="O187" s="32" t="s">
        <v>5098</v>
      </c>
    </row>
    <row r="188" spans="1:15" s="4" customFormat="1" ht="89.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122" t="s">
        <v>129</v>
      </c>
      <c r="N188" s="661">
        <v>0.125</v>
      </c>
      <c r="O188" s="32" t="s">
        <v>5098</v>
      </c>
    </row>
    <row r="189" spans="1:15" s="4" customFormat="1" ht="89.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122" t="s">
        <v>129</v>
      </c>
      <c r="N189" s="661">
        <v>0.125</v>
      </c>
      <c r="O189" s="32" t="s">
        <v>5099</v>
      </c>
    </row>
    <row r="190" spans="1:15" s="4" customFormat="1" ht="89.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122" t="s">
        <v>129</v>
      </c>
      <c r="N190" s="661">
        <v>0.125</v>
      </c>
      <c r="O190" s="32" t="s">
        <v>5100</v>
      </c>
    </row>
    <row r="191" spans="1:15" s="4" customFormat="1" ht="89.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122" t="s">
        <v>129</v>
      </c>
      <c r="N191" s="661">
        <v>0.125</v>
      </c>
      <c r="O191" s="32" t="s">
        <v>5101</v>
      </c>
    </row>
    <row r="192" spans="1:15" s="4" customFormat="1" ht="89.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122" t="s">
        <v>129</v>
      </c>
      <c r="N192" s="661">
        <v>0.125</v>
      </c>
      <c r="O192" s="32" t="s">
        <v>5102</v>
      </c>
    </row>
    <row r="193" spans="1:15" s="4" customFormat="1" ht="89.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122" t="s">
        <v>129</v>
      </c>
      <c r="N193" s="661">
        <v>0.125</v>
      </c>
      <c r="O193" s="32" t="s">
        <v>5103</v>
      </c>
    </row>
    <row r="194" spans="1:15" s="4" customFormat="1" ht="165.7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122" t="s">
        <v>126</v>
      </c>
      <c r="N194" s="226">
        <v>0</v>
      </c>
      <c r="O194" s="225" t="s">
        <v>5104</v>
      </c>
    </row>
    <row r="195" spans="1:15" s="4" customFormat="1" ht="165.75" x14ac:dyDescent="0.25">
      <c r="A195" s="82">
        <v>189</v>
      </c>
      <c r="B195" s="133" t="s">
        <v>601</v>
      </c>
      <c r="C195" s="133" t="s">
        <v>602</v>
      </c>
      <c r="D195" s="133" t="s">
        <v>295</v>
      </c>
      <c r="E195" s="122" t="s">
        <v>606</v>
      </c>
      <c r="F195" s="125" t="s">
        <v>607</v>
      </c>
      <c r="G195" s="140" t="s">
        <v>125</v>
      </c>
      <c r="H195" s="138" t="s">
        <v>125</v>
      </c>
      <c r="I195" s="133" t="s">
        <v>166</v>
      </c>
      <c r="J195" s="222" t="s">
        <v>125</v>
      </c>
      <c r="K195" s="48" t="s">
        <v>5105</v>
      </c>
      <c r="L195" s="223" t="s">
        <v>125</v>
      </c>
      <c r="M195" s="108" t="s">
        <v>407</v>
      </c>
      <c r="N195" s="85">
        <v>0</v>
      </c>
      <c r="O195" s="225" t="s">
        <v>5106</v>
      </c>
    </row>
    <row r="196" spans="1:15" s="4" customFormat="1" ht="165.75" x14ac:dyDescent="0.25">
      <c r="A196" s="82">
        <v>190</v>
      </c>
      <c r="B196" s="133" t="s">
        <v>601</v>
      </c>
      <c r="C196" s="133" t="s">
        <v>602</v>
      </c>
      <c r="D196" s="133" t="s">
        <v>603</v>
      </c>
      <c r="E196" s="122">
        <v>63</v>
      </c>
      <c r="F196" s="125" t="s">
        <v>608</v>
      </c>
      <c r="G196" s="140" t="s">
        <v>125</v>
      </c>
      <c r="H196" s="138" t="s">
        <v>125</v>
      </c>
      <c r="I196" s="133" t="s">
        <v>177</v>
      </c>
      <c r="J196" s="222" t="s">
        <v>125</v>
      </c>
      <c r="K196" s="5" t="s">
        <v>126</v>
      </c>
      <c r="L196" s="223" t="s">
        <v>125</v>
      </c>
      <c r="M196" s="387" t="s">
        <v>126</v>
      </c>
      <c r="N196" s="85">
        <v>0</v>
      </c>
      <c r="O196" s="225" t="s">
        <v>5107</v>
      </c>
    </row>
    <row r="197" spans="1:15" s="4" customFormat="1" ht="165.7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122" t="s">
        <v>135</v>
      </c>
      <c r="N197" s="85">
        <v>0</v>
      </c>
      <c r="O197" s="225" t="s">
        <v>5108</v>
      </c>
    </row>
    <row r="198" spans="1:15" s="4" customFormat="1" ht="165.7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387" t="s">
        <v>129</v>
      </c>
      <c r="N198" s="661">
        <v>2.86E-2</v>
      </c>
      <c r="O198" s="225"/>
    </row>
    <row r="199" spans="1:15" s="4" customFormat="1" ht="165.7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387" t="s">
        <v>129</v>
      </c>
      <c r="N199" s="661">
        <v>2.86E-2</v>
      </c>
      <c r="O199" s="225"/>
    </row>
    <row r="200" spans="1:15" s="4" customFormat="1" ht="165.7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387" t="s">
        <v>129</v>
      </c>
      <c r="N200" s="661">
        <v>2.86E-2</v>
      </c>
      <c r="O200" s="225"/>
    </row>
    <row r="201" spans="1:15" s="4" customFormat="1" ht="165.7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387" t="s">
        <v>129</v>
      </c>
      <c r="N201" s="661">
        <v>2.86E-2</v>
      </c>
      <c r="O201" s="225"/>
    </row>
    <row r="202" spans="1:15" s="4" customFormat="1" ht="165.7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387" t="s">
        <v>126</v>
      </c>
      <c r="N202" s="226">
        <v>0</v>
      </c>
      <c r="O202" s="225"/>
    </row>
    <row r="203" spans="1:15" s="4" customFormat="1" ht="165.7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387" t="s">
        <v>126</v>
      </c>
      <c r="N203" s="226">
        <v>0</v>
      </c>
      <c r="O203" s="225"/>
    </row>
    <row r="204" spans="1:15" s="4" customFormat="1" ht="165.7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387" t="s">
        <v>126</v>
      </c>
      <c r="N204" s="226">
        <v>0</v>
      </c>
      <c r="O204" s="225"/>
    </row>
    <row r="205" spans="1:15" s="4" customFormat="1" ht="165.7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387" t="s">
        <v>126</v>
      </c>
      <c r="N205" s="226">
        <v>0</v>
      </c>
      <c r="O205" s="225"/>
    </row>
    <row r="206" spans="1:15" s="4" customFormat="1" ht="165.7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387" t="s">
        <v>126</v>
      </c>
      <c r="N206" s="226">
        <v>0</v>
      </c>
      <c r="O206" s="225"/>
    </row>
    <row r="207" spans="1:15" s="4" customFormat="1" ht="165.7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387" t="s">
        <v>126</v>
      </c>
      <c r="N207" s="226">
        <v>0</v>
      </c>
      <c r="O207" s="225"/>
    </row>
    <row r="208" spans="1:15" s="4" customFormat="1" ht="165.7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387" t="s">
        <v>126</v>
      </c>
      <c r="N208" s="226">
        <v>0</v>
      </c>
      <c r="O208" s="225"/>
    </row>
    <row r="209" spans="1:15" s="4" customFormat="1" ht="165.7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387" t="s">
        <v>126</v>
      </c>
      <c r="N209" s="226">
        <v>0</v>
      </c>
      <c r="O209" s="225"/>
    </row>
    <row r="210" spans="1:15" s="4" customFormat="1" ht="165.7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387" t="s">
        <v>129</v>
      </c>
      <c r="N210" s="661">
        <v>2.86E-2</v>
      </c>
      <c r="O210" s="225"/>
    </row>
    <row r="211" spans="1:15" s="4" customFormat="1" ht="165.7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387" t="s">
        <v>129</v>
      </c>
      <c r="N211" s="661">
        <v>2.86E-2</v>
      </c>
      <c r="O211" s="225"/>
    </row>
    <row r="212" spans="1:15" s="4" customFormat="1" ht="165.75" x14ac:dyDescent="0.25">
      <c r="A212" s="82">
        <v>206</v>
      </c>
      <c r="B212" s="133" t="s">
        <v>601</v>
      </c>
      <c r="C212" s="133" t="s">
        <v>602</v>
      </c>
      <c r="D212" s="133" t="s">
        <v>603</v>
      </c>
      <c r="E212" s="122">
        <v>64</v>
      </c>
      <c r="F212" s="125" t="s">
        <v>641</v>
      </c>
      <c r="G212" s="140" t="s">
        <v>125</v>
      </c>
      <c r="H212" s="138" t="s">
        <v>125</v>
      </c>
      <c r="I212" s="133" t="s">
        <v>166</v>
      </c>
      <c r="J212" s="222" t="s">
        <v>125</v>
      </c>
      <c r="K212" s="48" t="s">
        <v>5109</v>
      </c>
      <c r="L212" s="223" t="s">
        <v>125</v>
      </c>
      <c r="M212" s="122" t="s">
        <v>1571</v>
      </c>
      <c r="N212" s="85">
        <v>0</v>
      </c>
      <c r="O212" s="225" t="s">
        <v>5110</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129</v>
      </c>
      <c r="L213" s="222" t="s">
        <v>407</v>
      </c>
      <c r="M213" s="122" t="s">
        <v>129</v>
      </c>
      <c r="N213" s="229">
        <v>0</v>
      </c>
      <c r="O213" s="230" t="s">
        <v>5111</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129</v>
      </c>
      <c r="L214" s="222" t="s">
        <v>129</v>
      </c>
      <c r="M214" s="122"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129</v>
      </c>
      <c r="L215" s="222" t="s">
        <v>129</v>
      </c>
      <c r="M215" s="122"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129</v>
      </c>
      <c r="L216" s="222" t="s">
        <v>129</v>
      </c>
      <c r="M216" s="122"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122" t="s">
        <v>129</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122" t="s">
        <v>129</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122"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122"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122" t="s">
        <v>126</v>
      </c>
      <c r="N221" s="85">
        <v>0</v>
      </c>
      <c r="O221" s="225"/>
    </row>
    <row r="222" spans="1:15" s="4" customFormat="1" ht="165.75" x14ac:dyDescent="0.25">
      <c r="A222" s="82">
        <v>216</v>
      </c>
      <c r="B222" s="133" t="s">
        <v>601</v>
      </c>
      <c r="C222" s="133" t="s">
        <v>664</v>
      </c>
      <c r="D222" s="133" t="s">
        <v>354</v>
      </c>
      <c r="E222" s="122" t="s">
        <v>665</v>
      </c>
      <c r="F222" s="125" t="s">
        <v>666</v>
      </c>
      <c r="G222" s="140" t="s">
        <v>125</v>
      </c>
      <c r="H222" s="138" t="s">
        <v>125</v>
      </c>
      <c r="I222" s="133" t="s">
        <v>265</v>
      </c>
      <c r="J222" s="222">
        <v>55</v>
      </c>
      <c r="K222" s="132" t="s">
        <v>5112</v>
      </c>
      <c r="L222" s="141" t="s">
        <v>5113</v>
      </c>
      <c r="M222" s="133" t="s">
        <v>5114</v>
      </c>
      <c r="N222" s="85">
        <v>0</v>
      </c>
      <c r="O222" s="225"/>
    </row>
    <row r="223" spans="1:15" s="4" customFormat="1" ht="165.7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122" t="s">
        <v>126</v>
      </c>
      <c r="N223" s="226">
        <v>0</v>
      </c>
      <c r="O223" s="225"/>
    </row>
    <row r="224" spans="1:15" s="4" customFormat="1" ht="165.7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122"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122"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122"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122"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122"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5">
        <v>506.14</v>
      </c>
      <c r="L229" s="283">
        <v>527.91999999999996</v>
      </c>
      <c r="M229" s="122">
        <v>527.91999999999996</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241</v>
      </c>
      <c r="L230" s="272">
        <v>274</v>
      </c>
      <c r="M230" s="122">
        <v>274</v>
      </c>
      <c r="N230" s="85">
        <v>0</v>
      </c>
      <c r="O230" s="225"/>
    </row>
    <row r="231" spans="1:15" s="4" customFormat="1" ht="63.7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122" t="s">
        <v>129</v>
      </c>
      <c r="N231" s="85">
        <v>0</v>
      </c>
      <c r="O231" s="225"/>
    </row>
    <row r="232" spans="1:15" s="4" customFormat="1" ht="63.7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122" t="s">
        <v>129</v>
      </c>
      <c r="N232" s="85">
        <v>0</v>
      </c>
      <c r="O232" s="225"/>
    </row>
    <row r="233" spans="1:15" s="4" customFormat="1" ht="63.7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122" t="s">
        <v>129</v>
      </c>
      <c r="N233" s="85">
        <v>0</v>
      </c>
      <c r="O233" s="264"/>
    </row>
    <row r="234" spans="1:15" s="4" customFormat="1" ht="63.7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129</v>
      </c>
      <c r="M234" s="122"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122" t="s">
        <v>135</v>
      </c>
      <c r="N235" s="85">
        <v>0</v>
      </c>
      <c r="O235" s="225"/>
    </row>
    <row r="236" spans="1:15" s="4" customFormat="1" ht="38.2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122" t="s">
        <v>129</v>
      </c>
      <c r="N236" s="85">
        <v>0</v>
      </c>
      <c r="O236" s="225"/>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122"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122" t="s">
        <v>129</v>
      </c>
      <c r="N238" s="85">
        <v>0</v>
      </c>
      <c r="O238" s="225" t="s">
        <v>5115</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122"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122"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122"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122"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122" t="s">
        <v>129</v>
      </c>
      <c r="N243" s="85">
        <v>0</v>
      </c>
      <c r="O243" s="225" t="s">
        <v>5116</v>
      </c>
    </row>
    <row r="244" spans="1:15" s="4" customFormat="1" ht="89.25" x14ac:dyDescent="0.25">
      <c r="A244" s="82">
        <v>238</v>
      </c>
      <c r="B244" s="133" t="s">
        <v>601</v>
      </c>
      <c r="C244" s="133" t="s">
        <v>664</v>
      </c>
      <c r="D244" s="133" t="s">
        <v>295</v>
      </c>
      <c r="E244" s="122">
        <v>75</v>
      </c>
      <c r="F244" s="125" t="s">
        <v>710</v>
      </c>
      <c r="G244" s="140" t="s">
        <v>125</v>
      </c>
      <c r="H244" s="138" t="s">
        <v>125</v>
      </c>
      <c r="I244" s="133" t="s">
        <v>124</v>
      </c>
      <c r="J244" s="222" t="s">
        <v>125</v>
      </c>
      <c r="K244" s="5" t="s">
        <v>126</v>
      </c>
      <c r="L244" s="223"/>
      <c r="M244" s="122" t="s">
        <v>126</v>
      </c>
      <c r="N244" s="85">
        <v>0</v>
      </c>
      <c r="O244" s="225"/>
    </row>
    <row r="245" spans="1:15" s="4" customFormat="1" ht="89.25" x14ac:dyDescent="0.25">
      <c r="A245" s="82">
        <v>239</v>
      </c>
      <c r="B245" s="133" t="s">
        <v>601</v>
      </c>
      <c r="C245" s="133" t="s">
        <v>664</v>
      </c>
      <c r="D245" s="133" t="s">
        <v>712</v>
      </c>
      <c r="E245" s="122">
        <v>76</v>
      </c>
      <c r="F245" s="125" t="s">
        <v>713</v>
      </c>
      <c r="G245" s="1422">
        <v>46</v>
      </c>
      <c r="H245" s="152">
        <v>0.1</v>
      </c>
      <c r="I245" s="133" t="s">
        <v>177</v>
      </c>
      <c r="J245" s="222" t="s">
        <v>125</v>
      </c>
      <c r="K245" s="5" t="s">
        <v>126</v>
      </c>
      <c r="L245" s="223" t="s">
        <v>125</v>
      </c>
      <c r="M245" s="122" t="s">
        <v>407</v>
      </c>
      <c r="N245" s="226">
        <v>0</v>
      </c>
      <c r="O245" s="225"/>
    </row>
    <row r="246" spans="1:15" s="4" customFormat="1" ht="89.25"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122" t="s">
        <v>407</v>
      </c>
      <c r="N246" s="85">
        <v>0</v>
      </c>
      <c r="O246" s="225"/>
    </row>
    <row r="247" spans="1:15" s="4" customFormat="1" ht="89.25"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t="s">
        <v>125</v>
      </c>
      <c r="M247" s="122" t="s">
        <v>407</v>
      </c>
      <c r="N247" s="85">
        <v>0</v>
      </c>
      <c r="O247" s="225"/>
    </row>
    <row r="248" spans="1:15" s="4" customFormat="1" ht="89.25"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122" t="s">
        <v>407</v>
      </c>
      <c r="N248" s="85">
        <v>0</v>
      </c>
      <c r="O248" s="225"/>
    </row>
    <row r="249" spans="1:15" s="4" customFormat="1" ht="89.25"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122" t="s">
        <v>407</v>
      </c>
      <c r="N249" s="85">
        <v>0</v>
      </c>
      <c r="O249" s="225"/>
    </row>
    <row r="250" spans="1:15" s="4" customFormat="1" ht="89.25"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122" t="s">
        <v>407</v>
      </c>
      <c r="N250" s="226">
        <v>0</v>
      </c>
      <c r="O250" s="225"/>
    </row>
    <row r="251" spans="1:15" s="4" customFormat="1" ht="89.25"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122" t="s">
        <v>407</v>
      </c>
      <c r="N251" s="85">
        <v>0</v>
      </c>
      <c r="O251" s="225"/>
    </row>
    <row r="252" spans="1:15" s="4" customFormat="1" ht="89.25"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122" t="s">
        <v>407</v>
      </c>
      <c r="N252" s="85">
        <v>0</v>
      </c>
      <c r="O252" s="225"/>
    </row>
    <row r="253" spans="1:15" s="4" customFormat="1" ht="89.25"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122" t="s">
        <v>407</v>
      </c>
      <c r="N253" s="85">
        <v>0</v>
      </c>
      <c r="O253" s="225"/>
    </row>
    <row r="254" spans="1:15" s="4" customFormat="1" ht="89.25"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122" t="s">
        <v>407</v>
      </c>
      <c r="N254" s="85">
        <v>0</v>
      </c>
      <c r="O254" s="225"/>
    </row>
    <row r="255" spans="1:15" s="4" customFormat="1" ht="89.25"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122"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122" t="s">
        <v>129</v>
      </c>
      <c r="N256" s="226">
        <v>0.1</v>
      </c>
      <c r="O256" s="225" t="s">
        <v>5117</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122" t="s">
        <v>129</v>
      </c>
      <c r="N257" s="226">
        <v>0.1</v>
      </c>
      <c r="O257" s="225" t="s">
        <v>5118</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0.05</v>
      </c>
      <c r="L258" s="325">
        <v>0.05</v>
      </c>
      <c r="M258" s="656">
        <v>0.05</v>
      </c>
      <c r="N258" s="256">
        <v>0.2</v>
      </c>
      <c r="O258" s="225" t="s">
        <v>5119</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18422</v>
      </c>
      <c r="M259" s="655">
        <v>18422</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28559</v>
      </c>
      <c r="L260" s="272">
        <v>28559</v>
      </c>
      <c r="M260" s="655">
        <v>28559</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122"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122" t="s">
        <v>129</v>
      </c>
      <c r="N262" s="1535">
        <v>0.3</v>
      </c>
      <c r="O262" s="225" t="s">
        <v>5120</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126</v>
      </c>
      <c r="M263" s="122"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126</v>
      </c>
      <c r="M264" s="122"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122" t="s">
        <v>129</v>
      </c>
      <c r="N265" s="1536"/>
      <c r="O265" s="225" t="s">
        <v>5121</v>
      </c>
    </row>
  </sheetData>
  <sheetProtection formatCells="0" formatColumns="0" formatRows="0" insertColumns="0" insertHyperlinks="0"/>
  <mergeCells count="36">
    <mergeCell ref="G264:G265"/>
    <mergeCell ref="H264:H265"/>
    <mergeCell ref="N264:N265"/>
    <mergeCell ref="N11:N12"/>
    <mergeCell ref="H7:H8"/>
    <mergeCell ref="N7:N8"/>
    <mergeCell ref="H262:H263"/>
    <mergeCell ref="N262:N263"/>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8">
    <dataValidation type="list" allowBlank="1" showInputMessage="1" showErrorMessage="1" sqref="N258" xr:uid="{E139C644-E3F9-4910-9825-685C022B7DAD}">
      <formula1>"0%,20%"</formula1>
    </dataValidation>
    <dataValidation type="list" allowBlank="1" showInputMessage="1" showErrorMessage="1" sqref="N131" xr:uid="{B82B41DE-166C-4DBF-9710-C3E3C2229AAA}">
      <formula1>"0%,30%"</formula1>
    </dataValidation>
    <dataValidation type="list" allowBlank="1" showInputMessage="1" showErrorMessage="1" sqref="N100" xr:uid="{E5E18E6C-B365-4F94-841C-98D1031ADE4F}">
      <formula1>"0%,20%,39%,50%"</formula1>
    </dataValidation>
    <dataValidation type="whole" allowBlank="1" showInputMessage="1" showErrorMessage="1" sqref="I130 L231 K130:M130 L185:M185 K74:K77 M197 L261:M261 K145 K20 K67:K68 K134 K122:K128 K43 K259:K260 K102 K115:K119 K132 K156 K79:K81 L235:M235 M102" xr:uid="{7B3D040D-9392-4F6B-99FE-8A8B514AA8F5}">
      <formula1>0</formula1>
      <formula2>10000000</formula2>
    </dataValidation>
    <dataValidation type="list" allowBlank="1" showInputMessage="1" showErrorMessage="1" sqref="L178:M179 K135:K138 K114 L94:M97 K223 K198:K211 K147:K149 K169:K176 K152:K155 K157:K160 K178:K183 K196 K218:K221 K232:K234 K244:K255 K140:K143 K94:K101 K214:K216 K163:K166 K103:K112" xr:uid="{27C47C02-A6DB-464F-BE69-E435BAB2AA7C}">
      <formula1>"SI,NO,NO APLICA"</formula1>
    </dataValidation>
    <dataValidation type="list" allowBlank="1" showInputMessage="1" showErrorMessage="1" sqref="I129 M11:M16 M7:M9 K184:M184 K167:M167 L236:M238 K150:M150 K69:M69 K144:M144 L152:L154 K39:L41 K87:M92 K57:M57 M18:M19 L163:M163 L65:M65 K129:M129 K21:M21 K262:M265 L223:L224 M217:M221 K256:M257 M23:M24 L45:M55 K186:M194 M223:M225 K161:M161 K63 K18:K19 K59 K71 K73 K7:K9 K236:K242 K213 K231 K177 K35:K37 K14:K16 K26:K33 K11:K12 K23:K24 K217 K224:K228 K65:K66 L36:L37 M231 M239:M244" xr:uid="{E9922B2D-4325-4611-A3CB-BD0DDCC375C2}">
      <formula1>"SI,NO"</formula1>
    </dataValidation>
    <dataValidation type="list" allowBlank="1" showInputMessage="1" showErrorMessage="1" sqref="L98:M98 M159:M160 L141:L142 L117:M119 M100:M101 L101 L155 L135:L139 M154:M155 L121:M128 M115 L103:M114 M134:M143" xr:uid="{1EFD4167-594F-4D99-A0AB-3ACCEA9BCBE2}">
      <formula1>"SI,NO,NO APLICA,VACIO"</formula1>
    </dataValidation>
    <dataValidation type="list" allowBlank="1" showInputMessage="1" showErrorMessage="1" sqref="L157:L160 L181:L183 L169 L63:M63 M156:M158 L250:L255 M226:M228 L232:M234 M164:M166 M59 L213:M216 M73 L166 M66 L99:M99 M169:M177 M196 M25:M33 M198:M211 L147:M149 M180:M183 M71 M39:M41 M152:M153 M35:M37 M245:M255" xr:uid="{6B0B914B-DD7B-4284-AECA-43E2BD4E25AF}">
      <formula1>"SI,NO,VACIO"</formula1>
    </dataValidation>
  </dataValidations>
  <hyperlinks>
    <hyperlink ref="O35" r:id="rId1" xr:uid="{BA0CFE76-E9D2-4FD7-91DC-BA9C514C7504}"/>
    <hyperlink ref="O66" r:id="rId2" location="overlay-context=content/sistema-de-gesti%252525C3%252525B3n-documental%3Fq%3Dcontent/sistema-de-gesti%252525C3%252525B3n-documental" xr:uid="{0C833100-7D4D-4B97-BB13-08EA9ED9178B}"/>
    <hyperlink ref="O73" r:id="rId3" xr:uid="{31C3635E-9493-4980-B08E-5C97CFB8D0CE}"/>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dimension ref="A1:V92"/>
  <sheetViews>
    <sheetView showGridLines="0" topLeftCell="H1" zoomScale="70" zoomScaleNormal="70"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0.88</v>
      </c>
      <c r="E2" s="1446" t="s">
        <v>775</v>
      </c>
      <c r="F2" s="1443" t="s">
        <v>121</v>
      </c>
      <c r="G2" s="1503">
        <v>0.3</v>
      </c>
      <c r="H2" s="1506">
        <f>+M6</f>
        <v>1</v>
      </c>
      <c r="I2" s="1499">
        <f>+O6</f>
        <v>0.6</v>
      </c>
      <c r="J2" s="1499">
        <f>+I2/H2</f>
        <v>0.6</v>
      </c>
      <c r="K2" s="25" t="s">
        <v>776</v>
      </c>
      <c r="L2" s="25" t="s">
        <v>777</v>
      </c>
      <c r="M2" s="159">
        <v>0.4</v>
      </c>
      <c r="N2" s="160">
        <f>+M2*G2*C2</f>
        <v>3.5999999999999997E-2</v>
      </c>
      <c r="O2" s="161">
        <f>+'1050 SRSUR Ver.'!N7</f>
        <v>0.4</v>
      </c>
      <c r="Q2" s="301" t="s">
        <v>778</v>
      </c>
      <c r="R2" s="119" t="s">
        <v>1130</v>
      </c>
      <c r="S2" s="119" t="s">
        <v>1389</v>
      </c>
      <c r="T2" s="119" t="s">
        <v>1130</v>
      </c>
      <c r="U2" s="119" t="s">
        <v>783</v>
      </c>
      <c r="V2" s="119" t="s">
        <v>782</v>
      </c>
    </row>
    <row r="3" spans="1:22" x14ac:dyDescent="0.25">
      <c r="A3" s="1426"/>
      <c r="B3" s="1429"/>
      <c r="C3" s="1461"/>
      <c r="D3" s="1458"/>
      <c r="E3" s="1447"/>
      <c r="F3" s="1444"/>
      <c r="G3" s="1504"/>
      <c r="H3" s="1507"/>
      <c r="I3" s="1500"/>
      <c r="J3" s="1500"/>
      <c r="K3" s="26" t="s">
        <v>784</v>
      </c>
      <c r="L3" s="26" t="s">
        <v>785</v>
      </c>
      <c r="M3" s="20">
        <v>0.4</v>
      </c>
      <c r="N3" s="162">
        <f>+M3*G2*C2</f>
        <v>3.5999999999999997E-2</v>
      </c>
      <c r="O3" s="163">
        <f>+'1050 SRSUR Ver.'!N11</f>
        <v>0</v>
      </c>
      <c r="Q3" s="301" t="s">
        <v>786</v>
      </c>
      <c r="R3" s="119" t="s">
        <v>4925</v>
      </c>
      <c r="S3" s="119" t="s">
        <v>5006</v>
      </c>
      <c r="T3" s="119" t="s">
        <v>5122</v>
      </c>
      <c r="U3" s="119" t="s">
        <v>5122</v>
      </c>
      <c r="V3" s="119" t="s">
        <v>4853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+'1050 SRSUR Ver.'!N17</f>
        <v>0.05</v>
      </c>
      <c r="Q4" s="301" t="s">
        <v>791</v>
      </c>
      <c r="R4" s="119" t="s">
        <v>1699</v>
      </c>
      <c r="S4" s="119" t="s">
        <v>1136</v>
      </c>
      <c r="T4" s="119" t="s">
        <v>795</v>
      </c>
      <c r="U4" s="119" t="s">
        <v>792</v>
      </c>
      <c r="V4" s="119" t="s">
        <v>1695</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+'1050 SRSUR Ver.'!N20</f>
        <v>0.15</v>
      </c>
      <c r="Q5" s="301" t="s">
        <v>799</v>
      </c>
      <c r="R5" s="118">
        <v>0.23285714285714285</v>
      </c>
      <c r="S5" s="118">
        <v>0.3428571428571428</v>
      </c>
      <c r="T5" s="118">
        <v>0.49571428571428566</v>
      </c>
      <c r="U5" s="118">
        <v>0.66114953246753261</v>
      </c>
      <c r="V5" s="301">
        <f>+D91</f>
        <v>0.70931196103896121</v>
      </c>
    </row>
    <row r="6" spans="1:22" ht="30" customHeight="1" thickBot="1" x14ac:dyDescent="0.3">
      <c r="A6" s="1426"/>
      <c r="B6" s="1429"/>
      <c r="C6" s="1461"/>
      <c r="D6" s="1458"/>
      <c r="E6" s="1448"/>
      <c r="F6" s="1445"/>
      <c r="G6" s="1505"/>
      <c r="H6" s="1508"/>
      <c r="I6" s="1501"/>
      <c r="J6" s="1502"/>
      <c r="K6" s="97" t="s">
        <v>800</v>
      </c>
      <c r="L6" s="98">
        <f>+O6/M6</f>
        <v>0.6</v>
      </c>
      <c r="M6" s="99">
        <f>SUM(M2:M5)</f>
        <v>1</v>
      </c>
      <c r="N6" s="100">
        <f>SUM(N2:N5)</f>
        <v>0.09</v>
      </c>
      <c r="O6" s="73">
        <f>+O2+O3+O4+O5</f>
        <v>0.6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+'1050 SRSUR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+'1050 SRSUR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+'1050 SRSUR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+'1050 SRSUR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+'1050 SRSUR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+'1050 SRSUR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+'1050 SRSUR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+'1050 SRSUR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0.67269480519480529</v>
      </c>
      <c r="E17" s="1440" t="s">
        <v>821</v>
      </c>
      <c r="F17" s="1443" t="s">
        <v>294</v>
      </c>
      <c r="G17" s="1503">
        <v>0.15</v>
      </c>
      <c r="H17" s="1506">
        <f>+M20</f>
        <v>1</v>
      </c>
      <c r="I17" s="1509">
        <f>+O20</f>
        <v>0.47380952380952379</v>
      </c>
      <c r="J17" s="1512">
        <f>+I17/H17</f>
        <v>0.47380952380952379</v>
      </c>
      <c r="K17" s="25" t="s">
        <v>822</v>
      </c>
      <c r="L17" s="25" t="s">
        <v>804</v>
      </c>
      <c r="M17" s="167">
        <v>0.1</v>
      </c>
      <c r="N17" s="168">
        <f>+M17*G$17*C$17</f>
        <v>8.2500000000000004E-3</v>
      </c>
      <c r="O17" s="169">
        <f>+'1050 SRSUR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+'1050 SRSUR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+'1050 SRSUR Ver.'!N68</f>
        <v>0.32380952380952377</v>
      </c>
    </row>
    <row r="20" spans="1:15" ht="26.25" customHeight="1" thickBot="1" x14ac:dyDescent="0.3">
      <c r="A20" s="1441"/>
      <c r="B20" s="1452"/>
      <c r="C20" s="1455"/>
      <c r="D20" s="1458"/>
      <c r="E20" s="1442"/>
      <c r="F20" s="1445"/>
      <c r="G20" s="1505"/>
      <c r="H20" s="1508"/>
      <c r="I20" s="1511"/>
      <c r="J20" s="1514"/>
      <c r="K20" s="97" t="s">
        <v>800</v>
      </c>
      <c r="L20" s="98">
        <f>+O20/M20</f>
        <v>0.47380952380952379</v>
      </c>
      <c r="M20" s="99">
        <f>SUM(M17:M19)</f>
        <v>1</v>
      </c>
      <c r="N20" s="100">
        <f>SUM(N17:N19)</f>
        <v>8.2500000000000004E-2</v>
      </c>
      <c r="O20" s="174">
        <f>+O17+O18+O19</f>
        <v>0.47380952380952379</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+'1050 SRSUR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+'1050 SRSUR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+'1050 SRSUR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+'1050 SRSUR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0.62857142857142856</v>
      </c>
      <c r="J27" s="1499">
        <f>+I27/H27</f>
        <v>0.62857142857142856</v>
      </c>
      <c r="K27" s="28" t="s">
        <v>840</v>
      </c>
      <c r="L27" s="28" t="s">
        <v>841</v>
      </c>
      <c r="M27" s="179">
        <v>0.1</v>
      </c>
      <c r="N27" s="180">
        <f>+M27*G$27*C$17</f>
        <v>1.1000000000000003E-2</v>
      </c>
      <c r="O27" s="177">
        <f>+'1050 SRSUR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+'1050 SRSUR Ver.'!N130</f>
        <v>0.22857142857142854</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+'1050 SRSUR Ver.'!N131</f>
        <v>0.3</v>
      </c>
    </row>
    <row r="30" spans="1:15" ht="26.25" customHeight="1" thickBot="1" x14ac:dyDescent="0.3">
      <c r="A30" s="1441"/>
      <c r="B30" s="1452"/>
      <c r="C30" s="1455"/>
      <c r="D30" s="1458"/>
      <c r="E30" s="1442"/>
      <c r="F30" s="1445"/>
      <c r="G30" s="1505"/>
      <c r="H30" s="1508"/>
      <c r="I30" s="1501"/>
      <c r="J30" s="1502"/>
      <c r="K30" s="97" t="s">
        <v>800</v>
      </c>
      <c r="L30" s="98">
        <f>+O30/M30</f>
        <v>0.62857142857142856</v>
      </c>
      <c r="M30" s="99">
        <f>SUM(M27:M29)</f>
        <v>1</v>
      </c>
      <c r="N30" s="100">
        <f>SUM(N27:N29)</f>
        <v>0.11000000000000001</v>
      </c>
      <c r="O30" s="174">
        <f>+O27+O28+O29</f>
        <v>0.62857142857142856</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+'1050 SRSUR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+'1050 SRSUR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+'1050 SRSUR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+'1050 SRSUR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+'1050 SRSUR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+'1050 SRSUR Ver.'!N156</f>
        <v>0.05</v>
      </c>
    </row>
    <row r="37" spans="1:15" ht="33.75" customHeight="1"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SUM(M38:M41)</f>
        <v>0.54999999999999993</v>
      </c>
      <c r="I38" s="1499">
        <f>SUM(O38+O39+O40+O41)</f>
        <v>0.25</v>
      </c>
      <c r="J38" s="1499">
        <f>+I38/H38</f>
        <v>0.45454545454545459</v>
      </c>
      <c r="K38" s="28" t="s">
        <v>861</v>
      </c>
      <c r="L38" s="28" t="s">
        <v>804</v>
      </c>
      <c r="M38" s="179">
        <v>0.1</v>
      </c>
      <c r="N38" s="180">
        <f>+(M38/H38)*G$38*C$17</f>
        <v>2.0000000000000004E-2</v>
      </c>
      <c r="O38" s="177">
        <f>+'1050 SRSUR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+'1050 SRSUR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+'1050 SRSUR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+'1050 SRSUR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+'1050 SRSUR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+'1050 SRSUR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+'1050 SRSUR Ver.'!N255</f>
        <v>0</v>
      </c>
    </row>
    <row r="45" spans="1:15" ht="33.75" customHeight="1" thickBot="1" x14ac:dyDescent="0.3">
      <c r="A45" s="1441"/>
      <c r="B45" s="1452"/>
      <c r="C45" s="1455"/>
      <c r="D45" s="1458"/>
      <c r="E45" s="1442"/>
      <c r="F45" s="1445"/>
      <c r="G45" s="1505"/>
      <c r="H45" s="1508"/>
      <c r="I45" s="1501"/>
      <c r="J45" s="1502"/>
      <c r="K45" s="97" t="s">
        <v>800</v>
      </c>
      <c r="L45" s="98">
        <f>+O45/M45</f>
        <v>0.25</v>
      </c>
      <c r="M45" s="99">
        <f>SUM(M38:M44)</f>
        <v>0.99999999999999989</v>
      </c>
      <c r="N45" s="100">
        <f>SUM(N38:N41)</f>
        <v>0.11000000000000001</v>
      </c>
      <c r="O45" s="174">
        <f>+O38+O39+O40+O41+O42+O43+O44</f>
        <v>0.25</v>
      </c>
    </row>
    <row r="46" spans="1:15" ht="15" customHeight="1" x14ac:dyDescent="0.25">
      <c r="A46" s="1441"/>
      <c r="B46" s="1452"/>
      <c r="C46" s="1455"/>
      <c r="D46" s="1458"/>
      <c r="E46" s="1440" t="s">
        <v>874</v>
      </c>
      <c r="F46" s="1443" t="s">
        <v>875</v>
      </c>
      <c r="G46" s="1503">
        <v>0.1</v>
      </c>
      <c r="H46" s="1522">
        <f>SUM(M46:M52)/2</f>
        <v>0.5</v>
      </c>
      <c r="I46" s="1509">
        <f>SUM(O46+O47+O48+O49+O50+O51+O52)/2</f>
        <v>0.4</v>
      </c>
      <c r="J46" s="1509">
        <f>+I46/H46</f>
        <v>0.8</v>
      </c>
      <c r="K46" s="28" t="s">
        <v>876</v>
      </c>
      <c r="L46" s="28" t="s">
        <v>804</v>
      </c>
      <c r="M46" s="179">
        <v>0.1</v>
      </c>
      <c r="N46" s="176">
        <f>+(M46/H46)*G$46*C$17</f>
        <v>1.1000000000000003E-2</v>
      </c>
      <c r="O46" s="177">
        <f>+'1050 SRSUR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+'1050 SRSUR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+'1050 SRSUR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+'1050 SRSUR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+'1050 SRSUR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+'1050 SRSUR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+'1050 SRSUR Ver.'!N184</f>
        <v>0.1</v>
      </c>
    </row>
    <row r="53" spans="1:15" ht="30" customHeight="1" thickBot="1" x14ac:dyDescent="0.3">
      <c r="A53" s="1441"/>
      <c r="B53" s="1452"/>
      <c r="C53" s="1455"/>
      <c r="D53" s="1458"/>
      <c r="E53" s="1442"/>
      <c r="F53" s="1445"/>
      <c r="G53" s="1505"/>
      <c r="H53" s="1524"/>
      <c r="I53" s="1511"/>
      <c r="J53" s="1511"/>
      <c r="K53" s="97" t="s">
        <v>800</v>
      </c>
      <c r="L53" s="98">
        <f>+O53/M53</f>
        <v>0.8</v>
      </c>
      <c r="M53" s="99">
        <f>SUM(M46:M52)</f>
        <v>1</v>
      </c>
      <c r="N53" s="100">
        <f>SUM(N46:N52)/2</f>
        <v>5.5000000000000007E-2</v>
      </c>
      <c r="O53" s="174">
        <f>+O46+O47+O48+O49+O50+O51+O52</f>
        <v>0.8</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+'1050 SRSUR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+'1050 SRSUR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+'1050 SRSUR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+'1050 SRSUR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+'1050 SRSUR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+'1050 SRSUR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+'1050 SRSUR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+'1050 SRSUR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0.25329818181818181</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+'1050 SRSUR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+'1050 SRSUR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+'1050 SRSUR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+'1050 SRSUR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+'1050 SRSUR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+'1050 SRSUR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+'1050 SRSUR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+'1050 SRSUR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+'1050 SRSUR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+'1050 SRSUR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+'1050 SRSUR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+'1050 SRSUR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+'1050 SRSUR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+'1050 SRSUR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+'1050 SRSUR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+'1050 SRSUR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+'1050 SRSUR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+'1050 SRSUR Ver.'!N223</f>
        <v>0</v>
      </c>
    </row>
    <row r="81" spans="1:15" ht="15.75"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0.4</v>
      </c>
      <c r="J84" s="188">
        <f>+I84/H84</f>
        <v>0.8</v>
      </c>
      <c r="K84" s="97" t="s">
        <v>800</v>
      </c>
      <c r="L84" s="98">
        <f>+O84/M84</f>
        <v>0.8</v>
      </c>
      <c r="M84" s="99">
        <f>100%/2</f>
        <v>0.5</v>
      </c>
      <c r="N84" s="190">
        <v>1.4999999999999999E-2</v>
      </c>
      <c r="O84" s="174">
        <f>+O53/2</f>
        <v>0.4</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+'1050 SRSUR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+'1050 SRSUR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+'1050 SRSUR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+'1050 SRSUR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+'1050 SRSUR Ver.'!N264</f>
        <v>0.3</v>
      </c>
    </row>
    <row r="91" spans="1:15" x14ac:dyDescent="0.25">
      <c r="C91" s="199">
        <v>2022</v>
      </c>
      <c r="D91" s="200">
        <f>+(C2*D2)+(C17*D17)+(C63*D63)+(C85*D85)</f>
        <v>0.70931196103896121</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tabColor theme="0"/>
  </sheetPr>
  <dimension ref="A1:P274"/>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17.140625" style="11" customWidth="1"/>
    <col min="3" max="3" width="23" style="3" customWidth="1"/>
    <col min="4" max="4" width="15.42578125" style="3" customWidth="1"/>
    <col min="5" max="5" width="16" style="11" customWidth="1"/>
    <col min="6" max="6" width="47.42578125" style="4" customWidth="1"/>
    <col min="7" max="7" width="13.5703125" style="1" customWidth="1"/>
    <col min="8" max="8" width="16.140625" style="2" customWidth="1"/>
    <col min="9" max="9" width="15.140625" style="11" customWidth="1"/>
    <col min="10" max="10" width="15.7109375" style="2" customWidth="1"/>
    <col min="11" max="11" width="16.140625" style="10" customWidth="1"/>
    <col min="12" max="12" width="15" style="3" customWidth="1"/>
    <col min="13" max="13" width="18.42578125" style="11" customWidth="1"/>
    <col min="14" max="14" width="17.5703125" style="11" customWidth="1"/>
    <col min="15" max="15" width="46.42578125" style="7" customWidth="1"/>
    <col min="16" max="16375" width="11.42578125" style="6"/>
    <col min="16376"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1700</v>
      </c>
      <c r="G2" s="1417"/>
      <c r="H2" s="1417"/>
      <c r="I2" s="1417"/>
      <c r="J2" s="1417"/>
      <c r="K2" s="1418"/>
      <c r="L2" s="1543"/>
      <c r="M2" s="1543"/>
      <c r="N2" s="1543"/>
      <c r="O2" s="1543"/>
    </row>
    <row r="3" spans="1:15" s="24" customFormat="1" ht="18.75" customHeight="1" x14ac:dyDescent="0.25">
      <c r="A3" s="1541" t="s">
        <v>101</v>
      </c>
      <c r="B3" s="1541"/>
      <c r="C3" s="1541"/>
      <c r="D3" s="1541"/>
      <c r="E3" s="1541"/>
      <c r="F3" s="1416">
        <v>1051</v>
      </c>
      <c r="G3" s="1417"/>
      <c r="H3" s="1417"/>
      <c r="I3" s="1417"/>
      <c r="J3" s="1417"/>
      <c r="K3" s="1418"/>
      <c r="L3" s="1543"/>
      <c r="M3" s="1543"/>
      <c r="N3" s="1543"/>
      <c r="O3" s="1543"/>
    </row>
    <row r="4" spans="1:15" s="24" customFormat="1" ht="18.75" customHeight="1" x14ac:dyDescent="0.25">
      <c r="A4" s="1541" t="s">
        <v>102</v>
      </c>
      <c r="B4" s="1541"/>
      <c r="C4" s="1541"/>
      <c r="D4" s="1541"/>
      <c r="E4" s="1541"/>
      <c r="F4" s="1416" t="s">
        <v>54</v>
      </c>
      <c r="G4" s="1417"/>
      <c r="H4" s="1417"/>
      <c r="I4" s="1417"/>
      <c r="J4" s="1417"/>
      <c r="K4" s="1418"/>
      <c r="L4" s="1543"/>
      <c r="M4" s="1543"/>
      <c r="N4" s="1543"/>
      <c r="O4" s="1543"/>
    </row>
    <row r="5" spans="1:15" s="24" customFormat="1" ht="18.75" customHeight="1" x14ac:dyDescent="0.25">
      <c r="A5" s="1541" t="s">
        <v>103</v>
      </c>
      <c r="B5" s="1541"/>
      <c r="C5" s="1541"/>
      <c r="D5" s="1541"/>
      <c r="E5" s="1541"/>
      <c r="F5" s="1416" t="s">
        <v>953</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132" t="s">
        <v>129</v>
      </c>
      <c r="L7" s="223" t="s">
        <v>125</v>
      </c>
      <c r="M7" s="133" t="s">
        <v>126</v>
      </c>
      <c r="N7" s="1537">
        <v>0</v>
      </c>
      <c r="O7" s="87" t="s">
        <v>5123</v>
      </c>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126</v>
      </c>
      <c r="L8" s="223" t="s">
        <v>125</v>
      </c>
      <c r="M8" s="306" t="s">
        <v>126</v>
      </c>
      <c r="N8" s="1538"/>
      <c r="O8" s="585" t="s">
        <v>5124</v>
      </c>
    </row>
    <row r="9" spans="1:15" s="4" customFormat="1" ht="63.75" x14ac:dyDescent="0.25">
      <c r="A9" s="82">
        <v>3</v>
      </c>
      <c r="B9" s="133" t="s">
        <v>120</v>
      </c>
      <c r="C9" s="133" t="s">
        <v>121</v>
      </c>
      <c r="D9" s="133" t="s">
        <v>122</v>
      </c>
      <c r="E9" s="122">
        <v>3</v>
      </c>
      <c r="F9" s="125" t="s">
        <v>131</v>
      </c>
      <c r="G9" s="1422">
        <v>2</v>
      </c>
      <c r="H9" s="138" t="s">
        <v>125</v>
      </c>
      <c r="I9" s="133" t="s">
        <v>124</v>
      </c>
      <c r="J9" s="222" t="s">
        <v>125</v>
      </c>
      <c r="K9" s="132" t="s">
        <v>129</v>
      </c>
      <c r="L9" s="223" t="s">
        <v>125</v>
      </c>
      <c r="M9" s="306" t="s">
        <v>126</v>
      </c>
      <c r="N9" s="85">
        <v>0</v>
      </c>
      <c r="O9" s="225" t="s">
        <v>5125</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126</v>
      </c>
      <c r="L11" s="223" t="s">
        <v>125</v>
      </c>
      <c r="M11" s="133" t="s">
        <v>126</v>
      </c>
      <c r="N11" s="1535">
        <v>0</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129</v>
      </c>
      <c r="L12" s="223" t="s">
        <v>125</v>
      </c>
      <c r="M12" s="306" t="s">
        <v>126</v>
      </c>
      <c r="N12" s="1536"/>
      <c r="O12" s="225" t="s">
        <v>5126</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3"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126</v>
      </c>
      <c r="L14" s="223" t="s">
        <v>125</v>
      </c>
      <c r="M14" s="133"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3"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133"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126</v>
      </c>
      <c r="L18" s="223" t="s">
        <v>125</v>
      </c>
      <c r="M18" s="133" t="s">
        <v>126</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129</v>
      </c>
      <c r="L19" s="223" t="s">
        <v>125</v>
      </c>
      <c r="M19" s="133" t="s">
        <v>129</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1</v>
      </c>
      <c r="L20" s="223" t="s">
        <v>125</v>
      </c>
      <c r="M20" s="362">
        <v>3</v>
      </c>
      <c r="N20" s="226">
        <v>0.15</v>
      </c>
      <c r="O20" s="717" t="s">
        <v>5127</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126</v>
      </c>
      <c r="L21" s="204" t="s">
        <v>129</v>
      </c>
      <c r="M21" s="133" t="s">
        <v>129</v>
      </c>
      <c r="N21" s="226">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434</v>
      </c>
      <c r="L22" s="223" t="s">
        <v>125</v>
      </c>
      <c r="M22" s="133" t="s">
        <v>5128</v>
      </c>
      <c r="N22" s="85">
        <v>0</v>
      </c>
      <c r="O22" s="225" t="s">
        <v>5129</v>
      </c>
    </row>
    <row r="23" spans="1:15" s="4" customFormat="1" ht="25.5" x14ac:dyDescent="0.25">
      <c r="A23" s="82">
        <v>17</v>
      </c>
      <c r="B23" s="133" t="s">
        <v>120</v>
      </c>
      <c r="C23" s="133" t="s">
        <v>161</v>
      </c>
      <c r="D23" s="133" t="s">
        <v>149</v>
      </c>
      <c r="E23" s="122" t="s">
        <v>169</v>
      </c>
      <c r="F23" s="125" t="s">
        <v>170</v>
      </c>
      <c r="G23" s="140" t="s">
        <v>125</v>
      </c>
      <c r="H23" s="138" t="s">
        <v>125</v>
      </c>
      <c r="I23" s="133" t="s">
        <v>124</v>
      </c>
      <c r="J23" s="222" t="s">
        <v>125</v>
      </c>
      <c r="K23" s="48" t="s">
        <v>126</v>
      </c>
      <c r="L23" s="223" t="s">
        <v>125</v>
      </c>
      <c r="M23" s="133" t="s">
        <v>126</v>
      </c>
      <c r="N23" s="85">
        <v>0</v>
      </c>
      <c r="O23" s="225"/>
    </row>
    <row r="24" spans="1:15" s="4" customFormat="1" ht="25.5" x14ac:dyDescent="0.25">
      <c r="A24" s="82">
        <v>18</v>
      </c>
      <c r="B24" s="133" t="s">
        <v>120</v>
      </c>
      <c r="C24" s="133" t="s">
        <v>161</v>
      </c>
      <c r="D24" s="133" t="s">
        <v>149</v>
      </c>
      <c r="E24" s="122" t="s">
        <v>172</v>
      </c>
      <c r="F24" s="125" t="s">
        <v>173</v>
      </c>
      <c r="G24" s="140" t="s">
        <v>125</v>
      </c>
      <c r="H24" s="138" t="s">
        <v>125</v>
      </c>
      <c r="I24" s="133" t="s">
        <v>124</v>
      </c>
      <c r="J24" s="222" t="s">
        <v>125</v>
      </c>
      <c r="K24" s="48" t="s">
        <v>126</v>
      </c>
      <c r="L24" s="223" t="s">
        <v>125</v>
      </c>
      <c r="M24" s="133" t="s">
        <v>126</v>
      </c>
      <c r="N24" s="85">
        <v>0</v>
      </c>
      <c r="O24" s="225"/>
    </row>
    <row r="25" spans="1:15" s="4" customFormat="1" ht="25.5" x14ac:dyDescent="0.25">
      <c r="A25" s="82">
        <v>19</v>
      </c>
      <c r="B25" s="133" t="s">
        <v>120</v>
      </c>
      <c r="C25" s="133" t="s">
        <v>161</v>
      </c>
      <c r="D25" s="133" t="s">
        <v>149</v>
      </c>
      <c r="E25" s="122" t="s">
        <v>175</v>
      </c>
      <c r="F25" s="125" t="s">
        <v>176</v>
      </c>
      <c r="G25" s="140" t="s">
        <v>125</v>
      </c>
      <c r="H25" s="138" t="s">
        <v>125</v>
      </c>
      <c r="I25" s="133" t="s">
        <v>177</v>
      </c>
      <c r="J25" s="228" t="s">
        <v>125</v>
      </c>
      <c r="K25" s="132" t="s">
        <v>434</v>
      </c>
      <c r="L25" s="223" t="s">
        <v>125</v>
      </c>
      <c r="M25" s="133" t="s">
        <v>126</v>
      </c>
      <c r="N25" s="229">
        <v>0</v>
      </c>
      <c r="O25" s="230" t="s">
        <v>562</v>
      </c>
    </row>
    <row r="26" spans="1:15" s="4" customFormat="1" ht="25.5" x14ac:dyDescent="0.25">
      <c r="A26" s="82">
        <v>20</v>
      </c>
      <c r="B26" s="133" t="s">
        <v>120</v>
      </c>
      <c r="C26" s="133" t="s">
        <v>161</v>
      </c>
      <c r="D26" s="133" t="s">
        <v>149</v>
      </c>
      <c r="E26" s="122" t="s">
        <v>179</v>
      </c>
      <c r="F26" s="125" t="s">
        <v>180</v>
      </c>
      <c r="G26" s="140" t="s">
        <v>125</v>
      </c>
      <c r="H26" s="138" t="s">
        <v>125</v>
      </c>
      <c r="I26" s="133" t="s">
        <v>177</v>
      </c>
      <c r="J26" s="222" t="s">
        <v>125</v>
      </c>
      <c r="K26" s="132" t="s">
        <v>434</v>
      </c>
      <c r="L26" s="223" t="s">
        <v>125</v>
      </c>
      <c r="M26" s="133" t="s">
        <v>126</v>
      </c>
      <c r="N26" s="85">
        <v>0</v>
      </c>
      <c r="O26" s="225"/>
    </row>
    <row r="27" spans="1:15" s="4" customFormat="1" ht="25.5" x14ac:dyDescent="0.25">
      <c r="A27" s="82">
        <v>21</v>
      </c>
      <c r="B27" s="133" t="s">
        <v>120</v>
      </c>
      <c r="C27" s="133" t="s">
        <v>161</v>
      </c>
      <c r="D27" s="133" t="s">
        <v>149</v>
      </c>
      <c r="E27" s="122" t="s">
        <v>182</v>
      </c>
      <c r="F27" s="125" t="s">
        <v>183</v>
      </c>
      <c r="G27" s="140" t="s">
        <v>125</v>
      </c>
      <c r="H27" s="138" t="s">
        <v>125</v>
      </c>
      <c r="I27" s="133" t="s">
        <v>177</v>
      </c>
      <c r="J27" s="222" t="s">
        <v>125</v>
      </c>
      <c r="K27" s="132" t="s">
        <v>434</v>
      </c>
      <c r="L27" s="223" t="s">
        <v>125</v>
      </c>
      <c r="M27" s="133" t="s">
        <v>126</v>
      </c>
      <c r="N27" s="85">
        <v>0</v>
      </c>
      <c r="O27" s="225"/>
    </row>
    <row r="28" spans="1:15" s="4" customFormat="1" ht="25.5" x14ac:dyDescent="0.25">
      <c r="A28" s="82">
        <v>22</v>
      </c>
      <c r="B28" s="133" t="s">
        <v>120</v>
      </c>
      <c r="C28" s="133" t="s">
        <v>161</v>
      </c>
      <c r="D28" s="133" t="s">
        <v>149</v>
      </c>
      <c r="E28" s="122" t="s">
        <v>185</v>
      </c>
      <c r="F28" s="125" t="s">
        <v>186</v>
      </c>
      <c r="G28" s="140" t="s">
        <v>125</v>
      </c>
      <c r="H28" s="138" t="s">
        <v>125</v>
      </c>
      <c r="I28" s="133" t="s">
        <v>177</v>
      </c>
      <c r="J28" s="222" t="s">
        <v>125</v>
      </c>
      <c r="K28" s="132" t="s">
        <v>434</v>
      </c>
      <c r="L28" s="223" t="s">
        <v>125</v>
      </c>
      <c r="M28" s="133" t="s">
        <v>126</v>
      </c>
      <c r="N28" s="85">
        <v>0</v>
      </c>
      <c r="O28" s="225"/>
    </row>
    <row r="29" spans="1:15" s="4" customFormat="1" ht="25.5" x14ac:dyDescent="0.25">
      <c r="A29" s="82">
        <v>23</v>
      </c>
      <c r="B29" s="133" t="s">
        <v>120</v>
      </c>
      <c r="C29" s="133" t="s">
        <v>161</v>
      </c>
      <c r="D29" s="133" t="s">
        <v>149</v>
      </c>
      <c r="E29" s="122" t="s">
        <v>188</v>
      </c>
      <c r="F29" s="125" t="s">
        <v>189</v>
      </c>
      <c r="G29" s="140" t="s">
        <v>125</v>
      </c>
      <c r="H29" s="138" t="s">
        <v>125</v>
      </c>
      <c r="I29" s="133" t="s">
        <v>177</v>
      </c>
      <c r="J29" s="222" t="s">
        <v>125</v>
      </c>
      <c r="K29" s="132" t="s">
        <v>434</v>
      </c>
      <c r="L29" s="223" t="s">
        <v>125</v>
      </c>
      <c r="M29" s="133" t="s">
        <v>126</v>
      </c>
      <c r="N29" s="85">
        <v>0</v>
      </c>
      <c r="O29" s="225"/>
    </row>
    <row r="30" spans="1:15" s="4" customFormat="1" ht="25.5" x14ac:dyDescent="0.25">
      <c r="A30" s="82">
        <v>24</v>
      </c>
      <c r="B30" s="133" t="s">
        <v>120</v>
      </c>
      <c r="C30" s="133" t="s">
        <v>161</v>
      </c>
      <c r="D30" s="133" t="s">
        <v>149</v>
      </c>
      <c r="E30" s="122" t="s">
        <v>190</v>
      </c>
      <c r="F30" s="125" t="s">
        <v>191</v>
      </c>
      <c r="G30" s="140" t="s">
        <v>125</v>
      </c>
      <c r="H30" s="138" t="s">
        <v>125</v>
      </c>
      <c r="I30" s="133" t="s">
        <v>177</v>
      </c>
      <c r="J30" s="222" t="s">
        <v>125</v>
      </c>
      <c r="K30" s="132" t="s">
        <v>434</v>
      </c>
      <c r="L30" s="223" t="s">
        <v>125</v>
      </c>
      <c r="M30" s="133" t="s">
        <v>126</v>
      </c>
      <c r="N30" s="85">
        <v>0</v>
      </c>
      <c r="O30" s="225"/>
    </row>
    <row r="31" spans="1:15" s="4" customFormat="1" ht="25.5" x14ac:dyDescent="0.25">
      <c r="A31" s="82">
        <v>25</v>
      </c>
      <c r="B31" s="133" t="s">
        <v>120</v>
      </c>
      <c r="C31" s="133" t="s">
        <v>161</v>
      </c>
      <c r="D31" s="133" t="s">
        <v>149</v>
      </c>
      <c r="E31" s="122" t="s">
        <v>193</v>
      </c>
      <c r="F31" s="125" t="s">
        <v>194</v>
      </c>
      <c r="G31" s="140" t="s">
        <v>125</v>
      </c>
      <c r="H31" s="138" t="s">
        <v>125</v>
      </c>
      <c r="I31" s="133" t="s">
        <v>177</v>
      </c>
      <c r="J31" s="222" t="s">
        <v>125</v>
      </c>
      <c r="K31" s="132" t="s">
        <v>434</v>
      </c>
      <c r="L31" s="223" t="s">
        <v>125</v>
      </c>
      <c r="M31" s="133" t="s">
        <v>126</v>
      </c>
      <c r="N31" s="85">
        <v>0</v>
      </c>
      <c r="O31" s="225"/>
    </row>
    <row r="32" spans="1:15" s="4" customFormat="1" ht="25.5" x14ac:dyDescent="0.25">
      <c r="A32" s="82">
        <v>26</v>
      </c>
      <c r="B32" s="133" t="s">
        <v>120</v>
      </c>
      <c r="C32" s="133" t="s">
        <v>161</v>
      </c>
      <c r="D32" s="133" t="s">
        <v>149</v>
      </c>
      <c r="E32" s="122" t="s">
        <v>195</v>
      </c>
      <c r="F32" s="125" t="s">
        <v>196</v>
      </c>
      <c r="G32" s="140" t="s">
        <v>125</v>
      </c>
      <c r="H32" s="138" t="s">
        <v>125</v>
      </c>
      <c r="I32" s="133" t="s">
        <v>177</v>
      </c>
      <c r="J32" s="222" t="s">
        <v>125</v>
      </c>
      <c r="K32" s="48" t="s">
        <v>434</v>
      </c>
      <c r="L32" s="223" t="s">
        <v>125</v>
      </c>
      <c r="M32" s="133" t="s">
        <v>126</v>
      </c>
      <c r="N32" s="85">
        <v>0</v>
      </c>
      <c r="O32" s="225"/>
    </row>
    <row r="33" spans="1:15" s="4" customFormat="1" ht="25.5" x14ac:dyDescent="0.25">
      <c r="A33" s="82">
        <v>27</v>
      </c>
      <c r="B33" s="133" t="s">
        <v>120</v>
      </c>
      <c r="C33" s="133" t="s">
        <v>161</v>
      </c>
      <c r="D33" s="133" t="s">
        <v>149</v>
      </c>
      <c r="E33" s="122" t="s">
        <v>198</v>
      </c>
      <c r="F33" s="125" t="s">
        <v>199</v>
      </c>
      <c r="G33" s="140" t="s">
        <v>125</v>
      </c>
      <c r="H33" s="138" t="s">
        <v>125</v>
      </c>
      <c r="I33" s="133" t="s">
        <v>177</v>
      </c>
      <c r="J33" s="222" t="s">
        <v>125</v>
      </c>
      <c r="K33" s="48" t="s">
        <v>434</v>
      </c>
      <c r="L33" s="223" t="s">
        <v>125</v>
      </c>
      <c r="M33" s="133" t="s">
        <v>126</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2" t="s">
        <v>434</v>
      </c>
      <c r="L34" s="223" t="s">
        <v>125</v>
      </c>
      <c r="M34" s="108" t="s">
        <v>5130</v>
      </c>
      <c r="N34" s="85">
        <v>0</v>
      </c>
      <c r="O34" s="225"/>
    </row>
    <row r="35" spans="1:15" s="4" customFormat="1" ht="25.5" x14ac:dyDescent="0.25">
      <c r="A35" s="82">
        <v>29</v>
      </c>
      <c r="B35" s="133" t="s">
        <v>120</v>
      </c>
      <c r="C35" s="133" t="s">
        <v>161</v>
      </c>
      <c r="D35" s="133" t="s">
        <v>149</v>
      </c>
      <c r="E35" s="122">
        <v>7</v>
      </c>
      <c r="F35" s="125" t="s">
        <v>205</v>
      </c>
      <c r="G35" s="140" t="s">
        <v>125</v>
      </c>
      <c r="H35" s="138" t="s">
        <v>125</v>
      </c>
      <c r="I35" s="133" t="s">
        <v>177</v>
      </c>
      <c r="J35" s="222" t="s">
        <v>125</v>
      </c>
      <c r="K35" s="132" t="s">
        <v>434</v>
      </c>
      <c r="L35" s="223" t="s">
        <v>125</v>
      </c>
      <c r="M35" s="133" t="s">
        <v>129</v>
      </c>
      <c r="N35" s="85">
        <v>0</v>
      </c>
      <c r="O35" s="231"/>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2" t="s">
        <v>434</v>
      </c>
      <c r="L36" s="204" t="s">
        <v>129</v>
      </c>
      <c r="M36" s="133" t="s">
        <v>129</v>
      </c>
      <c r="N36" s="226">
        <v>0.2</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434</v>
      </c>
      <c r="L37" s="204" t="s">
        <v>129</v>
      </c>
      <c r="M37" s="133" t="s">
        <v>129</v>
      </c>
      <c r="N37" s="232">
        <v>0</v>
      </c>
      <c r="O37" s="225"/>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204" t="s">
        <v>135</v>
      </c>
      <c r="M38" s="133" t="s">
        <v>135</v>
      </c>
      <c r="N38" s="226">
        <v>0.4</v>
      </c>
      <c r="O38" s="225"/>
    </row>
    <row r="39" spans="1:15" s="4" customFormat="1" ht="25.5" x14ac:dyDescent="0.25">
      <c r="A39" s="82">
        <v>33</v>
      </c>
      <c r="B39" s="133" t="s">
        <v>120</v>
      </c>
      <c r="C39" s="133" t="s">
        <v>161</v>
      </c>
      <c r="D39" s="133" t="s">
        <v>149</v>
      </c>
      <c r="E39" s="122" t="s">
        <v>212</v>
      </c>
      <c r="F39" s="125" t="s">
        <v>213</v>
      </c>
      <c r="G39" s="1422">
        <v>7</v>
      </c>
      <c r="H39" s="138" t="s">
        <v>125</v>
      </c>
      <c r="I39" s="133" t="s">
        <v>177</v>
      </c>
      <c r="J39" s="222" t="s">
        <v>142</v>
      </c>
      <c r="K39" s="132" t="s">
        <v>434</v>
      </c>
      <c r="L39" s="204" t="s">
        <v>129</v>
      </c>
      <c r="M39" s="133" t="s">
        <v>129</v>
      </c>
      <c r="N39" s="85">
        <v>0</v>
      </c>
      <c r="O39" s="225" t="s">
        <v>5131</v>
      </c>
    </row>
    <row r="40" spans="1:15" s="4" customFormat="1" ht="89.25" x14ac:dyDescent="0.25">
      <c r="A40" s="82">
        <v>34</v>
      </c>
      <c r="B40" s="133" t="s">
        <v>120</v>
      </c>
      <c r="C40" s="133" t="s">
        <v>161</v>
      </c>
      <c r="D40" s="133" t="s">
        <v>149</v>
      </c>
      <c r="E40" s="122" t="s">
        <v>215</v>
      </c>
      <c r="F40" s="125" t="s">
        <v>216</v>
      </c>
      <c r="G40" s="1422"/>
      <c r="H40" s="138" t="s">
        <v>125</v>
      </c>
      <c r="I40" s="133" t="s">
        <v>177</v>
      </c>
      <c r="J40" s="222" t="s">
        <v>144</v>
      </c>
      <c r="K40" s="132" t="s">
        <v>434</v>
      </c>
      <c r="L40" s="204" t="s">
        <v>129</v>
      </c>
      <c r="M40" s="133" t="s">
        <v>129</v>
      </c>
      <c r="N40" s="85">
        <v>0</v>
      </c>
      <c r="O40" s="225" t="s">
        <v>5132</v>
      </c>
    </row>
    <row r="41" spans="1:15" s="4" customFormat="1" ht="25.5" x14ac:dyDescent="0.25">
      <c r="A41" s="82">
        <v>35</v>
      </c>
      <c r="B41" s="133" t="s">
        <v>120</v>
      </c>
      <c r="C41" s="133" t="s">
        <v>161</v>
      </c>
      <c r="D41" s="133" t="s">
        <v>149</v>
      </c>
      <c r="E41" s="122" t="s">
        <v>218</v>
      </c>
      <c r="F41" s="125" t="s">
        <v>219</v>
      </c>
      <c r="G41" s="1422"/>
      <c r="H41" s="138" t="s">
        <v>125</v>
      </c>
      <c r="I41" s="133" t="s">
        <v>177</v>
      </c>
      <c r="J41" s="222" t="s">
        <v>146</v>
      </c>
      <c r="K41" s="132" t="s">
        <v>434</v>
      </c>
      <c r="L41" s="204" t="s">
        <v>129</v>
      </c>
      <c r="M41" s="133" t="s">
        <v>129</v>
      </c>
      <c r="N41" s="85">
        <v>0</v>
      </c>
      <c r="O41" s="225"/>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132" t="s">
        <v>434</v>
      </c>
      <c r="L42" s="233" t="s">
        <v>2075</v>
      </c>
      <c r="M42" s="665" t="s">
        <v>2075</v>
      </c>
      <c r="N42" s="85">
        <v>0</v>
      </c>
      <c r="O42" s="585" t="s">
        <v>5133</v>
      </c>
    </row>
    <row r="43" spans="1:15" s="4" customFormat="1" ht="153" x14ac:dyDescent="0.25">
      <c r="A43" s="82">
        <v>37</v>
      </c>
      <c r="B43" s="133" t="s">
        <v>120</v>
      </c>
      <c r="C43" s="133" t="s">
        <v>161</v>
      </c>
      <c r="D43" s="133" t="s">
        <v>149</v>
      </c>
      <c r="E43" s="122">
        <v>11</v>
      </c>
      <c r="F43" s="125" t="s">
        <v>226</v>
      </c>
      <c r="G43" s="1422">
        <v>8</v>
      </c>
      <c r="H43" s="139">
        <v>0.3</v>
      </c>
      <c r="I43" s="133" t="s">
        <v>159</v>
      </c>
      <c r="J43" s="222">
        <v>5</v>
      </c>
      <c r="K43" s="48">
        <v>5</v>
      </c>
      <c r="L43" s="411">
        <v>12</v>
      </c>
      <c r="M43" s="664">
        <v>12</v>
      </c>
      <c r="N43" s="236">
        <v>0.3</v>
      </c>
      <c r="O43" s="585" t="s">
        <v>5134</v>
      </c>
    </row>
    <row r="44" spans="1:15" s="4" customFormat="1" ht="25.5" x14ac:dyDescent="0.25">
      <c r="A44" s="82">
        <v>38</v>
      </c>
      <c r="B44" s="133" t="s">
        <v>120</v>
      </c>
      <c r="C44" s="133" t="s">
        <v>161</v>
      </c>
      <c r="D44" s="133" t="s">
        <v>149</v>
      </c>
      <c r="E44" s="122" t="s">
        <v>228</v>
      </c>
      <c r="F44" s="128" t="s">
        <v>229</v>
      </c>
      <c r="G44" s="1422"/>
      <c r="H44" s="138" t="s">
        <v>125</v>
      </c>
      <c r="I44" s="133" t="s">
        <v>135</v>
      </c>
      <c r="J44" s="222" t="s">
        <v>151</v>
      </c>
      <c r="K44" s="132" t="s">
        <v>135</v>
      </c>
      <c r="L44" s="369" t="s">
        <v>135</v>
      </c>
      <c r="M44" s="108" t="s">
        <v>135</v>
      </c>
      <c r="N44" s="85">
        <v>0</v>
      </c>
      <c r="O44" s="225"/>
    </row>
    <row r="45" spans="1:15" s="4" customFormat="1" ht="25.5" x14ac:dyDescent="0.25">
      <c r="A45" s="82">
        <v>39</v>
      </c>
      <c r="B45" s="133" t="s">
        <v>120</v>
      </c>
      <c r="C45" s="133" t="s">
        <v>161</v>
      </c>
      <c r="D45" s="133" t="s">
        <v>149</v>
      </c>
      <c r="E45" s="122" t="s">
        <v>230</v>
      </c>
      <c r="F45" s="125" t="s">
        <v>231</v>
      </c>
      <c r="G45" s="1422"/>
      <c r="H45" s="138" t="s">
        <v>125</v>
      </c>
      <c r="I45" s="133" t="s">
        <v>124</v>
      </c>
      <c r="J45" s="222" t="s">
        <v>232</v>
      </c>
      <c r="K45" s="132" t="s">
        <v>129</v>
      </c>
      <c r="L45" s="369" t="s">
        <v>129</v>
      </c>
      <c r="M45" s="108" t="s">
        <v>129</v>
      </c>
      <c r="N45" s="85">
        <v>0</v>
      </c>
      <c r="O45" s="225"/>
    </row>
    <row r="46" spans="1:15" s="4" customFormat="1" ht="25.5" x14ac:dyDescent="0.25">
      <c r="A46" s="82">
        <v>40</v>
      </c>
      <c r="B46" s="133" t="s">
        <v>120</v>
      </c>
      <c r="C46" s="133" t="s">
        <v>161</v>
      </c>
      <c r="D46" s="133" t="s">
        <v>149</v>
      </c>
      <c r="E46" s="122" t="s">
        <v>233</v>
      </c>
      <c r="F46" s="125" t="s">
        <v>234</v>
      </c>
      <c r="G46" s="1422"/>
      <c r="H46" s="138" t="s">
        <v>125</v>
      </c>
      <c r="I46" s="133" t="s">
        <v>124</v>
      </c>
      <c r="J46" s="222" t="s">
        <v>235</v>
      </c>
      <c r="K46" s="132" t="s">
        <v>129</v>
      </c>
      <c r="L46" s="369" t="s">
        <v>129</v>
      </c>
      <c r="M46" s="108" t="s">
        <v>129</v>
      </c>
      <c r="N46" s="85">
        <v>0</v>
      </c>
      <c r="O46" s="225"/>
    </row>
    <row r="47" spans="1:15" s="4" customFormat="1" ht="25.5" x14ac:dyDescent="0.25">
      <c r="A47" s="82">
        <v>41</v>
      </c>
      <c r="B47" s="133" t="s">
        <v>120</v>
      </c>
      <c r="C47" s="133" t="s">
        <v>161</v>
      </c>
      <c r="D47" s="133" t="s">
        <v>149</v>
      </c>
      <c r="E47" s="122" t="s">
        <v>236</v>
      </c>
      <c r="F47" s="125" t="s">
        <v>237</v>
      </c>
      <c r="G47" s="1422"/>
      <c r="H47" s="138" t="s">
        <v>125</v>
      </c>
      <c r="I47" s="133" t="s">
        <v>124</v>
      </c>
      <c r="J47" s="222" t="s">
        <v>238</v>
      </c>
      <c r="K47" s="132" t="s">
        <v>129</v>
      </c>
      <c r="L47" s="369" t="s">
        <v>129</v>
      </c>
      <c r="M47" s="108" t="s">
        <v>129</v>
      </c>
      <c r="N47" s="85">
        <v>0</v>
      </c>
      <c r="O47" s="225"/>
    </row>
    <row r="48" spans="1:15" s="4" customFormat="1" ht="25.5" x14ac:dyDescent="0.25">
      <c r="A48" s="82">
        <v>42</v>
      </c>
      <c r="B48" s="133" t="s">
        <v>120</v>
      </c>
      <c r="C48" s="133" t="s">
        <v>161</v>
      </c>
      <c r="D48" s="133" t="s">
        <v>149</v>
      </c>
      <c r="E48" s="122" t="s">
        <v>239</v>
      </c>
      <c r="F48" s="125" t="s">
        <v>240</v>
      </c>
      <c r="G48" s="1422"/>
      <c r="H48" s="138" t="s">
        <v>125</v>
      </c>
      <c r="I48" s="133" t="s">
        <v>124</v>
      </c>
      <c r="J48" s="222" t="s">
        <v>241</v>
      </c>
      <c r="K48" s="132" t="s">
        <v>126</v>
      </c>
      <c r="L48" s="369" t="s">
        <v>129</v>
      </c>
      <c r="M48" s="108" t="s">
        <v>129</v>
      </c>
      <c r="N48" s="85">
        <v>0</v>
      </c>
      <c r="O48" s="225"/>
    </row>
    <row r="49" spans="1:15" s="4" customFormat="1" ht="25.5" x14ac:dyDescent="0.25">
      <c r="A49" s="82">
        <v>43</v>
      </c>
      <c r="B49" s="133" t="s">
        <v>120</v>
      </c>
      <c r="C49" s="133" t="s">
        <v>161</v>
      </c>
      <c r="D49" s="133" t="s">
        <v>149</v>
      </c>
      <c r="E49" s="122" t="s">
        <v>242</v>
      </c>
      <c r="F49" s="125" t="s">
        <v>243</v>
      </c>
      <c r="G49" s="1422"/>
      <c r="H49" s="138" t="s">
        <v>125</v>
      </c>
      <c r="I49" s="133" t="s">
        <v>124</v>
      </c>
      <c r="J49" s="222" t="s">
        <v>244</v>
      </c>
      <c r="K49" s="132" t="s">
        <v>434</v>
      </c>
      <c r="L49" s="369" t="s">
        <v>129</v>
      </c>
      <c r="M49" s="108" t="s">
        <v>129</v>
      </c>
      <c r="N49" s="85">
        <v>0</v>
      </c>
      <c r="O49" s="225"/>
    </row>
    <row r="50" spans="1:15" s="4" customFormat="1" ht="25.5" x14ac:dyDescent="0.25">
      <c r="A50" s="82">
        <v>44</v>
      </c>
      <c r="B50" s="133" t="s">
        <v>120</v>
      </c>
      <c r="C50" s="133" t="s">
        <v>161</v>
      </c>
      <c r="D50" s="133" t="s">
        <v>149</v>
      </c>
      <c r="E50" s="122" t="s">
        <v>245</v>
      </c>
      <c r="F50" s="125" t="s">
        <v>246</v>
      </c>
      <c r="G50" s="1422"/>
      <c r="H50" s="138" t="s">
        <v>125</v>
      </c>
      <c r="I50" s="133" t="s">
        <v>124</v>
      </c>
      <c r="J50" s="222" t="s">
        <v>247</v>
      </c>
      <c r="K50" s="132" t="s">
        <v>434</v>
      </c>
      <c r="L50" s="369" t="s">
        <v>126</v>
      </c>
      <c r="M50" s="108" t="s">
        <v>126</v>
      </c>
      <c r="N50" s="85">
        <v>0</v>
      </c>
      <c r="O50" s="225"/>
    </row>
    <row r="51" spans="1:15" s="4" customFormat="1" ht="25.5" x14ac:dyDescent="0.25">
      <c r="A51" s="82">
        <v>45</v>
      </c>
      <c r="B51" s="133" t="s">
        <v>120</v>
      </c>
      <c r="C51" s="133" t="s">
        <v>161</v>
      </c>
      <c r="D51" s="133" t="s">
        <v>149</v>
      </c>
      <c r="E51" s="122" t="s">
        <v>248</v>
      </c>
      <c r="F51" s="125" t="s">
        <v>249</v>
      </c>
      <c r="G51" s="1422"/>
      <c r="H51" s="138" t="s">
        <v>125</v>
      </c>
      <c r="I51" s="133" t="s">
        <v>124</v>
      </c>
      <c r="J51" s="222" t="s">
        <v>250</v>
      </c>
      <c r="K51" s="132" t="s">
        <v>434</v>
      </c>
      <c r="L51" s="369" t="s">
        <v>126</v>
      </c>
      <c r="M51" s="108" t="s">
        <v>126</v>
      </c>
      <c r="N51" s="85">
        <v>0</v>
      </c>
      <c r="O51" s="225"/>
    </row>
    <row r="52" spans="1:15" s="4" customFormat="1" ht="25.5" x14ac:dyDescent="0.25">
      <c r="A52" s="82">
        <v>46</v>
      </c>
      <c r="B52" s="133" t="s">
        <v>120</v>
      </c>
      <c r="C52" s="133" t="s">
        <v>161</v>
      </c>
      <c r="D52" s="133" t="s">
        <v>149</v>
      </c>
      <c r="E52" s="122" t="s">
        <v>251</v>
      </c>
      <c r="F52" s="125" t="s">
        <v>252</v>
      </c>
      <c r="G52" s="1422"/>
      <c r="H52" s="138" t="s">
        <v>125</v>
      </c>
      <c r="I52" s="133" t="s">
        <v>124</v>
      </c>
      <c r="J52" s="222" t="s">
        <v>253</v>
      </c>
      <c r="K52" s="132" t="s">
        <v>126</v>
      </c>
      <c r="L52" s="369" t="s">
        <v>126</v>
      </c>
      <c r="M52" s="108" t="s">
        <v>126</v>
      </c>
      <c r="N52" s="85">
        <v>0</v>
      </c>
      <c r="O52" s="225"/>
    </row>
    <row r="53" spans="1:15" s="4" customFormat="1" ht="25.5" x14ac:dyDescent="0.25">
      <c r="A53" s="82">
        <v>47</v>
      </c>
      <c r="B53" s="133" t="s">
        <v>120</v>
      </c>
      <c r="C53" s="133" t="s">
        <v>161</v>
      </c>
      <c r="D53" s="133" t="s">
        <v>149</v>
      </c>
      <c r="E53" s="122" t="s">
        <v>254</v>
      </c>
      <c r="F53" s="125" t="s">
        <v>255</v>
      </c>
      <c r="G53" s="1422"/>
      <c r="H53" s="138" t="s">
        <v>125</v>
      </c>
      <c r="I53" s="133" t="s">
        <v>124</v>
      </c>
      <c r="J53" s="222" t="s">
        <v>256</v>
      </c>
      <c r="K53" s="132" t="s">
        <v>126</v>
      </c>
      <c r="L53" s="369" t="s">
        <v>129</v>
      </c>
      <c r="M53" s="108" t="s">
        <v>129</v>
      </c>
      <c r="N53" s="85">
        <v>0</v>
      </c>
      <c r="O53" s="225"/>
    </row>
    <row r="54" spans="1:15" s="4" customFormat="1" ht="25.5" x14ac:dyDescent="0.25">
      <c r="A54" s="82">
        <v>48</v>
      </c>
      <c r="B54" s="133" t="s">
        <v>120</v>
      </c>
      <c r="C54" s="133" t="s">
        <v>161</v>
      </c>
      <c r="D54" s="133" t="s">
        <v>149</v>
      </c>
      <c r="E54" s="122" t="s">
        <v>257</v>
      </c>
      <c r="F54" s="125" t="s">
        <v>258</v>
      </c>
      <c r="G54" s="1422"/>
      <c r="H54" s="138" t="s">
        <v>125</v>
      </c>
      <c r="I54" s="133" t="s">
        <v>124</v>
      </c>
      <c r="J54" s="222" t="s">
        <v>259</v>
      </c>
      <c r="K54" s="132" t="s">
        <v>126</v>
      </c>
      <c r="L54" s="369" t="s">
        <v>129</v>
      </c>
      <c r="M54" s="108" t="s">
        <v>129</v>
      </c>
      <c r="N54" s="85">
        <v>0</v>
      </c>
      <c r="O54" s="225"/>
    </row>
    <row r="55" spans="1:15" s="4" customFormat="1" ht="25.5" x14ac:dyDescent="0.25">
      <c r="A55" s="82">
        <v>49</v>
      </c>
      <c r="B55" s="133" t="s">
        <v>120</v>
      </c>
      <c r="C55" s="133" t="s">
        <v>161</v>
      </c>
      <c r="D55" s="133" t="s">
        <v>149</v>
      </c>
      <c r="E55" s="122" t="s">
        <v>260</v>
      </c>
      <c r="F55" s="125" t="s">
        <v>261</v>
      </c>
      <c r="G55" s="1422"/>
      <c r="H55" s="138" t="s">
        <v>125</v>
      </c>
      <c r="I55" s="133" t="s">
        <v>124</v>
      </c>
      <c r="J55" s="222" t="s">
        <v>262</v>
      </c>
      <c r="K55" s="132" t="s">
        <v>126</v>
      </c>
      <c r="L55" s="369" t="s">
        <v>126</v>
      </c>
      <c r="M55" s="108"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5135</v>
      </c>
      <c r="M56" s="308" t="s">
        <v>5135</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2" t="s">
        <v>126</v>
      </c>
      <c r="L57" s="204" t="s">
        <v>129</v>
      </c>
      <c r="M57" s="133" t="s">
        <v>129</v>
      </c>
      <c r="N57" s="236">
        <v>0.1</v>
      </c>
      <c r="O57" s="225"/>
    </row>
    <row r="58" spans="1:15" s="4" customFormat="1" ht="25.5" x14ac:dyDescent="0.25">
      <c r="A58" s="82">
        <v>52</v>
      </c>
      <c r="B58" s="133" t="s">
        <v>120</v>
      </c>
      <c r="C58" s="133" t="s">
        <v>268</v>
      </c>
      <c r="D58" s="133" t="s">
        <v>149</v>
      </c>
      <c r="E58" s="122" t="s">
        <v>271</v>
      </c>
      <c r="F58" s="125" t="s">
        <v>272</v>
      </c>
      <c r="G58" s="140" t="s">
        <v>125</v>
      </c>
      <c r="H58" s="138" t="s">
        <v>125</v>
      </c>
      <c r="I58" s="133" t="s">
        <v>166</v>
      </c>
      <c r="J58" s="222" t="s">
        <v>125</v>
      </c>
      <c r="K58" s="48" t="s">
        <v>434</v>
      </c>
      <c r="L58" s="223" t="s">
        <v>125</v>
      </c>
      <c r="M58" s="108" t="s">
        <v>5136</v>
      </c>
      <c r="N58" s="85">
        <v>0</v>
      </c>
      <c r="O58" s="225" t="s">
        <v>5137</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48" t="s">
        <v>434</v>
      </c>
      <c r="L59" s="223" t="s">
        <v>125</v>
      </c>
      <c r="M59" s="133"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8" t="s">
        <v>434</v>
      </c>
      <c r="L60" s="239">
        <v>1</v>
      </c>
      <c r="M60" s="651">
        <v>1</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8" t="s">
        <v>434</v>
      </c>
      <c r="L61" s="239">
        <v>0.9</v>
      </c>
      <c r="M61" s="651">
        <v>0.9</v>
      </c>
      <c r="N61" s="239">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434</v>
      </c>
      <c r="L62" s="223" t="s">
        <v>125</v>
      </c>
      <c r="M62" s="225" t="s">
        <v>5138</v>
      </c>
      <c r="N62" s="85">
        <v>0</v>
      </c>
      <c r="O62" s="225" t="s">
        <v>5138</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48" t="s">
        <v>434</v>
      </c>
      <c r="L63" s="204" t="s">
        <v>129</v>
      </c>
      <c r="M63" s="133" t="s">
        <v>129</v>
      </c>
      <c r="N63" s="236">
        <v>0.3</v>
      </c>
      <c r="O63" s="225"/>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434</v>
      </c>
      <c r="L64" s="223" t="s">
        <v>125</v>
      </c>
      <c r="M64" s="108" t="s">
        <v>5139</v>
      </c>
      <c r="N64" s="85">
        <v>0</v>
      </c>
      <c r="O64" s="225"/>
    </row>
    <row r="65" spans="1:15" s="4" customFormat="1" ht="25.5" x14ac:dyDescent="0.25">
      <c r="A65" s="82">
        <v>59</v>
      </c>
      <c r="B65" s="133" t="s">
        <v>293</v>
      </c>
      <c r="C65" s="133" t="s">
        <v>294</v>
      </c>
      <c r="D65" s="133" t="s">
        <v>295</v>
      </c>
      <c r="E65" s="122">
        <v>18</v>
      </c>
      <c r="F65" s="125" t="s">
        <v>296</v>
      </c>
      <c r="G65" s="140">
        <v>13</v>
      </c>
      <c r="H65" s="139">
        <v>0.1</v>
      </c>
      <c r="I65" s="133" t="s">
        <v>124</v>
      </c>
      <c r="J65" s="222">
        <v>12</v>
      </c>
      <c r="K65" s="132" t="s">
        <v>129</v>
      </c>
      <c r="L65" s="204" t="s">
        <v>129</v>
      </c>
      <c r="M65" s="133"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133" t="s">
        <v>129</v>
      </c>
      <c r="N66" s="236">
        <v>0.05</v>
      </c>
      <c r="O66" s="58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8">
        <v>15</v>
      </c>
      <c r="L67" s="411">
        <v>15</v>
      </c>
      <c r="M67" s="362">
        <v>15</v>
      </c>
      <c r="N67" s="85">
        <v>0</v>
      </c>
      <c r="O67" s="225"/>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1</v>
      </c>
      <c r="L68" s="411">
        <v>9</v>
      </c>
      <c r="M68" s="664">
        <v>9</v>
      </c>
      <c r="N68" s="236">
        <v>0.51</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204" t="s">
        <v>129</v>
      </c>
      <c r="M69" s="133" t="s">
        <v>129</v>
      </c>
      <c r="N69" s="236">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5140</v>
      </c>
      <c r="L70" s="223" t="s">
        <v>125</v>
      </c>
      <c r="M70" s="48" t="s">
        <v>5140</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133" t="s">
        <v>129</v>
      </c>
      <c r="N71" s="236">
        <v>0.05</v>
      </c>
      <c r="O71" s="225"/>
    </row>
    <row r="72" spans="1:15" s="4" customFormat="1" ht="25.5" x14ac:dyDescent="0.25">
      <c r="A72" s="82">
        <v>66</v>
      </c>
      <c r="B72" s="133" t="s">
        <v>293</v>
      </c>
      <c r="C72" s="133" t="s">
        <v>304</v>
      </c>
      <c r="D72" s="133" t="s">
        <v>295</v>
      </c>
      <c r="E72" s="122" t="s">
        <v>311</v>
      </c>
      <c r="F72" s="125" t="s">
        <v>312</v>
      </c>
      <c r="G72" s="140" t="s">
        <v>125</v>
      </c>
      <c r="H72" s="138" t="s">
        <v>125</v>
      </c>
      <c r="I72" s="133" t="s">
        <v>166</v>
      </c>
      <c r="J72" s="222" t="s">
        <v>125</v>
      </c>
      <c r="K72" s="48" t="s">
        <v>5141</v>
      </c>
      <c r="L72" s="223" t="s">
        <v>125</v>
      </c>
      <c r="M72" s="48" t="s">
        <v>5141</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3"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8">
        <v>3</v>
      </c>
      <c r="L74" s="411">
        <v>1</v>
      </c>
      <c r="M74" s="664">
        <v>3</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8">
        <v>0</v>
      </c>
      <c r="L75" s="411">
        <v>0</v>
      </c>
      <c r="M75" s="664">
        <v>0</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152</v>
      </c>
      <c r="L76" s="411">
        <v>79</v>
      </c>
      <c r="M76" s="379">
        <v>79</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4352</v>
      </c>
      <c r="L77" s="411">
        <v>2447</v>
      </c>
      <c r="M77" s="362">
        <v>2447</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1.6699200000000001E-3</v>
      </c>
      <c r="L78" s="415">
        <v>0.87</v>
      </c>
      <c r="M78" s="379">
        <v>0.87</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8" t="s">
        <v>5142</v>
      </c>
      <c r="L79" s="411" t="s">
        <v>5143</v>
      </c>
      <c r="M79" s="670">
        <v>62.75</v>
      </c>
      <c r="N79" s="85">
        <v>0</v>
      </c>
      <c r="O79" s="585" t="s">
        <v>5144</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1194</v>
      </c>
      <c r="L80" s="411">
        <v>1840</v>
      </c>
      <c r="M80" s="362">
        <v>1840</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v>5.4799999999999998E-4</v>
      </c>
      <c r="L81" s="411">
        <v>1</v>
      </c>
      <c r="M81" s="669">
        <v>1</v>
      </c>
      <c r="N81" s="85">
        <v>0</v>
      </c>
      <c r="O81" s="225">
        <v>1</v>
      </c>
    </row>
    <row r="82" spans="1:15" s="4" customFormat="1" ht="51" x14ac:dyDescent="0.25">
      <c r="A82" s="82">
        <v>76</v>
      </c>
      <c r="B82" s="133" t="s">
        <v>293</v>
      </c>
      <c r="C82" s="133" t="s">
        <v>304</v>
      </c>
      <c r="D82" s="133" t="s">
        <v>339</v>
      </c>
      <c r="E82" s="122">
        <v>29</v>
      </c>
      <c r="F82" s="125" t="s">
        <v>340</v>
      </c>
      <c r="G82" s="140" t="s">
        <v>125</v>
      </c>
      <c r="H82" s="138" t="s">
        <v>125</v>
      </c>
      <c r="I82" s="133" t="s">
        <v>166</v>
      </c>
      <c r="J82" s="222">
        <v>20</v>
      </c>
      <c r="K82" s="48" t="s">
        <v>5145</v>
      </c>
      <c r="L82" s="369" t="s">
        <v>5146</v>
      </c>
      <c r="M82" s="108" t="s">
        <v>5146</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74">
        <v>0.4</v>
      </c>
      <c r="L83" s="374">
        <v>0.34</v>
      </c>
      <c r="M83" s="382">
        <v>0.34</v>
      </c>
      <c r="N83" s="85">
        <v>0</v>
      </c>
      <c r="O83" s="225"/>
    </row>
    <row r="84" spans="1:15" s="4" customFormat="1" ht="25.5" x14ac:dyDescent="0.25">
      <c r="A84" s="82">
        <v>78</v>
      </c>
      <c r="B84" s="133" t="s">
        <v>293</v>
      </c>
      <c r="C84" s="133" t="s">
        <v>304</v>
      </c>
      <c r="D84" s="133" t="s">
        <v>339</v>
      </c>
      <c r="E84" s="122">
        <v>30</v>
      </c>
      <c r="F84" s="128" t="s">
        <v>347</v>
      </c>
      <c r="G84" s="140" t="s">
        <v>125</v>
      </c>
      <c r="H84" s="138" t="s">
        <v>125</v>
      </c>
      <c r="I84" s="133" t="s">
        <v>166</v>
      </c>
      <c r="J84" s="222">
        <v>21</v>
      </c>
      <c r="K84" s="48" t="s">
        <v>2786</v>
      </c>
      <c r="L84" s="369" t="s">
        <v>2786</v>
      </c>
      <c r="M84" s="108" t="s">
        <v>2786</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53">
        <v>0.35</v>
      </c>
      <c r="L85" s="374">
        <v>0.5</v>
      </c>
      <c r="M85" s="114">
        <v>0.5</v>
      </c>
      <c r="N85" s="85">
        <v>0</v>
      </c>
      <c r="O85" s="225"/>
    </row>
    <row r="86" spans="1:15" s="4" customFormat="1" ht="25.5" x14ac:dyDescent="0.25">
      <c r="A86" s="82">
        <v>80</v>
      </c>
      <c r="B86" s="133" t="s">
        <v>293</v>
      </c>
      <c r="C86" s="133" t="s">
        <v>304</v>
      </c>
      <c r="D86" s="133"/>
      <c r="E86" s="122">
        <v>31</v>
      </c>
      <c r="F86" s="125" t="s">
        <v>353</v>
      </c>
      <c r="G86" s="140" t="s">
        <v>125</v>
      </c>
      <c r="H86" s="138" t="s">
        <v>125</v>
      </c>
      <c r="I86" s="88" t="s">
        <v>135</v>
      </c>
      <c r="J86" s="222">
        <v>22</v>
      </c>
      <c r="K86" s="132" t="s">
        <v>135</v>
      </c>
      <c r="L86" s="374" t="s">
        <v>135</v>
      </c>
      <c r="M86" s="382" t="s">
        <v>135</v>
      </c>
      <c r="N86" s="85">
        <v>0</v>
      </c>
      <c r="O86" s="225"/>
    </row>
    <row r="87" spans="1:15" s="4" customFormat="1" ht="25.5" x14ac:dyDescent="0.25">
      <c r="A87" s="82">
        <v>81</v>
      </c>
      <c r="B87" s="133" t="s">
        <v>293</v>
      </c>
      <c r="C87" s="133" t="s">
        <v>304</v>
      </c>
      <c r="D87" s="133" t="s">
        <v>354</v>
      </c>
      <c r="E87" s="122" t="s">
        <v>355</v>
      </c>
      <c r="F87" s="125" t="s">
        <v>356</v>
      </c>
      <c r="G87" s="140" t="s">
        <v>125</v>
      </c>
      <c r="H87" s="138" t="s">
        <v>125</v>
      </c>
      <c r="I87" s="133" t="s">
        <v>124</v>
      </c>
      <c r="J87" s="222" t="s">
        <v>306</v>
      </c>
      <c r="K87" s="132" t="s">
        <v>129</v>
      </c>
      <c r="L87" s="418" t="s">
        <v>129</v>
      </c>
      <c r="M87" s="385" t="s">
        <v>129</v>
      </c>
      <c r="N87" s="85">
        <v>0</v>
      </c>
      <c r="O87" s="225"/>
    </row>
    <row r="88" spans="1:15" s="4" customFormat="1" ht="25.5" x14ac:dyDescent="0.25">
      <c r="A88" s="82">
        <v>82</v>
      </c>
      <c r="B88" s="133" t="s">
        <v>293</v>
      </c>
      <c r="C88" s="133" t="s">
        <v>304</v>
      </c>
      <c r="D88" s="133" t="s">
        <v>354</v>
      </c>
      <c r="E88" s="122" t="s">
        <v>358</v>
      </c>
      <c r="F88" s="125" t="s">
        <v>359</v>
      </c>
      <c r="G88" s="140" t="s">
        <v>125</v>
      </c>
      <c r="H88" s="138" t="s">
        <v>125</v>
      </c>
      <c r="I88" s="133" t="s">
        <v>124</v>
      </c>
      <c r="J88" s="222" t="s">
        <v>360</v>
      </c>
      <c r="K88" s="132" t="s">
        <v>126</v>
      </c>
      <c r="L88" s="418" t="s">
        <v>126</v>
      </c>
      <c r="M88" s="385" t="s">
        <v>126</v>
      </c>
      <c r="N88" s="85">
        <v>0</v>
      </c>
      <c r="O88" s="225"/>
    </row>
    <row r="89" spans="1:15" s="4" customFormat="1" ht="25.5" x14ac:dyDescent="0.25">
      <c r="A89" s="82">
        <v>83</v>
      </c>
      <c r="B89" s="133" t="s">
        <v>293</v>
      </c>
      <c r="C89" s="133" t="s">
        <v>304</v>
      </c>
      <c r="D89" s="133" t="s">
        <v>354</v>
      </c>
      <c r="E89" s="122" t="s">
        <v>361</v>
      </c>
      <c r="F89" s="125" t="s">
        <v>362</v>
      </c>
      <c r="G89" s="140" t="s">
        <v>125</v>
      </c>
      <c r="H89" s="138" t="s">
        <v>125</v>
      </c>
      <c r="I89" s="133" t="s">
        <v>124</v>
      </c>
      <c r="J89" s="222" t="s">
        <v>363</v>
      </c>
      <c r="K89" s="132" t="s">
        <v>129</v>
      </c>
      <c r="L89" s="418" t="s">
        <v>129</v>
      </c>
      <c r="M89" s="493" t="s">
        <v>129</v>
      </c>
      <c r="N89" s="85">
        <v>0</v>
      </c>
      <c r="O89" s="225"/>
    </row>
    <row r="90" spans="1:15" s="4" customFormat="1" ht="25.5" x14ac:dyDescent="0.25">
      <c r="A90" s="82">
        <v>84</v>
      </c>
      <c r="B90" s="133" t="s">
        <v>293</v>
      </c>
      <c r="C90" s="133" t="s">
        <v>304</v>
      </c>
      <c r="D90" s="133" t="s">
        <v>354</v>
      </c>
      <c r="E90" s="122" t="s">
        <v>364</v>
      </c>
      <c r="F90" s="125" t="s">
        <v>365</v>
      </c>
      <c r="G90" s="140" t="s">
        <v>125</v>
      </c>
      <c r="H90" s="138" t="s">
        <v>125</v>
      </c>
      <c r="I90" s="133" t="s">
        <v>124</v>
      </c>
      <c r="J90" s="222" t="s">
        <v>366</v>
      </c>
      <c r="K90" s="132" t="s">
        <v>126</v>
      </c>
      <c r="L90" s="418" t="s">
        <v>126</v>
      </c>
      <c r="M90" s="385" t="s">
        <v>126</v>
      </c>
      <c r="N90" s="85">
        <v>0</v>
      </c>
      <c r="O90" s="225"/>
    </row>
    <row r="91" spans="1:15" s="4" customFormat="1" ht="25.5" x14ac:dyDescent="0.25">
      <c r="A91" s="82">
        <v>85</v>
      </c>
      <c r="B91" s="133" t="s">
        <v>293</v>
      </c>
      <c r="C91" s="133" t="s">
        <v>304</v>
      </c>
      <c r="D91" s="133" t="s">
        <v>354</v>
      </c>
      <c r="E91" s="122" t="s">
        <v>367</v>
      </c>
      <c r="F91" s="125" t="s">
        <v>368</v>
      </c>
      <c r="G91" s="140" t="s">
        <v>125</v>
      </c>
      <c r="H91" s="138" t="s">
        <v>125</v>
      </c>
      <c r="I91" s="133" t="s">
        <v>124</v>
      </c>
      <c r="J91" s="222" t="s">
        <v>369</v>
      </c>
      <c r="K91" s="132" t="s">
        <v>126</v>
      </c>
      <c r="L91" s="418" t="s">
        <v>126</v>
      </c>
      <c r="M91" s="385" t="s">
        <v>126</v>
      </c>
      <c r="N91" s="85">
        <v>0</v>
      </c>
      <c r="O91" s="225"/>
    </row>
    <row r="92" spans="1:15" s="4" customFormat="1" ht="25.5" x14ac:dyDescent="0.25">
      <c r="A92" s="82">
        <v>86</v>
      </c>
      <c r="B92" s="133" t="s">
        <v>293</v>
      </c>
      <c r="C92" s="133" t="s">
        <v>304</v>
      </c>
      <c r="D92" s="133" t="s">
        <v>354</v>
      </c>
      <c r="E92" s="122" t="s">
        <v>371</v>
      </c>
      <c r="F92" s="125" t="s">
        <v>372</v>
      </c>
      <c r="G92" s="140" t="s">
        <v>125</v>
      </c>
      <c r="H92" s="138" t="s">
        <v>125</v>
      </c>
      <c r="I92" s="133" t="s">
        <v>124</v>
      </c>
      <c r="J92" s="222" t="s">
        <v>373</v>
      </c>
      <c r="K92" s="132" t="s">
        <v>126</v>
      </c>
      <c r="L92" s="418" t="s">
        <v>126</v>
      </c>
      <c r="M92" s="385" t="s">
        <v>126</v>
      </c>
      <c r="N92" s="85">
        <v>0</v>
      </c>
      <c r="O92" s="225"/>
    </row>
    <row r="93" spans="1:15" s="4" customFormat="1" ht="25.5" x14ac:dyDescent="0.25">
      <c r="A93" s="82">
        <v>87</v>
      </c>
      <c r="B93" s="133" t="s">
        <v>293</v>
      </c>
      <c r="C93" s="133" t="s">
        <v>304</v>
      </c>
      <c r="D93" s="133" t="s">
        <v>354</v>
      </c>
      <c r="E93" s="122">
        <v>32</v>
      </c>
      <c r="F93" s="125" t="s">
        <v>374</v>
      </c>
      <c r="G93" s="140" t="s">
        <v>125</v>
      </c>
      <c r="H93" s="138" t="s">
        <v>125</v>
      </c>
      <c r="I93" s="133" t="s">
        <v>135</v>
      </c>
      <c r="J93" s="222">
        <v>23</v>
      </c>
      <c r="K93" s="132" t="s">
        <v>135</v>
      </c>
      <c r="L93" s="204" t="s">
        <v>135</v>
      </c>
      <c r="M93" s="133" t="s">
        <v>135</v>
      </c>
      <c r="N93" s="85">
        <v>0</v>
      </c>
      <c r="O93" s="225"/>
    </row>
    <row r="94" spans="1:15" s="4" customFormat="1" ht="25.5" x14ac:dyDescent="0.25">
      <c r="A94" s="82">
        <v>88</v>
      </c>
      <c r="B94" s="133" t="s">
        <v>293</v>
      </c>
      <c r="C94" s="133" t="s">
        <v>304</v>
      </c>
      <c r="D94" s="133" t="s">
        <v>354</v>
      </c>
      <c r="E94" s="122" t="s">
        <v>375</v>
      </c>
      <c r="F94" s="125" t="s">
        <v>376</v>
      </c>
      <c r="G94" s="140" t="s">
        <v>125</v>
      </c>
      <c r="H94" s="138" t="s">
        <v>125</v>
      </c>
      <c r="I94" s="133" t="s">
        <v>377</v>
      </c>
      <c r="J94" s="222" t="s">
        <v>311</v>
      </c>
      <c r="K94" s="132" t="s">
        <v>434</v>
      </c>
      <c r="L94" s="418" t="s">
        <v>126</v>
      </c>
      <c r="M94" s="385" t="s">
        <v>126</v>
      </c>
      <c r="N94" s="85">
        <v>0</v>
      </c>
      <c r="O94" s="225"/>
    </row>
    <row r="95" spans="1:15" s="4" customFormat="1" ht="25.5" x14ac:dyDescent="0.25">
      <c r="A95" s="82">
        <v>89</v>
      </c>
      <c r="B95" s="133" t="s">
        <v>293</v>
      </c>
      <c r="C95" s="133" t="s">
        <v>304</v>
      </c>
      <c r="D95" s="133" t="s">
        <v>354</v>
      </c>
      <c r="E95" s="122" t="s">
        <v>379</v>
      </c>
      <c r="F95" s="125" t="s">
        <v>380</v>
      </c>
      <c r="G95" s="140" t="s">
        <v>125</v>
      </c>
      <c r="H95" s="138" t="s">
        <v>125</v>
      </c>
      <c r="I95" s="133" t="s">
        <v>377</v>
      </c>
      <c r="J95" s="222" t="s">
        <v>381</v>
      </c>
      <c r="K95" s="132" t="s">
        <v>129</v>
      </c>
      <c r="L95" s="418" t="s">
        <v>129</v>
      </c>
      <c r="M95" s="385" t="s">
        <v>129</v>
      </c>
      <c r="N95" s="85">
        <v>0</v>
      </c>
      <c r="O95" s="225"/>
    </row>
    <row r="96" spans="1:15" s="4" customFormat="1" ht="25.5" x14ac:dyDescent="0.25">
      <c r="A96" s="82">
        <v>90</v>
      </c>
      <c r="B96" s="133" t="s">
        <v>293</v>
      </c>
      <c r="C96" s="133" t="s">
        <v>304</v>
      </c>
      <c r="D96" s="133" t="s">
        <v>354</v>
      </c>
      <c r="E96" s="122" t="s">
        <v>382</v>
      </c>
      <c r="F96" s="125" t="s">
        <v>383</v>
      </c>
      <c r="G96" s="140" t="s">
        <v>125</v>
      </c>
      <c r="H96" s="138" t="s">
        <v>125</v>
      </c>
      <c r="I96" s="133" t="s">
        <v>377</v>
      </c>
      <c r="J96" s="222" t="s">
        <v>384</v>
      </c>
      <c r="K96" s="132" t="s">
        <v>126</v>
      </c>
      <c r="L96" s="418" t="s">
        <v>126</v>
      </c>
      <c r="M96" s="385" t="s">
        <v>126</v>
      </c>
      <c r="N96" s="85">
        <v>0</v>
      </c>
      <c r="O96" s="225"/>
    </row>
    <row r="97" spans="1:15" s="4" customFormat="1" ht="25.5" x14ac:dyDescent="0.25">
      <c r="A97" s="82">
        <v>91</v>
      </c>
      <c r="B97" s="133" t="s">
        <v>293</v>
      </c>
      <c r="C97" s="133" t="s">
        <v>304</v>
      </c>
      <c r="D97" s="133" t="s">
        <v>354</v>
      </c>
      <c r="E97" s="122" t="s">
        <v>385</v>
      </c>
      <c r="F97" s="125" t="s">
        <v>386</v>
      </c>
      <c r="G97" s="140" t="s">
        <v>125</v>
      </c>
      <c r="H97" s="138" t="s">
        <v>125</v>
      </c>
      <c r="I97" s="133" t="s">
        <v>377</v>
      </c>
      <c r="J97" s="222" t="s">
        <v>387</v>
      </c>
      <c r="K97" s="132" t="s">
        <v>434</v>
      </c>
      <c r="L97" s="418" t="s">
        <v>126</v>
      </c>
      <c r="M97" s="38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418" t="s">
        <v>129</v>
      </c>
      <c r="M98" s="38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204" t="s">
        <v>129</v>
      </c>
      <c r="M99" s="133"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223" t="s">
        <v>407</v>
      </c>
      <c r="M100" s="385" t="s">
        <v>129</v>
      </c>
      <c r="N100" s="243">
        <v>0.39</v>
      </c>
      <c r="O100" s="225" t="s">
        <v>5147</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126</v>
      </c>
      <c r="L101" s="418" t="s">
        <v>126</v>
      </c>
      <c r="M101" s="385" t="s">
        <v>434</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374" t="s">
        <v>135</v>
      </c>
      <c r="M102" s="132" t="s">
        <v>135</v>
      </c>
      <c r="N102" s="226">
        <v>0</v>
      </c>
      <c r="O102" s="225"/>
    </row>
    <row r="103" spans="1:15" s="4" customFormat="1" ht="25.5" x14ac:dyDescent="0.25">
      <c r="A103" s="82">
        <v>97</v>
      </c>
      <c r="B103" s="133" t="s">
        <v>293</v>
      </c>
      <c r="C103" s="133" t="s">
        <v>304</v>
      </c>
      <c r="D103" s="133" t="s">
        <v>330</v>
      </c>
      <c r="E103" s="122" t="s">
        <v>405</v>
      </c>
      <c r="F103" s="125">
        <v>2012</v>
      </c>
      <c r="G103" s="1422"/>
      <c r="H103" s="138" t="s">
        <v>125</v>
      </c>
      <c r="I103" s="133" t="s">
        <v>390</v>
      </c>
      <c r="J103" s="222" t="s">
        <v>406</v>
      </c>
      <c r="K103" s="132" t="s">
        <v>126</v>
      </c>
      <c r="L103" s="418" t="s">
        <v>407</v>
      </c>
      <c r="M103" s="385" t="s">
        <v>434</v>
      </c>
      <c r="N103" s="85">
        <v>0</v>
      </c>
      <c r="O103" s="225"/>
    </row>
    <row r="104" spans="1:15" s="4" customFormat="1" ht="25.5" x14ac:dyDescent="0.25">
      <c r="A104" s="82">
        <v>98</v>
      </c>
      <c r="B104" s="133" t="s">
        <v>293</v>
      </c>
      <c r="C104" s="133" t="s">
        <v>304</v>
      </c>
      <c r="D104" s="133" t="s">
        <v>330</v>
      </c>
      <c r="E104" s="122" t="s">
        <v>408</v>
      </c>
      <c r="F104" s="125">
        <v>2013</v>
      </c>
      <c r="G104" s="1422"/>
      <c r="H104" s="138" t="s">
        <v>125</v>
      </c>
      <c r="I104" s="133" t="s">
        <v>390</v>
      </c>
      <c r="J104" s="222" t="s">
        <v>409</v>
      </c>
      <c r="K104" s="132" t="s">
        <v>126</v>
      </c>
      <c r="L104" s="418" t="s">
        <v>407</v>
      </c>
      <c r="M104" s="385" t="s">
        <v>434</v>
      </c>
      <c r="N104" s="85">
        <v>0</v>
      </c>
      <c r="O104" s="225"/>
    </row>
    <row r="105" spans="1:15" s="4" customFormat="1" ht="25.5" x14ac:dyDescent="0.25">
      <c r="A105" s="82">
        <v>99</v>
      </c>
      <c r="B105" s="133" t="s">
        <v>293</v>
      </c>
      <c r="C105" s="133" t="s">
        <v>304</v>
      </c>
      <c r="D105" s="133" t="s">
        <v>330</v>
      </c>
      <c r="E105" s="122" t="s">
        <v>410</v>
      </c>
      <c r="F105" s="125">
        <v>2014</v>
      </c>
      <c r="G105" s="1422"/>
      <c r="H105" s="138" t="s">
        <v>125</v>
      </c>
      <c r="I105" s="133" t="s">
        <v>390</v>
      </c>
      <c r="J105" s="222" t="s">
        <v>411</v>
      </c>
      <c r="K105" s="132" t="s">
        <v>126</v>
      </c>
      <c r="L105" s="418" t="s">
        <v>407</v>
      </c>
      <c r="M105" s="385" t="s">
        <v>434</v>
      </c>
      <c r="N105" s="85">
        <v>0</v>
      </c>
      <c r="O105" s="225"/>
    </row>
    <row r="106" spans="1:15" s="4" customFormat="1" ht="25.5" x14ac:dyDescent="0.25">
      <c r="A106" s="82">
        <v>100</v>
      </c>
      <c r="B106" s="133" t="s">
        <v>293</v>
      </c>
      <c r="C106" s="133" t="s">
        <v>304</v>
      </c>
      <c r="D106" s="133" t="s">
        <v>330</v>
      </c>
      <c r="E106" s="122" t="s">
        <v>412</v>
      </c>
      <c r="F106" s="125">
        <v>2015</v>
      </c>
      <c r="G106" s="1422"/>
      <c r="H106" s="138" t="s">
        <v>125</v>
      </c>
      <c r="I106" s="133" t="s">
        <v>390</v>
      </c>
      <c r="J106" s="222" t="s">
        <v>413</v>
      </c>
      <c r="K106" s="132" t="s">
        <v>126</v>
      </c>
      <c r="L106" s="418" t="s">
        <v>407</v>
      </c>
      <c r="M106" s="385" t="s">
        <v>434</v>
      </c>
      <c r="N106" s="85">
        <v>0</v>
      </c>
      <c r="O106" s="225"/>
    </row>
    <row r="107" spans="1:15" s="4" customFormat="1" ht="25.5" x14ac:dyDescent="0.25">
      <c r="A107" s="82">
        <v>101</v>
      </c>
      <c r="B107" s="133" t="s">
        <v>293</v>
      </c>
      <c r="C107" s="133" t="s">
        <v>304</v>
      </c>
      <c r="D107" s="133" t="s">
        <v>330</v>
      </c>
      <c r="E107" s="122" t="s">
        <v>414</v>
      </c>
      <c r="F107" s="125">
        <v>2016</v>
      </c>
      <c r="G107" s="1422"/>
      <c r="H107" s="138" t="s">
        <v>125</v>
      </c>
      <c r="I107" s="133" t="s">
        <v>390</v>
      </c>
      <c r="J107" s="222" t="s">
        <v>415</v>
      </c>
      <c r="K107" s="132" t="s">
        <v>126</v>
      </c>
      <c r="L107" s="418" t="s">
        <v>407</v>
      </c>
      <c r="M107" s="385" t="s">
        <v>434</v>
      </c>
      <c r="N107" s="85">
        <v>0</v>
      </c>
      <c r="O107" s="225"/>
    </row>
    <row r="108" spans="1:15" s="4" customFormat="1" ht="25.5" x14ac:dyDescent="0.25">
      <c r="A108" s="82">
        <v>102</v>
      </c>
      <c r="B108" s="133" t="s">
        <v>293</v>
      </c>
      <c r="C108" s="133" t="s">
        <v>304</v>
      </c>
      <c r="D108" s="133" t="s">
        <v>330</v>
      </c>
      <c r="E108" s="122" t="s">
        <v>416</v>
      </c>
      <c r="F108" s="125">
        <v>2017</v>
      </c>
      <c r="G108" s="1422"/>
      <c r="H108" s="138" t="s">
        <v>125</v>
      </c>
      <c r="I108" s="133" t="s">
        <v>390</v>
      </c>
      <c r="J108" s="222" t="s">
        <v>417</v>
      </c>
      <c r="K108" s="132" t="s">
        <v>126</v>
      </c>
      <c r="L108" s="418" t="s">
        <v>407</v>
      </c>
      <c r="M108" s="385" t="s">
        <v>434</v>
      </c>
      <c r="N108" s="85">
        <v>0</v>
      </c>
      <c r="O108" s="225"/>
    </row>
    <row r="109" spans="1:15" s="4" customFormat="1" ht="25.5" x14ac:dyDescent="0.25">
      <c r="A109" s="82">
        <v>103</v>
      </c>
      <c r="B109" s="133" t="s">
        <v>293</v>
      </c>
      <c r="C109" s="133" t="s">
        <v>304</v>
      </c>
      <c r="D109" s="133" t="s">
        <v>330</v>
      </c>
      <c r="E109" s="122" t="s">
        <v>418</v>
      </c>
      <c r="F109" s="125">
        <v>2018</v>
      </c>
      <c r="G109" s="1422"/>
      <c r="H109" s="138" t="s">
        <v>125</v>
      </c>
      <c r="I109" s="133" t="s">
        <v>390</v>
      </c>
      <c r="J109" s="222" t="s">
        <v>419</v>
      </c>
      <c r="K109" s="132" t="s">
        <v>126</v>
      </c>
      <c r="L109" s="418" t="s">
        <v>407</v>
      </c>
      <c r="M109" s="385" t="s">
        <v>434</v>
      </c>
      <c r="N109" s="85">
        <v>0</v>
      </c>
      <c r="O109" s="225"/>
    </row>
    <row r="110" spans="1:15" s="4" customFormat="1" ht="25.5" x14ac:dyDescent="0.25">
      <c r="A110" s="82">
        <v>104</v>
      </c>
      <c r="B110" s="133" t="s">
        <v>293</v>
      </c>
      <c r="C110" s="133" t="s">
        <v>304</v>
      </c>
      <c r="D110" s="133" t="s">
        <v>330</v>
      </c>
      <c r="E110" s="122" t="s">
        <v>420</v>
      </c>
      <c r="F110" s="125">
        <v>2019</v>
      </c>
      <c r="G110" s="1422"/>
      <c r="H110" s="138" t="s">
        <v>125</v>
      </c>
      <c r="I110" s="133" t="s">
        <v>390</v>
      </c>
      <c r="J110" s="222" t="s">
        <v>421</v>
      </c>
      <c r="K110" s="132" t="s">
        <v>126</v>
      </c>
      <c r="L110" s="418" t="s">
        <v>407</v>
      </c>
      <c r="M110" s="385" t="s">
        <v>434</v>
      </c>
      <c r="N110" s="85">
        <v>0</v>
      </c>
      <c r="O110" s="225"/>
    </row>
    <row r="111" spans="1:15" s="4" customFormat="1" ht="25.5" x14ac:dyDescent="0.25">
      <c r="A111" s="82">
        <v>105</v>
      </c>
      <c r="B111" s="133" t="s">
        <v>293</v>
      </c>
      <c r="C111" s="133" t="s">
        <v>304</v>
      </c>
      <c r="D111" s="133" t="s">
        <v>330</v>
      </c>
      <c r="E111" s="122" t="s">
        <v>422</v>
      </c>
      <c r="F111" s="125">
        <v>2020</v>
      </c>
      <c r="G111" s="1422"/>
      <c r="H111" s="138" t="s">
        <v>125</v>
      </c>
      <c r="I111" s="133" t="s">
        <v>390</v>
      </c>
      <c r="J111" s="222" t="s">
        <v>423</v>
      </c>
      <c r="K111" s="132" t="s">
        <v>126</v>
      </c>
      <c r="L111" s="418" t="s">
        <v>407</v>
      </c>
      <c r="M111" s="385" t="s">
        <v>434</v>
      </c>
      <c r="N111" s="85">
        <v>0</v>
      </c>
      <c r="O111" s="225"/>
    </row>
    <row r="112" spans="1:15" s="4" customFormat="1" ht="25.5" x14ac:dyDescent="0.25">
      <c r="A112" s="82">
        <v>106</v>
      </c>
      <c r="B112" s="133" t="s">
        <v>293</v>
      </c>
      <c r="C112" s="133" t="s">
        <v>304</v>
      </c>
      <c r="D112" s="133" t="s">
        <v>330</v>
      </c>
      <c r="E112" s="122" t="s">
        <v>424</v>
      </c>
      <c r="F112" s="125">
        <v>2021</v>
      </c>
      <c r="G112" s="1422"/>
      <c r="H112" s="138" t="s">
        <v>125</v>
      </c>
      <c r="I112" s="133" t="s">
        <v>390</v>
      </c>
      <c r="J112" s="222" t="s">
        <v>425</v>
      </c>
      <c r="K112" s="132" t="s">
        <v>126</v>
      </c>
      <c r="L112" s="418" t="s">
        <v>407</v>
      </c>
      <c r="M112" s="385" t="s">
        <v>434</v>
      </c>
      <c r="N112" s="85">
        <v>0</v>
      </c>
      <c r="O112" s="225"/>
    </row>
    <row r="113" spans="1:15" s="4" customFormat="1" ht="25.5" x14ac:dyDescent="0.25">
      <c r="A113" s="82">
        <v>107</v>
      </c>
      <c r="B113" s="133" t="s">
        <v>293</v>
      </c>
      <c r="C113" s="133" t="s">
        <v>304</v>
      </c>
      <c r="D113" s="133" t="s">
        <v>330</v>
      </c>
      <c r="E113" s="122" t="s">
        <v>426</v>
      </c>
      <c r="F113" s="125">
        <v>2022</v>
      </c>
      <c r="G113" s="1405"/>
      <c r="H113" s="138" t="s">
        <v>125</v>
      </c>
      <c r="I113" s="133" t="s">
        <v>390</v>
      </c>
      <c r="J113" s="222" t="s">
        <v>427</v>
      </c>
      <c r="K113" s="110"/>
      <c r="L113" s="418" t="s">
        <v>407</v>
      </c>
      <c r="M113" s="385"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132" t="s">
        <v>126</v>
      </c>
      <c r="L114" s="418" t="s">
        <v>407</v>
      </c>
      <c r="M114" s="385"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385"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369" t="s">
        <v>407</v>
      </c>
      <c r="M116" s="493"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369" t="s">
        <v>407</v>
      </c>
      <c r="M117" s="493"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369" t="s">
        <v>407</v>
      </c>
      <c r="M118" s="493"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369" t="s">
        <v>407</v>
      </c>
      <c r="M119" s="493"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77" t="s">
        <v>135</v>
      </c>
      <c r="M120" s="387" t="s">
        <v>135</v>
      </c>
      <c r="N120" s="85">
        <v>0</v>
      </c>
      <c r="O120" s="225"/>
    </row>
    <row r="121" spans="1:15" s="4" customFormat="1" ht="25.5" x14ac:dyDescent="0.25">
      <c r="A121" s="82">
        <v>115</v>
      </c>
      <c r="B121" s="133" t="s">
        <v>293</v>
      </c>
      <c r="C121" s="133" t="s">
        <v>304</v>
      </c>
      <c r="D121" s="133" t="s">
        <v>354</v>
      </c>
      <c r="E121" s="133" t="s">
        <v>445</v>
      </c>
      <c r="F121" s="125" t="s">
        <v>356</v>
      </c>
      <c r="G121" s="140" t="s">
        <v>125</v>
      </c>
      <c r="H121" s="138" t="s">
        <v>125</v>
      </c>
      <c r="I121" s="133" t="s">
        <v>177</v>
      </c>
      <c r="J121" s="141" t="s">
        <v>323</v>
      </c>
      <c r="K121" s="132"/>
      <c r="L121" s="369" t="s">
        <v>407</v>
      </c>
      <c r="M121" s="387" t="s">
        <v>407</v>
      </c>
      <c r="N121" s="85">
        <v>0</v>
      </c>
      <c r="O121" s="225"/>
    </row>
    <row r="122" spans="1:15" s="4" customFormat="1" ht="25.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369" t="s">
        <v>407</v>
      </c>
      <c r="M122" s="387" t="s">
        <v>407</v>
      </c>
      <c r="N122" s="85">
        <v>0</v>
      </c>
      <c r="O122" s="225"/>
    </row>
    <row r="123" spans="1:15" s="4" customFormat="1" ht="25.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369" t="s">
        <v>407</v>
      </c>
      <c r="M123" s="387" t="s">
        <v>407</v>
      </c>
      <c r="N123" s="85">
        <v>0</v>
      </c>
      <c r="O123" s="225"/>
    </row>
    <row r="124" spans="1:15" s="4" customFormat="1" ht="25.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369" t="s">
        <v>407</v>
      </c>
      <c r="M124" s="387" t="s">
        <v>407</v>
      </c>
      <c r="N124" s="85">
        <v>0</v>
      </c>
      <c r="O124" s="225"/>
    </row>
    <row r="125" spans="1:15" s="4" customFormat="1" ht="25.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369" t="s">
        <v>407</v>
      </c>
      <c r="M125" s="387" t="s">
        <v>407</v>
      </c>
      <c r="N125" s="85">
        <v>0</v>
      </c>
      <c r="O125" s="225"/>
    </row>
    <row r="126" spans="1:15" s="4" customFormat="1" ht="25.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369" t="s">
        <v>407</v>
      </c>
      <c r="M126" s="38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69" t="s">
        <v>407</v>
      </c>
      <c r="M127" s="38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69" t="s">
        <v>407</v>
      </c>
      <c r="M128" s="38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419" t="s">
        <v>129</v>
      </c>
      <c r="M129" s="127" t="s">
        <v>129</v>
      </c>
      <c r="N129" s="250">
        <v>0.1</v>
      </c>
      <c r="O129" s="251" t="s">
        <v>5148</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1</v>
      </c>
      <c r="L130" s="420">
        <v>12</v>
      </c>
      <c r="M130" s="674">
        <v>9</v>
      </c>
      <c r="N130" s="255">
        <v>0.36</v>
      </c>
      <c r="O130" s="251"/>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t="s">
        <v>5142</v>
      </c>
      <c r="L131" s="411">
        <v>435</v>
      </c>
      <c r="M131" s="670">
        <v>62.75</v>
      </c>
      <c r="N131" s="256">
        <v>0.3</v>
      </c>
      <c r="O131" s="585" t="s">
        <v>5149</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1194</v>
      </c>
      <c r="L132" s="411">
        <v>1840</v>
      </c>
      <c r="M132" s="664">
        <v>1840</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132">
        <v>5.4799999999999998E-4</v>
      </c>
      <c r="L133" s="416">
        <v>1.04</v>
      </c>
      <c r="M133" s="645">
        <v>1.4</v>
      </c>
      <c r="N133" s="85">
        <v>0</v>
      </c>
      <c r="O133" s="225">
        <v>1.04</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126</v>
      </c>
      <c r="L134" s="377" t="s">
        <v>135</v>
      </c>
      <c r="M134" s="133" t="s">
        <v>129</v>
      </c>
      <c r="N134" s="226">
        <v>0.3</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132" t="s">
        <v>126</v>
      </c>
      <c r="L135" s="204" t="s">
        <v>126</v>
      </c>
      <c r="M135" s="133" t="s">
        <v>126</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132" t="s">
        <v>126</v>
      </c>
      <c r="L136" s="204" t="s">
        <v>126</v>
      </c>
      <c r="M136" s="133" t="s">
        <v>126</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132" t="s">
        <v>126</v>
      </c>
      <c r="L137" s="204" t="s">
        <v>126</v>
      </c>
      <c r="M137" s="133" t="s">
        <v>126</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132" t="s">
        <v>126</v>
      </c>
      <c r="L138" s="204" t="s">
        <v>126</v>
      </c>
      <c r="M138" s="133" t="s">
        <v>126</v>
      </c>
      <c r="N138" s="85">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110"/>
      <c r="L139" s="204" t="s">
        <v>129</v>
      </c>
      <c r="M139" s="133" t="s">
        <v>129</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132" t="s">
        <v>434</v>
      </c>
      <c r="L140" s="223" t="s">
        <v>125</v>
      </c>
      <c r="M140" s="493" t="s">
        <v>129</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132" t="s">
        <v>434</v>
      </c>
      <c r="L141" s="421">
        <v>60</v>
      </c>
      <c r="M141" s="481">
        <v>60</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132" t="s">
        <v>434</v>
      </c>
      <c r="L142" s="421">
        <v>0</v>
      </c>
      <c r="M142" s="48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385" t="s">
        <v>434</v>
      </c>
      <c r="N143" s="85">
        <v>0</v>
      </c>
      <c r="O143" s="225"/>
    </row>
    <row r="144" spans="1:16" s="4" customFormat="1" ht="25.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418" t="s">
        <v>129</v>
      </c>
      <c r="M144" s="385"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1</v>
      </c>
      <c r="L145" s="421">
        <v>1</v>
      </c>
      <c r="M145" s="481">
        <v>1</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377" t="s">
        <v>135</v>
      </c>
      <c r="M146" s="387" t="s">
        <v>135</v>
      </c>
      <c r="N146" s="85">
        <v>0</v>
      </c>
      <c r="O146" s="225"/>
    </row>
    <row r="147" spans="1:15" s="4" customFormat="1" ht="25.5"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377" t="s">
        <v>129</v>
      </c>
      <c r="M147" s="387" t="s">
        <v>129</v>
      </c>
      <c r="N147" s="85">
        <v>0</v>
      </c>
      <c r="O147" s="225"/>
    </row>
    <row r="148" spans="1:15" s="4" customFormat="1" ht="25.5" x14ac:dyDescent="0.25">
      <c r="A148" s="82">
        <v>142</v>
      </c>
      <c r="B148" s="133" t="s">
        <v>293</v>
      </c>
      <c r="C148" s="133" t="s">
        <v>493</v>
      </c>
      <c r="D148" s="133" t="s">
        <v>300</v>
      </c>
      <c r="E148" s="122" t="s">
        <v>501</v>
      </c>
      <c r="F148" s="125" t="s">
        <v>502</v>
      </c>
      <c r="G148" s="140" t="s">
        <v>125</v>
      </c>
      <c r="H148" s="138" t="s">
        <v>125</v>
      </c>
      <c r="I148" s="133" t="s">
        <v>177</v>
      </c>
      <c r="J148" s="222" t="s">
        <v>503</v>
      </c>
      <c r="K148" s="132" t="s">
        <v>129</v>
      </c>
      <c r="L148" s="377" t="s">
        <v>129</v>
      </c>
      <c r="M148" s="697" t="s">
        <v>129</v>
      </c>
      <c r="N148" s="85">
        <v>0</v>
      </c>
      <c r="O148" s="225"/>
    </row>
    <row r="149" spans="1:15" s="4" customFormat="1" ht="25.5" x14ac:dyDescent="0.25">
      <c r="A149" s="82">
        <v>143</v>
      </c>
      <c r="B149" s="133" t="s">
        <v>293</v>
      </c>
      <c r="C149" s="133" t="s">
        <v>493</v>
      </c>
      <c r="D149" s="133" t="s">
        <v>473</v>
      </c>
      <c r="E149" s="122" t="s">
        <v>505</v>
      </c>
      <c r="F149" s="125" t="s">
        <v>506</v>
      </c>
      <c r="G149" s="140" t="s">
        <v>125</v>
      </c>
      <c r="H149" s="138" t="s">
        <v>125</v>
      </c>
      <c r="I149" s="133" t="s">
        <v>177</v>
      </c>
      <c r="J149" s="222" t="s">
        <v>507</v>
      </c>
      <c r="K149" s="132" t="s">
        <v>126</v>
      </c>
      <c r="L149" s="377" t="s">
        <v>129</v>
      </c>
      <c r="M149" s="697" t="s">
        <v>129</v>
      </c>
      <c r="N149" s="85">
        <v>0</v>
      </c>
      <c r="O149" s="58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132" t="s">
        <v>126</v>
      </c>
      <c r="L150" s="418" t="s">
        <v>126</v>
      </c>
      <c r="M150" s="385" t="s">
        <v>126</v>
      </c>
      <c r="N150" s="226">
        <v>0</v>
      </c>
      <c r="O150" s="225" t="s">
        <v>5150</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132" t="s">
        <v>434</v>
      </c>
      <c r="L151" s="223" t="s">
        <v>125</v>
      </c>
      <c r="M151" s="108"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434</v>
      </c>
      <c r="L152" s="377" t="s">
        <v>407</v>
      </c>
      <c r="M152" s="108"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434</v>
      </c>
      <c r="L153" s="377" t="s">
        <v>407</v>
      </c>
      <c r="M153" s="108"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434</v>
      </c>
      <c r="L154" s="377" t="s">
        <v>407</v>
      </c>
      <c r="M154" s="108"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434</v>
      </c>
      <c r="L155" s="377" t="s">
        <v>407</v>
      </c>
      <c r="M155" s="108"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125</v>
      </c>
      <c r="L156" s="377" t="s">
        <v>135</v>
      </c>
      <c r="M156" s="108"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132" t="s">
        <v>434</v>
      </c>
      <c r="L157" s="377" t="s">
        <v>407</v>
      </c>
      <c r="M157" s="108"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132" t="s">
        <v>434</v>
      </c>
      <c r="L158" s="377" t="s">
        <v>407</v>
      </c>
      <c r="M158" s="108" t="s">
        <v>407</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132" t="s">
        <v>434</v>
      </c>
      <c r="L159" s="377" t="s">
        <v>407</v>
      </c>
      <c r="M159" s="108" t="s">
        <v>407</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132" t="s">
        <v>434</v>
      </c>
      <c r="L160" s="377" t="s">
        <v>407</v>
      </c>
      <c r="M160" s="108"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129</v>
      </c>
      <c r="L161" s="418" t="s">
        <v>129</v>
      </c>
      <c r="M161" s="385" t="s">
        <v>129</v>
      </c>
      <c r="N161" s="226">
        <v>0.1</v>
      </c>
      <c r="O161" s="225"/>
    </row>
    <row r="162" spans="1:15" s="4" customFormat="1" ht="25.5" x14ac:dyDescent="0.25">
      <c r="A162" s="82">
        <v>156</v>
      </c>
      <c r="B162" s="133" t="s">
        <v>293</v>
      </c>
      <c r="C162" s="133" t="s">
        <v>532</v>
      </c>
      <c r="D162" s="133" t="s">
        <v>295</v>
      </c>
      <c r="E162" s="122" t="s">
        <v>535</v>
      </c>
      <c r="F162" s="125" t="s">
        <v>536</v>
      </c>
      <c r="G162" s="140" t="s">
        <v>125</v>
      </c>
      <c r="H162" s="138" t="s">
        <v>125</v>
      </c>
      <c r="I162" s="133" t="s">
        <v>166</v>
      </c>
      <c r="J162" s="222" t="s">
        <v>125</v>
      </c>
      <c r="K162" s="132" t="s">
        <v>5151</v>
      </c>
      <c r="L162" s="223" t="s">
        <v>125</v>
      </c>
      <c r="M162" s="132" t="s">
        <v>5151</v>
      </c>
      <c r="N162" s="85">
        <v>0</v>
      </c>
      <c r="O162" s="225"/>
    </row>
    <row r="163" spans="1:15" s="4" customFormat="1" ht="25.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418" t="s">
        <v>129</v>
      </c>
      <c r="M163" s="38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38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129</v>
      </c>
      <c r="L165" s="223" t="s">
        <v>125</v>
      </c>
      <c r="M165" s="38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126</v>
      </c>
      <c r="L166" s="418" t="s">
        <v>129</v>
      </c>
      <c r="M166" s="387" t="s">
        <v>129</v>
      </c>
      <c r="N166" s="226">
        <v>0.1</v>
      </c>
      <c r="O166" s="225"/>
    </row>
    <row r="167" spans="1:15" s="4" customFormat="1" ht="76.5" x14ac:dyDescent="0.25">
      <c r="A167" s="82">
        <v>161</v>
      </c>
      <c r="B167" s="133" t="s">
        <v>293</v>
      </c>
      <c r="C167" s="133" t="s">
        <v>542</v>
      </c>
      <c r="D167" s="133" t="s">
        <v>295</v>
      </c>
      <c r="E167" s="122">
        <v>55</v>
      </c>
      <c r="F167" s="125" t="s">
        <v>543</v>
      </c>
      <c r="G167" s="140">
        <v>34</v>
      </c>
      <c r="H167" s="139">
        <v>0.1</v>
      </c>
      <c r="I167" s="133" t="s">
        <v>124</v>
      </c>
      <c r="J167" s="141">
        <v>47</v>
      </c>
      <c r="K167" s="132" t="s">
        <v>126</v>
      </c>
      <c r="L167" s="418" t="s">
        <v>126</v>
      </c>
      <c r="M167" s="385" t="s">
        <v>126</v>
      </c>
      <c r="N167" s="226">
        <v>0</v>
      </c>
      <c r="O167" s="225" t="s">
        <v>1886</v>
      </c>
    </row>
    <row r="168" spans="1:15" s="4" customFormat="1" ht="25.5"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23" t="s">
        <v>125</v>
      </c>
      <c r="M168" s="387"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434</v>
      </c>
      <c r="L169" s="377" t="s">
        <v>407</v>
      </c>
      <c r="M169" s="38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434</v>
      </c>
      <c r="L170" s="223" t="s">
        <v>125</v>
      </c>
      <c r="M170" s="387" t="s">
        <v>407</v>
      </c>
      <c r="N170" s="226">
        <v>0</v>
      </c>
      <c r="O170" s="225"/>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132" t="s">
        <v>434</v>
      </c>
      <c r="L171" s="223" t="s">
        <v>125</v>
      </c>
      <c r="M171" s="387" t="s">
        <v>407</v>
      </c>
      <c r="N171" s="85">
        <v>0</v>
      </c>
      <c r="O171" s="225"/>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132" t="s">
        <v>434</v>
      </c>
      <c r="L172" s="223" t="s">
        <v>125</v>
      </c>
      <c r="M172" s="387" t="s">
        <v>407</v>
      </c>
      <c r="N172" s="85">
        <v>0</v>
      </c>
      <c r="O172" s="225"/>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132" t="s">
        <v>434</v>
      </c>
      <c r="L173" s="223" t="s">
        <v>125</v>
      </c>
      <c r="M173" s="387" t="s">
        <v>407</v>
      </c>
      <c r="N173" s="85">
        <v>0</v>
      </c>
      <c r="O173" s="225"/>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132" t="s">
        <v>434</v>
      </c>
      <c r="L174" s="223" t="s">
        <v>125</v>
      </c>
      <c r="M174" s="387" t="s">
        <v>407</v>
      </c>
      <c r="N174" s="85">
        <v>0</v>
      </c>
      <c r="O174" s="225"/>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132" t="s">
        <v>434</v>
      </c>
      <c r="L175" s="223" t="s">
        <v>125</v>
      </c>
      <c r="M175" s="387" t="s">
        <v>407</v>
      </c>
      <c r="N175" s="85">
        <v>0</v>
      </c>
      <c r="O175" s="225"/>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132" t="s">
        <v>434</v>
      </c>
      <c r="L176" s="223" t="s">
        <v>125</v>
      </c>
      <c r="M176" s="38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377" t="s">
        <v>135</v>
      </c>
      <c r="M177" s="387" t="s">
        <v>407</v>
      </c>
      <c r="N177" s="229">
        <v>0</v>
      </c>
      <c r="O177" s="225"/>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377" t="s">
        <v>407</v>
      </c>
      <c r="M178" s="387" t="s">
        <v>407</v>
      </c>
      <c r="N178" s="226">
        <v>0</v>
      </c>
      <c r="O178" s="225"/>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377" t="s">
        <v>407</v>
      </c>
      <c r="M179" s="387"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434</v>
      </c>
      <c r="L180" s="377" t="s">
        <v>135</v>
      </c>
      <c r="M180" s="387" t="s">
        <v>407</v>
      </c>
      <c r="N180" s="226">
        <v>0</v>
      </c>
      <c r="O180" s="225"/>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132" t="s">
        <v>434</v>
      </c>
      <c r="L181" s="377" t="s">
        <v>407</v>
      </c>
      <c r="M181" s="387" t="s">
        <v>407</v>
      </c>
      <c r="N181" s="85">
        <v>0</v>
      </c>
      <c r="O181" s="225"/>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132" t="s">
        <v>434</v>
      </c>
      <c r="L182" s="377" t="s">
        <v>407</v>
      </c>
      <c r="M182" s="387" t="s">
        <v>407</v>
      </c>
      <c r="N182" s="85">
        <v>0</v>
      </c>
      <c r="O182" s="225"/>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132" t="s">
        <v>434</v>
      </c>
      <c r="L183" s="377" t="s">
        <v>407</v>
      </c>
      <c r="M183" s="387"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132" t="s">
        <v>126</v>
      </c>
      <c r="L184" s="418" t="s">
        <v>129</v>
      </c>
      <c r="M184" s="385"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3" t="s">
        <v>135</v>
      </c>
      <c r="M185" s="122" t="s">
        <v>135</v>
      </c>
      <c r="N185" s="85">
        <v>0</v>
      </c>
      <c r="O185" s="225"/>
    </row>
    <row r="186" spans="1:15" s="4" customFormat="1" ht="25.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418" t="s">
        <v>129</v>
      </c>
      <c r="M186" s="385" t="s">
        <v>129</v>
      </c>
      <c r="N186" s="661">
        <v>0.125</v>
      </c>
      <c r="O186" s="225"/>
    </row>
    <row r="187" spans="1:15" s="4" customFormat="1" ht="25.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418" t="s">
        <v>129</v>
      </c>
      <c r="M187" s="385" t="s">
        <v>129</v>
      </c>
      <c r="N187" s="661">
        <v>0.125</v>
      </c>
      <c r="O187" s="225"/>
    </row>
    <row r="188" spans="1:15" s="4" customFormat="1" ht="25.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418" t="s">
        <v>129</v>
      </c>
      <c r="M188" s="385" t="s">
        <v>129</v>
      </c>
      <c r="N188" s="661">
        <v>0.125</v>
      </c>
      <c r="O188" s="225"/>
    </row>
    <row r="189" spans="1:15" s="4" customFormat="1" ht="25.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418" t="s">
        <v>129</v>
      </c>
      <c r="M189" s="385" t="s">
        <v>129</v>
      </c>
      <c r="N189" s="661">
        <v>0.125</v>
      </c>
      <c r="O189" s="225"/>
    </row>
    <row r="190" spans="1:15" s="4" customFormat="1" ht="25.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418" t="s">
        <v>129</v>
      </c>
      <c r="M190" s="385" t="s">
        <v>129</v>
      </c>
      <c r="N190" s="661">
        <v>0.125</v>
      </c>
      <c r="O190" s="225"/>
    </row>
    <row r="191" spans="1:15" s="4" customFormat="1" ht="25.5"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418" t="s">
        <v>129</v>
      </c>
      <c r="M191" s="385" t="s">
        <v>129</v>
      </c>
      <c r="N191" s="661">
        <v>0.125</v>
      </c>
      <c r="O191" s="225"/>
    </row>
    <row r="192" spans="1:15" s="4" customFormat="1" ht="25.5" x14ac:dyDescent="0.25">
      <c r="A192" s="82">
        <v>186</v>
      </c>
      <c r="B192" s="133" t="s">
        <v>293</v>
      </c>
      <c r="C192" s="133" t="s">
        <v>578</v>
      </c>
      <c r="D192" s="133" t="s">
        <v>354</v>
      </c>
      <c r="E192" s="122" t="s">
        <v>594</v>
      </c>
      <c r="F192" s="125" t="s">
        <v>595</v>
      </c>
      <c r="G192" s="140">
        <v>40</v>
      </c>
      <c r="H192" s="152">
        <v>0.125</v>
      </c>
      <c r="I192" s="133" t="s">
        <v>124</v>
      </c>
      <c r="J192" s="222" t="s">
        <v>596</v>
      </c>
      <c r="K192" s="132" t="s">
        <v>129</v>
      </c>
      <c r="L192" s="418" t="s">
        <v>129</v>
      </c>
      <c r="M192" s="385" t="s">
        <v>129</v>
      </c>
      <c r="N192" s="661">
        <v>0.125</v>
      </c>
      <c r="O192" s="225"/>
    </row>
    <row r="193" spans="1:15" s="4" customFormat="1" ht="25.5" x14ac:dyDescent="0.25">
      <c r="A193" s="82">
        <v>187</v>
      </c>
      <c r="B193" s="133" t="s">
        <v>293</v>
      </c>
      <c r="C193" s="133" t="s">
        <v>578</v>
      </c>
      <c r="D193" s="133" t="s">
        <v>597</v>
      </c>
      <c r="E193" s="122" t="s">
        <v>598</v>
      </c>
      <c r="F193" s="125" t="s">
        <v>599</v>
      </c>
      <c r="G193" s="140">
        <v>40</v>
      </c>
      <c r="H193" s="152">
        <v>0.125</v>
      </c>
      <c r="I193" s="133" t="s">
        <v>124</v>
      </c>
      <c r="J193" s="222" t="s">
        <v>600</v>
      </c>
      <c r="K193" s="132" t="s">
        <v>129</v>
      </c>
      <c r="L193" s="418" t="s">
        <v>129</v>
      </c>
      <c r="M193" s="385" t="s">
        <v>129</v>
      </c>
      <c r="N193" s="661">
        <v>0.125</v>
      </c>
      <c r="O193" s="225"/>
    </row>
    <row r="194" spans="1:15" s="4" customFormat="1" ht="76.5" x14ac:dyDescent="0.25">
      <c r="A194" s="82">
        <v>188</v>
      </c>
      <c r="B194" s="133" t="s">
        <v>601</v>
      </c>
      <c r="C194" s="133" t="s">
        <v>602</v>
      </c>
      <c r="D194" s="133" t="s">
        <v>603</v>
      </c>
      <c r="E194" s="122">
        <v>62</v>
      </c>
      <c r="F194" s="125" t="s">
        <v>604</v>
      </c>
      <c r="G194" s="140">
        <v>41</v>
      </c>
      <c r="H194" s="139">
        <v>0.1</v>
      </c>
      <c r="I194" s="133" t="s">
        <v>124</v>
      </c>
      <c r="J194" s="222">
        <v>53</v>
      </c>
      <c r="K194" s="132" t="s">
        <v>126</v>
      </c>
      <c r="L194" s="418" t="s">
        <v>126</v>
      </c>
      <c r="M194" s="385" t="s">
        <v>126</v>
      </c>
      <c r="N194" s="226">
        <v>0</v>
      </c>
      <c r="O194" s="225" t="s">
        <v>5152</v>
      </c>
    </row>
    <row r="195" spans="1:15" s="4" customFormat="1" ht="51" x14ac:dyDescent="0.25">
      <c r="A195" s="82">
        <v>189</v>
      </c>
      <c r="B195" s="133" t="s">
        <v>601</v>
      </c>
      <c r="C195" s="133" t="s">
        <v>602</v>
      </c>
      <c r="D195" s="133" t="s">
        <v>295</v>
      </c>
      <c r="E195" s="122" t="s">
        <v>606</v>
      </c>
      <c r="F195" s="125" t="s">
        <v>607</v>
      </c>
      <c r="G195" s="140" t="s">
        <v>125</v>
      </c>
      <c r="H195" s="138" t="s">
        <v>125</v>
      </c>
      <c r="I195" s="133" t="s">
        <v>166</v>
      </c>
      <c r="J195" s="222" t="s">
        <v>125</v>
      </c>
      <c r="K195" s="132" t="s">
        <v>434</v>
      </c>
      <c r="L195" s="223" t="s">
        <v>125</v>
      </c>
      <c r="M195" s="13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132" t="s">
        <v>407</v>
      </c>
      <c r="N196" s="85">
        <v>0</v>
      </c>
      <c r="O196" s="225"/>
    </row>
    <row r="197" spans="1:15" s="4" customFormat="1" ht="51"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385" t="s">
        <v>135</v>
      </c>
      <c r="N197" s="85">
        <v>0</v>
      </c>
      <c r="O197" s="225"/>
    </row>
    <row r="198" spans="1:15" s="4" customFormat="1" ht="51" x14ac:dyDescent="0.25">
      <c r="A198" s="82">
        <v>192</v>
      </c>
      <c r="B198" s="133" t="s">
        <v>601</v>
      </c>
      <c r="C198" s="133" t="s">
        <v>602</v>
      </c>
      <c r="D198" s="133" t="s">
        <v>603</v>
      </c>
      <c r="E198" s="122" t="s">
        <v>611</v>
      </c>
      <c r="F198" s="125" t="s">
        <v>612</v>
      </c>
      <c r="G198" s="1422"/>
      <c r="H198" s="152">
        <v>2.86E-2</v>
      </c>
      <c r="I198" s="133" t="s">
        <v>177</v>
      </c>
      <c r="J198" s="222" t="s">
        <v>125</v>
      </c>
      <c r="K198" s="132" t="s">
        <v>126</v>
      </c>
      <c r="L198" s="223" t="s">
        <v>125</v>
      </c>
      <c r="M198" s="387" t="s">
        <v>129</v>
      </c>
      <c r="N198" s="661">
        <v>2.86E-2</v>
      </c>
      <c r="O198" s="225"/>
    </row>
    <row r="199" spans="1:15" s="4" customFormat="1" ht="51" x14ac:dyDescent="0.25">
      <c r="A199" s="82">
        <v>193</v>
      </c>
      <c r="B199" s="133" t="s">
        <v>601</v>
      </c>
      <c r="C199" s="133" t="s">
        <v>602</v>
      </c>
      <c r="D199" s="133" t="s">
        <v>603</v>
      </c>
      <c r="E199" s="122" t="s">
        <v>614</v>
      </c>
      <c r="F199" s="125" t="s">
        <v>615</v>
      </c>
      <c r="G199" s="1422"/>
      <c r="H199" s="152">
        <v>2.86E-2</v>
      </c>
      <c r="I199" s="133" t="s">
        <v>177</v>
      </c>
      <c r="J199" s="222" t="s">
        <v>125</v>
      </c>
      <c r="K199" s="132" t="s">
        <v>126</v>
      </c>
      <c r="L199" s="223" t="s">
        <v>125</v>
      </c>
      <c r="M199" s="387" t="s">
        <v>129</v>
      </c>
      <c r="N199" s="661">
        <v>2.86E-2</v>
      </c>
      <c r="O199" s="225"/>
    </row>
    <row r="200" spans="1:15" s="4" customFormat="1" ht="51" x14ac:dyDescent="0.25">
      <c r="A200" s="82">
        <v>194</v>
      </c>
      <c r="B200" s="133" t="s">
        <v>601</v>
      </c>
      <c r="C200" s="133" t="s">
        <v>602</v>
      </c>
      <c r="D200" s="133" t="s">
        <v>603</v>
      </c>
      <c r="E200" s="122" t="s">
        <v>616</v>
      </c>
      <c r="F200" s="125" t="s">
        <v>617</v>
      </c>
      <c r="G200" s="1422"/>
      <c r="H200" s="152">
        <v>2.86E-2</v>
      </c>
      <c r="I200" s="133" t="s">
        <v>177</v>
      </c>
      <c r="J200" s="222" t="s">
        <v>125</v>
      </c>
      <c r="K200" s="132" t="s">
        <v>126</v>
      </c>
      <c r="L200" s="223" t="s">
        <v>125</v>
      </c>
      <c r="M200" s="387" t="s">
        <v>129</v>
      </c>
      <c r="N200" s="661">
        <v>2.86E-2</v>
      </c>
      <c r="O200" s="225"/>
    </row>
    <row r="201" spans="1:15" s="4" customFormat="1" ht="51" x14ac:dyDescent="0.25">
      <c r="A201" s="82">
        <v>195</v>
      </c>
      <c r="B201" s="133" t="s">
        <v>601</v>
      </c>
      <c r="C201" s="133" t="s">
        <v>602</v>
      </c>
      <c r="D201" s="133" t="s">
        <v>603</v>
      </c>
      <c r="E201" s="122" t="s">
        <v>618</v>
      </c>
      <c r="F201" s="125" t="s">
        <v>619</v>
      </c>
      <c r="G201" s="1422"/>
      <c r="H201" s="152">
        <v>2.86E-2</v>
      </c>
      <c r="I201" s="133" t="s">
        <v>177</v>
      </c>
      <c r="J201" s="222" t="s">
        <v>125</v>
      </c>
      <c r="K201" s="132" t="s">
        <v>126</v>
      </c>
      <c r="L201" s="223" t="s">
        <v>125</v>
      </c>
      <c r="M201" s="387" t="s">
        <v>129</v>
      </c>
      <c r="N201" s="661">
        <v>2.86E-2</v>
      </c>
      <c r="O201" s="225"/>
    </row>
    <row r="202" spans="1:15" s="4" customFormat="1" ht="51"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387" t="s">
        <v>126</v>
      </c>
      <c r="N202" s="226">
        <v>0</v>
      </c>
      <c r="O202" s="225"/>
    </row>
    <row r="203" spans="1:15" s="4" customFormat="1" ht="51"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387" t="s">
        <v>126</v>
      </c>
      <c r="N203" s="226">
        <v>0</v>
      </c>
      <c r="O203" s="225"/>
    </row>
    <row r="204" spans="1:15" s="4" customFormat="1" ht="51"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387" t="s">
        <v>126</v>
      </c>
      <c r="N204" s="226">
        <v>0</v>
      </c>
      <c r="O204" s="225"/>
    </row>
    <row r="205" spans="1:15" s="4" customFormat="1" ht="51"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387" t="s">
        <v>126</v>
      </c>
      <c r="N205" s="226">
        <v>0</v>
      </c>
      <c r="O205" s="225"/>
    </row>
    <row r="206" spans="1:15" s="4" customFormat="1" ht="51"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387" t="s">
        <v>126</v>
      </c>
      <c r="N206" s="226">
        <v>0</v>
      </c>
      <c r="O206" s="225"/>
    </row>
    <row r="207" spans="1:15" s="4" customFormat="1" ht="51"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387" t="s">
        <v>126</v>
      </c>
      <c r="N207" s="226">
        <v>0</v>
      </c>
      <c r="O207" s="225"/>
    </row>
    <row r="208" spans="1:15" s="4" customFormat="1" ht="51"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387" t="s">
        <v>126</v>
      </c>
      <c r="N208" s="226">
        <v>0</v>
      </c>
      <c r="O208" s="225"/>
    </row>
    <row r="209" spans="1:15" s="4" customFormat="1" ht="51"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387" t="s">
        <v>126</v>
      </c>
      <c r="N209" s="226">
        <v>0</v>
      </c>
      <c r="O209" s="225"/>
    </row>
    <row r="210" spans="1:15" s="4" customFormat="1" ht="51"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387" t="s">
        <v>129</v>
      </c>
      <c r="N210" s="661">
        <v>2.86E-2</v>
      </c>
      <c r="O210" s="225"/>
    </row>
    <row r="211" spans="1:15" s="4" customFormat="1" ht="51"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387" t="s">
        <v>129</v>
      </c>
      <c r="N211" s="661">
        <v>2.86E-2</v>
      </c>
      <c r="O211" s="225"/>
    </row>
    <row r="212" spans="1:15" s="4" customFormat="1" ht="51" x14ac:dyDescent="0.25">
      <c r="A212" s="82">
        <v>206</v>
      </c>
      <c r="B212" s="133" t="s">
        <v>601</v>
      </c>
      <c r="C212" s="133" t="s">
        <v>602</v>
      </c>
      <c r="D212" s="133" t="s">
        <v>603</v>
      </c>
      <c r="E212" s="122">
        <v>64</v>
      </c>
      <c r="F212" s="125" t="s">
        <v>641</v>
      </c>
      <c r="G212" s="140" t="s">
        <v>125</v>
      </c>
      <c r="H212" s="138" t="s">
        <v>125</v>
      </c>
      <c r="I212" s="133" t="s">
        <v>166</v>
      </c>
      <c r="J212" s="222" t="s">
        <v>125</v>
      </c>
      <c r="K212" s="48" t="s">
        <v>1571</v>
      </c>
      <c r="L212" s="223" t="s">
        <v>125</v>
      </c>
      <c r="M212" s="48" t="s">
        <v>1571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126</v>
      </c>
      <c r="L213" s="419" t="s">
        <v>407</v>
      </c>
      <c r="M213" s="127" t="s">
        <v>126</v>
      </c>
      <c r="N213" s="229">
        <v>0</v>
      </c>
      <c r="O213" s="225" t="s">
        <v>2506</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434</v>
      </c>
      <c r="L214" s="419" t="s">
        <v>126</v>
      </c>
      <c r="M214" s="385"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434</v>
      </c>
      <c r="L215" s="419" t="s">
        <v>126</v>
      </c>
      <c r="M215" s="385"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434</v>
      </c>
      <c r="L216" s="419" t="s">
        <v>126</v>
      </c>
      <c r="M216" s="385"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385"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23" t="s">
        <v>125</v>
      </c>
      <c r="M218" s="385"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385"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38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385" t="s">
        <v>126</v>
      </c>
      <c r="N221" s="85">
        <v>0</v>
      </c>
      <c r="O221" s="225"/>
    </row>
    <row r="222" spans="1:15" s="4" customFormat="1" ht="38.25" x14ac:dyDescent="0.25">
      <c r="A222" s="82">
        <v>216</v>
      </c>
      <c r="B222" s="133" t="s">
        <v>601</v>
      </c>
      <c r="C222" s="133" t="s">
        <v>664</v>
      </c>
      <c r="D222" s="133" t="s">
        <v>354</v>
      </c>
      <c r="E222" s="122" t="s">
        <v>665</v>
      </c>
      <c r="F222" s="125" t="s">
        <v>666</v>
      </c>
      <c r="G222" s="140" t="s">
        <v>125</v>
      </c>
      <c r="H222" s="138" t="s">
        <v>125</v>
      </c>
      <c r="I222" s="133" t="s">
        <v>265</v>
      </c>
      <c r="J222" s="222">
        <v>55</v>
      </c>
      <c r="K222" s="48" t="s">
        <v>2745</v>
      </c>
      <c r="L222" s="462"/>
      <c r="M222" s="48" t="s">
        <v>407</v>
      </c>
      <c r="N222" s="85">
        <v>0</v>
      </c>
      <c r="O222" s="225"/>
    </row>
    <row r="223" spans="1:15" s="4" customFormat="1" ht="102" x14ac:dyDescent="0.25">
      <c r="A223" s="82">
        <v>217</v>
      </c>
      <c r="B223" s="133" t="s">
        <v>601</v>
      </c>
      <c r="C223" s="133" t="s">
        <v>602</v>
      </c>
      <c r="D223" s="133" t="s">
        <v>603</v>
      </c>
      <c r="E223" s="122">
        <v>67</v>
      </c>
      <c r="F223" s="125" t="s">
        <v>669</v>
      </c>
      <c r="G223" s="140">
        <v>43</v>
      </c>
      <c r="H223" s="152">
        <v>0.3</v>
      </c>
      <c r="I223" s="133" t="s">
        <v>124</v>
      </c>
      <c r="J223" s="222">
        <v>56</v>
      </c>
      <c r="K223" s="132" t="s">
        <v>126</v>
      </c>
      <c r="L223" s="418" t="s">
        <v>126</v>
      </c>
      <c r="M223" s="385" t="s">
        <v>126</v>
      </c>
      <c r="N223" s="226">
        <v>0</v>
      </c>
      <c r="O223" s="225" t="s">
        <v>5153</v>
      </c>
    </row>
    <row r="224" spans="1:15" s="4" customFormat="1" ht="63.75" x14ac:dyDescent="0.25">
      <c r="A224" s="82">
        <v>218</v>
      </c>
      <c r="B224" s="133" t="s">
        <v>601</v>
      </c>
      <c r="C224" s="133" t="s">
        <v>602</v>
      </c>
      <c r="D224" s="133" t="s">
        <v>634</v>
      </c>
      <c r="E224" s="122">
        <v>68</v>
      </c>
      <c r="F224" s="125" t="s">
        <v>670</v>
      </c>
      <c r="G224" s="140">
        <v>44</v>
      </c>
      <c r="H224" s="152">
        <v>0.1</v>
      </c>
      <c r="I224" s="133" t="s">
        <v>124</v>
      </c>
      <c r="J224" s="222">
        <v>57</v>
      </c>
      <c r="K224" s="132" t="s">
        <v>126</v>
      </c>
      <c r="L224" s="418" t="s">
        <v>126</v>
      </c>
      <c r="M224" s="385" t="s">
        <v>126</v>
      </c>
      <c r="N224" s="226">
        <v>0</v>
      </c>
      <c r="O224" s="225" t="s">
        <v>3493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434</v>
      </c>
      <c r="L225" s="223" t="s">
        <v>125</v>
      </c>
      <c r="M225" s="385"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434</v>
      </c>
      <c r="L226" s="223" t="s">
        <v>125</v>
      </c>
      <c r="M226" s="385"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434</v>
      </c>
      <c r="L227" s="223" t="s">
        <v>125</v>
      </c>
      <c r="M227" s="385"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434</v>
      </c>
      <c r="L228" s="223" t="s">
        <v>125</v>
      </c>
      <c r="M228" s="38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31</v>
      </c>
      <c r="L229" s="415">
        <v>0</v>
      </c>
      <c r="M229" s="379">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0</v>
      </c>
      <c r="L230" s="411">
        <v>0</v>
      </c>
      <c r="M230" s="362">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132" t="s">
        <v>129</v>
      </c>
      <c r="L231" s="223" t="s">
        <v>135</v>
      </c>
      <c r="M231" s="385"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126</v>
      </c>
      <c r="L232" s="418" t="s">
        <v>126</v>
      </c>
      <c r="M232" s="385"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418" t="s">
        <v>126</v>
      </c>
      <c r="M233" s="385" t="s">
        <v>126</v>
      </c>
      <c r="N233" s="85">
        <v>0</v>
      </c>
      <c r="O233" s="225"/>
    </row>
    <row r="234" spans="1:15" s="4" customFormat="1" ht="38.25" x14ac:dyDescent="0.25">
      <c r="A234" s="82">
        <v>228</v>
      </c>
      <c r="B234" s="133" t="s">
        <v>601</v>
      </c>
      <c r="C234" s="133" t="s">
        <v>682</v>
      </c>
      <c r="D234" s="133" t="s">
        <v>603</v>
      </c>
      <c r="E234" s="122" t="s">
        <v>690</v>
      </c>
      <c r="F234" s="125" t="s">
        <v>575</v>
      </c>
      <c r="G234" s="140" t="s">
        <v>125</v>
      </c>
      <c r="H234" s="138" t="s">
        <v>125</v>
      </c>
      <c r="I234" s="133" t="s">
        <v>177</v>
      </c>
      <c r="J234" s="222" t="s">
        <v>691</v>
      </c>
      <c r="K234" s="132" t="s">
        <v>129</v>
      </c>
      <c r="L234" s="418" t="s">
        <v>129</v>
      </c>
      <c r="M234" s="385" t="s">
        <v>129</v>
      </c>
      <c r="N234" s="85">
        <v>0</v>
      </c>
      <c r="O234" s="585" t="s">
        <v>5154</v>
      </c>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418" t="s">
        <v>135</v>
      </c>
      <c r="M235" s="38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418" t="s">
        <v>129</v>
      </c>
      <c r="M236" s="385"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418" t="s">
        <v>126</v>
      </c>
      <c r="M237" s="385"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418" t="s">
        <v>126</v>
      </c>
      <c r="M238" s="38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c r="M239" s="38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c r="M240" s="38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c r="M241" s="38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c r="M242" s="38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385" t="s">
        <v>129</v>
      </c>
      <c r="N243" s="85">
        <v>0</v>
      </c>
      <c r="O243" s="225" t="s">
        <v>3151</v>
      </c>
    </row>
    <row r="244" spans="1:15" s="4" customFormat="1" ht="38.25"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c r="M244" s="385" t="s">
        <v>129</v>
      </c>
      <c r="N244" s="85">
        <v>0</v>
      </c>
      <c r="O244" s="225"/>
    </row>
    <row r="245" spans="1:15" s="4" customFormat="1" ht="38.25" x14ac:dyDescent="0.25">
      <c r="A245" s="82">
        <v>239</v>
      </c>
      <c r="B245" s="133" t="s">
        <v>601</v>
      </c>
      <c r="C245" s="133" t="s">
        <v>664</v>
      </c>
      <c r="D245" s="133" t="s">
        <v>712</v>
      </c>
      <c r="E245" s="122">
        <v>76</v>
      </c>
      <c r="F245" s="125" t="s">
        <v>713</v>
      </c>
      <c r="G245" s="1422">
        <v>46</v>
      </c>
      <c r="H245" s="152">
        <v>0.1</v>
      </c>
      <c r="I245" s="133" t="s">
        <v>177</v>
      </c>
      <c r="J245" s="222" t="s">
        <v>125</v>
      </c>
      <c r="K245" s="132" t="s">
        <v>129</v>
      </c>
      <c r="L245" s="223" t="s">
        <v>125</v>
      </c>
      <c r="M245" s="385" t="s">
        <v>129</v>
      </c>
      <c r="N245" s="226">
        <v>0.1</v>
      </c>
      <c r="O245" s="225"/>
    </row>
    <row r="246" spans="1:15" s="4" customFormat="1" ht="25.5"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385" t="s">
        <v>126</v>
      </c>
      <c r="N246" s="85">
        <v>0</v>
      </c>
      <c r="O246" s="225"/>
    </row>
    <row r="247" spans="1:15" s="4" customFormat="1" ht="25.5"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385" t="s">
        <v>129</v>
      </c>
      <c r="N247" s="85">
        <v>0</v>
      </c>
      <c r="O247" s="225"/>
    </row>
    <row r="248" spans="1:15" s="4" customFormat="1" ht="25.5"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385" t="s">
        <v>126</v>
      </c>
      <c r="N248" s="85">
        <v>0</v>
      </c>
      <c r="O248" s="225"/>
    </row>
    <row r="249" spans="1:15" s="4" customFormat="1" ht="25.5"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385" t="s">
        <v>126</v>
      </c>
      <c r="N249" s="85">
        <v>0</v>
      </c>
      <c r="O249" s="225"/>
    </row>
    <row r="250" spans="1:15" s="4" customFormat="1" ht="76.5" x14ac:dyDescent="0.25">
      <c r="A250" s="82">
        <v>244</v>
      </c>
      <c r="B250" s="133" t="s">
        <v>601</v>
      </c>
      <c r="C250" s="133" t="s">
        <v>664</v>
      </c>
      <c r="D250" s="133" t="s">
        <v>712</v>
      </c>
      <c r="E250" s="122">
        <v>77</v>
      </c>
      <c r="F250" s="125" t="s">
        <v>722</v>
      </c>
      <c r="G250" s="1422">
        <v>47</v>
      </c>
      <c r="H250" s="152">
        <v>0.25</v>
      </c>
      <c r="I250" s="133" t="s">
        <v>177</v>
      </c>
      <c r="J250" s="141">
        <v>63</v>
      </c>
      <c r="K250" s="132" t="s">
        <v>126</v>
      </c>
      <c r="L250" s="418" t="s">
        <v>126</v>
      </c>
      <c r="M250" s="385" t="s">
        <v>126</v>
      </c>
      <c r="N250" s="226">
        <v>0</v>
      </c>
      <c r="O250" s="225" t="s">
        <v>2387</v>
      </c>
    </row>
    <row r="251" spans="1:15" s="4" customFormat="1" ht="25.5" x14ac:dyDescent="0.25">
      <c r="A251" s="82">
        <v>245</v>
      </c>
      <c r="B251" s="133" t="s">
        <v>601</v>
      </c>
      <c r="C251" s="133" t="s">
        <v>664</v>
      </c>
      <c r="D251" s="133" t="s">
        <v>712</v>
      </c>
      <c r="E251" s="122" t="s">
        <v>723</v>
      </c>
      <c r="F251" s="125" t="s">
        <v>724</v>
      </c>
      <c r="G251" s="1422"/>
      <c r="H251" s="138" t="s">
        <v>125</v>
      </c>
      <c r="I251" s="133" t="s">
        <v>177</v>
      </c>
      <c r="J251" s="222" t="s">
        <v>609</v>
      </c>
      <c r="K251" s="132" t="s">
        <v>434</v>
      </c>
      <c r="L251" s="418" t="s">
        <v>407</v>
      </c>
      <c r="M251" s="385" t="s">
        <v>126</v>
      </c>
      <c r="N251" s="85">
        <v>0</v>
      </c>
      <c r="O251" s="225"/>
    </row>
    <row r="252" spans="1:15" s="4" customFormat="1" ht="25.5" x14ac:dyDescent="0.25">
      <c r="A252" s="82">
        <v>246</v>
      </c>
      <c r="B252" s="133" t="s">
        <v>601</v>
      </c>
      <c r="C252" s="133" t="s">
        <v>664</v>
      </c>
      <c r="D252" s="133" t="s">
        <v>712</v>
      </c>
      <c r="E252" s="122" t="s">
        <v>725</v>
      </c>
      <c r="F252" s="125" t="s">
        <v>726</v>
      </c>
      <c r="G252" s="1422"/>
      <c r="H252" s="138" t="s">
        <v>125</v>
      </c>
      <c r="I252" s="133" t="s">
        <v>177</v>
      </c>
      <c r="J252" s="222" t="s">
        <v>727</v>
      </c>
      <c r="K252" s="132" t="s">
        <v>434</v>
      </c>
      <c r="L252" s="418" t="s">
        <v>407</v>
      </c>
      <c r="M252" s="385" t="s">
        <v>126</v>
      </c>
      <c r="N252" s="85">
        <v>0</v>
      </c>
      <c r="O252" s="225"/>
    </row>
    <row r="253" spans="1:15" s="4" customFormat="1" ht="25.5" x14ac:dyDescent="0.25">
      <c r="A253" s="82">
        <v>247</v>
      </c>
      <c r="B253" s="133" t="s">
        <v>601</v>
      </c>
      <c r="C253" s="133" t="s">
        <v>664</v>
      </c>
      <c r="D253" s="133" t="s">
        <v>712</v>
      </c>
      <c r="E253" s="122" t="s">
        <v>728</v>
      </c>
      <c r="F253" s="125" t="s">
        <v>729</v>
      </c>
      <c r="G253" s="1422"/>
      <c r="H253" s="138" t="s">
        <v>125</v>
      </c>
      <c r="I253" s="133" t="s">
        <v>177</v>
      </c>
      <c r="J253" s="222" t="s">
        <v>730</v>
      </c>
      <c r="K253" s="132" t="s">
        <v>434</v>
      </c>
      <c r="L253" s="418" t="s">
        <v>407</v>
      </c>
      <c r="M253" s="385" t="s">
        <v>126</v>
      </c>
      <c r="N253" s="85">
        <v>0</v>
      </c>
      <c r="O253" s="225"/>
    </row>
    <row r="254" spans="1:15" s="4" customFormat="1" ht="25.5" x14ac:dyDescent="0.25">
      <c r="A254" s="82">
        <v>248</v>
      </c>
      <c r="B254" s="133" t="s">
        <v>601</v>
      </c>
      <c r="C254" s="133" t="s">
        <v>664</v>
      </c>
      <c r="D254" s="133" t="s">
        <v>712</v>
      </c>
      <c r="E254" s="122" t="s">
        <v>731</v>
      </c>
      <c r="F254" s="125" t="s">
        <v>732</v>
      </c>
      <c r="G254" s="1405"/>
      <c r="H254" s="138" t="s">
        <v>125</v>
      </c>
      <c r="I254" s="133" t="s">
        <v>177</v>
      </c>
      <c r="J254" s="222" t="s">
        <v>733</v>
      </c>
      <c r="K254" s="132" t="s">
        <v>434</v>
      </c>
      <c r="L254" s="418" t="s">
        <v>407</v>
      </c>
      <c r="M254" s="38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418" t="s">
        <v>407</v>
      </c>
      <c r="M255" s="385" t="s">
        <v>126</v>
      </c>
      <c r="N255" s="226">
        <v>0</v>
      </c>
      <c r="O255" s="225" t="s">
        <v>2082</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126</v>
      </c>
      <c r="L256" s="418" t="s">
        <v>129</v>
      </c>
      <c r="M256" s="385"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126</v>
      </c>
      <c r="L257" s="418" t="s">
        <v>126</v>
      </c>
      <c r="M257" s="385" t="s">
        <v>126</v>
      </c>
      <c r="N257" s="226">
        <v>0</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6">
        <v>0.17</v>
      </c>
      <c r="L258" s="496">
        <v>0</v>
      </c>
      <c r="M258" s="654">
        <v>0</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411">
        <v>703</v>
      </c>
      <c r="M259" s="670">
        <v>703</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543</v>
      </c>
      <c r="L260" s="411">
        <v>543</v>
      </c>
      <c r="M260" s="670">
        <v>543</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418" t="s">
        <v>135</v>
      </c>
      <c r="M261" s="38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132" t="s">
        <v>126</v>
      </c>
      <c r="L262" s="418" t="s">
        <v>126</v>
      </c>
      <c r="M262" s="385" t="s">
        <v>126</v>
      </c>
      <c r="N262" s="1535">
        <v>0</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132" t="s">
        <v>126</v>
      </c>
      <c r="L263" s="418" t="s">
        <v>126</v>
      </c>
      <c r="M263" s="38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132" t="s">
        <v>126</v>
      </c>
      <c r="L264" s="418" t="s">
        <v>126</v>
      </c>
      <c r="M264" s="385"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132" t="s">
        <v>126</v>
      </c>
      <c r="L265" s="418" t="s">
        <v>129</v>
      </c>
      <c r="M265" s="385" t="s">
        <v>129</v>
      </c>
      <c r="N265" s="1536"/>
      <c r="O265" s="225"/>
    </row>
    <row r="274" spans="14:14" x14ac:dyDescent="0.25">
      <c r="N274" s="344"/>
    </row>
  </sheetData>
  <sheetProtection formatCells="0" formatColumns="0" formatRows="0" insertColumns="0" insertHyperlinks="0"/>
  <mergeCells count="36">
    <mergeCell ref="G264:G265"/>
    <mergeCell ref="H264:H265"/>
    <mergeCell ref="N264:N265"/>
    <mergeCell ref="N11:N12"/>
    <mergeCell ref="H7:H8"/>
    <mergeCell ref="N7:N8"/>
    <mergeCell ref="H262:H263"/>
    <mergeCell ref="N262:N263"/>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9">
    <dataValidation allowBlank="1" showInputMessage="1" showErrorMessage="1" sqref="K94 K97 K83 K85 K79 K131" xr:uid="{015D808C-E12C-4627-9D69-ABD7DBD48558}"/>
    <dataValidation type="list" allowBlank="1" showInputMessage="1" showErrorMessage="1" sqref="N258" xr:uid="{E1631C2D-9CEC-4E43-901E-E75044D4A71D}">
      <formula1>"0%,20%"</formula1>
    </dataValidation>
    <dataValidation type="list" allowBlank="1" showInputMessage="1" showErrorMessage="1" sqref="N131" xr:uid="{84A9829D-8ADC-41FD-AF83-505563AE2991}">
      <formula1>"0%,30%"</formula1>
    </dataValidation>
    <dataValidation type="list" allowBlank="1" showInputMessage="1" showErrorMessage="1" sqref="N100" xr:uid="{12EEA685-AC7B-4789-82BF-A1C8E2E82D8D}">
      <formula1>"0%,20%,39%,50%"</formula1>
    </dataValidation>
    <dataValidation type="whole" allowBlank="1" showInputMessage="1" showErrorMessage="1" sqref="I130 L231 L185:M185 L235:M235 M197 L261:M261 K229:K230 K145 K20 K67:K68 K43 K259:K260 K132 K156 K74:K77 K80 K130:M130" xr:uid="{A26ED8EE-60C0-40C0-8B1B-F37D1FF29CFE}">
      <formula1>0</formula1>
      <formula2>10000000</formula2>
    </dataValidation>
    <dataValidation type="list" allowBlank="1" showInputMessage="1" showErrorMessage="1" sqref="M143 K135:K138 K140:K143 K223 K198:K211 K147:K149 K157:K160 K232:K234 K214:K216 K168:K183 K95:K96 K98:K101 K151:K155 K251:K255 K244:K249 K45:K56 K163:K166 K103:K112 K114:K115 L94:M97" xr:uid="{9B9D3A1F-40BF-4142-B514-E451966DFD68}">
      <formula1>"SI,NO,NO APLICA"</formula1>
    </dataValidation>
    <dataValidation type="list" allowBlank="1" showInputMessage="1" showErrorMessage="1" sqref="I129 M7:M9 K184:M184 K167:M167 K150:M150 L236:L238 K69:M69 K144:M144 M236:M244 L166 K65:K66 K57:M57 M18:M19 K87:M92 L65:M65 K129:M129 K21:M21 K262:M265 M217:M221 L223:L224 K256:M257 M23:M24 M231 K186:M194 K161:M161 L163:M163 K18:K19 K71 K73 K7:K9 K236:K242 K213 K231 K250 K217:K221 K11:K16 K224:K228 M223:M228 L45:M55 M11:M16" xr:uid="{C28CBB73-A092-4423-B9DF-5A11B00822B8}">
      <formula1>"SI,NO"</formula1>
    </dataValidation>
    <dataValidation type="list" allowBlank="1" showInputMessage="1" showErrorMessage="1" sqref="L135:L139 M100:M101 M134:M139 L101 L98:M98 L103:L114 M103:M119" xr:uid="{F63C9F56-858C-439E-817C-0B8EAED08291}">
      <formula1>"SI,NO,NO APLICA,VACIO"</formula1>
    </dataValidation>
    <dataValidation type="list" allowBlank="1" showInputMessage="1" showErrorMessage="1" sqref="L36:L37 L39:M41 L63:M63 M198:M211 L152:L155 L250:L255 M140 M121:M128 M59 L213:M216 M73 M66 L99:M99 M168:M183 L169 M25:M33 L232:M234 L147:M149 M71 L181:L183 M245:M255 M35:M37 L157:L160 L178:L179 M164:M166" xr:uid="{F38CF356-974A-4896-8194-8B99AEE212D3}">
      <formula1>"SI,NO,VACIO"</formula1>
    </dataValidation>
  </dataValidations>
  <hyperlinks>
    <hyperlink ref="O35" r:id="rId1" display="https://secretariageneral.gov.co/sites/default/files/instrumentos_gestion_informacion/pgd_v5_2021-2021.pdf" xr:uid="{5FEE90B1-FCF4-4CBC-84CD-232E01D4C1FC}"/>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dimension ref="A1:V92"/>
  <sheetViews>
    <sheetView showGridLines="0" topLeftCell="K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0.76</v>
      </c>
      <c r="E2" s="1446" t="s">
        <v>775</v>
      </c>
      <c r="F2" s="1443" t="s">
        <v>121</v>
      </c>
      <c r="G2" s="1503">
        <v>0.3</v>
      </c>
      <c r="H2" s="1506">
        <f>+M6</f>
        <v>1</v>
      </c>
      <c r="I2" s="1499">
        <f>+O6</f>
        <v>0.2</v>
      </c>
      <c r="J2" s="1499">
        <f>+I2/H2</f>
        <v>0.2</v>
      </c>
      <c r="K2" s="25" t="s">
        <v>776</v>
      </c>
      <c r="L2" s="25" t="s">
        <v>777</v>
      </c>
      <c r="M2" s="159">
        <v>0.4</v>
      </c>
      <c r="N2" s="160">
        <f>+M2*G2*C2</f>
        <v>3.5999999999999997E-2</v>
      </c>
      <c r="O2" s="161">
        <f>+'1051 TTRANS. Ver'!N7</f>
        <v>0</v>
      </c>
      <c r="Q2" s="301" t="s">
        <v>778</v>
      </c>
      <c r="R2" s="302" t="s">
        <v>1590</v>
      </c>
      <c r="S2" s="302" t="s">
        <v>779</v>
      </c>
      <c r="T2" s="302" t="s">
        <v>779</v>
      </c>
      <c r="U2" s="302" t="s">
        <v>1825</v>
      </c>
      <c r="V2" s="302" t="s">
        <v>1129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+'1051 TTRANS. Ver'!N11</f>
        <v>0</v>
      </c>
      <c r="Q3" s="301" t="s">
        <v>786</v>
      </c>
      <c r="R3" s="302" t="s">
        <v>1827</v>
      </c>
      <c r="S3" s="302" t="s">
        <v>973</v>
      </c>
      <c r="T3" s="302" t="s">
        <v>973</v>
      </c>
      <c r="U3" s="302" t="s">
        <v>973</v>
      </c>
      <c r="V3" s="302" t="s">
        <v>974</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+'1051 TTRANS. Ver'!N17</f>
        <v>0.05</v>
      </c>
      <c r="Q4" s="301" t="s">
        <v>791</v>
      </c>
      <c r="R4" s="302" t="s">
        <v>4431</v>
      </c>
      <c r="S4" s="302" t="s">
        <v>2676</v>
      </c>
      <c r="T4" s="302" t="s">
        <v>3241</v>
      </c>
      <c r="U4" s="302" t="s">
        <v>2677</v>
      </c>
      <c r="V4" s="302" t="s">
        <v>793</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+'1051 TTRANS. Ver'!N20</f>
        <v>0.15</v>
      </c>
      <c r="Q5" s="301" t="s">
        <v>799</v>
      </c>
      <c r="R5" s="301">
        <v>0.28000000000000003</v>
      </c>
      <c r="S5" s="301">
        <v>0.33</v>
      </c>
      <c r="T5" s="301">
        <v>0.41</v>
      </c>
      <c r="U5" s="301">
        <v>0.37</v>
      </c>
      <c r="V5" s="301">
        <f>+D91</f>
        <v>0.62076188888888906</v>
      </c>
    </row>
    <row r="6" spans="1:22" ht="30" customHeight="1" thickBot="1" x14ac:dyDescent="0.3">
      <c r="A6" s="1426"/>
      <c r="B6" s="1429"/>
      <c r="C6" s="1461"/>
      <c r="D6" s="1458"/>
      <c r="E6" s="1448"/>
      <c r="F6" s="1445"/>
      <c r="G6" s="1505"/>
      <c r="H6" s="1508"/>
      <c r="I6" s="1501"/>
      <c r="J6" s="1502"/>
      <c r="K6" s="97" t="s">
        <v>800</v>
      </c>
      <c r="L6" s="98">
        <f>+O6/M6</f>
        <v>0.2</v>
      </c>
      <c r="M6" s="99">
        <f>SUM(M2:M5)</f>
        <v>1</v>
      </c>
      <c r="N6" s="100">
        <f>SUM(N2:N5)</f>
        <v>0.09</v>
      </c>
      <c r="O6" s="73">
        <f>+O2+O3+O4+O5</f>
        <v>0.2</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+'1051 TTRANS.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+'1051 TTRANS.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+'1051 TTRANS.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+'1051 TTRANS.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+'1051 TTRANS.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+'1051 TTRANS.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+'1051 TTRANS.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+'1051 TTRANS.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0.64950000000000008</v>
      </c>
      <c r="E17" s="1440" t="s">
        <v>821</v>
      </c>
      <c r="F17" s="1443" t="s">
        <v>294</v>
      </c>
      <c r="G17" s="1503">
        <v>0.15</v>
      </c>
      <c r="H17" s="1506">
        <f>+M20</f>
        <v>1</v>
      </c>
      <c r="I17" s="1509">
        <f>+O20</f>
        <v>0.66</v>
      </c>
      <c r="J17" s="1512">
        <f>+I17/H17</f>
        <v>0.66</v>
      </c>
      <c r="K17" s="25" t="s">
        <v>822</v>
      </c>
      <c r="L17" s="25" t="s">
        <v>804</v>
      </c>
      <c r="M17" s="167">
        <v>0.1</v>
      </c>
      <c r="N17" s="168">
        <f>+M17*G$17*C$17</f>
        <v>8.2500000000000004E-3</v>
      </c>
      <c r="O17" s="169">
        <f>+'1051 TTRANS.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+'1051 TTRANS.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+'1051 TTRANS. Ver'!N68</f>
        <v>0.51</v>
      </c>
    </row>
    <row r="20" spans="1:15" ht="26.25" customHeight="1" thickBot="1" x14ac:dyDescent="0.3">
      <c r="A20" s="1441"/>
      <c r="B20" s="1452"/>
      <c r="C20" s="1455"/>
      <c r="D20" s="1458"/>
      <c r="E20" s="1442"/>
      <c r="F20" s="1445"/>
      <c r="G20" s="1505"/>
      <c r="H20" s="1508"/>
      <c r="I20" s="1511"/>
      <c r="J20" s="1514"/>
      <c r="K20" s="97" t="s">
        <v>800</v>
      </c>
      <c r="L20" s="98">
        <f>+O20/M20</f>
        <v>0.66</v>
      </c>
      <c r="M20" s="99">
        <f>SUM(M17:M19)</f>
        <v>1</v>
      </c>
      <c r="N20" s="100">
        <f>SUM(N17:N19)</f>
        <v>8.2500000000000004E-2</v>
      </c>
      <c r="O20" s="174">
        <f>+O17+O18+O19</f>
        <v>0.66</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+'1051 TTRANS.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+'1051 TTRANS.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+'1051 TTRANS.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+'1051 TTRANS.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0.76</v>
      </c>
      <c r="J27" s="1499">
        <f>+I27/H27</f>
        <v>0.76</v>
      </c>
      <c r="K27" s="28" t="s">
        <v>840</v>
      </c>
      <c r="L27" s="28" t="s">
        <v>841</v>
      </c>
      <c r="M27" s="179">
        <v>0.1</v>
      </c>
      <c r="N27" s="180">
        <f>+M27*G$27*C$17</f>
        <v>1.1000000000000003E-2</v>
      </c>
      <c r="O27" s="177">
        <f>+'1051 TTRANS.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+'1051 TTRANS. Ver'!N130</f>
        <v>0.36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+'1051 TTRANS. Ver'!N131</f>
        <v>0.3</v>
      </c>
    </row>
    <row r="30" spans="1:15" ht="26.25" customHeight="1" thickBot="1" x14ac:dyDescent="0.3">
      <c r="A30" s="1441"/>
      <c r="B30" s="1452"/>
      <c r="C30" s="1455"/>
      <c r="D30" s="1458"/>
      <c r="E30" s="1442"/>
      <c r="F30" s="1445"/>
      <c r="G30" s="1505"/>
      <c r="H30" s="1508"/>
      <c r="I30" s="1501"/>
      <c r="J30" s="1502"/>
      <c r="K30" s="97" t="s">
        <v>800</v>
      </c>
      <c r="L30" s="98">
        <f>+O30/M30</f>
        <v>0.76</v>
      </c>
      <c r="M30" s="99">
        <f>SUM(M27:M29)</f>
        <v>1</v>
      </c>
      <c r="N30" s="100">
        <f>SUM(N27:N29)</f>
        <v>0.11000000000000001</v>
      </c>
      <c r="O30" s="174">
        <f>+O27+O28+O29</f>
        <v>0.76</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+'1051 TTRANS.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+'1051 TTRANS.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+'1051 TTRANS.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+'1051 TTRANS.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+'1051 TTRANS.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+'1051 TTRANS.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+'1051 TTRANS.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+'1051 TTRANS.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+'1051 TTRANS.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+'1051 TTRANS.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+'1051 TTRANS.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+'1051 TTRANS.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+'1051 TTRANS. Ver'!N255</f>
        <v>0</v>
      </c>
    </row>
    <row r="45" spans="1:15" ht="33.75" customHeight="1"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+'1051 TTRANS.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+'1051 TTRANS.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+'1051 TTRANS.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+'1051 TTRANS.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+'1051 TTRANS.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+'1051 TTRANS.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+'1051 TTRANS. Ver'!N184</f>
        <v>0.1</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+'1051 TTRANS.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+'1051 TTRANS.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+'1051 TTRANS.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+'1051 TTRANS.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+'1051 TTRANS.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+'1051 TTRANS.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+'1051 TTRANS.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+'1051 TTRANS.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0.15536888888888889</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+'1051 TTRANS.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+'1051 TTRANS.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+'1051 TTRANS.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+'1051 TTRANS.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+'1051 TTRANS.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+'1051 TTRANS.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+'1051 TTRANS.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+'1051 TTRANS.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+'1051 TTRANS.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+'1051 TTRANS.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+'1051 TTRANS.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+'1051 TTRANS.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+'1051 TTRANS.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+'1051 TTRANS.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+'1051 TTRANS.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+'1051 TTRANS.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+'1051 TTRANS.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+'1051 TTRANS. Ver'!N223</f>
        <v>0</v>
      </c>
    </row>
    <row r="81" spans="1:15" ht="30" customHeight="1"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0.4</v>
      </c>
      <c r="E85" s="1440" t="s">
        <v>142</v>
      </c>
      <c r="F85" s="1443" t="s">
        <v>938</v>
      </c>
      <c r="G85" s="1503">
        <v>0.4</v>
      </c>
      <c r="H85" s="1503">
        <f>+M88</f>
        <v>0.4</v>
      </c>
      <c r="I85" s="1528">
        <f>+O88</f>
        <v>0.1</v>
      </c>
      <c r="J85" s="1519">
        <f>+I85/G85</f>
        <v>0.25</v>
      </c>
      <c r="K85" s="28" t="s">
        <v>939</v>
      </c>
      <c r="L85" s="28" t="s">
        <v>940</v>
      </c>
      <c r="M85" s="179">
        <v>0.1</v>
      </c>
      <c r="N85" s="176">
        <f>+M85*C85</f>
        <v>5.000000000000001E-3</v>
      </c>
      <c r="O85" s="177">
        <f>+'1051 TTRANS.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+'1051 TTRANS. Ver'!N257</f>
        <v>0</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+'1051 TTRANS. Ver'!N258</f>
        <v>0</v>
      </c>
    </row>
    <row r="88" spans="1:15" ht="29.25" customHeight="1" thickBot="1" x14ac:dyDescent="0.3">
      <c r="A88" s="1441"/>
      <c r="B88" s="1452"/>
      <c r="C88" s="1497"/>
      <c r="D88" s="1490"/>
      <c r="E88" s="1442"/>
      <c r="F88" s="1445"/>
      <c r="G88" s="1505"/>
      <c r="H88" s="1505"/>
      <c r="I88" s="1533"/>
      <c r="J88" s="1531"/>
      <c r="K88" s="97" t="s">
        <v>800</v>
      </c>
      <c r="L88" s="98">
        <f>+O88/M88</f>
        <v>0.25</v>
      </c>
      <c r="M88" s="99">
        <f>SUM(M85:M87)</f>
        <v>0.4</v>
      </c>
      <c r="N88" s="190">
        <f>+M88*C85</f>
        <v>2.0000000000000004E-2</v>
      </c>
      <c r="O88" s="174">
        <f>+O85+O86+O87</f>
        <v>0.1</v>
      </c>
    </row>
    <row r="89" spans="1:15" ht="33.75" customHeight="1"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+'1051 TTRANS. Ver'!N262</f>
        <v>0</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+'1051 TTRANS. Ver'!N264</f>
        <v>0.3</v>
      </c>
    </row>
    <row r="91" spans="1:15" x14ac:dyDescent="0.25">
      <c r="C91" s="199">
        <v>2022</v>
      </c>
      <c r="D91" s="200">
        <f>+(C2*D2)+(C17*D17)+(C63*D63)+(C85*D85)</f>
        <v>0.62076188888888906</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tabColor theme="0"/>
  </sheetPr>
  <dimension ref="A1:P273"/>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621" t="s">
        <v>98</v>
      </c>
      <c r="B1" s="1621"/>
      <c r="C1" s="1621"/>
      <c r="D1" s="1621"/>
      <c r="E1" s="1621"/>
      <c r="F1" s="1621"/>
      <c r="G1" s="1621"/>
      <c r="H1" s="1621"/>
      <c r="I1" s="1621"/>
      <c r="J1" s="1621"/>
      <c r="K1" s="1621"/>
      <c r="L1" s="1621"/>
      <c r="M1" s="1621"/>
      <c r="N1" s="1621"/>
      <c r="O1" s="1621"/>
    </row>
    <row r="2" spans="1:15" s="24" customFormat="1" ht="18.75" customHeight="1" x14ac:dyDescent="0.25">
      <c r="A2" s="1618" t="s">
        <v>99</v>
      </c>
      <c r="B2" s="1618"/>
      <c r="C2" s="1618"/>
      <c r="D2" s="1618"/>
      <c r="E2" s="1618"/>
      <c r="F2" s="1619" t="s">
        <v>4160</v>
      </c>
      <c r="G2" s="1619"/>
      <c r="H2" s="1619"/>
      <c r="I2" s="1619"/>
      <c r="J2" s="1619"/>
      <c r="K2" s="1619"/>
      <c r="L2" s="1620"/>
      <c r="M2" s="1620"/>
      <c r="N2" s="1620"/>
      <c r="O2" s="1620"/>
    </row>
    <row r="3" spans="1:15" s="24" customFormat="1" ht="18.75" customHeight="1" x14ac:dyDescent="0.25">
      <c r="A3" s="1618" t="s">
        <v>101</v>
      </c>
      <c r="B3" s="1618"/>
      <c r="C3" s="1618"/>
      <c r="D3" s="1618"/>
      <c r="E3" s="1618"/>
      <c r="F3" s="1619">
        <v>1052</v>
      </c>
      <c r="G3" s="1619"/>
      <c r="H3" s="1619"/>
      <c r="I3" s="1619"/>
      <c r="J3" s="1619"/>
      <c r="K3" s="1619"/>
      <c r="L3" s="1620"/>
      <c r="M3" s="1620"/>
      <c r="N3" s="1620"/>
      <c r="O3" s="1620"/>
    </row>
    <row r="4" spans="1:15" s="24" customFormat="1" ht="18.75" customHeight="1" x14ac:dyDescent="0.25">
      <c r="A4" s="1618" t="s">
        <v>102</v>
      </c>
      <c r="B4" s="1618"/>
      <c r="C4" s="1618"/>
      <c r="D4" s="1618"/>
      <c r="E4" s="1618"/>
      <c r="F4" s="1619" t="s">
        <v>55</v>
      </c>
      <c r="G4" s="1619"/>
      <c r="H4" s="1619"/>
      <c r="I4" s="1619"/>
      <c r="J4" s="1619"/>
      <c r="K4" s="1619"/>
      <c r="L4" s="1620"/>
      <c r="M4" s="1620"/>
      <c r="N4" s="1620"/>
      <c r="O4" s="1620"/>
    </row>
    <row r="5" spans="1:15" s="24" customFormat="1" ht="18.75" customHeight="1" x14ac:dyDescent="0.25">
      <c r="A5" s="1618" t="s">
        <v>103</v>
      </c>
      <c r="B5" s="1618"/>
      <c r="C5" s="1618"/>
      <c r="D5" s="1618"/>
      <c r="E5" s="1618"/>
      <c r="F5" s="1619" t="s">
        <v>1139</v>
      </c>
      <c r="G5" s="1619"/>
      <c r="H5" s="1619"/>
      <c r="I5" s="1619"/>
      <c r="J5" s="1619"/>
      <c r="K5" s="1619"/>
      <c r="L5" s="1620"/>
      <c r="M5" s="1620"/>
      <c r="N5" s="1620"/>
      <c r="O5" s="1620"/>
    </row>
    <row r="6" spans="1:15" s="8" customFormat="1" ht="38.25" x14ac:dyDescent="0.25">
      <c r="A6" s="770" t="s">
        <v>105</v>
      </c>
      <c r="B6" s="770" t="s">
        <v>106</v>
      </c>
      <c r="C6" s="770" t="s">
        <v>107</v>
      </c>
      <c r="D6" s="770" t="s">
        <v>108</v>
      </c>
      <c r="E6" s="770" t="s">
        <v>109</v>
      </c>
      <c r="F6" s="770" t="s">
        <v>110</v>
      </c>
      <c r="G6" s="771" t="s">
        <v>111</v>
      </c>
      <c r="H6" s="771" t="s">
        <v>112</v>
      </c>
      <c r="I6" s="770" t="s">
        <v>113</v>
      </c>
      <c r="J6" s="771" t="s">
        <v>114</v>
      </c>
      <c r="K6" s="770" t="s">
        <v>115</v>
      </c>
      <c r="L6" s="770" t="s">
        <v>116</v>
      </c>
      <c r="M6" s="770" t="s">
        <v>117</v>
      </c>
      <c r="N6" s="770" t="s">
        <v>118</v>
      </c>
      <c r="O6" s="770" t="s">
        <v>119</v>
      </c>
    </row>
    <row r="7" spans="1:15" s="4" customFormat="1" ht="409.5" x14ac:dyDescent="0.25">
      <c r="A7" s="765">
        <v>1</v>
      </c>
      <c r="B7" s="132" t="s">
        <v>120</v>
      </c>
      <c r="C7" s="132" t="s">
        <v>121</v>
      </c>
      <c r="D7" s="132" t="s">
        <v>122</v>
      </c>
      <c r="E7" s="5">
        <v>1</v>
      </c>
      <c r="F7" s="766" t="s">
        <v>123</v>
      </c>
      <c r="G7" s="1616">
        <v>1</v>
      </c>
      <c r="H7" s="1617">
        <v>0.4</v>
      </c>
      <c r="I7" s="132" t="s">
        <v>124</v>
      </c>
      <c r="J7" s="552" t="s">
        <v>125</v>
      </c>
      <c r="K7" s="5" t="s">
        <v>126</v>
      </c>
      <c r="L7" s="772" t="s">
        <v>125</v>
      </c>
      <c r="M7" s="773" t="s">
        <v>126</v>
      </c>
      <c r="N7" s="1622">
        <v>0</v>
      </c>
      <c r="O7" s="32" t="s">
        <v>5155</v>
      </c>
    </row>
    <row r="8" spans="1:15" s="4" customFormat="1" ht="89.25" customHeight="1" x14ac:dyDescent="0.25">
      <c r="A8" s="765">
        <v>2</v>
      </c>
      <c r="B8" s="132" t="s">
        <v>120</v>
      </c>
      <c r="C8" s="132" t="s">
        <v>121</v>
      </c>
      <c r="D8" s="132" t="s">
        <v>122</v>
      </c>
      <c r="E8" s="5">
        <v>2</v>
      </c>
      <c r="F8" s="766" t="s">
        <v>128</v>
      </c>
      <c r="G8" s="1616"/>
      <c r="H8" s="1616"/>
      <c r="I8" s="132" t="s">
        <v>124</v>
      </c>
      <c r="J8" s="552" t="s">
        <v>125</v>
      </c>
      <c r="K8" s="5" t="s">
        <v>126</v>
      </c>
      <c r="L8" s="273" t="s">
        <v>125</v>
      </c>
      <c r="M8" s="218" t="s">
        <v>126</v>
      </c>
      <c r="N8" s="1622"/>
      <c r="O8" s="538" t="s">
        <v>5156</v>
      </c>
    </row>
    <row r="9" spans="1:15" s="4" customFormat="1" ht="76.5" x14ac:dyDescent="0.25">
      <c r="A9" s="765">
        <v>3</v>
      </c>
      <c r="B9" s="132" t="s">
        <v>120</v>
      </c>
      <c r="C9" s="132" t="s">
        <v>121</v>
      </c>
      <c r="D9" s="132" t="s">
        <v>122</v>
      </c>
      <c r="E9" s="5">
        <v>3</v>
      </c>
      <c r="F9" s="766" t="s">
        <v>131</v>
      </c>
      <c r="G9" s="1616">
        <v>2</v>
      </c>
      <c r="H9" s="132" t="s">
        <v>125</v>
      </c>
      <c r="I9" s="132" t="s">
        <v>124</v>
      </c>
      <c r="J9" s="552" t="s">
        <v>125</v>
      </c>
      <c r="K9" s="5" t="s">
        <v>129</v>
      </c>
      <c r="L9" s="273" t="s">
        <v>125</v>
      </c>
      <c r="M9" s="218"/>
      <c r="N9" s="31">
        <v>0</v>
      </c>
      <c r="O9" s="538"/>
    </row>
    <row r="10" spans="1:15" s="4" customFormat="1" ht="63.75" customHeight="1" x14ac:dyDescent="0.25">
      <c r="A10" s="765">
        <v>4</v>
      </c>
      <c r="B10" s="132" t="s">
        <v>120</v>
      </c>
      <c r="C10" s="132" t="s">
        <v>121</v>
      </c>
      <c r="D10" s="132" t="s">
        <v>122</v>
      </c>
      <c r="E10" s="5" t="s">
        <v>133</v>
      </c>
      <c r="F10" s="766" t="s">
        <v>134</v>
      </c>
      <c r="G10" s="1616"/>
      <c r="H10" s="132" t="s">
        <v>125</v>
      </c>
      <c r="I10" s="132" t="s">
        <v>135</v>
      </c>
      <c r="J10" s="552" t="s">
        <v>125</v>
      </c>
      <c r="K10" s="132" t="s">
        <v>135</v>
      </c>
      <c r="L10" s="273" t="s">
        <v>125</v>
      </c>
      <c r="M10" s="218" t="s">
        <v>135</v>
      </c>
      <c r="N10" s="31">
        <v>0</v>
      </c>
      <c r="O10" s="32" t="s">
        <v>5157</v>
      </c>
    </row>
    <row r="11" spans="1:15" s="4" customFormat="1" ht="63.75" customHeight="1" x14ac:dyDescent="0.25">
      <c r="A11" s="765">
        <v>5</v>
      </c>
      <c r="B11" s="132" t="s">
        <v>120</v>
      </c>
      <c r="C11" s="132" t="s">
        <v>121</v>
      </c>
      <c r="D11" s="132" t="s">
        <v>122</v>
      </c>
      <c r="E11" s="5" t="s">
        <v>136</v>
      </c>
      <c r="F11" s="766" t="s">
        <v>137</v>
      </c>
      <c r="G11" s="1616"/>
      <c r="H11" s="46">
        <v>0.4</v>
      </c>
      <c r="I11" s="132" t="s">
        <v>124</v>
      </c>
      <c r="J11" s="552" t="s">
        <v>125</v>
      </c>
      <c r="K11" s="5" t="s">
        <v>126</v>
      </c>
      <c r="L11" s="273" t="s">
        <v>125</v>
      </c>
      <c r="M11" s="218" t="s">
        <v>126</v>
      </c>
      <c r="N11" s="1615">
        <v>0.2</v>
      </c>
      <c r="O11" s="538"/>
    </row>
    <row r="12" spans="1:15" s="4" customFormat="1" ht="63.75" customHeight="1" x14ac:dyDescent="0.25">
      <c r="A12" s="765">
        <v>6</v>
      </c>
      <c r="B12" s="132" t="s">
        <v>120</v>
      </c>
      <c r="C12" s="132" t="s">
        <v>121</v>
      </c>
      <c r="D12" s="132" t="s">
        <v>122</v>
      </c>
      <c r="E12" s="5" t="s">
        <v>139</v>
      </c>
      <c r="F12" s="766" t="s">
        <v>140</v>
      </c>
      <c r="G12" s="1616"/>
      <c r="H12" s="46">
        <v>0.2</v>
      </c>
      <c r="I12" s="132" t="s">
        <v>124</v>
      </c>
      <c r="J12" s="552" t="s">
        <v>125</v>
      </c>
      <c r="K12" s="5" t="s">
        <v>129</v>
      </c>
      <c r="L12" s="273" t="s">
        <v>125</v>
      </c>
      <c r="M12" s="218" t="s">
        <v>129</v>
      </c>
      <c r="N12" s="1615"/>
      <c r="O12" s="32" t="s">
        <v>5158</v>
      </c>
    </row>
    <row r="13" spans="1:15" s="4" customFormat="1" ht="63.75" customHeight="1" x14ac:dyDescent="0.25">
      <c r="A13" s="765">
        <v>7</v>
      </c>
      <c r="B13" s="132" t="s">
        <v>120</v>
      </c>
      <c r="C13" s="132" t="s">
        <v>121</v>
      </c>
      <c r="D13" s="132" t="s">
        <v>122</v>
      </c>
      <c r="E13" s="5">
        <v>4</v>
      </c>
      <c r="F13" s="766" t="s">
        <v>141</v>
      </c>
      <c r="G13" s="132" t="s">
        <v>125</v>
      </c>
      <c r="H13" s="132" t="s">
        <v>125</v>
      </c>
      <c r="I13" s="132" t="s">
        <v>124</v>
      </c>
      <c r="J13" s="552" t="s">
        <v>125</v>
      </c>
      <c r="K13" s="5" t="s">
        <v>126</v>
      </c>
      <c r="L13" s="273" t="s">
        <v>125</v>
      </c>
      <c r="M13" s="218" t="s">
        <v>126</v>
      </c>
      <c r="N13" s="31">
        <v>0</v>
      </c>
      <c r="O13" s="538" t="s">
        <v>5159</v>
      </c>
    </row>
    <row r="14" spans="1:15" s="4" customFormat="1" ht="63.75" customHeight="1" x14ac:dyDescent="0.25">
      <c r="A14" s="765">
        <v>8</v>
      </c>
      <c r="B14" s="132" t="s">
        <v>120</v>
      </c>
      <c r="C14" s="132" t="s">
        <v>121</v>
      </c>
      <c r="D14" s="132" t="s">
        <v>122</v>
      </c>
      <c r="E14" s="5" t="s">
        <v>142</v>
      </c>
      <c r="F14" s="766" t="s">
        <v>143</v>
      </c>
      <c r="G14" s="132" t="s">
        <v>125</v>
      </c>
      <c r="H14" s="132" t="s">
        <v>125</v>
      </c>
      <c r="I14" s="132" t="s">
        <v>124</v>
      </c>
      <c r="J14" s="552" t="s">
        <v>125</v>
      </c>
      <c r="K14" s="5" t="s">
        <v>126</v>
      </c>
      <c r="L14" s="273" t="s">
        <v>125</v>
      </c>
      <c r="M14" s="218" t="s">
        <v>126</v>
      </c>
      <c r="N14" s="31">
        <v>0</v>
      </c>
      <c r="O14" s="538"/>
    </row>
    <row r="15" spans="1:15" s="4" customFormat="1" ht="63.75" customHeight="1" x14ac:dyDescent="0.25">
      <c r="A15" s="765">
        <v>9</v>
      </c>
      <c r="B15" s="132" t="s">
        <v>120</v>
      </c>
      <c r="C15" s="132" t="s">
        <v>121</v>
      </c>
      <c r="D15" s="132" t="s">
        <v>122</v>
      </c>
      <c r="E15" s="5" t="s">
        <v>144</v>
      </c>
      <c r="F15" s="766" t="s">
        <v>145</v>
      </c>
      <c r="G15" s="132" t="s">
        <v>125</v>
      </c>
      <c r="H15" s="132" t="s">
        <v>125</v>
      </c>
      <c r="I15" s="132" t="s">
        <v>124</v>
      </c>
      <c r="J15" s="552" t="s">
        <v>125</v>
      </c>
      <c r="K15" s="5" t="s">
        <v>129</v>
      </c>
      <c r="L15" s="273" t="s">
        <v>125</v>
      </c>
      <c r="M15" s="218" t="s">
        <v>129</v>
      </c>
      <c r="N15" s="31">
        <v>0</v>
      </c>
      <c r="O15" s="538"/>
    </row>
    <row r="16" spans="1:15" s="4" customFormat="1" ht="63.75" customHeight="1" x14ac:dyDescent="0.25">
      <c r="A16" s="765">
        <v>10</v>
      </c>
      <c r="B16" s="132" t="s">
        <v>120</v>
      </c>
      <c r="C16" s="132" t="s">
        <v>121</v>
      </c>
      <c r="D16" s="132" t="s">
        <v>122</v>
      </c>
      <c r="E16" s="5" t="s">
        <v>146</v>
      </c>
      <c r="F16" s="766" t="s">
        <v>147</v>
      </c>
      <c r="G16" s="132" t="s">
        <v>125</v>
      </c>
      <c r="H16" s="132" t="s">
        <v>125</v>
      </c>
      <c r="I16" s="132" t="s">
        <v>124</v>
      </c>
      <c r="J16" s="552" t="s">
        <v>125</v>
      </c>
      <c r="K16" s="5" t="s">
        <v>126</v>
      </c>
      <c r="L16" s="273" t="s">
        <v>125</v>
      </c>
      <c r="M16" s="218" t="s">
        <v>129</v>
      </c>
      <c r="N16" s="31">
        <v>0</v>
      </c>
      <c r="O16" s="538" t="s">
        <v>5160</v>
      </c>
    </row>
    <row r="17" spans="1:15" s="4" customFormat="1" ht="63.75" customHeight="1" x14ac:dyDescent="0.25">
      <c r="A17" s="765">
        <v>11</v>
      </c>
      <c r="B17" s="132" t="s">
        <v>120</v>
      </c>
      <c r="C17" s="132" t="s">
        <v>121</v>
      </c>
      <c r="D17" s="132" t="s">
        <v>149</v>
      </c>
      <c r="E17" s="5">
        <v>5</v>
      </c>
      <c r="F17" s="766" t="s">
        <v>150</v>
      </c>
      <c r="G17" s="1616">
        <v>3</v>
      </c>
      <c r="H17" s="46">
        <v>0.05</v>
      </c>
      <c r="I17" s="132" t="s">
        <v>135</v>
      </c>
      <c r="J17" s="552" t="s">
        <v>125</v>
      </c>
      <c r="K17" s="132" t="s">
        <v>135</v>
      </c>
      <c r="L17" s="273" t="s">
        <v>125</v>
      </c>
      <c r="M17" s="218" t="s">
        <v>135</v>
      </c>
      <c r="N17" s="361">
        <v>0.05</v>
      </c>
      <c r="O17" s="774" t="s">
        <v>5161</v>
      </c>
    </row>
    <row r="18" spans="1:15" s="4" customFormat="1" ht="63.75" customHeight="1" x14ac:dyDescent="0.25">
      <c r="A18" s="765">
        <v>12</v>
      </c>
      <c r="B18" s="132" t="s">
        <v>120</v>
      </c>
      <c r="C18" s="132" t="s">
        <v>121</v>
      </c>
      <c r="D18" s="132" t="s">
        <v>149</v>
      </c>
      <c r="E18" s="5" t="s">
        <v>151</v>
      </c>
      <c r="F18" s="766" t="s">
        <v>152</v>
      </c>
      <c r="G18" s="1616"/>
      <c r="H18" s="132" t="s">
        <v>125</v>
      </c>
      <c r="I18" s="132" t="s">
        <v>124</v>
      </c>
      <c r="J18" s="552" t="s">
        <v>125</v>
      </c>
      <c r="K18" s="5" t="s">
        <v>129</v>
      </c>
      <c r="L18" s="273" t="s">
        <v>125</v>
      </c>
      <c r="M18" s="218" t="s">
        <v>129</v>
      </c>
      <c r="N18" s="31">
        <v>0</v>
      </c>
      <c r="O18" s="538"/>
    </row>
    <row r="19" spans="1:15" s="4" customFormat="1" ht="63.75" customHeight="1" x14ac:dyDescent="0.25">
      <c r="A19" s="765">
        <v>13</v>
      </c>
      <c r="B19" s="132" t="s">
        <v>120</v>
      </c>
      <c r="C19" s="132" t="s">
        <v>121</v>
      </c>
      <c r="D19" s="132" t="s">
        <v>149</v>
      </c>
      <c r="E19" s="5" t="s">
        <v>154</v>
      </c>
      <c r="F19" s="766" t="s">
        <v>155</v>
      </c>
      <c r="G19" s="1616"/>
      <c r="H19" s="132" t="s">
        <v>125</v>
      </c>
      <c r="I19" s="132" t="s">
        <v>124</v>
      </c>
      <c r="J19" s="552" t="s">
        <v>125</v>
      </c>
      <c r="K19" s="5" t="s">
        <v>126</v>
      </c>
      <c r="L19" s="273" t="s">
        <v>125</v>
      </c>
      <c r="M19" s="218" t="s">
        <v>126</v>
      </c>
      <c r="N19" s="31">
        <v>0</v>
      </c>
      <c r="O19" s="538"/>
    </row>
    <row r="20" spans="1:15" s="4" customFormat="1" ht="63.75" customHeight="1" x14ac:dyDescent="0.25">
      <c r="A20" s="765">
        <v>14</v>
      </c>
      <c r="B20" s="132" t="s">
        <v>120</v>
      </c>
      <c r="C20" s="132" t="s">
        <v>121</v>
      </c>
      <c r="D20" s="132" t="s">
        <v>156</v>
      </c>
      <c r="E20" s="5" t="s">
        <v>157</v>
      </c>
      <c r="F20" s="766" t="s">
        <v>158</v>
      </c>
      <c r="G20" s="132">
        <v>4</v>
      </c>
      <c r="H20" s="46">
        <v>0.15</v>
      </c>
      <c r="I20" s="132" t="s">
        <v>159</v>
      </c>
      <c r="J20" s="552" t="s">
        <v>125</v>
      </c>
      <c r="K20" s="45">
        <v>1</v>
      </c>
      <c r="L20" s="273" t="s">
        <v>125</v>
      </c>
      <c r="M20" s="507">
        <v>3</v>
      </c>
      <c r="N20" s="361">
        <v>0.15</v>
      </c>
      <c r="O20" s="538" t="s">
        <v>5162</v>
      </c>
    </row>
    <row r="21" spans="1:15" s="4" customFormat="1" ht="216.75" x14ac:dyDescent="0.25">
      <c r="A21" s="765">
        <v>15</v>
      </c>
      <c r="B21" s="132" t="s">
        <v>120</v>
      </c>
      <c r="C21" s="132" t="s">
        <v>161</v>
      </c>
      <c r="D21" s="132" t="s">
        <v>149</v>
      </c>
      <c r="E21" s="5">
        <v>6</v>
      </c>
      <c r="F21" s="766" t="s">
        <v>162</v>
      </c>
      <c r="G21" s="132">
        <v>5</v>
      </c>
      <c r="H21" s="46">
        <v>0.1</v>
      </c>
      <c r="I21" s="132" t="s">
        <v>124</v>
      </c>
      <c r="J21" s="552">
        <v>1</v>
      </c>
      <c r="K21" s="5" t="s">
        <v>129</v>
      </c>
      <c r="L21" s="393" t="s">
        <v>129</v>
      </c>
      <c r="M21" s="218" t="s">
        <v>129</v>
      </c>
      <c r="N21" s="361">
        <v>0.1</v>
      </c>
      <c r="O21" s="32" t="s">
        <v>5163</v>
      </c>
    </row>
    <row r="22" spans="1:15" s="4" customFormat="1" ht="89.25" x14ac:dyDescent="0.25">
      <c r="A22" s="765">
        <v>16</v>
      </c>
      <c r="B22" s="132" t="s">
        <v>120</v>
      </c>
      <c r="C22" s="132" t="s">
        <v>161</v>
      </c>
      <c r="D22" s="132" t="s">
        <v>149</v>
      </c>
      <c r="E22" s="5" t="s">
        <v>164</v>
      </c>
      <c r="F22" s="766" t="s">
        <v>165</v>
      </c>
      <c r="G22" s="132" t="s">
        <v>125</v>
      </c>
      <c r="H22" s="132" t="s">
        <v>125</v>
      </c>
      <c r="I22" s="132" t="s">
        <v>166</v>
      </c>
      <c r="J22" s="552" t="s">
        <v>125</v>
      </c>
      <c r="K22" s="48" t="s">
        <v>5164</v>
      </c>
      <c r="L22" s="273" t="s">
        <v>125</v>
      </c>
      <c r="M22" s="48" t="s">
        <v>5164</v>
      </c>
      <c r="N22" s="31">
        <v>0</v>
      </c>
      <c r="O22" s="76" t="s">
        <v>5164</v>
      </c>
    </row>
    <row r="23" spans="1:15" s="4" customFormat="1" ht="216.75" x14ac:dyDescent="0.25">
      <c r="A23" s="765">
        <v>17</v>
      </c>
      <c r="B23" s="132" t="s">
        <v>120</v>
      </c>
      <c r="C23" s="132" t="s">
        <v>161</v>
      </c>
      <c r="D23" s="132" t="s">
        <v>149</v>
      </c>
      <c r="E23" s="5" t="s">
        <v>169</v>
      </c>
      <c r="F23" s="766" t="s">
        <v>170</v>
      </c>
      <c r="G23" s="132" t="s">
        <v>125</v>
      </c>
      <c r="H23" s="132" t="s">
        <v>125</v>
      </c>
      <c r="I23" s="132" t="s">
        <v>124</v>
      </c>
      <c r="J23" s="552" t="s">
        <v>125</v>
      </c>
      <c r="K23" s="5" t="s">
        <v>129</v>
      </c>
      <c r="L23" s="273" t="s">
        <v>125</v>
      </c>
      <c r="M23" s="218" t="s">
        <v>129</v>
      </c>
      <c r="N23" s="31">
        <v>0</v>
      </c>
      <c r="O23" s="32" t="s">
        <v>5165</v>
      </c>
    </row>
    <row r="24" spans="1:15" s="4" customFormat="1" ht="51" x14ac:dyDescent="0.25">
      <c r="A24" s="765">
        <v>18</v>
      </c>
      <c r="B24" s="132" t="s">
        <v>120</v>
      </c>
      <c r="C24" s="132" t="s">
        <v>161</v>
      </c>
      <c r="D24" s="132" t="s">
        <v>149</v>
      </c>
      <c r="E24" s="5" t="s">
        <v>172</v>
      </c>
      <c r="F24" s="766" t="s">
        <v>173</v>
      </c>
      <c r="G24" s="132" t="s">
        <v>125</v>
      </c>
      <c r="H24" s="132" t="s">
        <v>125</v>
      </c>
      <c r="I24" s="132" t="s">
        <v>124</v>
      </c>
      <c r="J24" s="552" t="s">
        <v>125</v>
      </c>
      <c r="K24" s="5" t="s">
        <v>129</v>
      </c>
      <c r="L24" s="273" t="s">
        <v>125</v>
      </c>
      <c r="M24" s="218" t="s">
        <v>129</v>
      </c>
      <c r="N24" s="31">
        <v>0</v>
      </c>
      <c r="O24" s="32" t="s">
        <v>5166</v>
      </c>
    </row>
    <row r="25" spans="1:15" s="4" customFormat="1" ht="178.5" x14ac:dyDescent="0.25">
      <c r="A25" s="765">
        <v>19</v>
      </c>
      <c r="B25" s="132" t="s">
        <v>120</v>
      </c>
      <c r="C25" s="132" t="s">
        <v>161</v>
      </c>
      <c r="D25" s="132" t="s">
        <v>149</v>
      </c>
      <c r="E25" s="5" t="s">
        <v>175</v>
      </c>
      <c r="F25" s="766" t="s">
        <v>176</v>
      </c>
      <c r="G25" s="132" t="s">
        <v>125</v>
      </c>
      <c r="H25" s="132" t="s">
        <v>125</v>
      </c>
      <c r="I25" s="132" t="s">
        <v>177</v>
      </c>
      <c r="J25" s="775" t="s">
        <v>125</v>
      </c>
      <c r="K25" s="5" t="s">
        <v>129</v>
      </c>
      <c r="L25" s="273" t="s">
        <v>125</v>
      </c>
      <c r="M25" s="218" t="s">
        <v>129</v>
      </c>
      <c r="N25" s="47">
        <v>0</v>
      </c>
      <c r="O25" s="32" t="s">
        <v>5167</v>
      </c>
    </row>
    <row r="26" spans="1:15" s="4" customFormat="1" ht="216.75" x14ac:dyDescent="0.25">
      <c r="A26" s="765">
        <v>20</v>
      </c>
      <c r="B26" s="132" t="s">
        <v>120</v>
      </c>
      <c r="C26" s="132" t="s">
        <v>161</v>
      </c>
      <c r="D26" s="132" t="s">
        <v>149</v>
      </c>
      <c r="E26" s="5" t="s">
        <v>179</v>
      </c>
      <c r="F26" s="766" t="s">
        <v>180</v>
      </c>
      <c r="G26" s="132" t="s">
        <v>125</v>
      </c>
      <c r="H26" s="132" t="s">
        <v>125</v>
      </c>
      <c r="I26" s="132" t="s">
        <v>177</v>
      </c>
      <c r="J26" s="552" t="s">
        <v>125</v>
      </c>
      <c r="K26" s="5" t="s">
        <v>129</v>
      </c>
      <c r="L26" s="273" t="s">
        <v>125</v>
      </c>
      <c r="M26" s="218" t="s">
        <v>129</v>
      </c>
      <c r="N26" s="31">
        <v>0</v>
      </c>
      <c r="O26" s="32" t="s">
        <v>5168</v>
      </c>
    </row>
    <row r="27" spans="1:15" s="4" customFormat="1" ht="191.25" x14ac:dyDescent="0.25">
      <c r="A27" s="765">
        <v>21</v>
      </c>
      <c r="B27" s="132" t="s">
        <v>120</v>
      </c>
      <c r="C27" s="132" t="s">
        <v>161</v>
      </c>
      <c r="D27" s="132" t="s">
        <v>149</v>
      </c>
      <c r="E27" s="5" t="s">
        <v>182</v>
      </c>
      <c r="F27" s="766" t="s">
        <v>183</v>
      </c>
      <c r="G27" s="132" t="s">
        <v>125</v>
      </c>
      <c r="H27" s="132" t="s">
        <v>125</v>
      </c>
      <c r="I27" s="132" t="s">
        <v>177</v>
      </c>
      <c r="J27" s="552" t="s">
        <v>125</v>
      </c>
      <c r="K27" s="5" t="s">
        <v>129</v>
      </c>
      <c r="L27" s="273" t="s">
        <v>125</v>
      </c>
      <c r="M27" s="218" t="s">
        <v>129</v>
      </c>
      <c r="N27" s="31">
        <v>0</v>
      </c>
      <c r="O27" s="32" t="s">
        <v>5169</v>
      </c>
    </row>
    <row r="28" spans="1:15" s="4" customFormat="1" ht="204" x14ac:dyDescent="0.25">
      <c r="A28" s="765">
        <v>22</v>
      </c>
      <c r="B28" s="132" t="s">
        <v>120</v>
      </c>
      <c r="C28" s="132" t="s">
        <v>161</v>
      </c>
      <c r="D28" s="132" t="s">
        <v>149</v>
      </c>
      <c r="E28" s="5" t="s">
        <v>185</v>
      </c>
      <c r="F28" s="766" t="s">
        <v>186</v>
      </c>
      <c r="G28" s="132" t="s">
        <v>125</v>
      </c>
      <c r="H28" s="132" t="s">
        <v>125</v>
      </c>
      <c r="I28" s="132" t="s">
        <v>177</v>
      </c>
      <c r="J28" s="552" t="s">
        <v>125</v>
      </c>
      <c r="K28" s="5" t="s">
        <v>129</v>
      </c>
      <c r="L28" s="273" t="s">
        <v>125</v>
      </c>
      <c r="M28" s="5" t="s">
        <v>129</v>
      </c>
      <c r="N28" s="31">
        <v>0</v>
      </c>
      <c r="O28" s="32" t="s">
        <v>5170</v>
      </c>
    </row>
    <row r="29" spans="1:15" s="4" customFormat="1" ht="38.25" x14ac:dyDescent="0.25">
      <c r="A29" s="765">
        <v>23</v>
      </c>
      <c r="B29" s="132" t="s">
        <v>120</v>
      </c>
      <c r="C29" s="132" t="s">
        <v>161</v>
      </c>
      <c r="D29" s="132" t="s">
        <v>149</v>
      </c>
      <c r="E29" s="5" t="s">
        <v>188</v>
      </c>
      <c r="F29" s="766" t="s">
        <v>189</v>
      </c>
      <c r="G29" s="132" t="s">
        <v>125</v>
      </c>
      <c r="H29" s="132" t="s">
        <v>125</v>
      </c>
      <c r="I29" s="132" t="s">
        <v>177</v>
      </c>
      <c r="J29" s="552" t="s">
        <v>125</v>
      </c>
      <c r="K29" s="5" t="s">
        <v>125</v>
      </c>
      <c r="L29" s="273" t="s">
        <v>125</v>
      </c>
      <c r="M29" s="37" t="s">
        <v>125</v>
      </c>
      <c r="N29" s="31">
        <v>0</v>
      </c>
      <c r="O29" s="32" t="s">
        <v>5171</v>
      </c>
    </row>
    <row r="30" spans="1:15" s="4" customFormat="1" ht="178.5" x14ac:dyDescent="0.25">
      <c r="A30" s="765">
        <v>24</v>
      </c>
      <c r="B30" s="132" t="s">
        <v>120</v>
      </c>
      <c r="C30" s="132" t="s">
        <v>161</v>
      </c>
      <c r="D30" s="132" t="s">
        <v>149</v>
      </c>
      <c r="E30" s="5" t="s">
        <v>190</v>
      </c>
      <c r="F30" s="766" t="s">
        <v>191</v>
      </c>
      <c r="G30" s="132" t="s">
        <v>125</v>
      </c>
      <c r="H30" s="132" t="s">
        <v>125</v>
      </c>
      <c r="I30" s="132" t="s">
        <v>177</v>
      </c>
      <c r="J30" s="552" t="s">
        <v>125</v>
      </c>
      <c r="K30" s="5" t="s">
        <v>129</v>
      </c>
      <c r="L30" s="273" t="s">
        <v>125</v>
      </c>
      <c r="M30" s="37" t="s">
        <v>129</v>
      </c>
      <c r="N30" s="31">
        <v>0</v>
      </c>
      <c r="O30" s="32" t="s">
        <v>5172</v>
      </c>
    </row>
    <row r="31" spans="1:15" s="4" customFormat="1" ht="178.5" x14ac:dyDescent="0.25">
      <c r="A31" s="765">
        <v>25</v>
      </c>
      <c r="B31" s="132" t="s">
        <v>120</v>
      </c>
      <c r="C31" s="132" t="s">
        <v>161</v>
      </c>
      <c r="D31" s="132" t="s">
        <v>149</v>
      </c>
      <c r="E31" s="5" t="s">
        <v>193</v>
      </c>
      <c r="F31" s="766" t="s">
        <v>194</v>
      </c>
      <c r="G31" s="132" t="s">
        <v>125</v>
      </c>
      <c r="H31" s="132" t="s">
        <v>125</v>
      </c>
      <c r="I31" s="132" t="s">
        <v>177</v>
      </c>
      <c r="J31" s="552" t="s">
        <v>125</v>
      </c>
      <c r="K31" s="5" t="s">
        <v>129</v>
      </c>
      <c r="L31" s="273" t="s">
        <v>125</v>
      </c>
      <c r="M31" s="5" t="s">
        <v>129</v>
      </c>
      <c r="N31" s="31">
        <v>0</v>
      </c>
      <c r="O31" s="32" t="s">
        <v>5173</v>
      </c>
    </row>
    <row r="32" spans="1:15" s="4" customFormat="1" ht="255" x14ac:dyDescent="0.25">
      <c r="A32" s="765">
        <v>26</v>
      </c>
      <c r="B32" s="132" t="s">
        <v>120</v>
      </c>
      <c r="C32" s="132" t="s">
        <v>161</v>
      </c>
      <c r="D32" s="132" t="s">
        <v>149</v>
      </c>
      <c r="E32" s="5" t="s">
        <v>195</v>
      </c>
      <c r="F32" s="766" t="s">
        <v>196</v>
      </c>
      <c r="G32" s="132" t="s">
        <v>125</v>
      </c>
      <c r="H32" s="132" t="s">
        <v>125</v>
      </c>
      <c r="I32" s="132" t="s">
        <v>177</v>
      </c>
      <c r="J32" s="552" t="s">
        <v>125</v>
      </c>
      <c r="K32" s="5" t="s">
        <v>129</v>
      </c>
      <c r="L32" s="273" t="s">
        <v>125</v>
      </c>
      <c r="M32" s="5" t="s">
        <v>129</v>
      </c>
      <c r="N32" s="31">
        <v>0</v>
      </c>
      <c r="O32" s="32" t="s">
        <v>5174</v>
      </c>
    </row>
    <row r="33" spans="1:15" s="4" customFormat="1" ht="191.25" x14ac:dyDescent="0.25">
      <c r="A33" s="765">
        <v>27</v>
      </c>
      <c r="B33" s="132" t="s">
        <v>120</v>
      </c>
      <c r="C33" s="132" t="s">
        <v>161</v>
      </c>
      <c r="D33" s="132" t="s">
        <v>149</v>
      </c>
      <c r="E33" s="5" t="s">
        <v>198</v>
      </c>
      <c r="F33" s="766" t="s">
        <v>199</v>
      </c>
      <c r="G33" s="132" t="s">
        <v>125</v>
      </c>
      <c r="H33" s="132" t="s">
        <v>125</v>
      </c>
      <c r="I33" s="132" t="s">
        <v>177</v>
      </c>
      <c r="J33" s="552" t="s">
        <v>125</v>
      </c>
      <c r="K33" s="5" t="s">
        <v>129</v>
      </c>
      <c r="L33" s="273" t="s">
        <v>125</v>
      </c>
      <c r="M33" s="5" t="s">
        <v>129</v>
      </c>
      <c r="N33" s="31">
        <v>0</v>
      </c>
      <c r="O33" s="32" t="s">
        <v>5175</v>
      </c>
    </row>
    <row r="34" spans="1:15" s="4" customFormat="1" ht="38.25" x14ac:dyDescent="0.25">
      <c r="A34" s="765">
        <v>28</v>
      </c>
      <c r="B34" s="132" t="s">
        <v>120</v>
      </c>
      <c r="C34" s="132" t="s">
        <v>161</v>
      </c>
      <c r="D34" s="132" t="s">
        <v>149</v>
      </c>
      <c r="E34" s="5" t="s">
        <v>200</v>
      </c>
      <c r="F34" s="766" t="s">
        <v>201</v>
      </c>
      <c r="G34" s="132" t="s">
        <v>125</v>
      </c>
      <c r="H34" s="132" t="s">
        <v>125</v>
      </c>
      <c r="I34" s="132" t="s">
        <v>166</v>
      </c>
      <c r="J34" s="552" t="s">
        <v>125</v>
      </c>
      <c r="K34" s="45" t="s">
        <v>1720</v>
      </c>
      <c r="L34" s="273" t="s">
        <v>125</v>
      </c>
      <c r="M34" s="371" t="s">
        <v>1720</v>
      </c>
      <c r="N34" s="31">
        <v>0</v>
      </c>
      <c r="O34" s="538"/>
    </row>
    <row r="35" spans="1:15" s="4" customFormat="1" ht="38.25" x14ac:dyDescent="0.25">
      <c r="A35" s="765">
        <v>29</v>
      </c>
      <c r="B35" s="132" t="s">
        <v>120</v>
      </c>
      <c r="C35" s="132" t="s">
        <v>161</v>
      </c>
      <c r="D35" s="132" t="s">
        <v>149</v>
      </c>
      <c r="E35" s="5">
        <v>7</v>
      </c>
      <c r="F35" s="766" t="s">
        <v>205</v>
      </c>
      <c r="G35" s="132" t="s">
        <v>125</v>
      </c>
      <c r="H35" s="132" t="s">
        <v>125</v>
      </c>
      <c r="I35" s="132" t="s">
        <v>177</v>
      </c>
      <c r="J35" s="552" t="s">
        <v>125</v>
      </c>
      <c r="K35" s="5" t="s">
        <v>129</v>
      </c>
      <c r="L35" s="273" t="s">
        <v>125</v>
      </c>
      <c r="M35" s="218" t="s">
        <v>129</v>
      </c>
      <c r="N35" s="31">
        <v>0</v>
      </c>
      <c r="O35" s="540" t="s">
        <v>5176</v>
      </c>
    </row>
    <row r="36" spans="1:15" s="4" customFormat="1" ht="38.25" x14ac:dyDescent="0.25">
      <c r="A36" s="765">
        <v>30</v>
      </c>
      <c r="B36" s="132" t="s">
        <v>120</v>
      </c>
      <c r="C36" s="132" t="s">
        <v>161</v>
      </c>
      <c r="D36" s="132" t="s">
        <v>149</v>
      </c>
      <c r="E36" s="5">
        <v>8</v>
      </c>
      <c r="F36" s="766" t="s">
        <v>207</v>
      </c>
      <c r="G36" s="132">
        <v>6</v>
      </c>
      <c r="H36" s="46">
        <v>0.2</v>
      </c>
      <c r="I36" s="132" t="s">
        <v>177</v>
      </c>
      <c r="J36" s="552">
        <v>2</v>
      </c>
      <c r="K36" s="5" t="s">
        <v>129</v>
      </c>
      <c r="L36" s="393" t="s">
        <v>126</v>
      </c>
      <c r="M36" s="218" t="s">
        <v>126</v>
      </c>
      <c r="N36" s="361">
        <v>0</v>
      </c>
      <c r="O36" s="538"/>
    </row>
    <row r="37" spans="1:15" s="4" customFormat="1" ht="51" x14ac:dyDescent="0.25">
      <c r="A37" s="765">
        <v>31</v>
      </c>
      <c r="B37" s="132" t="s">
        <v>120</v>
      </c>
      <c r="C37" s="132" t="s">
        <v>161</v>
      </c>
      <c r="D37" s="132" t="s">
        <v>149</v>
      </c>
      <c r="E37" s="5">
        <v>9</v>
      </c>
      <c r="F37" s="766" t="s">
        <v>209</v>
      </c>
      <c r="G37" s="132" t="s">
        <v>125</v>
      </c>
      <c r="H37" s="46">
        <v>0</v>
      </c>
      <c r="I37" s="132" t="s">
        <v>177</v>
      </c>
      <c r="J37" s="552">
        <v>3</v>
      </c>
      <c r="K37" s="5" t="s">
        <v>129</v>
      </c>
      <c r="L37" s="393" t="s">
        <v>129</v>
      </c>
      <c r="M37" s="218" t="s">
        <v>129</v>
      </c>
      <c r="N37" s="355">
        <v>0</v>
      </c>
      <c r="O37" s="32" t="s">
        <v>5177</v>
      </c>
    </row>
    <row r="38" spans="1:15" s="4" customFormat="1" ht="51" x14ac:dyDescent="0.25">
      <c r="A38" s="765">
        <v>32</v>
      </c>
      <c r="B38" s="132" t="s">
        <v>120</v>
      </c>
      <c r="C38" s="132" t="s">
        <v>161</v>
      </c>
      <c r="D38" s="132" t="s">
        <v>149</v>
      </c>
      <c r="E38" s="5">
        <v>10</v>
      </c>
      <c r="F38" s="766" t="s">
        <v>211</v>
      </c>
      <c r="G38" s="132">
        <v>7</v>
      </c>
      <c r="H38" s="46">
        <v>0.4</v>
      </c>
      <c r="I38" s="132" t="s">
        <v>135</v>
      </c>
      <c r="J38" s="393">
        <v>4</v>
      </c>
      <c r="K38" s="132" t="s">
        <v>135</v>
      </c>
      <c r="L38" s="393" t="s">
        <v>135</v>
      </c>
      <c r="M38" s="218" t="s">
        <v>135</v>
      </c>
      <c r="N38" s="361">
        <v>0.4</v>
      </c>
      <c r="O38" s="538"/>
    </row>
    <row r="39" spans="1:15" s="4" customFormat="1" ht="38.25" x14ac:dyDescent="0.25">
      <c r="A39" s="765">
        <v>33</v>
      </c>
      <c r="B39" s="132" t="s">
        <v>120</v>
      </c>
      <c r="C39" s="132" t="s">
        <v>161</v>
      </c>
      <c r="D39" s="132" t="s">
        <v>149</v>
      </c>
      <c r="E39" s="5" t="s">
        <v>212</v>
      </c>
      <c r="F39" s="766" t="s">
        <v>213</v>
      </c>
      <c r="G39" s="1616">
        <v>7</v>
      </c>
      <c r="H39" s="132" t="s">
        <v>125</v>
      </c>
      <c r="I39" s="132" t="s">
        <v>177</v>
      </c>
      <c r="J39" s="552" t="s">
        <v>142</v>
      </c>
      <c r="K39" s="5" t="s">
        <v>129</v>
      </c>
      <c r="L39" s="393" t="s">
        <v>129</v>
      </c>
      <c r="M39" s="218" t="s">
        <v>129</v>
      </c>
      <c r="N39" s="31">
        <v>0</v>
      </c>
      <c r="O39" s="538" t="s">
        <v>5178</v>
      </c>
    </row>
    <row r="40" spans="1:15" s="4" customFormat="1" ht="38.25" x14ac:dyDescent="0.25">
      <c r="A40" s="765">
        <v>34</v>
      </c>
      <c r="B40" s="132" t="s">
        <v>120</v>
      </c>
      <c r="C40" s="132" t="s">
        <v>161</v>
      </c>
      <c r="D40" s="132" t="s">
        <v>149</v>
      </c>
      <c r="E40" s="5" t="s">
        <v>215</v>
      </c>
      <c r="F40" s="766" t="s">
        <v>216</v>
      </c>
      <c r="G40" s="1616"/>
      <c r="H40" s="132" t="s">
        <v>125</v>
      </c>
      <c r="I40" s="132" t="s">
        <v>177</v>
      </c>
      <c r="J40" s="552" t="s">
        <v>144</v>
      </c>
      <c r="K40" s="5" t="s">
        <v>129</v>
      </c>
      <c r="L40" s="393" t="s">
        <v>129</v>
      </c>
      <c r="M40" s="218" t="s">
        <v>129</v>
      </c>
      <c r="N40" s="31">
        <v>0</v>
      </c>
      <c r="O40" s="538" t="s">
        <v>5179</v>
      </c>
    </row>
    <row r="41" spans="1:15" s="4" customFormat="1" ht="38.25" x14ac:dyDescent="0.25">
      <c r="A41" s="765">
        <v>35</v>
      </c>
      <c r="B41" s="132" t="s">
        <v>120</v>
      </c>
      <c r="C41" s="132" t="s">
        <v>161</v>
      </c>
      <c r="D41" s="132" t="s">
        <v>149</v>
      </c>
      <c r="E41" s="5" t="s">
        <v>218</v>
      </c>
      <c r="F41" s="766" t="s">
        <v>219</v>
      </c>
      <c r="G41" s="1616"/>
      <c r="H41" s="132" t="s">
        <v>125</v>
      </c>
      <c r="I41" s="132" t="s">
        <v>177</v>
      </c>
      <c r="J41" s="552" t="s">
        <v>146</v>
      </c>
      <c r="K41" s="5" t="s">
        <v>129</v>
      </c>
      <c r="L41" s="393" t="s">
        <v>129</v>
      </c>
      <c r="M41" s="218" t="s">
        <v>129</v>
      </c>
      <c r="N41" s="31">
        <v>0</v>
      </c>
      <c r="O41" s="774" t="s">
        <v>5180</v>
      </c>
    </row>
    <row r="42" spans="1:15" s="4" customFormat="1" ht="315" x14ac:dyDescent="0.25">
      <c r="A42" s="765">
        <v>36</v>
      </c>
      <c r="B42" s="132" t="s">
        <v>120</v>
      </c>
      <c r="C42" s="132" t="s">
        <v>161</v>
      </c>
      <c r="D42" s="132" t="s">
        <v>149</v>
      </c>
      <c r="E42" s="5" t="s">
        <v>221</v>
      </c>
      <c r="F42" s="766" t="s">
        <v>222</v>
      </c>
      <c r="G42" s="1616"/>
      <c r="H42" s="132" t="s">
        <v>125</v>
      </c>
      <c r="I42" s="132" t="s">
        <v>166</v>
      </c>
      <c r="J42" s="552" t="s">
        <v>223</v>
      </c>
      <c r="K42" s="48" t="s">
        <v>5181</v>
      </c>
      <c r="L42" s="541" t="s">
        <v>5182</v>
      </c>
      <c r="M42" s="776" t="s">
        <v>5182</v>
      </c>
      <c r="N42" s="31">
        <v>0</v>
      </c>
      <c r="O42" s="538" t="s">
        <v>5182</v>
      </c>
    </row>
    <row r="43" spans="1:15" s="4" customFormat="1" ht="51" x14ac:dyDescent="0.25">
      <c r="A43" s="765">
        <v>37</v>
      </c>
      <c r="B43" s="132" t="s">
        <v>120</v>
      </c>
      <c r="C43" s="132" t="s">
        <v>161</v>
      </c>
      <c r="D43" s="132" t="s">
        <v>149</v>
      </c>
      <c r="E43" s="5">
        <v>11</v>
      </c>
      <c r="F43" s="766" t="s">
        <v>226</v>
      </c>
      <c r="G43" s="1616">
        <v>8</v>
      </c>
      <c r="H43" s="46">
        <v>0.3</v>
      </c>
      <c r="I43" s="132" t="s">
        <v>159</v>
      </c>
      <c r="J43" s="552">
        <v>5</v>
      </c>
      <c r="K43" s="45">
        <v>18</v>
      </c>
      <c r="L43" s="767"/>
      <c r="M43" s="507" t="s">
        <v>129</v>
      </c>
      <c r="N43" s="370">
        <v>0.3</v>
      </c>
      <c r="O43" s="538" t="s">
        <v>5183</v>
      </c>
    </row>
    <row r="44" spans="1:15" s="4" customFormat="1" ht="38.25" x14ac:dyDescent="0.25">
      <c r="A44" s="765">
        <v>38</v>
      </c>
      <c r="B44" s="132" t="s">
        <v>120</v>
      </c>
      <c r="C44" s="132" t="s">
        <v>161</v>
      </c>
      <c r="D44" s="132" t="s">
        <v>149</v>
      </c>
      <c r="E44" s="5" t="s">
        <v>228</v>
      </c>
      <c r="F44" s="777" t="s">
        <v>229</v>
      </c>
      <c r="G44" s="1616"/>
      <c r="H44" s="132" t="s">
        <v>125</v>
      </c>
      <c r="I44" s="132" t="s">
        <v>135</v>
      </c>
      <c r="J44" s="552" t="s">
        <v>151</v>
      </c>
      <c r="K44" s="132" t="s">
        <v>135</v>
      </c>
      <c r="L44" s="544" t="s">
        <v>135</v>
      </c>
      <c r="M44" s="371" t="s">
        <v>135</v>
      </c>
      <c r="N44" s="31">
        <v>0</v>
      </c>
      <c r="O44" s="538"/>
    </row>
    <row r="45" spans="1:15" s="4" customFormat="1" ht="38.25" x14ac:dyDescent="0.25">
      <c r="A45" s="765">
        <v>39</v>
      </c>
      <c r="B45" s="132" t="s">
        <v>120</v>
      </c>
      <c r="C45" s="132" t="s">
        <v>161</v>
      </c>
      <c r="D45" s="132" t="s">
        <v>149</v>
      </c>
      <c r="E45" s="5" t="s">
        <v>230</v>
      </c>
      <c r="F45" s="766" t="s">
        <v>231</v>
      </c>
      <c r="G45" s="1616"/>
      <c r="H45" s="132" t="s">
        <v>125</v>
      </c>
      <c r="I45" s="132" t="s">
        <v>124</v>
      </c>
      <c r="J45" s="552" t="s">
        <v>232</v>
      </c>
      <c r="K45" s="5" t="s">
        <v>129</v>
      </c>
      <c r="L45" s="544" t="s">
        <v>129</v>
      </c>
      <c r="M45" s="371" t="s">
        <v>129</v>
      </c>
      <c r="N45" s="31">
        <v>0</v>
      </c>
      <c r="O45" s="538"/>
    </row>
    <row r="46" spans="1:15" s="4" customFormat="1" ht="38.25" x14ac:dyDescent="0.25">
      <c r="A46" s="765">
        <v>40</v>
      </c>
      <c r="B46" s="132" t="s">
        <v>120</v>
      </c>
      <c r="C46" s="132" t="s">
        <v>161</v>
      </c>
      <c r="D46" s="132" t="s">
        <v>149</v>
      </c>
      <c r="E46" s="5" t="s">
        <v>233</v>
      </c>
      <c r="F46" s="766" t="s">
        <v>234</v>
      </c>
      <c r="G46" s="1616"/>
      <c r="H46" s="132" t="s">
        <v>125</v>
      </c>
      <c r="I46" s="132" t="s">
        <v>124</v>
      </c>
      <c r="J46" s="552" t="s">
        <v>235</v>
      </c>
      <c r="K46" s="5" t="s">
        <v>129</v>
      </c>
      <c r="L46" s="544" t="s">
        <v>129</v>
      </c>
      <c r="M46" s="371" t="s">
        <v>129</v>
      </c>
      <c r="N46" s="31">
        <v>0</v>
      </c>
      <c r="O46" s="538"/>
    </row>
    <row r="47" spans="1:15" s="4" customFormat="1" ht="38.25" x14ac:dyDescent="0.25">
      <c r="A47" s="765">
        <v>41</v>
      </c>
      <c r="B47" s="132" t="s">
        <v>120</v>
      </c>
      <c r="C47" s="132" t="s">
        <v>161</v>
      </c>
      <c r="D47" s="132" t="s">
        <v>149</v>
      </c>
      <c r="E47" s="5" t="s">
        <v>236</v>
      </c>
      <c r="F47" s="766" t="s">
        <v>237</v>
      </c>
      <c r="G47" s="1616"/>
      <c r="H47" s="132" t="s">
        <v>125</v>
      </c>
      <c r="I47" s="132" t="s">
        <v>124</v>
      </c>
      <c r="J47" s="552" t="s">
        <v>238</v>
      </c>
      <c r="K47" s="5" t="s">
        <v>126</v>
      </c>
      <c r="L47" s="544" t="s">
        <v>129</v>
      </c>
      <c r="M47" s="371" t="s">
        <v>129</v>
      </c>
      <c r="N47" s="31">
        <v>0</v>
      </c>
      <c r="O47" s="538"/>
    </row>
    <row r="48" spans="1:15" s="4" customFormat="1" ht="38.25" x14ac:dyDescent="0.25">
      <c r="A48" s="765">
        <v>42</v>
      </c>
      <c r="B48" s="132" t="s">
        <v>120</v>
      </c>
      <c r="C48" s="132" t="s">
        <v>161</v>
      </c>
      <c r="D48" s="132" t="s">
        <v>149</v>
      </c>
      <c r="E48" s="5" t="s">
        <v>239</v>
      </c>
      <c r="F48" s="766" t="s">
        <v>240</v>
      </c>
      <c r="G48" s="1616"/>
      <c r="H48" s="132" t="s">
        <v>125</v>
      </c>
      <c r="I48" s="132" t="s">
        <v>124</v>
      </c>
      <c r="J48" s="552" t="s">
        <v>241</v>
      </c>
      <c r="K48" s="5" t="s">
        <v>129</v>
      </c>
      <c r="L48" s="544" t="s">
        <v>126</v>
      </c>
      <c r="M48" s="371" t="s">
        <v>126</v>
      </c>
      <c r="N48" s="31">
        <v>0</v>
      </c>
      <c r="O48" s="538"/>
    </row>
    <row r="49" spans="1:15" s="4" customFormat="1" ht="38.25" x14ac:dyDescent="0.25">
      <c r="A49" s="765">
        <v>43</v>
      </c>
      <c r="B49" s="132" t="s">
        <v>120</v>
      </c>
      <c r="C49" s="132" t="s">
        <v>161</v>
      </c>
      <c r="D49" s="132" t="s">
        <v>149</v>
      </c>
      <c r="E49" s="5" t="s">
        <v>242</v>
      </c>
      <c r="F49" s="766" t="s">
        <v>243</v>
      </c>
      <c r="G49" s="1616"/>
      <c r="H49" s="132" t="s">
        <v>125</v>
      </c>
      <c r="I49" s="132" t="s">
        <v>124</v>
      </c>
      <c r="J49" s="552" t="s">
        <v>244</v>
      </c>
      <c r="K49" s="5" t="s">
        <v>129</v>
      </c>
      <c r="L49" s="544" t="s">
        <v>126</v>
      </c>
      <c r="M49" s="371" t="s">
        <v>126</v>
      </c>
      <c r="N49" s="31">
        <v>0</v>
      </c>
      <c r="O49" s="538"/>
    </row>
    <row r="50" spans="1:15" s="4" customFormat="1" ht="38.25" x14ac:dyDescent="0.25">
      <c r="A50" s="765">
        <v>44</v>
      </c>
      <c r="B50" s="132" t="s">
        <v>120</v>
      </c>
      <c r="C50" s="132" t="s">
        <v>161</v>
      </c>
      <c r="D50" s="132" t="s">
        <v>149</v>
      </c>
      <c r="E50" s="5" t="s">
        <v>245</v>
      </c>
      <c r="F50" s="766" t="s">
        <v>246</v>
      </c>
      <c r="G50" s="1616"/>
      <c r="H50" s="132" t="s">
        <v>125</v>
      </c>
      <c r="I50" s="132" t="s">
        <v>124</v>
      </c>
      <c r="J50" s="552" t="s">
        <v>247</v>
      </c>
      <c r="K50" s="5" t="s">
        <v>129</v>
      </c>
      <c r="L50" s="544" t="s">
        <v>129</v>
      </c>
      <c r="M50" s="371" t="s">
        <v>129</v>
      </c>
      <c r="N50" s="31">
        <v>0</v>
      </c>
      <c r="O50" s="538"/>
    </row>
    <row r="51" spans="1:15" s="4" customFormat="1" ht="38.25" x14ac:dyDescent="0.25">
      <c r="A51" s="765">
        <v>45</v>
      </c>
      <c r="B51" s="132" t="s">
        <v>120</v>
      </c>
      <c r="C51" s="132" t="s">
        <v>161</v>
      </c>
      <c r="D51" s="132" t="s">
        <v>149</v>
      </c>
      <c r="E51" s="5" t="s">
        <v>248</v>
      </c>
      <c r="F51" s="766" t="s">
        <v>249</v>
      </c>
      <c r="G51" s="1616"/>
      <c r="H51" s="132" t="s">
        <v>125</v>
      </c>
      <c r="I51" s="132" t="s">
        <v>124</v>
      </c>
      <c r="J51" s="552" t="s">
        <v>250</v>
      </c>
      <c r="K51" s="5" t="s">
        <v>129</v>
      </c>
      <c r="L51" s="544" t="s">
        <v>129</v>
      </c>
      <c r="M51" s="371" t="s">
        <v>129</v>
      </c>
      <c r="N51" s="31">
        <v>0</v>
      </c>
      <c r="O51" s="538"/>
    </row>
    <row r="52" spans="1:15" s="4" customFormat="1" ht="38.25" x14ac:dyDescent="0.25">
      <c r="A52" s="765">
        <v>46</v>
      </c>
      <c r="B52" s="132" t="s">
        <v>120</v>
      </c>
      <c r="C52" s="132" t="s">
        <v>161</v>
      </c>
      <c r="D52" s="132" t="s">
        <v>149</v>
      </c>
      <c r="E52" s="5" t="s">
        <v>251</v>
      </c>
      <c r="F52" s="766" t="s">
        <v>252</v>
      </c>
      <c r="G52" s="1616"/>
      <c r="H52" s="132" t="s">
        <v>125</v>
      </c>
      <c r="I52" s="132" t="s">
        <v>124</v>
      </c>
      <c r="J52" s="552" t="s">
        <v>253</v>
      </c>
      <c r="K52" s="5" t="s">
        <v>126</v>
      </c>
      <c r="L52" s="544" t="s">
        <v>129</v>
      </c>
      <c r="M52" s="371" t="s">
        <v>129</v>
      </c>
      <c r="N52" s="31">
        <v>0</v>
      </c>
      <c r="O52" s="538"/>
    </row>
    <row r="53" spans="1:15" s="4" customFormat="1" ht="38.25" x14ac:dyDescent="0.25">
      <c r="A53" s="765">
        <v>47</v>
      </c>
      <c r="B53" s="132" t="s">
        <v>120</v>
      </c>
      <c r="C53" s="132" t="s">
        <v>161</v>
      </c>
      <c r="D53" s="132" t="s">
        <v>149</v>
      </c>
      <c r="E53" s="5" t="s">
        <v>254</v>
      </c>
      <c r="F53" s="766" t="s">
        <v>255</v>
      </c>
      <c r="G53" s="1616"/>
      <c r="H53" s="132" t="s">
        <v>125</v>
      </c>
      <c r="I53" s="132" t="s">
        <v>124</v>
      </c>
      <c r="J53" s="552" t="s">
        <v>256</v>
      </c>
      <c r="K53" s="5" t="s">
        <v>129</v>
      </c>
      <c r="L53" s="544" t="s">
        <v>129</v>
      </c>
      <c r="M53" s="371" t="s">
        <v>129</v>
      </c>
      <c r="N53" s="31">
        <v>0</v>
      </c>
      <c r="O53" s="538"/>
    </row>
    <row r="54" spans="1:15" s="4" customFormat="1" ht="38.25" x14ac:dyDescent="0.25">
      <c r="A54" s="765">
        <v>48</v>
      </c>
      <c r="B54" s="132" t="s">
        <v>120</v>
      </c>
      <c r="C54" s="132" t="s">
        <v>161</v>
      </c>
      <c r="D54" s="132" t="s">
        <v>149</v>
      </c>
      <c r="E54" s="5" t="s">
        <v>257</v>
      </c>
      <c r="F54" s="766" t="s">
        <v>258</v>
      </c>
      <c r="G54" s="1616"/>
      <c r="H54" s="132" t="s">
        <v>125</v>
      </c>
      <c r="I54" s="132" t="s">
        <v>124</v>
      </c>
      <c r="J54" s="552" t="s">
        <v>259</v>
      </c>
      <c r="K54" s="5" t="s">
        <v>129</v>
      </c>
      <c r="L54" s="544" t="s">
        <v>129</v>
      </c>
      <c r="M54" s="371" t="s">
        <v>129</v>
      </c>
      <c r="N54" s="31">
        <v>0</v>
      </c>
      <c r="O54" s="538"/>
    </row>
    <row r="55" spans="1:15" s="4" customFormat="1" ht="38.25" x14ac:dyDescent="0.25">
      <c r="A55" s="765">
        <v>49</v>
      </c>
      <c r="B55" s="132" t="s">
        <v>120</v>
      </c>
      <c r="C55" s="132" t="s">
        <v>161</v>
      </c>
      <c r="D55" s="132" t="s">
        <v>149</v>
      </c>
      <c r="E55" s="5" t="s">
        <v>260</v>
      </c>
      <c r="F55" s="766" t="s">
        <v>261</v>
      </c>
      <c r="G55" s="1616"/>
      <c r="H55" s="132" t="s">
        <v>125</v>
      </c>
      <c r="I55" s="132" t="s">
        <v>124</v>
      </c>
      <c r="J55" s="552" t="s">
        <v>262</v>
      </c>
      <c r="K55" s="5" t="s">
        <v>126</v>
      </c>
      <c r="L55" s="544" t="s">
        <v>129</v>
      </c>
      <c r="M55" s="371" t="s">
        <v>129</v>
      </c>
      <c r="N55" s="31">
        <v>0</v>
      </c>
      <c r="O55" s="538"/>
    </row>
    <row r="56" spans="1:15" s="4" customFormat="1" ht="90.75" customHeight="1" x14ac:dyDescent="0.25">
      <c r="A56" s="765">
        <v>50</v>
      </c>
      <c r="B56" s="132" t="s">
        <v>120</v>
      </c>
      <c r="C56" s="132" t="s">
        <v>161</v>
      </c>
      <c r="D56" s="132" t="s">
        <v>149</v>
      </c>
      <c r="E56" s="5" t="s">
        <v>263</v>
      </c>
      <c r="F56" s="766" t="s">
        <v>264</v>
      </c>
      <c r="G56" s="1616"/>
      <c r="H56" s="132" t="s">
        <v>125</v>
      </c>
      <c r="I56" s="132" t="s">
        <v>265</v>
      </c>
      <c r="J56" s="552" t="s">
        <v>266</v>
      </c>
      <c r="K56" s="5"/>
      <c r="L56" s="541" t="s">
        <v>5184</v>
      </c>
      <c r="M56" s="371" t="s">
        <v>5184</v>
      </c>
      <c r="N56" s="31">
        <v>0</v>
      </c>
      <c r="O56" s="538" t="s">
        <v>5184</v>
      </c>
    </row>
    <row r="57" spans="1:15" s="4" customFormat="1" ht="204" x14ac:dyDescent="0.25">
      <c r="A57" s="765">
        <v>51</v>
      </c>
      <c r="B57" s="132" t="s">
        <v>120</v>
      </c>
      <c r="C57" s="132" t="s">
        <v>268</v>
      </c>
      <c r="D57" s="132" t="s">
        <v>149</v>
      </c>
      <c r="E57" s="5">
        <v>12</v>
      </c>
      <c r="F57" s="766" t="s">
        <v>269</v>
      </c>
      <c r="G57" s="132">
        <v>9</v>
      </c>
      <c r="H57" s="46">
        <v>0.1</v>
      </c>
      <c r="I57" s="132" t="s">
        <v>124</v>
      </c>
      <c r="J57" s="552">
        <v>6</v>
      </c>
      <c r="K57" s="5" t="s">
        <v>129</v>
      </c>
      <c r="L57" s="393" t="s">
        <v>129</v>
      </c>
      <c r="M57" s="218" t="s">
        <v>129</v>
      </c>
      <c r="N57" s="370">
        <v>0.1</v>
      </c>
      <c r="O57" s="32" t="s">
        <v>5185</v>
      </c>
    </row>
    <row r="58" spans="1:15" s="4" customFormat="1" ht="38.25" x14ac:dyDescent="0.25">
      <c r="A58" s="765">
        <v>52</v>
      </c>
      <c r="B58" s="132" t="s">
        <v>120</v>
      </c>
      <c r="C58" s="132" t="s">
        <v>268</v>
      </c>
      <c r="D58" s="132" t="s">
        <v>149</v>
      </c>
      <c r="E58" s="5" t="s">
        <v>271</v>
      </c>
      <c r="F58" s="766" t="s">
        <v>272</v>
      </c>
      <c r="G58" s="132" t="s">
        <v>125</v>
      </c>
      <c r="H58" s="132" t="s">
        <v>125</v>
      </c>
      <c r="I58" s="132" t="s">
        <v>166</v>
      </c>
      <c r="J58" s="552" t="s">
        <v>125</v>
      </c>
      <c r="K58" s="132" t="s">
        <v>5186</v>
      </c>
      <c r="L58" s="273" t="s">
        <v>125</v>
      </c>
      <c r="M58" s="132" t="s">
        <v>5186</v>
      </c>
      <c r="N58" s="31">
        <v>0</v>
      </c>
      <c r="O58" s="538"/>
    </row>
    <row r="59" spans="1:15" s="4" customFormat="1" ht="51" x14ac:dyDescent="0.25">
      <c r="A59" s="765">
        <v>53</v>
      </c>
      <c r="B59" s="132" t="s">
        <v>120</v>
      </c>
      <c r="C59" s="132" t="s">
        <v>268</v>
      </c>
      <c r="D59" s="132" t="s">
        <v>149</v>
      </c>
      <c r="E59" s="5">
        <v>13</v>
      </c>
      <c r="F59" s="766" t="s">
        <v>275</v>
      </c>
      <c r="G59" s="132">
        <v>10</v>
      </c>
      <c r="H59" s="46">
        <v>0.1</v>
      </c>
      <c r="I59" s="132" t="s">
        <v>177</v>
      </c>
      <c r="J59" s="552" t="s">
        <v>125</v>
      </c>
      <c r="K59" s="5" t="s">
        <v>129</v>
      </c>
      <c r="L59" s="273" t="s">
        <v>125</v>
      </c>
      <c r="M59" s="218" t="s">
        <v>129</v>
      </c>
      <c r="N59" s="370">
        <v>0.1</v>
      </c>
      <c r="O59" s="538" t="s">
        <v>5187</v>
      </c>
    </row>
    <row r="60" spans="1:15" s="4" customFormat="1" ht="38.25" x14ac:dyDescent="0.25">
      <c r="A60" s="765">
        <v>54</v>
      </c>
      <c r="B60" s="132" t="s">
        <v>120</v>
      </c>
      <c r="C60" s="132" t="s">
        <v>268</v>
      </c>
      <c r="D60" s="132" t="s">
        <v>149</v>
      </c>
      <c r="E60" s="5">
        <v>14</v>
      </c>
      <c r="F60" s="766" t="s">
        <v>277</v>
      </c>
      <c r="G60" s="132" t="s">
        <v>125</v>
      </c>
      <c r="H60" s="132" t="s">
        <v>125</v>
      </c>
      <c r="I60" s="132" t="s">
        <v>278</v>
      </c>
      <c r="J60" s="552">
        <v>7</v>
      </c>
      <c r="K60" s="65">
        <v>1</v>
      </c>
      <c r="L60" s="778">
        <v>1</v>
      </c>
      <c r="M60" s="779">
        <v>1</v>
      </c>
      <c r="N60" s="31">
        <v>0</v>
      </c>
      <c r="O60" s="538" t="s">
        <v>5188</v>
      </c>
    </row>
    <row r="61" spans="1:15" s="4" customFormat="1" ht="38.25" x14ac:dyDescent="0.25">
      <c r="A61" s="765">
        <v>55</v>
      </c>
      <c r="B61" s="132" t="s">
        <v>120</v>
      </c>
      <c r="C61" s="132" t="s">
        <v>268</v>
      </c>
      <c r="D61" s="132" t="s">
        <v>149</v>
      </c>
      <c r="E61" s="5">
        <v>15</v>
      </c>
      <c r="F61" s="766" t="s">
        <v>279</v>
      </c>
      <c r="G61" s="132">
        <v>11</v>
      </c>
      <c r="H61" s="132" t="s">
        <v>280</v>
      </c>
      <c r="I61" s="132" t="s">
        <v>278</v>
      </c>
      <c r="J61" s="552">
        <v>8</v>
      </c>
      <c r="K61" s="62">
        <v>0.25</v>
      </c>
      <c r="L61" s="778">
        <v>0.4</v>
      </c>
      <c r="M61" s="779">
        <v>0.4</v>
      </c>
      <c r="N61" s="780">
        <v>0.2</v>
      </c>
      <c r="O61" s="538" t="s">
        <v>5189</v>
      </c>
    </row>
    <row r="62" spans="1:15" s="4" customFormat="1" ht="357" customHeight="1" x14ac:dyDescent="0.25">
      <c r="A62" s="765">
        <v>56</v>
      </c>
      <c r="B62" s="132" t="s">
        <v>120</v>
      </c>
      <c r="C62" s="132" t="s">
        <v>268</v>
      </c>
      <c r="D62" s="132" t="s">
        <v>149</v>
      </c>
      <c r="E62" s="5">
        <v>16</v>
      </c>
      <c r="F62" s="766" t="s">
        <v>283</v>
      </c>
      <c r="G62" s="132" t="s">
        <v>125</v>
      </c>
      <c r="H62" s="132" t="s">
        <v>125</v>
      </c>
      <c r="I62" s="132" t="s">
        <v>166</v>
      </c>
      <c r="J62" s="552" t="s">
        <v>125</v>
      </c>
      <c r="K62" s="32" t="s">
        <v>5190</v>
      </c>
      <c r="L62" s="273" t="s">
        <v>125</v>
      </c>
      <c r="M62" s="76" t="s">
        <v>5191</v>
      </c>
      <c r="N62" s="31">
        <v>0</v>
      </c>
      <c r="O62" s="32" t="s">
        <v>5192</v>
      </c>
    </row>
    <row r="63" spans="1:15" s="4" customFormat="1" ht="51" x14ac:dyDescent="0.25">
      <c r="A63" s="765">
        <v>57</v>
      </c>
      <c r="B63" s="132" t="s">
        <v>120</v>
      </c>
      <c r="C63" s="132" t="s">
        <v>268</v>
      </c>
      <c r="D63" s="132" t="s">
        <v>149</v>
      </c>
      <c r="E63" s="5">
        <v>17</v>
      </c>
      <c r="F63" s="766" t="s">
        <v>287</v>
      </c>
      <c r="G63" s="132">
        <v>12</v>
      </c>
      <c r="H63" s="46">
        <v>0.3</v>
      </c>
      <c r="I63" s="132" t="s">
        <v>177</v>
      </c>
      <c r="J63" s="552">
        <v>9</v>
      </c>
      <c r="K63" s="5" t="s">
        <v>126</v>
      </c>
      <c r="L63" s="393" t="s">
        <v>129</v>
      </c>
      <c r="M63" s="218" t="s">
        <v>129</v>
      </c>
      <c r="N63" s="370">
        <v>0.3</v>
      </c>
      <c r="O63" s="538" t="s">
        <v>5193</v>
      </c>
    </row>
    <row r="64" spans="1:15" s="4" customFormat="1" ht="51" x14ac:dyDescent="0.25">
      <c r="A64" s="765">
        <v>58</v>
      </c>
      <c r="B64" s="132" t="s">
        <v>120</v>
      </c>
      <c r="C64" s="132" t="s">
        <v>268</v>
      </c>
      <c r="D64" s="132" t="s">
        <v>149</v>
      </c>
      <c r="E64" s="5" t="s">
        <v>289</v>
      </c>
      <c r="F64" s="766" t="s">
        <v>290</v>
      </c>
      <c r="G64" s="132" t="s">
        <v>125</v>
      </c>
      <c r="H64" s="132" t="s">
        <v>125</v>
      </c>
      <c r="I64" s="132" t="s">
        <v>166</v>
      </c>
      <c r="J64" s="552" t="s">
        <v>125</v>
      </c>
      <c r="K64" s="48" t="s">
        <v>5194</v>
      </c>
      <c r="L64" s="273" t="s">
        <v>125</v>
      </c>
      <c r="M64" s="48" t="s">
        <v>5195</v>
      </c>
      <c r="N64" s="31">
        <v>0</v>
      </c>
      <c r="O64" s="538" t="s">
        <v>5193</v>
      </c>
    </row>
    <row r="65" spans="1:15" s="4" customFormat="1" ht="38.25" x14ac:dyDescent="0.25">
      <c r="A65" s="765">
        <v>59</v>
      </c>
      <c r="B65" s="132" t="s">
        <v>293</v>
      </c>
      <c r="C65" s="132" t="s">
        <v>294</v>
      </c>
      <c r="D65" s="132" t="s">
        <v>295</v>
      </c>
      <c r="E65" s="5">
        <v>18</v>
      </c>
      <c r="F65" s="766" t="s">
        <v>296</v>
      </c>
      <c r="G65" s="132">
        <v>13</v>
      </c>
      <c r="H65" s="46">
        <v>0.1</v>
      </c>
      <c r="I65" s="132" t="s">
        <v>124</v>
      </c>
      <c r="J65" s="552">
        <v>12</v>
      </c>
      <c r="K65" s="5" t="s">
        <v>129</v>
      </c>
      <c r="L65" s="393" t="s">
        <v>129</v>
      </c>
      <c r="M65" s="218" t="s">
        <v>129</v>
      </c>
      <c r="N65" s="370">
        <v>0.1</v>
      </c>
      <c r="O65" s="32" t="s">
        <v>5196</v>
      </c>
    </row>
    <row r="66" spans="1:15" s="4" customFormat="1" ht="38.25" x14ac:dyDescent="0.25">
      <c r="A66" s="765">
        <v>60</v>
      </c>
      <c r="B66" s="132" t="s">
        <v>293</v>
      </c>
      <c r="C66" s="132" t="s">
        <v>294</v>
      </c>
      <c r="D66" s="132" t="s">
        <v>295</v>
      </c>
      <c r="E66" s="5">
        <v>19</v>
      </c>
      <c r="F66" s="766" t="s">
        <v>298</v>
      </c>
      <c r="G66" s="132">
        <v>14</v>
      </c>
      <c r="H66" s="46">
        <v>0.05</v>
      </c>
      <c r="I66" s="132" t="s">
        <v>177</v>
      </c>
      <c r="J66" s="552" t="s">
        <v>125</v>
      </c>
      <c r="K66" s="5" t="s">
        <v>129</v>
      </c>
      <c r="L66" s="273" t="s">
        <v>125</v>
      </c>
      <c r="M66" s="218" t="s">
        <v>129</v>
      </c>
      <c r="N66" s="370">
        <v>0.05</v>
      </c>
      <c r="O66" s="781" t="s">
        <v>5197</v>
      </c>
    </row>
    <row r="67" spans="1:15" s="4" customFormat="1" ht="38.25" x14ac:dyDescent="0.25">
      <c r="A67" s="765">
        <v>61</v>
      </c>
      <c r="B67" s="132" t="s">
        <v>293</v>
      </c>
      <c r="C67" s="132" t="s">
        <v>294</v>
      </c>
      <c r="D67" s="132" t="s">
        <v>300</v>
      </c>
      <c r="E67" s="5">
        <v>20</v>
      </c>
      <c r="F67" s="766" t="s">
        <v>301</v>
      </c>
      <c r="G67" s="132" t="s">
        <v>125</v>
      </c>
      <c r="H67" s="132" t="s">
        <v>125</v>
      </c>
      <c r="I67" s="132" t="s">
        <v>159</v>
      </c>
      <c r="J67" s="552">
        <v>10</v>
      </c>
      <c r="K67" s="45">
        <v>25</v>
      </c>
      <c r="L67" s="767">
        <v>45</v>
      </c>
      <c r="M67" s="507">
        <v>31</v>
      </c>
      <c r="N67" s="31">
        <v>0</v>
      </c>
      <c r="O67" s="538" t="s">
        <v>5198</v>
      </c>
    </row>
    <row r="68" spans="1:15" s="4" customFormat="1" ht="255" x14ac:dyDescent="0.25">
      <c r="A68" s="765">
        <v>62</v>
      </c>
      <c r="B68" s="132" t="s">
        <v>293</v>
      </c>
      <c r="C68" s="132" t="s">
        <v>294</v>
      </c>
      <c r="D68" s="132" t="s">
        <v>300</v>
      </c>
      <c r="E68" s="5">
        <v>21</v>
      </c>
      <c r="F68" s="766" t="s">
        <v>302</v>
      </c>
      <c r="G68" s="132">
        <v>15</v>
      </c>
      <c r="H68" s="46">
        <v>0.85</v>
      </c>
      <c r="I68" s="132" t="s">
        <v>159</v>
      </c>
      <c r="J68" s="552">
        <v>13</v>
      </c>
      <c r="K68" s="45">
        <v>0</v>
      </c>
      <c r="L68" s="767">
        <v>29</v>
      </c>
      <c r="M68" s="782">
        <v>0</v>
      </c>
      <c r="N68" s="370">
        <v>0</v>
      </c>
      <c r="O68" s="538" t="s">
        <v>5199</v>
      </c>
    </row>
    <row r="69" spans="1:15" s="4" customFormat="1" ht="38.25" x14ac:dyDescent="0.25">
      <c r="A69" s="765">
        <v>63</v>
      </c>
      <c r="B69" s="132" t="s">
        <v>293</v>
      </c>
      <c r="C69" s="132" t="s">
        <v>304</v>
      </c>
      <c r="D69" s="132" t="s">
        <v>295</v>
      </c>
      <c r="E69" s="5">
        <v>22</v>
      </c>
      <c r="F69" s="766" t="s">
        <v>305</v>
      </c>
      <c r="G69" s="132">
        <v>16</v>
      </c>
      <c r="H69" s="46">
        <v>0.1</v>
      </c>
      <c r="I69" s="132" t="s">
        <v>124</v>
      </c>
      <c r="J69" s="552">
        <v>14</v>
      </c>
      <c r="K69" s="5" t="s">
        <v>129</v>
      </c>
      <c r="L69" s="393" t="s">
        <v>129</v>
      </c>
      <c r="M69" s="218" t="s">
        <v>129</v>
      </c>
      <c r="N69" s="370">
        <v>0.1</v>
      </c>
      <c r="O69" s="538"/>
    </row>
    <row r="70" spans="1:15" s="4" customFormat="1" ht="51" x14ac:dyDescent="0.25">
      <c r="A70" s="765">
        <v>64</v>
      </c>
      <c r="B70" s="132" t="s">
        <v>293</v>
      </c>
      <c r="C70" s="132" t="s">
        <v>304</v>
      </c>
      <c r="D70" s="132" t="s">
        <v>295</v>
      </c>
      <c r="E70" s="5" t="s">
        <v>306</v>
      </c>
      <c r="F70" s="766" t="s">
        <v>307</v>
      </c>
      <c r="G70" s="132" t="s">
        <v>125</v>
      </c>
      <c r="H70" s="132" t="s">
        <v>125</v>
      </c>
      <c r="I70" s="132" t="s">
        <v>166</v>
      </c>
      <c r="J70" s="552" t="s">
        <v>125</v>
      </c>
      <c r="K70" s="132" t="s">
        <v>5200</v>
      </c>
      <c r="L70" s="273" t="s">
        <v>125</v>
      </c>
      <c r="M70" s="132" t="s">
        <v>5200</v>
      </c>
      <c r="N70" s="31">
        <v>0</v>
      </c>
      <c r="O70" s="538"/>
    </row>
    <row r="71" spans="1:15" s="4" customFormat="1" ht="38.25" x14ac:dyDescent="0.25">
      <c r="A71" s="765">
        <v>65</v>
      </c>
      <c r="B71" s="132" t="s">
        <v>293</v>
      </c>
      <c r="C71" s="132" t="s">
        <v>304</v>
      </c>
      <c r="D71" s="132" t="s">
        <v>295</v>
      </c>
      <c r="E71" s="5">
        <v>23</v>
      </c>
      <c r="F71" s="766" t="s">
        <v>310</v>
      </c>
      <c r="G71" s="132">
        <v>17</v>
      </c>
      <c r="H71" s="46">
        <v>0.05</v>
      </c>
      <c r="I71" s="132" t="s">
        <v>177</v>
      </c>
      <c r="J71" s="552" t="s">
        <v>125</v>
      </c>
      <c r="K71" s="5" t="s">
        <v>129</v>
      </c>
      <c r="L71" s="273" t="s">
        <v>125</v>
      </c>
      <c r="M71" s="218" t="s">
        <v>129</v>
      </c>
      <c r="N71" s="370">
        <v>0.05</v>
      </c>
      <c r="O71" s="538"/>
    </row>
    <row r="72" spans="1:15" s="4" customFormat="1" ht="38.25" x14ac:dyDescent="0.25">
      <c r="A72" s="765">
        <v>66</v>
      </c>
      <c r="B72" s="132" t="s">
        <v>293</v>
      </c>
      <c r="C72" s="132" t="s">
        <v>304</v>
      </c>
      <c r="D72" s="132" t="s">
        <v>295</v>
      </c>
      <c r="E72" s="5" t="s">
        <v>311</v>
      </c>
      <c r="F72" s="766" t="s">
        <v>312</v>
      </c>
      <c r="G72" s="132" t="s">
        <v>125</v>
      </c>
      <c r="H72" s="132" t="s">
        <v>125</v>
      </c>
      <c r="I72" s="132" t="s">
        <v>166</v>
      </c>
      <c r="J72" s="552" t="s">
        <v>125</v>
      </c>
      <c r="K72" s="48" t="s">
        <v>5201</v>
      </c>
      <c r="L72" s="273" t="s">
        <v>125</v>
      </c>
      <c r="M72" s="48" t="s">
        <v>5201</v>
      </c>
      <c r="N72" s="31">
        <v>0</v>
      </c>
      <c r="O72" s="538"/>
    </row>
    <row r="73" spans="1:15" s="4" customFormat="1" ht="38.25" x14ac:dyDescent="0.25">
      <c r="A73" s="765">
        <v>67</v>
      </c>
      <c r="B73" s="132" t="s">
        <v>293</v>
      </c>
      <c r="C73" s="132" t="s">
        <v>304</v>
      </c>
      <c r="D73" s="132" t="s">
        <v>295</v>
      </c>
      <c r="E73" s="5">
        <v>24</v>
      </c>
      <c r="F73" s="766" t="s">
        <v>314</v>
      </c>
      <c r="G73" s="132">
        <v>18</v>
      </c>
      <c r="H73" s="46">
        <v>0.05</v>
      </c>
      <c r="I73" s="132" t="s">
        <v>177</v>
      </c>
      <c r="J73" s="552" t="s">
        <v>125</v>
      </c>
      <c r="K73" s="5" t="s">
        <v>129</v>
      </c>
      <c r="L73" s="273" t="s">
        <v>125</v>
      </c>
      <c r="M73" s="218" t="s">
        <v>129</v>
      </c>
      <c r="N73" s="370">
        <v>0.05</v>
      </c>
      <c r="O73" s="783" t="s">
        <v>5202</v>
      </c>
    </row>
    <row r="74" spans="1:15" s="4" customFormat="1" ht="221.25" x14ac:dyDescent="0.25">
      <c r="A74" s="765">
        <v>68</v>
      </c>
      <c r="B74" s="132" t="s">
        <v>293</v>
      </c>
      <c r="C74" s="132" t="s">
        <v>304</v>
      </c>
      <c r="D74" s="132" t="s">
        <v>295</v>
      </c>
      <c r="E74" s="5">
        <v>25</v>
      </c>
      <c r="F74" s="766" t="s">
        <v>316</v>
      </c>
      <c r="G74" s="132" t="s">
        <v>125</v>
      </c>
      <c r="H74" s="132" t="s">
        <v>125</v>
      </c>
      <c r="I74" s="132" t="s">
        <v>159</v>
      </c>
      <c r="J74" s="552">
        <v>11</v>
      </c>
      <c r="K74" s="45">
        <v>5</v>
      </c>
      <c r="L74" s="767">
        <v>5</v>
      </c>
      <c r="M74" s="507">
        <v>6</v>
      </c>
      <c r="N74" s="31">
        <v>0</v>
      </c>
      <c r="O74" s="32" t="s">
        <v>5203</v>
      </c>
    </row>
    <row r="75" spans="1:15" s="4" customFormat="1" ht="63.75" x14ac:dyDescent="0.25">
      <c r="A75" s="765">
        <v>69</v>
      </c>
      <c r="B75" s="132" t="s">
        <v>293</v>
      </c>
      <c r="C75" s="132" t="s">
        <v>304</v>
      </c>
      <c r="D75" s="132" t="s">
        <v>295</v>
      </c>
      <c r="E75" s="5">
        <v>26</v>
      </c>
      <c r="F75" s="766" t="s">
        <v>318</v>
      </c>
      <c r="G75" s="132" t="s">
        <v>125</v>
      </c>
      <c r="H75" s="132" t="s">
        <v>125</v>
      </c>
      <c r="I75" s="132" t="s">
        <v>159</v>
      </c>
      <c r="J75" s="552">
        <v>15</v>
      </c>
      <c r="K75" s="45">
        <v>2</v>
      </c>
      <c r="L75" s="767">
        <v>3</v>
      </c>
      <c r="M75" s="507">
        <v>4</v>
      </c>
      <c r="N75" s="31">
        <v>0</v>
      </c>
      <c r="O75" s="32" t="s">
        <v>5204</v>
      </c>
    </row>
    <row r="76" spans="1:15" s="4" customFormat="1" ht="51" x14ac:dyDescent="0.25">
      <c r="A76" s="765">
        <v>70</v>
      </c>
      <c r="B76" s="132" t="s">
        <v>293</v>
      </c>
      <c r="C76" s="132" t="s">
        <v>304</v>
      </c>
      <c r="D76" s="132" t="s">
        <v>300</v>
      </c>
      <c r="E76" s="5">
        <v>27</v>
      </c>
      <c r="F76" s="766" t="s">
        <v>320</v>
      </c>
      <c r="G76" s="132" t="s">
        <v>125</v>
      </c>
      <c r="H76" s="132" t="s">
        <v>125</v>
      </c>
      <c r="I76" s="132" t="s">
        <v>321</v>
      </c>
      <c r="J76" s="552">
        <v>16</v>
      </c>
      <c r="K76" s="93">
        <v>12865</v>
      </c>
      <c r="L76" s="767">
        <v>9280</v>
      </c>
      <c r="M76" s="784">
        <v>9280</v>
      </c>
      <c r="N76" s="31">
        <v>0</v>
      </c>
      <c r="O76" s="538" t="s">
        <v>5205</v>
      </c>
    </row>
    <row r="77" spans="1:15" s="4" customFormat="1" ht="38.25" x14ac:dyDescent="0.25">
      <c r="A77" s="765">
        <v>71</v>
      </c>
      <c r="B77" s="132" t="s">
        <v>293</v>
      </c>
      <c r="C77" s="132" t="s">
        <v>304</v>
      </c>
      <c r="D77" s="132" t="s">
        <v>300</v>
      </c>
      <c r="E77" s="5" t="s">
        <v>323</v>
      </c>
      <c r="F77" s="766" t="s">
        <v>324</v>
      </c>
      <c r="G77" s="132" t="s">
        <v>125</v>
      </c>
      <c r="H77" s="132" t="s">
        <v>125</v>
      </c>
      <c r="I77" s="132" t="s">
        <v>159</v>
      </c>
      <c r="J77" s="552" t="s">
        <v>325</v>
      </c>
      <c r="K77" s="45">
        <v>70004</v>
      </c>
      <c r="L77" s="767">
        <v>182491</v>
      </c>
      <c r="M77" s="507">
        <v>182491</v>
      </c>
      <c r="N77" s="31">
        <v>0</v>
      </c>
      <c r="O77" s="538"/>
    </row>
    <row r="78" spans="1:15" s="4" customFormat="1" ht="51" x14ac:dyDescent="0.25">
      <c r="A78" s="765">
        <v>72</v>
      </c>
      <c r="B78" s="132" t="s">
        <v>293</v>
      </c>
      <c r="C78" s="132" t="s">
        <v>304</v>
      </c>
      <c r="D78" s="132" t="s">
        <v>300</v>
      </c>
      <c r="E78" s="5" t="s">
        <v>327</v>
      </c>
      <c r="F78" s="766" t="s">
        <v>328</v>
      </c>
      <c r="G78" s="132" t="s">
        <v>125</v>
      </c>
      <c r="H78" s="132" t="s">
        <v>125</v>
      </c>
      <c r="I78" s="132" t="s">
        <v>321</v>
      </c>
      <c r="J78" s="552">
        <v>17</v>
      </c>
      <c r="K78" s="48">
        <v>267.8</v>
      </c>
      <c r="L78" s="785">
        <v>14592</v>
      </c>
      <c r="M78" s="784">
        <v>14592</v>
      </c>
      <c r="N78" s="31">
        <v>0</v>
      </c>
      <c r="O78" s="538" t="s">
        <v>5206</v>
      </c>
    </row>
    <row r="79" spans="1:15" s="4" customFormat="1" ht="76.5" x14ac:dyDescent="0.25">
      <c r="A79" s="765">
        <v>73</v>
      </c>
      <c r="B79" s="132" t="s">
        <v>293</v>
      </c>
      <c r="C79" s="132" t="s">
        <v>304</v>
      </c>
      <c r="D79" s="132" t="s">
        <v>330</v>
      </c>
      <c r="E79" s="5">
        <v>28</v>
      </c>
      <c r="F79" s="766" t="s">
        <v>331</v>
      </c>
      <c r="G79" s="132" t="s">
        <v>125</v>
      </c>
      <c r="H79" s="132" t="s">
        <v>125</v>
      </c>
      <c r="I79" s="132" t="s">
        <v>321</v>
      </c>
      <c r="J79" s="552">
        <v>18</v>
      </c>
      <c r="K79" s="45">
        <v>27000</v>
      </c>
      <c r="L79" s="767">
        <v>27000</v>
      </c>
      <c r="M79" s="786">
        <v>27000</v>
      </c>
      <c r="N79" s="31">
        <v>0</v>
      </c>
      <c r="O79" s="538" t="s">
        <v>5207</v>
      </c>
    </row>
    <row r="80" spans="1:15" s="4" customFormat="1" ht="51" x14ac:dyDescent="0.25">
      <c r="A80" s="765">
        <v>74</v>
      </c>
      <c r="B80" s="132" t="s">
        <v>293</v>
      </c>
      <c r="C80" s="132" t="s">
        <v>304</v>
      </c>
      <c r="D80" s="132" t="s">
        <v>330</v>
      </c>
      <c r="E80" s="5" t="s">
        <v>333</v>
      </c>
      <c r="F80" s="766" t="s">
        <v>334</v>
      </c>
      <c r="G80" s="132" t="s">
        <v>125</v>
      </c>
      <c r="H80" s="132" t="s">
        <v>125</v>
      </c>
      <c r="I80" s="132" t="s">
        <v>159</v>
      </c>
      <c r="J80" s="552" t="s">
        <v>335</v>
      </c>
      <c r="K80" s="45">
        <v>344408</v>
      </c>
      <c r="L80" s="767">
        <v>1351626</v>
      </c>
      <c r="M80" s="507">
        <v>1351626</v>
      </c>
      <c r="N80" s="31">
        <v>0</v>
      </c>
      <c r="O80" s="538" t="s">
        <v>5208</v>
      </c>
    </row>
    <row r="81" spans="1:15" s="4" customFormat="1" ht="38.25" x14ac:dyDescent="0.25">
      <c r="A81" s="765">
        <v>75</v>
      </c>
      <c r="B81" s="132" t="s">
        <v>293</v>
      </c>
      <c r="C81" s="132" t="s">
        <v>304</v>
      </c>
      <c r="D81" s="132" t="s">
        <v>330</v>
      </c>
      <c r="E81" s="5" t="s">
        <v>337</v>
      </c>
      <c r="F81" s="766" t="s">
        <v>338</v>
      </c>
      <c r="G81" s="132" t="s">
        <v>125</v>
      </c>
      <c r="H81" s="132" t="s">
        <v>125</v>
      </c>
      <c r="I81" s="132" t="s">
        <v>321</v>
      </c>
      <c r="J81" s="552">
        <v>19</v>
      </c>
      <c r="K81" s="45">
        <v>0</v>
      </c>
      <c r="L81" s="767">
        <v>6</v>
      </c>
      <c r="M81" s="787">
        <v>0</v>
      </c>
      <c r="N81" s="31">
        <v>0</v>
      </c>
      <c r="O81" s="538" t="s">
        <v>5209</v>
      </c>
    </row>
    <row r="82" spans="1:15" s="4" customFormat="1" ht="38.25" x14ac:dyDescent="0.25">
      <c r="A82" s="765">
        <v>76</v>
      </c>
      <c r="B82" s="132" t="s">
        <v>293</v>
      </c>
      <c r="C82" s="132" t="s">
        <v>304</v>
      </c>
      <c r="D82" s="132" t="s">
        <v>339</v>
      </c>
      <c r="E82" s="5">
        <v>29</v>
      </c>
      <c r="F82" s="766" t="s">
        <v>340</v>
      </c>
      <c r="G82" s="132" t="s">
        <v>125</v>
      </c>
      <c r="H82" s="132" t="s">
        <v>125</v>
      </c>
      <c r="I82" s="132" t="s">
        <v>166</v>
      </c>
      <c r="J82" s="552">
        <v>20</v>
      </c>
      <c r="K82" s="48" t="s">
        <v>5210</v>
      </c>
      <c r="L82" s="544" t="s">
        <v>5210</v>
      </c>
      <c r="M82" s="48" t="s">
        <v>5210</v>
      </c>
      <c r="N82" s="31">
        <v>0</v>
      </c>
      <c r="O82" s="538"/>
    </row>
    <row r="83" spans="1:15" s="4" customFormat="1" ht="51" x14ac:dyDescent="0.25">
      <c r="A83" s="765">
        <v>77</v>
      </c>
      <c r="B83" s="132" t="s">
        <v>293</v>
      </c>
      <c r="C83" s="132" t="s">
        <v>304</v>
      </c>
      <c r="D83" s="132" t="s">
        <v>339</v>
      </c>
      <c r="E83" s="5" t="s">
        <v>344</v>
      </c>
      <c r="F83" s="766" t="s">
        <v>345</v>
      </c>
      <c r="G83" s="132" t="s">
        <v>125</v>
      </c>
      <c r="H83" s="132" t="s">
        <v>125</v>
      </c>
      <c r="I83" s="46" t="s">
        <v>278</v>
      </c>
      <c r="J83" s="552" t="s">
        <v>346</v>
      </c>
      <c r="K83" s="62">
        <v>0.3</v>
      </c>
      <c r="L83" s="551" t="s">
        <v>5211</v>
      </c>
      <c r="M83" s="289" t="s">
        <v>5211</v>
      </c>
      <c r="N83" s="31">
        <v>0</v>
      </c>
      <c r="O83" s="538"/>
    </row>
    <row r="84" spans="1:15" s="4" customFormat="1" ht="38.25" x14ac:dyDescent="0.25">
      <c r="A84" s="765">
        <v>78</v>
      </c>
      <c r="B84" s="132" t="s">
        <v>293</v>
      </c>
      <c r="C84" s="132" t="s">
        <v>304</v>
      </c>
      <c r="D84" s="132" t="s">
        <v>339</v>
      </c>
      <c r="E84" s="5">
        <v>30</v>
      </c>
      <c r="F84" s="777" t="s">
        <v>347</v>
      </c>
      <c r="G84" s="132" t="s">
        <v>125</v>
      </c>
      <c r="H84" s="132" t="s">
        <v>125</v>
      </c>
      <c r="I84" s="132" t="s">
        <v>166</v>
      </c>
      <c r="J84" s="552">
        <v>21</v>
      </c>
      <c r="K84" s="48" t="s">
        <v>5212</v>
      </c>
      <c r="L84" s="544" t="s">
        <v>348</v>
      </c>
      <c r="M84" s="289" t="s">
        <v>348</v>
      </c>
      <c r="N84" s="31">
        <v>0</v>
      </c>
      <c r="O84" s="538"/>
    </row>
    <row r="85" spans="1:15" s="4" customFormat="1" ht="51" x14ac:dyDescent="0.25">
      <c r="A85" s="765">
        <v>79</v>
      </c>
      <c r="B85" s="132" t="s">
        <v>293</v>
      </c>
      <c r="C85" s="132" t="s">
        <v>304</v>
      </c>
      <c r="D85" s="132" t="s">
        <v>339</v>
      </c>
      <c r="E85" s="5" t="s">
        <v>350</v>
      </c>
      <c r="F85" s="766" t="s">
        <v>351</v>
      </c>
      <c r="G85" s="132" t="s">
        <v>125</v>
      </c>
      <c r="H85" s="132" t="s">
        <v>125</v>
      </c>
      <c r="I85" s="46" t="s">
        <v>278</v>
      </c>
      <c r="J85" s="552" t="s">
        <v>352</v>
      </c>
      <c r="K85" s="62">
        <v>0.2</v>
      </c>
      <c r="L85" s="551">
        <v>0.8</v>
      </c>
      <c r="M85" s="289">
        <v>0.8</v>
      </c>
      <c r="N85" s="31">
        <v>0</v>
      </c>
      <c r="O85" s="538"/>
    </row>
    <row r="86" spans="1:15" s="4" customFormat="1" ht="38.25" x14ac:dyDescent="0.25">
      <c r="A86" s="765">
        <v>80</v>
      </c>
      <c r="B86" s="132" t="s">
        <v>293</v>
      </c>
      <c r="C86" s="132" t="s">
        <v>304</v>
      </c>
      <c r="D86" s="132"/>
      <c r="E86" s="5">
        <v>31</v>
      </c>
      <c r="F86" s="766" t="s">
        <v>353</v>
      </c>
      <c r="G86" s="132" t="s">
        <v>125</v>
      </c>
      <c r="H86" s="132" t="s">
        <v>125</v>
      </c>
      <c r="I86" s="46" t="s">
        <v>135</v>
      </c>
      <c r="J86" s="552">
        <v>22</v>
      </c>
      <c r="K86" s="132" t="s">
        <v>135</v>
      </c>
      <c r="L86" s="551" t="s">
        <v>135</v>
      </c>
      <c r="M86" s="289" t="s">
        <v>135</v>
      </c>
      <c r="N86" s="31">
        <v>0</v>
      </c>
      <c r="O86" s="538"/>
    </row>
    <row r="87" spans="1:15" s="4" customFormat="1" ht="38.25" x14ac:dyDescent="0.25">
      <c r="A87" s="765">
        <v>81</v>
      </c>
      <c r="B87" s="132" t="s">
        <v>293</v>
      </c>
      <c r="C87" s="132" t="s">
        <v>304</v>
      </c>
      <c r="D87" s="132" t="s">
        <v>354</v>
      </c>
      <c r="E87" s="5" t="s">
        <v>355</v>
      </c>
      <c r="F87" s="766" t="s">
        <v>356</v>
      </c>
      <c r="G87" s="132" t="s">
        <v>125</v>
      </c>
      <c r="H87" s="132" t="s">
        <v>125</v>
      </c>
      <c r="I87" s="132" t="s">
        <v>124</v>
      </c>
      <c r="J87" s="552" t="s">
        <v>306</v>
      </c>
      <c r="K87" s="5" t="s">
        <v>126</v>
      </c>
      <c r="L87" s="552" t="s">
        <v>129</v>
      </c>
      <c r="M87" s="293" t="s">
        <v>129</v>
      </c>
      <c r="N87" s="31">
        <v>0</v>
      </c>
      <c r="O87" s="538" t="s">
        <v>5213</v>
      </c>
    </row>
    <row r="88" spans="1:15" s="4" customFormat="1" ht="38.25" x14ac:dyDescent="0.25">
      <c r="A88" s="765">
        <v>82</v>
      </c>
      <c r="B88" s="132" t="s">
        <v>293</v>
      </c>
      <c r="C88" s="132" t="s">
        <v>304</v>
      </c>
      <c r="D88" s="132" t="s">
        <v>354</v>
      </c>
      <c r="E88" s="5" t="s">
        <v>358</v>
      </c>
      <c r="F88" s="766" t="s">
        <v>359</v>
      </c>
      <c r="G88" s="132" t="s">
        <v>125</v>
      </c>
      <c r="H88" s="132" t="s">
        <v>125</v>
      </c>
      <c r="I88" s="132" t="s">
        <v>124</v>
      </c>
      <c r="J88" s="552" t="s">
        <v>360</v>
      </c>
      <c r="K88" s="5" t="s">
        <v>126</v>
      </c>
      <c r="L88" s="552" t="s">
        <v>126</v>
      </c>
      <c r="M88" s="293" t="s">
        <v>126</v>
      </c>
      <c r="N88" s="31">
        <v>0</v>
      </c>
      <c r="O88" s="538"/>
    </row>
    <row r="89" spans="1:15" s="4" customFormat="1" ht="51" x14ac:dyDescent="0.25">
      <c r="A89" s="765">
        <v>83</v>
      </c>
      <c r="B89" s="132" t="s">
        <v>293</v>
      </c>
      <c r="C89" s="132" t="s">
        <v>304</v>
      </c>
      <c r="D89" s="132" t="s">
        <v>354</v>
      </c>
      <c r="E89" s="5" t="s">
        <v>361</v>
      </c>
      <c r="F89" s="766" t="s">
        <v>362</v>
      </c>
      <c r="G89" s="132" t="s">
        <v>125</v>
      </c>
      <c r="H89" s="132" t="s">
        <v>125</v>
      </c>
      <c r="I89" s="132" t="s">
        <v>124</v>
      </c>
      <c r="J89" s="552" t="s">
        <v>363</v>
      </c>
      <c r="K89" s="5" t="s">
        <v>126</v>
      </c>
      <c r="L89" s="552" t="s">
        <v>129</v>
      </c>
      <c r="M89" s="293" t="s">
        <v>129</v>
      </c>
      <c r="N89" s="31">
        <v>0</v>
      </c>
      <c r="O89" s="538" t="s">
        <v>5214</v>
      </c>
    </row>
    <row r="90" spans="1:15" s="4" customFormat="1" ht="38.25" x14ac:dyDescent="0.25">
      <c r="A90" s="765">
        <v>84</v>
      </c>
      <c r="B90" s="132" t="s">
        <v>293</v>
      </c>
      <c r="C90" s="132" t="s">
        <v>304</v>
      </c>
      <c r="D90" s="132" t="s">
        <v>354</v>
      </c>
      <c r="E90" s="5" t="s">
        <v>364</v>
      </c>
      <c r="F90" s="766" t="s">
        <v>365</v>
      </c>
      <c r="G90" s="132" t="s">
        <v>125</v>
      </c>
      <c r="H90" s="132" t="s">
        <v>125</v>
      </c>
      <c r="I90" s="132" t="s">
        <v>124</v>
      </c>
      <c r="J90" s="552" t="s">
        <v>366</v>
      </c>
      <c r="K90" s="5" t="s">
        <v>126</v>
      </c>
      <c r="L90" s="552" t="s">
        <v>126</v>
      </c>
      <c r="M90" s="293" t="s">
        <v>126</v>
      </c>
      <c r="N90" s="31">
        <v>0</v>
      </c>
      <c r="O90" s="538"/>
    </row>
    <row r="91" spans="1:15" s="4" customFormat="1" ht="38.25" x14ac:dyDescent="0.25">
      <c r="A91" s="765">
        <v>85</v>
      </c>
      <c r="B91" s="132" t="s">
        <v>293</v>
      </c>
      <c r="C91" s="132" t="s">
        <v>304</v>
      </c>
      <c r="D91" s="132" t="s">
        <v>354</v>
      </c>
      <c r="E91" s="5" t="s">
        <v>367</v>
      </c>
      <c r="F91" s="766" t="s">
        <v>368</v>
      </c>
      <c r="G91" s="132" t="s">
        <v>125</v>
      </c>
      <c r="H91" s="132" t="s">
        <v>125</v>
      </c>
      <c r="I91" s="132" t="s">
        <v>124</v>
      </c>
      <c r="J91" s="552" t="s">
        <v>369</v>
      </c>
      <c r="K91" s="5" t="s">
        <v>126</v>
      </c>
      <c r="L91" s="552" t="s">
        <v>126</v>
      </c>
      <c r="M91" s="293" t="s">
        <v>126</v>
      </c>
      <c r="N91" s="31">
        <v>0</v>
      </c>
      <c r="O91" s="538"/>
    </row>
    <row r="92" spans="1:15" s="4" customFormat="1" ht="38.25" x14ac:dyDescent="0.25">
      <c r="A92" s="765">
        <v>86</v>
      </c>
      <c r="B92" s="132" t="s">
        <v>293</v>
      </c>
      <c r="C92" s="132" t="s">
        <v>304</v>
      </c>
      <c r="D92" s="132" t="s">
        <v>354</v>
      </c>
      <c r="E92" s="5" t="s">
        <v>371</v>
      </c>
      <c r="F92" s="766" t="s">
        <v>372</v>
      </c>
      <c r="G92" s="132" t="s">
        <v>125</v>
      </c>
      <c r="H92" s="132" t="s">
        <v>125</v>
      </c>
      <c r="I92" s="132" t="s">
        <v>124</v>
      </c>
      <c r="J92" s="552" t="s">
        <v>373</v>
      </c>
      <c r="K92" s="5" t="s">
        <v>126</v>
      </c>
      <c r="L92" s="552" t="s">
        <v>126</v>
      </c>
      <c r="M92" s="293" t="s">
        <v>126</v>
      </c>
      <c r="N92" s="31">
        <v>0</v>
      </c>
      <c r="O92" s="538"/>
    </row>
    <row r="93" spans="1:15" s="4" customFormat="1" ht="38.25" x14ac:dyDescent="0.25">
      <c r="A93" s="765">
        <v>87</v>
      </c>
      <c r="B93" s="132" t="s">
        <v>293</v>
      </c>
      <c r="C93" s="132" t="s">
        <v>304</v>
      </c>
      <c r="D93" s="132" t="s">
        <v>354</v>
      </c>
      <c r="E93" s="5">
        <v>32</v>
      </c>
      <c r="F93" s="766" t="s">
        <v>374</v>
      </c>
      <c r="G93" s="132" t="s">
        <v>125</v>
      </c>
      <c r="H93" s="132" t="s">
        <v>125</v>
      </c>
      <c r="I93" s="132" t="s">
        <v>135</v>
      </c>
      <c r="J93" s="552">
        <v>23</v>
      </c>
      <c r="K93" s="132" t="s">
        <v>135</v>
      </c>
      <c r="L93" s="393" t="s">
        <v>135</v>
      </c>
      <c r="M93" s="218" t="s">
        <v>135</v>
      </c>
      <c r="N93" s="31">
        <v>0</v>
      </c>
      <c r="O93" s="538"/>
    </row>
    <row r="94" spans="1:15" s="4" customFormat="1" ht="38.25" x14ac:dyDescent="0.25">
      <c r="A94" s="765">
        <v>88</v>
      </c>
      <c r="B94" s="132" t="s">
        <v>293</v>
      </c>
      <c r="C94" s="132" t="s">
        <v>304</v>
      </c>
      <c r="D94" s="132" t="s">
        <v>354</v>
      </c>
      <c r="E94" s="5" t="s">
        <v>375</v>
      </c>
      <c r="F94" s="766" t="s">
        <v>376</v>
      </c>
      <c r="G94" s="132" t="s">
        <v>125</v>
      </c>
      <c r="H94" s="132" t="s">
        <v>125</v>
      </c>
      <c r="I94" s="132" t="s">
        <v>377</v>
      </c>
      <c r="J94" s="552" t="s">
        <v>311</v>
      </c>
      <c r="K94" s="5" t="s">
        <v>129</v>
      </c>
      <c r="L94" s="552" t="s">
        <v>129</v>
      </c>
      <c r="M94" s="293" t="s">
        <v>129</v>
      </c>
      <c r="N94" s="31">
        <v>0</v>
      </c>
      <c r="O94" s="538"/>
    </row>
    <row r="95" spans="1:15" s="4" customFormat="1" ht="38.25" x14ac:dyDescent="0.25">
      <c r="A95" s="765">
        <v>89</v>
      </c>
      <c r="B95" s="132" t="s">
        <v>293</v>
      </c>
      <c r="C95" s="132" t="s">
        <v>304</v>
      </c>
      <c r="D95" s="132" t="s">
        <v>354</v>
      </c>
      <c r="E95" s="5" t="s">
        <v>379</v>
      </c>
      <c r="F95" s="766" t="s">
        <v>380</v>
      </c>
      <c r="G95" s="132" t="s">
        <v>125</v>
      </c>
      <c r="H95" s="132" t="s">
        <v>125</v>
      </c>
      <c r="I95" s="132" t="s">
        <v>377</v>
      </c>
      <c r="J95" s="552" t="s">
        <v>381</v>
      </c>
      <c r="K95" s="5" t="s">
        <v>126</v>
      </c>
      <c r="L95" s="552" t="s">
        <v>126</v>
      </c>
      <c r="M95" s="293" t="s">
        <v>126</v>
      </c>
      <c r="N95" s="31">
        <v>0</v>
      </c>
      <c r="O95" s="538"/>
    </row>
    <row r="96" spans="1:15" s="4" customFormat="1" ht="38.25" x14ac:dyDescent="0.25">
      <c r="A96" s="765">
        <v>90</v>
      </c>
      <c r="B96" s="132" t="s">
        <v>293</v>
      </c>
      <c r="C96" s="132" t="s">
        <v>304</v>
      </c>
      <c r="D96" s="132" t="s">
        <v>354</v>
      </c>
      <c r="E96" s="5" t="s">
        <v>382</v>
      </c>
      <c r="F96" s="766" t="s">
        <v>383</v>
      </c>
      <c r="G96" s="132" t="s">
        <v>125</v>
      </c>
      <c r="H96" s="132" t="s">
        <v>125</v>
      </c>
      <c r="I96" s="132" t="s">
        <v>377</v>
      </c>
      <c r="J96" s="552" t="s">
        <v>384</v>
      </c>
      <c r="K96" s="5" t="s">
        <v>126</v>
      </c>
      <c r="L96" s="552" t="s">
        <v>126</v>
      </c>
      <c r="M96" s="293" t="s">
        <v>126</v>
      </c>
      <c r="N96" s="31">
        <v>0</v>
      </c>
      <c r="O96" s="538"/>
    </row>
    <row r="97" spans="1:15" s="4" customFormat="1" ht="38.25" x14ac:dyDescent="0.25">
      <c r="A97" s="765">
        <v>91</v>
      </c>
      <c r="B97" s="132" t="s">
        <v>293</v>
      </c>
      <c r="C97" s="132" t="s">
        <v>304</v>
      </c>
      <c r="D97" s="132" t="s">
        <v>354</v>
      </c>
      <c r="E97" s="5" t="s">
        <v>385</v>
      </c>
      <c r="F97" s="766" t="s">
        <v>386</v>
      </c>
      <c r="G97" s="132" t="s">
        <v>125</v>
      </c>
      <c r="H97" s="132" t="s">
        <v>125</v>
      </c>
      <c r="I97" s="132" t="s">
        <v>377</v>
      </c>
      <c r="J97" s="552" t="s">
        <v>387</v>
      </c>
      <c r="K97" s="5" t="s">
        <v>126</v>
      </c>
      <c r="L97" s="552" t="s">
        <v>126</v>
      </c>
      <c r="M97" s="293" t="s">
        <v>126</v>
      </c>
      <c r="N97" s="31">
        <v>0</v>
      </c>
      <c r="O97" s="538"/>
    </row>
    <row r="98" spans="1:15" s="4" customFormat="1" ht="51" x14ac:dyDescent="0.25">
      <c r="A98" s="765">
        <v>92</v>
      </c>
      <c r="B98" s="132" t="s">
        <v>293</v>
      </c>
      <c r="C98" s="132" t="s">
        <v>304</v>
      </c>
      <c r="D98" s="132" t="s">
        <v>330</v>
      </c>
      <c r="E98" s="5">
        <v>33</v>
      </c>
      <c r="F98" s="766" t="s">
        <v>389</v>
      </c>
      <c r="G98" s="132" t="s">
        <v>125</v>
      </c>
      <c r="H98" s="132" t="s">
        <v>125</v>
      </c>
      <c r="I98" s="132" t="s">
        <v>390</v>
      </c>
      <c r="J98" s="552">
        <v>24</v>
      </c>
      <c r="K98" s="5" t="s">
        <v>129</v>
      </c>
      <c r="L98" s="552" t="s">
        <v>129</v>
      </c>
      <c r="M98" s="293" t="s">
        <v>129</v>
      </c>
      <c r="N98" s="31">
        <v>0</v>
      </c>
      <c r="O98" s="538"/>
    </row>
    <row r="99" spans="1:15" s="4" customFormat="1" ht="114.75" x14ac:dyDescent="0.25">
      <c r="A99" s="765">
        <v>93</v>
      </c>
      <c r="B99" s="132" t="s">
        <v>293</v>
      </c>
      <c r="C99" s="132" t="s">
        <v>304</v>
      </c>
      <c r="D99" s="132" t="s">
        <v>330</v>
      </c>
      <c r="E99" s="5" t="s">
        <v>391</v>
      </c>
      <c r="F99" s="766" t="s">
        <v>392</v>
      </c>
      <c r="G99" s="132" t="s">
        <v>125</v>
      </c>
      <c r="H99" s="132" t="s">
        <v>125</v>
      </c>
      <c r="I99" s="132" t="s">
        <v>177</v>
      </c>
      <c r="J99" s="552" t="s">
        <v>393</v>
      </c>
      <c r="K99" s="5" t="s">
        <v>129</v>
      </c>
      <c r="L99" s="393" t="s">
        <v>129</v>
      </c>
      <c r="M99" s="218" t="s">
        <v>129</v>
      </c>
      <c r="N99" s="31">
        <v>0</v>
      </c>
      <c r="O99" s="538" t="s">
        <v>5215</v>
      </c>
    </row>
    <row r="100" spans="1:15" s="4" customFormat="1" ht="89.25" x14ac:dyDescent="0.25">
      <c r="A100" s="765">
        <v>94</v>
      </c>
      <c r="B100" s="132" t="s">
        <v>293</v>
      </c>
      <c r="C100" s="132" t="s">
        <v>304</v>
      </c>
      <c r="D100" s="132" t="s">
        <v>330</v>
      </c>
      <c r="E100" s="5" t="s">
        <v>395</v>
      </c>
      <c r="F100" s="766" t="s">
        <v>396</v>
      </c>
      <c r="G100" s="132">
        <v>19</v>
      </c>
      <c r="H100" s="132" t="s">
        <v>397</v>
      </c>
      <c r="I100" s="132" t="s">
        <v>177</v>
      </c>
      <c r="J100" s="552" t="s">
        <v>125</v>
      </c>
      <c r="K100" s="5" t="s">
        <v>129</v>
      </c>
      <c r="L100" s="273" t="s">
        <v>129</v>
      </c>
      <c r="M100" s="293" t="s">
        <v>129</v>
      </c>
      <c r="N100" s="788">
        <v>0.2</v>
      </c>
      <c r="O100" s="538" t="s">
        <v>5216</v>
      </c>
    </row>
    <row r="101" spans="1:15" s="4" customFormat="1" ht="102" x14ac:dyDescent="0.25">
      <c r="A101" s="765">
        <v>95</v>
      </c>
      <c r="B101" s="132" t="s">
        <v>293</v>
      </c>
      <c r="C101" s="132" t="s">
        <v>304</v>
      </c>
      <c r="D101" s="132" t="s">
        <v>330</v>
      </c>
      <c r="E101" s="5">
        <v>34</v>
      </c>
      <c r="F101" s="777" t="s">
        <v>399</v>
      </c>
      <c r="G101" s="132" t="s">
        <v>125</v>
      </c>
      <c r="H101" s="132" t="s">
        <v>125</v>
      </c>
      <c r="I101" s="132" t="s">
        <v>390</v>
      </c>
      <c r="J101" s="393">
        <v>25</v>
      </c>
      <c r="K101" s="5" t="s">
        <v>129</v>
      </c>
      <c r="L101" s="552" t="s">
        <v>126</v>
      </c>
      <c r="M101" s="293" t="s">
        <v>126</v>
      </c>
      <c r="N101" s="31">
        <v>0</v>
      </c>
      <c r="O101" s="32" t="s">
        <v>5217</v>
      </c>
    </row>
    <row r="102" spans="1:15" s="4" customFormat="1" ht="38.25" x14ac:dyDescent="0.25">
      <c r="A102" s="765">
        <v>96</v>
      </c>
      <c r="B102" s="132" t="s">
        <v>293</v>
      </c>
      <c r="C102" s="132" t="s">
        <v>304</v>
      </c>
      <c r="D102" s="132" t="s">
        <v>330</v>
      </c>
      <c r="E102" s="5" t="s">
        <v>400</v>
      </c>
      <c r="F102" s="766" t="s">
        <v>401</v>
      </c>
      <c r="G102" s="1616">
        <v>20</v>
      </c>
      <c r="H102" s="46">
        <v>0.3</v>
      </c>
      <c r="I102" s="132" t="s">
        <v>390</v>
      </c>
      <c r="J102" s="393" t="s">
        <v>402</v>
      </c>
      <c r="K102" s="5" t="s">
        <v>125</v>
      </c>
      <c r="L102" s="551" t="s">
        <v>135</v>
      </c>
      <c r="M102" s="218" t="s">
        <v>407</v>
      </c>
      <c r="N102" s="361">
        <v>0</v>
      </c>
      <c r="O102" s="538"/>
    </row>
    <row r="103" spans="1:15" s="4" customFormat="1" ht="38.25" x14ac:dyDescent="0.25">
      <c r="A103" s="765">
        <v>97</v>
      </c>
      <c r="B103" s="132" t="s">
        <v>293</v>
      </c>
      <c r="C103" s="132" t="s">
        <v>304</v>
      </c>
      <c r="D103" s="132" t="s">
        <v>330</v>
      </c>
      <c r="E103" s="5" t="s">
        <v>405</v>
      </c>
      <c r="F103" s="766">
        <v>2012</v>
      </c>
      <c r="G103" s="1616"/>
      <c r="H103" s="132" t="s">
        <v>125</v>
      </c>
      <c r="I103" s="132" t="s">
        <v>390</v>
      </c>
      <c r="J103" s="552" t="s">
        <v>406</v>
      </c>
      <c r="K103" s="5" t="s">
        <v>434</v>
      </c>
      <c r="L103" s="552" t="s">
        <v>434</v>
      </c>
      <c r="M103" s="293" t="s">
        <v>434</v>
      </c>
      <c r="N103" s="31">
        <v>0</v>
      </c>
      <c r="O103" s="538"/>
    </row>
    <row r="104" spans="1:15" s="4" customFormat="1" ht="38.25" x14ac:dyDescent="0.25">
      <c r="A104" s="765">
        <v>98</v>
      </c>
      <c r="B104" s="132" t="s">
        <v>293</v>
      </c>
      <c r="C104" s="132" t="s">
        <v>304</v>
      </c>
      <c r="D104" s="132" t="s">
        <v>330</v>
      </c>
      <c r="E104" s="5" t="s">
        <v>408</v>
      </c>
      <c r="F104" s="766">
        <v>2013</v>
      </c>
      <c r="G104" s="1616"/>
      <c r="H104" s="132" t="s">
        <v>125</v>
      </c>
      <c r="I104" s="132" t="s">
        <v>390</v>
      </c>
      <c r="J104" s="552" t="s">
        <v>409</v>
      </c>
      <c r="K104" s="5" t="s">
        <v>434</v>
      </c>
      <c r="L104" s="552" t="s">
        <v>434</v>
      </c>
      <c r="M104" s="293" t="s">
        <v>434</v>
      </c>
      <c r="N104" s="31">
        <v>0</v>
      </c>
      <c r="O104" s="538"/>
    </row>
    <row r="105" spans="1:15" s="4" customFormat="1" ht="38.25" x14ac:dyDescent="0.25">
      <c r="A105" s="765">
        <v>99</v>
      </c>
      <c r="B105" s="132" t="s">
        <v>293</v>
      </c>
      <c r="C105" s="132" t="s">
        <v>304</v>
      </c>
      <c r="D105" s="132" t="s">
        <v>330</v>
      </c>
      <c r="E105" s="5" t="s">
        <v>410</v>
      </c>
      <c r="F105" s="766">
        <v>2014</v>
      </c>
      <c r="G105" s="1616"/>
      <c r="H105" s="132" t="s">
        <v>125</v>
      </c>
      <c r="I105" s="132" t="s">
        <v>390</v>
      </c>
      <c r="J105" s="552" t="s">
        <v>411</v>
      </c>
      <c r="K105" s="5" t="s">
        <v>434</v>
      </c>
      <c r="L105" s="552" t="s">
        <v>434</v>
      </c>
      <c r="M105" s="293" t="s">
        <v>434</v>
      </c>
      <c r="N105" s="31">
        <v>0</v>
      </c>
      <c r="O105" s="538"/>
    </row>
    <row r="106" spans="1:15" s="4" customFormat="1" ht="38.25" x14ac:dyDescent="0.25">
      <c r="A106" s="765">
        <v>100</v>
      </c>
      <c r="B106" s="132" t="s">
        <v>293</v>
      </c>
      <c r="C106" s="132" t="s">
        <v>304</v>
      </c>
      <c r="D106" s="132" t="s">
        <v>330</v>
      </c>
      <c r="E106" s="5" t="s">
        <v>412</v>
      </c>
      <c r="F106" s="766">
        <v>2015</v>
      </c>
      <c r="G106" s="1616"/>
      <c r="H106" s="132" t="s">
        <v>125</v>
      </c>
      <c r="I106" s="132" t="s">
        <v>390</v>
      </c>
      <c r="J106" s="552" t="s">
        <v>413</v>
      </c>
      <c r="K106" s="5" t="s">
        <v>434</v>
      </c>
      <c r="L106" s="552" t="s">
        <v>434</v>
      </c>
      <c r="M106" s="293" t="s">
        <v>434</v>
      </c>
      <c r="N106" s="31">
        <v>0</v>
      </c>
      <c r="O106" s="538"/>
    </row>
    <row r="107" spans="1:15" s="4" customFormat="1" ht="38.25" x14ac:dyDescent="0.25">
      <c r="A107" s="765">
        <v>101</v>
      </c>
      <c r="B107" s="132" t="s">
        <v>293</v>
      </c>
      <c r="C107" s="132" t="s">
        <v>304</v>
      </c>
      <c r="D107" s="132" t="s">
        <v>330</v>
      </c>
      <c r="E107" s="5" t="s">
        <v>414</v>
      </c>
      <c r="F107" s="766">
        <v>2016</v>
      </c>
      <c r="G107" s="1616"/>
      <c r="H107" s="132" t="s">
        <v>125</v>
      </c>
      <c r="I107" s="132" t="s">
        <v>390</v>
      </c>
      <c r="J107" s="552" t="s">
        <v>415</v>
      </c>
      <c r="K107" s="5" t="s">
        <v>434</v>
      </c>
      <c r="L107" s="552" t="s">
        <v>434</v>
      </c>
      <c r="M107" s="293" t="s">
        <v>434</v>
      </c>
      <c r="N107" s="31">
        <v>0</v>
      </c>
      <c r="O107" s="538"/>
    </row>
    <row r="108" spans="1:15" s="4" customFormat="1" ht="38.25" x14ac:dyDescent="0.25">
      <c r="A108" s="765">
        <v>102</v>
      </c>
      <c r="B108" s="132" t="s">
        <v>293</v>
      </c>
      <c r="C108" s="132" t="s">
        <v>304</v>
      </c>
      <c r="D108" s="132" t="s">
        <v>330</v>
      </c>
      <c r="E108" s="5" t="s">
        <v>416</v>
      </c>
      <c r="F108" s="766">
        <v>2017</v>
      </c>
      <c r="G108" s="1616"/>
      <c r="H108" s="132" t="s">
        <v>125</v>
      </c>
      <c r="I108" s="132" t="s">
        <v>390</v>
      </c>
      <c r="J108" s="552" t="s">
        <v>417</v>
      </c>
      <c r="K108" s="5" t="s">
        <v>434</v>
      </c>
      <c r="L108" s="552" t="s">
        <v>434</v>
      </c>
      <c r="M108" s="293" t="s">
        <v>434</v>
      </c>
      <c r="N108" s="31">
        <v>0</v>
      </c>
      <c r="O108" s="538"/>
    </row>
    <row r="109" spans="1:15" s="4" customFormat="1" ht="38.25" x14ac:dyDescent="0.25">
      <c r="A109" s="765">
        <v>103</v>
      </c>
      <c r="B109" s="132" t="s">
        <v>293</v>
      </c>
      <c r="C109" s="132" t="s">
        <v>304</v>
      </c>
      <c r="D109" s="132" t="s">
        <v>330</v>
      </c>
      <c r="E109" s="5" t="s">
        <v>418</v>
      </c>
      <c r="F109" s="766">
        <v>2018</v>
      </c>
      <c r="G109" s="1616"/>
      <c r="H109" s="132" t="s">
        <v>125</v>
      </c>
      <c r="I109" s="132" t="s">
        <v>390</v>
      </c>
      <c r="J109" s="552" t="s">
        <v>419</v>
      </c>
      <c r="K109" s="5" t="s">
        <v>126</v>
      </c>
      <c r="L109" s="552" t="s">
        <v>434</v>
      </c>
      <c r="M109" s="293" t="s">
        <v>126</v>
      </c>
      <c r="N109" s="31">
        <v>0</v>
      </c>
      <c r="O109" s="538"/>
    </row>
    <row r="110" spans="1:15" s="4" customFormat="1" ht="38.25" x14ac:dyDescent="0.25">
      <c r="A110" s="765">
        <v>104</v>
      </c>
      <c r="B110" s="132" t="s">
        <v>293</v>
      </c>
      <c r="C110" s="132" t="s">
        <v>304</v>
      </c>
      <c r="D110" s="132" t="s">
        <v>330</v>
      </c>
      <c r="E110" s="5" t="s">
        <v>420</v>
      </c>
      <c r="F110" s="766">
        <v>2019</v>
      </c>
      <c r="G110" s="1616"/>
      <c r="H110" s="132" t="s">
        <v>125</v>
      </c>
      <c r="I110" s="132" t="s">
        <v>390</v>
      </c>
      <c r="J110" s="552" t="s">
        <v>421</v>
      </c>
      <c r="K110" s="5" t="s">
        <v>126</v>
      </c>
      <c r="L110" s="552" t="s">
        <v>434</v>
      </c>
      <c r="M110" s="293" t="s">
        <v>126</v>
      </c>
      <c r="N110" s="31">
        <v>0</v>
      </c>
      <c r="O110" s="538"/>
    </row>
    <row r="111" spans="1:15" s="4" customFormat="1" ht="38.25" x14ac:dyDescent="0.25">
      <c r="A111" s="765">
        <v>105</v>
      </c>
      <c r="B111" s="132" t="s">
        <v>293</v>
      </c>
      <c r="C111" s="132" t="s">
        <v>304</v>
      </c>
      <c r="D111" s="132" t="s">
        <v>330</v>
      </c>
      <c r="E111" s="5" t="s">
        <v>422</v>
      </c>
      <c r="F111" s="766">
        <v>2020</v>
      </c>
      <c r="G111" s="1616"/>
      <c r="H111" s="132" t="s">
        <v>125</v>
      </c>
      <c r="I111" s="132" t="s">
        <v>390</v>
      </c>
      <c r="J111" s="552" t="s">
        <v>423</v>
      </c>
      <c r="K111" s="5" t="s">
        <v>126</v>
      </c>
      <c r="L111" s="552" t="s">
        <v>434</v>
      </c>
      <c r="M111" s="293" t="s">
        <v>126</v>
      </c>
      <c r="N111" s="31">
        <v>0</v>
      </c>
      <c r="O111" s="538"/>
    </row>
    <row r="112" spans="1:15" s="4" customFormat="1" ht="38.25" x14ac:dyDescent="0.25">
      <c r="A112" s="765">
        <v>106</v>
      </c>
      <c r="B112" s="132" t="s">
        <v>293</v>
      </c>
      <c r="C112" s="132" t="s">
        <v>304</v>
      </c>
      <c r="D112" s="132" t="s">
        <v>330</v>
      </c>
      <c r="E112" s="5" t="s">
        <v>424</v>
      </c>
      <c r="F112" s="766">
        <v>2021</v>
      </c>
      <c r="G112" s="1616"/>
      <c r="H112" s="132" t="s">
        <v>125</v>
      </c>
      <c r="I112" s="132" t="s">
        <v>390</v>
      </c>
      <c r="J112" s="552" t="s">
        <v>425</v>
      </c>
      <c r="K112" s="5" t="s">
        <v>126</v>
      </c>
      <c r="L112" s="552" t="s">
        <v>434</v>
      </c>
      <c r="M112" s="293" t="s">
        <v>126</v>
      </c>
      <c r="N112" s="31">
        <v>0</v>
      </c>
      <c r="O112" s="538"/>
    </row>
    <row r="113" spans="1:15" s="4" customFormat="1" ht="38.25" x14ac:dyDescent="0.25">
      <c r="A113" s="765">
        <v>107</v>
      </c>
      <c r="B113" s="132" t="s">
        <v>293</v>
      </c>
      <c r="C113" s="132" t="s">
        <v>304</v>
      </c>
      <c r="D113" s="132" t="s">
        <v>330</v>
      </c>
      <c r="E113" s="5" t="s">
        <v>426</v>
      </c>
      <c r="F113" s="766">
        <v>2022</v>
      </c>
      <c r="G113" s="1616"/>
      <c r="H113" s="132" t="s">
        <v>125</v>
      </c>
      <c r="I113" s="132" t="s">
        <v>390</v>
      </c>
      <c r="J113" s="552" t="s">
        <v>427</v>
      </c>
      <c r="K113" s="58"/>
      <c r="L113" s="552" t="s">
        <v>434</v>
      </c>
      <c r="M113" s="293" t="s">
        <v>126</v>
      </c>
      <c r="N113" s="31">
        <v>0</v>
      </c>
      <c r="O113" s="538"/>
    </row>
    <row r="114" spans="1:15" s="4" customFormat="1" ht="102" x14ac:dyDescent="0.25">
      <c r="A114" s="765">
        <v>108</v>
      </c>
      <c r="B114" s="132" t="s">
        <v>293</v>
      </c>
      <c r="C114" s="132" t="s">
        <v>304</v>
      </c>
      <c r="D114" s="132" t="s">
        <v>330</v>
      </c>
      <c r="E114" s="5" t="s">
        <v>428</v>
      </c>
      <c r="F114" s="777" t="s">
        <v>429</v>
      </c>
      <c r="G114" s="132" t="s">
        <v>125</v>
      </c>
      <c r="H114" s="132" t="s">
        <v>125</v>
      </c>
      <c r="I114" s="132" t="s">
        <v>390</v>
      </c>
      <c r="J114" s="552" t="s">
        <v>430</v>
      </c>
      <c r="K114" s="45" t="s">
        <v>126</v>
      </c>
      <c r="L114" s="552" t="s">
        <v>434</v>
      </c>
      <c r="M114" s="388" t="s">
        <v>126</v>
      </c>
      <c r="N114" s="31">
        <v>0</v>
      </c>
      <c r="O114" s="538"/>
    </row>
    <row r="115" spans="1:15" s="4" customFormat="1" ht="38.25" x14ac:dyDescent="0.25">
      <c r="A115" s="765">
        <v>109</v>
      </c>
      <c r="B115" s="132" t="s">
        <v>293</v>
      </c>
      <c r="C115" s="132" t="s">
        <v>304</v>
      </c>
      <c r="D115" s="132" t="s">
        <v>330</v>
      </c>
      <c r="E115" s="5" t="s">
        <v>431</v>
      </c>
      <c r="F115" s="766" t="s">
        <v>432</v>
      </c>
      <c r="G115" s="132" t="s">
        <v>125</v>
      </c>
      <c r="H115" s="132" t="s">
        <v>125</v>
      </c>
      <c r="I115" s="132" t="s">
        <v>321</v>
      </c>
      <c r="J115" s="552" t="s">
        <v>125</v>
      </c>
      <c r="K115" s="45">
        <v>0</v>
      </c>
      <c r="L115" s="273" t="s">
        <v>125</v>
      </c>
      <c r="M115" s="768" t="s">
        <v>407</v>
      </c>
      <c r="N115" s="31">
        <v>0</v>
      </c>
      <c r="O115" s="538"/>
    </row>
    <row r="116" spans="1:15" s="4" customFormat="1" ht="76.5" x14ac:dyDescent="0.25">
      <c r="A116" s="765">
        <v>110</v>
      </c>
      <c r="B116" s="132" t="s">
        <v>293</v>
      </c>
      <c r="C116" s="132" t="s">
        <v>304</v>
      </c>
      <c r="D116" s="132" t="s">
        <v>330</v>
      </c>
      <c r="E116" s="5">
        <v>35</v>
      </c>
      <c r="F116" s="766" t="s">
        <v>433</v>
      </c>
      <c r="G116" s="132" t="s">
        <v>125</v>
      </c>
      <c r="H116" s="132" t="s">
        <v>125</v>
      </c>
      <c r="I116" s="132" t="s">
        <v>159</v>
      </c>
      <c r="J116" s="552">
        <v>11</v>
      </c>
      <c r="K116" s="45" t="s">
        <v>434</v>
      </c>
      <c r="L116" s="552" t="s">
        <v>434</v>
      </c>
      <c r="M116" s="45" t="s">
        <v>434</v>
      </c>
      <c r="N116" s="31">
        <v>0</v>
      </c>
      <c r="O116" s="538"/>
    </row>
    <row r="117" spans="1:15" s="4" customFormat="1" ht="63.75" x14ac:dyDescent="0.25">
      <c r="A117" s="765">
        <v>111</v>
      </c>
      <c r="B117" s="132" t="s">
        <v>293</v>
      </c>
      <c r="C117" s="132" t="s">
        <v>304</v>
      </c>
      <c r="D117" s="132" t="s">
        <v>354</v>
      </c>
      <c r="E117" s="5" t="s">
        <v>436</v>
      </c>
      <c r="F117" s="766" t="s">
        <v>437</v>
      </c>
      <c r="G117" s="132" t="s">
        <v>125</v>
      </c>
      <c r="H117" s="132" t="s">
        <v>125</v>
      </c>
      <c r="I117" s="132" t="s">
        <v>321</v>
      </c>
      <c r="J117" s="552">
        <v>26</v>
      </c>
      <c r="K117" s="33" t="s">
        <v>434</v>
      </c>
      <c r="L117" s="552" t="s">
        <v>434</v>
      </c>
      <c r="M117" s="45" t="s">
        <v>407</v>
      </c>
      <c r="N117" s="31">
        <v>0</v>
      </c>
      <c r="O117" s="538"/>
    </row>
    <row r="118" spans="1:15" s="4" customFormat="1" ht="63.75" x14ac:dyDescent="0.25">
      <c r="A118" s="765">
        <v>112</v>
      </c>
      <c r="B118" s="132" t="s">
        <v>293</v>
      </c>
      <c r="C118" s="132" t="s">
        <v>304</v>
      </c>
      <c r="D118" s="132" t="s">
        <v>300</v>
      </c>
      <c r="E118" s="5" t="s">
        <v>438</v>
      </c>
      <c r="F118" s="766" t="s">
        <v>439</v>
      </c>
      <c r="G118" s="132" t="s">
        <v>125</v>
      </c>
      <c r="H118" s="132" t="s">
        <v>125</v>
      </c>
      <c r="I118" s="132" t="s">
        <v>159</v>
      </c>
      <c r="J118" s="552" t="s">
        <v>440</v>
      </c>
      <c r="K118" s="45" t="s">
        <v>434</v>
      </c>
      <c r="L118" s="552" t="s">
        <v>434</v>
      </c>
      <c r="M118" s="45" t="s">
        <v>407</v>
      </c>
      <c r="N118" s="31">
        <v>0</v>
      </c>
      <c r="O118" s="538"/>
    </row>
    <row r="119" spans="1:15" s="4" customFormat="1" ht="63.75" x14ac:dyDescent="0.25">
      <c r="A119" s="765">
        <v>113</v>
      </c>
      <c r="B119" s="132" t="s">
        <v>293</v>
      </c>
      <c r="C119" s="132" t="s">
        <v>304</v>
      </c>
      <c r="D119" s="132" t="s">
        <v>300</v>
      </c>
      <c r="E119" s="5" t="s">
        <v>441</v>
      </c>
      <c r="F119" s="766" t="s">
        <v>442</v>
      </c>
      <c r="G119" s="132" t="s">
        <v>125</v>
      </c>
      <c r="H119" s="132" t="s">
        <v>125</v>
      </c>
      <c r="I119" s="132" t="s">
        <v>159</v>
      </c>
      <c r="J119" s="552" t="s">
        <v>443</v>
      </c>
      <c r="K119" s="45" t="s">
        <v>434</v>
      </c>
      <c r="L119" s="552" t="s">
        <v>434</v>
      </c>
      <c r="M119" s="45" t="s">
        <v>407</v>
      </c>
      <c r="N119" s="31">
        <v>0</v>
      </c>
      <c r="O119" s="538"/>
    </row>
    <row r="120" spans="1:15" s="4" customFormat="1" ht="51" x14ac:dyDescent="0.25">
      <c r="A120" s="765">
        <v>114</v>
      </c>
      <c r="B120" s="132" t="s">
        <v>293</v>
      </c>
      <c r="C120" s="132" t="s">
        <v>304</v>
      </c>
      <c r="D120" s="132" t="s">
        <v>354</v>
      </c>
      <c r="E120" s="132">
        <v>36</v>
      </c>
      <c r="F120" s="766" t="s">
        <v>444</v>
      </c>
      <c r="G120" s="132" t="s">
        <v>125</v>
      </c>
      <c r="H120" s="132" t="s">
        <v>125</v>
      </c>
      <c r="I120" s="132" t="s">
        <v>135</v>
      </c>
      <c r="J120" s="393">
        <v>27</v>
      </c>
      <c r="K120" s="132" t="s">
        <v>135</v>
      </c>
      <c r="L120" s="396" t="s">
        <v>135</v>
      </c>
      <c r="M120" s="388" t="s">
        <v>135</v>
      </c>
      <c r="N120" s="31">
        <v>0</v>
      </c>
      <c r="O120" s="538"/>
    </row>
    <row r="121" spans="1:15" s="4" customFormat="1" ht="38.25" x14ac:dyDescent="0.25">
      <c r="A121" s="765">
        <v>115</v>
      </c>
      <c r="B121" s="132" t="s">
        <v>293</v>
      </c>
      <c r="C121" s="132" t="s">
        <v>304</v>
      </c>
      <c r="D121" s="132" t="s">
        <v>354</v>
      </c>
      <c r="E121" s="132" t="s">
        <v>445</v>
      </c>
      <c r="F121" s="766" t="s">
        <v>356</v>
      </c>
      <c r="G121" s="132" t="s">
        <v>125</v>
      </c>
      <c r="H121" s="132" t="s">
        <v>125</v>
      </c>
      <c r="I121" s="132" t="s">
        <v>177</v>
      </c>
      <c r="J121" s="393" t="s">
        <v>323</v>
      </c>
      <c r="K121" s="132"/>
      <c r="L121" s="544"/>
      <c r="M121" s="388" t="s">
        <v>407</v>
      </c>
      <c r="N121" s="31">
        <v>0</v>
      </c>
      <c r="O121" s="538"/>
    </row>
    <row r="122" spans="1:15" s="4" customFormat="1" ht="38.25" x14ac:dyDescent="0.25">
      <c r="A122" s="765">
        <v>116</v>
      </c>
      <c r="B122" s="132" t="s">
        <v>293</v>
      </c>
      <c r="C122" s="132" t="s">
        <v>304</v>
      </c>
      <c r="D122" s="132" t="s">
        <v>354</v>
      </c>
      <c r="E122" s="132" t="s">
        <v>446</v>
      </c>
      <c r="F122" s="766" t="s">
        <v>447</v>
      </c>
      <c r="G122" s="132" t="s">
        <v>125</v>
      </c>
      <c r="H122" s="132" t="s">
        <v>125</v>
      </c>
      <c r="I122" s="132" t="s">
        <v>177</v>
      </c>
      <c r="J122" s="393" t="s">
        <v>327</v>
      </c>
      <c r="K122" s="45" t="s">
        <v>434</v>
      </c>
      <c r="L122" s="544"/>
      <c r="M122" s="388" t="s">
        <v>407</v>
      </c>
      <c r="N122" s="31">
        <v>0</v>
      </c>
      <c r="O122" s="538"/>
    </row>
    <row r="123" spans="1:15" s="4" customFormat="1" ht="38.25" x14ac:dyDescent="0.25">
      <c r="A123" s="765">
        <v>117</v>
      </c>
      <c r="B123" s="132" t="s">
        <v>293</v>
      </c>
      <c r="C123" s="132" t="s">
        <v>304</v>
      </c>
      <c r="D123" s="132" t="s">
        <v>354</v>
      </c>
      <c r="E123" s="132" t="s">
        <v>448</v>
      </c>
      <c r="F123" s="766" t="s">
        <v>449</v>
      </c>
      <c r="G123" s="132" t="s">
        <v>125</v>
      </c>
      <c r="H123" s="132" t="s">
        <v>125</v>
      </c>
      <c r="I123" s="132" t="s">
        <v>177</v>
      </c>
      <c r="J123" s="393" t="s">
        <v>450</v>
      </c>
      <c r="K123" s="45" t="s">
        <v>434</v>
      </c>
      <c r="L123" s="544"/>
      <c r="M123" s="388" t="s">
        <v>407</v>
      </c>
      <c r="N123" s="31">
        <v>0</v>
      </c>
      <c r="O123" s="538"/>
    </row>
    <row r="124" spans="1:15" s="4" customFormat="1" ht="38.25" x14ac:dyDescent="0.25">
      <c r="A124" s="765">
        <v>118</v>
      </c>
      <c r="B124" s="132" t="s">
        <v>293</v>
      </c>
      <c r="C124" s="132" t="s">
        <v>304</v>
      </c>
      <c r="D124" s="132" t="s">
        <v>354</v>
      </c>
      <c r="E124" s="132" t="s">
        <v>451</v>
      </c>
      <c r="F124" s="766" t="s">
        <v>452</v>
      </c>
      <c r="G124" s="132" t="s">
        <v>125</v>
      </c>
      <c r="H124" s="132" t="s">
        <v>125</v>
      </c>
      <c r="I124" s="132" t="s">
        <v>177</v>
      </c>
      <c r="J124" s="393" t="s">
        <v>453</v>
      </c>
      <c r="K124" s="45" t="s">
        <v>434</v>
      </c>
      <c r="L124" s="544"/>
      <c r="M124" s="388" t="s">
        <v>407</v>
      </c>
      <c r="N124" s="31">
        <v>0</v>
      </c>
      <c r="O124" s="538"/>
    </row>
    <row r="125" spans="1:15" s="4" customFormat="1" ht="38.25" x14ac:dyDescent="0.25">
      <c r="A125" s="765">
        <v>119</v>
      </c>
      <c r="B125" s="132" t="s">
        <v>293</v>
      </c>
      <c r="C125" s="132" t="s">
        <v>304</v>
      </c>
      <c r="D125" s="132" t="s">
        <v>354</v>
      </c>
      <c r="E125" s="132" t="s">
        <v>454</v>
      </c>
      <c r="F125" s="766" t="s">
        <v>368</v>
      </c>
      <c r="G125" s="132" t="s">
        <v>125</v>
      </c>
      <c r="H125" s="132" t="s">
        <v>125</v>
      </c>
      <c r="I125" s="132" t="s">
        <v>177</v>
      </c>
      <c r="J125" s="393" t="s">
        <v>455</v>
      </c>
      <c r="K125" s="45" t="s">
        <v>434</v>
      </c>
      <c r="L125" s="544"/>
      <c r="M125" s="388" t="s">
        <v>407</v>
      </c>
      <c r="N125" s="31">
        <v>0</v>
      </c>
      <c r="O125" s="538"/>
    </row>
    <row r="126" spans="1:15" s="4" customFormat="1" ht="38.25" x14ac:dyDescent="0.25">
      <c r="A126" s="765">
        <v>120</v>
      </c>
      <c r="B126" s="132" t="s">
        <v>293</v>
      </c>
      <c r="C126" s="132" t="s">
        <v>304</v>
      </c>
      <c r="D126" s="132" t="s">
        <v>354</v>
      </c>
      <c r="E126" s="132" t="s">
        <v>456</v>
      </c>
      <c r="F126" s="766" t="s">
        <v>372</v>
      </c>
      <c r="G126" s="132" t="s">
        <v>125</v>
      </c>
      <c r="H126" s="132" t="s">
        <v>125</v>
      </c>
      <c r="I126" s="132" t="s">
        <v>177</v>
      </c>
      <c r="J126" s="393" t="s">
        <v>457</v>
      </c>
      <c r="K126" s="45" t="s">
        <v>434</v>
      </c>
      <c r="L126" s="544"/>
      <c r="M126" s="388" t="s">
        <v>407</v>
      </c>
      <c r="N126" s="31">
        <v>0</v>
      </c>
      <c r="O126" s="538"/>
    </row>
    <row r="127" spans="1:15" s="4" customFormat="1" ht="49.5" customHeight="1" x14ac:dyDescent="0.25">
      <c r="A127" s="765">
        <v>121</v>
      </c>
      <c r="B127" s="132" t="s">
        <v>293</v>
      </c>
      <c r="C127" s="132" t="s">
        <v>304</v>
      </c>
      <c r="D127" s="132" t="s">
        <v>354</v>
      </c>
      <c r="E127" s="132" t="s">
        <v>458</v>
      </c>
      <c r="F127" s="766" t="s">
        <v>459</v>
      </c>
      <c r="G127" s="132" t="s">
        <v>125</v>
      </c>
      <c r="H127" s="132" t="s">
        <v>125</v>
      </c>
      <c r="I127" s="132" t="s">
        <v>177</v>
      </c>
      <c r="J127" s="393" t="s">
        <v>460</v>
      </c>
      <c r="K127" s="132"/>
      <c r="L127" s="544"/>
      <c r="M127" s="388" t="s">
        <v>407</v>
      </c>
      <c r="N127" s="31">
        <v>0</v>
      </c>
      <c r="O127" s="538"/>
    </row>
    <row r="128" spans="1:15" s="4" customFormat="1" ht="49.5" customHeight="1" x14ac:dyDescent="0.25">
      <c r="A128" s="765">
        <v>122</v>
      </c>
      <c r="B128" s="132" t="s">
        <v>293</v>
      </c>
      <c r="C128" s="132" t="s">
        <v>304</v>
      </c>
      <c r="D128" s="132" t="s">
        <v>354</v>
      </c>
      <c r="E128" s="132" t="s">
        <v>461</v>
      </c>
      <c r="F128" s="766" t="s">
        <v>462</v>
      </c>
      <c r="G128" s="132" t="s">
        <v>125</v>
      </c>
      <c r="H128" s="132" t="s">
        <v>125</v>
      </c>
      <c r="I128" s="132" t="s">
        <v>177</v>
      </c>
      <c r="J128" s="393" t="s">
        <v>463</v>
      </c>
      <c r="K128" s="132"/>
      <c r="L128" s="544"/>
      <c r="M128" s="388" t="s">
        <v>407</v>
      </c>
      <c r="N128" s="31">
        <v>0</v>
      </c>
      <c r="O128" s="538"/>
    </row>
    <row r="129" spans="1:16" s="4" customFormat="1" ht="51" x14ac:dyDescent="0.25">
      <c r="A129" s="765">
        <v>123</v>
      </c>
      <c r="B129" s="132" t="s">
        <v>293</v>
      </c>
      <c r="C129" s="132" t="s">
        <v>464</v>
      </c>
      <c r="D129" s="132" t="s">
        <v>295</v>
      </c>
      <c r="E129" s="5">
        <v>37</v>
      </c>
      <c r="F129" s="766" t="s">
        <v>465</v>
      </c>
      <c r="G129" s="132">
        <v>21</v>
      </c>
      <c r="H129" s="46">
        <v>0.1</v>
      </c>
      <c r="I129" s="483" t="s">
        <v>129</v>
      </c>
      <c r="J129" s="393">
        <v>28</v>
      </c>
      <c r="K129" s="5" t="s">
        <v>129</v>
      </c>
      <c r="L129" s="552" t="s">
        <v>129</v>
      </c>
      <c r="M129" s="293" t="s">
        <v>129</v>
      </c>
      <c r="N129" s="361">
        <v>0.1</v>
      </c>
      <c r="O129" s="32" t="s">
        <v>5218</v>
      </c>
    </row>
    <row r="130" spans="1:16" s="4" customFormat="1" ht="255" x14ac:dyDescent="0.25">
      <c r="A130" s="765">
        <v>124</v>
      </c>
      <c r="B130" s="132" t="s">
        <v>293</v>
      </c>
      <c r="C130" s="132" t="s">
        <v>464</v>
      </c>
      <c r="D130" s="132" t="s">
        <v>300</v>
      </c>
      <c r="E130" s="5">
        <v>38</v>
      </c>
      <c r="F130" s="766" t="s">
        <v>466</v>
      </c>
      <c r="G130" s="132">
        <v>22</v>
      </c>
      <c r="H130" s="46">
        <v>0.6</v>
      </c>
      <c r="I130" s="111">
        <v>7</v>
      </c>
      <c r="J130" s="393">
        <v>29</v>
      </c>
      <c r="K130" s="45">
        <v>25</v>
      </c>
      <c r="L130" s="396">
        <v>4</v>
      </c>
      <c r="M130" s="789">
        <v>2</v>
      </c>
      <c r="N130" s="370">
        <v>3.8709677419354833E-2</v>
      </c>
      <c r="O130" s="538" t="s">
        <v>5219</v>
      </c>
    </row>
    <row r="131" spans="1:16" s="4" customFormat="1" ht="76.5" x14ac:dyDescent="0.25">
      <c r="A131" s="765">
        <v>125</v>
      </c>
      <c r="B131" s="132" t="s">
        <v>293</v>
      </c>
      <c r="C131" s="132" t="s">
        <v>464</v>
      </c>
      <c r="D131" s="132" t="s">
        <v>330</v>
      </c>
      <c r="E131" s="5">
        <v>39</v>
      </c>
      <c r="F131" s="766" t="s">
        <v>468</v>
      </c>
      <c r="G131" s="132">
        <v>23</v>
      </c>
      <c r="H131" s="46">
        <v>0.3</v>
      </c>
      <c r="I131" s="132" t="s">
        <v>321</v>
      </c>
      <c r="J131" s="393">
        <v>30</v>
      </c>
      <c r="K131" s="45">
        <v>27000</v>
      </c>
      <c r="L131" s="767">
        <v>27000</v>
      </c>
      <c r="M131" s="786">
        <v>27000</v>
      </c>
      <c r="N131" s="60">
        <v>0.3</v>
      </c>
      <c r="O131" s="538" t="s">
        <v>5220</v>
      </c>
    </row>
    <row r="132" spans="1:16" s="4" customFormat="1" ht="63.75" x14ac:dyDescent="0.25">
      <c r="A132" s="765">
        <v>126</v>
      </c>
      <c r="B132" s="132" t="s">
        <v>293</v>
      </c>
      <c r="C132" s="132" t="s">
        <v>464</v>
      </c>
      <c r="D132" s="132" t="s">
        <v>330</v>
      </c>
      <c r="E132" s="5" t="s">
        <v>470</v>
      </c>
      <c r="F132" s="766" t="s">
        <v>471</v>
      </c>
      <c r="G132" s="132" t="s">
        <v>125</v>
      </c>
      <c r="H132" s="132" t="s">
        <v>125</v>
      </c>
      <c r="I132" s="132" t="s">
        <v>159</v>
      </c>
      <c r="J132" s="552">
        <v>31</v>
      </c>
      <c r="K132" s="45">
        <v>344408</v>
      </c>
      <c r="L132" s="767">
        <v>1351626</v>
      </c>
      <c r="M132" s="507">
        <v>1351626</v>
      </c>
      <c r="N132" s="31">
        <v>0</v>
      </c>
      <c r="O132" s="538" t="s">
        <v>5221</v>
      </c>
    </row>
    <row r="133" spans="1:16" s="4" customFormat="1" ht="63.75" x14ac:dyDescent="0.25">
      <c r="A133" s="765">
        <v>127</v>
      </c>
      <c r="B133" s="132" t="s">
        <v>293</v>
      </c>
      <c r="C133" s="132" t="s">
        <v>464</v>
      </c>
      <c r="D133" s="132" t="s">
        <v>330</v>
      </c>
      <c r="E133" s="5">
        <v>40</v>
      </c>
      <c r="F133" s="766" t="s">
        <v>472</v>
      </c>
      <c r="G133" s="132" t="s">
        <v>125</v>
      </c>
      <c r="H133" s="132" t="s">
        <v>125</v>
      </c>
      <c r="I133" s="132" t="s">
        <v>321</v>
      </c>
      <c r="J133" s="552">
        <v>32</v>
      </c>
      <c r="K133" s="45">
        <v>0</v>
      </c>
      <c r="L133" s="767">
        <v>0</v>
      </c>
      <c r="M133" s="507">
        <v>0</v>
      </c>
      <c r="N133" s="31">
        <v>0</v>
      </c>
      <c r="O133" s="538" t="s">
        <v>5222</v>
      </c>
    </row>
    <row r="134" spans="1:16" s="4" customFormat="1" ht="89.25" x14ac:dyDescent="0.25">
      <c r="A134" s="765">
        <v>128</v>
      </c>
      <c r="B134" s="132" t="s">
        <v>293</v>
      </c>
      <c r="C134" s="132" t="s">
        <v>464</v>
      </c>
      <c r="D134" s="132" t="s">
        <v>473</v>
      </c>
      <c r="E134" s="5">
        <v>41</v>
      </c>
      <c r="F134" s="766" t="s">
        <v>474</v>
      </c>
      <c r="G134" s="1616">
        <v>20</v>
      </c>
      <c r="H134" s="46">
        <v>0.3</v>
      </c>
      <c r="I134" s="132" t="s">
        <v>390</v>
      </c>
      <c r="J134" s="393">
        <v>33</v>
      </c>
      <c r="K134" s="5" t="s">
        <v>125</v>
      </c>
      <c r="L134" s="396" t="s">
        <v>135</v>
      </c>
      <c r="M134" s="218" t="s">
        <v>126</v>
      </c>
      <c r="N134" s="361">
        <v>0</v>
      </c>
      <c r="O134" s="538" t="s">
        <v>5223</v>
      </c>
    </row>
    <row r="135" spans="1:16" s="4" customFormat="1" ht="38.25" x14ac:dyDescent="0.25">
      <c r="A135" s="765">
        <v>129</v>
      </c>
      <c r="B135" s="132" t="s">
        <v>293</v>
      </c>
      <c r="C135" s="132" t="s">
        <v>464</v>
      </c>
      <c r="D135" s="132" t="s">
        <v>473</v>
      </c>
      <c r="E135" s="5" t="s">
        <v>476</v>
      </c>
      <c r="F135" s="766">
        <v>2018</v>
      </c>
      <c r="G135" s="1616"/>
      <c r="H135" s="132" t="s">
        <v>125</v>
      </c>
      <c r="I135" s="132" t="s">
        <v>390</v>
      </c>
      <c r="J135" s="552" t="s">
        <v>391</v>
      </c>
      <c r="K135" s="5" t="s">
        <v>126</v>
      </c>
      <c r="L135" s="393" t="s">
        <v>434</v>
      </c>
      <c r="M135" s="218" t="s">
        <v>126</v>
      </c>
      <c r="N135" s="31">
        <v>0</v>
      </c>
      <c r="O135" s="538"/>
    </row>
    <row r="136" spans="1:16" s="4" customFormat="1" ht="38.25" x14ac:dyDescent="0.25">
      <c r="A136" s="765">
        <v>130</v>
      </c>
      <c r="B136" s="132" t="s">
        <v>293</v>
      </c>
      <c r="C136" s="132" t="s">
        <v>464</v>
      </c>
      <c r="D136" s="132" t="s">
        <v>473</v>
      </c>
      <c r="E136" s="5" t="s">
        <v>477</v>
      </c>
      <c r="F136" s="766">
        <v>2019</v>
      </c>
      <c r="G136" s="1616"/>
      <c r="H136" s="132" t="s">
        <v>125</v>
      </c>
      <c r="I136" s="132" t="s">
        <v>390</v>
      </c>
      <c r="J136" s="552" t="s">
        <v>395</v>
      </c>
      <c r="K136" s="5" t="s">
        <v>126</v>
      </c>
      <c r="L136" s="393" t="s">
        <v>434</v>
      </c>
      <c r="M136" s="218" t="s">
        <v>126</v>
      </c>
      <c r="N136" s="31">
        <v>0</v>
      </c>
      <c r="O136" s="538"/>
    </row>
    <row r="137" spans="1:16" s="4" customFormat="1" ht="38.25" x14ac:dyDescent="0.25">
      <c r="A137" s="765">
        <v>131</v>
      </c>
      <c r="B137" s="132" t="s">
        <v>293</v>
      </c>
      <c r="C137" s="132" t="s">
        <v>464</v>
      </c>
      <c r="D137" s="132" t="s">
        <v>473</v>
      </c>
      <c r="E137" s="5" t="s">
        <v>478</v>
      </c>
      <c r="F137" s="766">
        <v>2020</v>
      </c>
      <c r="G137" s="1616"/>
      <c r="H137" s="132" t="s">
        <v>125</v>
      </c>
      <c r="I137" s="132" t="s">
        <v>390</v>
      </c>
      <c r="J137" s="552" t="s">
        <v>479</v>
      </c>
      <c r="K137" s="5" t="s">
        <v>126</v>
      </c>
      <c r="L137" s="393" t="s">
        <v>434</v>
      </c>
      <c r="M137" s="218" t="s">
        <v>126</v>
      </c>
      <c r="N137" s="31">
        <v>0</v>
      </c>
      <c r="O137" s="538"/>
    </row>
    <row r="138" spans="1:16" s="4" customFormat="1" ht="38.25" x14ac:dyDescent="0.25">
      <c r="A138" s="765">
        <v>132</v>
      </c>
      <c r="B138" s="132" t="s">
        <v>293</v>
      </c>
      <c r="C138" s="132" t="s">
        <v>464</v>
      </c>
      <c r="D138" s="132" t="s">
        <v>473</v>
      </c>
      <c r="E138" s="5" t="s">
        <v>480</v>
      </c>
      <c r="F138" s="766">
        <v>2021</v>
      </c>
      <c r="G138" s="1616"/>
      <c r="H138" s="132" t="s">
        <v>125</v>
      </c>
      <c r="I138" s="132" t="s">
        <v>390</v>
      </c>
      <c r="J138" s="552" t="s">
        <v>481</v>
      </c>
      <c r="K138" s="5" t="s">
        <v>126</v>
      </c>
      <c r="L138" s="393" t="s">
        <v>434</v>
      </c>
      <c r="M138" s="218" t="s">
        <v>126</v>
      </c>
      <c r="N138" s="31">
        <v>0</v>
      </c>
      <c r="O138" s="538"/>
    </row>
    <row r="139" spans="1:16" s="4" customFormat="1" ht="38.25" x14ac:dyDescent="0.25">
      <c r="A139" s="765">
        <v>133</v>
      </c>
      <c r="B139" s="132" t="s">
        <v>293</v>
      </c>
      <c r="C139" s="132" t="s">
        <v>464</v>
      </c>
      <c r="D139" s="132" t="s">
        <v>473</v>
      </c>
      <c r="E139" s="5" t="s">
        <v>482</v>
      </c>
      <c r="F139" s="766">
        <v>2022</v>
      </c>
      <c r="G139" s="1616"/>
      <c r="H139" s="132" t="s">
        <v>125</v>
      </c>
      <c r="I139" s="132" t="s">
        <v>390</v>
      </c>
      <c r="J139" s="552" t="s">
        <v>483</v>
      </c>
      <c r="K139" s="58"/>
      <c r="L139" s="393" t="s">
        <v>434</v>
      </c>
      <c r="M139" s="218" t="s">
        <v>126</v>
      </c>
      <c r="N139" s="31">
        <v>0</v>
      </c>
      <c r="O139" s="538"/>
    </row>
    <row r="140" spans="1:16" s="4" customFormat="1" ht="25.5" x14ac:dyDescent="0.25">
      <c r="A140" s="765">
        <v>134</v>
      </c>
      <c r="B140" s="132" t="s">
        <v>293</v>
      </c>
      <c r="C140" s="132" t="s">
        <v>464</v>
      </c>
      <c r="D140" s="132" t="s">
        <v>473</v>
      </c>
      <c r="E140" s="5" t="s">
        <v>485</v>
      </c>
      <c r="F140" s="766" t="s">
        <v>486</v>
      </c>
      <c r="G140" s="132" t="s">
        <v>125</v>
      </c>
      <c r="H140" s="132" t="s">
        <v>125</v>
      </c>
      <c r="I140" s="132" t="s">
        <v>177</v>
      </c>
      <c r="J140" s="552" t="s">
        <v>125</v>
      </c>
      <c r="K140" s="5" t="s">
        <v>126</v>
      </c>
      <c r="L140" s="273" t="s">
        <v>125</v>
      </c>
      <c r="M140" s="293" t="s">
        <v>407</v>
      </c>
      <c r="N140" s="31">
        <v>0</v>
      </c>
      <c r="O140" s="538"/>
    </row>
    <row r="141" spans="1:16" s="4" customFormat="1" ht="63.75" x14ac:dyDescent="0.25">
      <c r="A141" s="765">
        <v>135</v>
      </c>
      <c r="B141" s="132" t="s">
        <v>293</v>
      </c>
      <c r="C141" s="132" t="s">
        <v>464</v>
      </c>
      <c r="D141" s="132" t="s">
        <v>473</v>
      </c>
      <c r="E141" s="5" t="s">
        <v>487</v>
      </c>
      <c r="F141" s="766" t="s">
        <v>488</v>
      </c>
      <c r="G141" s="132" t="s">
        <v>125</v>
      </c>
      <c r="H141" s="132" t="s">
        <v>125</v>
      </c>
      <c r="I141" s="132" t="s">
        <v>321</v>
      </c>
      <c r="J141" s="393">
        <v>34</v>
      </c>
      <c r="K141" s="48" t="s">
        <v>5224</v>
      </c>
      <c r="L141" s="273">
        <v>0</v>
      </c>
      <c r="M141" s="533">
        <v>0</v>
      </c>
      <c r="N141" s="31">
        <v>0</v>
      </c>
      <c r="O141" s="538" t="s">
        <v>5225</v>
      </c>
    </row>
    <row r="142" spans="1:16" s="4" customFormat="1" ht="76.5" x14ac:dyDescent="0.25">
      <c r="A142" s="765">
        <v>136</v>
      </c>
      <c r="B142" s="132" t="s">
        <v>293</v>
      </c>
      <c r="C142" s="132" t="s">
        <v>464</v>
      </c>
      <c r="D142" s="132" t="s">
        <v>473</v>
      </c>
      <c r="E142" s="5" t="s">
        <v>490</v>
      </c>
      <c r="F142" s="766" t="s">
        <v>491</v>
      </c>
      <c r="G142" s="132" t="s">
        <v>125</v>
      </c>
      <c r="H142" s="132" t="s">
        <v>125</v>
      </c>
      <c r="I142" s="132" t="s">
        <v>321</v>
      </c>
      <c r="J142" s="393">
        <v>35</v>
      </c>
      <c r="K142" s="48" t="s">
        <v>5224</v>
      </c>
      <c r="L142" s="273">
        <v>0</v>
      </c>
      <c r="M142" s="533">
        <v>0</v>
      </c>
      <c r="N142" s="31">
        <v>0</v>
      </c>
      <c r="O142" s="538" t="s">
        <v>5225</v>
      </c>
    </row>
    <row r="143" spans="1:16" s="4" customFormat="1" ht="38.25" x14ac:dyDescent="0.25">
      <c r="A143" s="765">
        <v>137</v>
      </c>
      <c r="B143" s="132" t="s">
        <v>293</v>
      </c>
      <c r="C143" s="132" t="s">
        <v>464</v>
      </c>
      <c r="D143" s="132" t="s">
        <v>473</v>
      </c>
      <c r="E143" s="5">
        <v>42</v>
      </c>
      <c r="F143" s="766" t="s">
        <v>492</v>
      </c>
      <c r="G143" s="132" t="s">
        <v>125</v>
      </c>
      <c r="H143" s="132" t="s">
        <v>125</v>
      </c>
      <c r="I143" s="132" t="s">
        <v>377</v>
      </c>
      <c r="J143" s="552" t="s">
        <v>125</v>
      </c>
      <c r="K143" s="5" t="s">
        <v>126</v>
      </c>
      <c r="L143" s="273" t="s">
        <v>125</v>
      </c>
      <c r="M143" s="293" t="s">
        <v>126</v>
      </c>
      <c r="N143" s="31">
        <v>0</v>
      </c>
      <c r="O143" s="538"/>
    </row>
    <row r="144" spans="1:16" s="4" customFormat="1" ht="102" x14ac:dyDescent="0.25">
      <c r="A144" s="765">
        <v>138</v>
      </c>
      <c r="B144" s="132" t="s">
        <v>293</v>
      </c>
      <c r="C144" s="132" t="s">
        <v>493</v>
      </c>
      <c r="D144" s="132" t="s">
        <v>339</v>
      </c>
      <c r="E144" s="5">
        <v>43</v>
      </c>
      <c r="F144" s="766" t="s">
        <v>494</v>
      </c>
      <c r="G144" s="132" t="s">
        <v>125</v>
      </c>
      <c r="H144" s="132" t="s">
        <v>125</v>
      </c>
      <c r="I144" s="132" t="s">
        <v>124</v>
      </c>
      <c r="J144" s="393">
        <v>36</v>
      </c>
      <c r="K144" s="5" t="s">
        <v>129</v>
      </c>
      <c r="L144" s="552" t="s">
        <v>129</v>
      </c>
      <c r="M144" s="293" t="s">
        <v>129</v>
      </c>
      <c r="N144" s="31">
        <v>0</v>
      </c>
      <c r="O144" s="32" t="s">
        <v>5226</v>
      </c>
      <c r="P144" s="34"/>
    </row>
    <row r="145" spans="1:15" s="4" customFormat="1" ht="102" x14ac:dyDescent="0.25">
      <c r="A145" s="765">
        <v>139</v>
      </c>
      <c r="B145" s="132" t="s">
        <v>293</v>
      </c>
      <c r="C145" s="132" t="s">
        <v>493</v>
      </c>
      <c r="D145" s="132" t="s">
        <v>339</v>
      </c>
      <c r="E145" s="5" t="s">
        <v>495</v>
      </c>
      <c r="F145" s="766" t="s">
        <v>496</v>
      </c>
      <c r="G145" s="132" t="s">
        <v>125</v>
      </c>
      <c r="H145" s="132" t="s">
        <v>125</v>
      </c>
      <c r="I145" s="132" t="s">
        <v>159</v>
      </c>
      <c r="J145" s="393" t="s">
        <v>445</v>
      </c>
      <c r="K145" s="45">
        <v>4</v>
      </c>
      <c r="L145" s="790">
        <v>4</v>
      </c>
      <c r="M145" s="533">
        <v>4</v>
      </c>
      <c r="N145" s="31">
        <v>0</v>
      </c>
      <c r="O145" s="538" t="s">
        <v>5226</v>
      </c>
    </row>
    <row r="146" spans="1:15" s="4" customFormat="1" ht="51" x14ac:dyDescent="0.25">
      <c r="A146" s="765">
        <v>140</v>
      </c>
      <c r="B146" s="132" t="s">
        <v>293</v>
      </c>
      <c r="C146" s="132" t="s">
        <v>493</v>
      </c>
      <c r="D146" s="132" t="s">
        <v>300</v>
      </c>
      <c r="E146" s="5">
        <v>44</v>
      </c>
      <c r="F146" s="766" t="s">
        <v>497</v>
      </c>
      <c r="G146" s="132" t="s">
        <v>125</v>
      </c>
      <c r="H146" s="132" t="s">
        <v>125</v>
      </c>
      <c r="I146" s="132" t="s">
        <v>135</v>
      </c>
      <c r="J146" s="552">
        <v>37</v>
      </c>
      <c r="K146" s="132" t="s">
        <v>135</v>
      </c>
      <c r="L146" s="396" t="s">
        <v>135</v>
      </c>
      <c r="M146" s="388" t="s">
        <v>135</v>
      </c>
      <c r="N146" s="31">
        <v>0</v>
      </c>
      <c r="O146" s="538" t="s">
        <v>5227</v>
      </c>
    </row>
    <row r="147" spans="1:15" s="4" customFormat="1" ht="38.25" x14ac:dyDescent="0.25">
      <c r="A147" s="765">
        <v>141</v>
      </c>
      <c r="B147" s="132" t="s">
        <v>293</v>
      </c>
      <c r="C147" s="132" t="s">
        <v>493</v>
      </c>
      <c r="D147" s="132" t="s">
        <v>300</v>
      </c>
      <c r="E147" s="5" t="s">
        <v>498</v>
      </c>
      <c r="F147" s="766" t="s">
        <v>499</v>
      </c>
      <c r="G147" s="132" t="s">
        <v>125</v>
      </c>
      <c r="H147" s="132" t="s">
        <v>125</v>
      </c>
      <c r="I147" s="132" t="s">
        <v>177</v>
      </c>
      <c r="J147" s="552" t="s">
        <v>500</v>
      </c>
      <c r="K147" s="5" t="s">
        <v>126</v>
      </c>
      <c r="L147" s="396" t="s">
        <v>129</v>
      </c>
      <c r="M147" s="388" t="s">
        <v>129</v>
      </c>
      <c r="N147" s="31">
        <v>0</v>
      </c>
      <c r="O147" s="538" t="s">
        <v>5228</v>
      </c>
    </row>
    <row r="148" spans="1:15" s="4" customFormat="1" ht="38.25" x14ac:dyDescent="0.25">
      <c r="A148" s="765">
        <v>142</v>
      </c>
      <c r="B148" s="132" t="s">
        <v>293</v>
      </c>
      <c r="C148" s="132" t="s">
        <v>493</v>
      </c>
      <c r="D148" s="132" t="s">
        <v>300</v>
      </c>
      <c r="E148" s="5" t="s">
        <v>501</v>
      </c>
      <c r="F148" s="766" t="s">
        <v>502</v>
      </c>
      <c r="G148" s="132" t="s">
        <v>125</v>
      </c>
      <c r="H148" s="132" t="s">
        <v>125</v>
      </c>
      <c r="I148" s="132" t="s">
        <v>177</v>
      </c>
      <c r="J148" s="552" t="s">
        <v>503</v>
      </c>
      <c r="K148" s="5" t="s">
        <v>126</v>
      </c>
      <c r="L148" s="396" t="s">
        <v>126</v>
      </c>
      <c r="M148" s="388" t="s">
        <v>126</v>
      </c>
      <c r="N148" s="31">
        <v>0</v>
      </c>
      <c r="O148" s="538"/>
    </row>
    <row r="149" spans="1:15" s="4" customFormat="1" ht="51" x14ac:dyDescent="0.25">
      <c r="A149" s="765">
        <v>143</v>
      </c>
      <c r="B149" s="132" t="s">
        <v>293</v>
      </c>
      <c r="C149" s="132" t="s">
        <v>493</v>
      </c>
      <c r="D149" s="132" t="s">
        <v>473</v>
      </c>
      <c r="E149" s="5" t="s">
        <v>505</v>
      </c>
      <c r="F149" s="766" t="s">
        <v>506</v>
      </c>
      <c r="G149" s="132" t="s">
        <v>125</v>
      </c>
      <c r="H149" s="132" t="s">
        <v>125</v>
      </c>
      <c r="I149" s="132" t="s">
        <v>177</v>
      </c>
      <c r="J149" s="552" t="s">
        <v>507</v>
      </c>
      <c r="K149" s="5" t="s">
        <v>126</v>
      </c>
      <c r="L149" s="396" t="s">
        <v>126</v>
      </c>
      <c r="M149" s="388" t="s">
        <v>126</v>
      </c>
      <c r="N149" s="31">
        <v>0</v>
      </c>
      <c r="O149" s="538" t="s">
        <v>5227</v>
      </c>
    </row>
    <row r="150" spans="1:15" s="4" customFormat="1" ht="38.25" x14ac:dyDescent="0.25">
      <c r="A150" s="765">
        <v>144</v>
      </c>
      <c r="B150" s="132" t="s">
        <v>293</v>
      </c>
      <c r="C150" s="132" t="s">
        <v>508</v>
      </c>
      <c r="D150" s="132" t="s">
        <v>295</v>
      </c>
      <c r="E150" s="5">
        <v>45</v>
      </c>
      <c r="F150" s="766" t="s">
        <v>509</v>
      </c>
      <c r="G150" s="132">
        <v>24</v>
      </c>
      <c r="H150" s="46">
        <v>0.1</v>
      </c>
      <c r="I150" s="132" t="s">
        <v>124</v>
      </c>
      <c r="J150" s="552">
        <v>38</v>
      </c>
      <c r="K150" s="5" t="s">
        <v>129</v>
      </c>
      <c r="L150" s="552" t="s">
        <v>129</v>
      </c>
      <c r="M150" s="293" t="s">
        <v>129</v>
      </c>
      <c r="N150" s="361">
        <v>0.1</v>
      </c>
      <c r="O150" s="32" t="s">
        <v>5229</v>
      </c>
    </row>
    <row r="151" spans="1:15" s="4" customFormat="1" ht="51" x14ac:dyDescent="0.25">
      <c r="A151" s="765">
        <v>145</v>
      </c>
      <c r="B151" s="132" t="s">
        <v>293</v>
      </c>
      <c r="C151" s="132" t="s">
        <v>508</v>
      </c>
      <c r="D151" s="132" t="s">
        <v>295</v>
      </c>
      <c r="E151" s="5" t="s">
        <v>510</v>
      </c>
      <c r="F151" s="766" t="s">
        <v>511</v>
      </c>
      <c r="G151" s="132" t="s">
        <v>125</v>
      </c>
      <c r="H151" s="132" t="s">
        <v>125</v>
      </c>
      <c r="I151" s="132" t="s">
        <v>166</v>
      </c>
      <c r="J151" s="552" t="s">
        <v>125</v>
      </c>
      <c r="K151" s="132" t="s">
        <v>5230</v>
      </c>
      <c r="L151" s="273" t="s">
        <v>125</v>
      </c>
      <c r="M151" s="132" t="s">
        <v>5230</v>
      </c>
      <c r="N151" s="31">
        <v>0</v>
      </c>
      <c r="O151" s="12" t="s">
        <v>5230</v>
      </c>
    </row>
    <row r="152" spans="1:15" s="4" customFormat="1" ht="51" x14ac:dyDescent="0.25">
      <c r="A152" s="765">
        <v>146</v>
      </c>
      <c r="B152" s="132" t="s">
        <v>293</v>
      </c>
      <c r="C152" s="132" t="s">
        <v>508</v>
      </c>
      <c r="D152" s="132" t="s">
        <v>295</v>
      </c>
      <c r="E152" s="5">
        <v>46</v>
      </c>
      <c r="F152" s="766" t="s">
        <v>513</v>
      </c>
      <c r="G152" s="132">
        <v>25</v>
      </c>
      <c r="H152" s="430">
        <v>0.1</v>
      </c>
      <c r="I152" s="132" t="s">
        <v>177</v>
      </c>
      <c r="J152" s="393">
        <v>39</v>
      </c>
      <c r="K152" s="5" t="s">
        <v>129</v>
      </c>
      <c r="L152" s="396" t="s">
        <v>129</v>
      </c>
      <c r="M152" s="388" t="s">
        <v>129</v>
      </c>
      <c r="N152" s="361">
        <v>0.1</v>
      </c>
      <c r="O152" s="538"/>
    </row>
    <row r="153" spans="1:15" s="4" customFormat="1" ht="38.25" x14ac:dyDescent="0.25">
      <c r="A153" s="765">
        <v>147</v>
      </c>
      <c r="B153" s="132" t="s">
        <v>293</v>
      </c>
      <c r="C153" s="132" t="s">
        <v>508</v>
      </c>
      <c r="D153" s="132" t="s">
        <v>515</v>
      </c>
      <c r="E153" s="5">
        <v>47</v>
      </c>
      <c r="F153" s="766" t="s">
        <v>516</v>
      </c>
      <c r="G153" s="132">
        <v>26</v>
      </c>
      <c r="H153" s="430">
        <v>0.25</v>
      </c>
      <c r="I153" s="132" t="s">
        <v>177</v>
      </c>
      <c r="J153" s="393">
        <v>40</v>
      </c>
      <c r="K153" s="5" t="s">
        <v>129</v>
      </c>
      <c r="L153" s="396" t="s">
        <v>129</v>
      </c>
      <c r="M153" s="388" t="s">
        <v>129</v>
      </c>
      <c r="N153" s="361">
        <v>0.25</v>
      </c>
      <c r="O153" s="538"/>
    </row>
    <row r="154" spans="1:15" s="4" customFormat="1" ht="38.25" x14ac:dyDescent="0.25">
      <c r="A154" s="765">
        <v>148</v>
      </c>
      <c r="B154" s="132" t="s">
        <v>293</v>
      </c>
      <c r="C154" s="132" t="s">
        <v>508</v>
      </c>
      <c r="D154" s="132" t="s">
        <v>515</v>
      </c>
      <c r="E154" s="5">
        <v>48</v>
      </c>
      <c r="F154" s="766" t="s">
        <v>517</v>
      </c>
      <c r="G154" s="132">
        <v>27</v>
      </c>
      <c r="H154" s="430">
        <v>0.25</v>
      </c>
      <c r="I154" s="132" t="s">
        <v>390</v>
      </c>
      <c r="J154" s="393">
        <v>41</v>
      </c>
      <c r="K154" s="5" t="s">
        <v>126</v>
      </c>
      <c r="L154" s="552" t="s">
        <v>126</v>
      </c>
      <c r="M154" s="293" t="s">
        <v>126</v>
      </c>
      <c r="N154" s="361">
        <v>0</v>
      </c>
      <c r="O154" s="538"/>
    </row>
    <row r="155" spans="1:15" s="4" customFormat="1" ht="38.25" x14ac:dyDescent="0.25">
      <c r="A155" s="765">
        <v>149</v>
      </c>
      <c r="B155" s="132" t="s">
        <v>293</v>
      </c>
      <c r="C155" s="132" t="s">
        <v>508</v>
      </c>
      <c r="D155" s="132" t="s">
        <v>515</v>
      </c>
      <c r="E155" s="5">
        <v>49</v>
      </c>
      <c r="F155" s="766" t="s">
        <v>518</v>
      </c>
      <c r="G155" s="132">
        <v>28</v>
      </c>
      <c r="H155" s="430">
        <v>0.25</v>
      </c>
      <c r="I155" s="132" t="s">
        <v>390</v>
      </c>
      <c r="J155" s="393">
        <v>42</v>
      </c>
      <c r="K155" s="5" t="s">
        <v>126</v>
      </c>
      <c r="L155" s="552" t="s">
        <v>126</v>
      </c>
      <c r="M155" s="293" t="s">
        <v>126</v>
      </c>
      <c r="N155" s="361">
        <v>0</v>
      </c>
      <c r="O155" s="538"/>
    </row>
    <row r="156" spans="1:15" s="4" customFormat="1" ht="38.25" x14ac:dyDescent="0.25">
      <c r="A156" s="765">
        <v>150</v>
      </c>
      <c r="B156" s="132" t="s">
        <v>293</v>
      </c>
      <c r="C156" s="132" t="s">
        <v>508</v>
      </c>
      <c r="D156" s="132" t="s">
        <v>515</v>
      </c>
      <c r="E156" s="5">
        <v>50</v>
      </c>
      <c r="F156" s="766" t="s">
        <v>520</v>
      </c>
      <c r="G156" s="1616">
        <v>29</v>
      </c>
      <c r="H156" s="430">
        <v>0.05</v>
      </c>
      <c r="I156" s="132" t="s">
        <v>177</v>
      </c>
      <c r="J156" s="393">
        <v>43</v>
      </c>
      <c r="K156" s="5" t="s">
        <v>125</v>
      </c>
      <c r="L156" s="396" t="s">
        <v>135</v>
      </c>
      <c r="M156" s="388" t="s">
        <v>129</v>
      </c>
      <c r="N156" s="361">
        <v>0.05</v>
      </c>
      <c r="O156" s="538"/>
    </row>
    <row r="157" spans="1:15" s="4" customFormat="1" ht="25.5" x14ac:dyDescent="0.25">
      <c r="A157" s="765">
        <v>151</v>
      </c>
      <c r="B157" s="132" t="s">
        <v>293</v>
      </c>
      <c r="C157" s="132" t="s">
        <v>508</v>
      </c>
      <c r="D157" s="132" t="s">
        <v>515</v>
      </c>
      <c r="E157" s="5" t="s">
        <v>521</v>
      </c>
      <c r="F157" s="766" t="s">
        <v>522</v>
      </c>
      <c r="G157" s="1616"/>
      <c r="H157" s="132" t="s">
        <v>125</v>
      </c>
      <c r="I157" s="132" t="s">
        <v>177</v>
      </c>
      <c r="J157" s="552" t="s">
        <v>495</v>
      </c>
      <c r="K157" s="5" t="s">
        <v>129</v>
      </c>
      <c r="L157" s="396" t="s">
        <v>129</v>
      </c>
      <c r="M157" s="388" t="s">
        <v>129</v>
      </c>
      <c r="N157" s="31">
        <v>0</v>
      </c>
      <c r="O157" s="538"/>
    </row>
    <row r="158" spans="1:15" s="4" customFormat="1" ht="25.5" x14ac:dyDescent="0.25">
      <c r="A158" s="765">
        <v>152</v>
      </c>
      <c r="B158" s="132" t="s">
        <v>293</v>
      </c>
      <c r="C158" s="132" t="s">
        <v>508</v>
      </c>
      <c r="D158" s="132" t="s">
        <v>515</v>
      </c>
      <c r="E158" s="5" t="s">
        <v>523</v>
      </c>
      <c r="F158" s="766" t="s">
        <v>524</v>
      </c>
      <c r="G158" s="1616"/>
      <c r="H158" s="132" t="s">
        <v>125</v>
      </c>
      <c r="I158" s="132" t="s">
        <v>177</v>
      </c>
      <c r="J158" s="552" t="s">
        <v>525</v>
      </c>
      <c r="K158" s="5" t="s">
        <v>129</v>
      </c>
      <c r="L158" s="396" t="s">
        <v>129</v>
      </c>
      <c r="M158" s="388" t="s">
        <v>129</v>
      </c>
      <c r="N158" s="31">
        <v>0</v>
      </c>
      <c r="O158" s="538"/>
    </row>
    <row r="159" spans="1:15" s="4" customFormat="1" ht="38.25" x14ac:dyDescent="0.25">
      <c r="A159" s="765">
        <v>153</v>
      </c>
      <c r="B159" s="132" t="s">
        <v>293</v>
      </c>
      <c r="C159" s="132" t="s">
        <v>508</v>
      </c>
      <c r="D159" s="132" t="s">
        <v>515</v>
      </c>
      <c r="E159" s="5" t="s">
        <v>526</v>
      </c>
      <c r="F159" s="766" t="s">
        <v>527</v>
      </c>
      <c r="G159" s="1616"/>
      <c r="H159" s="132" t="s">
        <v>125</v>
      </c>
      <c r="I159" s="132" t="s">
        <v>390</v>
      </c>
      <c r="J159" s="552" t="s">
        <v>528</v>
      </c>
      <c r="K159" s="5" t="s">
        <v>126</v>
      </c>
      <c r="L159" s="396" t="s">
        <v>126</v>
      </c>
      <c r="M159" s="388" t="s">
        <v>126</v>
      </c>
      <c r="N159" s="31">
        <v>0</v>
      </c>
      <c r="O159" s="538"/>
    </row>
    <row r="160" spans="1:15" s="4" customFormat="1" ht="38.25" x14ac:dyDescent="0.25">
      <c r="A160" s="765">
        <v>154</v>
      </c>
      <c r="B160" s="132" t="s">
        <v>293</v>
      </c>
      <c r="C160" s="132" t="s">
        <v>508</v>
      </c>
      <c r="D160" s="132" t="s">
        <v>515</v>
      </c>
      <c r="E160" s="5" t="s">
        <v>529</v>
      </c>
      <c r="F160" s="766" t="s">
        <v>530</v>
      </c>
      <c r="G160" s="1616"/>
      <c r="H160" s="132" t="s">
        <v>125</v>
      </c>
      <c r="I160" s="132" t="s">
        <v>390</v>
      </c>
      <c r="J160" s="552" t="s">
        <v>531</v>
      </c>
      <c r="K160" s="5" t="s">
        <v>129</v>
      </c>
      <c r="L160" s="396" t="s">
        <v>129</v>
      </c>
      <c r="M160" s="293" t="s">
        <v>129</v>
      </c>
      <c r="N160" s="31">
        <v>0</v>
      </c>
      <c r="O160" s="538"/>
    </row>
    <row r="161" spans="1:15" s="4" customFormat="1" ht="76.5" x14ac:dyDescent="0.25">
      <c r="A161" s="765">
        <v>155</v>
      </c>
      <c r="B161" s="132" t="s">
        <v>293</v>
      </c>
      <c r="C161" s="132" t="s">
        <v>532</v>
      </c>
      <c r="D161" s="132" t="s">
        <v>295</v>
      </c>
      <c r="E161" s="5">
        <v>51</v>
      </c>
      <c r="F161" s="766" t="s">
        <v>533</v>
      </c>
      <c r="G161" s="132">
        <v>30</v>
      </c>
      <c r="H161" s="46">
        <v>0.1</v>
      </c>
      <c r="I161" s="132" t="s">
        <v>124</v>
      </c>
      <c r="J161" s="552">
        <v>44</v>
      </c>
      <c r="K161" s="5" t="s">
        <v>129</v>
      </c>
      <c r="L161" s="552" t="s">
        <v>129</v>
      </c>
      <c r="M161" s="293" t="s">
        <v>129</v>
      </c>
      <c r="N161" s="361">
        <v>0.1</v>
      </c>
      <c r="O161" s="32" t="s">
        <v>5231</v>
      </c>
    </row>
    <row r="162" spans="1:15" s="4" customFormat="1" ht="76.5" x14ac:dyDescent="0.25">
      <c r="A162" s="765">
        <v>156</v>
      </c>
      <c r="B162" s="132" t="s">
        <v>293</v>
      </c>
      <c r="C162" s="132" t="s">
        <v>532</v>
      </c>
      <c r="D162" s="132" t="s">
        <v>295</v>
      </c>
      <c r="E162" s="5" t="s">
        <v>535</v>
      </c>
      <c r="F162" s="766" t="s">
        <v>536</v>
      </c>
      <c r="G162" s="132" t="s">
        <v>125</v>
      </c>
      <c r="H162" s="132" t="s">
        <v>125</v>
      </c>
      <c r="I162" s="132" t="s">
        <v>166</v>
      </c>
      <c r="J162" s="552" t="s">
        <v>125</v>
      </c>
      <c r="K162" s="48" t="s">
        <v>5232</v>
      </c>
      <c r="L162" s="273" t="s">
        <v>125</v>
      </c>
      <c r="M162" s="40" t="s">
        <v>5232</v>
      </c>
      <c r="N162" s="31">
        <v>0</v>
      </c>
      <c r="O162" s="538"/>
    </row>
    <row r="163" spans="1:15" s="4" customFormat="1" ht="38.25" x14ac:dyDescent="0.25">
      <c r="A163" s="765">
        <v>157</v>
      </c>
      <c r="B163" s="132" t="s">
        <v>293</v>
      </c>
      <c r="C163" s="132" t="s">
        <v>532</v>
      </c>
      <c r="D163" s="132" t="s">
        <v>295</v>
      </c>
      <c r="E163" s="5">
        <v>52</v>
      </c>
      <c r="F163" s="766" t="s">
        <v>537</v>
      </c>
      <c r="G163" s="132" t="s">
        <v>125</v>
      </c>
      <c r="H163" s="132" t="s">
        <v>125</v>
      </c>
      <c r="I163" s="132" t="s">
        <v>124</v>
      </c>
      <c r="J163" s="552">
        <v>45</v>
      </c>
      <c r="K163" s="5" t="s">
        <v>129</v>
      </c>
      <c r="L163" s="552" t="s">
        <v>129</v>
      </c>
      <c r="M163" s="293" t="s">
        <v>129</v>
      </c>
      <c r="N163" s="31">
        <v>0</v>
      </c>
      <c r="O163" s="32" t="s">
        <v>5233</v>
      </c>
    </row>
    <row r="164" spans="1:15" s="4" customFormat="1" ht="229.5" x14ac:dyDescent="0.25">
      <c r="A164" s="765">
        <v>158</v>
      </c>
      <c r="B164" s="132" t="s">
        <v>293</v>
      </c>
      <c r="C164" s="132" t="s">
        <v>532</v>
      </c>
      <c r="D164" s="132" t="s">
        <v>295</v>
      </c>
      <c r="E164" s="5" t="s">
        <v>538</v>
      </c>
      <c r="F164" s="766" t="s">
        <v>539</v>
      </c>
      <c r="G164" s="132">
        <v>31</v>
      </c>
      <c r="H164" s="46">
        <v>0.1</v>
      </c>
      <c r="I164" s="132" t="s">
        <v>177</v>
      </c>
      <c r="J164" s="552" t="s">
        <v>125</v>
      </c>
      <c r="K164" s="5" t="s">
        <v>129</v>
      </c>
      <c r="L164" s="273" t="s">
        <v>125</v>
      </c>
      <c r="M164" s="388" t="s">
        <v>129</v>
      </c>
      <c r="N164" s="361">
        <v>0.1</v>
      </c>
      <c r="O164" s="32" t="s">
        <v>5234</v>
      </c>
    </row>
    <row r="165" spans="1:15" s="4" customFormat="1" ht="51" x14ac:dyDescent="0.25">
      <c r="A165" s="765">
        <v>159</v>
      </c>
      <c r="B165" s="132" t="s">
        <v>293</v>
      </c>
      <c r="C165" s="132" t="s">
        <v>532</v>
      </c>
      <c r="D165" s="132" t="s">
        <v>354</v>
      </c>
      <c r="E165" s="5">
        <v>53</v>
      </c>
      <c r="F165" s="766" t="s">
        <v>540</v>
      </c>
      <c r="G165" s="132">
        <v>32</v>
      </c>
      <c r="H165" s="430">
        <v>0.25</v>
      </c>
      <c r="I165" s="132" t="s">
        <v>177</v>
      </c>
      <c r="J165" s="552" t="s">
        <v>125</v>
      </c>
      <c r="K165" s="5" t="s">
        <v>129</v>
      </c>
      <c r="L165" s="273" t="s">
        <v>125</v>
      </c>
      <c r="M165" s="388" t="s">
        <v>129</v>
      </c>
      <c r="N165" s="361">
        <v>0.25</v>
      </c>
      <c r="O165" s="538" t="s">
        <v>5235</v>
      </c>
    </row>
    <row r="166" spans="1:15" s="4" customFormat="1" ht="51" x14ac:dyDescent="0.25">
      <c r="A166" s="765">
        <v>160</v>
      </c>
      <c r="B166" s="132" t="s">
        <v>293</v>
      </c>
      <c r="C166" s="132" t="s">
        <v>532</v>
      </c>
      <c r="D166" s="132" t="s">
        <v>354</v>
      </c>
      <c r="E166" s="5">
        <v>54</v>
      </c>
      <c r="F166" s="766" t="s">
        <v>541</v>
      </c>
      <c r="G166" s="132">
        <v>33</v>
      </c>
      <c r="H166" s="430">
        <v>0.1</v>
      </c>
      <c r="I166" s="132" t="s">
        <v>177</v>
      </c>
      <c r="J166" s="552">
        <v>46</v>
      </c>
      <c r="K166" s="5" t="s">
        <v>129</v>
      </c>
      <c r="L166" s="396" t="s">
        <v>129</v>
      </c>
      <c r="M166" s="388" t="s">
        <v>129</v>
      </c>
      <c r="N166" s="361">
        <v>0.1</v>
      </c>
      <c r="O166" s="538" t="s">
        <v>5236</v>
      </c>
    </row>
    <row r="167" spans="1:15" s="4" customFormat="1" ht="51" x14ac:dyDescent="0.25">
      <c r="A167" s="765">
        <v>161</v>
      </c>
      <c r="B167" s="132" t="s">
        <v>293</v>
      </c>
      <c r="C167" s="132" t="s">
        <v>542</v>
      </c>
      <c r="D167" s="132" t="s">
        <v>295</v>
      </c>
      <c r="E167" s="5">
        <v>55</v>
      </c>
      <c r="F167" s="766" t="s">
        <v>543</v>
      </c>
      <c r="G167" s="132">
        <v>34</v>
      </c>
      <c r="H167" s="46">
        <v>0.1</v>
      </c>
      <c r="I167" s="132" t="s">
        <v>124</v>
      </c>
      <c r="J167" s="393">
        <v>47</v>
      </c>
      <c r="K167" s="5" t="s">
        <v>129</v>
      </c>
      <c r="L167" s="552" t="s">
        <v>129</v>
      </c>
      <c r="M167" s="293" t="s">
        <v>129</v>
      </c>
      <c r="N167" s="361">
        <v>0.1</v>
      </c>
      <c r="O167" s="32" t="s">
        <v>5237</v>
      </c>
    </row>
    <row r="168" spans="1:15" s="4" customFormat="1" ht="51" x14ac:dyDescent="0.25">
      <c r="A168" s="765">
        <v>162</v>
      </c>
      <c r="B168" s="132" t="s">
        <v>293</v>
      </c>
      <c r="C168" s="132" t="s">
        <v>542</v>
      </c>
      <c r="D168" s="132" t="s">
        <v>295</v>
      </c>
      <c r="E168" s="5" t="s">
        <v>544</v>
      </c>
      <c r="F168" s="766" t="s">
        <v>545</v>
      </c>
      <c r="G168" s="132" t="s">
        <v>125</v>
      </c>
      <c r="H168" s="132" t="s">
        <v>125</v>
      </c>
      <c r="I168" s="132" t="s">
        <v>166</v>
      </c>
      <c r="J168" s="552" t="s">
        <v>125</v>
      </c>
      <c r="K168" s="132" t="s">
        <v>5230</v>
      </c>
      <c r="L168" s="273" t="s">
        <v>125</v>
      </c>
      <c r="M168" s="132" t="s">
        <v>5230</v>
      </c>
      <c r="N168" s="31">
        <v>0</v>
      </c>
      <c r="O168" s="12" t="s">
        <v>5230</v>
      </c>
    </row>
    <row r="169" spans="1:15" s="4" customFormat="1" ht="38.25" x14ac:dyDescent="0.25">
      <c r="A169" s="765">
        <v>163</v>
      </c>
      <c r="B169" s="132" t="s">
        <v>293</v>
      </c>
      <c r="C169" s="132" t="s">
        <v>542</v>
      </c>
      <c r="D169" s="132" t="s">
        <v>295</v>
      </c>
      <c r="E169" s="5">
        <v>56</v>
      </c>
      <c r="F169" s="766" t="s">
        <v>547</v>
      </c>
      <c r="G169" s="132">
        <v>35</v>
      </c>
      <c r="H169" s="46">
        <v>0.2</v>
      </c>
      <c r="I169" s="132" t="s">
        <v>177</v>
      </c>
      <c r="J169" s="393">
        <v>48</v>
      </c>
      <c r="K169" s="5" t="s">
        <v>126</v>
      </c>
      <c r="L169" s="396" t="s">
        <v>129</v>
      </c>
      <c r="M169" s="388" t="s">
        <v>129</v>
      </c>
      <c r="N169" s="361">
        <v>0.2</v>
      </c>
      <c r="O169" s="538"/>
    </row>
    <row r="170" spans="1:15" s="4" customFormat="1" ht="51" x14ac:dyDescent="0.25">
      <c r="A170" s="765">
        <v>164</v>
      </c>
      <c r="B170" s="132" t="s">
        <v>293</v>
      </c>
      <c r="C170" s="132" t="s">
        <v>542</v>
      </c>
      <c r="D170" s="132" t="s">
        <v>295</v>
      </c>
      <c r="E170" s="5">
        <v>57</v>
      </c>
      <c r="F170" s="766" t="s">
        <v>548</v>
      </c>
      <c r="G170" s="1616">
        <v>36</v>
      </c>
      <c r="H170" s="430">
        <v>0.2</v>
      </c>
      <c r="I170" s="132" t="s">
        <v>177</v>
      </c>
      <c r="J170" s="552" t="s">
        <v>125</v>
      </c>
      <c r="K170" s="5" t="s">
        <v>126</v>
      </c>
      <c r="L170" s="273" t="s">
        <v>125</v>
      </c>
      <c r="M170" s="388" t="s">
        <v>129</v>
      </c>
      <c r="N170" s="361">
        <v>0.2</v>
      </c>
      <c r="O170" s="538"/>
    </row>
    <row r="171" spans="1:15" s="4" customFormat="1" ht="38.25" x14ac:dyDescent="0.25">
      <c r="A171" s="765">
        <v>165</v>
      </c>
      <c r="B171" s="132" t="s">
        <v>293</v>
      </c>
      <c r="C171" s="132" t="s">
        <v>542</v>
      </c>
      <c r="D171" s="132" t="s">
        <v>295</v>
      </c>
      <c r="E171" s="5" t="s">
        <v>549</v>
      </c>
      <c r="F171" s="766" t="s">
        <v>550</v>
      </c>
      <c r="G171" s="1616"/>
      <c r="H171" s="132" t="s">
        <v>125</v>
      </c>
      <c r="I171" s="132" t="s">
        <v>177</v>
      </c>
      <c r="J171" s="552" t="s">
        <v>125</v>
      </c>
      <c r="K171" s="5" t="s">
        <v>126</v>
      </c>
      <c r="L171" s="273" t="s">
        <v>125</v>
      </c>
      <c r="M171" s="388" t="s">
        <v>129</v>
      </c>
      <c r="N171" s="31">
        <v>0</v>
      </c>
      <c r="O171" s="538"/>
    </row>
    <row r="172" spans="1:15" s="4" customFormat="1" ht="38.25" x14ac:dyDescent="0.25">
      <c r="A172" s="765">
        <v>166</v>
      </c>
      <c r="B172" s="132" t="s">
        <v>293</v>
      </c>
      <c r="C172" s="132" t="s">
        <v>542</v>
      </c>
      <c r="D172" s="132" t="s">
        <v>295</v>
      </c>
      <c r="E172" s="5" t="s">
        <v>551</v>
      </c>
      <c r="F172" s="766" t="s">
        <v>552</v>
      </c>
      <c r="G172" s="1616"/>
      <c r="H172" s="132" t="s">
        <v>125</v>
      </c>
      <c r="I172" s="132" t="s">
        <v>177</v>
      </c>
      <c r="J172" s="552" t="s">
        <v>125</v>
      </c>
      <c r="K172" s="5" t="s">
        <v>126</v>
      </c>
      <c r="L172" s="273" t="s">
        <v>125</v>
      </c>
      <c r="M172" s="388" t="s">
        <v>129</v>
      </c>
      <c r="N172" s="31">
        <v>0</v>
      </c>
      <c r="O172" s="538"/>
    </row>
    <row r="173" spans="1:15" s="4" customFormat="1" ht="38.25" x14ac:dyDescent="0.25">
      <c r="A173" s="765">
        <v>167</v>
      </c>
      <c r="B173" s="132" t="s">
        <v>293</v>
      </c>
      <c r="C173" s="132" t="s">
        <v>542</v>
      </c>
      <c r="D173" s="132" t="s">
        <v>295</v>
      </c>
      <c r="E173" s="5" t="s">
        <v>553</v>
      </c>
      <c r="F173" s="766" t="s">
        <v>554</v>
      </c>
      <c r="G173" s="1616"/>
      <c r="H173" s="132" t="s">
        <v>125</v>
      </c>
      <c r="I173" s="132" t="s">
        <v>177</v>
      </c>
      <c r="J173" s="552" t="s">
        <v>125</v>
      </c>
      <c r="K173" s="5" t="s">
        <v>126</v>
      </c>
      <c r="L173" s="273" t="s">
        <v>125</v>
      </c>
      <c r="M173" s="388" t="s">
        <v>126</v>
      </c>
      <c r="N173" s="31">
        <v>0</v>
      </c>
      <c r="O173" s="538"/>
    </row>
    <row r="174" spans="1:15" s="4" customFormat="1" ht="38.25" x14ac:dyDescent="0.25">
      <c r="A174" s="765">
        <v>168</v>
      </c>
      <c r="B174" s="132" t="s">
        <v>293</v>
      </c>
      <c r="C174" s="132" t="s">
        <v>542</v>
      </c>
      <c r="D174" s="132" t="s">
        <v>295</v>
      </c>
      <c r="E174" s="5" t="s">
        <v>555</v>
      </c>
      <c r="F174" s="766" t="s">
        <v>556</v>
      </c>
      <c r="G174" s="1616"/>
      <c r="H174" s="132" t="s">
        <v>125</v>
      </c>
      <c r="I174" s="132" t="s">
        <v>177</v>
      </c>
      <c r="J174" s="552" t="s">
        <v>125</v>
      </c>
      <c r="K174" s="5" t="s">
        <v>126</v>
      </c>
      <c r="L174" s="273" t="s">
        <v>125</v>
      </c>
      <c r="M174" s="388" t="s">
        <v>126</v>
      </c>
      <c r="N174" s="31">
        <v>0</v>
      </c>
      <c r="O174" s="538"/>
    </row>
    <row r="175" spans="1:15" s="4" customFormat="1" ht="38.25" x14ac:dyDescent="0.25">
      <c r="A175" s="765">
        <v>169</v>
      </c>
      <c r="B175" s="132" t="s">
        <v>293</v>
      </c>
      <c r="C175" s="132" t="s">
        <v>542</v>
      </c>
      <c r="D175" s="132" t="s">
        <v>295</v>
      </c>
      <c r="E175" s="5" t="s">
        <v>557</v>
      </c>
      <c r="F175" s="766" t="s">
        <v>558</v>
      </c>
      <c r="G175" s="1616"/>
      <c r="H175" s="132" t="s">
        <v>125</v>
      </c>
      <c r="I175" s="132" t="s">
        <v>177</v>
      </c>
      <c r="J175" s="552" t="s">
        <v>125</v>
      </c>
      <c r="K175" s="5" t="s">
        <v>126</v>
      </c>
      <c r="L175" s="273" t="s">
        <v>125</v>
      </c>
      <c r="M175" s="388" t="s">
        <v>126</v>
      </c>
      <c r="N175" s="31">
        <v>0</v>
      </c>
      <c r="O175" s="538"/>
    </row>
    <row r="176" spans="1:15" s="4" customFormat="1" ht="38.25" x14ac:dyDescent="0.25">
      <c r="A176" s="765">
        <v>170</v>
      </c>
      <c r="B176" s="132" t="s">
        <v>293</v>
      </c>
      <c r="C176" s="132" t="s">
        <v>542</v>
      </c>
      <c r="D176" s="132" t="s">
        <v>295</v>
      </c>
      <c r="E176" s="5" t="s">
        <v>559</v>
      </c>
      <c r="F176" s="766" t="s">
        <v>560</v>
      </c>
      <c r="G176" s="1616"/>
      <c r="H176" s="132" t="s">
        <v>125</v>
      </c>
      <c r="I176" s="132" t="s">
        <v>177</v>
      </c>
      <c r="J176" s="552" t="s">
        <v>125</v>
      </c>
      <c r="K176" s="5" t="s">
        <v>126</v>
      </c>
      <c r="L176" s="273" t="s">
        <v>125</v>
      </c>
      <c r="M176" s="388" t="s">
        <v>129</v>
      </c>
      <c r="N176" s="31">
        <v>0</v>
      </c>
      <c r="O176" s="538"/>
    </row>
    <row r="177" spans="1:15" s="4" customFormat="1" ht="38.25" x14ac:dyDescent="0.25">
      <c r="A177" s="765">
        <v>171</v>
      </c>
      <c r="B177" s="132" t="s">
        <v>293</v>
      </c>
      <c r="C177" s="132" t="s">
        <v>542</v>
      </c>
      <c r="D177" s="132" t="s">
        <v>515</v>
      </c>
      <c r="E177" s="5">
        <v>58</v>
      </c>
      <c r="F177" s="766" t="s">
        <v>561</v>
      </c>
      <c r="G177" s="132">
        <v>37</v>
      </c>
      <c r="H177" s="132" t="s">
        <v>125</v>
      </c>
      <c r="I177" s="132" t="s">
        <v>177</v>
      </c>
      <c r="J177" s="791">
        <v>49</v>
      </c>
      <c r="K177" s="5" t="s">
        <v>129</v>
      </c>
      <c r="L177" s="396" t="s">
        <v>135</v>
      </c>
      <c r="M177" s="293" t="s">
        <v>129</v>
      </c>
      <c r="N177" s="47">
        <v>0</v>
      </c>
      <c r="O177" s="102" t="s">
        <v>562</v>
      </c>
    </row>
    <row r="178" spans="1:15" s="4" customFormat="1" ht="38.25" x14ac:dyDescent="0.25">
      <c r="A178" s="765">
        <v>172</v>
      </c>
      <c r="B178" s="132" t="s">
        <v>293</v>
      </c>
      <c r="C178" s="132" t="s">
        <v>542</v>
      </c>
      <c r="D178" s="132" t="s">
        <v>515</v>
      </c>
      <c r="E178" s="5" t="s">
        <v>563</v>
      </c>
      <c r="F178" s="766" t="s">
        <v>564</v>
      </c>
      <c r="G178" s="132">
        <v>37</v>
      </c>
      <c r="H178" s="46">
        <v>0.15</v>
      </c>
      <c r="I178" s="132" t="s">
        <v>124</v>
      </c>
      <c r="J178" s="393" t="s">
        <v>565</v>
      </c>
      <c r="K178" s="5" t="s">
        <v>129</v>
      </c>
      <c r="L178" s="552" t="s">
        <v>129</v>
      </c>
      <c r="M178" s="293" t="s">
        <v>129</v>
      </c>
      <c r="N178" s="361">
        <v>0.15</v>
      </c>
      <c r="O178" s="538"/>
    </row>
    <row r="179" spans="1:15" s="4" customFormat="1" ht="38.25" x14ac:dyDescent="0.25">
      <c r="A179" s="765">
        <v>173</v>
      </c>
      <c r="B179" s="132" t="s">
        <v>293</v>
      </c>
      <c r="C179" s="132" t="s">
        <v>542</v>
      </c>
      <c r="D179" s="132" t="s">
        <v>515</v>
      </c>
      <c r="E179" s="5" t="s">
        <v>566</v>
      </c>
      <c r="F179" s="766" t="s">
        <v>567</v>
      </c>
      <c r="G179" s="132">
        <v>37</v>
      </c>
      <c r="H179" s="46">
        <v>0.15</v>
      </c>
      <c r="I179" s="132" t="s">
        <v>124</v>
      </c>
      <c r="J179" s="393" t="s">
        <v>568</v>
      </c>
      <c r="K179" s="5" t="s">
        <v>129</v>
      </c>
      <c r="L179" s="552" t="s">
        <v>129</v>
      </c>
      <c r="M179" s="293" t="s">
        <v>129</v>
      </c>
      <c r="N179" s="361">
        <v>0.15</v>
      </c>
      <c r="O179" s="538"/>
    </row>
    <row r="180" spans="1:15" s="4" customFormat="1" ht="63.75" customHeight="1" x14ac:dyDescent="0.25">
      <c r="A180" s="765">
        <v>174</v>
      </c>
      <c r="B180" s="132" t="s">
        <v>293</v>
      </c>
      <c r="C180" s="132" t="s">
        <v>542</v>
      </c>
      <c r="D180" s="132" t="s">
        <v>515</v>
      </c>
      <c r="E180" s="5">
        <v>59</v>
      </c>
      <c r="F180" s="766" t="s">
        <v>569</v>
      </c>
      <c r="G180" s="1616">
        <v>38</v>
      </c>
      <c r="H180" s="430">
        <v>0.1</v>
      </c>
      <c r="I180" s="132" t="s">
        <v>177</v>
      </c>
      <c r="J180" s="552">
        <v>50</v>
      </c>
      <c r="K180" s="5" t="s">
        <v>129</v>
      </c>
      <c r="L180" s="396" t="s">
        <v>135</v>
      </c>
      <c r="M180" s="388" t="s">
        <v>129</v>
      </c>
      <c r="N180" s="361">
        <v>0.1</v>
      </c>
      <c r="O180" s="538"/>
    </row>
    <row r="181" spans="1:15" s="4" customFormat="1" ht="38.25" x14ac:dyDescent="0.25">
      <c r="A181" s="765">
        <v>175</v>
      </c>
      <c r="B181" s="132" t="s">
        <v>293</v>
      </c>
      <c r="C181" s="132" t="s">
        <v>542</v>
      </c>
      <c r="D181" s="132" t="s">
        <v>515</v>
      </c>
      <c r="E181" s="5" t="s">
        <v>571</v>
      </c>
      <c r="F181" s="766" t="s">
        <v>564</v>
      </c>
      <c r="G181" s="1616"/>
      <c r="H181" s="132" t="s">
        <v>125</v>
      </c>
      <c r="I181" s="132" t="s">
        <v>177</v>
      </c>
      <c r="J181" s="552" t="s">
        <v>521</v>
      </c>
      <c r="K181" s="5" t="s">
        <v>129</v>
      </c>
      <c r="L181" s="396" t="s">
        <v>129</v>
      </c>
      <c r="M181" s="388" t="s">
        <v>129</v>
      </c>
      <c r="N181" s="31">
        <v>0</v>
      </c>
      <c r="O181" s="538"/>
    </row>
    <row r="182" spans="1:15" s="4" customFormat="1" ht="38.25" x14ac:dyDescent="0.25">
      <c r="A182" s="765">
        <v>176</v>
      </c>
      <c r="B182" s="132" t="s">
        <v>293</v>
      </c>
      <c r="C182" s="132" t="s">
        <v>542</v>
      </c>
      <c r="D182" s="132" t="s">
        <v>515</v>
      </c>
      <c r="E182" s="5" t="s">
        <v>572</v>
      </c>
      <c r="F182" s="766" t="s">
        <v>573</v>
      </c>
      <c r="G182" s="1616"/>
      <c r="H182" s="132" t="s">
        <v>125</v>
      </c>
      <c r="I182" s="132" t="s">
        <v>177</v>
      </c>
      <c r="J182" s="552" t="s">
        <v>523</v>
      </c>
      <c r="K182" s="5" t="s">
        <v>129</v>
      </c>
      <c r="L182" s="396" t="s">
        <v>129</v>
      </c>
      <c r="M182" s="388" t="s">
        <v>129</v>
      </c>
      <c r="N182" s="31">
        <v>0</v>
      </c>
      <c r="O182" s="538"/>
    </row>
    <row r="183" spans="1:15" s="4" customFormat="1" ht="38.25" x14ac:dyDescent="0.25">
      <c r="A183" s="765">
        <v>177</v>
      </c>
      <c r="B183" s="132" t="s">
        <v>293</v>
      </c>
      <c r="C183" s="132" t="s">
        <v>542</v>
      </c>
      <c r="D183" s="132" t="s">
        <v>515</v>
      </c>
      <c r="E183" s="5" t="s">
        <v>574</v>
      </c>
      <c r="F183" s="766" t="s">
        <v>575</v>
      </c>
      <c r="G183" s="1616"/>
      <c r="H183" s="132" t="s">
        <v>125</v>
      </c>
      <c r="I183" s="132" t="s">
        <v>177</v>
      </c>
      <c r="J183" s="552" t="s">
        <v>526</v>
      </c>
      <c r="K183" s="5" t="s">
        <v>126</v>
      </c>
      <c r="L183" s="396" t="s">
        <v>129</v>
      </c>
      <c r="M183" s="388" t="s">
        <v>129</v>
      </c>
      <c r="N183" s="31">
        <v>0</v>
      </c>
      <c r="O183" s="538"/>
    </row>
    <row r="184" spans="1:15" s="4" customFormat="1" ht="38.25" x14ac:dyDescent="0.25">
      <c r="A184" s="765">
        <v>178</v>
      </c>
      <c r="B184" s="132" t="s">
        <v>293</v>
      </c>
      <c r="C184" s="132" t="s">
        <v>542</v>
      </c>
      <c r="D184" s="132" t="s">
        <v>515</v>
      </c>
      <c r="E184" s="5">
        <v>60</v>
      </c>
      <c r="F184" s="766" t="s">
        <v>576</v>
      </c>
      <c r="G184" s="132">
        <v>39</v>
      </c>
      <c r="H184" s="430">
        <v>0.1</v>
      </c>
      <c r="I184" s="132" t="s">
        <v>124</v>
      </c>
      <c r="J184" s="552">
        <v>51</v>
      </c>
      <c r="K184" s="5" t="s">
        <v>129</v>
      </c>
      <c r="L184" s="552" t="s">
        <v>129</v>
      </c>
      <c r="M184" s="293" t="s">
        <v>129</v>
      </c>
      <c r="N184" s="361">
        <v>0.1</v>
      </c>
      <c r="O184" s="538"/>
    </row>
    <row r="185" spans="1:15" s="4" customFormat="1" ht="76.5" x14ac:dyDescent="0.25">
      <c r="A185" s="765">
        <v>179</v>
      </c>
      <c r="B185" s="132" t="s">
        <v>293</v>
      </c>
      <c r="C185" s="132" t="s">
        <v>578</v>
      </c>
      <c r="D185" s="132" t="s">
        <v>578</v>
      </c>
      <c r="E185" s="5">
        <v>61</v>
      </c>
      <c r="F185" s="766" t="s">
        <v>579</v>
      </c>
      <c r="G185" s="132" t="s">
        <v>125</v>
      </c>
      <c r="H185" s="132" t="s">
        <v>125</v>
      </c>
      <c r="I185" s="132" t="s">
        <v>135</v>
      </c>
      <c r="J185" s="552">
        <v>52</v>
      </c>
      <c r="K185" s="5" t="s">
        <v>135</v>
      </c>
      <c r="L185" s="552" t="s">
        <v>135</v>
      </c>
      <c r="M185" s="293" t="s">
        <v>135</v>
      </c>
      <c r="N185" s="31">
        <v>0</v>
      </c>
      <c r="O185" s="538" t="s">
        <v>5238</v>
      </c>
    </row>
    <row r="186" spans="1:15" s="4" customFormat="1" ht="89.25" x14ac:dyDescent="0.25">
      <c r="A186" s="765">
        <v>180</v>
      </c>
      <c r="B186" s="132" t="s">
        <v>293</v>
      </c>
      <c r="C186" s="132" t="s">
        <v>578</v>
      </c>
      <c r="D186" s="132" t="s">
        <v>295</v>
      </c>
      <c r="E186" s="5" t="s">
        <v>580</v>
      </c>
      <c r="F186" s="766" t="s">
        <v>581</v>
      </c>
      <c r="G186" s="132">
        <v>40</v>
      </c>
      <c r="H186" s="430">
        <v>0.125</v>
      </c>
      <c r="I186" s="132" t="s">
        <v>124</v>
      </c>
      <c r="J186" s="552" t="s">
        <v>538</v>
      </c>
      <c r="K186" s="5" t="s">
        <v>129</v>
      </c>
      <c r="L186" s="552" t="s">
        <v>129</v>
      </c>
      <c r="M186" s="293" t="s">
        <v>129</v>
      </c>
      <c r="N186" s="750">
        <v>0.125</v>
      </c>
      <c r="O186" s="32" t="s">
        <v>5239</v>
      </c>
    </row>
    <row r="187" spans="1:15" s="4" customFormat="1" ht="127.5" x14ac:dyDescent="0.25">
      <c r="A187" s="765">
        <v>181</v>
      </c>
      <c r="B187" s="132" t="s">
        <v>293</v>
      </c>
      <c r="C187" s="132" t="s">
        <v>578</v>
      </c>
      <c r="D187" s="132" t="s">
        <v>339</v>
      </c>
      <c r="E187" s="5" t="s">
        <v>582</v>
      </c>
      <c r="F187" s="766" t="s">
        <v>339</v>
      </c>
      <c r="G187" s="132">
        <v>40</v>
      </c>
      <c r="H187" s="430">
        <v>0.125</v>
      </c>
      <c r="I187" s="132" t="s">
        <v>124</v>
      </c>
      <c r="J187" s="552" t="s">
        <v>583</v>
      </c>
      <c r="K187" s="5" t="s">
        <v>126</v>
      </c>
      <c r="L187" s="552" t="s">
        <v>129</v>
      </c>
      <c r="M187" s="293" t="s">
        <v>129</v>
      </c>
      <c r="N187" s="750">
        <v>0.125</v>
      </c>
      <c r="O187" s="32" t="s">
        <v>5240</v>
      </c>
    </row>
    <row r="188" spans="1:15" s="4" customFormat="1" ht="63.75" x14ac:dyDescent="0.25">
      <c r="A188" s="765">
        <v>182</v>
      </c>
      <c r="B188" s="132" t="s">
        <v>293</v>
      </c>
      <c r="C188" s="132" t="s">
        <v>578</v>
      </c>
      <c r="D188" s="132" t="s">
        <v>515</v>
      </c>
      <c r="E188" s="5" t="s">
        <v>584</v>
      </c>
      <c r="F188" s="766" t="s">
        <v>515</v>
      </c>
      <c r="G188" s="132">
        <v>40</v>
      </c>
      <c r="H188" s="430">
        <v>0.125</v>
      </c>
      <c r="I188" s="132" t="s">
        <v>124</v>
      </c>
      <c r="J188" s="552" t="s">
        <v>585</v>
      </c>
      <c r="K188" s="5" t="s">
        <v>129</v>
      </c>
      <c r="L188" s="552" t="s">
        <v>129</v>
      </c>
      <c r="M188" s="293" t="s">
        <v>129</v>
      </c>
      <c r="N188" s="750">
        <v>0.125</v>
      </c>
      <c r="O188" s="32" t="s">
        <v>5241</v>
      </c>
    </row>
    <row r="189" spans="1:15" s="4" customFormat="1" ht="89.25" x14ac:dyDescent="0.25">
      <c r="A189" s="765">
        <v>183</v>
      </c>
      <c r="B189" s="132" t="s">
        <v>293</v>
      </c>
      <c r="C189" s="132" t="s">
        <v>578</v>
      </c>
      <c r="D189" s="132" t="s">
        <v>300</v>
      </c>
      <c r="E189" s="5" t="s">
        <v>586</v>
      </c>
      <c r="F189" s="766" t="s">
        <v>300</v>
      </c>
      <c r="G189" s="132">
        <v>40</v>
      </c>
      <c r="H189" s="430">
        <v>0.125</v>
      </c>
      <c r="I189" s="132" t="s">
        <v>124</v>
      </c>
      <c r="J189" s="552" t="s">
        <v>587</v>
      </c>
      <c r="K189" s="5" t="s">
        <v>129</v>
      </c>
      <c r="L189" s="552" t="s">
        <v>129</v>
      </c>
      <c r="M189" s="293" t="s">
        <v>129</v>
      </c>
      <c r="N189" s="750">
        <v>0.125</v>
      </c>
      <c r="O189" s="32" t="s">
        <v>5242</v>
      </c>
    </row>
    <row r="190" spans="1:15" s="4" customFormat="1" ht="63.75" x14ac:dyDescent="0.25">
      <c r="A190" s="765">
        <v>184</v>
      </c>
      <c r="B190" s="132" t="s">
        <v>293</v>
      </c>
      <c r="C190" s="132" t="s">
        <v>578</v>
      </c>
      <c r="D190" s="132" t="s">
        <v>330</v>
      </c>
      <c r="E190" s="5" t="s">
        <v>588</v>
      </c>
      <c r="F190" s="766" t="s">
        <v>589</v>
      </c>
      <c r="G190" s="132">
        <v>40</v>
      </c>
      <c r="H190" s="430">
        <v>0.125</v>
      </c>
      <c r="I190" s="132" t="s">
        <v>124</v>
      </c>
      <c r="J190" s="552" t="s">
        <v>590</v>
      </c>
      <c r="K190" s="5" t="s">
        <v>129</v>
      </c>
      <c r="L190" s="552" t="s">
        <v>129</v>
      </c>
      <c r="M190" s="293" t="s">
        <v>129</v>
      </c>
      <c r="N190" s="750">
        <v>0.125</v>
      </c>
      <c r="O190" s="32" t="s">
        <v>5243</v>
      </c>
    </row>
    <row r="191" spans="1:15" s="4" customFormat="1" ht="114.75" x14ac:dyDescent="0.25">
      <c r="A191" s="765">
        <v>185</v>
      </c>
      <c r="B191" s="132" t="s">
        <v>293</v>
      </c>
      <c r="C191" s="132" t="s">
        <v>578</v>
      </c>
      <c r="D191" s="132" t="s">
        <v>473</v>
      </c>
      <c r="E191" s="5" t="s">
        <v>591</v>
      </c>
      <c r="F191" s="766" t="s">
        <v>592</v>
      </c>
      <c r="G191" s="132">
        <v>40</v>
      </c>
      <c r="H191" s="430">
        <v>0.125</v>
      </c>
      <c r="I191" s="132" t="s">
        <v>124</v>
      </c>
      <c r="J191" s="552" t="s">
        <v>593</v>
      </c>
      <c r="K191" s="5" t="s">
        <v>129</v>
      </c>
      <c r="L191" s="552" t="s">
        <v>129</v>
      </c>
      <c r="M191" s="293" t="s">
        <v>129</v>
      </c>
      <c r="N191" s="750">
        <v>0.125</v>
      </c>
      <c r="O191" s="32" t="s">
        <v>5244</v>
      </c>
    </row>
    <row r="192" spans="1:15" s="4" customFormat="1" ht="38.25" x14ac:dyDescent="0.25">
      <c r="A192" s="765">
        <v>186</v>
      </c>
      <c r="B192" s="132" t="s">
        <v>293</v>
      </c>
      <c r="C192" s="132" t="s">
        <v>578</v>
      </c>
      <c r="D192" s="132" t="s">
        <v>354</v>
      </c>
      <c r="E192" s="5" t="s">
        <v>594</v>
      </c>
      <c r="F192" s="766" t="s">
        <v>595</v>
      </c>
      <c r="G192" s="132">
        <v>40</v>
      </c>
      <c r="H192" s="430">
        <v>0.125</v>
      </c>
      <c r="I192" s="132" t="s">
        <v>124</v>
      </c>
      <c r="J192" s="552" t="s">
        <v>596</v>
      </c>
      <c r="K192" s="5" t="s">
        <v>129</v>
      </c>
      <c r="L192" s="552" t="s">
        <v>129</v>
      </c>
      <c r="M192" s="293" t="s">
        <v>129</v>
      </c>
      <c r="N192" s="750">
        <v>0.125</v>
      </c>
      <c r="O192" s="32" t="s">
        <v>5245</v>
      </c>
    </row>
    <row r="193" spans="1:15" s="4" customFormat="1" ht="63.75" x14ac:dyDescent="0.25">
      <c r="A193" s="765">
        <v>187</v>
      </c>
      <c r="B193" s="132" t="s">
        <v>293</v>
      </c>
      <c r="C193" s="132" t="s">
        <v>578</v>
      </c>
      <c r="D193" s="132" t="s">
        <v>597</v>
      </c>
      <c r="E193" s="5" t="s">
        <v>598</v>
      </c>
      <c r="F193" s="766" t="s">
        <v>599</v>
      </c>
      <c r="G193" s="132">
        <v>40</v>
      </c>
      <c r="H193" s="430">
        <v>0.125</v>
      </c>
      <c r="I193" s="132" t="s">
        <v>124</v>
      </c>
      <c r="J193" s="552" t="s">
        <v>600</v>
      </c>
      <c r="K193" s="5" t="s">
        <v>126</v>
      </c>
      <c r="L193" s="552" t="s">
        <v>129</v>
      </c>
      <c r="M193" s="293" t="s">
        <v>129</v>
      </c>
      <c r="N193" s="750">
        <v>0.125</v>
      </c>
      <c r="O193" s="32" t="s">
        <v>5246</v>
      </c>
    </row>
    <row r="194" spans="1:15" s="4" customFormat="1" ht="89.25" x14ac:dyDescent="0.25">
      <c r="A194" s="765">
        <v>188</v>
      </c>
      <c r="B194" s="132" t="s">
        <v>601</v>
      </c>
      <c r="C194" s="132" t="s">
        <v>602</v>
      </c>
      <c r="D194" s="132" t="s">
        <v>603</v>
      </c>
      <c r="E194" s="5">
        <v>62</v>
      </c>
      <c r="F194" s="766" t="s">
        <v>604</v>
      </c>
      <c r="G194" s="132">
        <v>41</v>
      </c>
      <c r="H194" s="46">
        <v>0.1</v>
      </c>
      <c r="I194" s="132" t="s">
        <v>124</v>
      </c>
      <c r="J194" s="552">
        <v>53</v>
      </c>
      <c r="K194" s="5" t="s">
        <v>129</v>
      </c>
      <c r="L194" s="552" t="s">
        <v>129</v>
      </c>
      <c r="M194" s="293" t="s">
        <v>129</v>
      </c>
      <c r="N194" s="361">
        <v>0.1</v>
      </c>
      <c r="O194" s="32" t="s">
        <v>5247</v>
      </c>
    </row>
    <row r="195" spans="1:15" s="4" customFormat="1" ht="89.25" x14ac:dyDescent="0.25">
      <c r="A195" s="765">
        <v>189</v>
      </c>
      <c r="B195" s="132" t="s">
        <v>601</v>
      </c>
      <c r="C195" s="132" t="s">
        <v>602</v>
      </c>
      <c r="D195" s="132" t="s">
        <v>295</v>
      </c>
      <c r="E195" s="5" t="s">
        <v>606</v>
      </c>
      <c r="F195" s="766" t="s">
        <v>607</v>
      </c>
      <c r="G195" s="132" t="s">
        <v>125</v>
      </c>
      <c r="H195" s="132" t="s">
        <v>125</v>
      </c>
      <c r="I195" s="132" t="s">
        <v>166</v>
      </c>
      <c r="J195" s="552" t="s">
        <v>125</v>
      </c>
      <c r="K195" s="48" t="s">
        <v>5248</v>
      </c>
      <c r="L195" s="273" t="s">
        <v>125</v>
      </c>
      <c r="M195" s="48" t="s">
        <v>5248</v>
      </c>
      <c r="N195" s="31">
        <v>0</v>
      </c>
      <c r="O195" s="538"/>
    </row>
    <row r="196" spans="1:15" s="4" customFormat="1" ht="89.25" x14ac:dyDescent="0.25">
      <c r="A196" s="765">
        <v>190</v>
      </c>
      <c r="B196" s="132" t="s">
        <v>601</v>
      </c>
      <c r="C196" s="132" t="s">
        <v>602</v>
      </c>
      <c r="D196" s="132" t="s">
        <v>603</v>
      </c>
      <c r="E196" s="5">
        <v>63</v>
      </c>
      <c r="F196" s="766" t="s">
        <v>608</v>
      </c>
      <c r="G196" s="132" t="s">
        <v>125</v>
      </c>
      <c r="H196" s="132" t="s">
        <v>125</v>
      </c>
      <c r="I196" s="132" t="s">
        <v>177</v>
      </c>
      <c r="J196" s="552" t="s">
        <v>125</v>
      </c>
      <c r="K196" s="5" t="s">
        <v>129</v>
      </c>
      <c r="L196" s="273" t="s">
        <v>125</v>
      </c>
      <c r="M196" s="388" t="s">
        <v>129</v>
      </c>
      <c r="N196" s="31">
        <v>0</v>
      </c>
      <c r="O196" s="538"/>
    </row>
    <row r="197" spans="1:15" s="4" customFormat="1" ht="89.25" x14ac:dyDescent="0.25">
      <c r="A197" s="765">
        <v>191</v>
      </c>
      <c r="B197" s="132" t="s">
        <v>601</v>
      </c>
      <c r="C197" s="132" t="s">
        <v>602</v>
      </c>
      <c r="D197" s="132" t="s">
        <v>603</v>
      </c>
      <c r="E197" s="5" t="s">
        <v>609</v>
      </c>
      <c r="F197" s="766" t="s">
        <v>610</v>
      </c>
      <c r="G197" s="1616">
        <v>42</v>
      </c>
      <c r="H197" s="132" t="s">
        <v>125</v>
      </c>
      <c r="I197" s="132" t="s">
        <v>135</v>
      </c>
      <c r="J197" s="552" t="s">
        <v>125</v>
      </c>
      <c r="K197" s="5" t="s">
        <v>135</v>
      </c>
      <c r="L197" s="273" t="s">
        <v>125</v>
      </c>
      <c r="M197" s="293" t="s">
        <v>135</v>
      </c>
      <c r="N197" s="31">
        <v>0</v>
      </c>
      <c r="O197" s="538"/>
    </row>
    <row r="198" spans="1:15" s="4" customFormat="1" ht="89.25" x14ac:dyDescent="0.25">
      <c r="A198" s="765">
        <v>192</v>
      </c>
      <c r="B198" s="132" t="s">
        <v>601</v>
      </c>
      <c r="C198" s="132" t="s">
        <v>602</v>
      </c>
      <c r="D198" s="132" t="s">
        <v>603</v>
      </c>
      <c r="E198" s="5" t="s">
        <v>611</v>
      </c>
      <c r="F198" s="766" t="s">
        <v>612</v>
      </c>
      <c r="G198" s="1616"/>
      <c r="H198" s="430">
        <v>2.86E-2</v>
      </c>
      <c r="I198" s="132" t="s">
        <v>177</v>
      </c>
      <c r="J198" s="552" t="s">
        <v>125</v>
      </c>
      <c r="K198" s="5" t="s">
        <v>129</v>
      </c>
      <c r="L198" s="273" t="s">
        <v>125</v>
      </c>
      <c r="M198" s="388" t="s">
        <v>129</v>
      </c>
      <c r="N198" s="750">
        <v>2.86E-2</v>
      </c>
      <c r="O198" s="538"/>
    </row>
    <row r="199" spans="1:15" s="4" customFormat="1" ht="89.25" x14ac:dyDescent="0.25">
      <c r="A199" s="765">
        <v>193</v>
      </c>
      <c r="B199" s="132" t="s">
        <v>601</v>
      </c>
      <c r="C199" s="132" t="s">
        <v>602</v>
      </c>
      <c r="D199" s="132" t="s">
        <v>603</v>
      </c>
      <c r="E199" s="5" t="s">
        <v>614</v>
      </c>
      <c r="F199" s="766" t="s">
        <v>615</v>
      </c>
      <c r="G199" s="1616"/>
      <c r="H199" s="430">
        <v>2.86E-2</v>
      </c>
      <c r="I199" s="132" t="s">
        <v>177</v>
      </c>
      <c r="J199" s="552" t="s">
        <v>125</v>
      </c>
      <c r="K199" s="5" t="s">
        <v>129</v>
      </c>
      <c r="L199" s="273" t="s">
        <v>125</v>
      </c>
      <c r="M199" s="388" t="s">
        <v>129</v>
      </c>
      <c r="N199" s="750">
        <v>2.86E-2</v>
      </c>
      <c r="O199" s="538"/>
    </row>
    <row r="200" spans="1:15" s="4" customFormat="1" ht="89.25" x14ac:dyDescent="0.25">
      <c r="A200" s="765">
        <v>194</v>
      </c>
      <c r="B200" s="132" t="s">
        <v>601</v>
      </c>
      <c r="C200" s="132" t="s">
        <v>602</v>
      </c>
      <c r="D200" s="132" t="s">
        <v>603</v>
      </c>
      <c r="E200" s="5" t="s">
        <v>616</v>
      </c>
      <c r="F200" s="766" t="s">
        <v>617</v>
      </c>
      <c r="G200" s="1616"/>
      <c r="H200" s="430">
        <v>2.86E-2</v>
      </c>
      <c r="I200" s="132" t="s">
        <v>177</v>
      </c>
      <c r="J200" s="552" t="s">
        <v>125</v>
      </c>
      <c r="K200" s="5" t="s">
        <v>129</v>
      </c>
      <c r="L200" s="273" t="s">
        <v>125</v>
      </c>
      <c r="M200" s="388" t="s">
        <v>129</v>
      </c>
      <c r="N200" s="750">
        <v>2.86E-2</v>
      </c>
      <c r="O200" s="538"/>
    </row>
    <row r="201" spans="1:15" s="4" customFormat="1" ht="89.25" x14ac:dyDescent="0.25">
      <c r="A201" s="765">
        <v>195</v>
      </c>
      <c r="B201" s="132" t="s">
        <v>601</v>
      </c>
      <c r="C201" s="132" t="s">
        <v>602</v>
      </c>
      <c r="D201" s="132" t="s">
        <v>603</v>
      </c>
      <c r="E201" s="5" t="s">
        <v>618</v>
      </c>
      <c r="F201" s="766" t="s">
        <v>619</v>
      </c>
      <c r="G201" s="1616"/>
      <c r="H201" s="430">
        <v>2.86E-2</v>
      </c>
      <c r="I201" s="132" t="s">
        <v>177</v>
      </c>
      <c r="J201" s="552" t="s">
        <v>125</v>
      </c>
      <c r="K201" s="5" t="s">
        <v>129</v>
      </c>
      <c r="L201" s="273" t="s">
        <v>125</v>
      </c>
      <c r="M201" s="388" t="s">
        <v>129</v>
      </c>
      <c r="N201" s="750">
        <v>2.86E-2</v>
      </c>
      <c r="O201" s="538"/>
    </row>
    <row r="202" spans="1:15" s="4" customFormat="1" ht="89.25" x14ac:dyDescent="0.25">
      <c r="A202" s="765">
        <v>196</v>
      </c>
      <c r="B202" s="132" t="s">
        <v>601</v>
      </c>
      <c r="C202" s="132" t="s">
        <v>602</v>
      </c>
      <c r="D202" s="132" t="s">
        <v>603</v>
      </c>
      <c r="E202" s="5" t="s">
        <v>620</v>
      </c>
      <c r="F202" s="766" t="s">
        <v>621</v>
      </c>
      <c r="G202" s="1616"/>
      <c r="H202" s="430">
        <v>2.86E-2</v>
      </c>
      <c r="I202" s="132" t="s">
        <v>177</v>
      </c>
      <c r="J202" s="552" t="s">
        <v>125</v>
      </c>
      <c r="K202" s="5" t="s">
        <v>126</v>
      </c>
      <c r="L202" s="273" t="s">
        <v>125</v>
      </c>
      <c r="M202" s="789" t="s">
        <v>129</v>
      </c>
      <c r="N202" s="750">
        <v>2.86E-2</v>
      </c>
      <c r="O202" s="538"/>
    </row>
    <row r="203" spans="1:15" s="4" customFormat="1" ht="89.25" x14ac:dyDescent="0.25">
      <c r="A203" s="765">
        <v>197</v>
      </c>
      <c r="B203" s="132" t="s">
        <v>601</v>
      </c>
      <c r="C203" s="132" t="s">
        <v>602</v>
      </c>
      <c r="D203" s="132" t="s">
        <v>603</v>
      </c>
      <c r="E203" s="5" t="s">
        <v>623</v>
      </c>
      <c r="F203" s="766" t="s">
        <v>624</v>
      </c>
      <c r="G203" s="1616"/>
      <c r="H203" s="430">
        <v>2.86E-2</v>
      </c>
      <c r="I203" s="132" t="s">
        <v>177</v>
      </c>
      <c r="J203" s="552" t="s">
        <v>125</v>
      </c>
      <c r="K203" s="5" t="s">
        <v>126</v>
      </c>
      <c r="L203" s="273" t="s">
        <v>125</v>
      </c>
      <c r="M203" s="789" t="s">
        <v>129</v>
      </c>
      <c r="N203" s="750">
        <v>2.86E-2</v>
      </c>
      <c r="O203" s="538"/>
    </row>
    <row r="204" spans="1:15" s="4" customFormat="1" ht="89.25" x14ac:dyDescent="0.25">
      <c r="A204" s="765">
        <v>198</v>
      </c>
      <c r="B204" s="132" t="s">
        <v>601</v>
      </c>
      <c r="C204" s="132" t="s">
        <v>602</v>
      </c>
      <c r="D204" s="132" t="s">
        <v>603</v>
      </c>
      <c r="E204" s="5" t="s">
        <v>625</v>
      </c>
      <c r="F204" s="766" t="s">
        <v>626</v>
      </c>
      <c r="G204" s="1616"/>
      <c r="H204" s="430">
        <v>2.86E-2</v>
      </c>
      <c r="I204" s="132" t="s">
        <v>177</v>
      </c>
      <c r="J204" s="552" t="s">
        <v>125</v>
      </c>
      <c r="K204" s="5" t="s">
        <v>126</v>
      </c>
      <c r="L204" s="273" t="s">
        <v>125</v>
      </c>
      <c r="M204" s="789" t="s">
        <v>129</v>
      </c>
      <c r="N204" s="750">
        <v>2.86E-2</v>
      </c>
      <c r="O204" s="538"/>
    </row>
    <row r="205" spans="1:15" s="4" customFormat="1" ht="89.25" x14ac:dyDescent="0.25">
      <c r="A205" s="765">
        <v>199</v>
      </c>
      <c r="B205" s="132" t="s">
        <v>601</v>
      </c>
      <c r="C205" s="132" t="s">
        <v>602</v>
      </c>
      <c r="D205" s="132" t="s">
        <v>603</v>
      </c>
      <c r="E205" s="5" t="s">
        <v>627</v>
      </c>
      <c r="F205" s="766" t="s">
        <v>628</v>
      </c>
      <c r="G205" s="1616"/>
      <c r="H205" s="430">
        <v>2.86E-2</v>
      </c>
      <c r="I205" s="132" t="s">
        <v>177</v>
      </c>
      <c r="J205" s="552" t="s">
        <v>125</v>
      </c>
      <c r="K205" s="5" t="s">
        <v>126</v>
      </c>
      <c r="L205" s="273" t="s">
        <v>125</v>
      </c>
      <c r="M205" s="789" t="s">
        <v>129</v>
      </c>
      <c r="N205" s="750">
        <v>2.86E-2</v>
      </c>
      <c r="O205" s="538"/>
    </row>
    <row r="206" spans="1:15" s="4" customFormat="1" ht="89.25" x14ac:dyDescent="0.25">
      <c r="A206" s="765">
        <v>200</v>
      </c>
      <c r="B206" s="132" t="s">
        <v>601</v>
      </c>
      <c r="C206" s="132" t="s">
        <v>602</v>
      </c>
      <c r="D206" s="132" t="s">
        <v>603</v>
      </c>
      <c r="E206" s="5" t="s">
        <v>629</v>
      </c>
      <c r="F206" s="766" t="s">
        <v>630</v>
      </c>
      <c r="G206" s="1616"/>
      <c r="H206" s="430">
        <v>2.86E-2</v>
      </c>
      <c r="I206" s="132" t="s">
        <v>177</v>
      </c>
      <c r="J206" s="552" t="s">
        <v>125</v>
      </c>
      <c r="K206" s="5" t="s">
        <v>126</v>
      </c>
      <c r="L206" s="273" t="s">
        <v>125</v>
      </c>
      <c r="M206" s="789" t="s">
        <v>126</v>
      </c>
      <c r="N206" s="361">
        <v>0</v>
      </c>
      <c r="O206" s="538"/>
    </row>
    <row r="207" spans="1:15" s="4" customFormat="1" ht="89.25" x14ac:dyDescent="0.25">
      <c r="A207" s="765">
        <v>201</v>
      </c>
      <c r="B207" s="132" t="s">
        <v>601</v>
      </c>
      <c r="C207" s="132" t="s">
        <v>602</v>
      </c>
      <c r="D207" s="132" t="s">
        <v>603</v>
      </c>
      <c r="E207" s="5" t="s">
        <v>631</v>
      </c>
      <c r="F207" s="766" t="s">
        <v>632</v>
      </c>
      <c r="G207" s="1616"/>
      <c r="H207" s="430">
        <v>2.86E-2</v>
      </c>
      <c r="I207" s="132" t="s">
        <v>177</v>
      </c>
      <c r="J207" s="552" t="s">
        <v>125</v>
      </c>
      <c r="K207" s="5" t="s">
        <v>126</v>
      </c>
      <c r="L207" s="273" t="s">
        <v>125</v>
      </c>
      <c r="M207" s="789" t="s">
        <v>126</v>
      </c>
      <c r="N207" s="361">
        <v>0</v>
      </c>
      <c r="O207" s="538"/>
    </row>
    <row r="208" spans="1:15" s="4" customFormat="1" ht="89.25" x14ac:dyDescent="0.25">
      <c r="A208" s="765">
        <v>202</v>
      </c>
      <c r="B208" s="132" t="s">
        <v>601</v>
      </c>
      <c r="C208" s="132" t="s">
        <v>602</v>
      </c>
      <c r="D208" s="132" t="s">
        <v>603</v>
      </c>
      <c r="E208" s="5" t="s">
        <v>633</v>
      </c>
      <c r="F208" s="766" t="s">
        <v>634</v>
      </c>
      <c r="G208" s="1616"/>
      <c r="H208" s="430">
        <v>2.86E-2</v>
      </c>
      <c r="I208" s="132" t="s">
        <v>177</v>
      </c>
      <c r="J208" s="552" t="s">
        <v>125</v>
      </c>
      <c r="K208" s="5" t="s">
        <v>126</v>
      </c>
      <c r="L208" s="273" t="s">
        <v>125</v>
      </c>
      <c r="M208" s="789" t="s">
        <v>126</v>
      </c>
      <c r="N208" s="361">
        <v>0</v>
      </c>
      <c r="O208" s="538"/>
    </row>
    <row r="209" spans="1:15" s="4" customFormat="1" ht="89.25" x14ac:dyDescent="0.25">
      <c r="A209" s="765">
        <v>203</v>
      </c>
      <c r="B209" s="132" t="s">
        <v>601</v>
      </c>
      <c r="C209" s="132" t="s">
        <v>602</v>
      </c>
      <c r="D209" s="132" t="s">
        <v>603</v>
      </c>
      <c r="E209" s="5" t="s">
        <v>635</v>
      </c>
      <c r="F209" s="766" t="s">
        <v>636</v>
      </c>
      <c r="G209" s="1616"/>
      <c r="H209" s="430">
        <v>2.86E-2</v>
      </c>
      <c r="I209" s="132" t="s">
        <v>177</v>
      </c>
      <c r="J209" s="552" t="s">
        <v>125</v>
      </c>
      <c r="K209" s="5" t="s">
        <v>126</v>
      </c>
      <c r="L209" s="273" t="s">
        <v>125</v>
      </c>
      <c r="M209" s="789" t="s">
        <v>126</v>
      </c>
      <c r="N209" s="361">
        <v>0</v>
      </c>
      <c r="O209" s="538"/>
    </row>
    <row r="210" spans="1:15" s="4" customFormat="1" ht="89.25" x14ac:dyDescent="0.25">
      <c r="A210" s="765">
        <v>204</v>
      </c>
      <c r="B210" s="132" t="s">
        <v>601</v>
      </c>
      <c r="C210" s="132" t="s">
        <v>602</v>
      </c>
      <c r="D210" s="132" t="s">
        <v>603</v>
      </c>
      <c r="E210" s="5" t="s">
        <v>637</v>
      </c>
      <c r="F210" s="766" t="s">
        <v>638</v>
      </c>
      <c r="G210" s="1616"/>
      <c r="H210" s="430">
        <v>2.86E-2</v>
      </c>
      <c r="I210" s="132" t="s">
        <v>177</v>
      </c>
      <c r="J210" s="552" t="s">
        <v>125</v>
      </c>
      <c r="K210" s="5" t="s">
        <v>126</v>
      </c>
      <c r="L210" s="273" t="s">
        <v>125</v>
      </c>
      <c r="M210" s="789" t="s">
        <v>129</v>
      </c>
      <c r="N210" s="750">
        <v>2.86E-2</v>
      </c>
      <c r="O210" s="538"/>
    </row>
    <row r="211" spans="1:15" s="4" customFormat="1" ht="89.25" x14ac:dyDescent="0.25">
      <c r="A211" s="765">
        <v>205</v>
      </c>
      <c r="B211" s="132" t="s">
        <v>601</v>
      </c>
      <c r="C211" s="132" t="s">
        <v>602</v>
      </c>
      <c r="D211" s="132" t="s">
        <v>603</v>
      </c>
      <c r="E211" s="5" t="s">
        <v>639</v>
      </c>
      <c r="F211" s="766" t="s">
        <v>640</v>
      </c>
      <c r="G211" s="1616"/>
      <c r="H211" s="430">
        <v>2.86E-2</v>
      </c>
      <c r="I211" s="132" t="s">
        <v>177</v>
      </c>
      <c r="J211" s="552" t="s">
        <v>125</v>
      </c>
      <c r="K211" s="5" t="s">
        <v>126</v>
      </c>
      <c r="L211" s="273" t="s">
        <v>125</v>
      </c>
      <c r="M211" s="789" t="s">
        <v>129</v>
      </c>
      <c r="N211" s="750">
        <v>2.86E-2</v>
      </c>
      <c r="O211" s="538"/>
    </row>
    <row r="212" spans="1:15" s="4" customFormat="1" ht="89.25" x14ac:dyDescent="0.25">
      <c r="A212" s="765">
        <v>206</v>
      </c>
      <c r="B212" s="132" t="s">
        <v>601</v>
      </c>
      <c r="C212" s="132" t="s">
        <v>602</v>
      </c>
      <c r="D212" s="132" t="s">
        <v>603</v>
      </c>
      <c r="E212" s="5">
        <v>64</v>
      </c>
      <c r="F212" s="766" t="s">
        <v>641</v>
      </c>
      <c r="G212" s="132" t="s">
        <v>125</v>
      </c>
      <c r="H212" s="132" t="s">
        <v>125</v>
      </c>
      <c r="I212" s="132" t="s">
        <v>166</v>
      </c>
      <c r="J212" s="552" t="s">
        <v>125</v>
      </c>
      <c r="K212" s="45" t="s">
        <v>3401</v>
      </c>
      <c r="L212" s="273" t="s">
        <v>125</v>
      </c>
      <c r="M212" s="293" t="s">
        <v>2074</v>
      </c>
      <c r="N212" s="31">
        <v>0</v>
      </c>
      <c r="O212" s="538"/>
    </row>
    <row r="213" spans="1:15" s="4" customFormat="1" ht="51" x14ac:dyDescent="0.25">
      <c r="A213" s="765">
        <v>207</v>
      </c>
      <c r="B213" s="132" t="s">
        <v>601</v>
      </c>
      <c r="C213" s="132" t="s">
        <v>644</v>
      </c>
      <c r="D213" s="132" t="s">
        <v>644</v>
      </c>
      <c r="E213" s="5">
        <v>65</v>
      </c>
      <c r="F213" s="766" t="s">
        <v>645</v>
      </c>
      <c r="G213" s="132" t="s">
        <v>125</v>
      </c>
      <c r="H213" s="132" t="s">
        <v>125</v>
      </c>
      <c r="I213" s="132" t="s">
        <v>177</v>
      </c>
      <c r="J213" s="775">
        <v>54</v>
      </c>
      <c r="K213" s="5" t="s">
        <v>129</v>
      </c>
      <c r="L213" s="552" t="s">
        <v>407</v>
      </c>
      <c r="M213" s="293" t="s">
        <v>129</v>
      </c>
      <c r="N213" s="47">
        <v>0</v>
      </c>
      <c r="O213" s="102" t="s">
        <v>562</v>
      </c>
    </row>
    <row r="214" spans="1:15" s="4" customFormat="1" ht="25.5" x14ac:dyDescent="0.25">
      <c r="A214" s="765">
        <v>208</v>
      </c>
      <c r="B214" s="132" t="s">
        <v>601</v>
      </c>
      <c r="C214" s="132" t="s">
        <v>644</v>
      </c>
      <c r="D214" s="132" t="s">
        <v>644</v>
      </c>
      <c r="E214" s="5" t="s">
        <v>646</v>
      </c>
      <c r="F214" s="766" t="s">
        <v>647</v>
      </c>
      <c r="G214" s="132" t="s">
        <v>125</v>
      </c>
      <c r="H214" s="132" t="s">
        <v>125</v>
      </c>
      <c r="I214" s="132" t="s">
        <v>177</v>
      </c>
      <c r="J214" s="552" t="s">
        <v>648</v>
      </c>
      <c r="K214" s="5" t="s">
        <v>129</v>
      </c>
      <c r="L214" s="552" t="s">
        <v>129</v>
      </c>
      <c r="M214" s="293" t="s">
        <v>129</v>
      </c>
      <c r="N214" s="31">
        <v>0</v>
      </c>
      <c r="O214" s="538"/>
    </row>
    <row r="215" spans="1:15" s="4" customFormat="1" ht="25.5" x14ac:dyDescent="0.25">
      <c r="A215" s="765">
        <v>209</v>
      </c>
      <c r="B215" s="132" t="s">
        <v>601</v>
      </c>
      <c r="C215" s="132" t="s">
        <v>644</v>
      </c>
      <c r="D215" s="132" t="s">
        <v>644</v>
      </c>
      <c r="E215" s="5" t="s">
        <v>649</v>
      </c>
      <c r="F215" s="766" t="s">
        <v>650</v>
      </c>
      <c r="G215" s="132" t="s">
        <v>125</v>
      </c>
      <c r="H215" s="132" t="s">
        <v>125</v>
      </c>
      <c r="I215" s="132" t="s">
        <v>177</v>
      </c>
      <c r="J215" s="552" t="s">
        <v>651</v>
      </c>
      <c r="K215" s="5" t="s">
        <v>129</v>
      </c>
      <c r="L215" s="552" t="s">
        <v>129</v>
      </c>
      <c r="M215" s="293" t="s">
        <v>129</v>
      </c>
      <c r="N215" s="31">
        <v>0</v>
      </c>
      <c r="O215" s="538"/>
    </row>
    <row r="216" spans="1:15" s="4" customFormat="1" ht="25.5" x14ac:dyDescent="0.25">
      <c r="A216" s="765">
        <v>210</v>
      </c>
      <c r="B216" s="132" t="s">
        <v>601</v>
      </c>
      <c r="C216" s="132" t="s">
        <v>644</v>
      </c>
      <c r="D216" s="132" t="s">
        <v>644</v>
      </c>
      <c r="E216" s="5" t="s">
        <v>652</v>
      </c>
      <c r="F216" s="766" t="s">
        <v>653</v>
      </c>
      <c r="G216" s="132" t="s">
        <v>125</v>
      </c>
      <c r="H216" s="132" t="s">
        <v>125</v>
      </c>
      <c r="I216" s="132" t="s">
        <v>177</v>
      </c>
      <c r="J216" s="552" t="s">
        <v>654</v>
      </c>
      <c r="K216" s="5" t="s">
        <v>129</v>
      </c>
      <c r="L216" s="552" t="s">
        <v>129</v>
      </c>
      <c r="M216" s="293" t="s">
        <v>129</v>
      </c>
      <c r="N216" s="31">
        <v>0</v>
      </c>
      <c r="O216" s="538"/>
    </row>
    <row r="217" spans="1:15" s="4" customFormat="1" ht="25.5" x14ac:dyDescent="0.25">
      <c r="A217" s="765">
        <v>211</v>
      </c>
      <c r="B217" s="132" t="s">
        <v>601</v>
      </c>
      <c r="C217" s="132" t="s">
        <v>644</v>
      </c>
      <c r="D217" s="132" t="s">
        <v>644</v>
      </c>
      <c r="E217" s="5">
        <v>66</v>
      </c>
      <c r="F217" s="766" t="s">
        <v>655</v>
      </c>
      <c r="G217" s="132" t="s">
        <v>125</v>
      </c>
      <c r="H217" s="132" t="s">
        <v>125</v>
      </c>
      <c r="I217" s="132" t="s">
        <v>124</v>
      </c>
      <c r="J217" s="552" t="s">
        <v>125</v>
      </c>
      <c r="K217" s="5" t="s">
        <v>126</v>
      </c>
      <c r="L217" s="273" t="s">
        <v>125</v>
      </c>
      <c r="M217" s="293" t="s">
        <v>126</v>
      </c>
      <c r="N217" s="31">
        <v>0</v>
      </c>
      <c r="O217" s="538"/>
    </row>
    <row r="218" spans="1:15" s="4" customFormat="1" ht="25.5" x14ac:dyDescent="0.25">
      <c r="A218" s="765">
        <v>212</v>
      </c>
      <c r="B218" s="132" t="s">
        <v>601</v>
      </c>
      <c r="C218" s="132" t="s">
        <v>644</v>
      </c>
      <c r="D218" s="132" t="s">
        <v>644</v>
      </c>
      <c r="E218" s="5" t="s">
        <v>656</v>
      </c>
      <c r="F218" s="766" t="s">
        <v>657</v>
      </c>
      <c r="G218" s="132" t="s">
        <v>125</v>
      </c>
      <c r="H218" s="132" t="s">
        <v>125</v>
      </c>
      <c r="I218" s="132" t="s">
        <v>177</v>
      </c>
      <c r="J218" s="552" t="s">
        <v>125</v>
      </c>
      <c r="K218" s="5" t="s">
        <v>126</v>
      </c>
      <c r="L218" s="273" t="s">
        <v>125</v>
      </c>
      <c r="M218" s="293" t="s">
        <v>126</v>
      </c>
      <c r="N218" s="31">
        <v>0</v>
      </c>
      <c r="O218" s="538"/>
    </row>
    <row r="219" spans="1:15" s="4" customFormat="1" ht="25.5" x14ac:dyDescent="0.25">
      <c r="A219" s="765">
        <v>213</v>
      </c>
      <c r="B219" s="132" t="s">
        <v>601</v>
      </c>
      <c r="C219" s="132" t="s">
        <v>644</v>
      </c>
      <c r="D219" s="132" t="s">
        <v>644</v>
      </c>
      <c r="E219" s="5" t="s">
        <v>658</v>
      </c>
      <c r="F219" s="766" t="s">
        <v>659</v>
      </c>
      <c r="G219" s="132" t="s">
        <v>125</v>
      </c>
      <c r="H219" s="132" t="s">
        <v>125</v>
      </c>
      <c r="I219" s="132" t="s">
        <v>177</v>
      </c>
      <c r="J219" s="552" t="s">
        <v>125</v>
      </c>
      <c r="K219" s="5" t="s">
        <v>126</v>
      </c>
      <c r="L219" s="273" t="s">
        <v>125</v>
      </c>
      <c r="M219" s="293" t="s">
        <v>126</v>
      </c>
      <c r="N219" s="31">
        <v>0</v>
      </c>
      <c r="O219" s="538"/>
    </row>
    <row r="220" spans="1:15" s="4" customFormat="1" ht="25.5" x14ac:dyDescent="0.25">
      <c r="A220" s="765">
        <v>214</v>
      </c>
      <c r="B220" s="132" t="s">
        <v>601</v>
      </c>
      <c r="C220" s="132" t="s">
        <v>644</v>
      </c>
      <c r="D220" s="132" t="s">
        <v>644</v>
      </c>
      <c r="E220" s="5" t="s">
        <v>660</v>
      </c>
      <c r="F220" s="766" t="s">
        <v>661</v>
      </c>
      <c r="G220" s="132" t="s">
        <v>125</v>
      </c>
      <c r="H220" s="132" t="s">
        <v>125</v>
      </c>
      <c r="I220" s="132" t="s">
        <v>177</v>
      </c>
      <c r="J220" s="552" t="s">
        <v>125</v>
      </c>
      <c r="K220" s="5" t="s">
        <v>126</v>
      </c>
      <c r="L220" s="273" t="s">
        <v>125</v>
      </c>
      <c r="M220" s="293" t="s">
        <v>126</v>
      </c>
      <c r="N220" s="31">
        <v>0</v>
      </c>
      <c r="O220" s="538"/>
    </row>
    <row r="221" spans="1:15" s="4" customFormat="1" ht="25.5" x14ac:dyDescent="0.25">
      <c r="A221" s="765">
        <v>215</v>
      </c>
      <c r="B221" s="132" t="s">
        <v>601</v>
      </c>
      <c r="C221" s="132" t="s">
        <v>644</v>
      </c>
      <c r="D221" s="132" t="s">
        <v>644</v>
      </c>
      <c r="E221" s="5" t="s">
        <v>662</v>
      </c>
      <c r="F221" s="766" t="s">
        <v>663</v>
      </c>
      <c r="G221" s="132" t="s">
        <v>125</v>
      </c>
      <c r="H221" s="132" t="s">
        <v>125</v>
      </c>
      <c r="I221" s="132" t="s">
        <v>177</v>
      </c>
      <c r="J221" s="552" t="s">
        <v>125</v>
      </c>
      <c r="K221" s="5" t="s">
        <v>126</v>
      </c>
      <c r="L221" s="273" t="s">
        <v>125</v>
      </c>
      <c r="M221" s="293" t="s">
        <v>126</v>
      </c>
      <c r="N221" s="31">
        <v>0</v>
      </c>
      <c r="O221" s="538"/>
    </row>
    <row r="222" spans="1:15" s="4" customFormat="1" ht="216.75" x14ac:dyDescent="0.25">
      <c r="A222" s="765">
        <v>216</v>
      </c>
      <c r="B222" s="132" t="s">
        <v>601</v>
      </c>
      <c r="C222" s="132" t="s">
        <v>664</v>
      </c>
      <c r="D222" s="132" t="s">
        <v>354</v>
      </c>
      <c r="E222" s="5" t="s">
        <v>665</v>
      </c>
      <c r="F222" s="766" t="s">
        <v>666</v>
      </c>
      <c r="G222" s="132" t="s">
        <v>125</v>
      </c>
      <c r="H222" s="132" t="s">
        <v>125</v>
      </c>
      <c r="I222" s="132" t="s">
        <v>265</v>
      </c>
      <c r="J222" s="552">
        <v>55</v>
      </c>
      <c r="K222" s="45" t="s">
        <v>1122</v>
      </c>
      <c r="L222" s="393" t="s">
        <v>5249</v>
      </c>
      <c r="M222" s="218" t="s">
        <v>5250</v>
      </c>
      <c r="N222" s="31">
        <v>0</v>
      </c>
      <c r="O222" s="538" t="s">
        <v>5249</v>
      </c>
    </row>
    <row r="223" spans="1:15" s="4" customFormat="1" ht="89.25" x14ac:dyDescent="0.25">
      <c r="A223" s="765">
        <v>217</v>
      </c>
      <c r="B223" s="132" t="s">
        <v>601</v>
      </c>
      <c r="C223" s="132" t="s">
        <v>602</v>
      </c>
      <c r="D223" s="132" t="s">
        <v>603</v>
      </c>
      <c r="E223" s="5">
        <v>67</v>
      </c>
      <c r="F223" s="766" t="s">
        <v>669</v>
      </c>
      <c r="G223" s="132">
        <v>43</v>
      </c>
      <c r="H223" s="430">
        <v>0.3</v>
      </c>
      <c r="I223" s="132" t="s">
        <v>124</v>
      </c>
      <c r="J223" s="552">
        <v>56</v>
      </c>
      <c r="K223" s="5" t="s">
        <v>126</v>
      </c>
      <c r="L223" s="552" t="s">
        <v>126</v>
      </c>
      <c r="M223" s="293" t="s">
        <v>126</v>
      </c>
      <c r="N223" s="361">
        <v>0</v>
      </c>
      <c r="O223" s="538" t="s">
        <v>5251</v>
      </c>
    </row>
    <row r="224" spans="1:15" s="4" customFormat="1" ht="89.25" x14ac:dyDescent="0.25">
      <c r="A224" s="765">
        <v>218</v>
      </c>
      <c r="B224" s="132" t="s">
        <v>601</v>
      </c>
      <c r="C224" s="132" t="s">
        <v>602</v>
      </c>
      <c r="D224" s="132" t="s">
        <v>634</v>
      </c>
      <c r="E224" s="5">
        <v>68</v>
      </c>
      <c r="F224" s="766" t="s">
        <v>670</v>
      </c>
      <c r="G224" s="132">
        <v>44</v>
      </c>
      <c r="H224" s="430">
        <v>0.1</v>
      </c>
      <c r="I224" s="132" t="s">
        <v>124</v>
      </c>
      <c r="J224" s="552">
        <v>57</v>
      </c>
      <c r="K224" s="5" t="s">
        <v>126</v>
      </c>
      <c r="L224" s="552" t="s">
        <v>126</v>
      </c>
      <c r="M224" s="293" t="s">
        <v>126</v>
      </c>
      <c r="N224" s="361">
        <v>0</v>
      </c>
      <c r="O224" s="538" t="s">
        <v>5252</v>
      </c>
    </row>
    <row r="225" spans="1:15" s="4" customFormat="1" ht="38.25" x14ac:dyDescent="0.25">
      <c r="A225" s="765">
        <v>219</v>
      </c>
      <c r="B225" s="132" t="s">
        <v>601</v>
      </c>
      <c r="C225" s="132" t="s">
        <v>634</v>
      </c>
      <c r="D225" s="132" t="s">
        <v>634</v>
      </c>
      <c r="E225" s="5">
        <v>69</v>
      </c>
      <c r="F225" s="766" t="s">
        <v>672</v>
      </c>
      <c r="G225" s="1616">
        <v>45</v>
      </c>
      <c r="H225" s="430">
        <v>0.1</v>
      </c>
      <c r="I225" s="132" t="s">
        <v>135</v>
      </c>
      <c r="J225" s="552" t="s">
        <v>125</v>
      </c>
      <c r="K225" s="5" t="s">
        <v>126</v>
      </c>
      <c r="L225" s="273" t="s">
        <v>125</v>
      </c>
      <c r="M225" s="293" t="s">
        <v>126</v>
      </c>
      <c r="N225" s="361">
        <v>0</v>
      </c>
      <c r="O225" s="538"/>
    </row>
    <row r="226" spans="1:15" s="4" customFormat="1" ht="25.5" x14ac:dyDescent="0.25">
      <c r="A226" s="765">
        <v>220</v>
      </c>
      <c r="B226" s="132" t="s">
        <v>601</v>
      </c>
      <c r="C226" s="132" t="s">
        <v>634</v>
      </c>
      <c r="D226" s="132" t="s">
        <v>634</v>
      </c>
      <c r="E226" s="5" t="s">
        <v>674</v>
      </c>
      <c r="F226" s="766" t="s">
        <v>675</v>
      </c>
      <c r="G226" s="1616"/>
      <c r="H226" s="132" t="s">
        <v>125</v>
      </c>
      <c r="I226" s="132" t="s">
        <v>177</v>
      </c>
      <c r="J226" s="552" t="s">
        <v>125</v>
      </c>
      <c r="K226" s="5" t="s">
        <v>126</v>
      </c>
      <c r="L226" s="273" t="s">
        <v>125</v>
      </c>
      <c r="M226" s="293" t="s">
        <v>126</v>
      </c>
      <c r="N226" s="31">
        <v>0</v>
      </c>
      <c r="O226" s="538"/>
    </row>
    <row r="227" spans="1:15" s="4" customFormat="1" ht="25.5" x14ac:dyDescent="0.25">
      <c r="A227" s="765">
        <v>221</v>
      </c>
      <c r="B227" s="132" t="s">
        <v>601</v>
      </c>
      <c r="C227" s="132" t="s">
        <v>634</v>
      </c>
      <c r="D227" s="132" t="s">
        <v>634</v>
      </c>
      <c r="E227" s="5" t="s">
        <v>676</v>
      </c>
      <c r="F227" s="766" t="s">
        <v>677</v>
      </c>
      <c r="G227" s="1616"/>
      <c r="H227" s="132" t="s">
        <v>125</v>
      </c>
      <c r="I227" s="132" t="s">
        <v>177</v>
      </c>
      <c r="J227" s="552" t="s">
        <v>125</v>
      </c>
      <c r="K227" s="5" t="s">
        <v>126</v>
      </c>
      <c r="L227" s="273" t="s">
        <v>125</v>
      </c>
      <c r="M227" s="293" t="s">
        <v>126</v>
      </c>
      <c r="N227" s="31">
        <v>0</v>
      </c>
      <c r="O227" s="538"/>
    </row>
    <row r="228" spans="1:15" s="4" customFormat="1" ht="25.5" x14ac:dyDescent="0.25">
      <c r="A228" s="765">
        <v>222</v>
      </c>
      <c r="B228" s="132" t="s">
        <v>601</v>
      </c>
      <c r="C228" s="132" t="s">
        <v>634</v>
      </c>
      <c r="D228" s="132" t="s">
        <v>634</v>
      </c>
      <c r="E228" s="5" t="s">
        <v>678</v>
      </c>
      <c r="F228" s="766" t="s">
        <v>679</v>
      </c>
      <c r="G228" s="1616"/>
      <c r="H228" s="132" t="s">
        <v>125</v>
      </c>
      <c r="I228" s="132" t="s">
        <v>177</v>
      </c>
      <c r="J228" s="552" t="s">
        <v>125</v>
      </c>
      <c r="K228" s="5" t="s">
        <v>126</v>
      </c>
      <c r="L228" s="273" t="s">
        <v>125</v>
      </c>
      <c r="M228" s="293" t="s">
        <v>126</v>
      </c>
      <c r="N228" s="31">
        <v>0</v>
      </c>
      <c r="O228" s="538"/>
    </row>
    <row r="229" spans="1:15" s="4" customFormat="1" ht="51" x14ac:dyDescent="0.25">
      <c r="A229" s="765">
        <v>223</v>
      </c>
      <c r="B229" s="132" t="s">
        <v>601</v>
      </c>
      <c r="C229" s="132" t="s">
        <v>644</v>
      </c>
      <c r="D229" s="132" t="s">
        <v>644</v>
      </c>
      <c r="E229" s="5">
        <v>70</v>
      </c>
      <c r="F229" s="766" t="s">
        <v>680</v>
      </c>
      <c r="G229" s="132" t="s">
        <v>125</v>
      </c>
      <c r="H229" s="132" t="s">
        <v>125</v>
      </c>
      <c r="I229" s="132" t="s">
        <v>321</v>
      </c>
      <c r="J229" s="552">
        <v>58</v>
      </c>
      <c r="K229" s="45"/>
      <c r="L229" s="785" t="s">
        <v>5253</v>
      </c>
      <c r="M229" s="786" t="s">
        <v>5253</v>
      </c>
      <c r="N229" s="31">
        <v>0</v>
      </c>
      <c r="O229" s="538"/>
    </row>
    <row r="230" spans="1:15" s="4" customFormat="1" ht="51" x14ac:dyDescent="0.25">
      <c r="A230" s="765">
        <v>224</v>
      </c>
      <c r="B230" s="132" t="s">
        <v>601</v>
      </c>
      <c r="C230" s="132" t="s">
        <v>644</v>
      </c>
      <c r="D230" s="132" t="s">
        <v>644</v>
      </c>
      <c r="E230" s="5">
        <v>71</v>
      </c>
      <c r="F230" s="766" t="s">
        <v>681</v>
      </c>
      <c r="G230" s="132" t="s">
        <v>125</v>
      </c>
      <c r="H230" s="132" t="s">
        <v>125</v>
      </c>
      <c r="I230" s="132" t="s">
        <v>321</v>
      </c>
      <c r="J230" s="552">
        <v>59</v>
      </c>
      <c r="K230" s="45">
        <v>0</v>
      </c>
      <c r="L230" s="767">
        <v>0</v>
      </c>
      <c r="M230" s="786">
        <v>0</v>
      </c>
      <c r="N230" s="31">
        <v>0</v>
      </c>
      <c r="O230" s="538"/>
    </row>
    <row r="231" spans="1:15" s="4" customFormat="1" ht="38.25" x14ac:dyDescent="0.25">
      <c r="A231" s="765">
        <v>225</v>
      </c>
      <c r="B231" s="132" t="s">
        <v>601</v>
      </c>
      <c r="C231" s="132" t="s">
        <v>682</v>
      </c>
      <c r="D231" s="132" t="s">
        <v>682</v>
      </c>
      <c r="E231" s="5">
        <v>72</v>
      </c>
      <c r="F231" s="766" t="s">
        <v>683</v>
      </c>
      <c r="G231" s="132" t="s">
        <v>125</v>
      </c>
      <c r="H231" s="132" t="s">
        <v>125</v>
      </c>
      <c r="I231" s="132" t="s">
        <v>124</v>
      </c>
      <c r="J231" s="393">
        <v>60</v>
      </c>
      <c r="K231" s="5" t="s">
        <v>129</v>
      </c>
      <c r="L231" s="552" t="s">
        <v>135</v>
      </c>
      <c r="M231" s="293" t="s">
        <v>129</v>
      </c>
      <c r="N231" s="31">
        <v>0</v>
      </c>
      <c r="O231" s="538"/>
    </row>
    <row r="232" spans="1:15" s="4" customFormat="1" ht="25.5" x14ac:dyDescent="0.25">
      <c r="A232" s="765">
        <v>226</v>
      </c>
      <c r="B232" s="132" t="s">
        <v>601</v>
      </c>
      <c r="C232" s="132" t="s">
        <v>682</v>
      </c>
      <c r="D232" s="132" t="s">
        <v>603</v>
      </c>
      <c r="E232" s="5" t="s">
        <v>684</v>
      </c>
      <c r="F232" s="766" t="s">
        <v>685</v>
      </c>
      <c r="G232" s="132" t="s">
        <v>125</v>
      </c>
      <c r="H232" s="132" t="s">
        <v>125</v>
      </c>
      <c r="I232" s="132" t="s">
        <v>177</v>
      </c>
      <c r="J232" s="552" t="s">
        <v>686</v>
      </c>
      <c r="K232" s="5" t="s">
        <v>129</v>
      </c>
      <c r="L232" s="552" t="s">
        <v>129</v>
      </c>
      <c r="M232" s="293" t="s">
        <v>129</v>
      </c>
      <c r="N232" s="31">
        <v>0</v>
      </c>
      <c r="O232" s="538"/>
    </row>
    <row r="233" spans="1:15" s="4" customFormat="1" ht="25.5" x14ac:dyDescent="0.25">
      <c r="A233" s="765">
        <v>227</v>
      </c>
      <c r="B233" s="132" t="s">
        <v>601</v>
      </c>
      <c r="C233" s="132" t="s">
        <v>682</v>
      </c>
      <c r="D233" s="132" t="s">
        <v>603</v>
      </c>
      <c r="E233" s="5" t="s">
        <v>687</v>
      </c>
      <c r="F233" s="766" t="s">
        <v>688</v>
      </c>
      <c r="G233" s="132" t="s">
        <v>125</v>
      </c>
      <c r="H233" s="132" t="s">
        <v>125</v>
      </c>
      <c r="I233" s="132" t="s">
        <v>177</v>
      </c>
      <c r="J233" s="552" t="s">
        <v>689</v>
      </c>
      <c r="K233" s="5" t="s">
        <v>129</v>
      </c>
      <c r="L233" s="552" t="s">
        <v>129</v>
      </c>
      <c r="M233" s="293" t="s">
        <v>129</v>
      </c>
      <c r="N233" s="31">
        <v>0</v>
      </c>
      <c r="O233" s="558"/>
    </row>
    <row r="234" spans="1:15" s="4" customFormat="1" ht="25.5" x14ac:dyDescent="0.25">
      <c r="A234" s="765">
        <v>228</v>
      </c>
      <c r="B234" s="132" t="s">
        <v>601</v>
      </c>
      <c r="C234" s="132" t="s">
        <v>682</v>
      </c>
      <c r="D234" s="132" t="s">
        <v>603</v>
      </c>
      <c r="E234" s="5" t="s">
        <v>690</v>
      </c>
      <c r="F234" s="766" t="s">
        <v>575</v>
      </c>
      <c r="G234" s="132" t="s">
        <v>125</v>
      </c>
      <c r="H234" s="132" t="s">
        <v>125</v>
      </c>
      <c r="I234" s="132" t="s">
        <v>177</v>
      </c>
      <c r="J234" s="552" t="s">
        <v>691</v>
      </c>
      <c r="K234" s="5" t="s">
        <v>126</v>
      </c>
      <c r="L234" s="552" t="s">
        <v>126</v>
      </c>
      <c r="M234" s="293" t="s">
        <v>126</v>
      </c>
      <c r="N234" s="31">
        <v>0</v>
      </c>
      <c r="O234" s="538" t="s">
        <v>5254</v>
      </c>
    </row>
    <row r="235" spans="1:15" s="4" customFormat="1" ht="38.25" x14ac:dyDescent="0.25">
      <c r="A235" s="765">
        <v>229</v>
      </c>
      <c r="B235" s="132" t="s">
        <v>601</v>
      </c>
      <c r="C235" s="132" t="s">
        <v>692</v>
      </c>
      <c r="D235" s="132" t="s">
        <v>692</v>
      </c>
      <c r="E235" s="5">
        <v>73</v>
      </c>
      <c r="F235" s="766" t="s">
        <v>693</v>
      </c>
      <c r="G235" s="132" t="s">
        <v>125</v>
      </c>
      <c r="H235" s="132" t="s">
        <v>125</v>
      </c>
      <c r="I235" s="132" t="s">
        <v>135</v>
      </c>
      <c r="J235" s="552">
        <v>61</v>
      </c>
      <c r="K235" s="132" t="s">
        <v>135</v>
      </c>
      <c r="L235" s="552" t="s">
        <v>135</v>
      </c>
      <c r="M235" s="293" t="s">
        <v>135</v>
      </c>
      <c r="N235" s="31">
        <v>0</v>
      </c>
      <c r="O235" s="538"/>
    </row>
    <row r="236" spans="1:15" s="4" customFormat="1" ht="25.5" x14ac:dyDescent="0.25">
      <c r="A236" s="765">
        <v>230</v>
      </c>
      <c r="B236" s="132" t="s">
        <v>601</v>
      </c>
      <c r="C236" s="132" t="s">
        <v>692</v>
      </c>
      <c r="D236" s="132" t="s">
        <v>692</v>
      </c>
      <c r="E236" s="5" t="s">
        <v>694</v>
      </c>
      <c r="F236" s="766" t="s">
        <v>695</v>
      </c>
      <c r="G236" s="132" t="s">
        <v>125</v>
      </c>
      <c r="H236" s="132" t="s">
        <v>125</v>
      </c>
      <c r="I236" s="132" t="s">
        <v>124</v>
      </c>
      <c r="J236" s="552" t="s">
        <v>580</v>
      </c>
      <c r="K236" s="5" t="s">
        <v>129</v>
      </c>
      <c r="L236" s="552" t="s">
        <v>129</v>
      </c>
      <c r="M236" s="293" t="s">
        <v>129</v>
      </c>
      <c r="N236" s="31">
        <v>0</v>
      </c>
      <c r="O236" s="538"/>
    </row>
    <row r="237" spans="1:15" s="4" customFormat="1" ht="25.5" x14ac:dyDescent="0.25">
      <c r="A237" s="765">
        <v>231</v>
      </c>
      <c r="B237" s="132" t="s">
        <v>601</v>
      </c>
      <c r="C237" s="132" t="s">
        <v>692</v>
      </c>
      <c r="D237" s="132" t="s">
        <v>692</v>
      </c>
      <c r="E237" s="5" t="s">
        <v>696</v>
      </c>
      <c r="F237" s="766" t="s">
        <v>697</v>
      </c>
      <c r="G237" s="132" t="s">
        <v>125</v>
      </c>
      <c r="H237" s="132" t="s">
        <v>125</v>
      </c>
      <c r="I237" s="132" t="s">
        <v>124</v>
      </c>
      <c r="J237" s="552" t="s">
        <v>582</v>
      </c>
      <c r="K237" s="5" t="s">
        <v>126</v>
      </c>
      <c r="L237" s="552" t="s">
        <v>126</v>
      </c>
      <c r="M237" s="293" t="s">
        <v>126</v>
      </c>
      <c r="N237" s="31">
        <v>0</v>
      </c>
      <c r="O237" s="538"/>
    </row>
    <row r="238" spans="1:15" s="4" customFormat="1" ht="38.25" x14ac:dyDescent="0.25">
      <c r="A238" s="765">
        <v>232</v>
      </c>
      <c r="B238" s="132" t="s">
        <v>601</v>
      </c>
      <c r="C238" s="132" t="s">
        <v>692</v>
      </c>
      <c r="D238" s="132" t="s">
        <v>692</v>
      </c>
      <c r="E238" s="5">
        <v>74</v>
      </c>
      <c r="F238" s="766" t="s">
        <v>698</v>
      </c>
      <c r="G238" s="132" t="s">
        <v>125</v>
      </c>
      <c r="H238" s="132" t="s">
        <v>125</v>
      </c>
      <c r="I238" s="132" t="s">
        <v>124</v>
      </c>
      <c r="J238" s="552">
        <v>62</v>
      </c>
      <c r="K238" s="5" t="s">
        <v>129</v>
      </c>
      <c r="L238" s="552" t="s">
        <v>129</v>
      </c>
      <c r="M238" s="293" t="s">
        <v>129</v>
      </c>
      <c r="N238" s="31">
        <v>0</v>
      </c>
      <c r="O238" s="538"/>
    </row>
    <row r="239" spans="1:15" s="4" customFormat="1" ht="81.75" customHeight="1" x14ac:dyDescent="0.25">
      <c r="A239" s="765">
        <v>233</v>
      </c>
      <c r="B239" s="132" t="s">
        <v>601</v>
      </c>
      <c r="C239" s="132" t="s">
        <v>692</v>
      </c>
      <c r="D239" s="132" t="s">
        <v>692</v>
      </c>
      <c r="E239" s="5" t="s">
        <v>699</v>
      </c>
      <c r="F239" s="766" t="s">
        <v>700</v>
      </c>
      <c r="G239" s="132" t="s">
        <v>125</v>
      </c>
      <c r="H239" s="132" t="s">
        <v>125</v>
      </c>
      <c r="I239" s="132" t="s">
        <v>124</v>
      </c>
      <c r="J239" s="792" t="s">
        <v>125</v>
      </c>
      <c r="K239" s="5"/>
      <c r="L239" s="273"/>
      <c r="M239" s="293" t="s">
        <v>129</v>
      </c>
      <c r="N239" s="31">
        <v>0</v>
      </c>
      <c r="O239" s="538"/>
    </row>
    <row r="240" spans="1:15" s="4" customFormat="1" ht="81.75" customHeight="1" x14ac:dyDescent="0.25">
      <c r="A240" s="765">
        <v>234</v>
      </c>
      <c r="B240" s="132" t="s">
        <v>601</v>
      </c>
      <c r="C240" s="132" t="s">
        <v>692</v>
      </c>
      <c r="D240" s="132" t="s">
        <v>692</v>
      </c>
      <c r="E240" s="5" t="s">
        <v>701</v>
      </c>
      <c r="F240" s="766" t="s">
        <v>702</v>
      </c>
      <c r="G240" s="132" t="s">
        <v>125</v>
      </c>
      <c r="H240" s="132" t="s">
        <v>125</v>
      </c>
      <c r="I240" s="132" t="s">
        <v>124</v>
      </c>
      <c r="J240" s="792" t="s">
        <v>125</v>
      </c>
      <c r="K240" s="5"/>
      <c r="L240" s="273"/>
      <c r="M240" s="293" t="s">
        <v>126</v>
      </c>
      <c r="N240" s="31">
        <v>0</v>
      </c>
      <c r="O240" s="538"/>
    </row>
    <row r="241" spans="1:15" s="4" customFormat="1" ht="81.75" customHeight="1" x14ac:dyDescent="0.25">
      <c r="A241" s="765">
        <v>235</v>
      </c>
      <c r="B241" s="132" t="s">
        <v>601</v>
      </c>
      <c r="C241" s="132" t="s">
        <v>692</v>
      </c>
      <c r="D241" s="132" t="s">
        <v>692</v>
      </c>
      <c r="E241" s="5" t="s">
        <v>703</v>
      </c>
      <c r="F241" s="766" t="s">
        <v>704</v>
      </c>
      <c r="G241" s="132" t="s">
        <v>125</v>
      </c>
      <c r="H241" s="132" t="s">
        <v>125</v>
      </c>
      <c r="I241" s="132" t="s">
        <v>124</v>
      </c>
      <c r="J241" s="792" t="s">
        <v>125</v>
      </c>
      <c r="K241" s="5"/>
      <c r="L241" s="273"/>
      <c r="M241" s="293" t="s">
        <v>126</v>
      </c>
      <c r="N241" s="31">
        <v>0</v>
      </c>
      <c r="O241" s="538"/>
    </row>
    <row r="242" spans="1:15" s="4" customFormat="1" ht="81.75" customHeight="1" x14ac:dyDescent="0.25">
      <c r="A242" s="765">
        <v>236</v>
      </c>
      <c r="B242" s="132" t="s">
        <v>601</v>
      </c>
      <c r="C242" s="132" t="s">
        <v>692</v>
      </c>
      <c r="D242" s="132" t="s">
        <v>692</v>
      </c>
      <c r="E242" s="5" t="s">
        <v>705</v>
      </c>
      <c r="F242" s="766" t="s">
        <v>706</v>
      </c>
      <c r="G242" s="132" t="s">
        <v>125</v>
      </c>
      <c r="H242" s="132" t="s">
        <v>125</v>
      </c>
      <c r="I242" s="132" t="s">
        <v>124</v>
      </c>
      <c r="J242" s="792" t="s">
        <v>125</v>
      </c>
      <c r="K242" s="5"/>
      <c r="L242" s="273"/>
      <c r="M242" s="293" t="s">
        <v>129</v>
      </c>
      <c r="N242" s="31">
        <v>0</v>
      </c>
      <c r="O242" s="538"/>
    </row>
    <row r="243" spans="1:15" s="4" customFormat="1" ht="81.75" customHeight="1" x14ac:dyDescent="0.25">
      <c r="A243" s="765">
        <v>237</v>
      </c>
      <c r="B243" s="132" t="s">
        <v>601</v>
      </c>
      <c r="C243" s="132" t="s">
        <v>692</v>
      </c>
      <c r="D243" s="132" t="s">
        <v>692</v>
      </c>
      <c r="E243" s="5" t="s">
        <v>707</v>
      </c>
      <c r="F243" s="766" t="s">
        <v>708</v>
      </c>
      <c r="G243" s="132" t="s">
        <v>125</v>
      </c>
      <c r="H243" s="132" t="s">
        <v>125</v>
      </c>
      <c r="I243" s="132" t="s">
        <v>124</v>
      </c>
      <c r="J243" s="792" t="s">
        <v>125</v>
      </c>
      <c r="K243" s="58"/>
      <c r="L243" s="273"/>
      <c r="M243" s="293" t="s">
        <v>126</v>
      </c>
      <c r="N243" s="31">
        <v>0</v>
      </c>
      <c r="O243" s="538"/>
    </row>
    <row r="244" spans="1:15" s="4" customFormat="1" ht="51" x14ac:dyDescent="0.25">
      <c r="A244" s="765">
        <v>238</v>
      </c>
      <c r="B244" s="132" t="s">
        <v>601</v>
      </c>
      <c r="C244" s="132" t="s">
        <v>664</v>
      </c>
      <c r="D244" s="132" t="s">
        <v>295</v>
      </c>
      <c r="E244" s="5">
        <v>75</v>
      </c>
      <c r="F244" s="766" t="s">
        <v>710</v>
      </c>
      <c r="G244" s="132" t="s">
        <v>125</v>
      </c>
      <c r="H244" s="132" t="s">
        <v>125</v>
      </c>
      <c r="I244" s="132" t="s">
        <v>124</v>
      </c>
      <c r="J244" s="552" t="s">
        <v>125</v>
      </c>
      <c r="K244" s="5" t="s">
        <v>129</v>
      </c>
      <c r="L244" s="273"/>
      <c r="M244" s="293" t="s">
        <v>129</v>
      </c>
      <c r="N244" s="31">
        <v>0</v>
      </c>
      <c r="O244" s="538"/>
    </row>
    <row r="245" spans="1:15" s="4" customFormat="1" ht="51" x14ac:dyDescent="0.25">
      <c r="A245" s="765">
        <v>239</v>
      </c>
      <c r="B245" s="132" t="s">
        <v>601</v>
      </c>
      <c r="C245" s="132" t="s">
        <v>664</v>
      </c>
      <c r="D245" s="132" t="s">
        <v>712</v>
      </c>
      <c r="E245" s="5">
        <v>76</v>
      </c>
      <c r="F245" s="766" t="s">
        <v>713</v>
      </c>
      <c r="G245" s="1616">
        <v>46</v>
      </c>
      <c r="H245" s="430">
        <v>0.1</v>
      </c>
      <c r="I245" s="132" t="s">
        <v>177</v>
      </c>
      <c r="J245" s="552" t="s">
        <v>125</v>
      </c>
      <c r="K245" s="5" t="s">
        <v>129</v>
      </c>
      <c r="L245" s="273" t="s">
        <v>125</v>
      </c>
      <c r="M245" s="293" t="s">
        <v>129</v>
      </c>
      <c r="N245" s="361">
        <v>0.1</v>
      </c>
      <c r="O245" s="538"/>
    </row>
    <row r="246" spans="1:15" s="4" customFormat="1" ht="51" x14ac:dyDescent="0.25">
      <c r="A246" s="765">
        <v>240</v>
      </c>
      <c r="B246" s="132" t="s">
        <v>601</v>
      </c>
      <c r="C246" s="132" t="s">
        <v>664</v>
      </c>
      <c r="D246" s="132" t="s">
        <v>712</v>
      </c>
      <c r="E246" s="5" t="s">
        <v>714</v>
      </c>
      <c r="F246" s="766" t="s">
        <v>715</v>
      </c>
      <c r="G246" s="1616"/>
      <c r="H246" s="132" t="s">
        <v>125</v>
      </c>
      <c r="I246" s="132" t="s">
        <v>177</v>
      </c>
      <c r="J246" s="552" t="s">
        <v>125</v>
      </c>
      <c r="K246" s="5" t="s">
        <v>126</v>
      </c>
      <c r="L246" s="273" t="s">
        <v>125</v>
      </c>
      <c r="M246" s="293" t="s">
        <v>126</v>
      </c>
      <c r="N246" s="31">
        <v>0</v>
      </c>
      <c r="O246" s="538"/>
    </row>
    <row r="247" spans="1:15" s="4" customFormat="1" ht="51" x14ac:dyDescent="0.25">
      <c r="A247" s="765">
        <v>241</v>
      </c>
      <c r="B247" s="132" t="s">
        <v>601</v>
      </c>
      <c r="C247" s="132" t="s">
        <v>664</v>
      </c>
      <c r="D247" s="132" t="s">
        <v>712</v>
      </c>
      <c r="E247" s="5" t="s">
        <v>716</v>
      </c>
      <c r="F247" s="766" t="s">
        <v>717</v>
      </c>
      <c r="G247" s="1616"/>
      <c r="H247" s="132" t="s">
        <v>125</v>
      </c>
      <c r="I247" s="132" t="s">
        <v>177</v>
      </c>
      <c r="J247" s="552" t="s">
        <v>125</v>
      </c>
      <c r="K247" s="5" t="s">
        <v>129</v>
      </c>
      <c r="L247" s="273" t="s">
        <v>125</v>
      </c>
      <c r="M247" s="293" t="s">
        <v>129</v>
      </c>
      <c r="N247" s="31">
        <v>0</v>
      </c>
      <c r="O247" s="538"/>
    </row>
    <row r="248" spans="1:15" s="4" customFormat="1" ht="51" x14ac:dyDescent="0.25">
      <c r="A248" s="765">
        <v>242</v>
      </c>
      <c r="B248" s="132" t="s">
        <v>601</v>
      </c>
      <c r="C248" s="132" t="s">
        <v>664</v>
      </c>
      <c r="D248" s="132" t="s">
        <v>712</v>
      </c>
      <c r="E248" s="5" t="s">
        <v>718</v>
      </c>
      <c r="F248" s="766" t="s">
        <v>719</v>
      </c>
      <c r="G248" s="1616"/>
      <c r="H248" s="132" t="s">
        <v>125</v>
      </c>
      <c r="I248" s="132" t="s">
        <v>177</v>
      </c>
      <c r="J248" s="552" t="s">
        <v>125</v>
      </c>
      <c r="K248" s="5" t="s">
        <v>129</v>
      </c>
      <c r="L248" s="273" t="s">
        <v>125</v>
      </c>
      <c r="M248" s="293" t="s">
        <v>129</v>
      </c>
      <c r="N248" s="31">
        <v>0</v>
      </c>
      <c r="O248" s="538"/>
    </row>
    <row r="249" spans="1:15" s="4" customFormat="1" ht="51" x14ac:dyDescent="0.25">
      <c r="A249" s="765">
        <v>243</v>
      </c>
      <c r="B249" s="132" t="s">
        <v>601</v>
      </c>
      <c r="C249" s="132" t="s">
        <v>664</v>
      </c>
      <c r="D249" s="132" t="s">
        <v>712</v>
      </c>
      <c r="E249" s="5" t="s">
        <v>720</v>
      </c>
      <c r="F249" s="766" t="s">
        <v>721</v>
      </c>
      <c r="G249" s="1616"/>
      <c r="H249" s="132" t="s">
        <v>125</v>
      </c>
      <c r="I249" s="132" t="s">
        <v>177</v>
      </c>
      <c r="J249" s="552" t="s">
        <v>125</v>
      </c>
      <c r="K249" s="5" t="s">
        <v>126</v>
      </c>
      <c r="L249" s="273" t="s">
        <v>125</v>
      </c>
      <c r="M249" s="293" t="s">
        <v>126</v>
      </c>
      <c r="N249" s="31">
        <v>0</v>
      </c>
      <c r="O249" s="538"/>
    </row>
    <row r="250" spans="1:15" s="4" customFormat="1" ht="51" x14ac:dyDescent="0.25">
      <c r="A250" s="765">
        <v>244</v>
      </c>
      <c r="B250" s="132" t="s">
        <v>601</v>
      </c>
      <c r="C250" s="132" t="s">
        <v>664</v>
      </c>
      <c r="D250" s="132" t="s">
        <v>712</v>
      </c>
      <c r="E250" s="5">
        <v>77</v>
      </c>
      <c r="F250" s="766" t="s">
        <v>722</v>
      </c>
      <c r="G250" s="1616">
        <v>47</v>
      </c>
      <c r="H250" s="430">
        <v>0.25</v>
      </c>
      <c r="I250" s="132" t="s">
        <v>177</v>
      </c>
      <c r="J250" s="393">
        <v>63</v>
      </c>
      <c r="K250" s="5" t="s">
        <v>126</v>
      </c>
      <c r="L250" s="552" t="s">
        <v>126</v>
      </c>
      <c r="M250" s="293" t="s">
        <v>126</v>
      </c>
      <c r="N250" s="361">
        <v>0</v>
      </c>
      <c r="O250" s="538" t="s">
        <v>5255</v>
      </c>
    </row>
    <row r="251" spans="1:15" s="4" customFormat="1" ht="51" x14ac:dyDescent="0.25">
      <c r="A251" s="765">
        <v>245</v>
      </c>
      <c r="B251" s="132" t="s">
        <v>601</v>
      </c>
      <c r="C251" s="132" t="s">
        <v>664</v>
      </c>
      <c r="D251" s="132" t="s">
        <v>712</v>
      </c>
      <c r="E251" s="5" t="s">
        <v>723</v>
      </c>
      <c r="F251" s="766" t="s">
        <v>724</v>
      </c>
      <c r="G251" s="1616"/>
      <c r="H251" s="132" t="s">
        <v>125</v>
      </c>
      <c r="I251" s="132" t="s">
        <v>177</v>
      </c>
      <c r="J251" s="552" t="s">
        <v>609</v>
      </c>
      <c r="K251" s="5" t="s">
        <v>126</v>
      </c>
      <c r="L251" s="552" t="s">
        <v>126</v>
      </c>
      <c r="M251" s="293" t="s">
        <v>126</v>
      </c>
      <c r="N251" s="31">
        <v>0</v>
      </c>
      <c r="O251" s="538"/>
    </row>
    <row r="252" spans="1:15" s="4" customFormat="1" ht="51" x14ac:dyDescent="0.25">
      <c r="A252" s="765">
        <v>246</v>
      </c>
      <c r="B252" s="132" t="s">
        <v>601</v>
      </c>
      <c r="C252" s="132" t="s">
        <v>664</v>
      </c>
      <c r="D252" s="132" t="s">
        <v>712</v>
      </c>
      <c r="E252" s="5" t="s">
        <v>725</v>
      </c>
      <c r="F252" s="766" t="s">
        <v>726</v>
      </c>
      <c r="G252" s="1616"/>
      <c r="H252" s="132" t="s">
        <v>125</v>
      </c>
      <c r="I252" s="132" t="s">
        <v>177</v>
      </c>
      <c r="J252" s="552" t="s">
        <v>727</v>
      </c>
      <c r="K252" s="5" t="s">
        <v>126</v>
      </c>
      <c r="L252" s="552" t="s">
        <v>126</v>
      </c>
      <c r="M252" s="293" t="s">
        <v>126</v>
      </c>
      <c r="N252" s="31">
        <v>0</v>
      </c>
      <c r="O252" s="538"/>
    </row>
    <row r="253" spans="1:15" s="4" customFormat="1" ht="51" x14ac:dyDescent="0.25">
      <c r="A253" s="765">
        <v>247</v>
      </c>
      <c r="B253" s="132" t="s">
        <v>601</v>
      </c>
      <c r="C253" s="132" t="s">
        <v>664</v>
      </c>
      <c r="D253" s="132" t="s">
        <v>712</v>
      </c>
      <c r="E253" s="5" t="s">
        <v>728</v>
      </c>
      <c r="F253" s="766" t="s">
        <v>729</v>
      </c>
      <c r="G253" s="1616"/>
      <c r="H253" s="132" t="s">
        <v>125</v>
      </c>
      <c r="I253" s="132" t="s">
        <v>177</v>
      </c>
      <c r="J253" s="552" t="s">
        <v>730</v>
      </c>
      <c r="K253" s="5" t="s">
        <v>126</v>
      </c>
      <c r="L253" s="552" t="s">
        <v>126</v>
      </c>
      <c r="M253" s="293" t="s">
        <v>126</v>
      </c>
      <c r="N253" s="31">
        <v>0</v>
      </c>
      <c r="O253" s="538"/>
    </row>
    <row r="254" spans="1:15" s="4" customFormat="1" ht="51" x14ac:dyDescent="0.25">
      <c r="A254" s="765">
        <v>248</v>
      </c>
      <c r="B254" s="132" t="s">
        <v>601</v>
      </c>
      <c r="C254" s="132" t="s">
        <v>664</v>
      </c>
      <c r="D254" s="132" t="s">
        <v>712</v>
      </c>
      <c r="E254" s="5" t="s">
        <v>731</v>
      </c>
      <c r="F254" s="766" t="s">
        <v>732</v>
      </c>
      <c r="G254" s="1616"/>
      <c r="H254" s="132" t="s">
        <v>125</v>
      </c>
      <c r="I254" s="132" t="s">
        <v>177</v>
      </c>
      <c r="J254" s="552" t="s">
        <v>733</v>
      </c>
      <c r="K254" s="5" t="s">
        <v>126</v>
      </c>
      <c r="L254" s="552" t="s">
        <v>126</v>
      </c>
      <c r="M254" s="293" t="s">
        <v>126</v>
      </c>
      <c r="N254" s="31">
        <v>0</v>
      </c>
      <c r="O254" s="538"/>
    </row>
    <row r="255" spans="1:15" s="4" customFormat="1" ht="51" x14ac:dyDescent="0.25">
      <c r="A255" s="765">
        <v>249</v>
      </c>
      <c r="B255" s="132" t="s">
        <v>601</v>
      </c>
      <c r="C255" s="132" t="s">
        <v>664</v>
      </c>
      <c r="D255" s="132" t="s">
        <v>712</v>
      </c>
      <c r="E255" s="5">
        <v>78</v>
      </c>
      <c r="F255" s="766" t="s">
        <v>734</v>
      </c>
      <c r="G255" s="132">
        <v>48</v>
      </c>
      <c r="H255" s="430">
        <v>0.1</v>
      </c>
      <c r="I255" s="132" t="s">
        <v>177</v>
      </c>
      <c r="J255" s="393">
        <v>64</v>
      </c>
      <c r="K255" s="5" t="s">
        <v>126</v>
      </c>
      <c r="L255" s="552" t="s">
        <v>129</v>
      </c>
      <c r="M255" s="499" t="s">
        <v>126</v>
      </c>
      <c r="N255" s="361">
        <v>0</v>
      </c>
      <c r="O255" s="538"/>
    </row>
    <row r="256" spans="1:15" s="4" customFormat="1" ht="63.75" customHeight="1" x14ac:dyDescent="0.25">
      <c r="A256" s="765">
        <v>250</v>
      </c>
      <c r="B256" s="132" t="s">
        <v>735</v>
      </c>
      <c r="C256" s="132" t="s">
        <v>736</v>
      </c>
      <c r="D256" s="132" t="s">
        <v>736</v>
      </c>
      <c r="E256" s="5">
        <v>79</v>
      </c>
      <c r="F256" s="766" t="s">
        <v>737</v>
      </c>
      <c r="G256" s="132">
        <v>49</v>
      </c>
      <c r="H256" s="46">
        <v>0.1</v>
      </c>
      <c r="I256" s="132" t="s">
        <v>124</v>
      </c>
      <c r="J256" s="393">
        <v>65</v>
      </c>
      <c r="K256" s="5" t="s">
        <v>129</v>
      </c>
      <c r="L256" s="552" t="s">
        <v>129</v>
      </c>
      <c r="M256" s="293" t="s">
        <v>129</v>
      </c>
      <c r="N256" s="361">
        <v>0.1</v>
      </c>
      <c r="O256" s="538" t="s">
        <v>5256</v>
      </c>
    </row>
    <row r="257" spans="1:15" s="4" customFormat="1" ht="63.75" customHeight="1" x14ac:dyDescent="0.25">
      <c r="A257" s="765">
        <v>251</v>
      </c>
      <c r="B257" s="132" t="s">
        <v>735</v>
      </c>
      <c r="C257" s="132" t="s">
        <v>736</v>
      </c>
      <c r="D257" s="132" t="s">
        <v>736</v>
      </c>
      <c r="E257" s="5" t="s">
        <v>738</v>
      </c>
      <c r="F257" s="766" t="s">
        <v>739</v>
      </c>
      <c r="G257" s="132">
        <v>50</v>
      </c>
      <c r="H257" s="46">
        <v>0.1</v>
      </c>
      <c r="I257" s="132" t="s">
        <v>124</v>
      </c>
      <c r="J257" s="393" t="s">
        <v>646</v>
      </c>
      <c r="K257" s="5" t="s">
        <v>129</v>
      </c>
      <c r="L257" s="552" t="s">
        <v>129</v>
      </c>
      <c r="M257" s="293" t="s">
        <v>129</v>
      </c>
      <c r="N257" s="361">
        <v>0.1</v>
      </c>
      <c r="O257" s="538" t="s">
        <v>5257</v>
      </c>
    </row>
    <row r="258" spans="1:15" s="4" customFormat="1" ht="63.75" customHeight="1" x14ac:dyDescent="0.25">
      <c r="A258" s="765">
        <v>252</v>
      </c>
      <c r="B258" s="132" t="s">
        <v>735</v>
      </c>
      <c r="C258" s="132" t="s">
        <v>736</v>
      </c>
      <c r="D258" s="132" t="s">
        <v>736</v>
      </c>
      <c r="E258" s="5">
        <v>80</v>
      </c>
      <c r="F258" s="766" t="s">
        <v>741</v>
      </c>
      <c r="G258" s="132">
        <v>51</v>
      </c>
      <c r="H258" s="46">
        <v>0.2</v>
      </c>
      <c r="I258" s="132" t="s">
        <v>742</v>
      </c>
      <c r="J258" s="393">
        <v>66</v>
      </c>
      <c r="K258" s="121">
        <v>0.52249999999999996</v>
      </c>
      <c r="L258" s="793">
        <v>0</v>
      </c>
      <c r="M258" s="794">
        <v>0</v>
      </c>
      <c r="N258" s="60">
        <v>0</v>
      </c>
      <c r="O258" s="538" t="s">
        <v>5258</v>
      </c>
    </row>
    <row r="259" spans="1:15" s="4" customFormat="1" ht="63.75" customHeight="1" x14ac:dyDescent="0.25">
      <c r="A259" s="765">
        <v>253</v>
      </c>
      <c r="B259" s="132" t="s">
        <v>735</v>
      </c>
      <c r="C259" s="132" t="s">
        <v>736</v>
      </c>
      <c r="D259" s="132" t="s">
        <v>736</v>
      </c>
      <c r="E259" s="5">
        <v>81</v>
      </c>
      <c r="F259" s="766" t="s">
        <v>745</v>
      </c>
      <c r="G259" s="132" t="s">
        <v>125</v>
      </c>
      <c r="H259" s="132" t="s">
        <v>125</v>
      </c>
      <c r="I259" s="132" t="s">
        <v>321</v>
      </c>
      <c r="J259" s="393">
        <v>67</v>
      </c>
      <c r="K259" s="45"/>
      <c r="L259" s="767">
        <v>14383</v>
      </c>
      <c r="M259" s="768">
        <v>14383</v>
      </c>
      <c r="N259" s="31">
        <v>0</v>
      </c>
      <c r="O259" s="538" t="s">
        <v>5259</v>
      </c>
    </row>
    <row r="260" spans="1:15" s="4" customFormat="1" ht="63.75" customHeight="1" x14ac:dyDescent="0.25">
      <c r="A260" s="765">
        <v>254</v>
      </c>
      <c r="B260" s="132" t="s">
        <v>735</v>
      </c>
      <c r="C260" s="132" t="s">
        <v>736</v>
      </c>
      <c r="D260" s="132" t="s">
        <v>736</v>
      </c>
      <c r="E260" s="5">
        <v>82</v>
      </c>
      <c r="F260" s="766" t="s">
        <v>747</v>
      </c>
      <c r="G260" s="132" t="s">
        <v>125</v>
      </c>
      <c r="H260" s="132" t="s">
        <v>125</v>
      </c>
      <c r="I260" s="132" t="s">
        <v>321</v>
      </c>
      <c r="J260" s="393">
        <v>68</v>
      </c>
      <c r="K260" s="45">
        <v>7197</v>
      </c>
      <c r="L260" s="767">
        <v>7197</v>
      </c>
      <c r="M260" s="768">
        <v>7197</v>
      </c>
      <c r="N260" s="31">
        <v>0</v>
      </c>
      <c r="O260" s="538"/>
    </row>
    <row r="261" spans="1:15" s="4" customFormat="1" ht="63.75" customHeight="1" x14ac:dyDescent="0.25">
      <c r="A261" s="765">
        <v>255</v>
      </c>
      <c r="B261" s="132" t="s">
        <v>735</v>
      </c>
      <c r="C261" s="132" t="s">
        <v>748</v>
      </c>
      <c r="D261" s="132" t="s">
        <v>748</v>
      </c>
      <c r="E261" s="5">
        <v>83</v>
      </c>
      <c r="F261" s="766" t="s">
        <v>749</v>
      </c>
      <c r="G261" s="132" t="s">
        <v>125</v>
      </c>
      <c r="H261" s="132" t="s">
        <v>125</v>
      </c>
      <c r="I261" s="132" t="s">
        <v>135</v>
      </c>
      <c r="J261" s="393">
        <v>69</v>
      </c>
      <c r="K261" s="59" t="s">
        <v>135</v>
      </c>
      <c r="L261" s="552" t="s">
        <v>135</v>
      </c>
      <c r="M261" s="293" t="s">
        <v>135</v>
      </c>
      <c r="N261" s="31">
        <v>0</v>
      </c>
      <c r="O261" s="538"/>
    </row>
    <row r="262" spans="1:15" s="4" customFormat="1" ht="63.75" customHeight="1" x14ac:dyDescent="0.25">
      <c r="A262" s="765">
        <v>256</v>
      </c>
      <c r="B262" s="132" t="s">
        <v>735</v>
      </c>
      <c r="C262" s="132" t="s">
        <v>748</v>
      </c>
      <c r="D262" s="132" t="s">
        <v>748</v>
      </c>
      <c r="E262" s="5" t="s">
        <v>750</v>
      </c>
      <c r="F262" s="766" t="s">
        <v>751</v>
      </c>
      <c r="G262" s="1616">
        <v>52</v>
      </c>
      <c r="H262" s="1617">
        <v>0.3</v>
      </c>
      <c r="I262" s="132" t="s">
        <v>124</v>
      </c>
      <c r="J262" s="552" t="s">
        <v>752</v>
      </c>
      <c r="K262" s="5" t="s">
        <v>129</v>
      </c>
      <c r="L262" s="552" t="s">
        <v>129</v>
      </c>
      <c r="M262" s="293" t="s">
        <v>129</v>
      </c>
      <c r="N262" s="1615">
        <v>0.3</v>
      </c>
      <c r="O262" s="538" t="s">
        <v>5260</v>
      </c>
    </row>
    <row r="263" spans="1:15" s="4" customFormat="1" ht="63.75" customHeight="1" x14ac:dyDescent="0.25">
      <c r="A263" s="765">
        <v>257</v>
      </c>
      <c r="B263" s="132" t="s">
        <v>735</v>
      </c>
      <c r="C263" s="132" t="s">
        <v>748</v>
      </c>
      <c r="D263" s="132" t="s">
        <v>748</v>
      </c>
      <c r="E263" s="5" t="s">
        <v>754</v>
      </c>
      <c r="F263" s="766" t="s">
        <v>755</v>
      </c>
      <c r="G263" s="1616"/>
      <c r="H263" s="1616"/>
      <c r="I263" s="132" t="s">
        <v>124</v>
      </c>
      <c r="J263" s="552" t="s">
        <v>676</v>
      </c>
      <c r="K263" s="5" t="s">
        <v>129</v>
      </c>
      <c r="L263" s="552" t="s">
        <v>129</v>
      </c>
      <c r="M263" s="293" t="s">
        <v>129</v>
      </c>
      <c r="N263" s="1615"/>
      <c r="O263" s="538" t="s">
        <v>5261</v>
      </c>
    </row>
    <row r="264" spans="1:15" s="4" customFormat="1" ht="63.75" customHeight="1" x14ac:dyDescent="0.25">
      <c r="A264" s="765">
        <v>258</v>
      </c>
      <c r="B264" s="132" t="s">
        <v>735</v>
      </c>
      <c r="C264" s="132" t="s">
        <v>756</v>
      </c>
      <c r="D264" s="132" t="s">
        <v>756</v>
      </c>
      <c r="E264" s="5">
        <v>84</v>
      </c>
      <c r="F264" s="766" t="s">
        <v>757</v>
      </c>
      <c r="G264" s="1616">
        <v>53</v>
      </c>
      <c r="H264" s="1617">
        <v>0.3</v>
      </c>
      <c r="I264" s="132" t="s">
        <v>124</v>
      </c>
      <c r="J264" s="393">
        <v>70</v>
      </c>
      <c r="K264" s="5" t="s">
        <v>129</v>
      </c>
      <c r="L264" s="552" t="s">
        <v>129</v>
      </c>
      <c r="M264" s="293" t="s">
        <v>129</v>
      </c>
      <c r="N264" s="1615">
        <v>0.3</v>
      </c>
      <c r="O264" s="769" t="s">
        <v>5262</v>
      </c>
    </row>
    <row r="265" spans="1:15" s="4" customFormat="1" ht="63.75" customHeight="1" x14ac:dyDescent="0.25">
      <c r="A265" s="765">
        <v>259</v>
      </c>
      <c r="B265" s="132" t="s">
        <v>735</v>
      </c>
      <c r="C265" s="132" t="s">
        <v>756</v>
      </c>
      <c r="D265" s="132" t="s">
        <v>756</v>
      </c>
      <c r="E265" s="5">
        <v>85</v>
      </c>
      <c r="F265" s="766" t="s">
        <v>758</v>
      </c>
      <c r="G265" s="1616"/>
      <c r="H265" s="1616"/>
      <c r="I265" s="132" t="s">
        <v>124</v>
      </c>
      <c r="J265" s="393">
        <v>71</v>
      </c>
      <c r="K265" s="5" t="s">
        <v>129</v>
      </c>
      <c r="L265" s="552" t="s">
        <v>129</v>
      </c>
      <c r="M265" s="293" t="s">
        <v>129</v>
      </c>
      <c r="N265" s="1615"/>
      <c r="O265" s="769" t="s">
        <v>5263</v>
      </c>
    </row>
    <row r="273" spans="14:14" x14ac:dyDescent="0.25">
      <c r="N273"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9">
    <dataValidation type="list" allowBlank="1" showInputMessage="1" showErrorMessage="1" sqref="N28:N33" xr:uid="{5EB4BDB2-BFB4-4B57-AB27-E609B99C5F1D}">
      <formula1>"0%"</formula1>
    </dataValidation>
    <dataValidation type="list" allowBlank="1" showInputMessage="1" showErrorMessage="1" sqref="N258" xr:uid="{EE0CE2E2-3C0A-4C69-892E-21E4B87D07E1}">
      <formula1>"0%,20%"</formula1>
    </dataValidation>
    <dataValidation type="list" allowBlank="1" showInputMessage="1" showErrorMessage="1" sqref="N131" xr:uid="{393D2C54-3BC0-4E82-B413-7715AB8DDB80}">
      <formula1>"0%,30%"</formula1>
    </dataValidation>
    <dataValidation type="list" allowBlank="1" showInputMessage="1" showErrorMessage="1" sqref="N100" xr:uid="{FD34F8B1-5D14-43A3-9ABB-A9E88443C1C2}">
      <formula1>"0%,20%,39%,50%"</formula1>
    </dataValidation>
    <dataValidation type="whole" allowBlank="1" showInputMessage="1" showErrorMessage="1" sqref="I130 L231 L185:M185 M114 K229:K230 L261:M261 L235:M235 K145 K130:K134 K102 K114:K115 K20 K67:K68 K60 K79:K81 K43 K259:K260 K156 K74:K77 M197 L130:M130" xr:uid="{E8F5C543-5E35-4040-9AC1-BAC8AAC5888F}">
      <formula1>0</formula1>
      <formula2>10000000</formula2>
    </dataValidation>
    <dataValidation type="list" allowBlank="1" showInputMessage="1" showErrorMessage="1" sqref="L94:M97 M143 L178:M179 K140 K223 K198:K211 K147:K149 K157:K160 K232:K234 K214:K216 K251:K255 K244:K249 K45:K56 K94:K101 K169:K176 K143 K152:K155 K178:K183 K196 K218:K221 K163:K166 K103:K112 K135:K138 K114 M114" xr:uid="{252774E2-2BC0-4263-94BD-D74E59EB9AFD}">
      <formula1>"SI,NO,NO APLICA"</formula1>
    </dataValidation>
    <dataValidation type="list" allowBlank="1" showInputMessage="1" showErrorMessage="1" sqref="I129 M7:M9 L45:M55 K167:M167 K150:M150 L236:L238 K69:M69 K144:M144 K186:M194 M28 K87:M92 K57:M57 M18:M19 L163:M163 L65:M65 K129:M129 K21:M21 K262:M265 K256:M257 L223:L224 K39:K41 M23:M24 M31:M33 K35:K37 K184:M184 K161:M161 M217 K18:K19 K71 K73 K7:K9 K236:K242 K213 K231 K250 K11:K16 K224:K228 K63 K31:K33 K177 K217 K59 K23:K28 K65:K66 M236:M244 M223:M228 M231 M11:M16" xr:uid="{E0D82D41-9056-41E6-94EB-DE001B31E1C3}">
      <formula1>"SI,NO"</formula1>
    </dataValidation>
    <dataValidation type="list" allowBlank="1" showInputMessage="1" showErrorMessage="1" sqref="L135:L139 M134:M139 L114 L116:L119 M100:M101 L103:M113 L101 L154:M155 M159:M160 L98:M98" xr:uid="{9246C2A2-BFF7-4BC1-974A-5FE55BA7B559}">
      <formula1>"SI,NO,NO APLICA,VACIO"</formula1>
    </dataValidation>
    <dataValidation type="list" allowBlank="1" showInputMessage="1" showErrorMessage="1" sqref="L36:L37 L39:M41 L63:M63 M245:M255 M121:M128 M140 L250:L255 L152:M153 M59 L213:M216 M73 M66 L166 L99:M99 M25:M27 L232:M234 M180:M183 M156:M158 L147:M149 M71 L169 M35:M37 L157:L160 M169:M177 L181:L183 M218:M221 M198:M211 M196 M164:M166" xr:uid="{13795907-983B-4DFC-AC6B-6C18C510D489}">
      <formula1>"SI,NO,VACIO"</formula1>
    </dataValidation>
  </dataValidations>
  <hyperlinks>
    <hyperlink ref="O35" r:id="rId1" xr:uid="{58E4CA41-D200-4E39-A315-BA5F93D6C388}"/>
    <hyperlink ref="O66" r:id="rId2" xr:uid="{A72134EE-9719-4946-8A20-D3784A031605}"/>
    <hyperlink ref="O73" r:id="rId3" xr:uid="{30D75BBD-8366-42A1-968C-F0EEA0880D3C}"/>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tabColor theme="0"/>
  </sheetPr>
  <dimension ref="A1:V92"/>
  <sheetViews>
    <sheetView showGridLines="0" topLeftCell="J1" zoomScale="73" zoomScaleNormal="73"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0.64499999999999991</v>
      </c>
      <c r="E2" s="1446" t="s">
        <v>775</v>
      </c>
      <c r="F2" s="1443" t="s">
        <v>121</v>
      </c>
      <c r="G2" s="1503">
        <v>0.3</v>
      </c>
      <c r="H2" s="1506">
        <f>+M6</f>
        <v>1</v>
      </c>
      <c r="I2" s="1499">
        <f>+O6</f>
        <v>0.4</v>
      </c>
      <c r="J2" s="1499">
        <f>+I2/H2</f>
        <v>0.4</v>
      </c>
      <c r="K2" s="25" t="s">
        <v>776</v>
      </c>
      <c r="L2" s="25" t="s">
        <v>777</v>
      </c>
      <c r="M2" s="159">
        <v>0.4</v>
      </c>
      <c r="N2" s="160">
        <f>+M2*G2*C2</f>
        <v>3.5999999999999997E-2</v>
      </c>
      <c r="O2" s="161">
        <f>+'1052 SDIS Ver.'!N7</f>
        <v>0</v>
      </c>
      <c r="Q2" s="301" t="s">
        <v>778</v>
      </c>
      <c r="R2" s="302" t="s">
        <v>1389</v>
      </c>
      <c r="S2" s="302" t="s">
        <v>1588</v>
      </c>
      <c r="T2" s="302" t="s">
        <v>1825</v>
      </c>
      <c r="U2" s="302" t="s">
        <v>1070</v>
      </c>
      <c r="V2" s="302" t="s">
        <v>781</v>
      </c>
    </row>
    <row r="3" spans="1:22" x14ac:dyDescent="0.25">
      <c r="A3" s="1426"/>
      <c r="B3" s="1429"/>
      <c r="C3" s="1461"/>
      <c r="D3" s="1458"/>
      <c r="E3" s="1447"/>
      <c r="F3" s="1444"/>
      <c r="G3" s="1504"/>
      <c r="H3" s="1507"/>
      <c r="I3" s="1500"/>
      <c r="J3" s="1500"/>
      <c r="K3" s="26" t="s">
        <v>784</v>
      </c>
      <c r="L3" s="26" t="s">
        <v>785</v>
      </c>
      <c r="M3" s="20">
        <v>0.4</v>
      </c>
      <c r="N3" s="162">
        <f>+M3*G2*C2</f>
        <v>3.5999999999999997E-2</v>
      </c>
      <c r="O3" s="163">
        <f>+'1052 SDIS Ver.'!N11</f>
        <v>0.2</v>
      </c>
      <c r="Q3" s="301" t="s">
        <v>786</v>
      </c>
      <c r="R3" s="302" t="s">
        <v>3095</v>
      </c>
      <c r="S3" s="302" t="s">
        <v>3095</v>
      </c>
      <c r="T3" s="302" t="s">
        <v>3239</v>
      </c>
      <c r="U3" s="302" t="s">
        <v>3239</v>
      </c>
      <c r="V3" s="302" t="s">
        <v>1073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+'1052 SDIS Ver.'!N17</f>
        <v>0.05</v>
      </c>
      <c r="Q4" s="301" t="s">
        <v>791</v>
      </c>
      <c r="R4" s="302" t="s">
        <v>1697</v>
      </c>
      <c r="S4" s="302" t="s">
        <v>2216</v>
      </c>
      <c r="T4" s="302" t="s">
        <v>2523</v>
      </c>
      <c r="U4" s="302" t="s">
        <v>3096</v>
      </c>
      <c r="V4" s="302" t="s">
        <v>4431</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+'1052 SDIS Ver.'!N20</f>
        <v>0.15</v>
      </c>
      <c r="Q5" s="301" t="s">
        <v>799</v>
      </c>
      <c r="R5" s="301">
        <v>8.2857142857142865E-2</v>
      </c>
      <c r="S5" s="301">
        <v>0.60642857142857143</v>
      </c>
      <c r="T5" s="301">
        <v>0.50857142857142867</v>
      </c>
      <c r="U5" s="301">
        <v>0.69087585858585865</v>
      </c>
      <c r="V5" s="301">
        <f>+D91</f>
        <v>0.63896558976865436</v>
      </c>
    </row>
    <row r="6" spans="1:22" ht="30" customHeight="1" thickBot="1" x14ac:dyDescent="0.3">
      <c r="A6" s="1426"/>
      <c r="B6" s="1429"/>
      <c r="C6" s="1461"/>
      <c r="D6" s="1458"/>
      <c r="E6" s="1448"/>
      <c r="F6" s="1445"/>
      <c r="G6" s="1505"/>
      <c r="H6" s="1508"/>
      <c r="I6" s="1501"/>
      <c r="J6" s="1502"/>
      <c r="K6" s="97" t="s">
        <v>800</v>
      </c>
      <c r="L6" s="98">
        <f>+O6/M6</f>
        <v>0.4</v>
      </c>
      <c r="M6" s="99">
        <f>SUM(M2:M5)</f>
        <v>1</v>
      </c>
      <c r="N6" s="100">
        <f>SUM(N2:N5)</f>
        <v>0.09</v>
      </c>
      <c r="O6" s="73">
        <f>+O2+O3+O4+O5</f>
        <v>0.4</v>
      </c>
    </row>
    <row r="7" spans="1:22" ht="15" customHeight="1" x14ac:dyDescent="0.25">
      <c r="A7" s="1426"/>
      <c r="B7" s="1429"/>
      <c r="C7" s="1461"/>
      <c r="D7" s="1458"/>
      <c r="E7" s="1440" t="s">
        <v>801</v>
      </c>
      <c r="F7" s="1443" t="s">
        <v>802</v>
      </c>
      <c r="G7" s="1503">
        <v>0.35</v>
      </c>
      <c r="H7" s="1506">
        <f>+M11</f>
        <v>1</v>
      </c>
      <c r="I7" s="1499">
        <f>+O11</f>
        <v>0.8</v>
      </c>
      <c r="J7" s="1499">
        <f>+I7/H7</f>
        <v>0.8</v>
      </c>
      <c r="K7" s="25" t="s">
        <v>803</v>
      </c>
      <c r="L7" s="25" t="s">
        <v>804</v>
      </c>
      <c r="M7" s="159">
        <v>0.1</v>
      </c>
      <c r="N7" s="160">
        <f>+M7*G7*C2</f>
        <v>1.0499999999999999E-2</v>
      </c>
      <c r="O7" s="161">
        <f>+'1052 SDIS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+'1052 SDIS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+'1052 SDIS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+'1052 SDIS Ver.'!N43</f>
        <v>0.3</v>
      </c>
    </row>
    <row r="11" spans="1:22" ht="30" customHeight="1" thickBot="1" x14ac:dyDescent="0.3">
      <c r="A11" s="1426"/>
      <c r="B11" s="1429"/>
      <c r="C11" s="1461"/>
      <c r="D11" s="1458"/>
      <c r="E11" s="1442"/>
      <c r="F11" s="1445"/>
      <c r="G11" s="1505"/>
      <c r="H11" s="1508"/>
      <c r="I11" s="1501"/>
      <c r="J11" s="1502"/>
      <c r="K11" s="97" t="s">
        <v>800</v>
      </c>
      <c r="L11" s="98">
        <f>+O11/M11</f>
        <v>0.8</v>
      </c>
      <c r="M11" s="99">
        <f>SUM(M7:M10)</f>
        <v>1</v>
      </c>
      <c r="N11" s="100">
        <f>SUM(N7:N10)</f>
        <v>0.105</v>
      </c>
      <c r="O11" s="73">
        <f>+O7+O8+O9+O10</f>
        <v>0.8</v>
      </c>
    </row>
    <row r="12" spans="1:22" ht="15" customHeight="1" x14ac:dyDescent="0.25">
      <c r="A12" s="1426"/>
      <c r="B12" s="1429"/>
      <c r="C12" s="1461"/>
      <c r="D12" s="1458"/>
      <c r="E12" s="1446" t="s">
        <v>811</v>
      </c>
      <c r="F12" s="1443" t="s">
        <v>812</v>
      </c>
      <c r="G12" s="1503">
        <v>0.35</v>
      </c>
      <c r="H12" s="1506">
        <f>+M16</f>
        <v>1</v>
      </c>
      <c r="I12" s="1499">
        <f>+O16</f>
        <v>0.7</v>
      </c>
      <c r="J12" s="1499">
        <f>+I12/H12</f>
        <v>0.7</v>
      </c>
      <c r="K12" s="25" t="s">
        <v>813</v>
      </c>
      <c r="L12" s="25" t="s">
        <v>804</v>
      </c>
      <c r="M12" s="159">
        <v>0.1</v>
      </c>
      <c r="N12" s="160">
        <f>+M12*G$12*C$2</f>
        <v>1.0499999999999999E-2</v>
      </c>
      <c r="O12" s="161">
        <f>+'1052 SDIS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+'1052 SDIS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+'1052 SDIS Ver.'!N61</f>
        <v>0.2</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+'1052 SDIS Ver.'!N63</f>
        <v>0.3</v>
      </c>
    </row>
    <row r="16" spans="1:22" ht="30" customHeight="1" thickBot="1" x14ac:dyDescent="0.3">
      <c r="A16" s="1427"/>
      <c r="B16" s="1430"/>
      <c r="C16" s="1462"/>
      <c r="D16" s="1464"/>
      <c r="E16" s="1448"/>
      <c r="F16" s="1445"/>
      <c r="G16" s="1505"/>
      <c r="H16" s="1508"/>
      <c r="I16" s="1501"/>
      <c r="J16" s="1502"/>
      <c r="K16" s="97" t="s">
        <v>800</v>
      </c>
      <c r="L16" s="98">
        <f>+O16/M16</f>
        <v>0.7</v>
      </c>
      <c r="M16" s="99">
        <f>SUM(M12:M15)</f>
        <v>1</v>
      </c>
      <c r="N16" s="100">
        <f>SUM(N12:N15)</f>
        <v>0.105</v>
      </c>
      <c r="O16" s="73">
        <f>+O12+O13+O14+O15</f>
        <v>0.7</v>
      </c>
    </row>
    <row r="17" spans="1:15" ht="15" customHeight="1" x14ac:dyDescent="0.25">
      <c r="A17" s="1449">
        <v>2</v>
      </c>
      <c r="B17" s="1451" t="s">
        <v>820</v>
      </c>
      <c r="C17" s="1454">
        <v>0.55000000000000004</v>
      </c>
      <c r="D17" s="1457">
        <f>+(G17*J17)+(G21*J21)+(G27*J27)+(G31*J31)+(G38*J38)+(G46*J46)+(G54*J54)</f>
        <v>0.67024193548387101</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+'1052 SDIS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+'1052 SDIS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+'1052 SDIS Ver.'!N68</f>
        <v>0</v>
      </c>
    </row>
    <row r="20" spans="1:15" ht="26.2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0.4</v>
      </c>
      <c r="J21" s="1499">
        <f>+I21/H21</f>
        <v>0.4</v>
      </c>
      <c r="K21" s="28" t="s">
        <v>829</v>
      </c>
      <c r="L21" s="28" t="s">
        <v>830</v>
      </c>
      <c r="M21" s="175">
        <v>0.1</v>
      </c>
      <c r="N21" s="176">
        <f>+M21*G$21*C$17</f>
        <v>8.2500000000000004E-3</v>
      </c>
      <c r="O21" s="177">
        <f>+'1052 SDIS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+'1052 SDIS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+'1052 SDIS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+'1052 SDIS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+'1052 SDIS Ver.'!N102</f>
        <v>0</v>
      </c>
    </row>
    <row r="26" spans="1:15" ht="26.25" customHeight="1" thickBot="1" x14ac:dyDescent="0.3">
      <c r="A26" s="1441"/>
      <c r="B26" s="1452"/>
      <c r="C26" s="1455"/>
      <c r="D26" s="1458"/>
      <c r="E26" s="1442"/>
      <c r="F26" s="1445"/>
      <c r="G26" s="1505"/>
      <c r="H26" s="1508"/>
      <c r="I26" s="1501"/>
      <c r="J26" s="1502"/>
      <c r="K26" s="97" t="s">
        <v>800</v>
      </c>
      <c r="L26" s="98">
        <f>+O26/M26</f>
        <v>0.4</v>
      </c>
      <c r="M26" s="99">
        <f>SUM(M21:M25)</f>
        <v>1</v>
      </c>
      <c r="N26" s="100">
        <f>SUM(N21:N25)</f>
        <v>8.2500000000000004E-2</v>
      </c>
      <c r="O26" s="174">
        <f>+O21+O22+O23+O24+O25</f>
        <v>0.4</v>
      </c>
    </row>
    <row r="27" spans="1:15" ht="24" x14ac:dyDescent="0.25">
      <c r="A27" s="1441"/>
      <c r="B27" s="1452"/>
      <c r="C27" s="1455"/>
      <c r="D27" s="1458"/>
      <c r="E27" s="1440" t="s">
        <v>838</v>
      </c>
      <c r="F27" s="1443" t="s">
        <v>839</v>
      </c>
      <c r="G27" s="1503">
        <v>0.2</v>
      </c>
      <c r="H27" s="1506">
        <f>+M30</f>
        <v>1</v>
      </c>
      <c r="I27" s="1499">
        <f>+O30</f>
        <v>0.43870967741935485</v>
      </c>
      <c r="J27" s="1499">
        <f>+I27/H27</f>
        <v>0.43870967741935485</v>
      </c>
      <c r="K27" s="28" t="s">
        <v>840</v>
      </c>
      <c r="L27" s="28" t="s">
        <v>841</v>
      </c>
      <c r="M27" s="179">
        <v>0.1</v>
      </c>
      <c r="N27" s="180">
        <f>+M27*G$27*C$17</f>
        <v>1.1000000000000003E-2</v>
      </c>
      <c r="O27" s="177">
        <f>+'1052 SDIS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+'1052 SDIS Ver.'!N130</f>
        <v>3.8709677419354833E-2</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+'1052 SDIS Ver.'!N131</f>
        <v>0.3</v>
      </c>
    </row>
    <row r="30" spans="1:15" ht="26.25" customHeight="1" thickBot="1" x14ac:dyDescent="0.3">
      <c r="A30" s="1441"/>
      <c r="B30" s="1452"/>
      <c r="C30" s="1455"/>
      <c r="D30" s="1458"/>
      <c r="E30" s="1442"/>
      <c r="F30" s="1445"/>
      <c r="G30" s="1505"/>
      <c r="H30" s="1508"/>
      <c r="I30" s="1501"/>
      <c r="J30" s="1502"/>
      <c r="K30" s="97" t="s">
        <v>800</v>
      </c>
      <c r="L30" s="98">
        <f>+O30/M30</f>
        <v>0.43870967741935485</v>
      </c>
      <c r="M30" s="99">
        <f>SUM(M27:M29)</f>
        <v>1</v>
      </c>
      <c r="N30" s="100">
        <f>SUM(N27:N29)</f>
        <v>0.11000000000000001</v>
      </c>
      <c r="O30" s="174">
        <f>+O27+O28+O29</f>
        <v>0.43870967741935485</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+'1052 SDIS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+'1052 SDIS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+'1052 SDIS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+'1052 SDIS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+'1052 SDIS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+'1052 SDIS Ver.'!N156</f>
        <v>0.05</v>
      </c>
    </row>
    <row r="37" spans="1:15" ht="33.75" customHeight="1" thickBot="1" x14ac:dyDescent="0.3">
      <c r="A37" s="1441"/>
      <c r="B37" s="1452"/>
      <c r="C37" s="1455"/>
      <c r="D37" s="1458"/>
      <c r="E37" s="1442"/>
      <c r="F37" s="1445"/>
      <c r="G37" s="1505"/>
      <c r="H37" s="1508"/>
      <c r="I37" s="1501"/>
      <c r="J37" s="1502"/>
      <c r="K37" s="97" t="s">
        <v>800</v>
      </c>
      <c r="L37" s="98">
        <f>+O37/M37</f>
        <v>0.5</v>
      </c>
      <c r="M37" s="99">
        <f>SUM(M31:M36)</f>
        <v>1</v>
      </c>
      <c r="N37" s="100">
        <f>SUM(N31:N33)</f>
        <v>5.5000000000000014E-2</v>
      </c>
      <c r="O37" s="174">
        <f>+O31+O32+O33+O34+O35+O36</f>
        <v>0.5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+'1052 SDIS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+'1052 SDIS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+'1052 SDIS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+'1052 SDIS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+'1052 SDIS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+'1052 SDIS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+'1052 SDIS Ver.'!N255</f>
        <v>0</v>
      </c>
    </row>
    <row r="45" spans="1:15" ht="33.75" customHeight="1"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+'1052 SDIS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+'1052 SDIS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+'1052 SDIS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+'1052 SDIS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+'1052 SDIS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+'1052 SDIS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+'1052 SDIS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+'1052 SDIS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+'1052 SDIS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+'1052 SDIS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+'1052 SDIS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+'1052 SDIS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+'1052 SDIS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+'1052 SDIS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+'1052 SDIS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0.36832525252525256</v>
      </c>
      <c r="E63" s="1492" t="s">
        <v>133</v>
      </c>
      <c r="F63" s="1443" t="s">
        <v>900</v>
      </c>
      <c r="G63" s="1503">
        <v>0.3</v>
      </c>
      <c r="H63" s="1516">
        <f>+M81</f>
        <v>1</v>
      </c>
      <c r="I63" s="1528">
        <f>+O81</f>
        <v>0.38600000000000012</v>
      </c>
      <c r="J63" s="1519">
        <f>+I63/H63</f>
        <v>0.38600000000000012</v>
      </c>
      <c r="K63" s="28" t="s">
        <v>136</v>
      </c>
      <c r="L63" s="28" t="s">
        <v>804</v>
      </c>
      <c r="M63" s="179">
        <v>0.1</v>
      </c>
      <c r="N63" s="176">
        <f>+M63*G$63*C$63</f>
        <v>3.0000000000000001E-3</v>
      </c>
      <c r="O63" s="177">
        <f>+'1052 SDIS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+'1052 SDIS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+'1052 SDIS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+'1052 SDIS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+'1052 SDIS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+'1052 SDIS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+'1052 SDIS Ver.'!N203</f>
        <v>2.86E-2</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+'1052 SDIS Ver.'!N204</f>
        <v>2.86E-2</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+'1052 SDIS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+'1052 SDIS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+'1052 SDIS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+'1052 SDIS Ver.'!N208</f>
        <v>0</v>
      </c>
    </row>
    <row r="75" spans="1:15" ht="23.1" customHeight="1"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+'1052 SDIS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+'1052 SDIS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+'1052 SDIS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'1052 SDIS'!$O211</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'1052 SDIS'!$O212</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+'1052 SDIS Ver.'!N223</f>
        <v>0</v>
      </c>
    </row>
    <row r="81" spans="1:15" ht="15.75" thickBot="1" x14ac:dyDescent="0.3">
      <c r="A81" s="1441"/>
      <c r="B81" s="1452"/>
      <c r="C81" s="1455"/>
      <c r="D81" s="1490"/>
      <c r="E81" s="1494"/>
      <c r="F81" s="1445"/>
      <c r="G81" s="1505"/>
      <c r="H81" s="1518"/>
      <c r="I81" s="1533"/>
      <c r="J81" s="1531"/>
      <c r="K81" s="97" t="s">
        <v>800</v>
      </c>
      <c r="L81" s="98">
        <f>+O81/M81</f>
        <v>0.38600000000000012</v>
      </c>
      <c r="M81" s="99">
        <f>SUM(M63:M80)</f>
        <v>1</v>
      </c>
      <c r="N81" s="100">
        <f>SUM(N63:N80)</f>
        <v>0.03</v>
      </c>
      <c r="O81" s="174">
        <f>SUM(O63+O64+O65+O66+O67+O68+O69+O70+O71+O72+O73+O74+O75+O76+O77+O78+O79+O80)</f>
        <v>0.38600000000000012</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+'1052 SDIS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+'1052 SDIS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+'1052 SDIS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+'1052 SDIS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+'1052 SDIS Ver.'!N264</f>
        <v>0.3</v>
      </c>
    </row>
    <row r="91" spans="1:15" x14ac:dyDescent="0.25">
      <c r="C91" s="199">
        <v>2022</v>
      </c>
      <c r="D91" s="200">
        <f>+(C2*D2)+(C17*D17)+(C63*D63)+(C85*D85)</f>
        <v>0.63896558976865436</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6">
    <tabColor theme="0"/>
  </sheetPr>
  <dimension ref="A1:P274"/>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38" style="4" customWidth="1"/>
    <col min="7" max="7" width="5.42578125" style="1" customWidth="1"/>
    <col min="8" max="8" width="7.28515625" style="2" customWidth="1"/>
    <col min="9" max="9" width="11.5703125" style="11" customWidth="1"/>
    <col min="10" max="10" width="7.28515625" style="2" customWidth="1"/>
    <col min="11" max="11" width="11.5703125" style="10" customWidth="1"/>
    <col min="12" max="12" width="8.42578125" style="3" customWidth="1"/>
    <col min="13" max="13" width="13.7109375" style="11" customWidth="1"/>
    <col min="14" max="14" width="19" style="11" customWidth="1"/>
    <col min="15" max="15" width="54.28515625" style="7" customWidth="1"/>
    <col min="16" max="16382" width="11.42578125" style="6"/>
    <col min="16383" max="16384" width="9.140625" style="6" customWidth="1"/>
  </cols>
  <sheetData>
    <row r="1" spans="1:15" customFormat="1" ht="68.25" customHeight="1" x14ac:dyDescent="0.25">
      <c r="A1" s="1621" t="s">
        <v>98</v>
      </c>
      <c r="B1" s="1621"/>
      <c r="C1" s="1621"/>
      <c r="D1" s="1621"/>
      <c r="E1" s="1621"/>
      <c r="F1" s="1621"/>
      <c r="G1" s="1621"/>
      <c r="H1" s="1621"/>
      <c r="I1" s="1621"/>
      <c r="J1" s="1621"/>
      <c r="K1" s="1621"/>
      <c r="L1" s="1621"/>
      <c r="M1" s="1621"/>
      <c r="N1" s="1621"/>
      <c r="O1" s="1621"/>
    </row>
    <row r="2" spans="1:15" s="24" customFormat="1" ht="18.75" customHeight="1" x14ac:dyDescent="0.25">
      <c r="A2" s="1618" t="s">
        <v>99</v>
      </c>
      <c r="B2" s="1618"/>
      <c r="C2" s="1618"/>
      <c r="D2" s="1618"/>
      <c r="E2" s="1618"/>
      <c r="F2" s="1623" t="s">
        <v>5264</v>
      </c>
      <c r="G2" s="1623"/>
      <c r="H2" s="1623"/>
      <c r="I2" s="1623"/>
      <c r="J2" s="1623"/>
      <c r="K2" s="1623"/>
      <c r="L2" s="1620"/>
      <c r="M2" s="1620"/>
      <c r="N2" s="1620"/>
      <c r="O2" s="1620"/>
    </row>
    <row r="3" spans="1:15" s="24" customFormat="1" ht="18.75" customHeight="1" x14ac:dyDescent="0.25">
      <c r="A3" s="1618" t="s">
        <v>101</v>
      </c>
      <c r="B3" s="1618"/>
      <c r="C3" s="1618"/>
      <c r="D3" s="1618"/>
      <c r="E3" s="1618"/>
      <c r="F3" s="1623">
        <v>1053</v>
      </c>
      <c r="G3" s="1623"/>
      <c r="H3" s="1623"/>
      <c r="I3" s="1623"/>
      <c r="J3" s="1623"/>
      <c r="K3" s="1623"/>
      <c r="L3" s="1620"/>
      <c r="M3" s="1620"/>
      <c r="N3" s="1620"/>
      <c r="O3" s="1620"/>
    </row>
    <row r="4" spans="1:15" s="24" customFormat="1" ht="18.75" customHeight="1" x14ac:dyDescent="0.25">
      <c r="A4" s="1618" t="s">
        <v>102</v>
      </c>
      <c r="B4" s="1618"/>
      <c r="C4" s="1618"/>
      <c r="D4" s="1618"/>
      <c r="E4" s="1618"/>
      <c r="F4" s="1623" t="s">
        <v>56</v>
      </c>
      <c r="G4" s="1623"/>
      <c r="H4" s="1623"/>
      <c r="I4" s="1623"/>
      <c r="J4" s="1623"/>
      <c r="K4" s="1623"/>
      <c r="L4" s="1620"/>
      <c r="M4" s="1620"/>
      <c r="N4" s="1620"/>
      <c r="O4" s="1620"/>
    </row>
    <row r="5" spans="1:15" s="24" customFormat="1" ht="18.75" customHeight="1" x14ac:dyDescent="0.25">
      <c r="A5" s="1618" t="s">
        <v>103</v>
      </c>
      <c r="B5" s="1618"/>
      <c r="C5" s="1618"/>
      <c r="D5" s="1618"/>
      <c r="E5" s="1618"/>
      <c r="F5" s="1623" t="s">
        <v>953</v>
      </c>
      <c r="G5" s="1623"/>
      <c r="H5" s="1623"/>
      <c r="I5" s="1623"/>
      <c r="J5" s="1623"/>
      <c r="K5" s="1623"/>
      <c r="L5" s="1620"/>
      <c r="M5" s="1620"/>
      <c r="N5" s="1620"/>
      <c r="O5" s="1620"/>
    </row>
    <row r="6" spans="1:15" s="8" customFormat="1" ht="56.25" x14ac:dyDescent="0.25">
      <c r="A6" s="770" t="s">
        <v>105</v>
      </c>
      <c r="B6" s="770" t="s">
        <v>106</v>
      </c>
      <c r="C6" s="770" t="s">
        <v>107</v>
      </c>
      <c r="D6" s="770" t="s">
        <v>108</v>
      </c>
      <c r="E6" s="770" t="s">
        <v>109</v>
      </c>
      <c r="F6" s="770" t="s">
        <v>110</v>
      </c>
      <c r="G6" s="771" t="s">
        <v>111</v>
      </c>
      <c r="H6" s="771" t="s">
        <v>112</v>
      </c>
      <c r="I6" s="770" t="s">
        <v>113</v>
      </c>
      <c r="J6" s="771" t="s">
        <v>114</v>
      </c>
      <c r="K6" s="770" t="s">
        <v>115</v>
      </c>
      <c r="L6" s="770" t="s">
        <v>116</v>
      </c>
      <c r="M6" s="770" t="s">
        <v>117</v>
      </c>
      <c r="N6" s="770" t="s">
        <v>118</v>
      </c>
      <c r="O6" s="770" t="s">
        <v>119</v>
      </c>
    </row>
    <row r="7" spans="1:15" s="4" customFormat="1" ht="229.5" x14ac:dyDescent="0.25">
      <c r="A7" s="765">
        <v>1</v>
      </c>
      <c r="B7" s="132" t="s">
        <v>120</v>
      </c>
      <c r="C7" s="132" t="s">
        <v>121</v>
      </c>
      <c r="D7" s="132" t="s">
        <v>122</v>
      </c>
      <c r="E7" s="5">
        <v>1</v>
      </c>
      <c r="F7" s="766" t="s">
        <v>123</v>
      </c>
      <c r="G7" s="1616">
        <v>1</v>
      </c>
      <c r="H7" s="1617">
        <v>0.4</v>
      </c>
      <c r="I7" s="132" t="s">
        <v>124</v>
      </c>
      <c r="J7" s="552" t="s">
        <v>125</v>
      </c>
      <c r="K7" s="132" t="s">
        <v>129</v>
      </c>
      <c r="L7" s="273" t="s">
        <v>125</v>
      </c>
      <c r="M7" s="218" t="s">
        <v>129</v>
      </c>
      <c r="N7" s="1622">
        <v>0.4</v>
      </c>
      <c r="O7" s="538" t="s">
        <v>5265</v>
      </c>
    </row>
    <row r="8" spans="1:15" s="4" customFormat="1" ht="89.25" customHeight="1" x14ac:dyDescent="0.25">
      <c r="A8" s="765">
        <v>2</v>
      </c>
      <c r="B8" s="132" t="s">
        <v>120</v>
      </c>
      <c r="C8" s="132" t="s">
        <v>121</v>
      </c>
      <c r="D8" s="132" t="s">
        <v>122</v>
      </c>
      <c r="E8" s="5">
        <v>2</v>
      </c>
      <c r="F8" s="766" t="s">
        <v>128</v>
      </c>
      <c r="G8" s="1616"/>
      <c r="H8" s="1616"/>
      <c r="I8" s="132" t="s">
        <v>124</v>
      </c>
      <c r="J8" s="552" t="s">
        <v>125</v>
      </c>
      <c r="K8" s="132" t="s">
        <v>129</v>
      </c>
      <c r="L8" s="273" t="s">
        <v>125</v>
      </c>
      <c r="M8" s="218" t="s">
        <v>129</v>
      </c>
      <c r="N8" s="1622"/>
      <c r="O8" s="538"/>
    </row>
    <row r="9" spans="1:15" s="4" customFormat="1" ht="76.5" x14ac:dyDescent="0.25">
      <c r="A9" s="765">
        <v>3</v>
      </c>
      <c r="B9" s="132" t="s">
        <v>120</v>
      </c>
      <c r="C9" s="132" t="s">
        <v>121</v>
      </c>
      <c r="D9" s="132" t="s">
        <v>122</v>
      </c>
      <c r="E9" s="5">
        <v>3</v>
      </c>
      <c r="F9" s="766" t="s">
        <v>131</v>
      </c>
      <c r="G9" s="1616">
        <v>2</v>
      </c>
      <c r="H9" s="132" t="s">
        <v>125</v>
      </c>
      <c r="I9" s="132" t="s">
        <v>124</v>
      </c>
      <c r="J9" s="552" t="s">
        <v>125</v>
      </c>
      <c r="K9" s="132" t="s">
        <v>129</v>
      </c>
      <c r="L9" s="273" t="s">
        <v>125</v>
      </c>
      <c r="M9" s="218" t="s">
        <v>129</v>
      </c>
      <c r="N9" s="31">
        <v>0</v>
      </c>
      <c r="O9" s="538"/>
    </row>
    <row r="10" spans="1:15" s="4" customFormat="1" ht="63.75" customHeight="1" x14ac:dyDescent="0.25">
      <c r="A10" s="765">
        <v>4</v>
      </c>
      <c r="B10" s="132" t="s">
        <v>120</v>
      </c>
      <c r="C10" s="132" t="s">
        <v>121</v>
      </c>
      <c r="D10" s="132" t="s">
        <v>122</v>
      </c>
      <c r="E10" s="5" t="s">
        <v>133</v>
      </c>
      <c r="F10" s="766" t="s">
        <v>134</v>
      </c>
      <c r="G10" s="1616"/>
      <c r="H10" s="132" t="s">
        <v>125</v>
      </c>
      <c r="I10" s="132" t="s">
        <v>135</v>
      </c>
      <c r="J10" s="552" t="s">
        <v>125</v>
      </c>
      <c r="K10" s="132" t="s">
        <v>135</v>
      </c>
      <c r="L10" s="273" t="s">
        <v>125</v>
      </c>
      <c r="M10" s="218" t="s">
        <v>135</v>
      </c>
      <c r="N10" s="31">
        <v>0</v>
      </c>
      <c r="O10" s="538"/>
    </row>
    <row r="11" spans="1:15" s="4" customFormat="1" ht="63.75" customHeight="1" x14ac:dyDescent="0.25">
      <c r="A11" s="765">
        <v>5</v>
      </c>
      <c r="B11" s="132" t="s">
        <v>120</v>
      </c>
      <c r="C11" s="132" t="s">
        <v>121</v>
      </c>
      <c r="D11" s="132" t="s">
        <v>122</v>
      </c>
      <c r="E11" s="5" t="s">
        <v>136</v>
      </c>
      <c r="F11" s="766" t="s">
        <v>137</v>
      </c>
      <c r="G11" s="1616"/>
      <c r="H11" s="46">
        <v>0.4</v>
      </c>
      <c r="I11" s="132" t="s">
        <v>124</v>
      </c>
      <c r="J11" s="552" t="s">
        <v>125</v>
      </c>
      <c r="K11" s="132" t="s">
        <v>129</v>
      </c>
      <c r="L11" s="273" t="s">
        <v>125</v>
      </c>
      <c r="M11" s="218" t="s">
        <v>129</v>
      </c>
      <c r="N11" s="1615">
        <v>0.4</v>
      </c>
      <c r="O11" s="538"/>
    </row>
    <row r="12" spans="1:15" s="4" customFormat="1" ht="63.75" customHeight="1" x14ac:dyDescent="0.25">
      <c r="A12" s="765">
        <v>6</v>
      </c>
      <c r="B12" s="132" t="s">
        <v>120</v>
      </c>
      <c r="C12" s="132" t="s">
        <v>121</v>
      </c>
      <c r="D12" s="132" t="s">
        <v>122</v>
      </c>
      <c r="E12" s="5" t="s">
        <v>139</v>
      </c>
      <c r="F12" s="766" t="s">
        <v>140</v>
      </c>
      <c r="G12" s="1616"/>
      <c r="H12" s="46">
        <v>0.2</v>
      </c>
      <c r="I12" s="132" t="s">
        <v>124</v>
      </c>
      <c r="J12" s="552" t="s">
        <v>125</v>
      </c>
      <c r="K12" s="132" t="s">
        <v>126</v>
      </c>
      <c r="L12" s="273" t="s">
        <v>125</v>
      </c>
      <c r="M12" s="218" t="s">
        <v>126</v>
      </c>
      <c r="N12" s="1615"/>
      <c r="O12" s="538"/>
    </row>
    <row r="13" spans="1:15" s="4" customFormat="1" ht="63.75" customHeight="1" x14ac:dyDescent="0.25">
      <c r="A13" s="765">
        <v>7</v>
      </c>
      <c r="B13" s="132" t="s">
        <v>120</v>
      </c>
      <c r="C13" s="132" t="s">
        <v>121</v>
      </c>
      <c r="D13" s="132" t="s">
        <v>122</v>
      </c>
      <c r="E13" s="5">
        <v>4</v>
      </c>
      <c r="F13" s="766" t="s">
        <v>141</v>
      </c>
      <c r="G13" s="132" t="s">
        <v>125</v>
      </c>
      <c r="H13" s="132" t="s">
        <v>125</v>
      </c>
      <c r="I13" s="132" t="s">
        <v>124</v>
      </c>
      <c r="J13" s="552" t="s">
        <v>125</v>
      </c>
      <c r="K13" s="132" t="s">
        <v>126</v>
      </c>
      <c r="L13" s="273" t="s">
        <v>125</v>
      </c>
      <c r="M13" s="218" t="s">
        <v>126</v>
      </c>
      <c r="N13" s="31">
        <v>0</v>
      </c>
      <c r="O13" s="538"/>
    </row>
    <row r="14" spans="1:15" s="4" customFormat="1" ht="63.75" customHeight="1" x14ac:dyDescent="0.25">
      <c r="A14" s="765">
        <v>8</v>
      </c>
      <c r="B14" s="132" t="s">
        <v>120</v>
      </c>
      <c r="C14" s="132" t="s">
        <v>121</v>
      </c>
      <c r="D14" s="132" t="s">
        <v>122</v>
      </c>
      <c r="E14" s="5" t="s">
        <v>142</v>
      </c>
      <c r="F14" s="766" t="s">
        <v>143</v>
      </c>
      <c r="G14" s="132" t="s">
        <v>125</v>
      </c>
      <c r="H14" s="132" t="s">
        <v>125</v>
      </c>
      <c r="I14" s="132" t="s">
        <v>124</v>
      </c>
      <c r="J14" s="552" t="s">
        <v>125</v>
      </c>
      <c r="K14" s="132" t="s">
        <v>126</v>
      </c>
      <c r="L14" s="273" t="s">
        <v>125</v>
      </c>
      <c r="M14" s="218" t="s">
        <v>129</v>
      </c>
      <c r="N14" s="31">
        <v>0</v>
      </c>
      <c r="O14" s="538" t="s">
        <v>5266</v>
      </c>
    </row>
    <row r="15" spans="1:15" s="4" customFormat="1" ht="63.75" customHeight="1" x14ac:dyDescent="0.25">
      <c r="A15" s="765">
        <v>9</v>
      </c>
      <c r="B15" s="132" t="s">
        <v>120</v>
      </c>
      <c r="C15" s="132" t="s">
        <v>121</v>
      </c>
      <c r="D15" s="132" t="s">
        <v>122</v>
      </c>
      <c r="E15" s="5" t="s">
        <v>144</v>
      </c>
      <c r="F15" s="766" t="s">
        <v>145</v>
      </c>
      <c r="G15" s="132" t="s">
        <v>125</v>
      </c>
      <c r="H15" s="132" t="s">
        <v>125</v>
      </c>
      <c r="I15" s="132" t="s">
        <v>124</v>
      </c>
      <c r="J15" s="552" t="s">
        <v>125</v>
      </c>
      <c r="K15" s="132" t="s">
        <v>126</v>
      </c>
      <c r="L15" s="273" t="s">
        <v>125</v>
      </c>
      <c r="M15" s="218" t="s">
        <v>126</v>
      </c>
      <c r="N15" s="31">
        <v>0</v>
      </c>
      <c r="O15" s="538"/>
    </row>
    <row r="16" spans="1:15" s="4" customFormat="1" ht="63.75" customHeight="1" x14ac:dyDescent="0.25">
      <c r="A16" s="765">
        <v>10</v>
      </c>
      <c r="B16" s="132" t="s">
        <v>120</v>
      </c>
      <c r="C16" s="132" t="s">
        <v>121</v>
      </c>
      <c r="D16" s="132" t="s">
        <v>122</v>
      </c>
      <c r="E16" s="5" t="s">
        <v>146</v>
      </c>
      <c r="F16" s="766" t="s">
        <v>147</v>
      </c>
      <c r="G16" s="132" t="s">
        <v>125</v>
      </c>
      <c r="H16" s="132" t="s">
        <v>125</v>
      </c>
      <c r="I16" s="132" t="s">
        <v>124</v>
      </c>
      <c r="J16" s="552" t="s">
        <v>125</v>
      </c>
      <c r="K16" s="132" t="s">
        <v>129</v>
      </c>
      <c r="L16" s="273" t="s">
        <v>125</v>
      </c>
      <c r="M16" s="218" t="s">
        <v>129</v>
      </c>
      <c r="N16" s="31">
        <v>0</v>
      </c>
      <c r="O16" s="538" t="s">
        <v>5267</v>
      </c>
    </row>
    <row r="17" spans="1:15" s="4" customFormat="1" ht="63.75" customHeight="1" x14ac:dyDescent="0.25">
      <c r="A17" s="765">
        <v>11</v>
      </c>
      <c r="B17" s="132" t="s">
        <v>120</v>
      </c>
      <c r="C17" s="132" t="s">
        <v>121</v>
      </c>
      <c r="D17" s="132" t="s">
        <v>149</v>
      </c>
      <c r="E17" s="5">
        <v>5</v>
      </c>
      <c r="F17" s="766" t="s">
        <v>150</v>
      </c>
      <c r="G17" s="1616">
        <v>3</v>
      </c>
      <c r="H17" s="46">
        <v>0.05</v>
      </c>
      <c r="I17" s="132" t="s">
        <v>135</v>
      </c>
      <c r="J17" s="552" t="s">
        <v>125</v>
      </c>
      <c r="K17" s="132" t="s">
        <v>135</v>
      </c>
      <c r="L17" s="273" t="s">
        <v>125</v>
      </c>
      <c r="M17" s="218" t="s">
        <v>135</v>
      </c>
      <c r="N17" s="361">
        <v>0.05</v>
      </c>
      <c r="O17" s="538"/>
    </row>
    <row r="18" spans="1:15" s="4" customFormat="1" ht="63.75" customHeight="1" x14ac:dyDescent="0.25">
      <c r="A18" s="765">
        <v>12</v>
      </c>
      <c r="B18" s="132" t="s">
        <v>120</v>
      </c>
      <c r="C18" s="132" t="s">
        <v>121</v>
      </c>
      <c r="D18" s="132" t="s">
        <v>149</v>
      </c>
      <c r="E18" s="5" t="s">
        <v>151</v>
      </c>
      <c r="F18" s="766" t="s">
        <v>152</v>
      </c>
      <c r="G18" s="1616"/>
      <c r="H18" s="132" t="s">
        <v>125</v>
      </c>
      <c r="I18" s="132" t="s">
        <v>124</v>
      </c>
      <c r="J18" s="552" t="s">
        <v>125</v>
      </c>
      <c r="K18" s="132" t="s">
        <v>129</v>
      </c>
      <c r="L18" s="273" t="s">
        <v>125</v>
      </c>
      <c r="M18" s="218" t="s">
        <v>129</v>
      </c>
      <c r="N18" s="31">
        <v>0</v>
      </c>
      <c r="O18" s="538"/>
    </row>
    <row r="19" spans="1:15" s="4" customFormat="1" ht="63.75" customHeight="1" x14ac:dyDescent="0.25">
      <c r="A19" s="765">
        <v>13</v>
      </c>
      <c r="B19" s="132" t="s">
        <v>120</v>
      </c>
      <c r="C19" s="132" t="s">
        <v>121</v>
      </c>
      <c r="D19" s="132" t="s">
        <v>149</v>
      </c>
      <c r="E19" s="5" t="s">
        <v>154</v>
      </c>
      <c r="F19" s="766" t="s">
        <v>155</v>
      </c>
      <c r="G19" s="1616"/>
      <c r="H19" s="132" t="s">
        <v>125</v>
      </c>
      <c r="I19" s="132" t="s">
        <v>124</v>
      </c>
      <c r="J19" s="552" t="s">
        <v>125</v>
      </c>
      <c r="K19" s="132" t="s">
        <v>126</v>
      </c>
      <c r="L19" s="273" t="s">
        <v>125</v>
      </c>
      <c r="M19" s="218" t="s">
        <v>126</v>
      </c>
      <c r="N19" s="31">
        <v>0</v>
      </c>
      <c r="O19" s="58"/>
    </row>
    <row r="20" spans="1:15" s="4" customFormat="1" ht="63.75" customHeight="1" x14ac:dyDescent="0.25">
      <c r="A20" s="765">
        <v>14</v>
      </c>
      <c r="B20" s="132" t="s">
        <v>120</v>
      </c>
      <c r="C20" s="132" t="s">
        <v>121</v>
      </c>
      <c r="D20" s="132" t="s">
        <v>156</v>
      </c>
      <c r="E20" s="5" t="s">
        <v>157</v>
      </c>
      <c r="F20" s="766" t="s">
        <v>158</v>
      </c>
      <c r="G20" s="132">
        <v>4</v>
      </c>
      <c r="H20" s="46">
        <v>0.15</v>
      </c>
      <c r="I20" s="132" t="s">
        <v>159</v>
      </c>
      <c r="J20" s="552" t="s">
        <v>125</v>
      </c>
      <c r="K20" s="48">
        <v>3</v>
      </c>
      <c r="L20" s="273" t="s">
        <v>125</v>
      </c>
      <c r="M20" s="507">
        <v>5</v>
      </c>
      <c r="N20" s="361">
        <v>0.15</v>
      </c>
      <c r="O20" s="538" t="s">
        <v>5268</v>
      </c>
    </row>
    <row r="21" spans="1:15" s="4" customFormat="1" ht="51" x14ac:dyDescent="0.25">
      <c r="A21" s="765">
        <v>15</v>
      </c>
      <c r="B21" s="132" t="s">
        <v>120</v>
      </c>
      <c r="C21" s="132" t="s">
        <v>161</v>
      </c>
      <c r="D21" s="132" t="s">
        <v>149</v>
      </c>
      <c r="E21" s="5">
        <v>6</v>
      </c>
      <c r="F21" s="766" t="s">
        <v>162</v>
      </c>
      <c r="G21" s="132">
        <v>5</v>
      </c>
      <c r="H21" s="46">
        <v>0.1</v>
      </c>
      <c r="I21" s="132" t="s">
        <v>124</v>
      </c>
      <c r="J21" s="552">
        <v>1</v>
      </c>
      <c r="K21" s="132" t="s">
        <v>129</v>
      </c>
      <c r="L21" s="393" t="s">
        <v>129</v>
      </c>
      <c r="M21" s="218" t="s">
        <v>129</v>
      </c>
      <c r="N21" s="361">
        <v>0.1</v>
      </c>
      <c r="O21" s="538"/>
    </row>
    <row r="22" spans="1:15" s="4" customFormat="1" ht="89.25" x14ac:dyDescent="0.25">
      <c r="A22" s="765">
        <v>16</v>
      </c>
      <c r="B22" s="132" t="s">
        <v>120</v>
      </c>
      <c r="C22" s="132" t="s">
        <v>161</v>
      </c>
      <c r="D22" s="132" t="s">
        <v>149</v>
      </c>
      <c r="E22" s="5" t="s">
        <v>164</v>
      </c>
      <c r="F22" s="766" t="s">
        <v>165</v>
      </c>
      <c r="G22" s="132" t="s">
        <v>125</v>
      </c>
      <c r="H22" s="132" t="s">
        <v>125</v>
      </c>
      <c r="I22" s="132" t="s">
        <v>166</v>
      </c>
      <c r="J22" s="552" t="s">
        <v>125</v>
      </c>
      <c r="K22" s="48" t="s">
        <v>5269</v>
      </c>
      <c r="L22" s="273" t="s">
        <v>125</v>
      </c>
      <c r="M22" s="48" t="s">
        <v>5269</v>
      </c>
      <c r="N22" s="31">
        <v>0</v>
      </c>
      <c r="O22" s="538"/>
    </row>
    <row r="23" spans="1:15" s="4" customFormat="1" ht="38.25" x14ac:dyDescent="0.25">
      <c r="A23" s="765">
        <v>17</v>
      </c>
      <c r="B23" s="132" t="s">
        <v>120</v>
      </c>
      <c r="C23" s="132" t="s">
        <v>161</v>
      </c>
      <c r="D23" s="132" t="s">
        <v>149</v>
      </c>
      <c r="E23" s="5" t="s">
        <v>169</v>
      </c>
      <c r="F23" s="766" t="s">
        <v>170</v>
      </c>
      <c r="G23" s="132" t="s">
        <v>125</v>
      </c>
      <c r="H23" s="132" t="s">
        <v>125</v>
      </c>
      <c r="I23" s="132" t="s">
        <v>124</v>
      </c>
      <c r="J23" s="552" t="s">
        <v>125</v>
      </c>
      <c r="K23" s="132" t="s">
        <v>129</v>
      </c>
      <c r="L23" s="273" t="s">
        <v>125</v>
      </c>
      <c r="M23" s="218" t="s">
        <v>129</v>
      </c>
      <c r="N23" s="31">
        <v>0</v>
      </c>
      <c r="O23" s="538"/>
    </row>
    <row r="24" spans="1:15" s="4" customFormat="1" ht="38.25" x14ac:dyDescent="0.25">
      <c r="A24" s="765">
        <v>18</v>
      </c>
      <c r="B24" s="132" t="s">
        <v>120</v>
      </c>
      <c r="C24" s="132" t="s">
        <v>161</v>
      </c>
      <c r="D24" s="132" t="s">
        <v>149</v>
      </c>
      <c r="E24" s="5" t="s">
        <v>172</v>
      </c>
      <c r="F24" s="766" t="s">
        <v>173</v>
      </c>
      <c r="G24" s="132" t="s">
        <v>125</v>
      </c>
      <c r="H24" s="132" t="s">
        <v>125</v>
      </c>
      <c r="I24" s="132" t="s">
        <v>124</v>
      </c>
      <c r="J24" s="552" t="s">
        <v>125</v>
      </c>
      <c r="K24" s="132" t="s">
        <v>129</v>
      </c>
      <c r="L24" s="273" t="s">
        <v>125</v>
      </c>
      <c r="M24" s="218" t="s">
        <v>129</v>
      </c>
      <c r="N24" s="31">
        <v>0</v>
      </c>
      <c r="O24" s="538"/>
    </row>
    <row r="25" spans="1:15" s="4" customFormat="1" ht="38.25" x14ac:dyDescent="0.25">
      <c r="A25" s="765">
        <v>19</v>
      </c>
      <c r="B25" s="132" t="s">
        <v>120</v>
      </c>
      <c r="C25" s="132" t="s">
        <v>161</v>
      </c>
      <c r="D25" s="132" t="s">
        <v>149</v>
      </c>
      <c r="E25" s="5" t="s">
        <v>175</v>
      </c>
      <c r="F25" s="766" t="s">
        <v>176</v>
      </c>
      <c r="G25" s="132" t="s">
        <v>125</v>
      </c>
      <c r="H25" s="132" t="s">
        <v>125</v>
      </c>
      <c r="I25" s="132" t="s">
        <v>177</v>
      </c>
      <c r="J25" s="775" t="s">
        <v>125</v>
      </c>
      <c r="K25" s="132" t="s">
        <v>129</v>
      </c>
      <c r="L25" s="273" t="s">
        <v>125</v>
      </c>
      <c r="M25" s="218" t="s">
        <v>129</v>
      </c>
      <c r="N25" s="47">
        <v>0</v>
      </c>
      <c r="O25" s="102" t="s">
        <v>562</v>
      </c>
    </row>
    <row r="26" spans="1:15" s="4" customFormat="1" ht="38.25" x14ac:dyDescent="0.25">
      <c r="A26" s="765">
        <v>20</v>
      </c>
      <c r="B26" s="132" t="s">
        <v>120</v>
      </c>
      <c r="C26" s="132" t="s">
        <v>161</v>
      </c>
      <c r="D26" s="132" t="s">
        <v>149</v>
      </c>
      <c r="E26" s="5" t="s">
        <v>179</v>
      </c>
      <c r="F26" s="766" t="s">
        <v>180</v>
      </c>
      <c r="G26" s="132" t="s">
        <v>125</v>
      </c>
      <c r="H26" s="132" t="s">
        <v>125</v>
      </c>
      <c r="I26" s="132" t="s">
        <v>177</v>
      </c>
      <c r="J26" s="552" t="s">
        <v>125</v>
      </c>
      <c r="K26" s="132" t="s">
        <v>129</v>
      </c>
      <c r="L26" s="273" t="s">
        <v>125</v>
      </c>
      <c r="M26" s="218" t="s">
        <v>129</v>
      </c>
      <c r="N26" s="31">
        <v>0</v>
      </c>
      <c r="O26" s="538"/>
    </row>
    <row r="27" spans="1:15" s="4" customFormat="1" ht="38.25" x14ac:dyDescent="0.25">
      <c r="A27" s="765">
        <v>21</v>
      </c>
      <c r="B27" s="132" t="s">
        <v>120</v>
      </c>
      <c r="C27" s="132" t="s">
        <v>161</v>
      </c>
      <c r="D27" s="132" t="s">
        <v>149</v>
      </c>
      <c r="E27" s="5" t="s">
        <v>182</v>
      </c>
      <c r="F27" s="766" t="s">
        <v>183</v>
      </c>
      <c r="G27" s="132" t="s">
        <v>125</v>
      </c>
      <c r="H27" s="132" t="s">
        <v>125</v>
      </c>
      <c r="I27" s="132" t="s">
        <v>177</v>
      </c>
      <c r="J27" s="552" t="s">
        <v>125</v>
      </c>
      <c r="K27" s="132" t="s">
        <v>126</v>
      </c>
      <c r="L27" s="273" t="s">
        <v>125</v>
      </c>
      <c r="M27" s="218" t="s">
        <v>126</v>
      </c>
      <c r="N27" s="31">
        <v>0</v>
      </c>
      <c r="O27" s="538"/>
    </row>
    <row r="28" spans="1:15" s="4" customFormat="1" ht="38.25" x14ac:dyDescent="0.25">
      <c r="A28" s="765">
        <v>22</v>
      </c>
      <c r="B28" s="132" t="s">
        <v>120</v>
      </c>
      <c r="C28" s="132" t="s">
        <v>161</v>
      </c>
      <c r="D28" s="132" t="s">
        <v>149</v>
      </c>
      <c r="E28" s="5" t="s">
        <v>185</v>
      </c>
      <c r="F28" s="766" t="s">
        <v>186</v>
      </c>
      <c r="G28" s="132" t="s">
        <v>125</v>
      </c>
      <c r="H28" s="132" t="s">
        <v>125</v>
      </c>
      <c r="I28" s="132" t="s">
        <v>177</v>
      </c>
      <c r="J28" s="552" t="s">
        <v>125</v>
      </c>
      <c r="K28" s="132" t="s">
        <v>129</v>
      </c>
      <c r="L28" s="273" t="s">
        <v>125</v>
      </c>
      <c r="M28" s="218" t="s">
        <v>129</v>
      </c>
      <c r="N28" s="31">
        <v>0</v>
      </c>
      <c r="O28" s="538"/>
    </row>
    <row r="29" spans="1:15" s="4" customFormat="1" ht="38.25" x14ac:dyDescent="0.25">
      <c r="A29" s="765">
        <v>23</v>
      </c>
      <c r="B29" s="132" t="s">
        <v>120</v>
      </c>
      <c r="C29" s="132" t="s">
        <v>161</v>
      </c>
      <c r="D29" s="132" t="s">
        <v>149</v>
      </c>
      <c r="E29" s="5" t="s">
        <v>188</v>
      </c>
      <c r="F29" s="766" t="s">
        <v>189</v>
      </c>
      <c r="G29" s="132" t="s">
        <v>125</v>
      </c>
      <c r="H29" s="132" t="s">
        <v>125</v>
      </c>
      <c r="I29" s="132" t="s">
        <v>177</v>
      </c>
      <c r="J29" s="552" t="s">
        <v>125</v>
      </c>
      <c r="K29" s="132" t="s">
        <v>126</v>
      </c>
      <c r="L29" s="273" t="s">
        <v>125</v>
      </c>
      <c r="M29" s="218" t="s">
        <v>126</v>
      </c>
      <c r="N29" s="31">
        <v>0</v>
      </c>
      <c r="O29" s="538"/>
    </row>
    <row r="30" spans="1:15" s="4" customFormat="1" ht="38.25" x14ac:dyDescent="0.25">
      <c r="A30" s="765">
        <v>24</v>
      </c>
      <c r="B30" s="132" t="s">
        <v>120</v>
      </c>
      <c r="C30" s="132" t="s">
        <v>161</v>
      </c>
      <c r="D30" s="132" t="s">
        <v>149</v>
      </c>
      <c r="E30" s="5" t="s">
        <v>190</v>
      </c>
      <c r="F30" s="766" t="s">
        <v>191</v>
      </c>
      <c r="G30" s="132" t="s">
        <v>125</v>
      </c>
      <c r="H30" s="132" t="s">
        <v>125</v>
      </c>
      <c r="I30" s="132" t="s">
        <v>177</v>
      </c>
      <c r="J30" s="552" t="s">
        <v>125</v>
      </c>
      <c r="K30" s="132" t="s">
        <v>126</v>
      </c>
      <c r="L30" s="273" t="s">
        <v>125</v>
      </c>
      <c r="M30" s="218" t="s">
        <v>126</v>
      </c>
      <c r="N30" s="31">
        <v>0</v>
      </c>
      <c r="O30" s="538"/>
    </row>
    <row r="31" spans="1:15" s="4" customFormat="1" ht="38.25" x14ac:dyDescent="0.25">
      <c r="A31" s="765">
        <v>25</v>
      </c>
      <c r="B31" s="132" t="s">
        <v>120</v>
      </c>
      <c r="C31" s="132" t="s">
        <v>161</v>
      </c>
      <c r="D31" s="132" t="s">
        <v>149</v>
      </c>
      <c r="E31" s="5" t="s">
        <v>193</v>
      </c>
      <c r="F31" s="766" t="s">
        <v>194</v>
      </c>
      <c r="G31" s="132" t="s">
        <v>125</v>
      </c>
      <c r="H31" s="132" t="s">
        <v>125</v>
      </c>
      <c r="I31" s="132" t="s">
        <v>177</v>
      </c>
      <c r="J31" s="552" t="s">
        <v>125</v>
      </c>
      <c r="K31" s="132" t="s">
        <v>126</v>
      </c>
      <c r="L31" s="273" t="s">
        <v>125</v>
      </c>
      <c r="M31" s="218" t="s">
        <v>126</v>
      </c>
      <c r="N31" s="31">
        <v>0</v>
      </c>
      <c r="O31" s="538"/>
    </row>
    <row r="32" spans="1:15" s="4" customFormat="1" ht="38.25" x14ac:dyDescent="0.25">
      <c r="A32" s="765">
        <v>26</v>
      </c>
      <c r="B32" s="132" t="s">
        <v>120</v>
      </c>
      <c r="C32" s="132" t="s">
        <v>161</v>
      </c>
      <c r="D32" s="132" t="s">
        <v>149</v>
      </c>
      <c r="E32" s="5" t="s">
        <v>195</v>
      </c>
      <c r="F32" s="766" t="s">
        <v>196</v>
      </c>
      <c r="G32" s="132" t="s">
        <v>125</v>
      </c>
      <c r="H32" s="132" t="s">
        <v>125</v>
      </c>
      <c r="I32" s="132" t="s">
        <v>177</v>
      </c>
      <c r="J32" s="552" t="s">
        <v>125</v>
      </c>
      <c r="K32" s="132" t="s">
        <v>129</v>
      </c>
      <c r="L32" s="273" t="s">
        <v>125</v>
      </c>
      <c r="M32" s="218" t="s">
        <v>129</v>
      </c>
      <c r="N32" s="31">
        <v>0</v>
      </c>
      <c r="O32" s="538" t="s">
        <v>5270</v>
      </c>
    </row>
    <row r="33" spans="1:15" s="4" customFormat="1" ht="38.25" x14ac:dyDescent="0.25">
      <c r="A33" s="765">
        <v>27</v>
      </c>
      <c r="B33" s="132" t="s">
        <v>120</v>
      </c>
      <c r="C33" s="132" t="s">
        <v>161</v>
      </c>
      <c r="D33" s="132" t="s">
        <v>149</v>
      </c>
      <c r="E33" s="5" t="s">
        <v>198</v>
      </c>
      <c r="F33" s="766" t="s">
        <v>199</v>
      </c>
      <c r="G33" s="132" t="s">
        <v>125</v>
      </c>
      <c r="H33" s="132" t="s">
        <v>125</v>
      </c>
      <c r="I33" s="132" t="s">
        <v>177</v>
      </c>
      <c r="J33" s="552" t="s">
        <v>125</v>
      </c>
      <c r="K33" s="132" t="s">
        <v>126</v>
      </c>
      <c r="L33" s="273" t="s">
        <v>125</v>
      </c>
      <c r="M33" s="218" t="s">
        <v>126</v>
      </c>
      <c r="N33" s="31">
        <v>0</v>
      </c>
      <c r="O33" s="538"/>
    </row>
    <row r="34" spans="1:15" s="4" customFormat="1" ht="51" x14ac:dyDescent="0.25">
      <c r="A34" s="765">
        <v>28</v>
      </c>
      <c r="B34" s="132" t="s">
        <v>120</v>
      </c>
      <c r="C34" s="132" t="s">
        <v>161</v>
      </c>
      <c r="D34" s="132" t="s">
        <v>149</v>
      </c>
      <c r="E34" s="5" t="s">
        <v>200</v>
      </c>
      <c r="F34" s="766" t="s">
        <v>201</v>
      </c>
      <c r="G34" s="132" t="s">
        <v>125</v>
      </c>
      <c r="H34" s="132" t="s">
        <v>125</v>
      </c>
      <c r="I34" s="132" t="s">
        <v>166</v>
      </c>
      <c r="J34" s="552" t="s">
        <v>125</v>
      </c>
      <c r="K34" s="48" t="s">
        <v>1156</v>
      </c>
      <c r="L34" s="273" t="s">
        <v>125</v>
      </c>
      <c r="M34" s="48" t="s">
        <v>1156</v>
      </c>
      <c r="N34" s="31">
        <v>0</v>
      </c>
      <c r="O34" s="538"/>
    </row>
    <row r="35" spans="1:15" s="4" customFormat="1" ht="38.25" x14ac:dyDescent="0.25">
      <c r="A35" s="765">
        <v>29</v>
      </c>
      <c r="B35" s="132" t="s">
        <v>120</v>
      </c>
      <c r="C35" s="132" t="s">
        <v>161</v>
      </c>
      <c r="D35" s="132" t="s">
        <v>149</v>
      </c>
      <c r="E35" s="5">
        <v>7</v>
      </c>
      <c r="F35" s="766" t="s">
        <v>205</v>
      </c>
      <c r="G35" s="132" t="s">
        <v>125</v>
      </c>
      <c r="H35" s="132" t="s">
        <v>125</v>
      </c>
      <c r="I35" s="132" t="s">
        <v>177</v>
      </c>
      <c r="J35" s="552" t="s">
        <v>125</v>
      </c>
      <c r="K35" s="132" t="s">
        <v>129</v>
      </c>
      <c r="L35" s="273" t="s">
        <v>125</v>
      </c>
      <c r="M35" s="218" t="s">
        <v>129</v>
      </c>
      <c r="N35" s="31">
        <v>0</v>
      </c>
      <c r="O35" s="540"/>
    </row>
    <row r="36" spans="1:15" s="4" customFormat="1" ht="51" x14ac:dyDescent="0.25">
      <c r="A36" s="765">
        <v>30</v>
      </c>
      <c r="B36" s="132" t="s">
        <v>120</v>
      </c>
      <c r="C36" s="132" t="s">
        <v>161</v>
      </c>
      <c r="D36" s="132" t="s">
        <v>149</v>
      </c>
      <c r="E36" s="5">
        <v>8</v>
      </c>
      <c r="F36" s="766" t="s">
        <v>207</v>
      </c>
      <c r="G36" s="132">
        <v>6</v>
      </c>
      <c r="H36" s="46">
        <v>0.2</v>
      </c>
      <c r="I36" s="132" t="s">
        <v>177</v>
      </c>
      <c r="J36" s="552">
        <v>2</v>
      </c>
      <c r="K36" s="132" t="s">
        <v>129</v>
      </c>
      <c r="L36" s="393" t="s">
        <v>129</v>
      </c>
      <c r="M36" s="218" t="s">
        <v>129</v>
      </c>
      <c r="N36" s="361">
        <v>0.2</v>
      </c>
      <c r="O36" s="538" t="s">
        <v>5271</v>
      </c>
    </row>
    <row r="37" spans="1:15" s="4" customFormat="1" ht="63.75" x14ac:dyDescent="0.25">
      <c r="A37" s="765">
        <v>31</v>
      </c>
      <c r="B37" s="132" t="s">
        <v>120</v>
      </c>
      <c r="C37" s="132" t="s">
        <v>161</v>
      </c>
      <c r="D37" s="132" t="s">
        <v>149</v>
      </c>
      <c r="E37" s="5">
        <v>9</v>
      </c>
      <c r="F37" s="766" t="s">
        <v>209</v>
      </c>
      <c r="G37" s="132" t="s">
        <v>125</v>
      </c>
      <c r="H37" s="46">
        <v>0</v>
      </c>
      <c r="I37" s="132" t="s">
        <v>177</v>
      </c>
      <c r="J37" s="552">
        <v>3</v>
      </c>
      <c r="K37" s="132" t="s">
        <v>129</v>
      </c>
      <c r="L37" s="393" t="s">
        <v>129</v>
      </c>
      <c r="M37" s="218" t="s">
        <v>129</v>
      </c>
      <c r="N37" s="355">
        <v>0</v>
      </c>
      <c r="O37" s="538" t="s">
        <v>5272</v>
      </c>
    </row>
    <row r="38" spans="1:15" s="4" customFormat="1" ht="51" x14ac:dyDescent="0.25">
      <c r="A38" s="765">
        <v>32</v>
      </c>
      <c r="B38" s="132" t="s">
        <v>120</v>
      </c>
      <c r="C38" s="132" t="s">
        <v>161</v>
      </c>
      <c r="D38" s="132" t="s">
        <v>149</v>
      </c>
      <c r="E38" s="5">
        <v>10</v>
      </c>
      <c r="F38" s="766" t="s">
        <v>211</v>
      </c>
      <c r="G38" s="132">
        <v>7</v>
      </c>
      <c r="H38" s="46">
        <v>0.4</v>
      </c>
      <c r="I38" s="132" t="s">
        <v>135</v>
      </c>
      <c r="J38" s="393">
        <v>4</v>
      </c>
      <c r="K38" s="132" t="s">
        <v>135</v>
      </c>
      <c r="L38" s="393" t="s">
        <v>135</v>
      </c>
      <c r="M38" s="218" t="s">
        <v>135</v>
      </c>
      <c r="N38" s="361">
        <v>0.4</v>
      </c>
      <c r="O38" s="538"/>
    </row>
    <row r="39" spans="1:15" s="4" customFormat="1" ht="38.25" x14ac:dyDescent="0.25">
      <c r="A39" s="765">
        <v>33</v>
      </c>
      <c r="B39" s="132" t="s">
        <v>120</v>
      </c>
      <c r="C39" s="132" t="s">
        <v>161</v>
      </c>
      <c r="D39" s="132" t="s">
        <v>149</v>
      </c>
      <c r="E39" s="5" t="s">
        <v>212</v>
      </c>
      <c r="F39" s="766" t="s">
        <v>213</v>
      </c>
      <c r="G39" s="1616">
        <v>7</v>
      </c>
      <c r="H39" s="132" t="s">
        <v>125</v>
      </c>
      <c r="I39" s="132" t="s">
        <v>177</v>
      </c>
      <c r="J39" s="552" t="s">
        <v>142</v>
      </c>
      <c r="K39" s="132" t="s">
        <v>129</v>
      </c>
      <c r="L39" s="393" t="s">
        <v>129</v>
      </c>
      <c r="M39" s="218" t="s">
        <v>129</v>
      </c>
      <c r="N39" s="31">
        <v>0</v>
      </c>
      <c r="O39" s="538" t="s">
        <v>5273</v>
      </c>
    </row>
    <row r="40" spans="1:15" s="4" customFormat="1" ht="38.25" x14ac:dyDescent="0.25">
      <c r="A40" s="765">
        <v>34</v>
      </c>
      <c r="B40" s="132" t="s">
        <v>120</v>
      </c>
      <c r="C40" s="132" t="s">
        <v>161</v>
      </c>
      <c r="D40" s="132" t="s">
        <v>149</v>
      </c>
      <c r="E40" s="5" t="s">
        <v>215</v>
      </c>
      <c r="F40" s="766" t="s">
        <v>216</v>
      </c>
      <c r="G40" s="1616"/>
      <c r="H40" s="132" t="s">
        <v>125</v>
      </c>
      <c r="I40" s="132" t="s">
        <v>177</v>
      </c>
      <c r="J40" s="552" t="s">
        <v>144</v>
      </c>
      <c r="K40" s="132" t="s">
        <v>129</v>
      </c>
      <c r="L40" s="393" t="s">
        <v>129</v>
      </c>
      <c r="M40" s="218" t="s">
        <v>129</v>
      </c>
      <c r="N40" s="31">
        <v>0</v>
      </c>
      <c r="O40" s="538" t="s">
        <v>5273</v>
      </c>
    </row>
    <row r="41" spans="1:15" s="4" customFormat="1" ht="38.25" x14ac:dyDescent="0.25">
      <c r="A41" s="765">
        <v>35</v>
      </c>
      <c r="B41" s="132" t="s">
        <v>120</v>
      </c>
      <c r="C41" s="132" t="s">
        <v>161</v>
      </c>
      <c r="D41" s="132" t="s">
        <v>149</v>
      </c>
      <c r="E41" s="5" t="s">
        <v>218</v>
      </c>
      <c r="F41" s="766" t="s">
        <v>219</v>
      </c>
      <c r="G41" s="1616"/>
      <c r="H41" s="132" t="s">
        <v>125</v>
      </c>
      <c r="I41" s="132" t="s">
        <v>177</v>
      </c>
      <c r="J41" s="552" t="s">
        <v>146</v>
      </c>
      <c r="K41" s="132" t="s">
        <v>129</v>
      </c>
      <c r="L41" s="393" t="s">
        <v>129</v>
      </c>
      <c r="M41" s="218" t="s">
        <v>129</v>
      </c>
      <c r="N41" s="31">
        <v>0</v>
      </c>
      <c r="O41" s="538"/>
    </row>
    <row r="42" spans="1:15" s="4" customFormat="1" ht="409.5" x14ac:dyDescent="0.25">
      <c r="A42" s="765">
        <v>36</v>
      </c>
      <c r="B42" s="132" t="s">
        <v>120</v>
      </c>
      <c r="C42" s="132" t="s">
        <v>161</v>
      </c>
      <c r="D42" s="132" t="s">
        <v>149</v>
      </c>
      <c r="E42" s="5" t="s">
        <v>221</v>
      </c>
      <c r="F42" s="766" t="s">
        <v>222</v>
      </c>
      <c r="G42" s="1616"/>
      <c r="H42" s="132" t="s">
        <v>125</v>
      </c>
      <c r="I42" s="132" t="s">
        <v>166</v>
      </c>
      <c r="J42" s="552" t="s">
        <v>223</v>
      </c>
      <c r="K42" s="48" t="s">
        <v>5274</v>
      </c>
      <c r="L42" s="541" t="s">
        <v>5275</v>
      </c>
      <c r="M42" s="40" t="s">
        <v>5275</v>
      </c>
      <c r="N42" s="31">
        <v>0</v>
      </c>
      <c r="O42" s="538"/>
    </row>
    <row r="43" spans="1:15" s="4" customFormat="1" ht="38.25" x14ac:dyDescent="0.25">
      <c r="A43" s="765">
        <v>37</v>
      </c>
      <c r="B43" s="132" t="s">
        <v>120</v>
      </c>
      <c r="C43" s="132" t="s">
        <v>161</v>
      </c>
      <c r="D43" s="132" t="s">
        <v>149</v>
      </c>
      <c r="E43" s="5">
        <v>11</v>
      </c>
      <c r="F43" s="766" t="s">
        <v>226</v>
      </c>
      <c r="G43" s="1616">
        <v>8</v>
      </c>
      <c r="H43" s="46">
        <v>0.3</v>
      </c>
      <c r="I43" s="132" t="s">
        <v>159</v>
      </c>
      <c r="J43" s="552">
        <v>5</v>
      </c>
      <c r="K43" s="48">
        <v>45</v>
      </c>
      <c r="L43" s="767">
        <v>30</v>
      </c>
      <c r="M43" s="782">
        <v>30</v>
      </c>
      <c r="N43" s="370">
        <v>0.3</v>
      </c>
      <c r="O43" s="538"/>
    </row>
    <row r="44" spans="1:15" s="4" customFormat="1" ht="38.25" x14ac:dyDescent="0.25">
      <c r="A44" s="765">
        <v>38</v>
      </c>
      <c r="B44" s="132" t="s">
        <v>120</v>
      </c>
      <c r="C44" s="132" t="s">
        <v>161</v>
      </c>
      <c r="D44" s="132" t="s">
        <v>149</v>
      </c>
      <c r="E44" s="5" t="s">
        <v>228</v>
      </c>
      <c r="F44" s="777" t="s">
        <v>229</v>
      </c>
      <c r="G44" s="1616"/>
      <c r="H44" s="132" t="s">
        <v>125</v>
      </c>
      <c r="I44" s="132" t="s">
        <v>135</v>
      </c>
      <c r="J44" s="552" t="s">
        <v>151</v>
      </c>
      <c r="K44" s="132" t="s">
        <v>135</v>
      </c>
      <c r="L44" s="544" t="s">
        <v>135</v>
      </c>
      <c r="M44" s="371" t="s">
        <v>135</v>
      </c>
      <c r="N44" s="31">
        <v>0</v>
      </c>
      <c r="O44" s="538"/>
    </row>
    <row r="45" spans="1:15" s="4" customFormat="1" ht="38.25" x14ac:dyDescent="0.25">
      <c r="A45" s="765">
        <v>39</v>
      </c>
      <c r="B45" s="132" t="s">
        <v>120</v>
      </c>
      <c r="C45" s="132" t="s">
        <v>161</v>
      </c>
      <c r="D45" s="132" t="s">
        <v>149</v>
      </c>
      <c r="E45" s="5" t="s">
        <v>230</v>
      </c>
      <c r="F45" s="766" t="s">
        <v>231</v>
      </c>
      <c r="G45" s="1616"/>
      <c r="H45" s="132" t="s">
        <v>125</v>
      </c>
      <c r="I45" s="132" t="s">
        <v>124</v>
      </c>
      <c r="J45" s="552" t="s">
        <v>232</v>
      </c>
      <c r="K45" s="48" t="s">
        <v>129</v>
      </c>
      <c r="L45" s="544" t="s">
        <v>129</v>
      </c>
      <c r="M45" s="371" t="s">
        <v>129</v>
      </c>
      <c r="N45" s="31">
        <v>0</v>
      </c>
      <c r="O45" s="538"/>
    </row>
    <row r="46" spans="1:15" s="4" customFormat="1" ht="38.25" x14ac:dyDescent="0.25">
      <c r="A46" s="765">
        <v>40</v>
      </c>
      <c r="B46" s="132" t="s">
        <v>120</v>
      </c>
      <c r="C46" s="132" t="s">
        <v>161</v>
      </c>
      <c r="D46" s="132" t="s">
        <v>149</v>
      </c>
      <c r="E46" s="5" t="s">
        <v>233</v>
      </c>
      <c r="F46" s="766" t="s">
        <v>234</v>
      </c>
      <c r="G46" s="1616"/>
      <c r="H46" s="132" t="s">
        <v>125</v>
      </c>
      <c r="I46" s="132" t="s">
        <v>124</v>
      </c>
      <c r="J46" s="552" t="s">
        <v>235</v>
      </c>
      <c r="K46" s="48" t="s">
        <v>129</v>
      </c>
      <c r="L46" s="544" t="s">
        <v>129</v>
      </c>
      <c r="M46" s="371" t="s">
        <v>129</v>
      </c>
      <c r="N46" s="31">
        <v>0</v>
      </c>
      <c r="O46" s="538"/>
    </row>
    <row r="47" spans="1:15" s="4" customFormat="1" ht="38.25" x14ac:dyDescent="0.25">
      <c r="A47" s="765">
        <v>41</v>
      </c>
      <c r="B47" s="132" t="s">
        <v>120</v>
      </c>
      <c r="C47" s="132" t="s">
        <v>161</v>
      </c>
      <c r="D47" s="132" t="s">
        <v>149</v>
      </c>
      <c r="E47" s="5" t="s">
        <v>236</v>
      </c>
      <c r="F47" s="766" t="s">
        <v>237</v>
      </c>
      <c r="G47" s="1616"/>
      <c r="H47" s="132" t="s">
        <v>125</v>
      </c>
      <c r="I47" s="132" t="s">
        <v>124</v>
      </c>
      <c r="J47" s="552" t="s">
        <v>238</v>
      </c>
      <c r="K47" s="48" t="s">
        <v>129</v>
      </c>
      <c r="L47" s="544" t="s">
        <v>129</v>
      </c>
      <c r="M47" s="371" t="s">
        <v>129</v>
      </c>
      <c r="N47" s="31">
        <v>0</v>
      </c>
      <c r="O47" s="538"/>
    </row>
    <row r="48" spans="1:15" s="4" customFormat="1" ht="38.25" x14ac:dyDescent="0.25">
      <c r="A48" s="765">
        <v>42</v>
      </c>
      <c r="B48" s="132" t="s">
        <v>120</v>
      </c>
      <c r="C48" s="132" t="s">
        <v>161</v>
      </c>
      <c r="D48" s="132" t="s">
        <v>149</v>
      </c>
      <c r="E48" s="5" t="s">
        <v>239</v>
      </c>
      <c r="F48" s="766" t="s">
        <v>240</v>
      </c>
      <c r="G48" s="1616"/>
      <c r="H48" s="132" t="s">
        <v>125</v>
      </c>
      <c r="I48" s="132" t="s">
        <v>124</v>
      </c>
      <c r="J48" s="552" t="s">
        <v>241</v>
      </c>
      <c r="K48" s="48" t="s">
        <v>129</v>
      </c>
      <c r="L48" s="544" t="s">
        <v>129</v>
      </c>
      <c r="M48" s="371" t="s">
        <v>129</v>
      </c>
      <c r="N48" s="31">
        <v>0</v>
      </c>
      <c r="O48" s="538"/>
    </row>
    <row r="49" spans="1:15" s="4" customFormat="1" ht="38.25" x14ac:dyDescent="0.25">
      <c r="A49" s="765">
        <v>43</v>
      </c>
      <c r="B49" s="132" t="s">
        <v>120</v>
      </c>
      <c r="C49" s="132" t="s">
        <v>161</v>
      </c>
      <c r="D49" s="132" t="s">
        <v>149</v>
      </c>
      <c r="E49" s="5" t="s">
        <v>242</v>
      </c>
      <c r="F49" s="766" t="s">
        <v>243</v>
      </c>
      <c r="G49" s="1616"/>
      <c r="H49" s="132" t="s">
        <v>125</v>
      </c>
      <c r="I49" s="132" t="s">
        <v>124</v>
      </c>
      <c r="J49" s="552" t="s">
        <v>244</v>
      </c>
      <c r="K49" s="48" t="s">
        <v>129</v>
      </c>
      <c r="L49" s="544" t="s">
        <v>126</v>
      </c>
      <c r="M49" s="371" t="s">
        <v>126</v>
      </c>
      <c r="N49" s="31">
        <v>0</v>
      </c>
      <c r="O49" s="795" t="s">
        <v>5276</v>
      </c>
    </row>
    <row r="50" spans="1:15" s="4" customFormat="1" ht="38.25" x14ac:dyDescent="0.25">
      <c r="A50" s="765">
        <v>44</v>
      </c>
      <c r="B50" s="132" t="s">
        <v>120</v>
      </c>
      <c r="C50" s="132" t="s">
        <v>161</v>
      </c>
      <c r="D50" s="132" t="s">
        <v>149</v>
      </c>
      <c r="E50" s="5" t="s">
        <v>245</v>
      </c>
      <c r="F50" s="766" t="s">
        <v>246</v>
      </c>
      <c r="G50" s="1616"/>
      <c r="H50" s="132" t="s">
        <v>125</v>
      </c>
      <c r="I50" s="132" t="s">
        <v>124</v>
      </c>
      <c r="J50" s="552" t="s">
        <v>247</v>
      </c>
      <c r="K50" s="48" t="s">
        <v>129</v>
      </c>
      <c r="L50" s="544" t="s">
        <v>126</v>
      </c>
      <c r="M50" s="371" t="s">
        <v>126</v>
      </c>
      <c r="N50" s="31">
        <v>0</v>
      </c>
      <c r="O50" s="795" t="s">
        <v>5276</v>
      </c>
    </row>
    <row r="51" spans="1:15" s="4" customFormat="1" ht="38.25" x14ac:dyDescent="0.25">
      <c r="A51" s="765">
        <v>45</v>
      </c>
      <c r="B51" s="132" t="s">
        <v>120</v>
      </c>
      <c r="C51" s="132" t="s">
        <v>161</v>
      </c>
      <c r="D51" s="132" t="s">
        <v>149</v>
      </c>
      <c r="E51" s="5" t="s">
        <v>248</v>
      </c>
      <c r="F51" s="766" t="s">
        <v>249</v>
      </c>
      <c r="G51" s="1616"/>
      <c r="H51" s="132" t="s">
        <v>125</v>
      </c>
      <c r="I51" s="132" t="s">
        <v>124</v>
      </c>
      <c r="J51" s="552" t="s">
        <v>250</v>
      </c>
      <c r="K51" s="48" t="s">
        <v>129</v>
      </c>
      <c r="L51" s="544" t="s">
        <v>129</v>
      </c>
      <c r="M51" s="371" t="s">
        <v>129</v>
      </c>
      <c r="N51" s="31">
        <v>0</v>
      </c>
      <c r="O51" s="538"/>
    </row>
    <row r="52" spans="1:15" s="4" customFormat="1" ht="38.25" x14ac:dyDescent="0.25">
      <c r="A52" s="765">
        <v>46</v>
      </c>
      <c r="B52" s="132" t="s">
        <v>120</v>
      </c>
      <c r="C52" s="132" t="s">
        <v>161</v>
      </c>
      <c r="D52" s="132" t="s">
        <v>149</v>
      </c>
      <c r="E52" s="5" t="s">
        <v>251</v>
      </c>
      <c r="F52" s="766" t="s">
        <v>252</v>
      </c>
      <c r="G52" s="1616"/>
      <c r="H52" s="132" t="s">
        <v>125</v>
      </c>
      <c r="I52" s="132" t="s">
        <v>124</v>
      </c>
      <c r="J52" s="552" t="s">
        <v>253</v>
      </c>
      <c r="K52" s="48" t="s">
        <v>434</v>
      </c>
      <c r="L52" s="544" t="s">
        <v>126</v>
      </c>
      <c r="M52" s="371" t="s">
        <v>126</v>
      </c>
      <c r="N52" s="31">
        <v>0</v>
      </c>
      <c r="O52" s="795" t="s">
        <v>5276</v>
      </c>
    </row>
    <row r="53" spans="1:15" s="4" customFormat="1" ht="38.25" x14ac:dyDescent="0.25">
      <c r="A53" s="765">
        <v>47</v>
      </c>
      <c r="B53" s="132" t="s">
        <v>120</v>
      </c>
      <c r="C53" s="132" t="s">
        <v>161</v>
      </c>
      <c r="D53" s="132" t="s">
        <v>149</v>
      </c>
      <c r="E53" s="5" t="s">
        <v>254</v>
      </c>
      <c r="F53" s="766" t="s">
        <v>255</v>
      </c>
      <c r="G53" s="1616"/>
      <c r="H53" s="132" t="s">
        <v>125</v>
      </c>
      <c r="I53" s="132" t="s">
        <v>124</v>
      </c>
      <c r="J53" s="552" t="s">
        <v>256</v>
      </c>
      <c r="K53" s="48" t="s">
        <v>129</v>
      </c>
      <c r="L53" s="544" t="s">
        <v>129</v>
      </c>
      <c r="M53" s="371" t="s">
        <v>129</v>
      </c>
      <c r="N53" s="31">
        <v>0</v>
      </c>
      <c r="O53" s="538"/>
    </row>
    <row r="54" spans="1:15" s="4" customFormat="1" ht="38.25" x14ac:dyDescent="0.25">
      <c r="A54" s="765">
        <v>48</v>
      </c>
      <c r="B54" s="132" t="s">
        <v>120</v>
      </c>
      <c r="C54" s="132" t="s">
        <v>161</v>
      </c>
      <c r="D54" s="132" t="s">
        <v>149</v>
      </c>
      <c r="E54" s="5" t="s">
        <v>257</v>
      </c>
      <c r="F54" s="766" t="s">
        <v>258</v>
      </c>
      <c r="G54" s="1616"/>
      <c r="H54" s="132" t="s">
        <v>125</v>
      </c>
      <c r="I54" s="132" t="s">
        <v>124</v>
      </c>
      <c r="J54" s="552" t="s">
        <v>259</v>
      </c>
      <c r="K54" s="48" t="s">
        <v>129</v>
      </c>
      <c r="L54" s="544" t="s">
        <v>129</v>
      </c>
      <c r="M54" s="371" t="s">
        <v>129</v>
      </c>
      <c r="N54" s="31">
        <v>0</v>
      </c>
      <c r="O54" s="795"/>
    </row>
    <row r="55" spans="1:15" s="4" customFormat="1" ht="38.25" x14ac:dyDescent="0.25">
      <c r="A55" s="765">
        <v>49</v>
      </c>
      <c r="B55" s="132" t="s">
        <v>120</v>
      </c>
      <c r="C55" s="132" t="s">
        <v>161</v>
      </c>
      <c r="D55" s="132" t="s">
        <v>149</v>
      </c>
      <c r="E55" s="5" t="s">
        <v>260</v>
      </c>
      <c r="F55" s="766" t="s">
        <v>261</v>
      </c>
      <c r="G55" s="1616"/>
      <c r="H55" s="132" t="s">
        <v>125</v>
      </c>
      <c r="I55" s="132" t="s">
        <v>124</v>
      </c>
      <c r="J55" s="552" t="s">
        <v>262</v>
      </c>
      <c r="K55" s="48" t="s">
        <v>129</v>
      </c>
      <c r="L55" s="544" t="s">
        <v>129</v>
      </c>
      <c r="M55" s="371" t="s">
        <v>129</v>
      </c>
      <c r="N55" s="31">
        <v>0</v>
      </c>
      <c r="O55" s="795"/>
    </row>
    <row r="56" spans="1:15" s="4" customFormat="1" ht="90.75" customHeight="1" x14ac:dyDescent="0.25">
      <c r="A56" s="765">
        <v>50</v>
      </c>
      <c r="B56" s="132" t="s">
        <v>120</v>
      </c>
      <c r="C56" s="132" t="s">
        <v>161</v>
      </c>
      <c r="D56" s="132" t="s">
        <v>149</v>
      </c>
      <c r="E56" s="5" t="s">
        <v>263</v>
      </c>
      <c r="F56" s="766" t="s">
        <v>264</v>
      </c>
      <c r="G56" s="1616"/>
      <c r="H56" s="132" t="s">
        <v>125</v>
      </c>
      <c r="I56" s="132" t="s">
        <v>265</v>
      </c>
      <c r="J56" s="552" t="s">
        <v>266</v>
      </c>
      <c r="K56" s="5"/>
      <c r="L56" s="541" t="s">
        <v>5277</v>
      </c>
      <c r="M56" s="79" t="s">
        <v>5277</v>
      </c>
      <c r="N56" s="31">
        <v>0</v>
      </c>
      <c r="O56" s="538"/>
    </row>
    <row r="57" spans="1:15" s="4" customFormat="1" ht="51" x14ac:dyDescent="0.25">
      <c r="A57" s="765">
        <v>51</v>
      </c>
      <c r="B57" s="132" t="s">
        <v>120</v>
      </c>
      <c r="C57" s="132" t="s">
        <v>268</v>
      </c>
      <c r="D57" s="132" t="s">
        <v>149</v>
      </c>
      <c r="E57" s="5">
        <v>12</v>
      </c>
      <c r="F57" s="766" t="s">
        <v>269</v>
      </c>
      <c r="G57" s="132">
        <v>9</v>
      </c>
      <c r="H57" s="46">
        <v>0.1</v>
      </c>
      <c r="I57" s="132" t="s">
        <v>124</v>
      </c>
      <c r="J57" s="552">
        <v>6</v>
      </c>
      <c r="K57" s="132" t="s">
        <v>129</v>
      </c>
      <c r="L57" s="393" t="s">
        <v>129</v>
      </c>
      <c r="M57" s="218" t="s">
        <v>129</v>
      </c>
      <c r="N57" s="370">
        <v>0.1</v>
      </c>
      <c r="O57" s="538"/>
    </row>
    <row r="58" spans="1:15" s="4" customFormat="1" ht="38.25" x14ac:dyDescent="0.25">
      <c r="A58" s="765">
        <v>52</v>
      </c>
      <c r="B58" s="132" t="s">
        <v>120</v>
      </c>
      <c r="C58" s="132" t="s">
        <v>268</v>
      </c>
      <c r="D58" s="132" t="s">
        <v>149</v>
      </c>
      <c r="E58" s="5" t="s">
        <v>271</v>
      </c>
      <c r="F58" s="766" t="s">
        <v>272</v>
      </c>
      <c r="G58" s="132" t="s">
        <v>125</v>
      </c>
      <c r="H58" s="132" t="s">
        <v>125</v>
      </c>
      <c r="I58" s="132" t="s">
        <v>166</v>
      </c>
      <c r="J58" s="552" t="s">
        <v>125</v>
      </c>
      <c r="K58" s="48" t="s">
        <v>5269</v>
      </c>
      <c r="L58" s="273" t="s">
        <v>125</v>
      </c>
      <c r="M58" s="48" t="s">
        <v>5269</v>
      </c>
      <c r="N58" s="31">
        <v>0</v>
      </c>
      <c r="O58" s="538"/>
    </row>
    <row r="59" spans="1:15" s="4" customFormat="1" ht="76.5" x14ac:dyDescent="0.25">
      <c r="A59" s="765">
        <v>53</v>
      </c>
      <c r="B59" s="132" t="s">
        <v>120</v>
      </c>
      <c r="C59" s="132" t="s">
        <v>268</v>
      </c>
      <c r="D59" s="132" t="s">
        <v>149</v>
      </c>
      <c r="E59" s="5">
        <v>13</v>
      </c>
      <c r="F59" s="766" t="s">
        <v>275</v>
      </c>
      <c r="G59" s="132">
        <v>10</v>
      </c>
      <c r="H59" s="46">
        <v>0.1</v>
      </c>
      <c r="I59" s="132" t="s">
        <v>177</v>
      </c>
      <c r="J59" s="552" t="s">
        <v>125</v>
      </c>
      <c r="K59" s="132" t="s">
        <v>129</v>
      </c>
      <c r="L59" s="273" t="s">
        <v>125</v>
      </c>
      <c r="M59" s="218" t="s">
        <v>129</v>
      </c>
      <c r="N59" s="370">
        <v>0.1</v>
      </c>
      <c r="O59" s="538"/>
    </row>
    <row r="60" spans="1:15" s="4" customFormat="1" ht="63.75" x14ac:dyDescent="0.25">
      <c r="A60" s="765">
        <v>54</v>
      </c>
      <c r="B60" s="132" t="s">
        <v>120</v>
      </c>
      <c r="C60" s="132" t="s">
        <v>268</v>
      </c>
      <c r="D60" s="132" t="s">
        <v>149</v>
      </c>
      <c r="E60" s="5">
        <v>14</v>
      </c>
      <c r="F60" s="766" t="s">
        <v>277</v>
      </c>
      <c r="G60" s="132" t="s">
        <v>125</v>
      </c>
      <c r="H60" s="132" t="s">
        <v>125</v>
      </c>
      <c r="I60" s="132" t="s">
        <v>278</v>
      </c>
      <c r="J60" s="552">
        <v>7</v>
      </c>
      <c r="K60" s="62">
        <v>0.24</v>
      </c>
      <c r="L60" s="778">
        <v>0.06</v>
      </c>
      <c r="M60" s="779">
        <v>0.06</v>
      </c>
      <c r="N60" s="31">
        <v>0</v>
      </c>
      <c r="O60" s="538"/>
    </row>
    <row r="61" spans="1:15" s="4" customFormat="1" ht="63.75" x14ac:dyDescent="0.25">
      <c r="A61" s="765">
        <v>55</v>
      </c>
      <c r="B61" s="132" t="s">
        <v>120</v>
      </c>
      <c r="C61" s="132" t="s">
        <v>268</v>
      </c>
      <c r="D61" s="132" t="s">
        <v>149</v>
      </c>
      <c r="E61" s="5">
        <v>15</v>
      </c>
      <c r="F61" s="766" t="s">
        <v>279</v>
      </c>
      <c r="G61" s="132">
        <v>11</v>
      </c>
      <c r="H61" s="132" t="s">
        <v>280</v>
      </c>
      <c r="I61" s="132" t="s">
        <v>278</v>
      </c>
      <c r="J61" s="552">
        <v>8</v>
      </c>
      <c r="K61" s="62">
        <v>0.22</v>
      </c>
      <c r="L61" s="778">
        <v>0.06</v>
      </c>
      <c r="M61" s="779">
        <v>0.06</v>
      </c>
      <c r="N61" s="780">
        <v>0.5</v>
      </c>
      <c r="O61" s="723"/>
    </row>
    <row r="62" spans="1:15" s="4" customFormat="1" ht="357" customHeight="1" x14ac:dyDescent="0.25">
      <c r="A62" s="765">
        <v>56</v>
      </c>
      <c r="B62" s="132" t="s">
        <v>120</v>
      </c>
      <c r="C62" s="132" t="s">
        <v>268</v>
      </c>
      <c r="D62" s="132" t="s">
        <v>149</v>
      </c>
      <c r="E62" s="5">
        <v>16</v>
      </c>
      <c r="F62" s="766" t="s">
        <v>283</v>
      </c>
      <c r="G62" s="132" t="s">
        <v>125</v>
      </c>
      <c r="H62" s="132" t="s">
        <v>125</v>
      </c>
      <c r="I62" s="132" t="s">
        <v>166</v>
      </c>
      <c r="J62" s="552" t="s">
        <v>125</v>
      </c>
      <c r="K62" s="48"/>
      <c r="L62" s="273" t="s">
        <v>125</v>
      </c>
      <c r="M62" s="79" t="s">
        <v>5278</v>
      </c>
      <c r="N62" s="31">
        <v>0</v>
      </c>
      <c r="O62" s="538" t="s">
        <v>5279</v>
      </c>
    </row>
    <row r="63" spans="1:15" s="4" customFormat="1" ht="51" x14ac:dyDescent="0.25">
      <c r="A63" s="765">
        <v>57</v>
      </c>
      <c r="B63" s="132" t="s">
        <v>120</v>
      </c>
      <c r="C63" s="132" t="s">
        <v>268</v>
      </c>
      <c r="D63" s="132" t="s">
        <v>149</v>
      </c>
      <c r="E63" s="5">
        <v>17</v>
      </c>
      <c r="F63" s="766" t="s">
        <v>287</v>
      </c>
      <c r="G63" s="132">
        <v>12</v>
      </c>
      <c r="H63" s="46">
        <v>0.3</v>
      </c>
      <c r="I63" s="132" t="s">
        <v>177</v>
      </c>
      <c r="J63" s="552">
        <v>9</v>
      </c>
      <c r="K63" s="132" t="s">
        <v>126</v>
      </c>
      <c r="L63" s="393" t="s">
        <v>129</v>
      </c>
      <c r="M63" s="218" t="s">
        <v>129</v>
      </c>
      <c r="N63" s="370">
        <v>0.3</v>
      </c>
      <c r="O63" s="538"/>
    </row>
    <row r="64" spans="1:15" s="4" customFormat="1" ht="51" x14ac:dyDescent="0.25">
      <c r="A64" s="765">
        <v>58</v>
      </c>
      <c r="B64" s="132" t="s">
        <v>120</v>
      </c>
      <c r="C64" s="132" t="s">
        <v>268</v>
      </c>
      <c r="D64" s="132" t="s">
        <v>149</v>
      </c>
      <c r="E64" s="5" t="s">
        <v>289</v>
      </c>
      <c r="F64" s="766" t="s">
        <v>290</v>
      </c>
      <c r="G64" s="132" t="s">
        <v>125</v>
      </c>
      <c r="H64" s="132" t="s">
        <v>125</v>
      </c>
      <c r="I64" s="132" t="s">
        <v>166</v>
      </c>
      <c r="J64" s="552" t="s">
        <v>125</v>
      </c>
      <c r="K64" s="48" t="s">
        <v>434</v>
      </c>
      <c r="L64" s="273" t="s">
        <v>125</v>
      </c>
      <c r="M64" s="218" t="s">
        <v>129</v>
      </c>
      <c r="N64" s="31">
        <v>0</v>
      </c>
      <c r="O64" s="538"/>
    </row>
    <row r="65" spans="1:15" s="4" customFormat="1" ht="38.25" x14ac:dyDescent="0.25">
      <c r="A65" s="765">
        <v>59</v>
      </c>
      <c r="B65" s="132" t="s">
        <v>293</v>
      </c>
      <c r="C65" s="132" t="s">
        <v>294</v>
      </c>
      <c r="D65" s="132" t="s">
        <v>295</v>
      </c>
      <c r="E65" s="5">
        <v>18</v>
      </c>
      <c r="F65" s="766" t="s">
        <v>296</v>
      </c>
      <c r="G65" s="132">
        <v>13</v>
      </c>
      <c r="H65" s="46">
        <v>0.1</v>
      </c>
      <c r="I65" s="132" t="s">
        <v>124</v>
      </c>
      <c r="J65" s="552">
        <v>12</v>
      </c>
      <c r="K65" s="132" t="s">
        <v>129</v>
      </c>
      <c r="L65" s="393" t="s">
        <v>129</v>
      </c>
      <c r="M65" s="218" t="s">
        <v>129</v>
      </c>
      <c r="N65" s="370">
        <v>0.1</v>
      </c>
      <c r="O65" s="538"/>
    </row>
    <row r="66" spans="1:15" s="4" customFormat="1" ht="51" x14ac:dyDescent="0.25">
      <c r="A66" s="765">
        <v>60</v>
      </c>
      <c r="B66" s="132" t="s">
        <v>293</v>
      </c>
      <c r="C66" s="132" t="s">
        <v>294</v>
      </c>
      <c r="D66" s="132" t="s">
        <v>295</v>
      </c>
      <c r="E66" s="5">
        <v>19</v>
      </c>
      <c r="F66" s="766" t="s">
        <v>298</v>
      </c>
      <c r="G66" s="132">
        <v>14</v>
      </c>
      <c r="H66" s="46">
        <v>0.05</v>
      </c>
      <c r="I66" s="132" t="s">
        <v>177</v>
      </c>
      <c r="J66" s="552" t="s">
        <v>125</v>
      </c>
      <c r="K66" s="132" t="s">
        <v>129</v>
      </c>
      <c r="L66" s="273" t="s">
        <v>125</v>
      </c>
      <c r="M66" s="218" t="s">
        <v>129</v>
      </c>
      <c r="N66" s="370">
        <v>0.05</v>
      </c>
      <c r="O66" s="538"/>
    </row>
    <row r="67" spans="1:15" s="4" customFormat="1" ht="51" x14ac:dyDescent="0.25">
      <c r="A67" s="765">
        <v>61</v>
      </c>
      <c r="B67" s="132" t="s">
        <v>293</v>
      </c>
      <c r="C67" s="132" t="s">
        <v>294</v>
      </c>
      <c r="D67" s="132" t="s">
        <v>300</v>
      </c>
      <c r="E67" s="5">
        <v>20</v>
      </c>
      <c r="F67" s="766" t="s">
        <v>301</v>
      </c>
      <c r="G67" s="132" t="s">
        <v>125</v>
      </c>
      <c r="H67" s="132" t="s">
        <v>125</v>
      </c>
      <c r="I67" s="132" t="s">
        <v>159</v>
      </c>
      <c r="J67" s="552">
        <v>10</v>
      </c>
      <c r="K67" s="48">
        <v>11</v>
      </c>
      <c r="L67" s="767">
        <v>11</v>
      </c>
      <c r="M67" s="507">
        <v>11</v>
      </c>
      <c r="N67" s="31">
        <v>0</v>
      </c>
      <c r="O67" s="538"/>
    </row>
    <row r="68" spans="1:15" s="4" customFormat="1" ht="114.75" x14ac:dyDescent="0.25">
      <c r="A68" s="765">
        <v>62</v>
      </c>
      <c r="B68" s="132" t="s">
        <v>293</v>
      </c>
      <c r="C68" s="132" t="s">
        <v>294</v>
      </c>
      <c r="D68" s="132" t="s">
        <v>300</v>
      </c>
      <c r="E68" s="5">
        <v>21</v>
      </c>
      <c r="F68" s="766" t="s">
        <v>302</v>
      </c>
      <c r="G68" s="132">
        <v>15</v>
      </c>
      <c r="H68" s="46">
        <v>0.85</v>
      </c>
      <c r="I68" s="132" t="s">
        <v>159</v>
      </c>
      <c r="J68" s="552">
        <v>13</v>
      </c>
      <c r="K68" s="48">
        <v>1</v>
      </c>
      <c r="L68" s="767">
        <v>7</v>
      </c>
      <c r="M68" s="782">
        <v>7</v>
      </c>
      <c r="N68" s="370">
        <v>0.54090909090909089</v>
      </c>
      <c r="O68" s="538" t="s">
        <v>5280</v>
      </c>
    </row>
    <row r="69" spans="1:15" s="4" customFormat="1" ht="51" x14ac:dyDescent="0.25">
      <c r="A69" s="765">
        <v>63</v>
      </c>
      <c r="B69" s="132" t="s">
        <v>293</v>
      </c>
      <c r="C69" s="132" t="s">
        <v>304</v>
      </c>
      <c r="D69" s="132" t="s">
        <v>295</v>
      </c>
      <c r="E69" s="5">
        <v>22</v>
      </c>
      <c r="F69" s="766" t="s">
        <v>305</v>
      </c>
      <c r="G69" s="132">
        <v>16</v>
      </c>
      <c r="H69" s="46">
        <v>0.1</v>
      </c>
      <c r="I69" s="132" t="s">
        <v>124</v>
      </c>
      <c r="J69" s="552">
        <v>14</v>
      </c>
      <c r="K69" s="132" t="s">
        <v>129</v>
      </c>
      <c r="L69" s="393" t="s">
        <v>129</v>
      </c>
      <c r="M69" s="218" t="s">
        <v>129</v>
      </c>
      <c r="N69" s="370">
        <v>0.1</v>
      </c>
      <c r="O69" s="538"/>
    </row>
    <row r="70" spans="1:15" s="4" customFormat="1" ht="63.75" x14ac:dyDescent="0.25">
      <c r="A70" s="765">
        <v>64</v>
      </c>
      <c r="B70" s="132" t="s">
        <v>293</v>
      </c>
      <c r="C70" s="132" t="s">
        <v>304</v>
      </c>
      <c r="D70" s="132" t="s">
        <v>295</v>
      </c>
      <c r="E70" s="5" t="s">
        <v>306</v>
      </c>
      <c r="F70" s="766" t="s">
        <v>307</v>
      </c>
      <c r="G70" s="132" t="s">
        <v>125</v>
      </c>
      <c r="H70" s="132" t="s">
        <v>125</v>
      </c>
      <c r="I70" s="132" t="s">
        <v>166</v>
      </c>
      <c r="J70" s="552" t="s">
        <v>125</v>
      </c>
      <c r="K70" s="132" t="s">
        <v>5281</v>
      </c>
      <c r="L70" s="273" t="s">
        <v>125</v>
      </c>
      <c r="M70" s="132" t="s">
        <v>5281</v>
      </c>
      <c r="N70" s="31">
        <v>0</v>
      </c>
      <c r="O70" s="538"/>
    </row>
    <row r="71" spans="1:15" s="4" customFormat="1" ht="51" x14ac:dyDescent="0.25">
      <c r="A71" s="765">
        <v>65</v>
      </c>
      <c r="B71" s="132" t="s">
        <v>293</v>
      </c>
      <c r="C71" s="132" t="s">
        <v>304</v>
      </c>
      <c r="D71" s="132" t="s">
        <v>295</v>
      </c>
      <c r="E71" s="5">
        <v>23</v>
      </c>
      <c r="F71" s="766" t="s">
        <v>310</v>
      </c>
      <c r="G71" s="132">
        <v>17</v>
      </c>
      <c r="H71" s="46">
        <v>0.05</v>
      </c>
      <c r="I71" s="132" t="s">
        <v>177</v>
      </c>
      <c r="J71" s="552" t="s">
        <v>125</v>
      </c>
      <c r="K71" s="132" t="s">
        <v>129</v>
      </c>
      <c r="L71" s="273" t="s">
        <v>125</v>
      </c>
      <c r="M71" s="218" t="s">
        <v>129</v>
      </c>
      <c r="N71" s="370">
        <v>0.05</v>
      </c>
      <c r="O71" s="538"/>
    </row>
    <row r="72" spans="1:15" s="4" customFormat="1" ht="38.25" x14ac:dyDescent="0.25">
      <c r="A72" s="765">
        <v>66</v>
      </c>
      <c r="B72" s="132" t="s">
        <v>293</v>
      </c>
      <c r="C72" s="132" t="s">
        <v>304</v>
      </c>
      <c r="D72" s="132" t="s">
        <v>295</v>
      </c>
      <c r="E72" s="5" t="s">
        <v>311</v>
      </c>
      <c r="F72" s="766" t="s">
        <v>312</v>
      </c>
      <c r="G72" s="132" t="s">
        <v>125</v>
      </c>
      <c r="H72" s="132" t="s">
        <v>125</v>
      </c>
      <c r="I72" s="132" t="s">
        <v>166</v>
      </c>
      <c r="J72" s="552" t="s">
        <v>125</v>
      </c>
      <c r="K72" s="48" t="s">
        <v>5282</v>
      </c>
      <c r="L72" s="273" t="s">
        <v>125</v>
      </c>
      <c r="M72" s="48" t="s">
        <v>5282</v>
      </c>
      <c r="N72" s="31">
        <v>0</v>
      </c>
      <c r="O72" s="538"/>
    </row>
    <row r="73" spans="1:15" s="4" customFormat="1" ht="38.25" x14ac:dyDescent="0.25">
      <c r="A73" s="765">
        <v>67</v>
      </c>
      <c r="B73" s="132" t="s">
        <v>293</v>
      </c>
      <c r="C73" s="132" t="s">
        <v>304</v>
      </c>
      <c r="D73" s="132" t="s">
        <v>295</v>
      </c>
      <c r="E73" s="5">
        <v>24</v>
      </c>
      <c r="F73" s="766" t="s">
        <v>314</v>
      </c>
      <c r="G73" s="132">
        <v>18</v>
      </c>
      <c r="H73" s="46">
        <v>0.05</v>
      </c>
      <c r="I73" s="132" t="s">
        <v>177</v>
      </c>
      <c r="J73" s="552" t="s">
        <v>125</v>
      </c>
      <c r="K73" s="132" t="s">
        <v>129</v>
      </c>
      <c r="L73" s="273" t="s">
        <v>125</v>
      </c>
      <c r="M73" s="218" t="s">
        <v>129</v>
      </c>
      <c r="N73" s="370">
        <v>0.05</v>
      </c>
      <c r="O73" s="538"/>
    </row>
    <row r="74" spans="1:15" s="4" customFormat="1" ht="38.25" x14ac:dyDescent="0.25">
      <c r="A74" s="765">
        <v>68</v>
      </c>
      <c r="B74" s="132" t="s">
        <v>293</v>
      </c>
      <c r="C74" s="132" t="s">
        <v>304</v>
      </c>
      <c r="D74" s="132" t="s">
        <v>295</v>
      </c>
      <c r="E74" s="5">
        <v>25</v>
      </c>
      <c r="F74" s="766" t="s">
        <v>316</v>
      </c>
      <c r="G74" s="132" t="s">
        <v>125</v>
      </c>
      <c r="H74" s="132" t="s">
        <v>125</v>
      </c>
      <c r="I74" s="132" t="s">
        <v>159</v>
      </c>
      <c r="J74" s="552">
        <v>11</v>
      </c>
      <c r="K74" s="48">
        <v>2</v>
      </c>
      <c r="L74" s="767">
        <v>3</v>
      </c>
      <c r="M74" s="507">
        <v>3</v>
      </c>
      <c r="N74" s="31">
        <v>0</v>
      </c>
      <c r="O74" s="538"/>
    </row>
    <row r="75" spans="1:15" s="4" customFormat="1" ht="63.75" x14ac:dyDescent="0.25">
      <c r="A75" s="765">
        <v>69</v>
      </c>
      <c r="B75" s="132" t="s">
        <v>293</v>
      </c>
      <c r="C75" s="132" t="s">
        <v>304</v>
      </c>
      <c r="D75" s="132" t="s">
        <v>295</v>
      </c>
      <c r="E75" s="5">
        <v>26</v>
      </c>
      <c r="F75" s="766" t="s">
        <v>318</v>
      </c>
      <c r="G75" s="132" t="s">
        <v>125</v>
      </c>
      <c r="H75" s="132" t="s">
        <v>125</v>
      </c>
      <c r="I75" s="132" t="s">
        <v>159</v>
      </c>
      <c r="J75" s="552">
        <v>15</v>
      </c>
      <c r="K75" s="48">
        <v>0</v>
      </c>
      <c r="L75" s="767">
        <v>1</v>
      </c>
      <c r="M75" s="507">
        <v>0</v>
      </c>
      <c r="N75" s="31">
        <v>0</v>
      </c>
      <c r="O75" s="538" t="s">
        <v>5283</v>
      </c>
    </row>
    <row r="76" spans="1:15" s="4" customFormat="1" ht="51" x14ac:dyDescent="0.25">
      <c r="A76" s="765">
        <v>70</v>
      </c>
      <c r="B76" s="132" t="s">
        <v>293</v>
      </c>
      <c r="C76" s="132" t="s">
        <v>304</v>
      </c>
      <c r="D76" s="132" t="s">
        <v>300</v>
      </c>
      <c r="E76" s="5">
        <v>27</v>
      </c>
      <c r="F76" s="766" t="s">
        <v>320</v>
      </c>
      <c r="G76" s="132" t="s">
        <v>125</v>
      </c>
      <c r="H76" s="132" t="s">
        <v>125</v>
      </c>
      <c r="I76" s="132" t="s">
        <v>321</v>
      </c>
      <c r="J76" s="552">
        <v>16</v>
      </c>
      <c r="K76" s="48">
        <v>2116</v>
      </c>
      <c r="L76" s="767">
        <v>2151</v>
      </c>
      <c r="M76" s="784">
        <v>2151</v>
      </c>
      <c r="N76" s="31">
        <v>0</v>
      </c>
      <c r="O76" s="538"/>
    </row>
    <row r="77" spans="1:15" s="4" customFormat="1" ht="38.25" x14ac:dyDescent="0.25">
      <c r="A77" s="765">
        <v>71</v>
      </c>
      <c r="B77" s="132" t="s">
        <v>293</v>
      </c>
      <c r="C77" s="132" t="s">
        <v>304</v>
      </c>
      <c r="D77" s="132" t="s">
        <v>300</v>
      </c>
      <c r="E77" s="5" t="s">
        <v>323</v>
      </c>
      <c r="F77" s="766" t="s">
        <v>324</v>
      </c>
      <c r="G77" s="132" t="s">
        <v>125</v>
      </c>
      <c r="H77" s="132" t="s">
        <v>125</v>
      </c>
      <c r="I77" s="132" t="s">
        <v>159</v>
      </c>
      <c r="J77" s="552" t="s">
        <v>325</v>
      </c>
      <c r="K77" s="48">
        <v>46239</v>
      </c>
      <c r="L77" s="767">
        <v>46300</v>
      </c>
      <c r="M77" s="782">
        <v>46300</v>
      </c>
      <c r="N77" s="31">
        <v>0</v>
      </c>
      <c r="O77" s="538"/>
    </row>
    <row r="78" spans="1:15" s="4" customFormat="1" ht="51" x14ac:dyDescent="0.25">
      <c r="A78" s="765">
        <v>72</v>
      </c>
      <c r="B78" s="132" t="s">
        <v>293</v>
      </c>
      <c r="C78" s="132" t="s">
        <v>304</v>
      </c>
      <c r="D78" s="132" t="s">
        <v>300</v>
      </c>
      <c r="E78" s="5" t="s">
        <v>327</v>
      </c>
      <c r="F78" s="766" t="s">
        <v>328</v>
      </c>
      <c r="G78" s="132" t="s">
        <v>125</v>
      </c>
      <c r="H78" s="132" t="s">
        <v>125</v>
      </c>
      <c r="I78" s="132" t="s">
        <v>321</v>
      </c>
      <c r="J78" s="552">
        <v>17</v>
      </c>
      <c r="K78" s="48">
        <v>0</v>
      </c>
      <c r="L78" s="785">
        <v>1415</v>
      </c>
      <c r="M78" s="784">
        <v>1415</v>
      </c>
      <c r="N78" s="31">
        <v>0</v>
      </c>
      <c r="O78" s="538"/>
    </row>
    <row r="79" spans="1:15" s="4" customFormat="1" ht="51" x14ac:dyDescent="0.25">
      <c r="A79" s="765">
        <v>73</v>
      </c>
      <c r="B79" s="132" t="s">
        <v>293</v>
      </c>
      <c r="C79" s="132" t="s">
        <v>304</v>
      </c>
      <c r="D79" s="132" t="s">
        <v>330</v>
      </c>
      <c r="E79" s="5">
        <v>28</v>
      </c>
      <c r="F79" s="766" t="s">
        <v>331</v>
      </c>
      <c r="G79" s="132" t="s">
        <v>125</v>
      </c>
      <c r="H79" s="132" t="s">
        <v>125</v>
      </c>
      <c r="I79" s="132" t="s">
        <v>321</v>
      </c>
      <c r="J79" s="552">
        <v>18</v>
      </c>
      <c r="K79" s="48">
        <v>12.5</v>
      </c>
      <c r="L79" s="767">
        <v>22</v>
      </c>
      <c r="M79" s="786">
        <v>22</v>
      </c>
      <c r="N79" s="31">
        <v>0</v>
      </c>
      <c r="O79" s="538" t="s">
        <v>5284</v>
      </c>
    </row>
    <row r="80" spans="1:15" s="4" customFormat="1" ht="38.25" x14ac:dyDescent="0.25">
      <c r="A80" s="765">
        <v>74</v>
      </c>
      <c r="B80" s="132" t="s">
        <v>293</v>
      </c>
      <c r="C80" s="132" t="s">
        <v>304</v>
      </c>
      <c r="D80" s="132" t="s">
        <v>330</v>
      </c>
      <c r="E80" s="5" t="s">
        <v>333</v>
      </c>
      <c r="F80" s="766" t="s">
        <v>334</v>
      </c>
      <c r="G80" s="132" t="s">
        <v>125</v>
      </c>
      <c r="H80" s="132" t="s">
        <v>125</v>
      </c>
      <c r="I80" s="132" t="s">
        <v>159</v>
      </c>
      <c r="J80" s="552" t="s">
        <v>335</v>
      </c>
      <c r="K80" s="48">
        <v>621</v>
      </c>
      <c r="L80" s="767">
        <v>1417</v>
      </c>
      <c r="M80" s="507">
        <v>1417</v>
      </c>
      <c r="N80" s="31">
        <v>0</v>
      </c>
      <c r="O80" s="538"/>
    </row>
    <row r="81" spans="1:15" s="4" customFormat="1" ht="51" x14ac:dyDescent="0.25">
      <c r="A81" s="765">
        <v>75</v>
      </c>
      <c r="B81" s="132" t="s">
        <v>293</v>
      </c>
      <c r="C81" s="132" t="s">
        <v>304</v>
      </c>
      <c r="D81" s="132" t="s">
        <v>330</v>
      </c>
      <c r="E81" s="5" t="s">
        <v>337</v>
      </c>
      <c r="F81" s="766" t="s">
        <v>338</v>
      </c>
      <c r="G81" s="132" t="s">
        <v>125</v>
      </c>
      <c r="H81" s="132" t="s">
        <v>125</v>
      </c>
      <c r="I81" s="132" t="s">
        <v>321</v>
      </c>
      <c r="J81" s="552">
        <v>19</v>
      </c>
      <c r="K81" s="48">
        <v>0</v>
      </c>
      <c r="L81" s="767">
        <v>0</v>
      </c>
      <c r="M81" s="787">
        <v>0</v>
      </c>
      <c r="N81" s="31">
        <v>0</v>
      </c>
      <c r="O81" s="538"/>
    </row>
    <row r="82" spans="1:15" s="4" customFormat="1" ht="102" x14ac:dyDescent="0.25">
      <c r="A82" s="765">
        <v>76</v>
      </c>
      <c r="B82" s="132" t="s">
        <v>293</v>
      </c>
      <c r="C82" s="132" t="s">
        <v>304</v>
      </c>
      <c r="D82" s="132" t="s">
        <v>339</v>
      </c>
      <c r="E82" s="5">
        <v>29</v>
      </c>
      <c r="F82" s="766" t="s">
        <v>340</v>
      </c>
      <c r="G82" s="132" t="s">
        <v>125</v>
      </c>
      <c r="H82" s="132" t="s">
        <v>125</v>
      </c>
      <c r="I82" s="132" t="s">
        <v>166</v>
      </c>
      <c r="J82" s="552">
        <v>20</v>
      </c>
      <c r="K82" s="48" t="s">
        <v>5285</v>
      </c>
      <c r="L82" s="541" t="s">
        <v>5286</v>
      </c>
      <c r="M82" s="48" t="s">
        <v>5286</v>
      </c>
      <c r="N82" s="31">
        <v>0</v>
      </c>
      <c r="O82" s="538"/>
    </row>
    <row r="83" spans="1:15" s="4" customFormat="1" ht="63.75" x14ac:dyDescent="0.25">
      <c r="A83" s="765">
        <v>77</v>
      </c>
      <c r="B83" s="132" t="s">
        <v>293</v>
      </c>
      <c r="C83" s="132" t="s">
        <v>304</v>
      </c>
      <c r="D83" s="132" t="s">
        <v>339</v>
      </c>
      <c r="E83" s="5" t="s">
        <v>344</v>
      </c>
      <c r="F83" s="766" t="s">
        <v>345</v>
      </c>
      <c r="G83" s="132" t="s">
        <v>125</v>
      </c>
      <c r="H83" s="132" t="s">
        <v>125</v>
      </c>
      <c r="I83" s="46" t="s">
        <v>278</v>
      </c>
      <c r="J83" s="552" t="s">
        <v>346</v>
      </c>
      <c r="K83" s="62">
        <v>0.3</v>
      </c>
      <c r="L83" s="551">
        <v>0.33</v>
      </c>
      <c r="M83" s="289">
        <v>0.33</v>
      </c>
      <c r="N83" s="31">
        <v>0</v>
      </c>
      <c r="O83" s="538"/>
    </row>
    <row r="84" spans="1:15" s="4" customFormat="1" ht="38.25" x14ac:dyDescent="0.25">
      <c r="A84" s="765">
        <v>78</v>
      </c>
      <c r="B84" s="132" t="s">
        <v>293</v>
      </c>
      <c r="C84" s="132" t="s">
        <v>304</v>
      </c>
      <c r="D84" s="132" t="s">
        <v>339</v>
      </c>
      <c r="E84" s="5">
        <v>30</v>
      </c>
      <c r="F84" s="777" t="s">
        <v>347</v>
      </c>
      <c r="G84" s="132" t="s">
        <v>125</v>
      </c>
      <c r="H84" s="132" t="s">
        <v>125</v>
      </c>
      <c r="I84" s="132" t="s">
        <v>166</v>
      </c>
      <c r="J84" s="552">
        <v>21</v>
      </c>
      <c r="K84" s="48"/>
      <c r="L84" s="320" t="s">
        <v>349</v>
      </c>
      <c r="M84" s="371" t="s">
        <v>349</v>
      </c>
      <c r="N84" s="31">
        <v>0</v>
      </c>
      <c r="O84" s="538"/>
    </row>
    <row r="85" spans="1:15" s="4" customFormat="1" ht="63.75" x14ac:dyDescent="0.25">
      <c r="A85" s="765">
        <v>79</v>
      </c>
      <c r="B85" s="132" t="s">
        <v>293</v>
      </c>
      <c r="C85" s="132" t="s">
        <v>304</v>
      </c>
      <c r="D85" s="132" t="s">
        <v>339</v>
      </c>
      <c r="E85" s="5" t="s">
        <v>350</v>
      </c>
      <c r="F85" s="766" t="s">
        <v>351</v>
      </c>
      <c r="G85" s="132" t="s">
        <v>125</v>
      </c>
      <c r="H85" s="132" t="s">
        <v>125</v>
      </c>
      <c r="I85" s="46" t="s">
        <v>278</v>
      </c>
      <c r="J85" s="552" t="s">
        <v>352</v>
      </c>
      <c r="K85" s="53">
        <v>0.02</v>
      </c>
      <c r="L85" s="551">
        <v>0.03</v>
      </c>
      <c r="M85" s="498">
        <v>0.03</v>
      </c>
      <c r="N85" s="31">
        <v>0</v>
      </c>
      <c r="O85" s="538"/>
    </row>
    <row r="86" spans="1:15" s="4" customFormat="1" ht="38.25" x14ac:dyDescent="0.25">
      <c r="A86" s="765">
        <v>80</v>
      </c>
      <c r="B86" s="132" t="s">
        <v>293</v>
      </c>
      <c r="C86" s="132" t="s">
        <v>304</v>
      </c>
      <c r="D86" s="132"/>
      <c r="E86" s="5">
        <v>31</v>
      </c>
      <c r="F86" s="766" t="s">
        <v>353</v>
      </c>
      <c r="G86" s="132" t="s">
        <v>125</v>
      </c>
      <c r="H86" s="132" t="s">
        <v>125</v>
      </c>
      <c r="I86" s="46" t="s">
        <v>135</v>
      </c>
      <c r="J86" s="552">
        <v>22</v>
      </c>
      <c r="K86" s="132" t="s">
        <v>135</v>
      </c>
      <c r="L86" s="551" t="s">
        <v>135</v>
      </c>
      <c r="M86" s="289" t="s">
        <v>135</v>
      </c>
      <c r="N86" s="31">
        <v>0</v>
      </c>
      <c r="O86" s="538"/>
    </row>
    <row r="87" spans="1:15" s="4" customFormat="1" ht="38.25" x14ac:dyDescent="0.25">
      <c r="A87" s="765">
        <v>81</v>
      </c>
      <c r="B87" s="132" t="s">
        <v>293</v>
      </c>
      <c r="C87" s="132" t="s">
        <v>304</v>
      </c>
      <c r="D87" s="132" t="s">
        <v>354</v>
      </c>
      <c r="E87" s="5" t="s">
        <v>355</v>
      </c>
      <c r="F87" s="766" t="s">
        <v>356</v>
      </c>
      <c r="G87" s="132" t="s">
        <v>125</v>
      </c>
      <c r="H87" s="132" t="s">
        <v>125</v>
      </c>
      <c r="I87" s="132" t="s">
        <v>124</v>
      </c>
      <c r="J87" s="552" t="s">
        <v>306</v>
      </c>
      <c r="K87" s="48" t="s">
        <v>129</v>
      </c>
      <c r="L87" s="552" t="s">
        <v>129</v>
      </c>
      <c r="M87" s="293" t="s">
        <v>129</v>
      </c>
      <c r="N87" s="31">
        <v>0</v>
      </c>
      <c r="O87" s="538"/>
    </row>
    <row r="88" spans="1:15" s="4" customFormat="1" ht="38.25" x14ac:dyDescent="0.25">
      <c r="A88" s="765">
        <v>82</v>
      </c>
      <c r="B88" s="132" t="s">
        <v>293</v>
      </c>
      <c r="C88" s="132" t="s">
        <v>304</v>
      </c>
      <c r="D88" s="132" t="s">
        <v>354</v>
      </c>
      <c r="E88" s="5" t="s">
        <v>358</v>
      </c>
      <c r="F88" s="766" t="s">
        <v>359</v>
      </c>
      <c r="G88" s="132" t="s">
        <v>125</v>
      </c>
      <c r="H88" s="132" t="s">
        <v>125</v>
      </c>
      <c r="I88" s="132" t="s">
        <v>124</v>
      </c>
      <c r="J88" s="552" t="s">
        <v>360</v>
      </c>
      <c r="K88" s="48" t="s">
        <v>129</v>
      </c>
      <c r="L88" s="552" t="s">
        <v>126</v>
      </c>
      <c r="M88" s="293" t="s">
        <v>126</v>
      </c>
      <c r="N88" s="31">
        <v>0</v>
      </c>
      <c r="O88" s="538"/>
    </row>
    <row r="89" spans="1:15" s="4" customFormat="1" ht="38.25" x14ac:dyDescent="0.25">
      <c r="A89" s="765">
        <v>83</v>
      </c>
      <c r="B89" s="132" t="s">
        <v>293</v>
      </c>
      <c r="C89" s="132" t="s">
        <v>304</v>
      </c>
      <c r="D89" s="132" t="s">
        <v>354</v>
      </c>
      <c r="E89" s="5" t="s">
        <v>361</v>
      </c>
      <c r="F89" s="766" t="s">
        <v>362</v>
      </c>
      <c r="G89" s="132" t="s">
        <v>125</v>
      </c>
      <c r="H89" s="132" t="s">
        <v>125</v>
      </c>
      <c r="I89" s="132" t="s">
        <v>124</v>
      </c>
      <c r="J89" s="552" t="s">
        <v>363</v>
      </c>
      <c r="K89" s="48" t="s">
        <v>126</v>
      </c>
      <c r="L89" s="552" t="s">
        <v>129</v>
      </c>
      <c r="M89" s="293" t="s">
        <v>129</v>
      </c>
      <c r="N89" s="31">
        <v>0</v>
      </c>
      <c r="O89" s="538"/>
    </row>
    <row r="90" spans="1:15" s="4" customFormat="1" ht="38.25" x14ac:dyDescent="0.25">
      <c r="A90" s="765">
        <v>84</v>
      </c>
      <c r="B90" s="132" t="s">
        <v>293</v>
      </c>
      <c r="C90" s="132" t="s">
        <v>304</v>
      </c>
      <c r="D90" s="132" t="s">
        <v>354</v>
      </c>
      <c r="E90" s="5" t="s">
        <v>364</v>
      </c>
      <c r="F90" s="766" t="s">
        <v>365</v>
      </c>
      <c r="G90" s="132" t="s">
        <v>125</v>
      </c>
      <c r="H90" s="132" t="s">
        <v>125</v>
      </c>
      <c r="I90" s="132" t="s">
        <v>124</v>
      </c>
      <c r="J90" s="552" t="s">
        <v>366</v>
      </c>
      <c r="K90" s="48" t="s">
        <v>126</v>
      </c>
      <c r="L90" s="552" t="s">
        <v>126</v>
      </c>
      <c r="M90" s="293" t="s">
        <v>126</v>
      </c>
      <c r="N90" s="31">
        <v>0</v>
      </c>
      <c r="O90" s="538"/>
    </row>
    <row r="91" spans="1:15" s="4" customFormat="1" ht="38.25" x14ac:dyDescent="0.25">
      <c r="A91" s="765">
        <v>85</v>
      </c>
      <c r="B91" s="132" t="s">
        <v>293</v>
      </c>
      <c r="C91" s="132" t="s">
        <v>304</v>
      </c>
      <c r="D91" s="132" t="s">
        <v>354</v>
      </c>
      <c r="E91" s="5" t="s">
        <v>367</v>
      </c>
      <c r="F91" s="766" t="s">
        <v>368</v>
      </c>
      <c r="G91" s="132" t="s">
        <v>125</v>
      </c>
      <c r="H91" s="132" t="s">
        <v>125</v>
      </c>
      <c r="I91" s="132" t="s">
        <v>124</v>
      </c>
      <c r="J91" s="552" t="s">
        <v>369</v>
      </c>
      <c r="K91" s="48" t="s">
        <v>126</v>
      </c>
      <c r="L91" s="552" t="s">
        <v>126</v>
      </c>
      <c r="M91" s="293" t="s">
        <v>126</v>
      </c>
      <c r="N91" s="31">
        <v>0</v>
      </c>
      <c r="O91" s="538"/>
    </row>
    <row r="92" spans="1:15" s="4" customFormat="1" ht="38.25" x14ac:dyDescent="0.25">
      <c r="A92" s="765">
        <v>86</v>
      </c>
      <c r="B92" s="132" t="s">
        <v>293</v>
      </c>
      <c r="C92" s="132" t="s">
        <v>304</v>
      </c>
      <c r="D92" s="132" t="s">
        <v>354</v>
      </c>
      <c r="E92" s="5" t="s">
        <v>371</v>
      </c>
      <c r="F92" s="766" t="s">
        <v>372</v>
      </c>
      <c r="G92" s="132" t="s">
        <v>125</v>
      </c>
      <c r="H92" s="132" t="s">
        <v>125</v>
      </c>
      <c r="I92" s="132" t="s">
        <v>124</v>
      </c>
      <c r="J92" s="552" t="s">
        <v>373</v>
      </c>
      <c r="K92" s="48" t="s">
        <v>126</v>
      </c>
      <c r="L92" s="552" t="s">
        <v>126</v>
      </c>
      <c r="M92" s="293" t="s">
        <v>126</v>
      </c>
      <c r="N92" s="31">
        <v>0</v>
      </c>
      <c r="O92" s="538"/>
    </row>
    <row r="93" spans="1:15" s="4" customFormat="1" ht="38.25" x14ac:dyDescent="0.25">
      <c r="A93" s="765">
        <v>87</v>
      </c>
      <c r="B93" s="132" t="s">
        <v>293</v>
      </c>
      <c r="C93" s="132" t="s">
        <v>304</v>
      </c>
      <c r="D93" s="132" t="s">
        <v>354</v>
      </c>
      <c r="E93" s="5">
        <v>32</v>
      </c>
      <c r="F93" s="766" t="s">
        <v>374</v>
      </c>
      <c r="G93" s="132" t="s">
        <v>125</v>
      </c>
      <c r="H93" s="132" t="s">
        <v>125</v>
      </c>
      <c r="I93" s="132" t="s">
        <v>135</v>
      </c>
      <c r="J93" s="552">
        <v>23</v>
      </c>
      <c r="K93" s="132" t="s">
        <v>135</v>
      </c>
      <c r="L93" s="393" t="s">
        <v>135</v>
      </c>
      <c r="M93" s="218" t="s">
        <v>135</v>
      </c>
      <c r="N93" s="31">
        <v>0</v>
      </c>
      <c r="O93" s="538"/>
    </row>
    <row r="94" spans="1:15" s="4" customFormat="1" ht="38.25" x14ac:dyDescent="0.25">
      <c r="A94" s="765">
        <v>88</v>
      </c>
      <c r="B94" s="132" t="s">
        <v>293</v>
      </c>
      <c r="C94" s="132" t="s">
        <v>304</v>
      </c>
      <c r="D94" s="132" t="s">
        <v>354</v>
      </c>
      <c r="E94" s="5" t="s">
        <v>375</v>
      </c>
      <c r="F94" s="766" t="s">
        <v>376</v>
      </c>
      <c r="G94" s="132" t="s">
        <v>125</v>
      </c>
      <c r="H94" s="132" t="s">
        <v>125</v>
      </c>
      <c r="I94" s="132" t="s">
        <v>377</v>
      </c>
      <c r="J94" s="552" t="s">
        <v>311</v>
      </c>
      <c r="K94" s="48" t="s">
        <v>129</v>
      </c>
      <c r="L94" s="552" t="s">
        <v>126</v>
      </c>
      <c r="M94" s="293" t="s">
        <v>126</v>
      </c>
      <c r="N94" s="31">
        <v>0</v>
      </c>
      <c r="O94" s="538"/>
    </row>
    <row r="95" spans="1:15" s="4" customFormat="1" ht="38.25" x14ac:dyDescent="0.25">
      <c r="A95" s="765">
        <v>89</v>
      </c>
      <c r="B95" s="132" t="s">
        <v>293</v>
      </c>
      <c r="C95" s="132" t="s">
        <v>304</v>
      </c>
      <c r="D95" s="132" t="s">
        <v>354</v>
      </c>
      <c r="E95" s="5" t="s">
        <v>379</v>
      </c>
      <c r="F95" s="766" t="s">
        <v>380</v>
      </c>
      <c r="G95" s="132" t="s">
        <v>125</v>
      </c>
      <c r="H95" s="132" t="s">
        <v>125</v>
      </c>
      <c r="I95" s="132" t="s">
        <v>377</v>
      </c>
      <c r="J95" s="552" t="s">
        <v>381</v>
      </c>
      <c r="K95" s="48" t="s">
        <v>126</v>
      </c>
      <c r="L95" s="552" t="s">
        <v>129</v>
      </c>
      <c r="M95" s="293" t="s">
        <v>129</v>
      </c>
      <c r="N95" s="31">
        <v>0</v>
      </c>
      <c r="O95" s="538"/>
    </row>
    <row r="96" spans="1:15" s="4" customFormat="1" ht="38.25" x14ac:dyDescent="0.25">
      <c r="A96" s="765">
        <v>90</v>
      </c>
      <c r="B96" s="132" t="s">
        <v>293</v>
      </c>
      <c r="C96" s="132" t="s">
        <v>304</v>
      </c>
      <c r="D96" s="132" t="s">
        <v>354</v>
      </c>
      <c r="E96" s="5" t="s">
        <v>382</v>
      </c>
      <c r="F96" s="766" t="s">
        <v>383</v>
      </c>
      <c r="G96" s="132" t="s">
        <v>125</v>
      </c>
      <c r="H96" s="132" t="s">
        <v>125</v>
      </c>
      <c r="I96" s="132" t="s">
        <v>377</v>
      </c>
      <c r="J96" s="552" t="s">
        <v>384</v>
      </c>
      <c r="K96" s="48" t="s">
        <v>126</v>
      </c>
      <c r="L96" s="552" t="s">
        <v>126</v>
      </c>
      <c r="M96" s="293" t="s">
        <v>126</v>
      </c>
      <c r="N96" s="31">
        <v>0</v>
      </c>
      <c r="O96" s="538"/>
    </row>
    <row r="97" spans="1:15" s="4" customFormat="1" ht="38.25" x14ac:dyDescent="0.25">
      <c r="A97" s="765">
        <v>91</v>
      </c>
      <c r="B97" s="132" t="s">
        <v>293</v>
      </c>
      <c r="C97" s="132" t="s">
        <v>304</v>
      </c>
      <c r="D97" s="132" t="s">
        <v>354</v>
      </c>
      <c r="E97" s="5" t="s">
        <v>385</v>
      </c>
      <c r="F97" s="766" t="s">
        <v>386</v>
      </c>
      <c r="G97" s="132" t="s">
        <v>125</v>
      </c>
      <c r="H97" s="132" t="s">
        <v>125</v>
      </c>
      <c r="I97" s="132" t="s">
        <v>377</v>
      </c>
      <c r="J97" s="552" t="s">
        <v>387</v>
      </c>
      <c r="K97" s="48" t="s">
        <v>126</v>
      </c>
      <c r="L97" s="552" t="s">
        <v>126</v>
      </c>
      <c r="M97" s="293" t="s">
        <v>126</v>
      </c>
      <c r="N97" s="31">
        <v>0</v>
      </c>
      <c r="O97" s="538"/>
    </row>
    <row r="98" spans="1:15" s="4" customFormat="1" ht="63.75" x14ac:dyDescent="0.25">
      <c r="A98" s="765">
        <v>92</v>
      </c>
      <c r="B98" s="132" t="s">
        <v>293</v>
      </c>
      <c r="C98" s="132" t="s">
        <v>304</v>
      </c>
      <c r="D98" s="132" t="s">
        <v>330</v>
      </c>
      <c r="E98" s="5">
        <v>33</v>
      </c>
      <c r="F98" s="766" t="s">
        <v>389</v>
      </c>
      <c r="G98" s="132" t="s">
        <v>125</v>
      </c>
      <c r="H98" s="132" t="s">
        <v>125</v>
      </c>
      <c r="I98" s="132" t="s">
        <v>390</v>
      </c>
      <c r="J98" s="552">
        <v>24</v>
      </c>
      <c r="K98" s="48" t="s">
        <v>129</v>
      </c>
      <c r="L98" s="552" t="s">
        <v>129</v>
      </c>
      <c r="M98" s="293" t="s">
        <v>129</v>
      </c>
      <c r="N98" s="31">
        <v>0</v>
      </c>
      <c r="O98" s="538"/>
    </row>
    <row r="99" spans="1:15" s="4" customFormat="1" ht="63.75" x14ac:dyDescent="0.25">
      <c r="A99" s="765">
        <v>93</v>
      </c>
      <c r="B99" s="132" t="s">
        <v>293</v>
      </c>
      <c r="C99" s="132" t="s">
        <v>304</v>
      </c>
      <c r="D99" s="132" t="s">
        <v>330</v>
      </c>
      <c r="E99" s="5" t="s">
        <v>391</v>
      </c>
      <c r="F99" s="766" t="s">
        <v>392</v>
      </c>
      <c r="G99" s="132" t="s">
        <v>125</v>
      </c>
      <c r="H99" s="132" t="s">
        <v>125</v>
      </c>
      <c r="I99" s="132" t="s">
        <v>177</v>
      </c>
      <c r="J99" s="552" t="s">
        <v>393</v>
      </c>
      <c r="K99" s="132" t="s">
        <v>129</v>
      </c>
      <c r="L99" s="393" t="s">
        <v>129</v>
      </c>
      <c r="M99" s="218" t="s">
        <v>129</v>
      </c>
      <c r="N99" s="31">
        <v>0</v>
      </c>
      <c r="O99" s="538"/>
    </row>
    <row r="100" spans="1:15" s="4" customFormat="1" ht="51" x14ac:dyDescent="0.25">
      <c r="A100" s="765">
        <v>94</v>
      </c>
      <c r="B100" s="132" t="s">
        <v>293</v>
      </c>
      <c r="C100" s="132" t="s">
        <v>304</v>
      </c>
      <c r="D100" s="132" t="s">
        <v>330</v>
      </c>
      <c r="E100" s="5" t="s">
        <v>395</v>
      </c>
      <c r="F100" s="766" t="s">
        <v>396</v>
      </c>
      <c r="G100" s="132">
        <v>19</v>
      </c>
      <c r="H100" s="132" t="s">
        <v>397</v>
      </c>
      <c r="I100" s="132" t="s">
        <v>177</v>
      </c>
      <c r="J100" s="552" t="s">
        <v>125</v>
      </c>
      <c r="K100" s="132" t="s">
        <v>129</v>
      </c>
      <c r="L100" s="273"/>
      <c r="M100" s="293" t="s">
        <v>129</v>
      </c>
      <c r="N100" s="788">
        <v>0.39</v>
      </c>
      <c r="O100" s="795" t="s">
        <v>5287</v>
      </c>
    </row>
    <row r="101" spans="1:15" s="4" customFormat="1" ht="127.5" x14ac:dyDescent="0.25">
      <c r="A101" s="765">
        <v>95</v>
      </c>
      <c r="B101" s="132" t="s">
        <v>293</v>
      </c>
      <c r="C101" s="132" t="s">
        <v>304</v>
      </c>
      <c r="D101" s="132" t="s">
        <v>330</v>
      </c>
      <c r="E101" s="5">
        <v>34</v>
      </c>
      <c r="F101" s="777" t="s">
        <v>399</v>
      </c>
      <c r="G101" s="132" t="s">
        <v>125</v>
      </c>
      <c r="H101" s="132" t="s">
        <v>125</v>
      </c>
      <c r="I101" s="132" t="s">
        <v>390</v>
      </c>
      <c r="J101" s="393">
        <v>25</v>
      </c>
      <c r="K101" s="132" t="s">
        <v>434</v>
      </c>
      <c r="L101" s="552" t="s">
        <v>129</v>
      </c>
      <c r="M101" s="293" t="s">
        <v>129</v>
      </c>
      <c r="N101" s="31">
        <v>0</v>
      </c>
      <c r="O101" s="538"/>
    </row>
    <row r="102" spans="1:15" s="4" customFormat="1" ht="38.25" x14ac:dyDescent="0.25">
      <c r="A102" s="765">
        <v>96</v>
      </c>
      <c r="B102" s="132" t="s">
        <v>293</v>
      </c>
      <c r="C102" s="132" t="s">
        <v>304</v>
      </c>
      <c r="D102" s="132" t="s">
        <v>330</v>
      </c>
      <c r="E102" s="5" t="s">
        <v>400</v>
      </c>
      <c r="F102" s="766" t="s">
        <v>401</v>
      </c>
      <c r="G102" s="1616">
        <v>20</v>
      </c>
      <c r="H102" s="46">
        <v>0.3</v>
      </c>
      <c r="I102" s="132" t="s">
        <v>390</v>
      </c>
      <c r="J102" s="393" t="s">
        <v>402</v>
      </c>
      <c r="K102" s="132" t="s">
        <v>135</v>
      </c>
      <c r="L102" s="551" t="s">
        <v>135</v>
      </c>
      <c r="M102" s="132" t="s">
        <v>135</v>
      </c>
      <c r="N102" s="361">
        <v>0</v>
      </c>
      <c r="O102" s="538"/>
    </row>
    <row r="103" spans="1:15" s="4" customFormat="1" ht="38.25" x14ac:dyDescent="0.25">
      <c r="A103" s="765">
        <v>97</v>
      </c>
      <c r="B103" s="132" t="s">
        <v>293</v>
      </c>
      <c r="C103" s="132" t="s">
        <v>304</v>
      </c>
      <c r="D103" s="132" t="s">
        <v>330</v>
      </c>
      <c r="E103" s="5" t="s">
        <v>405</v>
      </c>
      <c r="F103" s="766">
        <v>2012</v>
      </c>
      <c r="G103" s="1616"/>
      <c r="H103" s="132" t="s">
        <v>125</v>
      </c>
      <c r="I103" s="132" t="s">
        <v>390</v>
      </c>
      <c r="J103" s="552" t="s">
        <v>406</v>
      </c>
      <c r="K103" s="132" t="s">
        <v>434</v>
      </c>
      <c r="L103" s="552" t="s">
        <v>434</v>
      </c>
      <c r="M103" s="293" t="s">
        <v>434</v>
      </c>
      <c r="N103" s="31">
        <v>0</v>
      </c>
      <c r="O103" s="538"/>
    </row>
    <row r="104" spans="1:15" s="4" customFormat="1" ht="38.25" x14ac:dyDescent="0.25">
      <c r="A104" s="765">
        <v>98</v>
      </c>
      <c r="B104" s="132" t="s">
        <v>293</v>
      </c>
      <c r="C104" s="132" t="s">
        <v>304</v>
      </c>
      <c r="D104" s="132" t="s">
        <v>330</v>
      </c>
      <c r="E104" s="5" t="s">
        <v>408</v>
      </c>
      <c r="F104" s="766">
        <v>2013</v>
      </c>
      <c r="G104" s="1616"/>
      <c r="H104" s="132" t="s">
        <v>125</v>
      </c>
      <c r="I104" s="132" t="s">
        <v>390</v>
      </c>
      <c r="J104" s="552" t="s">
        <v>409</v>
      </c>
      <c r="K104" s="132" t="s">
        <v>434</v>
      </c>
      <c r="L104" s="552" t="s">
        <v>434</v>
      </c>
      <c r="M104" s="293" t="s">
        <v>434</v>
      </c>
      <c r="N104" s="31">
        <v>0</v>
      </c>
      <c r="O104" s="538"/>
    </row>
    <row r="105" spans="1:15" s="4" customFormat="1" ht="38.25" x14ac:dyDescent="0.25">
      <c r="A105" s="765">
        <v>99</v>
      </c>
      <c r="B105" s="132" t="s">
        <v>293</v>
      </c>
      <c r="C105" s="132" t="s">
        <v>304</v>
      </c>
      <c r="D105" s="132" t="s">
        <v>330</v>
      </c>
      <c r="E105" s="5" t="s">
        <v>410</v>
      </c>
      <c r="F105" s="766">
        <v>2014</v>
      </c>
      <c r="G105" s="1616"/>
      <c r="H105" s="132" t="s">
        <v>125</v>
      </c>
      <c r="I105" s="132" t="s">
        <v>390</v>
      </c>
      <c r="J105" s="552" t="s">
        <v>411</v>
      </c>
      <c r="K105" s="132" t="s">
        <v>434</v>
      </c>
      <c r="L105" s="552" t="s">
        <v>434</v>
      </c>
      <c r="M105" s="293" t="s">
        <v>434</v>
      </c>
      <c r="N105" s="31">
        <v>0</v>
      </c>
      <c r="O105" s="538"/>
    </row>
    <row r="106" spans="1:15" s="4" customFormat="1" ht="38.25" x14ac:dyDescent="0.25">
      <c r="A106" s="765">
        <v>100</v>
      </c>
      <c r="B106" s="132" t="s">
        <v>293</v>
      </c>
      <c r="C106" s="132" t="s">
        <v>304</v>
      </c>
      <c r="D106" s="132" t="s">
        <v>330</v>
      </c>
      <c r="E106" s="5" t="s">
        <v>412</v>
      </c>
      <c r="F106" s="766">
        <v>2015</v>
      </c>
      <c r="G106" s="1616"/>
      <c r="H106" s="132" t="s">
        <v>125</v>
      </c>
      <c r="I106" s="132" t="s">
        <v>390</v>
      </c>
      <c r="J106" s="552" t="s">
        <v>413</v>
      </c>
      <c r="K106" s="132" t="s">
        <v>434</v>
      </c>
      <c r="L106" s="552" t="s">
        <v>434</v>
      </c>
      <c r="M106" s="293" t="s">
        <v>434</v>
      </c>
      <c r="N106" s="31">
        <v>0</v>
      </c>
      <c r="O106" s="538"/>
    </row>
    <row r="107" spans="1:15" s="4" customFormat="1" ht="38.25" x14ac:dyDescent="0.25">
      <c r="A107" s="765">
        <v>101</v>
      </c>
      <c r="B107" s="132" t="s">
        <v>293</v>
      </c>
      <c r="C107" s="132" t="s">
        <v>304</v>
      </c>
      <c r="D107" s="132" t="s">
        <v>330</v>
      </c>
      <c r="E107" s="5" t="s">
        <v>414</v>
      </c>
      <c r="F107" s="766">
        <v>2016</v>
      </c>
      <c r="G107" s="1616"/>
      <c r="H107" s="132" t="s">
        <v>125</v>
      </c>
      <c r="I107" s="132" t="s">
        <v>390</v>
      </c>
      <c r="J107" s="552" t="s">
        <v>415</v>
      </c>
      <c r="K107" s="132" t="s">
        <v>434</v>
      </c>
      <c r="L107" s="552" t="s">
        <v>434</v>
      </c>
      <c r="M107" s="293" t="s">
        <v>434</v>
      </c>
      <c r="N107" s="31">
        <v>0</v>
      </c>
      <c r="O107" s="538"/>
    </row>
    <row r="108" spans="1:15" s="4" customFormat="1" ht="38.25" x14ac:dyDescent="0.25">
      <c r="A108" s="765">
        <v>102</v>
      </c>
      <c r="B108" s="132" t="s">
        <v>293</v>
      </c>
      <c r="C108" s="132" t="s">
        <v>304</v>
      </c>
      <c r="D108" s="132" t="s">
        <v>330</v>
      </c>
      <c r="E108" s="5" t="s">
        <v>416</v>
      </c>
      <c r="F108" s="766">
        <v>2017</v>
      </c>
      <c r="G108" s="1616"/>
      <c r="H108" s="132" t="s">
        <v>125</v>
      </c>
      <c r="I108" s="132" t="s">
        <v>390</v>
      </c>
      <c r="J108" s="552" t="s">
        <v>417</v>
      </c>
      <c r="K108" s="132" t="s">
        <v>434</v>
      </c>
      <c r="L108" s="552" t="s">
        <v>434</v>
      </c>
      <c r="M108" s="293" t="s">
        <v>434</v>
      </c>
      <c r="N108" s="31">
        <v>0</v>
      </c>
      <c r="O108" s="538"/>
    </row>
    <row r="109" spans="1:15" s="4" customFormat="1" ht="38.25" x14ac:dyDescent="0.25">
      <c r="A109" s="765">
        <v>103</v>
      </c>
      <c r="B109" s="132" t="s">
        <v>293</v>
      </c>
      <c r="C109" s="132" t="s">
        <v>304</v>
      </c>
      <c r="D109" s="132" t="s">
        <v>330</v>
      </c>
      <c r="E109" s="5" t="s">
        <v>418</v>
      </c>
      <c r="F109" s="766">
        <v>2018</v>
      </c>
      <c r="G109" s="1616"/>
      <c r="H109" s="132" t="s">
        <v>125</v>
      </c>
      <c r="I109" s="132" t="s">
        <v>390</v>
      </c>
      <c r="J109" s="552" t="s">
        <v>419</v>
      </c>
      <c r="K109" s="132" t="s">
        <v>434</v>
      </c>
      <c r="L109" s="552" t="s">
        <v>434</v>
      </c>
      <c r="M109" s="293" t="s">
        <v>434</v>
      </c>
      <c r="N109" s="31">
        <v>0</v>
      </c>
      <c r="O109" s="538"/>
    </row>
    <row r="110" spans="1:15" s="4" customFormat="1" ht="38.25" x14ac:dyDescent="0.25">
      <c r="A110" s="765">
        <v>104</v>
      </c>
      <c r="B110" s="132" t="s">
        <v>293</v>
      </c>
      <c r="C110" s="132" t="s">
        <v>304</v>
      </c>
      <c r="D110" s="132" t="s">
        <v>330</v>
      </c>
      <c r="E110" s="5" t="s">
        <v>420</v>
      </c>
      <c r="F110" s="766">
        <v>2019</v>
      </c>
      <c r="G110" s="1616"/>
      <c r="H110" s="132" t="s">
        <v>125</v>
      </c>
      <c r="I110" s="132" t="s">
        <v>390</v>
      </c>
      <c r="J110" s="552" t="s">
        <v>421</v>
      </c>
      <c r="K110" s="132" t="s">
        <v>434</v>
      </c>
      <c r="L110" s="552" t="s">
        <v>434</v>
      </c>
      <c r="M110" s="293" t="s">
        <v>434</v>
      </c>
      <c r="N110" s="31">
        <v>0</v>
      </c>
      <c r="O110" s="538"/>
    </row>
    <row r="111" spans="1:15" s="4" customFormat="1" ht="38.25" x14ac:dyDescent="0.25">
      <c r="A111" s="765">
        <v>105</v>
      </c>
      <c r="B111" s="132" t="s">
        <v>293</v>
      </c>
      <c r="C111" s="132" t="s">
        <v>304</v>
      </c>
      <c r="D111" s="132" t="s">
        <v>330</v>
      </c>
      <c r="E111" s="5" t="s">
        <v>422</v>
      </c>
      <c r="F111" s="766">
        <v>2020</v>
      </c>
      <c r="G111" s="1616"/>
      <c r="H111" s="132" t="s">
        <v>125</v>
      </c>
      <c r="I111" s="132" t="s">
        <v>390</v>
      </c>
      <c r="J111" s="552" t="s">
        <v>423</v>
      </c>
      <c r="K111" s="132" t="s">
        <v>434</v>
      </c>
      <c r="L111" s="552" t="s">
        <v>434</v>
      </c>
      <c r="M111" s="293" t="s">
        <v>434</v>
      </c>
      <c r="N111" s="31">
        <v>0</v>
      </c>
      <c r="O111" s="538"/>
    </row>
    <row r="112" spans="1:15" s="4" customFormat="1" ht="38.25" x14ac:dyDescent="0.25">
      <c r="A112" s="765">
        <v>106</v>
      </c>
      <c r="B112" s="132" t="s">
        <v>293</v>
      </c>
      <c r="C112" s="132" t="s">
        <v>304</v>
      </c>
      <c r="D112" s="132" t="s">
        <v>330</v>
      </c>
      <c r="E112" s="5" t="s">
        <v>424</v>
      </c>
      <c r="F112" s="766">
        <v>2021</v>
      </c>
      <c r="G112" s="1616"/>
      <c r="H112" s="132" t="s">
        <v>125</v>
      </c>
      <c r="I112" s="132" t="s">
        <v>390</v>
      </c>
      <c r="J112" s="552" t="s">
        <v>425</v>
      </c>
      <c r="K112" s="132" t="s">
        <v>434</v>
      </c>
      <c r="L112" s="552" t="s">
        <v>126</v>
      </c>
      <c r="M112" s="293" t="s">
        <v>126</v>
      </c>
      <c r="N112" s="31">
        <v>0</v>
      </c>
      <c r="O112" s="538"/>
    </row>
    <row r="113" spans="1:15" s="4" customFormat="1" ht="38.25" x14ac:dyDescent="0.25">
      <c r="A113" s="765">
        <v>107</v>
      </c>
      <c r="B113" s="132" t="s">
        <v>293</v>
      </c>
      <c r="C113" s="132" t="s">
        <v>304</v>
      </c>
      <c r="D113" s="132" t="s">
        <v>330</v>
      </c>
      <c r="E113" s="5" t="s">
        <v>426</v>
      </c>
      <c r="F113" s="766">
        <v>2022</v>
      </c>
      <c r="G113" s="1616"/>
      <c r="H113" s="132" t="s">
        <v>125</v>
      </c>
      <c r="I113" s="132" t="s">
        <v>390</v>
      </c>
      <c r="J113" s="552" t="s">
        <v>427</v>
      </c>
      <c r="K113" s="58"/>
      <c r="L113" s="552" t="s">
        <v>126</v>
      </c>
      <c r="M113" s="293" t="s">
        <v>126</v>
      </c>
      <c r="N113" s="31">
        <v>0</v>
      </c>
      <c r="O113" s="538"/>
    </row>
    <row r="114" spans="1:15" s="4" customFormat="1" ht="127.5" x14ac:dyDescent="0.25">
      <c r="A114" s="765">
        <v>108</v>
      </c>
      <c r="B114" s="132" t="s">
        <v>293</v>
      </c>
      <c r="C114" s="132" t="s">
        <v>304</v>
      </c>
      <c r="D114" s="132" t="s">
        <v>330</v>
      </c>
      <c r="E114" s="5" t="s">
        <v>428</v>
      </c>
      <c r="F114" s="777" t="s">
        <v>429</v>
      </c>
      <c r="G114" s="132" t="s">
        <v>125</v>
      </c>
      <c r="H114" s="132" t="s">
        <v>125</v>
      </c>
      <c r="I114" s="132" t="s">
        <v>390</v>
      </c>
      <c r="J114" s="552" t="s">
        <v>430</v>
      </c>
      <c r="K114" s="48" t="s">
        <v>434</v>
      </c>
      <c r="L114" s="396" t="s">
        <v>126</v>
      </c>
      <c r="M114" s="388" t="s">
        <v>126</v>
      </c>
      <c r="N114" s="31">
        <v>0</v>
      </c>
      <c r="O114" s="538"/>
    </row>
    <row r="115" spans="1:15" s="4" customFormat="1" ht="51" x14ac:dyDescent="0.25">
      <c r="A115" s="765">
        <v>109</v>
      </c>
      <c r="B115" s="132" t="s">
        <v>293</v>
      </c>
      <c r="C115" s="132" t="s">
        <v>304</v>
      </c>
      <c r="D115" s="132" t="s">
        <v>330</v>
      </c>
      <c r="E115" s="5" t="s">
        <v>431</v>
      </c>
      <c r="F115" s="766" t="s">
        <v>432</v>
      </c>
      <c r="G115" s="132" t="s">
        <v>125</v>
      </c>
      <c r="H115" s="132" t="s">
        <v>125</v>
      </c>
      <c r="I115" s="132" t="s">
        <v>321</v>
      </c>
      <c r="J115" s="552" t="s">
        <v>125</v>
      </c>
      <c r="K115" s="132" t="s">
        <v>434</v>
      </c>
      <c r="L115" s="273" t="s">
        <v>125</v>
      </c>
      <c r="M115" s="768">
        <v>0</v>
      </c>
      <c r="N115" s="31">
        <v>0</v>
      </c>
      <c r="O115" s="538"/>
    </row>
    <row r="116" spans="1:15" s="4" customFormat="1" ht="89.25" x14ac:dyDescent="0.25">
      <c r="A116" s="765">
        <v>110</v>
      </c>
      <c r="B116" s="132" t="s">
        <v>293</v>
      </c>
      <c r="C116" s="132" t="s">
        <v>304</v>
      </c>
      <c r="D116" s="132" t="s">
        <v>330</v>
      </c>
      <c r="E116" s="5">
        <v>35</v>
      </c>
      <c r="F116" s="766" t="s">
        <v>433</v>
      </c>
      <c r="G116" s="132" t="s">
        <v>125</v>
      </c>
      <c r="H116" s="132" t="s">
        <v>125</v>
      </c>
      <c r="I116" s="132" t="s">
        <v>159</v>
      </c>
      <c r="J116" s="552">
        <v>11</v>
      </c>
      <c r="K116" s="48" t="s">
        <v>407</v>
      </c>
      <c r="L116" s="544" t="s">
        <v>407</v>
      </c>
      <c r="M116" s="371" t="s">
        <v>407</v>
      </c>
      <c r="N116" s="31">
        <v>0</v>
      </c>
      <c r="O116" s="538"/>
    </row>
    <row r="117" spans="1:15" s="4" customFormat="1" ht="89.25" x14ac:dyDescent="0.25">
      <c r="A117" s="765">
        <v>111</v>
      </c>
      <c r="B117" s="132" t="s">
        <v>293</v>
      </c>
      <c r="C117" s="132" t="s">
        <v>304</v>
      </c>
      <c r="D117" s="132" t="s">
        <v>354</v>
      </c>
      <c r="E117" s="5" t="s">
        <v>436</v>
      </c>
      <c r="F117" s="766" t="s">
        <v>437</v>
      </c>
      <c r="G117" s="132" t="s">
        <v>125</v>
      </c>
      <c r="H117" s="132" t="s">
        <v>125</v>
      </c>
      <c r="I117" s="132" t="s">
        <v>321</v>
      </c>
      <c r="J117" s="552">
        <v>26</v>
      </c>
      <c r="K117" s="48" t="s">
        <v>407</v>
      </c>
      <c r="L117" s="320" t="s">
        <v>407</v>
      </c>
      <c r="M117" s="371" t="s">
        <v>407</v>
      </c>
      <c r="N117" s="31">
        <v>0</v>
      </c>
      <c r="O117" s="538"/>
    </row>
    <row r="118" spans="1:15" s="4" customFormat="1" ht="76.5" x14ac:dyDescent="0.25">
      <c r="A118" s="765">
        <v>112</v>
      </c>
      <c r="B118" s="132" t="s">
        <v>293</v>
      </c>
      <c r="C118" s="132" t="s">
        <v>304</v>
      </c>
      <c r="D118" s="132" t="s">
        <v>300</v>
      </c>
      <c r="E118" s="5" t="s">
        <v>438</v>
      </c>
      <c r="F118" s="766" t="s">
        <v>439</v>
      </c>
      <c r="G118" s="132" t="s">
        <v>125</v>
      </c>
      <c r="H118" s="132" t="s">
        <v>125</v>
      </c>
      <c r="I118" s="132" t="s">
        <v>159</v>
      </c>
      <c r="J118" s="552" t="s">
        <v>440</v>
      </c>
      <c r="K118" s="48" t="s">
        <v>407</v>
      </c>
      <c r="L118" s="320" t="s">
        <v>407</v>
      </c>
      <c r="M118" s="371" t="s">
        <v>407</v>
      </c>
      <c r="N118" s="31">
        <v>0</v>
      </c>
      <c r="O118" s="538"/>
    </row>
    <row r="119" spans="1:15" s="4" customFormat="1" ht="76.5" x14ac:dyDescent="0.25">
      <c r="A119" s="765">
        <v>113</v>
      </c>
      <c r="B119" s="132" t="s">
        <v>293</v>
      </c>
      <c r="C119" s="132" t="s">
        <v>304</v>
      </c>
      <c r="D119" s="132" t="s">
        <v>300</v>
      </c>
      <c r="E119" s="5" t="s">
        <v>441</v>
      </c>
      <c r="F119" s="766" t="s">
        <v>442</v>
      </c>
      <c r="G119" s="132" t="s">
        <v>125</v>
      </c>
      <c r="H119" s="132" t="s">
        <v>125</v>
      </c>
      <c r="I119" s="132" t="s">
        <v>159</v>
      </c>
      <c r="J119" s="552" t="s">
        <v>443</v>
      </c>
      <c r="K119" s="48" t="s">
        <v>407</v>
      </c>
      <c r="L119" s="320" t="s">
        <v>407</v>
      </c>
      <c r="M119" s="371" t="s">
        <v>407</v>
      </c>
      <c r="N119" s="31">
        <v>0</v>
      </c>
      <c r="O119" s="538"/>
    </row>
    <row r="120" spans="1:15" s="4" customFormat="1" ht="63.75" x14ac:dyDescent="0.25">
      <c r="A120" s="765">
        <v>114</v>
      </c>
      <c r="B120" s="132" t="s">
        <v>293</v>
      </c>
      <c r="C120" s="132" t="s">
        <v>304</v>
      </c>
      <c r="D120" s="132" t="s">
        <v>354</v>
      </c>
      <c r="E120" s="132">
        <v>36</v>
      </c>
      <c r="F120" s="766" t="s">
        <v>444</v>
      </c>
      <c r="G120" s="132" t="s">
        <v>125</v>
      </c>
      <c r="H120" s="132" t="s">
        <v>125</v>
      </c>
      <c r="I120" s="132" t="s">
        <v>135</v>
      </c>
      <c r="J120" s="393">
        <v>27</v>
      </c>
      <c r="K120" s="132" t="s">
        <v>135</v>
      </c>
      <c r="L120" s="396" t="s">
        <v>135</v>
      </c>
      <c r="M120" s="388" t="s">
        <v>135</v>
      </c>
      <c r="N120" s="31">
        <v>0</v>
      </c>
      <c r="O120" s="538"/>
    </row>
    <row r="121" spans="1:15" s="4" customFormat="1" ht="38.25" x14ac:dyDescent="0.25">
      <c r="A121" s="765">
        <v>115</v>
      </c>
      <c r="B121" s="132" t="s">
        <v>293</v>
      </c>
      <c r="C121" s="132" t="s">
        <v>304</v>
      </c>
      <c r="D121" s="132" t="s">
        <v>354</v>
      </c>
      <c r="E121" s="132" t="s">
        <v>445</v>
      </c>
      <c r="F121" s="766" t="s">
        <v>356</v>
      </c>
      <c r="G121" s="132" t="s">
        <v>125</v>
      </c>
      <c r="H121" s="132" t="s">
        <v>125</v>
      </c>
      <c r="I121" s="132" t="s">
        <v>177</v>
      </c>
      <c r="J121" s="393" t="s">
        <v>323</v>
      </c>
      <c r="K121" s="132"/>
      <c r="L121" s="544" t="s">
        <v>407</v>
      </c>
      <c r="M121" s="388" t="s">
        <v>407</v>
      </c>
      <c r="N121" s="31">
        <v>0</v>
      </c>
      <c r="O121" s="538"/>
    </row>
    <row r="122" spans="1:15" s="4" customFormat="1" ht="38.25" x14ac:dyDescent="0.25">
      <c r="A122" s="765">
        <v>116</v>
      </c>
      <c r="B122" s="132" t="s">
        <v>293</v>
      </c>
      <c r="C122" s="132" t="s">
        <v>304</v>
      </c>
      <c r="D122" s="132" t="s">
        <v>354</v>
      </c>
      <c r="E122" s="132" t="s">
        <v>446</v>
      </c>
      <c r="F122" s="766" t="s">
        <v>447</v>
      </c>
      <c r="G122" s="132" t="s">
        <v>125</v>
      </c>
      <c r="H122" s="132" t="s">
        <v>125</v>
      </c>
      <c r="I122" s="132" t="s">
        <v>177</v>
      </c>
      <c r="J122" s="393" t="s">
        <v>327</v>
      </c>
      <c r="K122" s="48" t="s">
        <v>407</v>
      </c>
      <c r="L122" s="544" t="s">
        <v>407</v>
      </c>
      <c r="M122" s="388" t="s">
        <v>407</v>
      </c>
      <c r="N122" s="31">
        <v>0</v>
      </c>
      <c r="O122" s="538"/>
    </row>
    <row r="123" spans="1:15" s="4" customFormat="1" ht="38.25" x14ac:dyDescent="0.25">
      <c r="A123" s="765">
        <v>117</v>
      </c>
      <c r="B123" s="132" t="s">
        <v>293</v>
      </c>
      <c r="C123" s="132" t="s">
        <v>304</v>
      </c>
      <c r="D123" s="132" t="s">
        <v>354</v>
      </c>
      <c r="E123" s="132" t="s">
        <v>448</v>
      </c>
      <c r="F123" s="766" t="s">
        <v>449</v>
      </c>
      <c r="G123" s="132" t="s">
        <v>125</v>
      </c>
      <c r="H123" s="132" t="s">
        <v>125</v>
      </c>
      <c r="I123" s="132" t="s">
        <v>177</v>
      </c>
      <c r="J123" s="393" t="s">
        <v>450</v>
      </c>
      <c r="K123" s="48" t="s">
        <v>407</v>
      </c>
      <c r="L123" s="544" t="s">
        <v>407</v>
      </c>
      <c r="M123" s="388" t="s">
        <v>407</v>
      </c>
      <c r="N123" s="31">
        <v>0</v>
      </c>
      <c r="O123" s="538"/>
    </row>
    <row r="124" spans="1:15" s="4" customFormat="1" ht="38.25" x14ac:dyDescent="0.25">
      <c r="A124" s="765">
        <v>118</v>
      </c>
      <c r="B124" s="132" t="s">
        <v>293</v>
      </c>
      <c r="C124" s="132" t="s">
        <v>304</v>
      </c>
      <c r="D124" s="132" t="s">
        <v>354</v>
      </c>
      <c r="E124" s="132" t="s">
        <v>451</v>
      </c>
      <c r="F124" s="766" t="s">
        <v>452</v>
      </c>
      <c r="G124" s="132" t="s">
        <v>125</v>
      </c>
      <c r="H124" s="132" t="s">
        <v>125</v>
      </c>
      <c r="I124" s="132" t="s">
        <v>177</v>
      </c>
      <c r="J124" s="393" t="s">
        <v>453</v>
      </c>
      <c r="K124" s="48" t="s">
        <v>407</v>
      </c>
      <c r="L124" s="544" t="s">
        <v>407</v>
      </c>
      <c r="M124" s="388" t="s">
        <v>407</v>
      </c>
      <c r="N124" s="31">
        <v>0</v>
      </c>
      <c r="O124" s="538"/>
    </row>
    <row r="125" spans="1:15" s="4" customFormat="1" ht="38.25" x14ac:dyDescent="0.25">
      <c r="A125" s="765">
        <v>119</v>
      </c>
      <c r="B125" s="132" t="s">
        <v>293</v>
      </c>
      <c r="C125" s="132" t="s">
        <v>304</v>
      </c>
      <c r="D125" s="132" t="s">
        <v>354</v>
      </c>
      <c r="E125" s="132" t="s">
        <v>454</v>
      </c>
      <c r="F125" s="766" t="s">
        <v>368</v>
      </c>
      <c r="G125" s="132" t="s">
        <v>125</v>
      </c>
      <c r="H125" s="132" t="s">
        <v>125</v>
      </c>
      <c r="I125" s="132" t="s">
        <v>177</v>
      </c>
      <c r="J125" s="393" t="s">
        <v>455</v>
      </c>
      <c r="K125" s="48" t="s">
        <v>407</v>
      </c>
      <c r="L125" s="544" t="s">
        <v>407</v>
      </c>
      <c r="M125" s="388" t="s">
        <v>407</v>
      </c>
      <c r="N125" s="31">
        <v>0</v>
      </c>
      <c r="O125" s="538"/>
    </row>
    <row r="126" spans="1:15" s="4" customFormat="1" ht="38.25" x14ac:dyDescent="0.25">
      <c r="A126" s="765">
        <v>120</v>
      </c>
      <c r="B126" s="132" t="s">
        <v>293</v>
      </c>
      <c r="C126" s="132" t="s">
        <v>304</v>
      </c>
      <c r="D126" s="132" t="s">
        <v>354</v>
      </c>
      <c r="E126" s="132" t="s">
        <v>456</v>
      </c>
      <c r="F126" s="766" t="s">
        <v>372</v>
      </c>
      <c r="G126" s="132" t="s">
        <v>125</v>
      </c>
      <c r="H126" s="132" t="s">
        <v>125</v>
      </c>
      <c r="I126" s="132" t="s">
        <v>177</v>
      </c>
      <c r="J126" s="393" t="s">
        <v>457</v>
      </c>
      <c r="K126" s="48" t="s">
        <v>407</v>
      </c>
      <c r="L126" s="544" t="s">
        <v>407</v>
      </c>
      <c r="M126" s="388" t="s">
        <v>407</v>
      </c>
      <c r="N126" s="31">
        <v>0</v>
      </c>
      <c r="O126" s="538"/>
    </row>
    <row r="127" spans="1:15" s="4" customFormat="1" ht="49.5" customHeight="1" x14ac:dyDescent="0.25">
      <c r="A127" s="765">
        <v>121</v>
      </c>
      <c r="B127" s="132" t="s">
        <v>293</v>
      </c>
      <c r="C127" s="132" t="s">
        <v>304</v>
      </c>
      <c r="D127" s="132" t="s">
        <v>354</v>
      </c>
      <c r="E127" s="132" t="s">
        <v>458</v>
      </c>
      <c r="F127" s="766" t="s">
        <v>459</v>
      </c>
      <c r="G127" s="132" t="s">
        <v>125</v>
      </c>
      <c r="H127" s="132" t="s">
        <v>125</v>
      </c>
      <c r="I127" s="132" t="s">
        <v>177</v>
      </c>
      <c r="J127" s="393" t="s">
        <v>460</v>
      </c>
      <c r="K127" s="132"/>
      <c r="L127" s="544" t="s">
        <v>407</v>
      </c>
      <c r="M127" s="388" t="s">
        <v>407</v>
      </c>
      <c r="N127" s="31">
        <v>0</v>
      </c>
      <c r="O127" s="538"/>
    </row>
    <row r="128" spans="1:15" s="4" customFormat="1" ht="49.5" customHeight="1" x14ac:dyDescent="0.25">
      <c r="A128" s="765">
        <v>122</v>
      </c>
      <c r="B128" s="132" t="s">
        <v>293</v>
      </c>
      <c r="C128" s="132" t="s">
        <v>304</v>
      </c>
      <c r="D128" s="132" t="s">
        <v>354</v>
      </c>
      <c r="E128" s="132" t="s">
        <v>461</v>
      </c>
      <c r="F128" s="766" t="s">
        <v>462</v>
      </c>
      <c r="G128" s="132" t="s">
        <v>125</v>
      </c>
      <c r="H128" s="132" t="s">
        <v>125</v>
      </c>
      <c r="I128" s="132" t="s">
        <v>177</v>
      </c>
      <c r="J128" s="393" t="s">
        <v>463</v>
      </c>
      <c r="K128" s="132"/>
      <c r="L128" s="544" t="s">
        <v>407</v>
      </c>
      <c r="M128" s="388" t="s">
        <v>407</v>
      </c>
      <c r="N128" s="31">
        <v>0</v>
      </c>
      <c r="O128" s="538"/>
    </row>
    <row r="129" spans="1:16" s="4" customFormat="1" ht="51" x14ac:dyDescent="0.25">
      <c r="A129" s="765">
        <v>123</v>
      </c>
      <c r="B129" s="132" t="s">
        <v>293</v>
      </c>
      <c r="C129" s="132" t="s">
        <v>464</v>
      </c>
      <c r="D129" s="132" t="s">
        <v>295</v>
      </c>
      <c r="E129" s="5">
        <v>37</v>
      </c>
      <c r="F129" s="766" t="s">
        <v>465</v>
      </c>
      <c r="G129" s="132">
        <v>21</v>
      </c>
      <c r="H129" s="46">
        <v>0.1</v>
      </c>
      <c r="I129" s="483" t="s">
        <v>129</v>
      </c>
      <c r="J129" s="393">
        <v>28</v>
      </c>
      <c r="K129" s="132" t="s">
        <v>129</v>
      </c>
      <c r="L129" s="552" t="s">
        <v>129</v>
      </c>
      <c r="M129" s="293" t="s">
        <v>129</v>
      </c>
      <c r="N129" s="361">
        <v>0.1</v>
      </c>
      <c r="O129" s="538"/>
    </row>
    <row r="130" spans="1:16" s="4" customFormat="1" ht="51" x14ac:dyDescent="0.25">
      <c r="A130" s="765">
        <v>124</v>
      </c>
      <c r="B130" s="132" t="s">
        <v>293</v>
      </c>
      <c r="C130" s="132" t="s">
        <v>464</v>
      </c>
      <c r="D130" s="132" t="s">
        <v>300</v>
      </c>
      <c r="E130" s="5">
        <v>38</v>
      </c>
      <c r="F130" s="766" t="s">
        <v>466</v>
      </c>
      <c r="G130" s="132">
        <v>22</v>
      </c>
      <c r="H130" s="46">
        <v>0.6</v>
      </c>
      <c r="I130" s="111">
        <v>7</v>
      </c>
      <c r="J130" s="393">
        <v>29</v>
      </c>
      <c r="K130" s="48">
        <v>1</v>
      </c>
      <c r="L130" s="396">
        <v>7</v>
      </c>
      <c r="M130" s="789">
        <v>7</v>
      </c>
      <c r="N130" s="370">
        <v>0.38181818181818178</v>
      </c>
      <c r="O130" s="538" t="s">
        <v>5280</v>
      </c>
    </row>
    <row r="131" spans="1:16" s="4" customFormat="1" ht="63.75" x14ac:dyDescent="0.25">
      <c r="A131" s="765">
        <v>125</v>
      </c>
      <c r="B131" s="132" t="s">
        <v>293</v>
      </c>
      <c r="C131" s="132" t="s">
        <v>464</v>
      </c>
      <c r="D131" s="132" t="s">
        <v>330</v>
      </c>
      <c r="E131" s="5">
        <v>39</v>
      </c>
      <c r="F131" s="766" t="s">
        <v>468</v>
      </c>
      <c r="G131" s="132">
        <v>23</v>
      </c>
      <c r="H131" s="46">
        <v>0.3</v>
      </c>
      <c r="I131" s="132" t="s">
        <v>321</v>
      </c>
      <c r="J131" s="393">
        <v>30</v>
      </c>
      <c r="K131" s="48">
        <v>12.5</v>
      </c>
      <c r="L131" s="767">
        <v>22</v>
      </c>
      <c r="M131" s="786">
        <v>22</v>
      </c>
      <c r="N131" s="60">
        <v>0.3</v>
      </c>
      <c r="O131" s="538" t="s">
        <v>964</v>
      </c>
    </row>
    <row r="132" spans="1:16" s="4" customFormat="1" ht="63.75" x14ac:dyDescent="0.25">
      <c r="A132" s="765">
        <v>126</v>
      </c>
      <c r="B132" s="132" t="s">
        <v>293</v>
      </c>
      <c r="C132" s="132" t="s">
        <v>464</v>
      </c>
      <c r="D132" s="132" t="s">
        <v>330</v>
      </c>
      <c r="E132" s="5" t="s">
        <v>470</v>
      </c>
      <c r="F132" s="766" t="s">
        <v>471</v>
      </c>
      <c r="G132" s="132" t="s">
        <v>125</v>
      </c>
      <c r="H132" s="132" t="s">
        <v>125</v>
      </c>
      <c r="I132" s="132" t="s">
        <v>159</v>
      </c>
      <c r="J132" s="552">
        <v>31</v>
      </c>
      <c r="K132" s="48">
        <v>590</v>
      </c>
      <c r="L132" s="767">
        <v>1417</v>
      </c>
      <c r="M132" s="507">
        <v>1417</v>
      </c>
      <c r="N132" s="31">
        <v>0</v>
      </c>
      <c r="O132" s="538"/>
    </row>
    <row r="133" spans="1:16" s="4" customFormat="1" ht="63.75" x14ac:dyDescent="0.25">
      <c r="A133" s="765">
        <v>127</v>
      </c>
      <c r="B133" s="132" t="s">
        <v>293</v>
      </c>
      <c r="C133" s="132" t="s">
        <v>464</v>
      </c>
      <c r="D133" s="132" t="s">
        <v>330</v>
      </c>
      <c r="E133" s="5">
        <v>40</v>
      </c>
      <c r="F133" s="766" t="s">
        <v>472</v>
      </c>
      <c r="G133" s="132" t="s">
        <v>125</v>
      </c>
      <c r="H133" s="132" t="s">
        <v>125</v>
      </c>
      <c r="I133" s="132" t="s">
        <v>321</v>
      </c>
      <c r="J133" s="552">
        <v>32</v>
      </c>
      <c r="K133" s="48">
        <v>0</v>
      </c>
      <c r="L133" s="796">
        <v>0</v>
      </c>
      <c r="M133" s="786">
        <v>0</v>
      </c>
      <c r="N133" s="31">
        <v>0</v>
      </c>
      <c r="O133" s="538"/>
    </row>
    <row r="134" spans="1:16" s="4" customFormat="1" ht="63.75" x14ac:dyDescent="0.25">
      <c r="A134" s="765">
        <v>128</v>
      </c>
      <c r="B134" s="132" t="s">
        <v>293</v>
      </c>
      <c r="C134" s="132" t="s">
        <v>464</v>
      </c>
      <c r="D134" s="132" t="s">
        <v>473</v>
      </c>
      <c r="E134" s="5">
        <v>41</v>
      </c>
      <c r="F134" s="766" t="s">
        <v>474</v>
      </c>
      <c r="G134" s="1616">
        <v>20</v>
      </c>
      <c r="H134" s="46">
        <v>0.3</v>
      </c>
      <c r="I134" s="132" t="s">
        <v>390</v>
      </c>
      <c r="J134" s="393">
        <v>33</v>
      </c>
      <c r="K134" s="132" t="s">
        <v>126</v>
      </c>
      <c r="L134" s="396" t="s">
        <v>135</v>
      </c>
      <c r="M134" s="218" t="s">
        <v>126</v>
      </c>
      <c r="N134" s="361">
        <v>0</v>
      </c>
      <c r="O134" s="538" t="s">
        <v>5288</v>
      </c>
    </row>
    <row r="135" spans="1:16" s="4" customFormat="1" ht="38.25" x14ac:dyDescent="0.25">
      <c r="A135" s="765">
        <v>129</v>
      </c>
      <c r="B135" s="132" t="s">
        <v>293</v>
      </c>
      <c r="C135" s="132" t="s">
        <v>464</v>
      </c>
      <c r="D135" s="132" t="s">
        <v>473</v>
      </c>
      <c r="E135" s="5" t="s">
        <v>476</v>
      </c>
      <c r="F135" s="766">
        <v>2018</v>
      </c>
      <c r="G135" s="1616"/>
      <c r="H135" s="132" t="s">
        <v>125</v>
      </c>
      <c r="I135" s="132" t="s">
        <v>390</v>
      </c>
      <c r="J135" s="552" t="s">
        <v>391</v>
      </c>
      <c r="K135" s="132" t="s">
        <v>434</v>
      </c>
      <c r="L135" s="393" t="s">
        <v>434</v>
      </c>
      <c r="M135" s="218" t="s">
        <v>434</v>
      </c>
      <c r="N135" s="31">
        <v>0</v>
      </c>
      <c r="O135" s="538"/>
    </row>
    <row r="136" spans="1:16" s="4" customFormat="1" ht="38.25" x14ac:dyDescent="0.25">
      <c r="A136" s="765">
        <v>130</v>
      </c>
      <c r="B136" s="132" t="s">
        <v>293</v>
      </c>
      <c r="C136" s="132" t="s">
        <v>464</v>
      </c>
      <c r="D136" s="132" t="s">
        <v>473</v>
      </c>
      <c r="E136" s="5" t="s">
        <v>477</v>
      </c>
      <c r="F136" s="766">
        <v>2019</v>
      </c>
      <c r="G136" s="1616"/>
      <c r="H136" s="132" t="s">
        <v>125</v>
      </c>
      <c r="I136" s="132" t="s">
        <v>390</v>
      </c>
      <c r="J136" s="552" t="s">
        <v>395</v>
      </c>
      <c r="K136" s="132" t="s">
        <v>434</v>
      </c>
      <c r="L136" s="393" t="s">
        <v>434</v>
      </c>
      <c r="M136" s="218" t="s">
        <v>434</v>
      </c>
      <c r="N136" s="31">
        <v>0</v>
      </c>
      <c r="O136" s="538"/>
    </row>
    <row r="137" spans="1:16" s="4" customFormat="1" ht="38.25" x14ac:dyDescent="0.25">
      <c r="A137" s="765">
        <v>131</v>
      </c>
      <c r="B137" s="132" t="s">
        <v>293</v>
      </c>
      <c r="C137" s="132" t="s">
        <v>464</v>
      </c>
      <c r="D137" s="132" t="s">
        <v>473</v>
      </c>
      <c r="E137" s="5" t="s">
        <v>478</v>
      </c>
      <c r="F137" s="766">
        <v>2020</v>
      </c>
      <c r="G137" s="1616"/>
      <c r="H137" s="132" t="s">
        <v>125</v>
      </c>
      <c r="I137" s="132" t="s">
        <v>390</v>
      </c>
      <c r="J137" s="552" t="s">
        <v>479</v>
      </c>
      <c r="K137" s="132" t="s">
        <v>434</v>
      </c>
      <c r="L137" s="393" t="s">
        <v>434</v>
      </c>
      <c r="M137" s="218" t="s">
        <v>434</v>
      </c>
      <c r="N137" s="31">
        <v>0</v>
      </c>
      <c r="O137" s="538"/>
    </row>
    <row r="138" spans="1:16" s="4" customFormat="1" ht="38.25" x14ac:dyDescent="0.25">
      <c r="A138" s="765">
        <v>132</v>
      </c>
      <c r="B138" s="132" t="s">
        <v>293</v>
      </c>
      <c r="C138" s="132" t="s">
        <v>464</v>
      </c>
      <c r="D138" s="132" t="s">
        <v>473</v>
      </c>
      <c r="E138" s="5" t="s">
        <v>480</v>
      </c>
      <c r="F138" s="766">
        <v>2021</v>
      </c>
      <c r="G138" s="1616"/>
      <c r="H138" s="132" t="s">
        <v>125</v>
      </c>
      <c r="I138" s="132" t="s">
        <v>390</v>
      </c>
      <c r="J138" s="552" t="s">
        <v>481</v>
      </c>
      <c r="K138" s="132" t="s">
        <v>434</v>
      </c>
      <c r="L138" s="393" t="s">
        <v>126</v>
      </c>
      <c r="M138" s="218" t="s">
        <v>126</v>
      </c>
      <c r="N138" s="31">
        <v>0</v>
      </c>
      <c r="O138" s="538"/>
    </row>
    <row r="139" spans="1:16" s="4" customFormat="1" ht="38.25" x14ac:dyDescent="0.25">
      <c r="A139" s="765">
        <v>133</v>
      </c>
      <c r="B139" s="132" t="s">
        <v>293</v>
      </c>
      <c r="C139" s="132" t="s">
        <v>464</v>
      </c>
      <c r="D139" s="132" t="s">
        <v>473</v>
      </c>
      <c r="E139" s="5" t="s">
        <v>482</v>
      </c>
      <c r="F139" s="766">
        <v>2022</v>
      </c>
      <c r="G139" s="1616"/>
      <c r="H139" s="132" t="s">
        <v>125</v>
      </c>
      <c r="I139" s="132" t="s">
        <v>390</v>
      </c>
      <c r="J139" s="552" t="s">
        <v>483</v>
      </c>
      <c r="K139" s="58"/>
      <c r="L139" s="393" t="s">
        <v>126</v>
      </c>
      <c r="M139" s="218" t="s">
        <v>126</v>
      </c>
      <c r="N139" s="31">
        <v>0</v>
      </c>
      <c r="O139" s="538"/>
    </row>
    <row r="140" spans="1:16" s="4" customFormat="1" ht="38.25" x14ac:dyDescent="0.25">
      <c r="A140" s="765">
        <v>134</v>
      </c>
      <c r="B140" s="132" t="s">
        <v>293</v>
      </c>
      <c r="C140" s="132" t="s">
        <v>464</v>
      </c>
      <c r="D140" s="132" t="s">
        <v>473</v>
      </c>
      <c r="E140" s="5" t="s">
        <v>485</v>
      </c>
      <c r="F140" s="766" t="s">
        <v>486</v>
      </c>
      <c r="G140" s="132" t="s">
        <v>125</v>
      </c>
      <c r="H140" s="132" t="s">
        <v>125</v>
      </c>
      <c r="I140" s="132" t="s">
        <v>177</v>
      </c>
      <c r="J140" s="552" t="s">
        <v>125</v>
      </c>
      <c r="K140" s="132" t="s">
        <v>434</v>
      </c>
      <c r="L140" s="273" t="s">
        <v>125</v>
      </c>
      <c r="M140" s="132" t="s">
        <v>434</v>
      </c>
      <c r="N140" s="31">
        <v>0</v>
      </c>
      <c r="O140" s="538"/>
    </row>
    <row r="141" spans="1:16" s="4" customFormat="1" ht="89.25" x14ac:dyDescent="0.25">
      <c r="A141" s="765">
        <v>135</v>
      </c>
      <c r="B141" s="132" t="s">
        <v>293</v>
      </c>
      <c r="C141" s="132" t="s">
        <v>464</v>
      </c>
      <c r="D141" s="132" t="s">
        <v>473</v>
      </c>
      <c r="E141" s="5" t="s">
        <v>487</v>
      </c>
      <c r="F141" s="766" t="s">
        <v>488</v>
      </c>
      <c r="G141" s="132" t="s">
        <v>125</v>
      </c>
      <c r="H141" s="132" t="s">
        <v>125</v>
      </c>
      <c r="I141" s="132" t="s">
        <v>321</v>
      </c>
      <c r="J141" s="393">
        <v>34</v>
      </c>
      <c r="K141" s="132" t="s">
        <v>434</v>
      </c>
      <c r="L141" s="552" t="s">
        <v>407</v>
      </c>
      <c r="M141" s="132" t="s">
        <v>434</v>
      </c>
      <c r="N141" s="31">
        <v>0</v>
      </c>
      <c r="O141" s="538"/>
    </row>
    <row r="142" spans="1:16" s="4" customFormat="1" ht="89.25" x14ac:dyDescent="0.25">
      <c r="A142" s="765">
        <v>136</v>
      </c>
      <c r="B142" s="132" t="s">
        <v>293</v>
      </c>
      <c r="C142" s="132" t="s">
        <v>464</v>
      </c>
      <c r="D142" s="132" t="s">
        <v>473</v>
      </c>
      <c r="E142" s="5" t="s">
        <v>490</v>
      </c>
      <c r="F142" s="766" t="s">
        <v>491</v>
      </c>
      <c r="G142" s="132" t="s">
        <v>125</v>
      </c>
      <c r="H142" s="132" t="s">
        <v>125</v>
      </c>
      <c r="I142" s="132" t="s">
        <v>321</v>
      </c>
      <c r="J142" s="393">
        <v>35</v>
      </c>
      <c r="K142" s="132" t="s">
        <v>434</v>
      </c>
      <c r="L142" s="552" t="s">
        <v>407</v>
      </c>
      <c r="M142" s="132" t="s">
        <v>434</v>
      </c>
      <c r="N142" s="31">
        <v>0</v>
      </c>
      <c r="O142" s="538"/>
    </row>
    <row r="143" spans="1:16" s="4" customFormat="1" ht="51" x14ac:dyDescent="0.25">
      <c r="A143" s="765">
        <v>137</v>
      </c>
      <c r="B143" s="132" t="s">
        <v>293</v>
      </c>
      <c r="C143" s="132" t="s">
        <v>464</v>
      </c>
      <c r="D143" s="132" t="s">
        <v>473</v>
      </c>
      <c r="E143" s="5">
        <v>42</v>
      </c>
      <c r="F143" s="766" t="s">
        <v>492</v>
      </c>
      <c r="G143" s="132" t="s">
        <v>125</v>
      </c>
      <c r="H143" s="132" t="s">
        <v>125</v>
      </c>
      <c r="I143" s="132" t="s">
        <v>377</v>
      </c>
      <c r="J143" s="552" t="s">
        <v>125</v>
      </c>
      <c r="K143" s="132" t="s">
        <v>434</v>
      </c>
      <c r="L143" s="273" t="s">
        <v>125</v>
      </c>
      <c r="M143" s="293" t="s">
        <v>434</v>
      </c>
      <c r="N143" s="31">
        <v>0</v>
      </c>
      <c r="O143" s="538"/>
    </row>
    <row r="144" spans="1:16" s="4" customFormat="1" ht="38.25" x14ac:dyDescent="0.25">
      <c r="A144" s="765">
        <v>138</v>
      </c>
      <c r="B144" s="132" t="s">
        <v>293</v>
      </c>
      <c r="C144" s="132" t="s">
        <v>493</v>
      </c>
      <c r="D144" s="132" t="s">
        <v>339</v>
      </c>
      <c r="E144" s="5">
        <v>43</v>
      </c>
      <c r="F144" s="766" t="s">
        <v>494</v>
      </c>
      <c r="G144" s="132" t="s">
        <v>125</v>
      </c>
      <c r="H144" s="132" t="s">
        <v>125</v>
      </c>
      <c r="I144" s="132" t="s">
        <v>124</v>
      </c>
      <c r="J144" s="393">
        <v>36</v>
      </c>
      <c r="K144" s="132" t="s">
        <v>126</v>
      </c>
      <c r="L144" s="552" t="s">
        <v>126</v>
      </c>
      <c r="M144" s="293" t="s">
        <v>126</v>
      </c>
      <c r="N144" s="31">
        <v>0</v>
      </c>
      <c r="O144" s="538"/>
      <c r="P144" s="34"/>
    </row>
    <row r="145" spans="1:15" s="4" customFormat="1" ht="76.5" x14ac:dyDescent="0.25">
      <c r="A145" s="765">
        <v>139</v>
      </c>
      <c r="B145" s="132" t="s">
        <v>293</v>
      </c>
      <c r="C145" s="132" t="s">
        <v>493</v>
      </c>
      <c r="D145" s="132" t="s">
        <v>339</v>
      </c>
      <c r="E145" s="5" t="s">
        <v>495</v>
      </c>
      <c r="F145" s="766" t="s">
        <v>496</v>
      </c>
      <c r="G145" s="132" t="s">
        <v>125</v>
      </c>
      <c r="H145" s="132" t="s">
        <v>125</v>
      </c>
      <c r="I145" s="132" t="s">
        <v>159</v>
      </c>
      <c r="J145" s="393" t="s">
        <v>445</v>
      </c>
      <c r="K145" s="132" t="s">
        <v>434</v>
      </c>
      <c r="L145" s="790" t="s">
        <v>434</v>
      </c>
      <c r="M145" s="132" t="s">
        <v>434</v>
      </c>
      <c r="N145" s="31">
        <v>0</v>
      </c>
      <c r="O145" s="538"/>
    </row>
    <row r="146" spans="1:15" s="4" customFormat="1" ht="51" x14ac:dyDescent="0.25">
      <c r="A146" s="765">
        <v>140</v>
      </c>
      <c r="B146" s="132" t="s">
        <v>293</v>
      </c>
      <c r="C146" s="132" t="s">
        <v>493</v>
      </c>
      <c r="D146" s="132" t="s">
        <v>300</v>
      </c>
      <c r="E146" s="5">
        <v>44</v>
      </c>
      <c r="F146" s="766" t="s">
        <v>497</v>
      </c>
      <c r="G146" s="132" t="s">
        <v>125</v>
      </c>
      <c r="H146" s="132" t="s">
        <v>125</v>
      </c>
      <c r="I146" s="132" t="s">
        <v>135</v>
      </c>
      <c r="J146" s="552">
        <v>37</v>
      </c>
      <c r="K146" s="132" t="s">
        <v>135</v>
      </c>
      <c r="L146" s="396" t="s">
        <v>135</v>
      </c>
      <c r="M146" s="388" t="s">
        <v>135</v>
      </c>
      <c r="N146" s="31">
        <v>0</v>
      </c>
      <c r="O146" s="538"/>
    </row>
    <row r="147" spans="1:15" s="4" customFormat="1" ht="38.25" x14ac:dyDescent="0.25">
      <c r="A147" s="765">
        <v>141</v>
      </c>
      <c r="B147" s="132" t="s">
        <v>293</v>
      </c>
      <c r="C147" s="132" t="s">
        <v>493</v>
      </c>
      <c r="D147" s="132" t="s">
        <v>300</v>
      </c>
      <c r="E147" s="5" t="s">
        <v>498</v>
      </c>
      <c r="F147" s="766" t="s">
        <v>499</v>
      </c>
      <c r="G147" s="132" t="s">
        <v>125</v>
      </c>
      <c r="H147" s="132" t="s">
        <v>125</v>
      </c>
      <c r="I147" s="132" t="s">
        <v>177</v>
      </c>
      <c r="J147" s="552" t="s">
        <v>500</v>
      </c>
      <c r="K147" s="132" t="s">
        <v>434</v>
      </c>
      <c r="L147" s="634" t="s">
        <v>434</v>
      </c>
      <c r="M147" s="499" t="s">
        <v>407</v>
      </c>
      <c r="N147" s="31">
        <v>0</v>
      </c>
      <c r="O147" s="538"/>
    </row>
    <row r="148" spans="1:15" s="4" customFormat="1" ht="38.25" x14ac:dyDescent="0.25">
      <c r="A148" s="765">
        <v>142</v>
      </c>
      <c r="B148" s="132" t="s">
        <v>293</v>
      </c>
      <c r="C148" s="132" t="s">
        <v>493</v>
      </c>
      <c r="D148" s="132" t="s">
        <v>300</v>
      </c>
      <c r="E148" s="5" t="s">
        <v>501</v>
      </c>
      <c r="F148" s="766" t="s">
        <v>502</v>
      </c>
      <c r="G148" s="132" t="s">
        <v>125</v>
      </c>
      <c r="H148" s="132" t="s">
        <v>125</v>
      </c>
      <c r="I148" s="132" t="s">
        <v>177</v>
      </c>
      <c r="J148" s="552" t="s">
        <v>503</v>
      </c>
      <c r="K148" s="132" t="s">
        <v>434</v>
      </c>
      <c r="L148" s="634" t="s">
        <v>434</v>
      </c>
      <c r="M148" s="499" t="s">
        <v>407</v>
      </c>
      <c r="N148" s="31">
        <v>0</v>
      </c>
      <c r="O148" s="538"/>
    </row>
    <row r="149" spans="1:15" s="4" customFormat="1" ht="38.25" x14ac:dyDescent="0.25">
      <c r="A149" s="765">
        <v>143</v>
      </c>
      <c r="B149" s="132" t="s">
        <v>293</v>
      </c>
      <c r="C149" s="132" t="s">
        <v>493</v>
      </c>
      <c r="D149" s="132" t="s">
        <v>473</v>
      </c>
      <c r="E149" s="5" t="s">
        <v>505</v>
      </c>
      <c r="F149" s="766" t="s">
        <v>506</v>
      </c>
      <c r="G149" s="132" t="s">
        <v>125</v>
      </c>
      <c r="H149" s="132" t="s">
        <v>125</v>
      </c>
      <c r="I149" s="132" t="s">
        <v>177</v>
      </c>
      <c r="J149" s="552" t="s">
        <v>507</v>
      </c>
      <c r="K149" s="132" t="s">
        <v>434</v>
      </c>
      <c r="L149" s="634" t="s">
        <v>434</v>
      </c>
      <c r="M149" s="499" t="s">
        <v>407</v>
      </c>
      <c r="N149" s="31">
        <v>0</v>
      </c>
      <c r="O149" s="538"/>
    </row>
    <row r="150" spans="1:15" s="4" customFormat="1" ht="51" x14ac:dyDescent="0.25">
      <c r="A150" s="765">
        <v>144</v>
      </c>
      <c r="B150" s="132" t="s">
        <v>293</v>
      </c>
      <c r="C150" s="132" t="s">
        <v>508</v>
      </c>
      <c r="D150" s="132" t="s">
        <v>295</v>
      </c>
      <c r="E150" s="5">
        <v>45</v>
      </c>
      <c r="F150" s="766" t="s">
        <v>509</v>
      </c>
      <c r="G150" s="132">
        <v>24</v>
      </c>
      <c r="H150" s="46">
        <v>0.1</v>
      </c>
      <c r="I150" s="132" t="s">
        <v>124</v>
      </c>
      <c r="J150" s="552">
        <v>38</v>
      </c>
      <c r="K150" s="132" t="s">
        <v>129</v>
      </c>
      <c r="L150" s="552" t="s">
        <v>129</v>
      </c>
      <c r="M150" s="293" t="s">
        <v>129</v>
      </c>
      <c r="N150" s="361">
        <v>0.1</v>
      </c>
      <c r="O150" s="538" t="s">
        <v>5289</v>
      </c>
    </row>
    <row r="151" spans="1:15" s="4" customFormat="1" ht="38.25" x14ac:dyDescent="0.25">
      <c r="A151" s="765">
        <v>145</v>
      </c>
      <c r="B151" s="132" t="s">
        <v>293</v>
      </c>
      <c r="C151" s="132" t="s">
        <v>508</v>
      </c>
      <c r="D151" s="132" t="s">
        <v>295</v>
      </c>
      <c r="E151" s="5" t="s">
        <v>510</v>
      </c>
      <c r="F151" s="766" t="s">
        <v>511</v>
      </c>
      <c r="G151" s="132" t="s">
        <v>125</v>
      </c>
      <c r="H151" s="132" t="s">
        <v>125</v>
      </c>
      <c r="I151" s="132" t="s">
        <v>166</v>
      </c>
      <c r="J151" s="552" t="s">
        <v>125</v>
      </c>
      <c r="K151" s="48" t="s">
        <v>5290</v>
      </c>
      <c r="L151" s="273" t="s">
        <v>125</v>
      </c>
      <c r="M151" s="48" t="s">
        <v>5291</v>
      </c>
      <c r="N151" s="31">
        <v>0</v>
      </c>
      <c r="O151" s="538"/>
    </row>
    <row r="152" spans="1:15" s="4" customFormat="1" ht="63.75" x14ac:dyDescent="0.25">
      <c r="A152" s="765">
        <v>146</v>
      </c>
      <c r="B152" s="132" t="s">
        <v>293</v>
      </c>
      <c r="C152" s="132" t="s">
        <v>508</v>
      </c>
      <c r="D152" s="132" t="s">
        <v>295</v>
      </c>
      <c r="E152" s="5">
        <v>46</v>
      </c>
      <c r="F152" s="766" t="s">
        <v>513</v>
      </c>
      <c r="G152" s="132">
        <v>25</v>
      </c>
      <c r="H152" s="430">
        <v>0.1</v>
      </c>
      <c r="I152" s="132" t="s">
        <v>177</v>
      </c>
      <c r="J152" s="393">
        <v>39</v>
      </c>
      <c r="K152" s="132" t="s">
        <v>126</v>
      </c>
      <c r="L152" s="396" t="s">
        <v>126</v>
      </c>
      <c r="M152" s="388" t="s">
        <v>126</v>
      </c>
      <c r="N152" s="361">
        <v>0</v>
      </c>
      <c r="O152" s="538"/>
    </row>
    <row r="153" spans="1:15" s="4" customFormat="1" ht="38.25" x14ac:dyDescent="0.25">
      <c r="A153" s="765">
        <v>147</v>
      </c>
      <c r="B153" s="132" t="s">
        <v>293</v>
      </c>
      <c r="C153" s="132" t="s">
        <v>508</v>
      </c>
      <c r="D153" s="132" t="s">
        <v>515</v>
      </c>
      <c r="E153" s="5">
        <v>47</v>
      </c>
      <c r="F153" s="766" t="s">
        <v>516</v>
      </c>
      <c r="G153" s="132">
        <v>26</v>
      </c>
      <c r="H153" s="430">
        <v>0.25</v>
      </c>
      <c r="I153" s="132" t="s">
        <v>177</v>
      </c>
      <c r="J153" s="393">
        <v>40</v>
      </c>
      <c r="K153" s="132" t="s">
        <v>126</v>
      </c>
      <c r="L153" s="396" t="s">
        <v>126</v>
      </c>
      <c r="M153" s="388" t="s">
        <v>126</v>
      </c>
      <c r="N153" s="361">
        <v>0</v>
      </c>
      <c r="O153" s="538"/>
    </row>
    <row r="154" spans="1:15" s="4" customFormat="1" ht="51" x14ac:dyDescent="0.25">
      <c r="A154" s="765">
        <v>148</v>
      </c>
      <c r="B154" s="132" t="s">
        <v>293</v>
      </c>
      <c r="C154" s="132" t="s">
        <v>508</v>
      </c>
      <c r="D154" s="132" t="s">
        <v>515</v>
      </c>
      <c r="E154" s="5">
        <v>48</v>
      </c>
      <c r="F154" s="766" t="s">
        <v>517</v>
      </c>
      <c r="G154" s="132">
        <v>27</v>
      </c>
      <c r="H154" s="430">
        <v>0.25</v>
      </c>
      <c r="I154" s="132" t="s">
        <v>390</v>
      </c>
      <c r="J154" s="393">
        <v>41</v>
      </c>
      <c r="K154" s="132" t="s">
        <v>126</v>
      </c>
      <c r="L154" s="396" t="s">
        <v>126</v>
      </c>
      <c r="M154" s="388" t="s">
        <v>126</v>
      </c>
      <c r="N154" s="361">
        <v>0</v>
      </c>
      <c r="O154" s="538"/>
    </row>
    <row r="155" spans="1:15" s="4" customFormat="1" ht="51" x14ac:dyDescent="0.25">
      <c r="A155" s="765">
        <v>149</v>
      </c>
      <c r="B155" s="132" t="s">
        <v>293</v>
      </c>
      <c r="C155" s="132" t="s">
        <v>508</v>
      </c>
      <c r="D155" s="132" t="s">
        <v>515</v>
      </c>
      <c r="E155" s="5">
        <v>49</v>
      </c>
      <c r="F155" s="766" t="s">
        <v>518</v>
      </c>
      <c r="G155" s="132">
        <v>28</v>
      </c>
      <c r="H155" s="430">
        <v>0.25</v>
      </c>
      <c r="I155" s="132" t="s">
        <v>390</v>
      </c>
      <c r="J155" s="393">
        <v>42</v>
      </c>
      <c r="K155" s="132" t="s">
        <v>126</v>
      </c>
      <c r="L155" s="396" t="s">
        <v>126</v>
      </c>
      <c r="M155" s="388" t="s">
        <v>126</v>
      </c>
      <c r="N155" s="361">
        <v>0</v>
      </c>
      <c r="O155" s="538"/>
    </row>
    <row r="156" spans="1:15" s="4" customFormat="1" ht="51" x14ac:dyDescent="0.25">
      <c r="A156" s="765">
        <v>150</v>
      </c>
      <c r="B156" s="132" t="s">
        <v>293</v>
      </c>
      <c r="C156" s="132" t="s">
        <v>508</v>
      </c>
      <c r="D156" s="132" t="s">
        <v>515</v>
      </c>
      <c r="E156" s="5">
        <v>50</v>
      </c>
      <c r="F156" s="766" t="s">
        <v>520</v>
      </c>
      <c r="G156" s="1616">
        <v>29</v>
      </c>
      <c r="H156" s="430">
        <v>0.05</v>
      </c>
      <c r="I156" s="132" t="s">
        <v>177</v>
      </c>
      <c r="J156" s="393">
        <v>43</v>
      </c>
      <c r="K156" s="132" t="s">
        <v>125</v>
      </c>
      <c r="L156" s="396" t="s">
        <v>135</v>
      </c>
      <c r="M156" s="388" t="s">
        <v>129</v>
      </c>
      <c r="N156" s="361">
        <v>0.05</v>
      </c>
      <c r="O156" s="538"/>
    </row>
    <row r="157" spans="1:15" s="4" customFormat="1" ht="25.5" x14ac:dyDescent="0.25">
      <c r="A157" s="765">
        <v>151</v>
      </c>
      <c r="B157" s="132" t="s">
        <v>293</v>
      </c>
      <c r="C157" s="132" t="s">
        <v>508</v>
      </c>
      <c r="D157" s="132" t="s">
        <v>515</v>
      </c>
      <c r="E157" s="5" t="s">
        <v>521</v>
      </c>
      <c r="F157" s="766" t="s">
        <v>522</v>
      </c>
      <c r="G157" s="1616"/>
      <c r="H157" s="132" t="s">
        <v>125</v>
      </c>
      <c r="I157" s="132" t="s">
        <v>177</v>
      </c>
      <c r="J157" s="552" t="s">
        <v>495</v>
      </c>
      <c r="K157" s="132" t="s">
        <v>126</v>
      </c>
      <c r="L157" s="396" t="s">
        <v>129</v>
      </c>
      <c r="M157" s="388" t="s">
        <v>129</v>
      </c>
      <c r="N157" s="31">
        <v>0</v>
      </c>
      <c r="O157" s="538"/>
    </row>
    <row r="158" spans="1:15" s="4" customFormat="1" ht="25.5" x14ac:dyDescent="0.25">
      <c r="A158" s="765">
        <v>152</v>
      </c>
      <c r="B158" s="132" t="s">
        <v>293</v>
      </c>
      <c r="C158" s="132" t="s">
        <v>508</v>
      </c>
      <c r="D158" s="132" t="s">
        <v>515</v>
      </c>
      <c r="E158" s="5" t="s">
        <v>523</v>
      </c>
      <c r="F158" s="766" t="s">
        <v>524</v>
      </c>
      <c r="G158" s="1616"/>
      <c r="H158" s="132" t="s">
        <v>125</v>
      </c>
      <c r="I158" s="132" t="s">
        <v>177</v>
      </c>
      <c r="J158" s="552" t="s">
        <v>525</v>
      </c>
      <c r="K158" s="132" t="s">
        <v>126</v>
      </c>
      <c r="L158" s="396" t="s">
        <v>129</v>
      </c>
      <c r="M158" s="388" t="s">
        <v>129</v>
      </c>
      <c r="N158" s="31">
        <v>0</v>
      </c>
      <c r="O158" s="538"/>
    </row>
    <row r="159" spans="1:15" s="4" customFormat="1" ht="38.25" x14ac:dyDescent="0.25">
      <c r="A159" s="765">
        <v>153</v>
      </c>
      <c r="B159" s="132" t="s">
        <v>293</v>
      </c>
      <c r="C159" s="132" t="s">
        <v>508</v>
      </c>
      <c r="D159" s="132" t="s">
        <v>515</v>
      </c>
      <c r="E159" s="5" t="s">
        <v>526</v>
      </c>
      <c r="F159" s="766" t="s">
        <v>527</v>
      </c>
      <c r="G159" s="1616"/>
      <c r="H159" s="132" t="s">
        <v>125</v>
      </c>
      <c r="I159" s="132" t="s">
        <v>390</v>
      </c>
      <c r="J159" s="552" t="s">
        <v>528</v>
      </c>
      <c r="K159" s="132" t="s">
        <v>126</v>
      </c>
      <c r="L159" s="634" t="s">
        <v>434</v>
      </c>
      <c r="M159" s="388" t="s">
        <v>126</v>
      </c>
      <c r="N159" s="31">
        <v>0</v>
      </c>
      <c r="O159" s="538"/>
    </row>
    <row r="160" spans="1:15" s="4" customFormat="1" ht="38.25" x14ac:dyDescent="0.25">
      <c r="A160" s="765">
        <v>154</v>
      </c>
      <c r="B160" s="132" t="s">
        <v>293</v>
      </c>
      <c r="C160" s="132" t="s">
        <v>508</v>
      </c>
      <c r="D160" s="132" t="s">
        <v>515</v>
      </c>
      <c r="E160" s="5" t="s">
        <v>529</v>
      </c>
      <c r="F160" s="766" t="s">
        <v>530</v>
      </c>
      <c r="G160" s="1616"/>
      <c r="H160" s="132" t="s">
        <v>125</v>
      </c>
      <c r="I160" s="132" t="s">
        <v>390</v>
      </c>
      <c r="J160" s="552" t="s">
        <v>531</v>
      </c>
      <c r="K160" s="132" t="s">
        <v>126</v>
      </c>
      <c r="L160" s="396" t="s">
        <v>126</v>
      </c>
      <c r="M160" s="293" t="s">
        <v>126</v>
      </c>
      <c r="N160" s="31">
        <v>0</v>
      </c>
      <c r="O160" s="538"/>
    </row>
    <row r="161" spans="1:15" s="4" customFormat="1" ht="89.25" x14ac:dyDescent="0.25">
      <c r="A161" s="765">
        <v>155</v>
      </c>
      <c r="B161" s="132" t="s">
        <v>293</v>
      </c>
      <c r="C161" s="132" t="s">
        <v>532</v>
      </c>
      <c r="D161" s="132" t="s">
        <v>295</v>
      </c>
      <c r="E161" s="5">
        <v>51</v>
      </c>
      <c r="F161" s="766" t="s">
        <v>533</v>
      </c>
      <c r="G161" s="132">
        <v>30</v>
      </c>
      <c r="H161" s="46">
        <v>0.1</v>
      </c>
      <c r="I161" s="132" t="s">
        <v>124</v>
      </c>
      <c r="J161" s="552">
        <v>44</v>
      </c>
      <c r="K161" s="132" t="s">
        <v>129</v>
      </c>
      <c r="L161" s="552" t="s">
        <v>129</v>
      </c>
      <c r="M161" s="293" t="s">
        <v>129</v>
      </c>
      <c r="N161" s="361">
        <v>0.1</v>
      </c>
      <c r="O161" s="538"/>
    </row>
    <row r="162" spans="1:15" s="4" customFormat="1" ht="102" x14ac:dyDescent="0.25">
      <c r="A162" s="765">
        <v>156</v>
      </c>
      <c r="B162" s="132" t="s">
        <v>293</v>
      </c>
      <c r="C162" s="132" t="s">
        <v>532</v>
      </c>
      <c r="D162" s="132" t="s">
        <v>295</v>
      </c>
      <c r="E162" s="5" t="s">
        <v>535</v>
      </c>
      <c r="F162" s="766" t="s">
        <v>536</v>
      </c>
      <c r="G162" s="132" t="s">
        <v>125</v>
      </c>
      <c r="H162" s="132" t="s">
        <v>125</v>
      </c>
      <c r="I162" s="132" t="s">
        <v>166</v>
      </c>
      <c r="J162" s="552" t="s">
        <v>125</v>
      </c>
      <c r="K162" s="132" t="s">
        <v>5292</v>
      </c>
      <c r="L162" s="273" t="s">
        <v>125</v>
      </c>
      <c r="M162" s="132" t="s">
        <v>5293</v>
      </c>
      <c r="N162" s="31">
        <v>0</v>
      </c>
      <c r="O162" s="538" t="s">
        <v>5294</v>
      </c>
    </row>
    <row r="163" spans="1:15" s="4" customFormat="1" ht="38.25" x14ac:dyDescent="0.25">
      <c r="A163" s="765">
        <v>157</v>
      </c>
      <c r="B163" s="132" t="s">
        <v>293</v>
      </c>
      <c r="C163" s="132" t="s">
        <v>532</v>
      </c>
      <c r="D163" s="132" t="s">
        <v>295</v>
      </c>
      <c r="E163" s="5">
        <v>52</v>
      </c>
      <c r="F163" s="766" t="s">
        <v>537</v>
      </c>
      <c r="G163" s="132" t="s">
        <v>125</v>
      </c>
      <c r="H163" s="132" t="s">
        <v>125</v>
      </c>
      <c r="I163" s="132" t="s">
        <v>124</v>
      </c>
      <c r="J163" s="552">
        <v>45</v>
      </c>
      <c r="K163" s="132" t="s">
        <v>129</v>
      </c>
      <c r="L163" s="552" t="s">
        <v>129</v>
      </c>
      <c r="M163" s="293" t="s">
        <v>129</v>
      </c>
      <c r="N163" s="31">
        <v>0</v>
      </c>
      <c r="O163" s="538"/>
    </row>
    <row r="164" spans="1:15" s="4" customFormat="1" ht="38.25" x14ac:dyDescent="0.25">
      <c r="A164" s="765">
        <v>158</v>
      </c>
      <c r="B164" s="132" t="s">
        <v>293</v>
      </c>
      <c r="C164" s="132" t="s">
        <v>532</v>
      </c>
      <c r="D164" s="132" t="s">
        <v>295</v>
      </c>
      <c r="E164" s="5" t="s">
        <v>538</v>
      </c>
      <c r="F164" s="766" t="s">
        <v>539</v>
      </c>
      <c r="G164" s="132">
        <v>31</v>
      </c>
      <c r="H164" s="46">
        <v>0.1</v>
      </c>
      <c r="I164" s="132" t="s">
        <v>177</v>
      </c>
      <c r="J164" s="552" t="s">
        <v>125</v>
      </c>
      <c r="K164" s="132" t="s">
        <v>129</v>
      </c>
      <c r="L164" s="273" t="s">
        <v>125</v>
      </c>
      <c r="M164" s="388" t="s">
        <v>129</v>
      </c>
      <c r="N164" s="361">
        <v>0.1</v>
      </c>
      <c r="O164" s="538"/>
    </row>
    <row r="165" spans="1:15" s="4" customFormat="1" ht="63.75" x14ac:dyDescent="0.25">
      <c r="A165" s="765">
        <v>159</v>
      </c>
      <c r="B165" s="132" t="s">
        <v>293</v>
      </c>
      <c r="C165" s="132" t="s">
        <v>532</v>
      </c>
      <c r="D165" s="132" t="s">
        <v>354</v>
      </c>
      <c r="E165" s="5">
        <v>53</v>
      </c>
      <c r="F165" s="766" t="s">
        <v>540</v>
      </c>
      <c r="G165" s="132">
        <v>32</v>
      </c>
      <c r="H165" s="430">
        <v>0.25</v>
      </c>
      <c r="I165" s="132" t="s">
        <v>177</v>
      </c>
      <c r="J165" s="552" t="s">
        <v>125</v>
      </c>
      <c r="K165" s="132" t="s">
        <v>129</v>
      </c>
      <c r="L165" s="273" t="s">
        <v>125</v>
      </c>
      <c r="M165" s="388" t="s">
        <v>129</v>
      </c>
      <c r="N165" s="361">
        <v>0.25</v>
      </c>
      <c r="O165" s="538"/>
    </row>
    <row r="166" spans="1:15" s="4" customFormat="1" ht="63.75" x14ac:dyDescent="0.25">
      <c r="A166" s="765">
        <v>160</v>
      </c>
      <c r="B166" s="132" t="s">
        <v>293</v>
      </c>
      <c r="C166" s="132" t="s">
        <v>532</v>
      </c>
      <c r="D166" s="132" t="s">
        <v>354</v>
      </c>
      <c r="E166" s="5">
        <v>54</v>
      </c>
      <c r="F166" s="766" t="s">
        <v>541</v>
      </c>
      <c r="G166" s="132">
        <v>33</v>
      </c>
      <c r="H166" s="430">
        <v>0.1</v>
      </c>
      <c r="I166" s="132" t="s">
        <v>177</v>
      </c>
      <c r="J166" s="552">
        <v>46</v>
      </c>
      <c r="K166" s="132" t="s">
        <v>129</v>
      </c>
      <c r="L166" s="552" t="s">
        <v>129</v>
      </c>
      <c r="M166" s="789" t="s">
        <v>129</v>
      </c>
      <c r="N166" s="361">
        <v>0.1</v>
      </c>
      <c r="O166" s="538" t="s">
        <v>5295</v>
      </c>
    </row>
    <row r="167" spans="1:15" s="4" customFormat="1" ht="51" x14ac:dyDescent="0.25">
      <c r="A167" s="765">
        <v>161</v>
      </c>
      <c r="B167" s="132" t="s">
        <v>293</v>
      </c>
      <c r="C167" s="132" t="s">
        <v>542</v>
      </c>
      <c r="D167" s="132" t="s">
        <v>295</v>
      </c>
      <c r="E167" s="5">
        <v>55</v>
      </c>
      <c r="F167" s="766" t="s">
        <v>543</v>
      </c>
      <c r="G167" s="132">
        <v>34</v>
      </c>
      <c r="H167" s="46">
        <v>0.1</v>
      </c>
      <c r="I167" s="132" t="s">
        <v>124</v>
      </c>
      <c r="J167" s="393">
        <v>47</v>
      </c>
      <c r="K167" s="132" t="s">
        <v>129</v>
      </c>
      <c r="L167" s="552" t="s">
        <v>129</v>
      </c>
      <c r="M167" s="293" t="s">
        <v>129</v>
      </c>
      <c r="N167" s="361">
        <v>0.1</v>
      </c>
      <c r="O167" s="538"/>
    </row>
    <row r="168" spans="1:15" s="4" customFormat="1" ht="76.5" x14ac:dyDescent="0.25">
      <c r="A168" s="765">
        <v>162</v>
      </c>
      <c r="B168" s="132" t="s">
        <v>293</v>
      </c>
      <c r="C168" s="132" t="s">
        <v>542</v>
      </c>
      <c r="D168" s="132" t="s">
        <v>295</v>
      </c>
      <c r="E168" s="5" t="s">
        <v>544</v>
      </c>
      <c r="F168" s="766" t="s">
        <v>545</v>
      </c>
      <c r="G168" s="132" t="s">
        <v>125</v>
      </c>
      <c r="H168" s="132" t="s">
        <v>125</v>
      </c>
      <c r="I168" s="132" t="s">
        <v>166</v>
      </c>
      <c r="J168" s="552" t="s">
        <v>125</v>
      </c>
      <c r="K168" s="132" t="s">
        <v>5296</v>
      </c>
      <c r="L168" s="273" t="s">
        <v>125</v>
      </c>
      <c r="M168" s="132" t="s">
        <v>5297</v>
      </c>
      <c r="N168" s="31">
        <v>0</v>
      </c>
      <c r="O168" s="538" t="s">
        <v>5298</v>
      </c>
    </row>
    <row r="169" spans="1:15" s="4" customFormat="1" ht="51" x14ac:dyDescent="0.25">
      <c r="A169" s="765">
        <v>163</v>
      </c>
      <c r="B169" s="132" t="s">
        <v>293</v>
      </c>
      <c r="C169" s="132" t="s">
        <v>542</v>
      </c>
      <c r="D169" s="132" t="s">
        <v>295</v>
      </c>
      <c r="E169" s="5">
        <v>56</v>
      </c>
      <c r="F169" s="766" t="s">
        <v>547</v>
      </c>
      <c r="G169" s="132">
        <v>35</v>
      </c>
      <c r="H169" s="46">
        <v>0.2</v>
      </c>
      <c r="I169" s="132" t="s">
        <v>177</v>
      </c>
      <c r="J169" s="393">
        <v>48</v>
      </c>
      <c r="K169" s="132" t="s">
        <v>129</v>
      </c>
      <c r="L169" s="552" t="s">
        <v>129</v>
      </c>
      <c r="M169" s="388" t="s">
        <v>129</v>
      </c>
      <c r="N169" s="361">
        <v>0.2</v>
      </c>
      <c r="O169" s="538"/>
    </row>
    <row r="170" spans="1:15" s="4" customFormat="1" ht="63.75" x14ac:dyDescent="0.25">
      <c r="A170" s="765">
        <v>164</v>
      </c>
      <c r="B170" s="132" t="s">
        <v>293</v>
      </c>
      <c r="C170" s="132" t="s">
        <v>542</v>
      </c>
      <c r="D170" s="132" t="s">
        <v>295</v>
      </c>
      <c r="E170" s="5">
        <v>57</v>
      </c>
      <c r="F170" s="766" t="s">
        <v>548</v>
      </c>
      <c r="G170" s="1616">
        <v>36</v>
      </c>
      <c r="H170" s="430">
        <v>0.2</v>
      </c>
      <c r="I170" s="132" t="s">
        <v>177</v>
      </c>
      <c r="J170" s="552" t="s">
        <v>125</v>
      </c>
      <c r="K170" s="132" t="s">
        <v>129</v>
      </c>
      <c r="L170" s="273" t="s">
        <v>125</v>
      </c>
      <c r="M170" s="388" t="s">
        <v>129</v>
      </c>
      <c r="N170" s="361">
        <v>0.2</v>
      </c>
      <c r="O170" s="538"/>
    </row>
    <row r="171" spans="1:15" s="4" customFormat="1" ht="38.25" x14ac:dyDescent="0.25">
      <c r="A171" s="765">
        <v>165</v>
      </c>
      <c r="B171" s="132" t="s">
        <v>293</v>
      </c>
      <c r="C171" s="132" t="s">
        <v>542</v>
      </c>
      <c r="D171" s="132" t="s">
        <v>295</v>
      </c>
      <c r="E171" s="5" t="s">
        <v>549</v>
      </c>
      <c r="F171" s="766" t="s">
        <v>550</v>
      </c>
      <c r="G171" s="1616"/>
      <c r="H171" s="132" t="s">
        <v>125</v>
      </c>
      <c r="I171" s="132" t="s">
        <v>177</v>
      </c>
      <c r="J171" s="552" t="s">
        <v>125</v>
      </c>
      <c r="K171" s="132" t="s">
        <v>129</v>
      </c>
      <c r="L171" s="273" t="s">
        <v>125</v>
      </c>
      <c r="M171" s="388" t="s">
        <v>129</v>
      </c>
      <c r="N171" s="31">
        <v>0</v>
      </c>
      <c r="O171" s="538"/>
    </row>
    <row r="172" spans="1:15" s="4" customFormat="1" ht="38.25" x14ac:dyDescent="0.25">
      <c r="A172" s="765">
        <v>166</v>
      </c>
      <c r="B172" s="132" t="s">
        <v>293</v>
      </c>
      <c r="C172" s="132" t="s">
        <v>542</v>
      </c>
      <c r="D172" s="132" t="s">
        <v>295</v>
      </c>
      <c r="E172" s="5" t="s">
        <v>551</v>
      </c>
      <c r="F172" s="766" t="s">
        <v>552</v>
      </c>
      <c r="G172" s="1616"/>
      <c r="H172" s="132" t="s">
        <v>125</v>
      </c>
      <c r="I172" s="132" t="s">
        <v>177</v>
      </c>
      <c r="J172" s="552" t="s">
        <v>125</v>
      </c>
      <c r="K172" s="132" t="s">
        <v>129</v>
      </c>
      <c r="L172" s="273" t="s">
        <v>125</v>
      </c>
      <c r="M172" s="388" t="s">
        <v>129</v>
      </c>
      <c r="N172" s="31">
        <v>0</v>
      </c>
      <c r="O172" s="538"/>
    </row>
    <row r="173" spans="1:15" s="4" customFormat="1" ht="38.25" x14ac:dyDescent="0.25">
      <c r="A173" s="765">
        <v>167</v>
      </c>
      <c r="B173" s="132" t="s">
        <v>293</v>
      </c>
      <c r="C173" s="132" t="s">
        <v>542</v>
      </c>
      <c r="D173" s="132" t="s">
        <v>295</v>
      </c>
      <c r="E173" s="5" t="s">
        <v>553</v>
      </c>
      <c r="F173" s="766" t="s">
        <v>554</v>
      </c>
      <c r="G173" s="1616"/>
      <c r="H173" s="132" t="s">
        <v>125</v>
      </c>
      <c r="I173" s="132" t="s">
        <v>177</v>
      </c>
      <c r="J173" s="552" t="s">
        <v>125</v>
      </c>
      <c r="K173" s="132" t="s">
        <v>126</v>
      </c>
      <c r="L173" s="273" t="s">
        <v>125</v>
      </c>
      <c r="M173" s="388" t="s">
        <v>126</v>
      </c>
      <c r="N173" s="31">
        <v>0</v>
      </c>
      <c r="O173" s="538"/>
    </row>
    <row r="174" spans="1:15" s="4" customFormat="1" ht="38.25" x14ac:dyDescent="0.25">
      <c r="A174" s="765">
        <v>168</v>
      </c>
      <c r="B174" s="132" t="s">
        <v>293</v>
      </c>
      <c r="C174" s="132" t="s">
        <v>542</v>
      </c>
      <c r="D174" s="132" t="s">
        <v>295</v>
      </c>
      <c r="E174" s="5" t="s">
        <v>555</v>
      </c>
      <c r="F174" s="766" t="s">
        <v>556</v>
      </c>
      <c r="G174" s="1616"/>
      <c r="H174" s="132" t="s">
        <v>125</v>
      </c>
      <c r="I174" s="132" t="s">
        <v>177</v>
      </c>
      <c r="J174" s="552" t="s">
        <v>125</v>
      </c>
      <c r="K174" s="132" t="s">
        <v>126</v>
      </c>
      <c r="L174" s="273" t="s">
        <v>125</v>
      </c>
      <c r="M174" s="388" t="s">
        <v>126</v>
      </c>
      <c r="N174" s="31">
        <v>0</v>
      </c>
      <c r="O174" s="538"/>
    </row>
    <row r="175" spans="1:15" s="4" customFormat="1" ht="38.25" x14ac:dyDescent="0.25">
      <c r="A175" s="765">
        <v>169</v>
      </c>
      <c r="B175" s="132" t="s">
        <v>293</v>
      </c>
      <c r="C175" s="132" t="s">
        <v>542</v>
      </c>
      <c r="D175" s="132" t="s">
        <v>295</v>
      </c>
      <c r="E175" s="5" t="s">
        <v>557</v>
      </c>
      <c r="F175" s="766" t="s">
        <v>558</v>
      </c>
      <c r="G175" s="1616"/>
      <c r="H175" s="132" t="s">
        <v>125</v>
      </c>
      <c r="I175" s="132" t="s">
        <v>177</v>
      </c>
      <c r="J175" s="552" t="s">
        <v>125</v>
      </c>
      <c r="K175" s="132" t="s">
        <v>126</v>
      </c>
      <c r="L175" s="273" t="s">
        <v>125</v>
      </c>
      <c r="M175" s="388" t="s">
        <v>126</v>
      </c>
      <c r="N175" s="31">
        <v>0</v>
      </c>
      <c r="O175" s="538"/>
    </row>
    <row r="176" spans="1:15" s="4" customFormat="1" ht="38.25" x14ac:dyDescent="0.25">
      <c r="A176" s="765">
        <v>170</v>
      </c>
      <c r="B176" s="132" t="s">
        <v>293</v>
      </c>
      <c r="C176" s="132" t="s">
        <v>542</v>
      </c>
      <c r="D176" s="132" t="s">
        <v>295</v>
      </c>
      <c r="E176" s="5" t="s">
        <v>559</v>
      </c>
      <c r="F176" s="766" t="s">
        <v>560</v>
      </c>
      <c r="G176" s="1616"/>
      <c r="H176" s="132" t="s">
        <v>125</v>
      </c>
      <c r="I176" s="132" t="s">
        <v>177</v>
      </c>
      <c r="J176" s="552" t="s">
        <v>125</v>
      </c>
      <c r="K176" s="132" t="s">
        <v>129</v>
      </c>
      <c r="L176" s="273" t="s">
        <v>125</v>
      </c>
      <c r="M176" s="388" t="s">
        <v>129</v>
      </c>
      <c r="N176" s="31">
        <v>0</v>
      </c>
      <c r="O176" s="538"/>
    </row>
    <row r="177" spans="1:15" s="4" customFormat="1" ht="38.25" x14ac:dyDescent="0.25">
      <c r="A177" s="765">
        <v>171</v>
      </c>
      <c r="B177" s="132" t="s">
        <v>293</v>
      </c>
      <c r="C177" s="132" t="s">
        <v>542</v>
      </c>
      <c r="D177" s="132" t="s">
        <v>515</v>
      </c>
      <c r="E177" s="5">
        <v>58</v>
      </c>
      <c r="F177" s="766" t="s">
        <v>561</v>
      </c>
      <c r="G177" s="132">
        <v>37</v>
      </c>
      <c r="H177" s="132" t="s">
        <v>125</v>
      </c>
      <c r="I177" s="132" t="s">
        <v>177</v>
      </c>
      <c r="J177" s="791">
        <v>49</v>
      </c>
      <c r="K177" s="132" t="s">
        <v>129</v>
      </c>
      <c r="L177" s="396" t="s">
        <v>135</v>
      </c>
      <c r="M177" s="293" t="s">
        <v>129</v>
      </c>
      <c r="N177" s="47">
        <v>0</v>
      </c>
      <c r="O177" s="538"/>
    </row>
    <row r="178" spans="1:15" s="4" customFormat="1" ht="38.25" x14ac:dyDescent="0.25">
      <c r="A178" s="765">
        <v>172</v>
      </c>
      <c r="B178" s="132" t="s">
        <v>293</v>
      </c>
      <c r="C178" s="132" t="s">
        <v>542</v>
      </c>
      <c r="D178" s="132" t="s">
        <v>515</v>
      </c>
      <c r="E178" s="5" t="s">
        <v>563</v>
      </c>
      <c r="F178" s="766" t="s">
        <v>564</v>
      </c>
      <c r="G178" s="132">
        <v>37</v>
      </c>
      <c r="H178" s="46">
        <v>0.15</v>
      </c>
      <c r="I178" s="132" t="s">
        <v>124</v>
      </c>
      <c r="J178" s="393" t="s">
        <v>565</v>
      </c>
      <c r="K178" s="132" t="s">
        <v>129</v>
      </c>
      <c r="L178" s="552" t="s">
        <v>129</v>
      </c>
      <c r="M178" s="293" t="s">
        <v>129</v>
      </c>
      <c r="N178" s="361">
        <v>0.15</v>
      </c>
      <c r="O178" s="538"/>
    </row>
    <row r="179" spans="1:15" s="4" customFormat="1" ht="38.25" x14ac:dyDescent="0.25">
      <c r="A179" s="765">
        <v>173</v>
      </c>
      <c r="B179" s="132" t="s">
        <v>293</v>
      </c>
      <c r="C179" s="132" t="s">
        <v>542</v>
      </c>
      <c r="D179" s="132" t="s">
        <v>515</v>
      </c>
      <c r="E179" s="5" t="s">
        <v>566</v>
      </c>
      <c r="F179" s="766" t="s">
        <v>567</v>
      </c>
      <c r="G179" s="132">
        <v>37</v>
      </c>
      <c r="H179" s="46">
        <v>0.15</v>
      </c>
      <c r="I179" s="132" t="s">
        <v>124</v>
      </c>
      <c r="J179" s="393" t="s">
        <v>568</v>
      </c>
      <c r="K179" s="132" t="s">
        <v>129</v>
      </c>
      <c r="L179" s="552" t="s">
        <v>129</v>
      </c>
      <c r="M179" s="293" t="s">
        <v>129</v>
      </c>
      <c r="N179" s="361">
        <v>0.15</v>
      </c>
      <c r="O179" s="538"/>
    </row>
    <row r="180" spans="1:15" s="4" customFormat="1" ht="63.75" customHeight="1" x14ac:dyDescent="0.25">
      <c r="A180" s="765">
        <v>174</v>
      </c>
      <c r="B180" s="132" t="s">
        <v>293</v>
      </c>
      <c r="C180" s="132" t="s">
        <v>542</v>
      </c>
      <c r="D180" s="132" t="s">
        <v>515</v>
      </c>
      <c r="E180" s="5">
        <v>59</v>
      </c>
      <c r="F180" s="766" t="s">
        <v>569</v>
      </c>
      <c r="G180" s="1616">
        <v>38</v>
      </c>
      <c r="H180" s="430">
        <v>0.1</v>
      </c>
      <c r="I180" s="132" t="s">
        <v>177</v>
      </c>
      <c r="J180" s="552">
        <v>50</v>
      </c>
      <c r="K180" s="132" t="s">
        <v>129</v>
      </c>
      <c r="L180" s="396" t="s">
        <v>135</v>
      </c>
      <c r="M180" s="388" t="s">
        <v>129</v>
      </c>
      <c r="N180" s="361">
        <v>0.1</v>
      </c>
      <c r="O180" s="538"/>
    </row>
    <row r="181" spans="1:15" s="4" customFormat="1" ht="38.25" x14ac:dyDescent="0.25">
      <c r="A181" s="765">
        <v>175</v>
      </c>
      <c r="B181" s="132" t="s">
        <v>293</v>
      </c>
      <c r="C181" s="132" t="s">
        <v>542</v>
      </c>
      <c r="D181" s="132" t="s">
        <v>515</v>
      </c>
      <c r="E181" s="5" t="s">
        <v>571</v>
      </c>
      <c r="F181" s="766" t="s">
        <v>564</v>
      </c>
      <c r="G181" s="1616"/>
      <c r="H181" s="132" t="s">
        <v>125</v>
      </c>
      <c r="I181" s="132" t="s">
        <v>177</v>
      </c>
      <c r="J181" s="552" t="s">
        <v>521</v>
      </c>
      <c r="K181" s="132" t="s">
        <v>129</v>
      </c>
      <c r="L181" s="396" t="s">
        <v>129</v>
      </c>
      <c r="M181" s="388" t="s">
        <v>129</v>
      </c>
      <c r="N181" s="31">
        <v>0</v>
      </c>
      <c r="O181" s="538"/>
    </row>
    <row r="182" spans="1:15" s="4" customFormat="1" ht="38.25" x14ac:dyDescent="0.25">
      <c r="A182" s="765">
        <v>176</v>
      </c>
      <c r="B182" s="132" t="s">
        <v>293</v>
      </c>
      <c r="C182" s="132" t="s">
        <v>542</v>
      </c>
      <c r="D182" s="132" t="s">
        <v>515</v>
      </c>
      <c r="E182" s="5" t="s">
        <v>572</v>
      </c>
      <c r="F182" s="766" t="s">
        <v>573</v>
      </c>
      <c r="G182" s="1616"/>
      <c r="H182" s="132" t="s">
        <v>125</v>
      </c>
      <c r="I182" s="132" t="s">
        <v>177</v>
      </c>
      <c r="J182" s="552" t="s">
        <v>523</v>
      </c>
      <c r="K182" s="132" t="s">
        <v>129</v>
      </c>
      <c r="L182" s="396" t="s">
        <v>129</v>
      </c>
      <c r="M182" s="388" t="s">
        <v>129</v>
      </c>
      <c r="N182" s="31">
        <v>0</v>
      </c>
      <c r="O182" s="538"/>
    </row>
    <row r="183" spans="1:15" s="4" customFormat="1" ht="38.25" x14ac:dyDescent="0.25">
      <c r="A183" s="765">
        <v>177</v>
      </c>
      <c r="B183" s="132" t="s">
        <v>293</v>
      </c>
      <c r="C183" s="132" t="s">
        <v>542</v>
      </c>
      <c r="D183" s="132" t="s">
        <v>515</v>
      </c>
      <c r="E183" s="5" t="s">
        <v>574</v>
      </c>
      <c r="F183" s="766" t="s">
        <v>575</v>
      </c>
      <c r="G183" s="1616"/>
      <c r="H183" s="132" t="s">
        <v>125</v>
      </c>
      <c r="I183" s="132" t="s">
        <v>177</v>
      </c>
      <c r="J183" s="552" t="s">
        <v>526</v>
      </c>
      <c r="K183" s="132" t="s">
        <v>129</v>
      </c>
      <c r="L183" s="396" t="s">
        <v>129</v>
      </c>
      <c r="M183" s="388" t="s">
        <v>129</v>
      </c>
      <c r="N183" s="31">
        <v>0</v>
      </c>
      <c r="O183" s="538"/>
    </row>
    <row r="184" spans="1:15" s="4" customFormat="1" ht="38.25" x14ac:dyDescent="0.25">
      <c r="A184" s="765">
        <v>178</v>
      </c>
      <c r="B184" s="132" t="s">
        <v>293</v>
      </c>
      <c r="C184" s="132" t="s">
        <v>542</v>
      </c>
      <c r="D184" s="132" t="s">
        <v>515</v>
      </c>
      <c r="E184" s="5">
        <v>60</v>
      </c>
      <c r="F184" s="766" t="s">
        <v>576</v>
      </c>
      <c r="G184" s="132">
        <v>39</v>
      </c>
      <c r="H184" s="430">
        <v>0.1</v>
      </c>
      <c r="I184" s="132" t="s">
        <v>124</v>
      </c>
      <c r="J184" s="552">
        <v>51</v>
      </c>
      <c r="K184" s="132" t="s">
        <v>129</v>
      </c>
      <c r="L184" s="396" t="s">
        <v>129</v>
      </c>
      <c r="M184" s="293" t="s">
        <v>129</v>
      </c>
      <c r="N184" s="361">
        <v>0.1</v>
      </c>
      <c r="O184" s="538"/>
    </row>
    <row r="185" spans="1:15" s="4" customFormat="1" ht="89.25" x14ac:dyDescent="0.25">
      <c r="A185" s="765">
        <v>179</v>
      </c>
      <c r="B185" s="132" t="s">
        <v>293</v>
      </c>
      <c r="C185" s="132" t="s">
        <v>578</v>
      </c>
      <c r="D185" s="132" t="s">
        <v>578</v>
      </c>
      <c r="E185" s="5">
        <v>61</v>
      </c>
      <c r="F185" s="766" t="s">
        <v>579</v>
      </c>
      <c r="G185" s="132" t="s">
        <v>125</v>
      </c>
      <c r="H185" s="132" t="s">
        <v>125</v>
      </c>
      <c r="I185" s="132" t="s">
        <v>135</v>
      </c>
      <c r="J185" s="552">
        <v>52</v>
      </c>
      <c r="K185" s="5" t="s">
        <v>135</v>
      </c>
      <c r="L185" s="552" t="s">
        <v>135</v>
      </c>
      <c r="M185" s="293" t="s">
        <v>135</v>
      </c>
      <c r="N185" s="31">
        <v>0</v>
      </c>
      <c r="O185" s="538"/>
    </row>
    <row r="186" spans="1:15" s="4" customFormat="1" ht="38.25" x14ac:dyDescent="0.25">
      <c r="A186" s="765">
        <v>180</v>
      </c>
      <c r="B186" s="132" t="s">
        <v>293</v>
      </c>
      <c r="C186" s="132" t="s">
        <v>578</v>
      </c>
      <c r="D186" s="132" t="s">
        <v>295</v>
      </c>
      <c r="E186" s="5" t="s">
        <v>580</v>
      </c>
      <c r="F186" s="766" t="s">
        <v>581</v>
      </c>
      <c r="G186" s="132">
        <v>40</v>
      </c>
      <c r="H186" s="430">
        <v>0.125</v>
      </c>
      <c r="I186" s="132" t="s">
        <v>124</v>
      </c>
      <c r="J186" s="552" t="s">
        <v>538</v>
      </c>
      <c r="K186" s="132" t="s">
        <v>129</v>
      </c>
      <c r="L186" s="552" t="s">
        <v>129</v>
      </c>
      <c r="M186" s="293" t="s">
        <v>129</v>
      </c>
      <c r="N186" s="750">
        <v>0.125</v>
      </c>
      <c r="O186" s="538"/>
    </row>
    <row r="187" spans="1:15" s="4" customFormat="1" ht="38.25" x14ac:dyDescent="0.25">
      <c r="A187" s="765">
        <v>181</v>
      </c>
      <c r="B187" s="132" t="s">
        <v>293</v>
      </c>
      <c r="C187" s="132" t="s">
        <v>578</v>
      </c>
      <c r="D187" s="132" t="s">
        <v>339</v>
      </c>
      <c r="E187" s="5" t="s">
        <v>582</v>
      </c>
      <c r="F187" s="766" t="s">
        <v>339</v>
      </c>
      <c r="G187" s="132">
        <v>40</v>
      </c>
      <c r="H187" s="430">
        <v>0.125</v>
      </c>
      <c r="I187" s="132" t="s">
        <v>124</v>
      </c>
      <c r="J187" s="552" t="s">
        <v>583</v>
      </c>
      <c r="K187" s="132" t="s">
        <v>129</v>
      </c>
      <c r="L187" s="552" t="s">
        <v>129</v>
      </c>
      <c r="M187" s="293" t="s">
        <v>129</v>
      </c>
      <c r="N187" s="750">
        <v>0.125</v>
      </c>
      <c r="O187" s="538"/>
    </row>
    <row r="188" spans="1:15" s="4" customFormat="1" ht="38.25" x14ac:dyDescent="0.25">
      <c r="A188" s="765">
        <v>182</v>
      </c>
      <c r="B188" s="132" t="s">
        <v>293</v>
      </c>
      <c r="C188" s="132" t="s">
        <v>578</v>
      </c>
      <c r="D188" s="132" t="s">
        <v>515</v>
      </c>
      <c r="E188" s="5" t="s">
        <v>584</v>
      </c>
      <c r="F188" s="766" t="s">
        <v>515</v>
      </c>
      <c r="G188" s="132">
        <v>40</v>
      </c>
      <c r="H188" s="430">
        <v>0.125</v>
      </c>
      <c r="I188" s="132" t="s">
        <v>124</v>
      </c>
      <c r="J188" s="552" t="s">
        <v>585</v>
      </c>
      <c r="K188" s="132" t="s">
        <v>129</v>
      </c>
      <c r="L188" s="552" t="s">
        <v>129</v>
      </c>
      <c r="M188" s="293" t="s">
        <v>129</v>
      </c>
      <c r="N188" s="750">
        <v>0.125</v>
      </c>
      <c r="O188" s="538"/>
    </row>
    <row r="189" spans="1:15" s="4" customFormat="1" ht="38.25" x14ac:dyDescent="0.25">
      <c r="A189" s="765">
        <v>183</v>
      </c>
      <c r="B189" s="132" t="s">
        <v>293</v>
      </c>
      <c r="C189" s="132" t="s">
        <v>578</v>
      </c>
      <c r="D189" s="132" t="s">
        <v>300</v>
      </c>
      <c r="E189" s="5" t="s">
        <v>586</v>
      </c>
      <c r="F189" s="766" t="s">
        <v>300</v>
      </c>
      <c r="G189" s="132">
        <v>40</v>
      </c>
      <c r="H189" s="430">
        <v>0.125</v>
      </c>
      <c r="I189" s="132" t="s">
        <v>124</v>
      </c>
      <c r="J189" s="552" t="s">
        <v>587</v>
      </c>
      <c r="K189" s="132" t="s">
        <v>129</v>
      </c>
      <c r="L189" s="552" t="s">
        <v>129</v>
      </c>
      <c r="M189" s="293" t="s">
        <v>129</v>
      </c>
      <c r="N189" s="750">
        <v>0.125</v>
      </c>
      <c r="O189" s="538"/>
    </row>
    <row r="190" spans="1:15" s="4" customFormat="1" ht="38.25" x14ac:dyDescent="0.25">
      <c r="A190" s="765">
        <v>184</v>
      </c>
      <c r="B190" s="132" t="s">
        <v>293</v>
      </c>
      <c r="C190" s="132" t="s">
        <v>578</v>
      </c>
      <c r="D190" s="132" t="s">
        <v>330</v>
      </c>
      <c r="E190" s="5" t="s">
        <v>588</v>
      </c>
      <c r="F190" s="766" t="s">
        <v>589</v>
      </c>
      <c r="G190" s="132">
        <v>40</v>
      </c>
      <c r="H190" s="430">
        <v>0.125</v>
      </c>
      <c r="I190" s="132" t="s">
        <v>124</v>
      </c>
      <c r="J190" s="552" t="s">
        <v>590</v>
      </c>
      <c r="K190" s="132" t="s">
        <v>129</v>
      </c>
      <c r="L190" s="552" t="s">
        <v>129</v>
      </c>
      <c r="M190" s="293" t="s">
        <v>129</v>
      </c>
      <c r="N190" s="750">
        <v>0.125</v>
      </c>
      <c r="O190" s="538"/>
    </row>
    <row r="191" spans="1:15" s="4" customFormat="1" ht="38.25" x14ac:dyDescent="0.25">
      <c r="A191" s="765">
        <v>185</v>
      </c>
      <c r="B191" s="132" t="s">
        <v>293</v>
      </c>
      <c r="C191" s="132" t="s">
        <v>578</v>
      </c>
      <c r="D191" s="132" t="s">
        <v>473</v>
      </c>
      <c r="E191" s="5" t="s">
        <v>591</v>
      </c>
      <c r="F191" s="766" t="s">
        <v>592</v>
      </c>
      <c r="G191" s="132">
        <v>40</v>
      </c>
      <c r="H191" s="430">
        <v>0.125</v>
      </c>
      <c r="I191" s="132" t="s">
        <v>124</v>
      </c>
      <c r="J191" s="552" t="s">
        <v>593</v>
      </c>
      <c r="K191" s="132" t="s">
        <v>129</v>
      </c>
      <c r="L191" s="552" t="s">
        <v>129</v>
      </c>
      <c r="M191" s="293" t="s">
        <v>129</v>
      </c>
      <c r="N191" s="750">
        <v>0.125</v>
      </c>
      <c r="O191" s="538"/>
    </row>
    <row r="192" spans="1:15" s="4" customFormat="1" ht="38.25" x14ac:dyDescent="0.25">
      <c r="A192" s="765">
        <v>186</v>
      </c>
      <c r="B192" s="132" t="s">
        <v>293</v>
      </c>
      <c r="C192" s="132" t="s">
        <v>578</v>
      </c>
      <c r="D192" s="132" t="s">
        <v>354</v>
      </c>
      <c r="E192" s="5" t="s">
        <v>594</v>
      </c>
      <c r="F192" s="766" t="s">
        <v>595</v>
      </c>
      <c r="G192" s="132">
        <v>40</v>
      </c>
      <c r="H192" s="430">
        <v>0.125</v>
      </c>
      <c r="I192" s="132" t="s">
        <v>124</v>
      </c>
      <c r="J192" s="552" t="s">
        <v>596</v>
      </c>
      <c r="K192" s="132" t="s">
        <v>129</v>
      </c>
      <c r="L192" s="552" t="s">
        <v>129</v>
      </c>
      <c r="M192" s="293" t="s">
        <v>129</v>
      </c>
      <c r="N192" s="750">
        <v>0.125</v>
      </c>
      <c r="O192" s="538"/>
    </row>
    <row r="193" spans="1:15" s="4" customFormat="1" ht="38.25" x14ac:dyDescent="0.25">
      <c r="A193" s="765">
        <v>187</v>
      </c>
      <c r="B193" s="132" t="s">
        <v>293</v>
      </c>
      <c r="C193" s="132" t="s">
        <v>578</v>
      </c>
      <c r="D193" s="132" t="s">
        <v>597</v>
      </c>
      <c r="E193" s="5" t="s">
        <v>598</v>
      </c>
      <c r="F193" s="766" t="s">
        <v>599</v>
      </c>
      <c r="G193" s="132">
        <v>40</v>
      </c>
      <c r="H193" s="430">
        <v>0.125</v>
      </c>
      <c r="I193" s="132" t="s">
        <v>124</v>
      </c>
      <c r="J193" s="552" t="s">
        <v>600</v>
      </c>
      <c r="K193" s="132" t="s">
        <v>129</v>
      </c>
      <c r="L193" s="552" t="s">
        <v>129</v>
      </c>
      <c r="M193" s="293" t="s">
        <v>129</v>
      </c>
      <c r="N193" s="750">
        <v>0.125</v>
      </c>
      <c r="O193" s="538"/>
    </row>
    <row r="194" spans="1:15" s="4" customFormat="1" ht="89.25" x14ac:dyDescent="0.25">
      <c r="A194" s="765">
        <v>188</v>
      </c>
      <c r="B194" s="132" t="s">
        <v>601</v>
      </c>
      <c r="C194" s="132" t="s">
        <v>602</v>
      </c>
      <c r="D194" s="132" t="s">
        <v>603</v>
      </c>
      <c r="E194" s="5">
        <v>62</v>
      </c>
      <c r="F194" s="766" t="s">
        <v>604</v>
      </c>
      <c r="G194" s="132">
        <v>41</v>
      </c>
      <c r="H194" s="46">
        <v>0.1</v>
      </c>
      <c r="I194" s="132" t="s">
        <v>124</v>
      </c>
      <c r="J194" s="552">
        <v>53</v>
      </c>
      <c r="K194" s="132" t="s">
        <v>129</v>
      </c>
      <c r="L194" s="552" t="s">
        <v>129</v>
      </c>
      <c r="M194" s="293" t="s">
        <v>129</v>
      </c>
      <c r="N194" s="361">
        <v>0.1</v>
      </c>
      <c r="O194" s="538"/>
    </row>
    <row r="195" spans="1:15" s="4" customFormat="1" ht="102" x14ac:dyDescent="0.25">
      <c r="A195" s="765">
        <v>189</v>
      </c>
      <c r="B195" s="132" t="s">
        <v>601</v>
      </c>
      <c r="C195" s="132" t="s">
        <v>602</v>
      </c>
      <c r="D195" s="132" t="s">
        <v>295</v>
      </c>
      <c r="E195" s="5" t="s">
        <v>606</v>
      </c>
      <c r="F195" s="766" t="s">
        <v>607</v>
      </c>
      <c r="G195" s="132" t="s">
        <v>125</v>
      </c>
      <c r="H195" s="132" t="s">
        <v>125</v>
      </c>
      <c r="I195" s="132" t="s">
        <v>166</v>
      </c>
      <c r="J195" s="552" t="s">
        <v>125</v>
      </c>
      <c r="K195" s="132" t="s">
        <v>5299</v>
      </c>
      <c r="L195" s="273" t="s">
        <v>125</v>
      </c>
      <c r="M195" s="132" t="s">
        <v>5300</v>
      </c>
      <c r="N195" s="31">
        <v>0</v>
      </c>
      <c r="O195" s="538" t="s">
        <v>5301</v>
      </c>
    </row>
    <row r="196" spans="1:15" s="4" customFormat="1" ht="102" x14ac:dyDescent="0.25">
      <c r="A196" s="765">
        <v>190</v>
      </c>
      <c r="B196" s="132" t="s">
        <v>601</v>
      </c>
      <c r="C196" s="132" t="s">
        <v>602</v>
      </c>
      <c r="D196" s="132" t="s">
        <v>603</v>
      </c>
      <c r="E196" s="5">
        <v>63</v>
      </c>
      <c r="F196" s="766" t="s">
        <v>608</v>
      </c>
      <c r="G196" s="132" t="s">
        <v>125</v>
      </c>
      <c r="H196" s="132" t="s">
        <v>125</v>
      </c>
      <c r="I196" s="132" t="s">
        <v>177</v>
      </c>
      <c r="J196" s="552" t="s">
        <v>125</v>
      </c>
      <c r="K196" s="132" t="s">
        <v>129</v>
      </c>
      <c r="L196" s="273" t="s">
        <v>125</v>
      </c>
      <c r="M196" s="388" t="s">
        <v>129</v>
      </c>
      <c r="N196" s="31">
        <v>0</v>
      </c>
      <c r="O196" s="538"/>
    </row>
    <row r="197" spans="1:15" s="4" customFormat="1" ht="89.25" x14ac:dyDescent="0.25">
      <c r="A197" s="765">
        <v>191</v>
      </c>
      <c r="B197" s="132" t="s">
        <v>601</v>
      </c>
      <c r="C197" s="132" t="s">
        <v>602</v>
      </c>
      <c r="D197" s="132" t="s">
        <v>603</v>
      </c>
      <c r="E197" s="5" t="s">
        <v>609</v>
      </c>
      <c r="F197" s="766" t="s">
        <v>610</v>
      </c>
      <c r="G197" s="1616">
        <v>42</v>
      </c>
      <c r="H197" s="132" t="s">
        <v>125</v>
      </c>
      <c r="I197" s="132" t="s">
        <v>135</v>
      </c>
      <c r="J197" s="552" t="s">
        <v>125</v>
      </c>
      <c r="K197" s="5" t="s">
        <v>135</v>
      </c>
      <c r="L197" s="273" t="s">
        <v>125</v>
      </c>
      <c r="M197" s="293" t="s">
        <v>135</v>
      </c>
      <c r="N197" s="31">
        <v>0</v>
      </c>
      <c r="O197" s="538"/>
    </row>
    <row r="198" spans="1:15" s="4" customFormat="1" ht="89.25" x14ac:dyDescent="0.25">
      <c r="A198" s="765">
        <v>192</v>
      </c>
      <c r="B198" s="132" t="s">
        <v>601</v>
      </c>
      <c r="C198" s="132" t="s">
        <v>602</v>
      </c>
      <c r="D198" s="132" t="s">
        <v>603</v>
      </c>
      <c r="E198" s="5" t="s">
        <v>611</v>
      </c>
      <c r="F198" s="766" t="s">
        <v>612</v>
      </c>
      <c r="G198" s="1616"/>
      <c r="H198" s="430">
        <v>2.86E-2</v>
      </c>
      <c r="I198" s="132" t="s">
        <v>177</v>
      </c>
      <c r="J198" s="552" t="s">
        <v>125</v>
      </c>
      <c r="K198" s="132" t="s">
        <v>129</v>
      </c>
      <c r="L198" s="273" t="s">
        <v>125</v>
      </c>
      <c r="M198" s="388" t="s">
        <v>129</v>
      </c>
      <c r="N198" s="750">
        <v>2.86E-2</v>
      </c>
      <c r="O198" s="538"/>
    </row>
    <row r="199" spans="1:15" s="4" customFormat="1" ht="89.25" x14ac:dyDescent="0.25">
      <c r="A199" s="765">
        <v>193</v>
      </c>
      <c r="B199" s="132" t="s">
        <v>601</v>
      </c>
      <c r="C199" s="132" t="s">
        <v>602</v>
      </c>
      <c r="D199" s="132" t="s">
        <v>603</v>
      </c>
      <c r="E199" s="5" t="s">
        <v>614</v>
      </c>
      <c r="F199" s="766" t="s">
        <v>615</v>
      </c>
      <c r="G199" s="1616"/>
      <c r="H199" s="430">
        <v>2.86E-2</v>
      </c>
      <c r="I199" s="132" t="s">
        <v>177</v>
      </c>
      <c r="J199" s="552" t="s">
        <v>125</v>
      </c>
      <c r="K199" s="132" t="s">
        <v>129</v>
      </c>
      <c r="L199" s="273" t="s">
        <v>125</v>
      </c>
      <c r="M199" s="388" t="s">
        <v>129</v>
      </c>
      <c r="N199" s="750">
        <v>2.86E-2</v>
      </c>
      <c r="O199" s="538"/>
    </row>
    <row r="200" spans="1:15" s="4" customFormat="1" ht="89.25" x14ac:dyDescent="0.25">
      <c r="A200" s="765">
        <v>194</v>
      </c>
      <c r="B200" s="132" t="s">
        <v>601</v>
      </c>
      <c r="C200" s="132" t="s">
        <v>602</v>
      </c>
      <c r="D200" s="132" t="s">
        <v>603</v>
      </c>
      <c r="E200" s="5" t="s">
        <v>616</v>
      </c>
      <c r="F200" s="766" t="s">
        <v>617</v>
      </c>
      <c r="G200" s="1616"/>
      <c r="H200" s="430">
        <v>2.86E-2</v>
      </c>
      <c r="I200" s="132" t="s">
        <v>177</v>
      </c>
      <c r="J200" s="552" t="s">
        <v>125</v>
      </c>
      <c r="K200" s="132" t="s">
        <v>129</v>
      </c>
      <c r="L200" s="273" t="s">
        <v>125</v>
      </c>
      <c r="M200" s="388" t="s">
        <v>129</v>
      </c>
      <c r="N200" s="750">
        <v>2.86E-2</v>
      </c>
      <c r="O200" s="538"/>
    </row>
    <row r="201" spans="1:15" s="4" customFormat="1" ht="89.25" x14ac:dyDescent="0.25">
      <c r="A201" s="765">
        <v>195</v>
      </c>
      <c r="B201" s="132" t="s">
        <v>601</v>
      </c>
      <c r="C201" s="132" t="s">
        <v>602</v>
      </c>
      <c r="D201" s="132" t="s">
        <v>603</v>
      </c>
      <c r="E201" s="5" t="s">
        <v>618</v>
      </c>
      <c r="F201" s="766" t="s">
        <v>619</v>
      </c>
      <c r="G201" s="1616"/>
      <c r="H201" s="430">
        <v>2.86E-2</v>
      </c>
      <c r="I201" s="132" t="s">
        <v>177</v>
      </c>
      <c r="J201" s="552" t="s">
        <v>125</v>
      </c>
      <c r="K201" s="132" t="s">
        <v>129</v>
      </c>
      <c r="L201" s="273" t="s">
        <v>125</v>
      </c>
      <c r="M201" s="388" t="s">
        <v>129</v>
      </c>
      <c r="N201" s="750">
        <v>2.86E-2</v>
      </c>
      <c r="O201" s="538"/>
    </row>
    <row r="202" spans="1:15" s="4" customFormat="1" ht="89.25" x14ac:dyDescent="0.25">
      <c r="A202" s="765">
        <v>196</v>
      </c>
      <c r="B202" s="132" t="s">
        <v>601</v>
      </c>
      <c r="C202" s="132" t="s">
        <v>602</v>
      </c>
      <c r="D202" s="132" t="s">
        <v>603</v>
      </c>
      <c r="E202" s="5" t="s">
        <v>620</v>
      </c>
      <c r="F202" s="766" t="s">
        <v>621</v>
      </c>
      <c r="G202" s="1616"/>
      <c r="H202" s="430">
        <v>2.86E-2</v>
      </c>
      <c r="I202" s="132" t="s">
        <v>177</v>
      </c>
      <c r="J202" s="552" t="s">
        <v>125</v>
      </c>
      <c r="K202" s="132" t="s">
        <v>126</v>
      </c>
      <c r="L202" s="273" t="s">
        <v>125</v>
      </c>
      <c r="M202" s="388" t="s">
        <v>126</v>
      </c>
      <c r="N202" s="361">
        <v>0</v>
      </c>
      <c r="O202" s="538"/>
    </row>
    <row r="203" spans="1:15" s="4" customFormat="1" ht="89.25" x14ac:dyDescent="0.25">
      <c r="A203" s="765">
        <v>197</v>
      </c>
      <c r="B203" s="132" t="s">
        <v>601</v>
      </c>
      <c r="C203" s="132" t="s">
        <v>602</v>
      </c>
      <c r="D203" s="132" t="s">
        <v>603</v>
      </c>
      <c r="E203" s="5" t="s">
        <v>623</v>
      </c>
      <c r="F203" s="766" t="s">
        <v>624</v>
      </c>
      <c r="G203" s="1616"/>
      <c r="H203" s="430">
        <v>2.86E-2</v>
      </c>
      <c r="I203" s="132" t="s">
        <v>177</v>
      </c>
      <c r="J203" s="552" t="s">
        <v>125</v>
      </c>
      <c r="K203" s="132" t="s">
        <v>126</v>
      </c>
      <c r="L203" s="273" t="s">
        <v>125</v>
      </c>
      <c r="M203" s="388" t="s">
        <v>126</v>
      </c>
      <c r="N203" s="361">
        <v>0</v>
      </c>
      <c r="O203" s="538"/>
    </row>
    <row r="204" spans="1:15" s="4" customFormat="1" ht="89.25" x14ac:dyDescent="0.25">
      <c r="A204" s="765">
        <v>198</v>
      </c>
      <c r="B204" s="132" t="s">
        <v>601</v>
      </c>
      <c r="C204" s="132" t="s">
        <v>602</v>
      </c>
      <c r="D204" s="132" t="s">
        <v>603</v>
      </c>
      <c r="E204" s="5" t="s">
        <v>625</v>
      </c>
      <c r="F204" s="766" t="s">
        <v>626</v>
      </c>
      <c r="G204" s="1616"/>
      <c r="H204" s="430">
        <v>2.86E-2</v>
      </c>
      <c r="I204" s="132" t="s">
        <v>177</v>
      </c>
      <c r="J204" s="552" t="s">
        <v>125</v>
      </c>
      <c r="K204" s="132" t="s">
        <v>126</v>
      </c>
      <c r="L204" s="273" t="s">
        <v>125</v>
      </c>
      <c r="M204" s="388" t="s">
        <v>126</v>
      </c>
      <c r="N204" s="361">
        <v>0</v>
      </c>
      <c r="O204" s="538"/>
    </row>
    <row r="205" spans="1:15" s="4" customFormat="1" ht="89.25" x14ac:dyDescent="0.25">
      <c r="A205" s="765">
        <v>199</v>
      </c>
      <c r="B205" s="132" t="s">
        <v>601</v>
      </c>
      <c r="C205" s="132" t="s">
        <v>602</v>
      </c>
      <c r="D205" s="132" t="s">
        <v>603</v>
      </c>
      <c r="E205" s="5" t="s">
        <v>627</v>
      </c>
      <c r="F205" s="766" t="s">
        <v>628</v>
      </c>
      <c r="G205" s="1616"/>
      <c r="H205" s="430">
        <v>2.86E-2</v>
      </c>
      <c r="I205" s="132" t="s">
        <v>177</v>
      </c>
      <c r="J205" s="552" t="s">
        <v>125</v>
      </c>
      <c r="K205" s="132" t="s">
        <v>126</v>
      </c>
      <c r="L205" s="273" t="s">
        <v>125</v>
      </c>
      <c r="M205" s="388" t="s">
        <v>126</v>
      </c>
      <c r="N205" s="361">
        <v>0</v>
      </c>
      <c r="O205" s="538"/>
    </row>
    <row r="206" spans="1:15" s="4" customFormat="1" ht="89.25" x14ac:dyDescent="0.25">
      <c r="A206" s="765">
        <v>200</v>
      </c>
      <c r="B206" s="132" t="s">
        <v>601</v>
      </c>
      <c r="C206" s="132" t="s">
        <v>602</v>
      </c>
      <c r="D206" s="132" t="s">
        <v>603</v>
      </c>
      <c r="E206" s="5" t="s">
        <v>629</v>
      </c>
      <c r="F206" s="766" t="s">
        <v>630</v>
      </c>
      <c r="G206" s="1616"/>
      <c r="H206" s="430">
        <v>2.86E-2</v>
      </c>
      <c r="I206" s="132" t="s">
        <v>177</v>
      </c>
      <c r="J206" s="552" t="s">
        <v>125</v>
      </c>
      <c r="K206" s="132" t="s">
        <v>126</v>
      </c>
      <c r="L206" s="273" t="s">
        <v>125</v>
      </c>
      <c r="M206" s="388" t="s">
        <v>126</v>
      </c>
      <c r="N206" s="361">
        <v>0</v>
      </c>
      <c r="O206" s="538"/>
    </row>
    <row r="207" spans="1:15" s="4" customFormat="1" ht="89.25" x14ac:dyDescent="0.25">
      <c r="A207" s="765">
        <v>201</v>
      </c>
      <c r="B207" s="132" t="s">
        <v>601</v>
      </c>
      <c r="C207" s="132" t="s">
        <v>602</v>
      </c>
      <c r="D207" s="132" t="s">
        <v>603</v>
      </c>
      <c r="E207" s="5" t="s">
        <v>631</v>
      </c>
      <c r="F207" s="766" t="s">
        <v>632</v>
      </c>
      <c r="G207" s="1616"/>
      <c r="H207" s="430">
        <v>2.86E-2</v>
      </c>
      <c r="I207" s="132" t="s">
        <v>177</v>
      </c>
      <c r="J207" s="552" t="s">
        <v>125</v>
      </c>
      <c r="K207" s="132" t="s">
        <v>126</v>
      </c>
      <c r="L207" s="273" t="s">
        <v>125</v>
      </c>
      <c r="M207" s="388" t="s">
        <v>126</v>
      </c>
      <c r="N207" s="361">
        <v>0</v>
      </c>
      <c r="O207" s="538"/>
    </row>
    <row r="208" spans="1:15" s="4" customFormat="1" ht="89.25" x14ac:dyDescent="0.25">
      <c r="A208" s="765">
        <v>202</v>
      </c>
      <c r="B208" s="132" t="s">
        <v>601</v>
      </c>
      <c r="C208" s="132" t="s">
        <v>602</v>
      </c>
      <c r="D208" s="132" t="s">
        <v>603</v>
      </c>
      <c r="E208" s="5" t="s">
        <v>633</v>
      </c>
      <c r="F208" s="766" t="s">
        <v>634</v>
      </c>
      <c r="G208" s="1616"/>
      <c r="H208" s="430">
        <v>2.86E-2</v>
      </c>
      <c r="I208" s="132" t="s">
        <v>177</v>
      </c>
      <c r="J208" s="552" t="s">
        <v>125</v>
      </c>
      <c r="K208" s="132" t="s">
        <v>126</v>
      </c>
      <c r="L208" s="273" t="s">
        <v>125</v>
      </c>
      <c r="M208" s="388" t="s">
        <v>126</v>
      </c>
      <c r="N208" s="361">
        <v>0</v>
      </c>
      <c r="O208" s="538"/>
    </row>
    <row r="209" spans="1:15" s="4" customFormat="1" ht="89.25" x14ac:dyDescent="0.25">
      <c r="A209" s="765">
        <v>203</v>
      </c>
      <c r="B209" s="132" t="s">
        <v>601</v>
      </c>
      <c r="C209" s="132" t="s">
        <v>602</v>
      </c>
      <c r="D209" s="132" t="s">
        <v>603</v>
      </c>
      <c r="E209" s="5" t="s">
        <v>635</v>
      </c>
      <c r="F209" s="766" t="s">
        <v>636</v>
      </c>
      <c r="G209" s="1616"/>
      <c r="H209" s="430">
        <v>2.86E-2</v>
      </c>
      <c r="I209" s="132" t="s">
        <v>177</v>
      </c>
      <c r="J209" s="552" t="s">
        <v>125</v>
      </c>
      <c r="K209" s="132" t="s">
        <v>126</v>
      </c>
      <c r="L209" s="273" t="s">
        <v>125</v>
      </c>
      <c r="M209" s="388" t="s">
        <v>126</v>
      </c>
      <c r="N209" s="361">
        <v>0</v>
      </c>
      <c r="O209" s="538"/>
    </row>
    <row r="210" spans="1:15" s="4" customFormat="1" ht="89.25" x14ac:dyDescent="0.25">
      <c r="A210" s="765">
        <v>204</v>
      </c>
      <c r="B210" s="132" t="s">
        <v>601</v>
      </c>
      <c r="C210" s="132" t="s">
        <v>602</v>
      </c>
      <c r="D210" s="132" t="s">
        <v>603</v>
      </c>
      <c r="E210" s="5" t="s">
        <v>637</v>
      </c>
      <c r="F210" s="766" t="s">
        <v>638</v>
      </c>
      <c r="G210" s="1616"/>
      <c r="H210" s="430">
        <v>2.86E-2</v>
      </c>
      <c r="I210" s="132" t="s">
        <v>177</v>
      </c>
      <c r="J210" s="552" t="s">
        <v>125</v>
      </c>
      <c r="K210" s="132" t="s">
        <v>129</v>
      </c>
      <c r="L210" s="273" t="s">
        <v>125</v>
      </c>
      <c r="M210" s="388" t="s">
        <v>129</v>
      </c>
      <c r="N210" s="750">
        <v>2.86E-2</v>
      </c>
      <c r="O210" s="538"/>
    </row>
    <row r="211" spans="1:15" s="4" customFormat="1" ht="89.25" x14ac:dyDescent="0.25">
      <c r="A211" s="765">
        <v>205</v>
      </c>
      <c r="B211" s="132" t="s">
        <v>601</v>
      </c>
      <c r="C211" s="132" t="s">
        <v>602</v>
      </c>
      <c r="D211" s="132" t="s">
        <v>603</v>
      </c>
      <c r="E211" s="5" t="s">
        <v>639</v>
      </c>
      <c r="F211" s="766" t="s">
        <v>640</v>
      </c>
      <c r="G211" s="1616"/>
      <c r="H211" s="430">
        <v>2.86E-2</v>
      </c>
      <c r="I211" s="132" t="s">
        <v>177</v>
      </c>
      <c r="J211" s="552" t="s">
        <v>125</v>
      </c>
      <c r="K211" s="132" t="s">
        <v>126</v>
      </c>
      <c r="L211" s="273" t="s">
        <v>125</v>
      </c>
      <c r="M211" s="388" t="s">
        <v>129</v>
      </c>
      <c r="N211" s="750">
        <v>2.86E-2</v>
      </c>
      <c r="O211" s="538"/>
    </row>
    <row r="212" spans="1:15" s="4" customFormat="1" ht="89.25" x14ac:dyDescent="0.25">
      <c r="A212" s="765">
        <v>206</v>
      </c>
      <c r="B212" s="132" t="s">
        <v>601</v>
      </c>
      <c r="C212" s="132" t="s">
        <v>602</v>
      </c>
      <c r="D212" s="132" t="s">
        <v>603</v>
      </c>
      <c r="E212" s="5">
        <v>64</v>
      </c>
      <c r="F212" s="766" t="s">
        <v>641</v>
      </c>
      <c r="G212" s="132" t="s">
        <v>125</v>
      </c>
      <c r="H212" s="132" t="s">
        <v>125</v>
      </c>
      <c r="I212" s="132" t="s">
        <v>166</v>
      </c>
      <c r="J212" s="552" t="s">
        <v>125</v>
      </c>
      <c r="K212" s="48" t="s">
        <v>1052</v>
      </c>
      <c r="L212" s="273" t="s">
        <v>125</v>
      </c>
      <c r="M212" s="293" t="s">
        <v>1052</v>
      </c>
      <c r="N212" s="31">
        <v>0</v>
      </c>
      <c r="O212" s="538"/>
    </row>
    <row r="213" spans="1:15" s="4" customFormat="1" ht="63.75" x14ac:dyDescent="0.25">
      <c r="A213" s="765">
        <v>207</v>
      </c>
      <c r="B213" s="132" t="s">
        <v>601</v>
      </c>
      <c r="C213" s="132" t="s">
        <v>644</v>
      </c>
      <c r="D213" s="132" t="s">
        <v>644</v>
      </c>
      <c r="E213" s="5">
        <v>65</v>
      </c>
      <c r="F213" s="766" t="s">
        <v>645</v>
      </c>
      <c r="G213" s="132" t="s">
        <v>125</v>
      </c>
      <c r="H213" s="132" t="s">
        <v>125</v>
      </c>
      <c r="I213" s="132" t="s">
        <v>177</v>
      </c>
      <c r="J213" s="775">
        <v>54</v>
      </c>
      <c r="K213" s="132" t="s">
        <v>126</v>
      </c>
      <c r="L213" s="552" t="s">
        <v>129</v>
      </c>
      <c r="M213" s="293" t="s">
        <v>129</v>
      </c>
      <c r="N213" s="47">
        <v>0</v>
      </c>
      <c r="O213" s="538"/>
    </row>
    <row r="214" spans="1:15" s="4" customFormat="1" ht="25.5" x14ac:dyDescent="0.25">
      <c r="A214" s="765">
        <v>208</v>
      </c>
      <c r="B214" s="132" t="s">
        <v>601</v>
      </c>
      <c r="C214" s="132" t="s">
        <v>644</v>
      </c>
      <c r="D214" s="132" t="s">
        <v>644</v>
      </c>
      <c r="E214" s="5" t="s">
        <v>646</v>
      </c>
      <c r="F214" s="766" t="s">
        <v>647</v>
      </c>
      <c r="G214" s="132" t="s">
        <v>125</v>
      </c>
      <c r="H214" s="132" t="s">
        <v>125</v>
      </c>
      <c r="I214" s="132" t="s">
        <v>177</v>
      </c>
      <c r="J214" s="552" t="s">
        <v>648</v>
      </c>
      <c r="K214" s="132" t="s">
        <v>126</v>
      </c>
      <c r="L214" s="552" t="s">
        <v>129</v>
      </c>
      <c r="M214" s="293" t="s">
        <v>129</v>
      </c>
      <c r="N214" s="31">
        <v>0</v>
      </c>
      <c r="O214" s="538" t="s">
        <v>5302</v>
      </c>
    </row>
    <row r="215" spans="1:15" s="4" customFormat="1" ht="25.5" x14ac:dyDescent="0.25">
      <c r="A215" s="765">
        <v>209</v>
      </c>
      <c r="B215" s="132" t="s">
        <v>601</v>
      </c>
      <c r="C215" s="132" t="s">
        <v>644</v>
      </c>
      <c r="D215" s="132" t="s">
        <v>644</v>
      </c>
      <c r="E215" s="5" t="s">
        <v>649</v>
      </c>
      <c r="F215" s="766" t="s">
        <v>650</v>
      </c>
      <c r="G215" s="132" t="s">
        <v>125</v>
      </c>
      <c r="H215" s="132" t="s">
        <v>125</v>
      </c>
      <c r="I215" s="132" t="s">
        <v>177</v>
      </c>
      <c r="J215" s="552" t="s">
        <v>651</v>
      </c>
      <c r="K215" s="132" t="s">
        <v>126</v>
      </c>
      <c r="L215" s="552" t="s">
        <v>129</v>
      </c>
      <c r="M215" s="293" t="s">
        <v>129</v>
      </c>
      <c r="N215" s="31">
        <v>0</v>
      </c>
      <c r="O215" s="538"/>
    </row>
    <row r="216" spans="1:15" s="4" customFormat="1" ht="25.5" x14ac:dyDescent="0.25">
      <c r="A216" s="765">
        <v>210</v>
      </c>
      <c r="B216" s="132" t="s">
        <v>601</v>
      </c>
      <c r="C216" s="132" t="s">
        <v>644</v>
      </c>
      <c r="D216" s="132" t="s">
        <v>644</v>
      </c>
      <c r="E216" s="5" t="s">
        <v>652</v>
      </c>
      <c r="F216" s="766" t="s">
        <v>653</v>
      </c>
      <c r="G216" s="132" t="s">
        <v>125</v>
      </c>
      <c r="H216" s="132" t="s">
        <v>125</v>
      </c>
      <c r="I216" s="132" t="s">
        <v>177</v>
      </c>
      <c r="J216" s="552" t="s">
        <v>654</v>
      </c>
      <c r="K216" s="132" t="s">
        <v>126</v>
      </c>
      <c r="L216" s="552" t="s">
        <v>129</v>
      </c>
      <c r="M216" s="293" t="s">
        <v>129</v>
      </c>
      <c r="N216" s="31">
        <v>0</v>
      </c>
      <c r="O216" s="538"/>
    </row>
    <row r="217" spans="1:15" s="4" customFormat="1" ht="38.25" x14ac:dyDescent="0.25">
      <c r="A217" s="765">
        <v>211</v>
      </c>
      <c r="B217" s="132" t="s">
        <v>601</v>
      </c>
      <c r="C217" s="132" t="s">
        <v>644</v>
      </c>
      <c r="D217" s="132" t="s">
        <v>644</v>
      </c>
      <c r="E217" s="5">
        <v>66</v>
      </c>
      <c r="F217" s="766" t="s">
        <v>655</v>
      </c>
      <c r="G217" s="132" t="s">
        <v>125</v>
      </c>
      <c r="H217" s="132" t="s">
        <v>125</v>
      </c>
      <c r="I217" s="132" t="s">
        <v>124</v>
      </c>
      <c r="J217" s="552" t="s">
        <v>125</v>
      </c>
      <c r="K217" s="132" t="s">
        <v>126</v>
      </c>
      <c r="L217" s="273" t="s">
        <v>125</v>
      </c>
      <c r="M217" s="293" t="s">
        <v>126</v>
      </c>
      <c r="N217" s="31">
        <v>0</v>
      </c>
      <c r="O217" s="538"/>
    </row>
    <row r="218" spans="1:15" s="4" customFormat="1" ht="25.5" x14ac:dyDescent="0.25">
      <c r="A218" s="765">
        <v>212</v>
      </c>
      <c r="B218" s="132" t="s">
        <v>601</v>
      </c>
      <c r="C218" s="132" t="s">
        <v>644</v>
      </c>
      <c r="D218" s="132" t="s">
        <v>644</v>
      </c>
      <c r="E218" s="5" t="s">
        <v>656</v>
      </c>
      <c r="F218" s="766" t="s">
        <v>657</v>
      </c>
      <c r="G218" s="132" t="s">
        <v>125</v>
      </c>
      <c r="H218" s="132" t="s">
        <v>125</v>
      </c>
      <c r="I218" s="132" t="s">
        <v>177</v>
      </c>
      <c r="J218" s="552" t="s">
        <v>125</v>
      </c>
      <c r="K218" s="132" t="s">
        <v>126</v>
      </c>
      <c r="L218" s="273" t="s">
        <v>125</v>
      </c>
      <c r="M218" s="293" t="s">
        <v>126</v>
      </c>
      <c r="N218" s="31">
        <v>0</v>
      </c>
      <c r="O218" s="538"/>
    </row>
    <row r="219" spans="1:15" s="4" customFormat="1" ht="25.5" x14ac:dyDescent="0.25">
      <c r="A219" s="765">
        <v>213</v>
      </c>
      <c r="B219" s="132" t="s">
        <v>601</v>
      </c>
      <c r="C219" s="132" t="s">
        <v>644</v>
      </c>
      <c r="D219" s="132" t="s">
        <v>644</v>
      </c>
      <c r="E219" s="5" t="s">
        <v>658</v>
      </c>
      <c r="F219" s="766" t="s">
        <v>659</v>
      </c>
      <c r="G219" s="132" t="s">
        <v>125</v>
      </c>
      <c r="H219" s="132" t="s">
        <v>125</v>
      </c>
      <c r="I219" s="132" t="s">
        <v>177</v>
      </c>
      <c r="J219" s="552" t="s">
        <v>125</v>
      </c>
      <c r="K219" s="132" t="s">
        <v>126</v>
      </c>
      <c r="L219" s="273" t="s">
        <v>125</v>
      </c>
      <c r="M219" s="293" t="s">
        <v>126</v>
      </c>
      <c r="N219" s="31">
        <v>0</v>
      </c>
      <c r="O219" s="538"/>
    </row>
    <row r="220" spans="1:15" s="4" customFormat="1" ht="25.5" x14ac:dyDescent="0.25">
      <c r="A220" s="765">
        <v>214</v>
      </c>
      <c r="B220" s="132" t="s">
        <v>601</v>
      </c>
      <c r="C220" s="132" t="s">
        <v>644</v>
      </c>
      <c r="D220" s="132" t="s">
        <v>644</v>
      </c>
      <c r="E220" s="5" t="s">
        <v>660</v>
      </c>
      <c r="F220" s="766" t="s">
        <v>661</v>
      </c>
      <c r="G220" s="132" t="s">
        <v>125</v>
      </c>
      <c r="H220" s="132" t="s">
        <v>125</v>
      </c>
      <c r="I220" s="132" t="s">
        <v>177</v>
      </c>
      <c r="J220" s="552" t="s">
        <v>125</v>
      </c>
      <c r="K220" s="132" t="s">
        <v>126</v>
      </c>
      <c r="L220" s="273" t="s">
        <v>125</v>
      </c>
      <c r="M220" s="293" t="s">
        <v>126</v>
      </c>
      <c r="N220" s="31">
        <v>0</v>
      </c>
      <c r="O220" s="538"/>
    </row>
    <row r="221" spans="1:15" s="4" customFormat="1" ht="25.5" x14ac:dyDescent="0.25">
      <c r="A221" s="765">
        <v>215</v>
      </c>
      <c r="B221" s="132" t="s">
        <v>601</v>
      </c>
      <c r="C221" s="132" t="s">
        <v>644</v>
      </c>
      <c r="D221" s="132" t="s">
        <v>644</v>
      </c>
      <c r="E221" s="5" t="s">
        <v>662</v>
      </c>
      <c r="F221" s="766" t="s">
        <v>663</v>
      </c>
      <c r="G221" s="132" t="s">
        <v>125</v>
      </c>
      <c r="H221" s="132" t="s">
        <v>125</v>
      </c>
      <c r="I221" s="132" t="s">
        <v>177</v>
      </c>
      <c r="J221" s="552" t="s">
        <v>125</v>
      </c>
      <c r="K221" s="132" t="s">
        <v>126</v>
      </c>
      <c r="L221" s="273" t="s">
        <v>125</v>
      </c>
      <c r="M221" s="293" t="s">
        <v>126</v>
      </c>
      <c r="N221" s="31">
        <v>0</v>
      </c>
      <c r="O221" s="538"/>
    </row>
    <row r="222" spans="1:15" s="4" customFormat="1" ht="157.5" x14ac:dyDescent="0.25">
      <c r="A222" s="765">
        <v>216</v>
      </c>
      <c r="B222" s="132" t="s">
        <v>601</v>
      </c>
      <c r="C222" s="132" t="s">
        <v>664</v>
      </c>
      <c r="D222" s="132" t="s">
        <v>354</v>
      </c>
      <c r="E222" s="5" t="s">
        <v>665</v>
      </c>
      <c r="F222" s="766" t="s">
        <v>666</v>
      </c>
      <c r="G222" s="132" t="s">
        <v>125</v>
      </c>
      <c r="H222" s="132" t="s">
        <v>125</v>
      </c>
      <c r="I222" s="132" t="s">
        <v>265</v>
      </c>
      <c r="J222" s="552">
        <v>55</v>
      </c>
      <c r="K222" s="48" t="s">
        <v>2745</v>
      </c>
      <c r="L222" s="797" t="s">
        <v>5303</v>
      </c>
      <c r="M222" s="798" t="s">
        <v>407</v>
      </c>
      <c r="N222" s="31">
        <v>0</v>
      </c>
      <c r="O222" s="538" t="s">
        <v>5304</v>
      </c>
    </row>
    <row r="223" spans="1:15" s="4" customFormat="1" ht="89.25" x14ac:dyDescent="0.25">
      <c r="A223" s="765">
        <v>217</v>
      </c>
      <c r="B223" s="132" t="s">
        <v>601</v>
      </c>
      <c r="C223" s="132" t="s">
        <v>602</v>
      </c>
      <c r="D223" s="132" t="s">
        <v>603</v>
      </c>
      <c r="E223" s="5">
        <v>67</v>
      </c>
      <c r="F223" s="766" t="s">
        <v>669</v>
      </c>
      <c r="G223" s="132">
        <v>43</v>
      </c>
      <c r="H223" s="430">
        <v>0.3</v>
      </c>
      <c r="I223" s="132" t="s">
        <v>124</v>
      </c>
      <c r="J223" s="552">
        <v>56</v>
      </c>
      <c r="K223" s="132" t="s">
        <v>126</v>
      </c>
      <c r="L223" s="552" t="s">
        <v>126</v>
      </c>
      <c r="M223" s="293" t="s">
        <v>126</v>
      </c>
      <c r="N223" s="361">
        <v>0</v>
      </c>
      <c r="O223" s="538" t="s">
        <v>5305</v>
      </c>
    </row>
    <row r="224" spans="1:15" s="4" customFormat="1" ht="89.25" x14ac:dyDescent="0.25">
      <c r="A224" s="765">
        <v>218</v>
      </c>
      <c r="B224" s="132" t="s">
        <v>601</v>
      </c>
      <c r="C224" s="132" t="s">
        <v>602</v>
      </c>
      <c r="D224" s="132" t="s">
        <v>634</v>
      </c>
      <c r="E224" s="5">
        <v>68</v>
      </c>
      <c r="F224" s="766" t="s">
        <v>670</v>
      </c>
      <c r="G224" s="132">
        <v>44</v>
      </c>
      <c r="H224" s="430">
        <v>0.1</v>
      </c>
      <c r="I224" s="132" t="s">
        <v>124</v>
      </c>
      <c r="J224" s="552">
        <v>57</v>
      </c>
      <c r="K224" s="132" t="s">
        <v>126</v>
      </c>
      <c r="L224" s="552" t="s">
        <v>126</v>
      </c>
      <c r="M224" s="293" t="s">
        <v>126</v>
      </c>
      <c r="N224" s="361">
        <v>0</v>
      </c>
      <c r="O224" s="538"/>
    </row>
    <row r="225" spans="1:15" s="4" customFormat="1" ht="38.25" x14ac:dyDescent="0.25">
      <c r="A225" s="765">
        <v>219</v>
      </c>
      <c r="B225" s="132" t="s">
        <v>601</v>
      </c>
      <c r="C225" s="132" t="s">
        <v>634</v>
      </c>
      <c r="D225" s="132" t="s">
        <v>634</v>
      </c>
      <c r="E225" s="5">
        <v>69</v>
      </c>
      <c r="F225" s="766" t="s">
        <v>672</v>
      </c>
      <c r="G225" s="1616">
        <v>45</v>
      </c>
      <c r="H225" s="430">
        <v>0.1</v>
      </c>
      <c r="I225" s="132" t="s">
        <v>135</v>
      </c>
      <c r="J225" s="552" t="s">
        <v>125</v>
      </c>
      <c r="K225" s="132" t="s">
        <v>126</v>
      </c>
      <c r="L225" s="273" t="s">
        <v>125</v>
      </c>
      <c r="M225" s="293" t="s">
        <v>126</v>
      </c>
      <c r="N225" s="361">
        <v>0</v>
      </c>
      <c r="O225" s="538"/>
    </row>
    <row r="226" spans="1:15" s="4" customFormat="1" ht="25.5" x14ac:dyDescent="0.25">
      <c r="A226" s="765">
        <v>220</v>
      </c>
      <c r="B226" s="132" t="s">
        <v>601</v>
      </c>
      <c r="C226" s="132" t="s">
        <v>634</v>
      </c>
      <c r="D226" s="132" t="s">
        <v>634</v>
      </c>
      <c r="E226" s="5" t="s">
        <v>674</v>
      </c>
      <c r="F226" s="766" t="s">
        <v>675</v>
      </c>
      <c r="G226" s="1616"/>
      <c r="H226" s="132" t="s">
        <v>125</v>
      </c>
      <c r="I226" s="132" t="s">
        <v>177</v>
      </c>
      <c r="J226" s="552" t="s">
        <v>125</v>
      </c>
      <c r="K226" s="132" t="s">
        <v>126</v>
      </c>
      <c r="L226" s="273" t="s">
        <v>125</v>
      </c>
      <c r="M226" s="293" t="s">
        <v>126</v>
      </c>
      <c r="N226" s="31">
        <v>0</v>
      </c>
      <c r="O226" s="538"/>
    </row>
    <row r="227" spans="1:15" s="4" customFormat="1" ht="25.5" x14ac:dyDescent="0.25">
      <c r="A227" s="765">
        <v>221</v>
      </c>
      <c r="B227" s="132" t="s">
        <v>601</v>
      </c>
      <c r="C227" s="132" t="s">
        <v>634</v>
      </c>
      <c r="D227" s="132" t="s">
        <v>634</v>
      </c>
      <c r="E227" s="5" t="s">
        <v>676</v>
      </c>
      <c r="F227" s="766" t="s">
        <v>677</v>
      </c>
      <c r="G227" s="1616"/>
      <c r="H227" s="132" t="s">
        <v>125</v>
      </c>
      <c r="I227" s="132" t="s">
        <v>177</v>
      </c>
      <c r="J227" s="552" t="s">
        <v>125</v>
      </c>
      <c r="K227" s="132" t="s">
        <v>126</v>
      </c>
      <c r="L227" s="273" t="s">
        <v>125</v>
      </c>
      <c r="M227" s="293" t="s">
        <v>126</v>
      </c>
      <c r="N227" s="31">
        <v>0</v>
      </c>
      <c r="O227" s="538"/>
    </row>
    <row r="228" spans="1:15" s="4" customFormat="1" ht="25.5" x14ac:dyDescent="0.25">
      <c r="A228" s="765">
        <v>222</v>
      </c>
      <c r="B228" s="132" t="s">
        <v>601</v>
      </c>
      <c r="C228" s="132" t="s">
        <v>634</v>
      </c>
      <c r="D228" s="132" t="s">
        <v>634</v>
      </c>
      <c r="E228" s="5" t="s">
        <v>678</v>
      </c>
      <c r="F228" s="766" t="s">
        <v>679</v>
      </c>
      <c r="G228" s="1616"/>
      <c r="H228" s="132" t="s">
        <v>125</v>
      </c>
      <c r="I228" s="132" t="s">
        <v>177</v>
      </c>
      <c r="J228" s="552" t="s">
        <v>125</v>
      </c>
      <c r="K228" s="132" t="s">
        <v>126</v>
      </c>
      <c r="L228" s="273" t="s">
        <v>125</v>
      </c>
      <c r="M228" s="293" t="s">
        <v>126</v>
      </c>
      <c r="N228" s="31">
        <v>0</v>
      </c>
      <c r="O228" s="538"/>
    </row>
    <row r="229" spans="1:15" s="4" customFormat="1" ht="63.75" x14ac:dyDescent="0.25">
      <c r="A229" s="765">
        <v>223</v>
      </c>
      <c r="B229" s="132" t="s">
        <v>601</v>
      </c>
      <c r="C229" s="132" t="s">
        <v>644</v>
      </c>
      <c r="D229" s="132" t="s">
        <v>644</v>
      </c>
      <c r="E229" s="5">
        <v>70</v>
      </c>
      <c r="F229" s="766" t="s">
        <v>680</v>
      </c>
      <c r="G229" s="132" t="s">
        <v>125</v>
      </c>
      <c r="H229" s="132" t="s">
        <v>125</v>
      </c>
      <c r="I229" s="132" t="s">
        <v>321</v>
      </c>
      <c r="J229" s="552">
        <v>58</v>
      </c>
      <c r="K229" s="48">
        <v>0</v>
      </c>
      <c r="L229" s="785">
        <v>1415</v>
      </c>
      <c r="M229" s="784">
        <v>1415</v>
      </c>
      <c r="N229" s="31">
        <v>0</v>
      </c>
      <c r="O229" s="538" t="s">
        <v>5306</v>
      </c>
    </row>
    <row r="230" spans="1:15" s="4" customFormat="1" ht="51" x14ac:dyDescent="0.25">
      <c r="A230" s="765">
        <v>224</v>
      </c>
      <c r="B230" s="132" t="s">
        <v>601</v>
      </c>
      <c r="C230" s="132" t="s">
        <v>644</v>
      </c>
      <c r="D230" s="132" t="s">
        <v>644</v>
      </c>
      <c r="E230" s="5">
        <v>71</v>
      </c>
      <c r="F230" s="766" t="s">
        <v>681</v>
      </c>
      <c r="G230" s="132" t="s">
        <v>125</v>
      </c>
      <c r="H230" s="132" t="s">
        <v>125</v>
      </c>
      <c r="I230" s="132" t="s">
        <v>321</v>
      </c>
      <c r="J230" s="552">
        <v>59</v>
      </c>
      <c r="K230" s="48">
        <v>0</v>
      </c>
      <c r="L230" s="767">
        <v>0</v>
      </c>
      <c r="M230" s="786">
        <v>0</v>
      </c>
      <c r="N230" s="31">
        <v>0</v>
      </c>
      <c r="O230" s="538"/>
    </row>
    <row r="231" spans="1:15" s="4" customFormat="1" ht="89.25" x14ac:dyDescent="0.25">
      <c r="A231" s="765">
        <v>225</v>
      </c>
      <c r="B231" s="132" t="s">
        <v>601</v>
      </c>
      <c r="C231" s="132" t="s">
        <v>682</v>
      </c>
      <c r="D231" s="132" t="s">
        <v>682</v>
      </c>
      <c r="E231" s="5">
        <v>72</v>
      </c>
      <c r="F231" s="766" t="s">
        <v>683</v>
      </c>
      <c r="G231" s="132" t="s">
        <v>125</v>
      </c>
      <c r="H231" s="132" t="s">
        <v>125</v>
      </c>
      <c r="I231" s="132" t="s">
        <v>124</v>
      </c>
      <c r="J231" s="393">
        <v>60</v>
      </c>
      <c r="K231" s="132" t="s">
        <v>129</v>
      </c>
      <c r="L231" s="552" t="s">
        <v>135</v>
      </c>
      <c r="M231" s="293" t="s">
        <v>129</v>
      </c>
      <c r="N231" s="31">
        <v>0</v>
      </c>
      <c r="O231" s="538" t="s">
        <v>5307</v>
      </c>
    </row>
    <row r="232" spans="1:15" s="4" customFormat="1" ht="25.5" x14ac:dyDescent="0.25">
      <c r="A232" s="765">
        <v>226</v>
      </c>
      <c r="B232" s="132" t="s">
        <v>601</v>
      </c>
      <c r="C232" s="132" t="s">
        <v>682</v>
      </c>
      <c r="D232" s="132" t="s">
        <v>603</v>
      </c>
      <c r="E232" s="5" t="s">
        <v>684</v>
      </c>
      <c r="F232" s="766" t="s">
        <v>685</v>
      </c>
      <c r="G232" s="132" t="s">
        <v>125</v>
      </c>
      <c r="H232" s="132" t="s">
        <v>125</v>
      </c>
      <c r="I232" s="132" t="s">
        <v>177</v>
      </c>
      <c r="J232" s="552" t="s">
        <v>686</v>
      </c>
      <c r="K232" s="132" t="s">
        <v>126</v>
      </c>
      <c r="L232" s="552" t="s">
        <v>129</v>
      </c>
      <c r="M232" s="293" t="s">
        <v>129</v>
      </c>
      <c r="N232" s="31">
        <v>0</v>
      </c>
      <c r="O232" s="538"/>
    </row>
    <row r="233" spans="1:15" s="4" customFormat="1" ht="25.5" x14ac:dyDescent="0.25">
      <c r="A233" s="765">
        <v>227</v>
      </c>
      <c r="B233" s="132" t="s">
        <v>601</v>
      </c>
      <c r="C233" s="132" t="s">
        <v>682</v>
      </c>
      <c r="D233" s="132" t="s">
        <v>603</v>
      </c>
      <c r="E233" s="5" t="s">
        <v>687</v>
      </c>
      <c r="F233" s="766" t="s">
        <v>688</v>
      </c>
      <c r="G233" s="132" t="s">
        <v>125</v>
      </c>
      <c r="H233" s="132" t="s">
        <v>125</v>
      </c>
      <c r="I233" s="132" t="s">
        <v>177</v>
      </c>
      <c r="J233" s="552" t="s">
        <v>689</v>
      </c>
      <c r="K233" s="132" t="s">
        <v>129</v>
      </c>
      <c r="L233" s="552" t="s">
        <v>129</v>
      </c>
      <c r="M233" s="293" t="s">
        <v>129</v>
      </c>
      <c r="N233" s="31">
        <v>0</v>
      </c>
      <c r="O233" s="538"/>
    </row>
    <row r="234" spans="1:15" s="4" customFormat="1" ht="25.5" x14ac:dyDescent="0.25">
      <c r="A234" s="765">
        <v>228</v>
      </c>
      <c r="B234" s="132" t="s">
        <v>601</v>
      </c>
      <c r="C234" s="132" t="s">
        <v>682</v>
      </c>
      <c r="D234" s="132" t="s">
        <v>603</v>
      </c>
      <c r="E234" s="5" t="s">
        <v>690</v>
      </c>
      <c r="F234" s="766" t="s">
        <v>575</v>
      </c>
      <c r="G234" s="132" t="s">
        <v>125</v>
      </c>
      <c r="H234" s="132" t="s">
        <v>125</v>
      </c>
      <c r="I234" s="132" t="s">
        <v>177</v>
      </c>
      <c r="J234" s="552" t="s">
        <v>691</v>
      </c>
      <c r="K234" s="132" t="s">
        <v>126</v>
      </c>
      <c r="L234" s="552" t="s">
        <v>129</v>
      </c>
      <c r="M234" s="293" t="s">
        <v>129</v>
      </c>
      <c r="N234" s="31">
        <v>0</v>
      </c>
      <c r="O234" s="538"/>
    </row>
    <row r="235" spans="1:15" s="4" customFormat="1" ht="51" x14ac:dyDescent="0.25">
      <c r="A235" s="765">
        <v>229</v>
      </c>
      <c r="B235" s="132" t="s">
        <v>601</v>
      </c>
      <c r="C235" s="132" t="s">
        <v>692</v>
      </c>
      <c r="D235" s="132" t="s">
        <v>692</v>
      </c>
      <c r="E235" s="5">
        <v>73</v>
      </c>
      <c r="F235" s="766" t="s">
        <v>693</v>
      </c>
      <c r="G235" s="132" t="s">
        <v>125</v>
      </c>
      <c r="H235" s="132" t="s">
        <v>125</v>
      </c>
      <c r="I235" s="132" t="s">
        <v>135</v>
      </c>
      <c r="J235" s="552">
        <v>61</v>
      </c>
      <c r="K235" s="132" t="s">
        <v>135</v>
      </c>
      <c r="L235" s="552" t="s">
        <v>135</v>
      </c>
      <c r="M235" s="293" t="s">
        <v>135</v>
      </c>
      <c r="N235" s="31">
        <v>0</v>
      </c>
      <c r="O235" s="538" t="s">
        <v>5308</v>
      </c>
    </row>
    <row r="236" spans="1:15" s="4" customFormat="1" ht="25.5" x14ac:dyDescent="0.25">
      <c r="A236" s="765">
        <v>230</v>
      </c>
      <c r="B236" s="132" t="s">
        <v>601</v>
      </c>
      <c r="C236" s="132" t="s">
        <v>692</v>
      </c>
      <c r="D236" s="132" t="s">
        <v>692</v>
      </c>
      <c r="E236" s="5" t="s">
        <v>694</v>
      </c>
      <c r="F236" s="766" t="s">
        <v>695</v>
      </c>
      <c r="G236" s="132" t="s">
        <v>125</v>
      </c>
      <c r="H236" s="132" t="s">
        <v>125</v>
      </c>
      <c r="I236" s="132" t="s">
        <v>124</v>
      </c>
      <c r="J236" s="552" t="s">
        <v>580</v>
      </c>
      <c r="K236" s="132" t="s">
        <v>129</v>
      </c>
      <c r="L236" s="552" t="s">
        <v>129</v>
      </c>
      <c r="M236" s="293" t="s">
        <v>129</v>
      </c>
      <c r="N236" s="31">
        <v>0</v>
      </c>
      <c r="O236" s="538" t="s">
        <v>5309</v>
      </c>
    </row>
    <row r="237" spans="1:15" s="4" customFormat="1" ht="25.5" x14ac:dyDescent="0.25">
      <c r="A237" s="765">
        <v>231</v>
      </c>
      <c r="B237" s="132" t="s">
        <v>601</v>
      </c>
      <c r="C237" s="132" t="s">
        <v>692</v>
      </c>
      <c r="D237" s="132" t="s">
        <v>692</v>
      </c>
      <c r="E237" s="5" t="s">
        <v>696</v>
      </c>
      <c r="F237" s="766" t="s">
        <v>697</v>
      </c>
      <c r="G237" s="132" t="s">
        <v>125</v>
      </c>
      <c r="H237" s="132" t="s">
        <v>125</v>
      </c>
      <c r="I237" s="132" t="s">
        <v>124</v>
      </c>
      <c r="J237" s="552" t="s">
        <v>582</v>
      </c>
      <c r="K237" s="132" t="s">
        <v>126</v>
      </c>
      <c r="L237" s="552" t="s">
        <v>126</v>
      </c>
      <c r="M237" s="293" t="s">
        <v>126</v>
      </c>
      <c r="N237" s="31">
        <v>0</v>
      </c>
      <c r="O237" s="538"/>
    </row>
    <row r="238" spans="1:15" s="4" customFormat="1" ht="51" x14ac:dyDescent="0.25">
      <c r="A238" s="765">
        <v>232</v>
      </c>
      <c r="B238" s="132" t="s">
        <v>601</v>
      </c>
      <c r="C238" s="132" t="s">
        <v>692</v>
      </c>
      <c r="D238" s="132" t="s">
        <v>692</v>
      </c>
      <c r="E238" s="5">
        <v>74</v>
      </c>
      <c r="F238" s="766" t="s">
        <v>698</v>
      </c>
      <c r="G238" s="132" t="s">
        <v>125</v>
      </c>
      <c r="H238" s="132" t="s">
        <v>125</v>
      </c>
      <c r="I238" s="132" t="s">
        <v>124</v>
      </c>
      <c r="J238" s="552">
        <v>62</v>
      </c>
      <c r="K238" s="132" t="s">
        <v>129</v>
      </c>
      <c r="L238" s="552" t="s">
        <v>129</v>
      </c>
      <c r="M238" s="293" t="s">
        <v>129</v>
      </c>
      <c r="N238" s="31">
        <v>0</v>
      </c>
      <c r="O238" s="538"/>
    </row>
    <row r="239" spans="1:15" s="4" customFormat="1" ht="81.75" customHeight="1" x14ac:dyDescent="0.25">
      <c r="A239" s="765">
        <v>233</v>
      </c>
      <c r="B239" s="132" t="s">
        <v>601</v>
      </c>
      <c r="C239" s="132" t="s">
        <v>692</v>
      </c>
      <c r="D239" s="132" t="s">
        <v>692</v>
      </c>
      <c r="E239" s="5" t="s">
        <v>699</v>
      </c>
      <c r="F239" s="766" t="s">
        <v>700</v>
      </c>
      <c r="G239" s="132" t="s">
        <v>125</v>
      </c>
      <c r="H239" s="132" t="s">
        <v>125</v>
      </c>
      <c r="I239" s="132" t="s">
        <v>124</v>
      </c>
      <c r="J239" s="792" t="s">
        <v>125</v>
      </c>
      <c r="K239" s="132"/>
      <c r="L239" s="273"/>
      <c r="M239" s="293" t="s">
        <v>129</v>
      </c>
      <c r="N239" s="31">
        <v>0</v>
      </c>
      <c r="O239" s="538"/>
    </row>
    <row r="240" spans="1:15" s="4" customFormat="1" ht="81.75" customHeight="1" x14ac:dyDescent="0.25">
      <c r="A240" s="765">
        <v>234</v>
      </c>
      <c r="B240" s="132" t="s">
        <v>601</v>
      </c>
      <c r="C240" s="132" t="s">
        <v>692</v>
      </c>
      <c r="D240" s="132" t="s">
        <v>692</v>
      </c>
      <c r="E240" s="5" t="s">
        <v>701</v>
      </c>
      <c r="F240" s="766" t="s">
        <v>702</v>
      </c>
      <c r="G240" s="132" t="s">
        <v>125</v>
      </c>
      <c r="H240" s="132" t="s">
        <v>125</v>
      </c>
      <c r="I240" s="132" t="s">
        <v>124</v>
      </c>
      <c r="J240" s="792" t="s">
        <v>125</v>
      </c>
      <c r="K240" s="132"/>
      <c r="L240" s="273"/>
      <c r="M240" s="293" t="s">
        <v>126</v>
      </c>
      <c r="N240" s="31">
        <v>0</v>
      </c>
      <c r="O240" s="538"/>
    </row>
    <row r="241" spans="1:15" s="4" customFormat="1" ht="81.75" customHeight="1" x14ac:dyDescent="0.25">
      <c r="A241" s="765">
        <v>235</v>
      </c>
      <c r="B241" s="132" t="s">
        <v>601</v>
      </c>
      <c r="C241" s="132" t="s">
        <v>692</v>
      </c>
      <c r="D241" s="132" t="s">
        <v>692</v>
      </c>
      <c r="E241" s="5" t="s">
        <v>703</v>
      </c>
      <c r="F241" s="766" t="s">
        <v>704</v>
      </c>
      <c r="G241" s="132" t="s">
        <v>125</v>
      </c>
      <c r="H241" s="132" t="s">
        <v>125</v>
      </c>
      <c r="I241" s="132" t="s">
        <v>124</v>
      </c>
      <c r="J241" s="792" t="s">
        <v>125</v>
      </c>
      <c r="K241" s="132"/>
      <c r="L241" s="273"/>
      <c r="M241" s="293" t="s">
        <v>126</v>
      </c>
      <c r="N241" s="31">
        <v>0</v>
      </c>
      <c r="O241" s="538"/>
    </row>
    <row r="242" spans="1:15" s="4" customFormat="1" ht="81.75" customHeight="1" x14ac:dyDescent="0.25">
      <c r="A242" s="765">
        <v>236</v>
      </c>
      <c r="B242" s="132" t="s">
        <v>601</v>
      </c>
      <c r="C242" s="132" t="s">
        <v>692</v>
      </c>
      <c r="D242" s="132" t="s">
        <v>692</v>
      </c>
      <c r="E242" s="5" t="s">
        <v>705</v>
      </c>
      <c r="F242" s="766" t="s">
        <v>706</v>
      </c>
      <c r="G242" s="132" t="s">
        <v>125</v>
      </c>
      <c r="H242" s="132" t="s">
        <v>125</v>
      </c>
      <c r="I242" s="132" t="s">
        <v>124</v>
      </c>
      <c r="J242" s="792" t="s">
        <v>125</v>
      </c>
      <c r="K242" s="132"/>
      <c r="L242" s="273"/>
      <c r="M242" s="293" t="s">
        <v>126</v>
      </c>
      <c r="N242" s="31">
        <v>0</v>
      </c>
      <c r="O242" s="538"/>
    </row>
    <row r="243" spans="1:15" s="4" customFormat="1" ht="81.75" customHeight="1" x14ac:dyDescent="0.25">
      <c r="A243" s="765">
        <v>237</v>
      </c>
      <c r="B243" s="132" t="s">
        <v>601</v>
      </c>
      <c r="C243" s="132" t="s">
        <v>692</v>
      </c>
      <c r="D243" s="132" t="s">
        <v>692</v>
      </c>
      <c r="E243" s="5" t="s">
        <v>707</v>
      </c>
      <c r="F243" s="766" t="s">
        <v>708</v>
      </c>
      <c r="G243" s="132" t="s">
        <v>125</v>
      </c>
      <c r="H243" s="132" t="s">
        <v>125</v>
      </c>
      <c r="I243" s="132" t="s">
        <v>124</v>
      </c>
      <c r="J243" s="792" t="s">
        <v>125</v>
      </c>
      <c r="K243" s="58"/>
      <c r="L243" s="273"/>
      <c r="M243" s="293" t="s">
        <v>126</v>
      </c>
      <c r="N243" s="31">
        <v>0</v>
      </c>
      <c r="O243" s="538"/>
    </row>
    <row r="244" spans="1:15" s="4" customFormat="1" ht="51" x14ac:dyDescent="0.25">
      <c r="A244" s="765">
        <v>238</v>
      </c>
      <c r="B244" s="132" t="s">
        <v>601</v>
      </c>
      <c r="C244" s="132" t="s">
        <v>664</v>
      </c>
      <c r="D244" s="132" t="s">
        <v>295</v>
      </c>
      <c r="E244" s="5">
        <v>75</v>
      </c>
      <c r="F244" s="766" t="s">
        <v>710</v>
      </c>
      <c r="G244" s="132" t="s">
        <v>125</v>
      </c>
      <c r="H244" s="132" t="s">
        <v>125</v>
      </c>
      <c r="I244" s="132" t="s">
        <v>124</v>
      </c>
      <c r="J244" s="552" t="s">
        <v>125</v>
      </c>
      <c r="K244" s="132" t="s">
        <v>129</v>
      </c>
      <c r="L244" s="273"/>
      <c r="M244" s="499" t="s">
        <v>129</v>
      </c>
      <c r="N244" s="31">
        <v>0</v>
      </c>
      <c r="O244" s="538" t="s">
        <v>5310</v>
      </c>
    </row>
    <row r="245" spans="1:15" s="4" customFormat="1" ht="51" x14ac:dyDescent="0.25">
      <c r="A245" s="765">
        <v>239</v>
      </c>
      <c r="B245" s="132" t="s">
        <v>601</v>
      </c>
      <c r="C245" s="132" t="s">
        <v>664</v>
      </c>
      <c r="D245" s="132" t="s">
        <v>712</v>
      </c>
      <c r="E245" s="5">
        <v>76</v>
      </c>
      <c r="F245" s="766" t="s">
        <v>713</v>
      </c>
      <c r="G245" s="1616">
        <v>46</v>
      </c>
      <c r="H245" s="430">
        <v>0.1</v>
      </c>
      <c r="I245" s="132" t="s">
        <v>177</v>
      </c>
      <c r="J245" s="552" t="s">
        <v>125</v>
      </c>
      <c r="K245" s="132" t="s">
        <v>126</v>
      </c>
      <c r="L245" s="273" t="s">
        <v>125</v>
      </c>
      <c r="M245" s="293" t="s">
        <v>129</v>
      </c>
      <c r="N245" s="361">
        <v>0.1</v>
      </c>
      <c r="O245" s="538"/>
    </row>
    <row r="246" spans="1:15" s="4" customFormat="1" ht="51" x14ac:dyDescent="0.25">
      <c r="A246" s="765">
        <v>240</v>
      </c>
      <c r="B246" s="132" t="s">
        <v>601</v>
      </c>
      <c r="C246" s="132" t="s">
        <v>664</v>
      </c>
      <c r="D246" s="132" t="s">
        <v>712</v>
      </c>
      <c r="E246" s="5" t="s">
        <v>714</v>
      </c>
      <c r="F246" s="766" t="s">
        <v>715</v>
      </c>
      <c r="G246" s="1616"/>
      <c r="H246" s="132" t="s">
        <v>125</v>
      </c>
      <c r="I246" s="132" t="s">
        <v>177</v>
      </c>
      <c r="J246" s="552" t="s">
        <v>125</v>
      </c>
      <c r="K246" s="132" t="s">
        <v>126</v>
      </c>
      <c r="L246" s="273" t="s">
        <v>125</v>
      </c>
      <c r="M246" s="293" t="s">
        <v>129</v>
      </c>
      <c r="N246" s="31">
        <v>0</v>
      </c>
      <c r="O246" s="538"/>
    </row>
    <row r="247" spans="1:15" s="4" customFormat="1" ht="51" x14ac:dyDescent="0.25">
      <c r="A247" s="765">
        <v>241</v>
      </c>
      <c r="B247" s="132" t="s">
        <v>601</v>
      </c>
      <c r="C247" s="132" t="s">
        <v>664</v>
      </c>
      <c r="D247" s="132" t="s">
        <v>712</v>
      </c>
      <c r="E247" s="5" t="s">
        <v>716</v>
      </c>
      <c r="F247" s="766" t="s">
        <v>717</v>
      </c>
      <c r="G247" s="1616"/>
      <c r="H247" s="132" t="s">
        <v>125</v>
      </c>
      <c r="I247" s="132" t="s">
        <v>177</v>
      </c>
      <c r="J247" s="552" t="s">
        <v>125</v>
      </c>
      <c r="K247" s="132" t="s">
        <v>129</v>
      </c>
      <c r="L247" s="273" t="s">
        <v>125</v>
      </c>
      <c r="M247" s="293" t="s">
        <v>129</v>
      </c>
      <c r="N247" s="31">
        <v>0</v>
      </c>
      <c r="O247" s="538"/>
    </row>
    <row r="248" spans="1:15" s="4" customFormat="1" ht="51" x14ac:dyDescent="0.25">
      <c r="A248" s="765">
        <v>242</v>
      </c>
      <c r="B248" s="132" t="s">
        <v>601</v>
      </c>
      <c r="C248" s="132" t="s">
        <v>664</v>
      </c>
      <c r="D248" s="132" t="s">
        <v>712</v>
      </c>
      <c r="E248" s="5" t="s">
        <v>718</v>
      </c>
      <c r="F248" s="766" t="s">
        <v>719</v>
      </c>
      <c r="G248" s="1616"/>
      <c r="H248" s="132" t="s">
        <v>125</v>
      </c>
      <c r="I248" s="132" t="s">
        <v>177</v>
      </c>
      <c r="J248" s="552" t="s">
        <v>125</v>
      </c>
      <c r="K248" s="132" t="s">
        <v>126</v>
      </c>
      <c r="L248" s="273" t="s">
        <v>125</v>
      </c>
      <c r="M248" s="293" t="s">
        <v>126</v>
      </c>
      <c r="N248" s="31">
        <v>0</v>
      </c>
      <c r="O248" s="538"/>
    </row>
    <row r="249" spans="1:15" s="4" customFormat="1" ht="51" x14ac:dyDescent="0.25">
      <c r="A249" s="765">
        <v>243</v>
      </c>
      <c r="B249" s="132" t="s">
        <v>601</v>
      </c>
      <c r="C249" s="132" t="s">
        <v>664</v>
      </c>
      <c r="D249" s="132" t="s">
        <v>712</v>
      </c>
      <c r="E249" s="5" t="s">
        <v>720</v>
      </c>
      <c r="F249" s="766" t="s">
        <v>721</v>
      </c>
      <c r="G249" s="1616"/>
      <c r="H249" s="132" t="s">
        <v>125</v>
      </c>
      <c r="I249" s="132" t="s">
        <v>177</v>
      </c>
      <c r="J249" s="552" t="s">
        <v>125</v>
      </c>
      <c r="K249" s="132" t="s">
        <v>126</v>
      </c>
      <c r="L249" s="273" t="s">
        <v>125</v>
      </c>
      <c r="M249" s="293" t="s">
        <v>126</v>
      </c>
      <c r="N249" s="31">
        <v>0</v>
      </c>
      <c r="O249" s="538"/>
    </row>
    <row r="250" spans="1:15" s="4" customFormat="1" ht="51" x14ac:dyDescent="0.25">
      <c r="A250" s="765">
        <v>244</v>
      </c>
      <c r="B250" s="132" t="s">
        <v>601</v>
      </c>
      <c r="C250" s="132" t="s">
        <v>664</v>
      </c>
      <c r="D250" s="132" t="s">
        <v>712</v>
      </c>
      <c r="E250" s="5">
        <v>77</v>
      </c>
      <c r="F250" s="766" t="s">
        <v>722</v>
      </c>
      <c r="G250" s="1616">
        <v>47</v>
      </c>
      <c r="H250" s="430">
        <v>0.25</v>
      </c>
      <c r="I250" s="132" t="s">
        <v>177</v>
      </c>
      <c r="J250" s="393">
        <v>63</v>
      </c>
      <c r="K250" s="132" t="s">
        <v>126</v>
      </c>
      <c r="L250" s="552" t="s">
        <v>126</v>
      </c>
      <c r="M250" s="293" t="s">
        <v>126</v>
      </c>
      <c r="N250" s="361">
        <v>0</v>
      </c>
      <c r="O250" s="538"/>
    </row>
    <row r="251" spans="1:15" s="4" customFormat="1" ht="51" x14ac:dyDescent="0.25">
      <c r="A251" s="765">
        <v>245</v>
      </c>
      <c r="B251" s="132" t="s">
        <v>601</v>
      </c>
      <c r="C251" s="132" t="s">
        <v>664</v>
      </c>
      <c r="D251" s="132" t="s">
        <v>712</v>
      </c>
      <c r="E251" s="5" t="s">
        <v>723</v>
      </c>
      <c r="F251" s="766" t="s">
        <v>724</v>
      </c>
      <c r="G251" s="1616"/>
      <c r="H251" s="132" t="s">
        <v>125</v>
      </c>
      <c r="I251" s="132" t="s">
        <v>177</v>
      </c>
      <c r="J251" s="552" t="s">
        <v>609</v>
      </c>
      <c r="K251" s="132" t="s">
        <v>126</v>
      </c>
      <c r="L251" s="552" t="s">
        <v>126</v>
      </c>
      <c r="M251" s="293" t="s">
        <v>126</v>
      </c>
      <c r="N251" s="31">
        <v>0</v>
      </c>
      <c r="O251" s="538"/>
    </row>
    <row r="252" spans="1:15" s="4" customFormat="1" ht="51" x14ac:dyDescent="0.25">
      <c r="A252" s="765">
        <v>246</v>
      </c>
      <c r="B252" s="132" t="s">
        <v>601</v>
      </c>
      <c r="C252" s="132" t="s">
        <v>664</v>
      </c>
      <c r="D252" s="132" t="s">
        <v>712</v>
      </c>
      <c r="E252" s="5" t="s">
        <v>725</v>
      </c>
      <c r="F252" s="766" t="s">
        <v>726</v>
      </c>
      <c r="G252" s="1616"/>
      <c r="H252" s="132" t="s">
        <v>125</v>
      </c>
      <c r="I252" s="132" t="s">
        <v>177</v>
      </c>
      <c r="J252" s="552" t="s">
        <v>727</v>
      </c>
      <c r="K252" s="132" t="s">
        <v>126</v>
      </c>
      <c r="L252" s="552" t="s">
        <v>407</v>
      </c>
      <c r="M252" s="293" t="s">
        <v>126</v>
      </c>
      <c r="N252" s="31">
        <v>0</v>
      </c>
      <c r="O252" s="538"/>
    </row>
    <row r="253" spans="1:15" s="4" customFormat="1" ht="51" x14ac:dyDescent="0.25">
      <c r="A253" s="765">
        <v>247</v>
      </c>
      <c r="B253" s="132" t="s">
        <v>601</v>
      </c>
      <c r="C253" s="132" t="s">
        <v>664</v>
      </c>
      <c r="D253" s="132" t="s">
        <v>712</v>
      </c>
      <c r="E253" s="5" t="s">
        <v>728</v>
      </c>
      <c r="F253" s="766" t="s">
        <v>729</v>
      </c>
      <c r="G253" s="1616"/>
      <c r="H253" s="132" t="s">
        <v>125</v>
      </c>
      <c r="I253" s="132" t="s">
        <v>177</v>
      </c>
      <c r="J253" s="552" t="s">
        <v>730</v>
      </c>
      <c r="K253" s="132" t="s">
        <v>126</v>
      </c>
      <c r="L253" s="552" t="s">
        <v>407</v>
      </c>
      <c r="M253" s="293" t="s">
        <v>126</v>
      </c>
      <c r="N253" s="31">
        <v>0</v>
      </c>
      <c r="O253" s="538"/>
    </row>
    <row r="254" spans="1:15" s="4" customFormat="1" ht="51" x14ac:dyDescent="0.25">
      <c r="A254" s="765">
        <v>248</v>
      </c>
      <c r="B254" s="132" t="s">
        <v>601</v>
      </c>
      <c r="C254" s="132" t="s">
        <v>664</v>
      </c>
      <c r="D254" s="132" t="s">
        <v>712</v>
      </c>
      <c r="E254" s="5" t="s">
        <v>731</v>
      </c>
      <c r="F254" s="766" t="s">
        <v>732</v>
      </c>
      <c r="G254" s="1616"/>
      <c r="H254" s="132" t="s">
        <v>125</v>
      </c>
      <c r="I254" s="132" t="s">
        <v>177</v>
      </c>
      <c r="J254" s="552" t="s">
        <v>733</v>
      </c>
      <c r="K254" s="132" t="s">
        <v>126</v>
      </c>
      <c r="L254" s="552" t="s">
        <v>407</v>
      </c>
      <c r="M254" s="293" t="s">
        <v>126</v>
      </c>
      <c r="N254" s="31">
        <v>0</v>
      </c>
      <c r="O254" s="538"/>
    </row>
    <row r="255" spans="1:15" s="4" customFormat="1" ht="76.5" x14ac:dyDescent="0.25">
      <c r="A255" s="765">
        <v>249</v>
      </c>
      <c r="B255" s="132" t="s">
        <v>601</v>
      </c>
      <c r="C255" s="132" t="s">
        <v>664</v>
      </c>
      <c r="D255" s="132" t="s">
        <v>712</v>
      </c>
      <c r="E255" s="5">
        <v>78</v>
      </c>
      <c r="F255" s="766" t="s">
        <v>734</v>
      </c>
      <c r="G255" s="132">
        <v>48</v>
      </c>
      <c r="H255" s="430">
        <v>0.1</v>
      </c>
      <c r="I255" s="132" t="s">
        <v>177</v>
      </c>
      <c r="J255" s="393">
        <v>64</v>
      </c>
      <c r="K255" s="132" t="s">
        <v>126</v>
      </c>
      <c r="L255" s="552" t="s">
        <v>407</v>
      </c>
      <c r="M255" s="293" t="s">
        <v>126</v>
      </c>
      <c r="N255" s="361">
        <v>0</v>
      </c>
      <c r="O255" s="538" t="s">
        <v>5311</v>
      </c>
    </row>
    <row r="256" spans="1:15" s="4" customFormat="1" ht="63.75" customHeight="1" x14ac:dyDescent="0.25">
      <c r="A256" s="765">
        <v>250</v>
      </c>
      <c r="B256" s="132" t="s">
        <v>735</v>
      </c>
      <c r="C256" s="132" t="s">
        <v>736</v>
      </c>
      <c r="D256" s="132" t="s">
        <v>736</v>
      </c>
      <c r="E256" s="5">
        <v>79</v>
      </c>
      <c r="F256" s="766" t="s">
        <v>737</v>
      </c>
      <c r="G256" s="132">
        <v>49</v>
      </c>
      <c r="H256" s="46">
        <v>0.1</v>
      </c>
      <c r="I256" s="132" t="s">
        <v>124</v>
      </c>
      <c r="J256" s="393">
        <v>65</v>
      </c>
      <c r="K256" s="132" t="s">
        <v>126</v>
      </c>
      <c r="L256" s="552" t="s">
        <v>129</v>
      </c>
      <c r="M256" s="293" t="s">
        <v>129</v>
      </c>
      <c r="N256" s="361">
        <v>0.1</v>
      </c>
      <c r="O256" s="538"/>
    </row>
    <row r="257" spans="1:15" s="4" customFormat="1" ht="63.75" customHeight="1" x14ac:dyDescent="0.25">
      <c r="A257" s="765">
        <v>251</v>
      </c>
      <c r="B257" s="132" t="s">
        <v>735</v>
      </c>
      <c r="C257" s="132" t="s">
        <v>736</v>
      </c>
      <c r="D257" s="132" t="s">
        <v>736</v>
      </c>
      <c r="E257" s="5" t="s">
        <v>738</v>
      </c>
      <c r="F257" s="766" t="s">
        <v>739</v>
      </c>
      <c r="G257" s="132">
        <v>50</v>
      </c>
      <c r="H257" s="46">
        <v>0.1</v>
      </c>
      <c r="I257" s="132" t="s">
        <v>124</v>
      </c>
      <c r="J257" s="393" t="s">
        <v>646</v>
      </c>
      <c r="K257" s="132" t="s">
        <v>126</v>
      </c>
      <c r="L257" s="552" t="s">
        <v>129</v>
      </c>
      <c r="M257" s="293" t="s">
        <v>129</v>
      </c>
      <c r="N257" s="361">
        <v>0.1</v>
      </c>
      <c r="O257" s="538"/>
    </row>
    <row r="258" spans="1:15" s="4" customFormat="1" ht="63.75" customHeight="1" x14ac:dyDescent="0.25">
      <c r="A258" s="765">
        <v>252</v>
      </c>
      <c r="B258" s="132" t="s">
        <v>735</v>
      </c>
      <c r="C258" s="132" t="s">
        <v>736</v>
      </c>
      <c r="D258" s="132" t="s">
        <v>736</v>
      </c>
      <c r="E258" s="5">
        <v>80</v>
      </c>
      <c r="F258" s="766" t="s">
        <v>741</v>
      </c>
      <c r="G258" s="132">
        <v>51</v>
      </c>
      <c r="H258" s="46">
        <v>0.2</v>
      </c>
      <c r="I258" s="132" t="s">
        <v>742</v>
      </c>
      <c r="J258" s="393">
        <v>66</v>
      </c>
      <c r="K258" s="121">
        <v>2.5000000000000001E-2</v>
      </c>
      <c r="L258" s="793">
        <v>2.5000000000000001E-2</v>
      </c>
      <c r="M258" s="794">
        <v>0.03</v>
      </c>
      <c r="N258" s="60">
        <v>0.2</v>
      </c>
      <c r="O258" s="538" t="s">
        <v>964</v>
      </c>
    </row>
    <row r="259" spans="1:15" s="4" customFormat="1" ht="63.75" customHeight="1" x14ac:dyDescent="0.25">
      <c r="A259" s="765">
        <v>253</v>
      </c>
      <c r="B259" s="132" t="s">
        <v>735</v>
      </c>
      <c r="C259" s="132" t="s">
        <v>736</v>
      </c>
      <c r="D259" s="132" t="s">
        <v>736</v>
      </c>
      <c r="E259" s="5">
        <v>81</v>
      </c>
      <c r="F259" s="766" t="s">
        <v>745</v>
      </c>
      <c r="G259" s="132" t="s">
        <v>125</v>
      </c>
      <c r="H259" s="132" t="s">
        <v>125</v>
      </c>
      <c r="I259" s="132" t="s">
        <v>321</v>
      </c>
      <c r="J259" s="393">
        <v>67</v>
      </c>
      <c r="K259" s="48"/>
      <c r="L259" s="767">
        <v>506</v>
      </c>
      <c r="M259" s="768">
        <v>506</v>
      </c>
      <c r="N259" s="31">
        <v>0</v>
      </c>
      <c r="O259" s="538"/>
    </row>
    <row r="260" spans="1:15" s="4" customFormat="1" ht="63.75" customHeight="1" x14ac:dyDescent="0.25">
      <c r="A260" s="765">
        <v>254</v>
      </c>
      <c r="B260" s="132" t="s">
        <v>735</v>
      </c>
      <c r="C260" s="132" t="s">
        <v>736</v>
      </c>
      <c r="D260" s="132" t="s">
        <v>736</v>
      </c>
      <c r="E260" s="5">
        <v>82</v>
      </c>
      <c r="F260" s="766" t="s">
        <v>747</v>
      </c>
      <c r="G260" s="132" t="s">
        <v>125</v>
      </c>
      <c r="H260" s="132" t="s">
        <v>125</v>
      </c>
      <c r="I260" s="132" t="s">
        <v>321</v>
      </c>
      <c r="J260" s="393">
        <v>68</v>
      </c>
      <c r="K260" s="48">
        <v>597</v>
      </c>
      <c r="L260" s="767">
        <v>597</v>
      </c>
      <c r="M260" s="768">
        <v>597</v>
      </c>
      <c r="N260" s="31">
        <v>0</v>
      </c>
      <c r="O260" s="538"/>
    </row>
    <row r="261" spans="1:15" s="4" customFormat="1" ht="63.75" customHeight="1" x14ac:dyDescent="0.25">
      <c r="A261" s="765">
        <v>255</v>
      </c>
      <c r="B261" s="132" t="s">
        <v>735</v>
      </c>
      <c r="C261" s="132" t="s">
        <v>748</v>
      </c>
      <c r="D261" s="132" t="s">
        <v>748</v>
      </c>
      <c r="E261" s="5">
        <v>83</v>
      </c>
      <c r="F261" s="766" t="s">
        <v>749</v>
      </c>
      <c r="G261" s="132" t="s">
        <v>125</v>
      </c>
      <c r="H261" s="132" t="s">
        <v>125</v>
      </c>
      <c r="I261" s="132" t="s">
        <v>135</v>
      </c>
      <c r="J261" s="393">
        <v>69</v>
      </c>
      <c r="K261" s="59" t="s">
        <v>135</v>
      </c>
      <c r="L261" s="552" t="s">
        <v>135</v>
      </c>
      <c r="M261" s="293" t="s">
        <v>135</v>
      </c>
      <c r="N261" s="31">
        <v>0</v>
      </c>
      <c r="O261" s="538"/>
    </row>
    <row r="262" spans="1:15" s="4" customFormat="1" ht="63.75" customHeight="1" x14ac:dyDescent="0.25">
      <c r="A262" s="765">
        <v>256</v>
      </c>
      <c r="B262" s="132" t="s">
        <v>735</v>
      </c>
      <c r="C262" s="132" t="s">
        <v>748</v>
      </c>
      <c r="D262" s="132" t="s">
        <v>748</v>
      </c>
      <c r="E262" s="5" t="s">
        <v>750</v>
      </c>
      <c r="F262" s="766" t="s">
        <v>751</v>
      </c>
      <c r="G262" s="1616">
        <v>52</v>
      </c>
      <c r="H262" s="1617">
        <v>0.3</v>
      </c>
      <c r="I262" s="132" t="s">
        <v>124</v>
      </c>
      <c r="J262" s="552" t="s">
        <v>752</v>
      </c>
      <c r="K262" s="132" t="s">
        <v>129</v>
      </c>
      <c r="L262" s="552" t="s">
        <v>129</v>
      </c>
      <c r="M262" s="293" t="s">
        <v>129</v>
      </c>
      <c r="N262" s="1615">
        <v>0.3</v>
      </c>
      <c r="O262" s="538"/>
    </row>
    <row r="263" spans="1:15" s="4" customFormat="1" ht="63.75" customHeight="1" x14ac:dyDescent="0.25">
      <c r="A263" s="765">
        <v>257</v>
      </c>
      <c r="B263" s="132" t="s">
        <v>735</v>
      </c>
      <c r="C263" s="132" t="s">
        <v>748</v>
      </c>
      <c r="D263" s="132" t="s">
        <v>748</v>
      </c>
      <c r="E263" s="5" t="s">
        <v>754</v>
      </c>
      <c r="F263" s="766" t="s">
        <v>755</v>
      </c>
      <c r="G263" s="1616"/>
      <c r="H263" s="1616"/>
      <c r="I263" s="132" t="s">
        <v>124</v>
      </c>
      <c r="J263" s="552" t="s">
        <v>676</v>
      </c>
      <c r="K263" s="132" t="s">
        <v>126</v>
      </c>
      <c r="L263" s="552" t="s">
        <v>126</v>
      </c>
      <c r="M263" s="293" t="s">
        <v>126</v>
      </c>
      <c r="N263" s="1615"/>
      <c r="O263" s="538"/>
    </row>
    <row r="264" spans="1:15" s="4" customFormat="1" ht="63.75" customHeight="1" x14ac:dyDescent="0.25">
      <c r="A264" s="765">
        <v>258</v>
      </c>
      <c r="B264" s="132" t="s">
        <v>735</v>
      </c>
      <c r="C264" s="132" t="s">
        <v>756</v>
      </c>
      <c r="D264" s="132" t="s">
        <v>756</v>
      </c>
      <c r="E264" s="5">
        <v>84</v>
      </c>
      <c r="F264" s="766" t="s">
        <v>757</v>
      </c>
      <c r="G264" s="1616">
        <v>53</v>
      </c>
      <c r="H264" s="1617">
        <v>0.3</v>
      </c>
      <c r="I264" s="132" t="s">
        <v>124</v>
      </c>
      <c r="J264" s="393">
        <v>70</v>
      </c>
      <c r="K264" s="132" t="s">
        <v>126</v>
      </c>
      <c r="L264" s="552" t="s">
        <v>129</v>
      </c>
      <c r="M264" s="293" t="s">
        <v>129</v>
      </c>
      <c r="N264" s="1615">
        <v>0.3</v>
      </c>
      <c r="O264" s="538"/>
    </row>
    <row r="265" spans="1:15" s="4" customFormat="1" ht="63.75" customHeight="1" x14ac:dyDescent="0.25">
      <c r="A265" s="765">
        <v>259</v>
      </c>
      <c r="B265" s="132" t="s">
        <v>735</v>
      </c>
      <c r="C265" s="132" t="s">
        <v>756</v>
      </c>
      <c r="D265" s="132" t="s">
        <v>756</v>
      </c>
      <c r="E265" s="5">
        <v>85</v>
      </c>
      <c r="F265" s="766" t="s">
        <v>758</v>
      </c>
      <c r="G265" s="1616"/>
      <c r="H265" s="1616"/>
      <c r="I265" s="132" t="s">
        <v>124</v>
      </c>
      <c r="J265" s="393">
        <v>71</v>
      </c>
      <c r="K265" s="132" t="s">
        <v>129</v>
      </c>
      <c r="L265" s="552" t="s">
        <v>129</v>
      </c>
      <c r="M265" s="293" t="s">
        <v>129</v>
      </c>
      <c r="N265" s="1615"/>
      <c r="O265" s="538"/>
    </row>
    <row r="274" spans="14:14" x14ac:dyDescent="0.25">
      <c r="N274" s="344"/>
    </row>
  </sheetData>
  <sheetProtection formatCells="0" formatColumns="0" formatRows="0" insertColumns="0" insertHyperlinks="0"/>
  <mergeCells count="36">
    <mergeCell ref="N11:N12"/>
    <mergeCell ref="H7:H8"/>
    <mergeCell ref="N7:N8"/>
    <mergeCell ref="H262:H263"/>
    <mergeCell ref="N262:N263"/>
    <mergeCell ref="G264:G265"/>
    <mergeCell ref="H264:H265"/>
    <mergeCell ref="N264:N265"/>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197:G211"/>
    <mergeCell ref="G225:G228"/>
    <mergeCell ref="G245:G249"/>
    <mergeCell ref="G250:G254"/>
    <mergeCell ref="G262:G263"/>
  </mergeCells>
  <dataValidations count="8">
    <dataValidation type="list" allowBlank="1" showInputMessage="1" showErrorMessage="1" sqref="N258" xr:uid="{CF26F2A2-24B1-4EEF-B4DD-D9F0AC904A3A}">
      <formula1>"0%,20%"</formula1>
    </dataValidation>
    <dataValidation type="list" allowBlank="1" showInputMessage="1" showErrorMessage="1" sqref="N131" xr:uid="{500FF9EA-2F86-45B8-86B8-7A0C74695322}">
      <formula1>"0%,30%"</formula1>
    </dataValidation>
    <dataValidation type="list" allowBlank="1" showInputMessage="1" showErrorMessage="1" sqref="N100" xr:uid="{4EEF0A96-F076-4BBF-AF4C-288B7E93954A}">
      <formula1>"0%,20%,39%,50%"</formula1>
    </dataValidation>
    <dataValidation type="whole" allowBlank="1" showInputMessage="1" showErrorMessage="1" sqref="I130 L231 L185:M185 L235:M235 M197 L261:M261 K114:M114 K229:K230 K81 K78 K20 K68 K74:K76 K43 K156 K130:M130" xr:uid="{5880A620-31D8-4E6B-9012-41EEEE951B40}">
      <formula1>0</formula1>
      <formula2>10000000</formula2>
    </dataValidation>
    <dataValidation type="list" allowBlank="1" showInputMessage="1" showErrorMessage="1" sqref="L94:M97 L114:M114 M140:M143 K223 K198:K211 K157:K160 K232:K234 K244:K249 K45:K56 K169:K176 K152:K155 K196 K98:K101 K145 K163:K166 K103:K112 K114:K115 K135:K138 K140:K143 M145 L159 L178:M179 K147:L149" xr:uid="{038B36B5-942D-4181-B25C-C7E1B5EFC838}">
      <formula1>"SI,NO,NO APLICA"</formula1>
    </dataValidation>
    <dataValidation type="list" allowBlank="1" showInputMessage="1" showErrorMessage="1" sqref="I129 M7:M9 K167:M167 L169 K150:M150 L236:L238 K69:M69 K144:M144 M184 L45:M55 K35:K37 K57:M57 M18:M19 K87:M92 L65:M65 K129:M129 K21:M21 K262:M265 M217 L223:L224 L256:M257 M23:M24 K186:M194 M223:M225 M231 K161:M161 L163:M163 K18:K19 K71 K73 K7:K9 K236:K242 K231 K11:K16 K224:K228 K63 K59 K177:K184 K94:K97 K250:K257 K213:K221 K23:K33 K65:K66 K39:K41 M236:M244 L166 M11:M16" xr:uid="{BAE286C1-4098-4F0E-A10E-54BC108F846F}">
      <formula1>"SI,NO"</formula1>
    </dataValidation>
    <dataValidation type="list" allowBlank="1" showInputMessage="1" showErrorMessage="1" sqref="L98:M98 M159:M160 L103:M113 L135:L139 M100:M101 L101 M134:M139" xr:uid="{63088965-E724-4169-BEA3-1714DD4C46EF}">
      <formula1>"SI,NO,NO APLICA,VACIO"</formula1>
    </dataValidation>
    <dataValidation type="list" allowBlank="1" showInputMessage="1" showErrorMessage="1" sqref="L36:L37 L39:M41 L63:M63 L232:M234 M152:M158 M59 M218:M221 M73 M66 L160 L99:M99 M121:M128 M196 M64 L213:M216 M180:M183 L181:L184 M71 M35:M37 L152:L155 M25:M33 M169:M177 L250:L255 M198:M211 L157:L158 M245:M255 M226:M228 M164:M166 L141:L142 M147:M149" xr:uid="{5CD1F16F-BC29-4645-AC57-D0EF6C25AC14}">
      <formula1>"SI,NO,VACIO"</formula1>
    </dataValidation>
  </dataValidations>
  <hyperlinks>
    <hyperlink ref="O35" r:id="rId1" display="https://secretariageneral.gov.co/sites/default/files/instrumentos_gestion_informacion/pgd_v5_2021-2021.pdf" xr:uid="{C9335F9D-AB1A-4B37-8FD2-71328DD84FAA}"/>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dimension ref="A1:V92"/>
  <sheetViews>
    <sheetView showGridLines="0" topLeftCell="G1" zoomScale="69" zoomScaleNormal="69"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+'1053 SJUR Ver'!N7</f>
        <v>0.4</v>
      </c>
      <c r="Q2" s="301" t="s">
        <v>778</v>
      </c>
      <c r="R2" s="302" t="s">
        <v>1389</v>
      </c>
      <c r="S2" s="302" t="s">
        <v>1588</v>
      </c>
      <c r="T2" s="302" t="s">
        <v>1825</v>
      </c>
      <c r="U2" s="302" t="s">
        <v>1070</v>
      </c>
      <c r="V2" s="302" t="s">
        <v>1069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+'1053 SJUR Ver'!N11</f>
        <v>0.4</v>
      </c>
      <c r="Q3" s="301" t="s">
        <v>786</v>
      </c>
      <c r="R3" s="302" t="s">
        <v>3095</v>
      </c>
      <c r="S3" s="302" t="s">
        <v>3095</v>
      </c>
      <c r="T3" s="302" t="s">
        <v>3095</v>
      </c>
      <c r="U3" s="302" t="s">
        <v>3095</v>
      </c>
      <c r="V3" s="302" t="s">
        <v>3095</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+'1053 SJUR Ver'!N17</f>
        <v>0.05</v>
      </c>
      <c r="Q4" s="301" t="s">
        <v>791</v>
      </c>
      <c r="R4" s="302" t="s">
        <v>1697</v>
      </c>
      <c r="S4" s="302" t="s">
        <v>2216</v>
      </c>
      <c r="T4" s="302" t="s">
        <v>2523</v>
      </c>
      <c r="U4" s="302" t="s">
        <v>3096</v>
      </c>
      <c r="V4" s="302" t="s">
        <v>1077</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+'1053 SJUR Ver'!N20</f>
        <v>0.15</v>
      </c>
      <c r="Q5" s="301" t="s">
        <v>799</v>
      </c>
      <c r="R5" s="301">
        <v>0.08</v>
      </c>
      <c r="S5" s="301">
        <v>0.61</v>
      </c>
      <c r="T5" s="301">
        <v>0.51</v>
      </c>
      <c r="U5" s="301">
        <v>0.69</v>
      </c>
      <c r="V5" s="301">
        <f>+D91</f>
        <v>0.80729774747474747</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+'1053 SJUR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+'1053 SJUR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+'1053 SJUR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+'1053 SJUR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+'1053 SJUR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+'1053 SJUR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+'1053 SJUR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+'1053 SJUR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0.77072222222222231</v>
      </c>
      <c r="E17" s="1440" t="s">
        <v>821</v>
      </c>
      <c r="F17" s="1443" t="s">
        <v>294</v>
      </c>
      <c r="G17" s="1503">
        <v>0.15</v>
      </c>
      <c r="H17" s="1506">
        <f>+M20</f>
        <v>1</v>
      </c>
      <c r="I17" s="1509">
        <f>+O20</f>
        <v>0.69090909090909092</v>
      </c>
      <c r="J17" s="1512">
        <f>+I17/H17</f>
        <v>0.69090909090909092</v>
      </c>
      <c r="K17" s="25" t="s">
        <v>822</v>
      </c>
      <c r="L17" s="25" t="s">
        <v>804</v>
      </c>
      <c r="M17" s="167">
        <v>0.1</v>
      </c>
      <c r="N17" s="168">
        <f>+M17*G$17*C$17</f>
        <v>8.2500000000000004E-3</v>
      </c>
      <c r="O17" s="169">
        <f>+'1053 SJUR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+'1053 SJUR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+'1053 SJUR Ver'!N68</f>
        <v>0.54090909090909089</v>
      </c>
    </row>
    <row r="20" spans="1:15" ht="26.25" customHeight="1" thickBot="1" x14ac:dyDescent="0.3">
      <c r="A20" s="1441"/>
      <c r="B20" s="1452"/>
      <c r="C20" s="1455"/>
      <c r="D20" s="1458"/>
      <c r="E20" s="1442"/>
      <c r="F20" s="1445"/>
      <c r="G20" s="1505"/>
      <c r="H20" s="1508"/>
      <c r="I20" s="1511"/>
      <c r="J20" s="1514"/>
      <c r="K20" s="97" t="s">
        <v>800</v>
      </c>
      <c r="L20" s="98">
        <f>+O20/M20</f>
        <v>0.69090909090909092</v>
      </c>
      <c r="M20" s="99">
        <f>SUM(M17:M19)</f>
        <v>1</v>
      </c>
      <c r="N20" s="100">
        <f>SUM(N17:N19)</f>
        <v>8.2500000000000004E-2</v>
      </c>
      <c r="O20" s="174">
        <f>+O17+O18+O19</f>
        <v>0.69090909090909092</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+'1053 SJUR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+'1053 SJUR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+'1053 SJUR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+'1053 SJUR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0.78181818181818175</v>
      </c>
      <c r="J27" s="1499">
        <f>+I27/H27</f>
        <v>0.78181818181818175</v>
      </c>
      <c r="K27" s="28" t="s">
        <v>840</v>
      </c>
      <c r="L27" s="28" t="s">
        <v>841</v>
      </c>
      <c r="M27" s="179">
        <v>0.1</v>
      </c>
      <c r="N27" s="180">
        <f>+M27*G$27*C$17</f>
        <v>1.1000000000000003E-2</v>
      </c>
      <c r="O27" s="177">
        <f>+'1053 SJUR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+'1053 SJUR Ver'!N130</f>
        <v>0.38181818181818178</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+'1053 SJUR Ver'!N131</f>
        <v>0.3</v>
      </c>
    </row>
    <row r="30" spans="1:15" ht="26.25" customHeight="1" thickBot="1" x14ac:dyDescent="0.3">
      <c r="A30" s="1441"/>
      <c r="B30" s="1452"/>
      <c r="C30" s="1455"/>
      <c r="D30" s="1458"/>
      <c r="E30" s="1442"/>
      <c r="F30" s="1445"/>
      <c r="G30" s="1505"/>
      <c r="H30" s="1508"/>
      <c r="I30" s="1501"/>
      <c r="J30" s="1502"/>
      <c r="K30" s="97" t="s">
        <v>800</v>
      </c>
      <c r="L30" s="98">
        <f>+O30/M30</f>
        <v>0.78181818181818175</v>
      </c>
      <c r="M30" s="99">
        <f>SUM(M27:M29)</f>
        <v>1</v>
      </c>
      <c r="N30" s="100">
        <f>SUM(N27:N29)</f>
        <v>0.11000000000000001</v>
      </c>
      <c r="O30" s="174">
        <f>+O27+O28+O29</f>
        <v>0.78181818181818175</v>
      </c>
    </row>
    <row r="31" spans="1:15" ht="15" customHeight="1" x14ac:dyDescent="0.25">
      <c r="A31" s="1441"/>
      <c r="B31" s="1452"/>
      <c r="C31" s="1455"/>
      <c r="D31" s="1458"/>
      <c r="E31" s="1440" t="s">
        <v>846</v>
      </c>
      <c r="F31" s="1443" t="s">
        <v>847</v>
      </c>
      <c r="G31" s="1503">
        <v>0.1</v>
      </c>
      <c r="H31" s="1506">
        <f>SUM(M31:M33)</f>
        <v>0.45</v>
      </c>
      <c r="I31" s="1499">
        <f>SUM(O31+O32+O33)</f>
        <v>0.1</v>
      </c>
      <c r="J31" s="1499">
        <f>+I31/H31</f>
        <v>0.22222222222222224</v>
      </c>
      <c r="K31" s="28" t="s">
        <v>848</v>
      </c>
      <c r="L31" s="28" t="s">
        <v>804</v>
      </c>
      <c r="M31" s="179">
        <v>0.1</v>
      </c>
      <c r="N31" s="180">
        <f>+(M31/H31)*G$31*C$17</f>
        <v>1.2222222222222226E-2</v>
      </c>
      <c r="O31" s="177">
        <f>+'1053 SJUR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+'1053 SJUR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+'1053 SJUR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+'1053 SJUR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+'1053 SJUR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+'1053 SJUR Ver'!N156</f>
        <v>0.05</v>
      </c>
    </row>
    <row r="37" spans="1:15" ht="33.75" customHeight="1" thickBot="1" x14ac:dyDescent="0.3">
      <c r="A37" s="1441"/>
      <c r="B37" s="1452"/>
      <c r="C37" s="1455"/>
      <c r="D37" s="1458"/>
      <c r="E37" s="1442"/>
      <c r="F37" s="1445"/>
      <c r="G37" s="1505"/>
      <c r="H37" s="1508"/>
      <c r="I37" s="1501"/>
      <c r="J37" s="1502"/>
      <c r="K37" s="97" t="s">
        <v>800</v>
      </c>
      <c r="L37" s="98">
        <f>+O37/M37</f>
        <v>0.15000000000000002</v>
      </c>
      <c r="M37" s="99">
        <f>SUM(M31:M36)</f>
        <v>1</v>
      </c>
      <c r="N37" s="100">
        <f>SUM(N31:N33)</f>
        <v>5.5000000000000014E-2</v>
      </c>
      <c r="O37" s="174">
        <f>+O31+O32+O33+O34+O35+O36</f>
        <v>0.15000000000000002</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+'1053 SJUR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+'1053 SJUR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+'1053 SJUR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+'1053 SJUR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+'1053 SJUR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+'1053 SJUR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+'1053 SJUR Ver'!N255</f>
        <v>0</v>
      </c>
    </row>
    <row r="45" spans="1:15" ht="33.75" customHeight="1"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+'1053 SJUR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+'1053 SJUR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+'1053 SJUR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+'1053 SJUR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+'1053 SJUR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+'1053 SJUR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+'1053 SJUR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+'1053 SJUR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+'1053 SJUR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+'1053 SJUR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+'1053 SJUR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+'1053 SJUR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+'1053 SJUR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+'1053 SJUR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+'1053 SJUR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0.33400525252525254</v>
      </c>
      <c r="E63" s="1492" t="s">
        <v>133</v>
      </c>
      <c r="F63" s="1443" t="s">
        <v>900</v>
      </c>
      <c r="G63" s="1503">
        <v>0.3</v>
      </c>
      <c r="H63" s="1516">
        <f>+M81</f>
        <v>1</v>
      </c>
      <c r="I63" s="1528">
        <f>+O81</f>
        <v>0.27160000000000006</v>
      </c>
      <c r="J63" s="1519">
        <f>+I63/H63</f>
        <v>0.27160000000000006</v>
      </c>
      <c r="K63" s="28" t="s">
        <v>136</v>
      </c>
      <c r="L63" s="28" t="s">
        <v>804</v>
      </c>
      <c r="M63" s="179">
        <v>0.1</v>
      </c>
      <c r="N63" s="176">
        <f>+M63*G$63*C$63</f>
        <v>3.0000000000000001E-3</v>
      </c>
      <c r="O63" s="177">
        <f>+'1053 SJUR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+'1053 SJUR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+'1053 SJUR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+'1053 SJUR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+'1053 SJUR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+'1053 SJUR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+'1053 SJUR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+'1053 SJUR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+'1053 SJUR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+'1053 SJUR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+'1053 SJUR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+'1053 SJUR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+'1053 SJUR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+'1053 SJUR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+'1053 SJUR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+'1053 SJUR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+'1053 SJUR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+'1053 SJUR Ver'!N223</f>
        <v>0</v>
      </c>
    </row>
    <row r="81" spans="1:15" ht="15.75" thickBot="1" x14ac:dyDescent="0.3">
      <c r="A81" s="1441"/>
      <c r="B81" s="1452"/>
      <c r="C81" s="1455"/>
      <c r="D81" s="1490"/>
      <c r="E81" s="1494"/>
      <c r="F81" s="1445"/>
      <c r="G81" s="1505"/>
      <c r="H81" s="1518"/>
      <c r="I81" s="1533"/>
      <c r="J81" s="1531"/>
      <c r="K81" s="97" t="s">
        <v>800</v>
      </c>
      <c r="L81" s="98">
        <f>+O81/M81</f>
        <v>0.27160000000000006</v>
      </c>
      <c r="M81" s="99">
        <f>SUM(M63:M80)</f>
        <v>1</v>
      </c>
      <c r="N81" s="100">
        <f>SUM(N63:N80)</f>
        <v>0.03</v>
      </c>
      <c r="O81" s="174">
        <f>SUM(O63+O64+O65+O66+O67+O68+O69+O70+O71+O72+O73+O74+O75+O76+O77+O78+O79+O80)</f>
        <v>0.27160000000000006</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+'1053 SJUR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+'1053 SJUR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+'1053 SJUR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7">
        <f>+'1053 SJUR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+'1053 SJUR Ver'!N264</f>
        <v>0.3</v>
      </c>
    </row>
    <row r="91" spans="1:15" x14ac:dyDescent="0.25">
      <c r="C91" s="199">
        <v>2022</v>
      </c>
      <c r="D91" s="200">
        <f>+(C2*D2)+(C17*D17)+(C63*D63)+(C85*D85)</f>
        <v>0.80729774747474747</v>
      </c>
      <c r="M91" s="201"/>
      <c r="N91" s="200">
        <f>SUM(N6+N11+N16+N20+N26+N30+N37+N45+N53+N62+N81+N82+N83+N84+N88+N89+N90)</f>
        <v>1.0000000000000002</v>
      </c>
      <c r="O91" s="201"/>
    </row>
    <row r="92" spans="1:15" x14ac:dyDescent="0.25">
      <c r="C92" s="199"/>
      <c r="D92" s="202"/>
      <c r="E92" s="470"/>
      <c r="M92" s="201"/>
      <c r="N92" s="201"/>
      <c r="O92" s="201"/>
    </row>
  </sheetData>
  <mergeCells count="88">
    <mergeCell ref="I2:I6"/>
    <mergeCell ref="J2:J6"/>
    <mergeCell ref="E7:E11"/>
    <mergeCell ref="F7:F11"/>
    <mergeCell ref="G7:G11"/>
    <mergeCell ref="H7:H11"/>
    <mergeCell ref="I7:I11"/>
    <mergeCell ref="J7:J11"/>
    <mergeCell ref="E2:E6"/>
    <mergeCell ref="F2:F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E21:E26"/>
    <mergeCell ref="F21:F26"/>
    <mergeCell ref="G21:G26"/>
    <mergeCell ref="H21:H26"/>
    <mergeCell ref="I21:I26"/>
    <mergeCell ref="J27:J30"/>
    <mergeCell ref="G17:G20"/>
    <mergeCell ref="H17:H20"/>
    <mergeCell ref="I17:I20"/>
    <mergeCell ref="J17:J20"/>
    <mergeCell ref="J21:J26"/>
    <mergeCell ref="E27:E30"/>
    <mergeCell ref="F27:F30"/>
    <mergeCell ref="G27:G30"/>
    <mergeCell ref="H27:H30"/>
    <mergeCell ref="I27:I30"/>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8">
    <tabColor theme="0"/>
  </sheetPr>
  <dimension ref="A1:P270"/>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4085</v>
      </c>
      <c r="G2" s="1544"/>
      <c r="H2" s="1544"/>
      <c r="I2" s="1544"/>
      <c r="J2" s="1544"/>
      <c r="K2" s="1544"/>
      <c r="L2" s="1543"/>
      <c r="M2" s="1543"/>
      <c r="N2" s="1543"/>
      <c r="O2" s="1543"/>
    </row>
    <row r="3" spans="1:15" s="24" customFormat="1" ht="18.75" customHeight="1" x14ac:dyDescent="0.25">
      <c r="A3" s="1541" t="s">
        <v>101</v>
      </c>
      <c r="B3" s="1541"/>
      <c r="C3" s="1541"/>
      <c r="D3" s="1541"/>
      <c r="E3" s="1541"/>
      <c r="F3" s="1544">
        <v>1054</v>
      </c>
      <c r="G3" s="1544"/>
      <c r="H3" s="1544"/>
      <c r="I3" s="1544"/>
      <c r="J3" s="1544"/>
      <c r="K3" s="1544"/>
      <c r="L3" s="1543"/>
      <c r="M3" s="1543"/>
      <c r="N3" s="1543"/>
      <c r="O3" s="1543"/>
    </row>
    <row r="4" spans="1:15" s="24" customFormat="1" ht="18.75" customHeight="1" x14ac:dyDescent="0.25">
      <c r="A4" s="1541" t="s">
        <v>102</v>
      </c>
      <c r="B4" s="1541"/>
      <c r="C4" s="1541"/>
      <c r="D4" s="1541"/>
      <c r="E4" s="1541"/>
      <c r="F4" s="1544" t="s">
        <v>57</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53"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624">
        <v>0.4</v>
      </c>
      <c r="O7" s="538" t="s">
        <v>5312</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126</v>
      </c>
      <c r="N8" s="1625"/>
      <c r="O8" s="538" t="s">
        <v>5313</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7" t="s">
        <v>129</v>
      </c>
      <c r="N9" s="601">
        <v>0</v>
      </c>
      <c r="O9" s="538" t="s">
        <v>5314</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601">
        <v>0</v>
      </c>
      <c r="O10" s="538"/>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7" t="s">
        <v>129</v>
      </c>
      <c r="N11" s="1589">
        <v>0.4</v>
      </c>
      <c r="O11" s="538"/>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7" t="s">
        <v>126</v>
      </c>
      <c r="N12" s="1590"/>
      <c r="O12" s="538"/>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7" t="s">
        <v>126</v>
      </c>
      <c r="N13" s="601">
        <v>0</v>
      </c>
      <c r="O13" s="538"/>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7" t="s">
        <v>129</v>
      </c>
      <c r="N14" s="601">
        <v>0</v>
      </c>
      <c r="O14" s="538" t="s">
        <v>5315</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601">
        <v>0</v>
      </c>
      <c r="O15" s="538"/>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7" t="s">
        <v>126</v>
      </c>
      <c r="N16" s="601">
        <v>0</v>
      </c>
      <c r="O16" s="538"/>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754">
        <v>0.05</v>
      </c>
      <c r="O17" s="538"/>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601">
        <v>0</v>
      </c>
      <c r="O18" s="32" t="s">
        <v>5316</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601">
        <v>0</v>
      </c>
      <c r="O19" s="538"/>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2</v>
      </c>
      <c r="L20" s="223" t="s">
        <v>125</v>
      </c>
      <c r="M20" s="227">
        <v>2</v>
      </c>
      <c r="N20" s="754">
        <v>0.15</v>
      </c>
      <c r="O20" s="538" t="s">
        <v>5317</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204" t="s">
        <v>129</v>
      </c>
      <c r="M21" s="137" t="s">
        <v>129</v>
      </c>
      <c r="N21" s="754">
        <v>0.1</v>
      </c>
      <c r="O21" s="538" t="s">
        <v>5318</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5319</v>
      </c>
      <c r="L22" s="223" t="s">
        <v>125</v>
      </c>
      <c r="M22" s="137" t="s">
        <v>5320</v>
      </c>
      <c r="N22" s="601">
        <v>0</v>
      </c>
      <c r="O22" s="538"/>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601">
        <v>0</v>
      </c>
      <c r="O23" s="115" t="s">
        <v>5321</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601">
        <v>0</v>
      </c>
      <c r="O24" s="538" t="s">
        <v>5322</v>
      </c>
    </row>
    <row r="25" spans="1:15" s="4" customFormat="1" ht="114.75"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7" t="s">
        <v>129</v>
      </c>
      <c r="N25" s="719">
        <v>0</v>
      </c>
      <c r="O25" s="32" t="s">
        <v>5323</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7" t="s">
        <v>126</v>
      </c>
      <c r="N26" s="601">
        <v>0</v>
      </c>
      <c r="O26" s="538" t="s">
        <v>5324</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126</v>
      </c>
      <c r="L27" s="223" t="s">
        <v>125</v>
      </c>
      <c r="M27" s="137" t="s">
        <v>129</v>
      </c>
      <c r="N27" s="601">
        <v>0</v>
      </c>
      <c r="O27" s="538" t="s">
        <v>5325</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7" t="s">
        <v>126</v>
      </c>
      <c r="N28" s="601">
        <v>0</v>
      </c>
      <c r="O28" s="538" t="s">
        <v>5324</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7" t="s">
        <v>126</v>
      </c>
      <c r="N29" s="601">
        <v>0</v>
      </c>
      <c r="O29" s="538"/>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126</v>
      </c>
      <c r="L30" s="223" t="s">
        <v>125</v>
      </c>
      <c r="M30" s="137" t="s">
        <v>129</v>
      </c>
      <c r="N30" s="601">
        <v>0</v>
      </c>
      <c r="O30" s="538" t="s">
        <v>5326</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126</v>
      </c>
      <c r="L31" s="223" t="s">
        <v>125</v>
      </c>
      <c r="M31" s="137" t="s">
        <v>126</v>
      </c>
      <c r="N31" s="601">
        <v>0</v>
      </c>
      <c r="O31" s="538"/>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7" t="s">
        <v>129</v>
      </c>
      <c r="N32" s="601">
        <v>0</v>
      </c>
      <c r="O32" s="538"/>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7" t="s">
        <v>126</v>
      </c>
      <c r="N33" s="601">
        <v>0</v>
      </c>
      <c r="O33" s="538" t="s">
        <v>5324</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203</v>
      </c>
      <c r="L34" s="223" t="s">
        <v>125</v>
      </c>
      <c r="M34" s="142" t="s">
        <v>5327</v>
      </c>
      <c r="N34" s="601">
        <v>0</v>
      </c>
      <c r="O34" s="538"/>
    </row>
    <row r="35" spans="1:15" s="4" customFormat="1" ht="60"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7" t="s">
        <v>129</v>
      </c>
      <c r="N35" s="601">
        <v>0</v>
      </c>
      <c r="O35" s="540" t="s">
        <v>5328</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126</v>
      </c>
      <c r="L36" s="204" t="s">
        <v>129</v>
      </c>
      <c r="M36" s="137" t="s">
        <v>129</v>
      </c>
      <c r="N36" s="754">
        <v>0.2</v>
      </c>
      <c r="O36" s="538" t="s">
        <v>5329</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63" t="s">
        <v>126</v>
      </c>
      <c r="L37" s="204" t="s">
        <v>129</v>
      </c>
      <c r="M37" s="137" t="s">
        <v>129</v>
      </c>
      <c r="N37" s="720">
        <v>0</v>
      </c>
      <c r="O37" s="538" t="s">
        <v>5330</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204" t="s">
        <v>135</v>
      </c>
      <c r="M38" s="137" t="s">
        <v>135</v>
      </c>
      <c r="N38" s="754">
        <v>0.4</v>
      </c>
      <c r="O38" s="538"/>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126</v>
      </c>
      <c r="L39" s="204" t="s">
        <v>129</v>
      </c>
      <c r="M39" s="137" t="s">
        <v>129</v>
      </c>
      <c r="N39" s="601">
        <v>0</v>
      </c>
      <c r="O39" s="538" t="s">
        <v>5331</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126</v>
      </c>
      <c r="L40" s="204" t="s">
        <v>129</v>
      </c>
      <c r="M40" s="137" t="s">
        <v>129</v>
      </c>
      <c r="N40" s="601">
        <v>0</v>
      </c>
      <c r="O40" s="538" t="s">
        <v>5332</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63" t="s">
        <v>126</v>
      </c>
      <c r="L41" s="204" t="s">
        <v>126</v>
      </c>
      <c r="M41" s="137" t="s">
        <v>126</v>
      </c>
      <c r="N41" s="601">
        <v>0</v>
      </c>
      <c r="O41" s="538"/>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5" t="s">
        <v>958</v>
      </c>
      <c r="L42" s="369" t="s">
        <v>5333</v>
      </c>
      <c r="M42" s="234" t="s">
        <v>5333</v>
      </c>
      <c r="N42" s="601">
        <v>0</v>
      </c>
      <c r="O42" s="538"/>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2</v>
      </c>
      <c r="L43" s="411">
        <v>5</v>
      </c>
      <c r="M43" s="227">
        <v>5</v>
      </c>
      <c r="N43" s="721">
        <v>0.3</v>
      </c>
      <c r="O43" s="538"/>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369" t="s">
        <v>135</v>
      </c>
      <c r="M44" s="142" t="s">
        <v>135</v>
      </c>
      <c r="N44" s="601">
        <v>0</v>
      </c>
      <c r="O44" s="538"/>
    </row>
    <row r="45" spans="1:15" s="4" customFormat="1" ht="63.75" x14ac:dyDescent="0.25">
      <c r="A45" s="82">
        <v>39</v>
      </c>
      <c r="B45" s="133" t="s">
        <v>120</v>
      </c>
      <c r="C45" s="133" t="s">
        <v>161</v>
      </c>
      <c r="D45" s="133" t="s">
        <v>149</v>
      </c>
      <c r="E45" s="122" t="s">
        <v>230</v>
      </c>
      <c r="F45" s="125" t="s">
        <v>231</v>
      </c>
      <c r="G45" s="1422"/>
      <c r="H45" s="138" t="s">
        <v>125</v>
      </c>
      <c r="I45" s="133" t="s">
        <v>124</v>
      </c>
      <c r="J45" s="222" t="s">
        <v>232</v>
      </c>
      <c r="K45" s="63" t="s">
        <v>129</v>
      </c>
      <c r="L45" s="369" t="s">
        <v>129</v>
      </c>
      <c r="M45" s="142" t="s">
        <v>129</v>
      </c>
      <c r="N45" s="601">
        <v>0</v>
      </c>
      <c r="O45" s="538" t="s">
        <v>5334</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369" t="s">
        <v>126</v>
      </c>
      <c r="M46" s="142" t="s">
        <v>129</v>
      </c>
      <c r="N46" s="601">
        <v>0</v>
      </c>
      <c r="O46" s="538" t="s">
        <v>5335</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126</v>
      </c>
      <c r="L47" s="369" t="s">
        <v>126</v>
      </c>
      <c r="M47" s="142" t="s">
        <v>126</v>
      </c>
      <c r="N47" s="601">
        <v>0</v>
      </c>
      <c r="O47" s="538"/>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126</v>
      </c>
      <c r="L48" s="369" t="s">
        <v>126</v>
      </c>
      <c r="M48" s="142" t="s">
        <v>126</v>
      </c>
      <c r="N48" s="601">
        <v>0</v>
      </c>
      <c r="O48" s="538"/>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126</v>
      </c>
      <c r="L49" s="369" t="s">
        <v>126</v>
      </c>
      <c r="M49" s="142" t="s">
        <v>126</v>
      </c>
      <c r="N49" s="601">
        <v>0</v>
      </c>
      <c r="O49" s="538"/>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126</v>
      </c>
      <c r="L50" s="369" t="s">
        <v>126</v>
      </c>
      <c r="M50" s="142" t="s">
        <v>126</v>
      </c>
      <c r="N50" s="601">
        <v>0</v>
      </c>
      <c r="O50" s="538"/>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126</v>
      </c>
      <c r="L51" s="369" t="s">
        <v>126</v>
      </c>
      <c r="M51" s="142" t="s">
        <v>126</v>
      </c>
      <c r="N51" s="601">
        <v>0</v>
      </c>
      <c r="O51" s="538"/>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126</v>
      </c>
      <c r="L52" s="369" t="s">
        <v>126</v>
      </c>
      <c r="M52" s="142" t="s">
        <v>126</v>
      </c>
      <c r="N52" s="601">
        <v>0</v>
      </c>
      <c r="O52" s="538"/>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129</v>
      </c>
      <c r="L53" s="369" t="s">
        <v>126</v>
      </c>
      <c r="M53" s="142" t="s">
        <v>129</v>
      </c>
      <c r="N53" s="601">
        <v>0</v>
      </c>
      <c r="O53" s="538" t="s">
        <v>5335</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369" t="s">
        <v>129</v>
      </c>
      <c r="M54" s="142" t="s">
        <v>129</v>
      </c>
      <c r="N54" s="601">
        <v>0</v>
      </c>
      <c r="O54" s="538" t="s">
        <v>5335</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369" t="s">
        <v>126</v>
      </c>
      <c r="M55" s="142" t="s">
        <v>126</v>
      </c>
      <c r="N55" s="601">
        <v>0</v>
      </c>
      <c r="O55" s="538"/>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369"/>
      <c r="M56" s="142" t="s">
        <v>5336</v>
      </c>
      <c r="N56" s="601">
        <v>0</v>
      </c>
      <c r="O56" s="538"/>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204" t="s">
        <v>129</v>
      </c>
      <c r="M57" s="137" t="s">
        <v>129</v>
      </c>
      <c r="N57" s="721">
        <v>0.1</v>
      </c>
      <c r="O57" s="538" t="s">
        <v>5337</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5338</v>
      </c>
      <c r="L58" s="223" t="s">
        <v>125</v>
      </c>
      <c r="M58" s="142" t="s">
        <v>5339</v>
      </c>
      <c r="N58" s="601">
        <v>0</v>
      </c>
      <c r="O58" s="538"/>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721">
        <v>0.1</v>
      </c>
      <c r="O59" s="538" t="s">
        <v>5340</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4" t="s">
        <v>5341</v>
      </c>
      <c r="L60" s="412">
        <v>0.81</v>
      </c>
      <c r="M60" s="413">
        <v>0.81</v>
      </c>
      <c r="N60" s="601">
        <v>0</v>
      </c>
      <c r="O60" s="538"/>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4" t="s">
        <v>5342</v>
      </c>
      <c r="L61" s="412">
        <v>0.88329999999999997</v>
      </c>
      <c r="M61" s="413">
        <v>0.88329999999999997</v>
      </c>
      <c r="N61" s="722">
        <v>0.5</v>
      </c>
      <c r="O61" s="723" t="s">
        <v>5343</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5344</v>
      </c>
      <c r="L62" s="223" t="s">
        <v>125</v>
      </c>
      <c r="M62" s="142" t="s">
        <v>5345</v>
      </c>
      <c r="N62" s="601">
        <v>0</v>
      </c>
      <c r="O62" s="268" t="s">
        <v>5345</v>
      </c>
    </row>
    <row r="63" spans="1:15" s="4" customFormat="1" ht="76.5" x14ac:dyDescent="0.25">
      <c r="A63" s="82">
        <v>57</v>
      </c>
      <c r="B63" s="133" t="s">
        <v>120</v>
      </c>
      <c r="C63" s="133" t="s">
        <v>268</v>
      </c>
      <c r="D63" s="133" t="s">
        <v>149</v>
      </c>
      <c r="E63" s="122">
        <v>17</v>
      </c>
      <c r="F63" s="125" t="s">
        <v>287</v>
      </c>
      <c r="G63" s="140">
        <v>12</v>
      </c>
      <c r="H63" s="139">
        <v>0.3</v>
      </c>
      <c r="I63" s="133" t="s">
        <v>177</v>
      </c>
      <c r="J63" s="222">
        <v>9</v>
      </c>
      <c r="K63" s="63" t="s">
        <v>129</v>
      </c>
      <c r="L63" s="204" t="s">
        <v>129</v>
      </c>
      <c r="M63" s="137" t="s">
        <v>129</v>
      </c>
      <c r="N63" s="721">
        <v>0.3</v>
      </c>
      <c r="O63" s="538" t="s">
        <v>5346</v>
      </c>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48" t="s">
        <v>5347</v>
      </c>
      <c r="L64" s="223" t="s">
        <v>125</v>
      </c>
      <c r="M64" s="142" t="s">
        <v>5348</v>
      </c>
      <c r="N64" s="601">
        <v>0</v>
      </c>
      <c r="O64" s="268" t="s">
        <v>5349</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204" t="s">
        <v>129</v>
      </c>
      <c r="M65" s="137" t="s">
        <v>129</v>
      </c>
      <c r="N65" s="721">
        <v>0.1</v>
      </c>
      <c r="O65" s="538"/>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721">
        <v>0.05</v>
      </c>
      <c r="O66" s="547" t="s">
        <v>5350</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21</v>
      </c>
      <c r="L67" s="411">
        <v>21</v>
      </c>
      <c r="M67" s="227">
        <v>21</v>
      </c>
      <c r="N67" s="601">
        <v>0</v>
      </c>
      <c r="O67" s="538"/>
    </row>
    <row r="68" spans="1:15" s="4" customFormat="1" ht="191.25" x14ac:dyDescent="0.25">
      <c r="A68" s="82">
        <v>62</v>
      </c>
      <c r="B68" s="133" t="s">
        <v>293</v>
      </c>
      <c r="C68" s="133" t="s">
        <v>294</v>
      </c>
      <c r="D68" s="133" t="s">
        <v>300</v>
      </c>
      <c r="E68" s="122">
        <v>21</v>
      </c>
      <c r="F68" s="125" t="s">
        <v>302</v>
      </c>
      <c r="G68" s="140">
        <v>15</v>
      </c>
      <c r="H68" s="139">
        <v>0.85</v>
      </c>
      <c r="I68" s="133" t="s">
        <v>159</v>
      </c>
      <c r="J68" s="222">
        <v>13</v>
      </c>
      <c r="K68" s="45">
        <v>0</v>
      </c>
      <c r="L68" s="421" t="s">
        <v>5351</v>
      </c>
      <c r="M68" s="227">
        <v>11</v>
      </c>
      <c r="N68" s="721">
        <v>0.44523809523809527</v>
      </c>
      <c r="O68" s="538" t="s">
        <v>5352</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204" t="s">
        <v>129</v>
      </c>
      <c r="M69" s="137" t="s">
        <v>129</v>
      </c>
      <c r="N69" s="721">
        <v>0.1</v>
      </c>
      <c r="O69" s="538" t="s">
        <v>5353</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5354</v>
      </c>
      <c r="L70" s="223" t="s">
        <v>125</v>
      </c>
      <c r="M70" s="57" t="s">
        <v>5354</v>
      </c>
      <c r="N70" s="601">
        <v>0</v>
      </c>
      <c r="O70" s="538"/>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7" t="s">
        <v>129</v>
      </c>
      <c r="N71" s="721">
        <v>0.05</v>
      </c>
      <c r="O71" s="538"/>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5355</v>
      </c>
      <c r="L72" s="223" t="s">
        <v>125</v>
      </c>
      <c r="M72" s="48" t="s">
        <v>5355</v>
      </c>
      <c r="N72" s="601">
        <v>0</v>
      </c>
      <c r="O72" s="538"/>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721">
        <v>0.05</v>
      </c>
      <c r="O73" s="547" t="s">
        <v>5350</v>
      </c>
    </row>
    <row r="74" spans="1:15" s="4" customFormat="1" ht="63.75" x14ac:dyDescent="0.25">
      <c r="A74" s="82">
        <v>68</v>
      </c>
      <c r="B74" s="133" t="s">
        <v>293</v>
      </c>
      <c r="C74" s="133" t="s">
        <v>304</v>
      </c>
      <c r="D74" s="133" t="s">
        <v>295</v>
      </c>
      <c r="E74" s="122">
        <v>25</v>
      </c>
      <c r="F74" s="125" t="s">
        <v>316</v>
      </c>
      <c r="G74" s="140" t="s">
        <v>125</v>
      </c>
      <c r="H74" s="138" t="s">
        <v>125</v>
      </c>
      <c r="I74" s="133" t="s">
        <v>159</v>
      </c>
      <c r="J74" s="222">
        <v>11</v>
      </c>
      <c r="K74" s="45">
        <v>4</v>
      </c>
      <c r="L74" s="411">
        <v>4</v>
      </c>
      <c r="M74" s="227">
        <v>3</v>
      </c>
      <c r="N74" s="601">
        <v>0</v>
      </c>
      <c r="O74" s="538" t="s">
        <v>5356</v>
      </c>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45">
        <v>0</v>
      </c>
      <c r="L75" s="411">
        <v>1</v>
      </c>
      <c r="M75" s="227">
        <v>1</v>
      </c>
      <c r="N75" s="601">
        <v>0</v>
      </c>
      <c r="O75" s="538" t="s">
        <v>5357</v>
      </c>
    </row>
    <row r="76" spans="1:15" s="4" customFormat="1" ht="76.5" x14ac:dyDescent="0.25">
      <c r="A76" s="82">
        <v>70</v>
      </c>
      <c r="B76" s="133" t="s">
        <v>293</v>
      </c>
      <c r="C76" s="133" t="s">
        <v>304</v>
      </c>
      <c r="D76" s="133" t="s">
        <v>300</v>
      </c>
      <c r="E76" s="122">
        <v>27</v>
      </c>
      <c r="F76" s="125" t="s">
        <v>320</v>
      </c>
      <c r="G76" s="140" t="s">
        <v>125</v>
      </c>
      <c r="H76" s="138" t="s">
        <v>125</v>
      </c>
      <c r="I76" s="133" t="s">
        <v>321</v>
      </c>
      <c r="J76" s="222">
        <v>16</v>
      </c>
      <c r="K76" s="51">
        <v>2486.75</v>
      </c>
      <c r="L76" s="495" t="s">
        <v>5358</v>
      </c>
      <c r="M76" s="262">
        <v>3103</v>
      </c>
      <c r="N76" s="601">
        <v>0</v>
      </c>
      <c r="O76" s="538"/>
    </row>
    <row r="77" spans="1:15" s="4" customFormat="1" ht="89.25" x14ac:dyDescent="0.25">
      <c r="A77" s="82">
        <v>71</v>
      </c>
      <c r="B77" s="133" t="s">
        <v>293</v>
      </c>
      <c r="C77" s="133" t="s">
        <v>304</v>
      </c>
      <c r="D77" s="133" t="s">
        <v>300</v>
      </c>
      <c r="E77" s="122" t="s">
        <v>323</v>
      </c>
      <c r="F77" s="125" t="s">
        <v>324</v>
      </c>
      <c r="G77" s="140" t="s">
        <v>125</v>
      </c>
      <c r="H77" s="138" t="s">
        <v>125</v>
      </c>
      <c r="I77" s="133" t="s">
        <v>159</v>
      </c>
      <c r="J77" s="222" t="s">
        <v>325</v>
      </c>
      <c r="K77" s="45"/>
      <c r="L77" s="421" t="s">
        <v>5359</v>
      </c>
      <c r="M77" s="227">
        <v>54258</v>
      </c>
      <c r="N77" s="601">
        <v>0</v>
      </c>
      <c r="O77" s="538" t="s">
        <v>5360</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0</v>
      </c>
      <c r="L78" s="415">
        <v>5600</v>
      </c>
      <c r="M78" s="262">
        <v>5600</v>
      </c>
      <c r="N78" s="601">
        <v>0</v>
      </c>
      <c r="O78" s="538"/>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51">
        <v>751.5</v>
      </c>
      <c r="L79" s="416">
        <v>2280</v>
      </c>
      <c r="M79" s="263">
        <v>2280</v>
      </c>
      <c r="N79" s="601">
        <v>0</v>
      </c>
      <c r="O79" s="538" t="s">
        <v>5361</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c r="L80" s="411">
        <v>65375</v>
      </c>
      <c r="M80" s="227">
        <v>65375</v>
      </c>
      <c r="N80" s="601">
        <v>0</v>
      </c>
      <c r="O80" s="538" t="s">
        <v>5362</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415">
        <v>0</v>
      </c>
      <c r="M81" s="442">
        <v>0</v>
      </c>
      <c r="N81" s="601">
        <v>0</v>
      </c>
      <c r="O81" s="538"/>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5"/>
      <c r="L82" s="369" t="s">
        <v>5363</v>
      </c>
      <c r="M82" s="142" t="s">
        <v>5363</v>
      </c>
      <c r="N82" s="601">
        <v>0</v>
      </c>
      <c r="O82" s="538"/>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65"/>
      <c r="L83" s="374">
        <v>0.16</v>
      </c>
      <c r="M83" s="149">
        <v>0.16</v>
      </c>
      <c r="N83" s="601">
        <v>0</v>
      </c>
      <c r="O83" s="538"/>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369" t="s">
        <v>348</v>
      </c>
      <c r="M84" s="142" t="s">
        <v>348</v>
      </c>
      <c r="N84" s="601">
        <v>0</v>
      </c>
      <c r="O84" s="538"/>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65">
        <v>0.4</v>
      </c>
      <c r="L85" s="417">
        <v>0.05</v>
      </c>
      <c r="M85" s="314">
        <v>0.05</v>
      </c>
      <c r="N85" s="601">
        <v>0</v>
      </c>
      <c r="O85" s="538"/>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374" t="s">
        <v>135</v>
      </c>
      <c r="M86" s="149" t="s">
        <v>135</v>
      </c>
      <c r="N86" s="601">
        <v>0</v>
      </c>
      <c r="O86" s="538"/>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129</v>
      </c>
      <c r="L87" s="418" t="s">
        <v>129</v>
      </c>
      <c r="M87" s="245" t="s">
        <v>129</v>
      </c>
      <c r="N87" s="601">
        <v>0</v>
      </c>
      <c r="O87" s="538" t="s">
        <v>5364</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126</v>
      </c>
      <c r="L88" s="418" t="s">
        <v>126</v>
      </c>
      <c r="M88" s="245" t="s">
        <v>126</v>
      </c>
      <c r="N88" s="601">
        <v>0</v>
      </c>
      <c r="O88" s="538"/>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129</v>
      </c>
      <c r="L89" s="418" t="s">
        <v>129</v>
      </c>
      <c r="M89" s="245" t="s">
        <v>129</v>
      </c>
      <c r="N89" s="601">
        <v>0</v>
      </c>
      <c r="O89" s="538" t="s">
        <v>5364</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418" t="s">
        <v>126</v>
      </c>
      <c r="M90" s="245" t="s">
        <v>126</v>
      </c>
      <c r="N90" s="601">
        <v>0</v>
      </c>
      <c r="O90" s="538"/>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418" t="s">
        <v>126</v>
      </c>
      <c r="M91" s="245" t="s">
        <v>126</v>
      </c>
      <c r="N91" s="601">
        <v>0</v>
      </c>
      <c r="O91" s="538"/>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126</v>
      </c>
      <c r="L92" s="418" t="s">
        <v>126</v>
      </c>
      <c r="M92" s="245" t="s">
        <v>126</v>
      </c>
      <c r="N92" s="601">
        <v>0</v>
      </c>
      <c r="O92" s="538"/>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204" t="s">
        <v>135</v>
      </c>
      <c r="M93" s="137" t="s">
        <v>135</v>
      </c>
      <c r="N93" s="601">
        <v>0</v>
      </c>
      <c r="O93" s="538" t="s">
        <v>5365</v>
      </c>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126</v>
      </c>
      <c r="L94" s="418" t="s">
        <v>129</v>
      </c>
      <c r="M94" s="245" t="s">
        <v>129</v>
      </c>
      <c r="N94" s="601">
        <v>0</v>
      </c>
      <c r="O94" s="538"/>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126</v>
      </c>
      <c r="L95" s="418" t="s">
        <v>126</v>
      </c>
      <c r="M95" s="245" t="s">
        <v>126</v>
      </c>
      <c r="N95" s="601">
        <v>0</v>
      </c>
      <c r="O95" s="538"/>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126</v>
      </c>
      <c r="L96" s="418" t="s">
        <v>126</v>
      </c>
      <c r="M96" s="245" t="s">
        <v>126</v>
      </c>
      <c r="N96" s="601">
        <v>0</v>
      </c>
      <c r="O96" s="538"/>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129</v>
      </c>
      <c r="L97" s="418" t="s">
        <v>126</v>
      </c>
      <c r="M97" s="245" t="s">
        <v>126</v>
      </c>
      <c r="N97" s="601">
        <v>0</v>
      </c>
      <c r="O97" s="538"/>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418" t="s">
        <v>129</v>
      </c>
      <c r="M98" s="245" t="s">
        <v>129</v>
      </c>
      <c r="N98" s="601">
        <v>0</v>
      </c>
      <c r="O98" s="538"/>
    </row>
    <row r="99" spans="1:15" s="4" customFormat="1" ht="63.75" x14ac:dyDescent="0.25">
      <c r="A99" s="82">
        <v>93</v>
      </c>
      <c r="B99" s="133" t="s">
        <v>293</v>
      </c>
      <c r="C99" s="133" t="s">
        <v>304</v>
      </c>
      <c r="D99" s="133" t="s">
        <v>330</v>
      </c>
      <c r="E99" s="122" t="s">
        <v>391</v>
      </c>
      <c r="F99" s="125" t="s">
        <v>392</v>
      </c>
      <c r="G99" s="140" t="s">
        <v>125</v>
      </c>
      <c r="H99" s="138" t="s">
        <v>125</v>
      </c>
      <c r="I99" s="133" t="s">
        <v>177</v>
      </c>
      <c r="J99" s="222" t="s">
        <v>393</v>
      </c>
      <c r="K99" s="63" t="s">
        <v>129</v>
      </c>
      <c r="L99" s="204" t="s">
        <v>129</v>
      </c>
      <c r="M99" s="137" t="s">
        <v>129</v>
      </c>
      <c r="N99" s="601">
        <v>0</v>
      </c>
      <c r="O99" s="538" t="s">
        <v>5366</v>
      </c>
    </row>
    <row r="100" spans="1:15" s="4" customFormat="1" ht="114.75"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t="s">
        <v>125</v>
      </c>
      <c r="M100" s="245" t="s">
        <v>129</v>
      </c>
      <c r="N100" s="601">
        <v>0.39</v>
      </c>
      <c r="O100" s="538" t="s">
        <v>5367</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418" t="s">
        <v>129</v>
      </c>
      <c r="M101" s="245" t="s">
        <v>129</v>
      </c>
      <c r="N101" s="601">
        <v>0</v>
      </c>
      <c r="O101" s="538"/>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374" t="s">
        <v>135</v>
      </c>
      <c r="M102" s="137" t="s">
        <v>135</v>
      </c>
      <c r="N102" s="754">
        <v>0.3</v>
      </c>
      <c r="O102" s="538" t="s">
        <v>5368</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434</v>
      </c>
      <c r="L103" s="418" t="s">
        <v>126</v>
      </c>
      <c r="M103" s="245" t="s">
        <v>434</v>
      </c>
      <c r="N103" s="601">
        <v>0</v>
      </c>
      <c r="O103" s="538" t="s">
        <v>5369</v>
      </c>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434</v>
      </c>
      <c r="L104" s="418" t="s">
        <v>126</v>
      </c>
      <c r="M104" s="245" t="s">
        <v>434</v>
      </c>
      <c r="N104" s="601">
        <v>0</v>
      </c>
      <c r="O104" s="538"/>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434</v>
      </c>
      <c r="L105" s="418" t="s">
        <v>126</v>
      </c>
      <c r="M105" s="245" t="s">
        <v>434</v>
      </c>
      <c r="N105" s="601">
        <v>0</v>
      </c>
      <c r="O105" s="538"/>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434</v>
      </c>
      <c r="L106" s="418" t="s">
        <v>126</v>
      </c>
      <c r="M106" s="245" t="s">
        <v>434</v>
      </c>
      <c r="N106" s="601">
        <v>0</v>
      </c>
      <c r="O106" s="538"/>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126</v>
      </c>
      <c r="L107" s="418" t="s">
        <v>126</v>
      </c>
      <c r="M107" s="245" t="s">
        <v>126</v>
      </c>
      <c r="N107" s="601">
        <v>0</v>
      </c>
      <c r="O107" s="538"/>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126</v>
      </c>
      <c r="L108" s="418" t="s">
        <v>126</v>
      </c>
      <c r="M108" s="245" t="s">
        <v>126</v>
      </c>
      <c r="N108" s="601">
        <v>0</v>
      </c>
      <c r="O108" s="538"/>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126</v>
      </c>
      <c r="L109" s="418" t="s">
        <v>126</v>
      </c>
      <c r="M109" s="245" t="s">
        <v>126</v>
      </c>
      <c r="N109" s="601">
        <v>0</v>
      </c>
      <c r="O109" s="538"/>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126</v>
      </c>
      <c r="L110" s="418" t="s">
        <v>126</v>
      </c>
      <c r="M110" s="245" t="s">
        <v>126</v>
      </c>
      <c r="N110" s="601">
        <v>0</v>
      </c>
      <c r="O110" s="538"/>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126</v>
      </c>
      <c r="L111" s="418" t="s">
        <v>126</v>
      </c>
      <c r="M111" s="245" t="s">
        <v>126</v>
      </c>
      <c r="N111" s="601">
        <v>0</v>
      </c>
      <c r="O111" s="538"/>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129</v>
      </c>
      <c r="L112" s="418" t="s">
        <v>129</v>
      </c>
      <c r="M112" s="245" t="s">
        <v>129</v>
      </c>
      <c r="N112" s="601">
        <v>0</v>
      </c>
      <c r="O112" s="538" t="s">
        <v>5370</v>
      </c>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418" t="s">
        <v>129</v>
      </c>
      <c r="M113" s="245" t="s">
        <v>129</v>
      </c>
      <c r="N113" s="601">
        <v>0</v>
      </c>
      <c r="O113" s="538"/>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129</v>
      </c>
      <c r="L114" s="377" t="s">
        <v>129</v>
      </c>
      <c r="M114" s="247" t="s">
        <v>129</v>
      </c>
      <c r="N114" s="601">
        <v>0</v>
      </c>
      <c r="O114" s="538"/>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v>33</v>
      </c>
      <c r="L115" s="223" t="s">
        <v>125</v>
      </c>
      <c r="M115" s="267">
        <v>76.599999999999994</v>
      </c>
      <c r="N115" s="601">
        <v>0</v>
      </c>
      <c r="O115" s="538"/>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369">
        <v>4</v>
      </c>
      <c r="M116" s="142">
        <v>3</v>
      </c>
      <c r="N116" s="601">
        <v>0</v>
      </c>
      <c r="O116" s="538"/>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407</v>
      </c>
      <c r="L117" s="369">
        <v>0</v>
      </c>
      <c r="M117" s="142" t="s">
        <v>407</v>
      </c>
      <c r="N117" s="601">
        <v>0</v>
      </c>
      <c r="O117" s="53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407</v>
      </c>
      <c r="L118" s="369">
        <v>0</v>
      </c>
      <c r="M118" s="142" t="s">
        <v>407</v>
      </c>
      <c r="N118" s="601">
        <v>0</v>
      </c>
      <c r="O118" s="538"/>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407</v>
      </c>
      <c r="L119" s="369">
        <v>0</v>
      </c>
      <c r="M119" s="142" t="s">
        <v>407</v>
      </c>
      <c r="N119" s="601">
        <v>0</v>
      </c>
      <c r="O119" s="53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77" t="s">
        <v>135</v>
      </c>
      <c r="M120" s="247" t="s">
        <v>135</v>
      </c>
      <c r="N120" s="601">
        <v>0</v>
      </c>
      <c r="O120" s="538"/>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377"/>
      <c r="M121" s="247" t="s">
        <v>407</v>
      </c>
      <c r="N121" s="601">
        <v>0</v>
      </c>
      <c r="O121" s="538"/>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377"/>
      <c r="M122" s="247" t="s">
        <v>407</v>
      </c>
      <c r="N122" s="601">
        <v>0</v>
      </c>
      <c r="O122" s="538"/>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377"/>
      <c r="M123" s="247" t="s">
        <v>407</v>
      </c>
      <c r="N123" s="601">
        <v>0</v>
      </c>
      <c r="O123" s="538"/>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377"/>
      <c r="M124" s="247" t="s">
        <v>407</v>
      </c>
      <c r="N124" s="601">
        <v>0</v>
      </c>
      <c r="O124" s="538"/>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377"/>
      <c r="M125" s="247" t="s">
        <v>407</v>
      </c>
      <c r="N125" s="601">
        <v>0</v>
      </c>
      <c r="O125" s="538"/>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377"/>
      <c r="M126" s="247" t="s">
        <v>407</v>
      </c>
      <c r="N126" s="601">
        <v>0</v>
      </c>
      <c r="O126" s="53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77"/>
      <c r="M127" s="247" t="s">
        <v>407</v>
      </c>
      <c r="N127" s="601">
        <v>0</v>
      </c>
      <c r="O127" s="538"/>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77"/>
      <c r="M128" s="247" t="s">
        <v>407</v>
      </c>
      <c r="N128" s="724">
        <v>0</v>
      </c>
      <c r="O128" s="7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419" t="s">
        <v>129</v>
      </c>
      <c r="M129" s="726" t="s">
        <v>129</v>
      </c>
      <c r="N129" s="749">
        <v>0.1</v>
      </c>
      <c r="O129" s="32" t="s">
        <v>5371</v>
      </c>
    </row>
    <row r="130" spans="1:16" s="4" customFormat="1" ht="306" x14ac:dyDescent="0.25">
      <c r="A130" s="82">
        <v>124</v>
      </c>
      <c r="B130" s="133" t="s">
        <v>293</v>
      </c>
      <c r="C130" s="133" t="s">
        <v>464</v>
      </c>
      <c r="D130" s="133" t="s">
        <v>300</v>
      </c>
      <c r="E130" s="122">
        <v>38</v>
      </c>
      <c r="F130" s="125" t="s">
        <v>466</v>
      </c>
      <c r="G130" s="140">
        <v>22</v>
      </c>
      <c r="H130" s="139">
        <v>0.6</v>
      </c>
      <c r="I130" s="252">
        <v>7</v>
      </c>
      <c r="J130" s="141">
        <v>29</v>
      </c>
      <c r="K130" s="45">
        <v>0</v>
      </c>
      <c r="L130" s="389" t="s">
        <v>5372</v>
      </c>
      <c r="M130" s="254">
        <v>11</v>
      </c>
      <c r="N130" s="727">
        <v>0.31428571428571428</v>
      </c>
      <c r="O130" s="728" t="s">
        <v>5373</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51">
        <v>751.5</v>
      </c>
      <c r="L131" s="416">
        <v>2280</v>
      </c>
      <c r="M131" s="729">
        <v>2280</v>
      </c>
      <c r="N131" s="730">
        <v>0.3</v>
      </c>
      <c r="O131" s="725" t="s">
        <v>5374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c r="L132" s="731">
        <v>65375</v>
      </c>
      <c r="M132" s="363">
        <v>65375</v>
      </c>
      <c r="N132" s="31">
        <v>0</v>
      </c>
      <c r="O132" s="538"/>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c r="L133" s="732">
        <v>0</v>
      </c>
      <c r="M133" s="381">
        <v>0</v>
      </c>
      <c r="N133" s="31">
        <v>0</v>
      </c>
      <c r="O133" s="538"/>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129</v>
      </c>
      <c r="L134" s="733" t="s">
        <v>135</v>
      </c>
      <c r="M134" s="218" t="s">
        <v>129</v>
      </c>
      <c r="N134" s="361">
        <v>0.3</v>
      </c>
      <c r="O134" s="538" t="s">
        <v>5375</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126</v>
      </c>
      <c r="L135" s="734" t="s">
        <v>126</v>
      </c>
      <c r="M135" s="218" t="s">
        <v>126</v>
      </c>
      <c r="N135" s="31">
        <v>0</v>
      </c>
      <c r="O135" s="538" t="s">
        <v>5369</v>
      </c>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129</v>
      </c>
      <c r="L136" s="734" t="s">
        <v>129</v>
      </c>
      <c r="M136" s="218" t="s">
        <v>129</v>
      </c>
      <c r="N136" s="31">
        <v>0</v>
      </c>
      <c r="O136" s="32" t="s">
        <v>5376</v>
      </c>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126</v>
      </c>
      <c r="L137" s="734" t="s">
        <v>126</v>
      </c>
      <c r="M137" s="218" t="s">
        <v>126</v>
      </c>
      <c r="N137" s="31">
        <v>0</v>
      </c>
      <c r="O137" s="564"/>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129</v>
      </c>
      <c r="L138" s="734" t="s">
        <v>129</v>
      </c>
      <c r="M138" s="218" t="s">
        <v>129</v>
      </c>
      <c r="N138" s="31">
        <v>0</v>
      </c>
      <c r="O138" s="32" t="s">
        <v>5377</v>
      </c>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734" t="s">
        <v>126</v>
      </c>
      <c r="M139" s="218" t="s">
        <v>126</v>
      </c>
      <c r="N139" s="31">
        <v>0</v>
      </c>
      <c r="O139" s="538"/>
    </row>
    <row r="140" spans="1:16" s="4" customFormat="1" ht="76.5" x14ac:dyDescent="0.25">
      <c r="A140" s="82">
        <v>134</v>
      </c>
      <c r="B140" s="133" t="s">
        <v>293</v>
      </c>
      <c r="C140" s="133" t="s">
        <v>464</v>
      </c>
      <c r="D140" s="133" t="s">
        <v>473</v>
      </c>
      <c r="E140" s="122" t="s">
        <v>485</v>
      </c>
      <c r="F140" s="125" t="s">
        <v>486</v>
      </c>
      <c r="G140" s="140" t="s">
        <v>125</v>
      </c>
      <c r="H140" s="138" t="s">
        <v>125</v>
      </c>
      <c r="I140" s="133" t="s">
        <v>177</v>
      </c>
      <c r="J140" s="222" t="s">
        <v>125</v>
      </c>
      <c r="K140" s="63" t="s">
        <v>126</v>
      </c>
      <c r="L140" s="522" t="s">
        <v>125</v>
      </c>
      <c r="M140" s="386" t="s">
        <v>407</v>
      </c>
      <c r="N140" s="31">
        <v>0</v>
      </c>
      <c r="O140" s="735" t="s">
        <v>5378</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48.5</v>
      </c>
      <c r="L141" s="736">
        <v>0</v>
      </c>
      <c r="M141" s="395" t="s">
        <v>407</v>
      </c>
      <c r="N141" s="31">
        <v>0</v>
      </c>
      <c r="O141" s="538"/>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736">
        <v>0</v>
      </c>
      <c r="M142" s="395" t="s">
        <v>407</v>
      </c>
      <c r="N142" s="31">
        <v>0</v>
      </c>
      <c r="O142" s="538"/>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129</v>
      </c>
      <c r="L143" s="522" t="s">
        <v>125</v>
      </c>
      <c r="M143" s="386" t="s">
        <v>434</v>
      </c>
      <c r="N143" s="31">
        <v>0</v>
      </c>
      <c r="O143" s="538"/>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737" t="s">
        <v>129</v>
      </c>
      <c r="M144" s="386" t="s">
        <v>129</v>
      </c>
      <c r="N144" s="31">
        <v>0</v>
      </c>
      <c r="O144" s="538"/>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2</v>
      </c>
      <c r="L145" s="738">
        <v>2</v>
      </c>
      <c r="M145" s="395">
        <v>2</v>
      </c>
      <c r="N145" s="31">
        <v>0</v>
      </c>
      <c r="O145" s="538"/>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733" t="s">
        <v>135</v>
      </c>
      <c r="M146" s="388" t="s">
        <v>135</v>
      </c>
      <c r="N146" s="31">
        <v>0</v>
      </c>
      <c r="O146" s="538"/>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733" t="s">
        <v>129</v>
      </c>
      <c r="M147" s="388" t="s">
        <v>129</v>
      </c>
      <c r="N147" s="31">
        <v>0</v>
      </c>
      <c r="O147" s="538"/>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63" t="s">
        <v>129</v>
      </c>
      <c r="L148" s="733" t="s">
        <v>129</v>
      </c>
      <c r="M148" s="388" t="s">
        <v>129</v>
      </c>
      <c r="N148" s="31">
        <v>0</v>
      </c>
      <c r="O148" s="538" t="s">
        <v>5379</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129</v>
      </c>
      <c r="L149" s="733" t="s">
        <v>129</v>
      </c>
      <c r="M149" s="388" t="s">
        <v>129</v>
      </c>
      <c r="N149" s="31">
        <v>0</v>
      </c>
      <c r="O149" s="538"/>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126</v>
      </c>
      <c r="L150" s="737" t="s">
        <v>129</v>
      </c>
      <c r="M150" s="386" t="s">
        <v>129</v>
      </c>
      <c r="N150" s="361">
        <v>0.1</v>
      </c>
      <c r="O150" s="538"/>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5" t="s">
        <v>434</v>
      </c>
      <c r="L151" s="522" t="s">
        <v>125</v>
      </c>
      <c r="M151" s="371" t="s">
        <v>5380</v>
      </c>
      <c r="N151" s="31">
        <v>0</v>
      </c>
      <c r="O151" s="538"/>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5" t="s">
        <v>434</v>
      </c>
      <c r="L152" s="377" t="s">
        <v>129</v>
      </c>
      <c r="M152" s="739" t="s">
        <v>129</v>
      </c>
      <c r="N152" s="799">
        <v>0.1</v>
      </c>
      <c r="O152" s="728"/>
    </row>
    <row r="153" spans="1:15" s="4" customFormat="1" ht="51" x14ac:dyDescent="0.25">
      <c r="A153" s="82">
        <v>147</v>
      </c>
      <c r="B153" s="133" t="s">
        <v>293</v>
      </c>
      <c r="C153" s="133" t="s">
        <v>508</v>
      </c>
      <c r="D153" s="133" t="s">
        <v>515</v>
      </c>
      <c r="E153" s="122">
        <v>47</v>
      </c>
      <c r="F153" s="125" t="s">
        <v>516</v>
      </c>
      <c r="G153" s="140">
        <v>26</v>
      </c>
      <c r="H153" s="152">
        <v>0.25</v>
      </c>
      <c r="I153" s="133" t="s">
        <v>177</v>
      </c>
      <c r="J153" s="141">
        <v>40</v>
      </c>
      <c r="K153" s="45" t="s">
        <v>434</v>
      </c>
      <c r="L153" s="377" t="s">
        <v>129</v>
      </c>
      <c r="M153" s="247" t="s">
        <v>126</v>
      </c>
      <c r="N153" s="754">
        <v>0</v>
      </c>
      <c r="O153" s="538" t="s">
        <v>5381</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5" t="s">
        <v>434</v>
      </c>
      <c r="L154" s="418" t="s">
        <v>434</v>
      </c>
      <c r="M154" s="245" t="s">
        <v>126</v>
      </c>
      <c r="N154" s="754">
        <v>0</v>
      </c>
      <c r="O154" s="538"/>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45" t="s">
        <v>434</v>
      </c>
      <c r="L155" s="418" t="s">
        <v>434</v>
      </c>
      <c r="M155" s="245" t="s">
        <v>126</v>
      </c>
      <c r="N155" s="754">
        <v>0</v>
      </c>
      <c r="O155" s="538" t="s">
        <v>1665</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45" t="s">
        <v>434</v>
      </c>
      <c r="L156" s="377" t="s">
        <v>135</v>
      </c>
      <c r="M156" s="247" t="s">
        <v>129</v>
      </c>
      <c r="N156" s="754">
        <v>0.05</v>
      </c>
      <c r="O156" s="538"/>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5" t="s">
        <v>434</v>
      </c>
      <c r="L157" s="377" t="s">
        <v>129</v>
      </c>
      <c r="M157" s="247" t="s">
        <v>129</v>
      </c>
      <c r="N157" s="601">
        <v>0</v>
      </c>
      <c r="O157" s="538"/>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5" t="s">
        <v>434</v>
      </c>
      <c r="L158" s="377" t="s">
        <v>129</v>
      </c>
      <c r="M158" s="247" t="s">
        <v>129</v>
      </c>
      <c r="N158" s="601">
        <v>0</v>
      </c>
      <c r="O158" s="538"/>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5" t="s">
        <v>434</v>
      </c>
      <c r="L159" s="377" t="s">
        <v>434</v>
      </c>
      <c r="M159" s="247" t="s">
        <v>434</v>
      </c>
      <c r="N159" s="601">
        <v>0</v>
      </c>
      <c r="O159" s="538"/>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5" t="s">
        <v>434</v>
      </c>
      <c r="L160" s="418" t="s">
        <v>434</v>
      </c>
      <c r="M160" s="245" t="s">
        <v>126</v>
      </c>
      <c r="N160" s="601">
        <v>0</v>
      </c>
      <c r="O160" s="538"/>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418" t="s">
        <v>129</v>
      </c>
      <c r="M161" s="245" t="s">
        <v>129</v>
      </c>
      <c r="N161" s="754">
        <v>0.1</v>
      </c>
      <c r="O161" s="538"/>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57" t="s">
        <v>5382</v>
      </c>
      <c r="L162" s="223" t="s">
        <v>125</v>
      </c>
      <c r="M162" s="57" t="s">
        <v>5382</v>
      </c>
      <c r="N162" s="601">
        <v>0</v>
      </c>
      <c r="O162" s="538"/>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418" t="s">
        <v>129</v>
      </c>
      <c r="M163" s="245" t="s">
        <v>129</v>
      </c>
      <c r="N163" s="601">
        <v>0</v>
      </c>
      <c r="O163" s="538"/>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754">
        <v>0.1</v>
      </c>
      <c r="O164" s="538"/>
    </row>
    <row r="165" spans="1:15" s="4" customFormat="1" ht="89.25" x14ac:dyDescent="0.25">
      <c r="A165" s="82">
        <v>159</v>
      </c>
      <c r="B165" s="133" t="s">
        <v>293</v>
      </c>
      <c r="C165" s="133" t="s">
        <v>532</v>
      </c>
      <c r="D165" s="133" t="s">
        <v>354</v>
      </c>
      <c r="E165" s="122">
        <v>53</v>
      </c>
      <c r="F165" s="125" t="s">
        <v>540</v>
      </c>
      <c r="G165" s="140">
        <v>32</v>
      </c>
      <c r="H165" s="152">
        <v>0.25</v>
      </c>
      <c r="I165" s="133" t="s">
        <v>177</v>
      </c>
      <c r="J165" s="222" t="s">
        <v>125</v>
      </c>
      <c r="K165" s="63" t="s">
        <v>126</v>
      </c>
      <c r="L165" s="223" t="s">
        <v>125</v>
      </c>
      <c r="M165" s="247" t="s">
        <v>126</v>
      </c>
      <c r="N165" s="754">
        <v>0</v>
      </c>
      <c r="O165" s="538" t="s">
        <v>5383</v>
      </c>
    </row>
    <row r="166" spans="1:15" s="4" customFormat="1" ht="102" x14ac:dyDescent="0.25">
      <c r="A166" s="82">
        <v>160</v>
      </c>
      <c r="B166" s="133" t="s">
        <v>293</v>
      </c>
      <c r="C166" s="133" t="s">
        <v>532</v>
      </c>
      <c r="D166" s="133" t="s">
        <v>354</v>
      </c>
      <c r="E166" s="122">
        <v>54</v>
      </c>
      <c r="F166" s="125" t="s">
        <v>541</v>
      </c>
      <c r="G166" s="140">
        <v>33</v>
      </c>
      <c r="H166" s="152">
        <v>0.1</v>
      </c>
      <c r="I166" s="133" t="s">
        <v>177</v>
      </c>
      <c r="J166" s="222">
        <v>46</v>
      </c>
      <c r="K166" s="63" t="s">
        <v>126</v>
      </c>
      <c r="L166" s="377" t="s">
        <v>129</v>
      </c>
      <c r="M166" s="247" t="s">
        <v>129</v>
      </c>
      <c r="N166" s="754">
        <v>0.1</v>
      </c>
      <c r="O166" s="538" t="s">
        <v>5384</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126</v>
      </c>
      <c r="L167" s="418" t="s">
        <v>126</v>
      </c>
      <c r="M167" s="245" t="s">
        <v>126</v>
      </c>
      <c r="N167" s="754">
        <v>0</v>
      </c>
      <c r="O167" s="538" t="s">
        <v>5385</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5" t="s">
        <v>434</v>
      </c>
      <c r="L168" s="223" t="s">
        <v>125</v>
      </c>
      <c r="M168" s="247" t="s">
        <v>407</v>
      </c>
      <c r="N168" s="601">
        <v>0</v>
      </c>
      <c r="O168" s="538"/>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434</v>
      </c>
      <c r="L169" s="377" t="s">
        <v>126</v>
      </c>
      <c r="M169" s="247" t="s">
        <v>407</v>
      </c>
      <c r="N169" s="754">
        <v>0</v>
      </c>
      <c r="O169" s="538"/>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434</v>
      </c>
      <c r="L170" s="223" t="s">
        <v>125</v>
      </c>
      <c r="M170" s="247" t="s">
        <v>407</v>
      </c>
      <c r="N170" s="754">
        <v>0</v>
      </c>
      <c r="O170" s="538"/>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434</v>
      </c>
      <c r="L171" s="223" t="s">
        <v>125</v>
      </c>
      <c r="M171" s="247" t="s">
        <v>407</v>
      </c>
      <c r="N171" s="601">
        <v>0</v>
      </c>
      <c r="O171" s="538"/>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434</v>
      </c>
      <c r="L172" s="223" t="s">
        <v>125</v>
      </c>
      <c r="M172" s="247" t="s">
        <v>407</v>
      </c>
      <c r="N172" s="601">
        <v>0</v>
      </c>
      <c r="O172" s="538"/>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434</v>
      </c>
      <c r="L173" s="223" t="s">
        <v>125</v>
      </c>
      <c r="M173" s="247" t="s">
        <v>407</v>
      </c>
      <c r="N173" s="601">
        <v>0</v>
      </c>
      <c r="O173" s="538"/>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434</v>
      </c>
      <c r="L174" s="223" t="s">
        <v>125</v>
      </c>
      <c r="M174" s="247" t="s">
        <v>407</v>
      </c>
      <c r="N174" s="601">
        <v>0</v>
      </c>
      <c r="O174" s="538"/>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434</v>
      </c>
      <c r="L175" s="223" t="s">
        <v>125</v>
      </c>
      <c r="M175" s="247" t="s">
        <v>407</v>
      </c>
      <c r="N175" s="601">
        <v>0</v>
      </c>
      <c r="O175" s="538"/>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434</v>
      </c>
      <c r="L176" s="223" t="s">
        <v>125</v>
      </c>
      <c r="M176" s="247" t="s">
        <v>407</v>
      </c>
      <c r="N176" s="601">
        <v>0</v>
      </c>
      <c r="O176" s="538"/>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434</v>
      </c>
      <c r="L177" s="377" t="s">
        <v>135</v>
      </c>
      <c r="M177" s="247" t="s">
        <v>407</v>
      </c>
      <c r="N177" s="719">
        <v>0</v>
      </c>
      <c r="O177" s="102"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434</v>
      </c>
      <c r="L178" s="418" t="s">
        <v>126</v>
      </c>
      <c r="M178" s="247" t="s">
        <v>129</v>
      </c>
      <c r="N178" s="754">
        <v>0.15</v>
      </c>
      <c r="O178" s="538" t="s">
        <v>5386</v>
      </c>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434</v>
      </c>
      <c r="L179" s="418" t="s">
        <v>126</v>
      </c>
      <c r="M179" s="247" t="s">
        <v>129</v>
      </c>
      <c r="N179" s="754">
        <v>0.15</v>
      </c>
      <c r="O179" s="538"/>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434</v>
      </c>
      <c r="L180" s="377" t="s">
        <v>135</v>
      </c>
      <c r="M180" s="247" t="s">
        <v>407</v>
      </c>
      <c r="N180" s="754">
        <v>0</v>
      </c>
      <c r="O180" s="538"/>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434</v>
      </c>
      <c r="L181" s="377" t="s">
        <v>126</v>
      </c>
      <c r="M181" s="247" t="s">
        <v>407</v>
      </c>
      <c r="N181" s="601">
        <v>0</v>
      </c>
      <c r="O181" s="538"/>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434</v>
      </c>
      <c r="L182" s="377" t="s">
        <v>126</v>
      </c>
      <c r="M182" s="247" t="s">
        <v>407</v>
      </c>
      <c r="N182" s="601">
        <v>0</v>
      </c>
      <c r="O182" s="538"/>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434</v>
      </c>
      <c r="L183" s="377" t="s">
        <v>126</v>
      </c>
      <c r="M183" s="247" t="s">
        <v>407</v>
      </c>
      <c r="N183" s="601">
        <v>0</v>
      </c>
      <c r="O183" s="538"/>
    </row>
    <row r="184" spans="1:15" s="4" customFormat="1" ht="89.25" x14ac:dyDescent="0.25">
      <c r="A184" s="82">
        <v>178</v>
      </c>
      <c r="B184" s="133" t="s">
        <v>293</v>
      </c>
      <c r="C184" s="133" t="s">
        <v>542</v>
      </c>
      <c r="D184" s="133" t="s">
        <v>515</v>
      </c>
      <c r="E184" s="122">
        <v>60</v>
      </c>
      <c r="F184" s="125" t="s">
        <v>576</v>
      </c>
      <c r="G184" s="140">
        <v>39</v>
      </c>
      <c r="H184" s="152">
        <v>0.1</v>
      </c>
      <c r="I184" s="133" t="s">
        <v>124</v>
      </c>
      <c r="J184" s="222">
        <v>51</v>
      </c>
      <c r="K184" s="63" t="s">
        <v>434</v>
      </c>
      <c r="L184" s="418" t="s">
        <v>126</v>
      </c>
      <c r="M184" s="247" t="s">
        <v>129</v>
      </c>
      <c r="N184" s="754">
        <v>0.1</v>
      </c>
      <c r="O184" s="538" t="s">
        <v>5387</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3" t="s">
        <v>135</v>
      </c>
      <c r="M185" s="259" t="s">
        <v>135</v>
      </c>
      <c r="N185" s="601">
        <v>0</v>
      </c>
      <c r="O185" s="538"/>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418" t="s">
        <v>126</v>
      </c>
      <c r="M186" s="245" t="s">
        <v>129</v>
      </c>
      <c r="N186" s="800">
        <v>0.125</v>
      </c>
      <c r="O186" s="538" t="s">
        <v>5388</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418" t="s">
        <v>129</v>
      </c>
      <c r="M187" s="245" t="s">
        <v>129</v>
      </c>
      <c r="N187" s="800">
        <v>0.125</v>
      </c>
      <c r="O187" s="538" t="s">
        <v>5389</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418" t="s">
        <v>129</v>
      </c>
      <c r="M188" s="245" t="s">
        <v>129</v>
      </c>
      <c r="N188" s="800">
        <v>0.125</v>
      </c>
      <c r="O188" s="538" t="s">
        <v>5390</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418" t="s">
        <v>129</v>
      </c>
      <c r="M189" s="245" t="s">
        <v>129</v>
      </c>
      <c r="N189" s="800">
        <v>0.125</v>
      </c>
      <c r="O189" s="538" t="s">
        <v>5391</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418" t="s">
        <v>129</v>
      </c>
      <c r="M190" s="245" t="s">
        <v>129</v>
      </c>
      <c r="N190" s="800">
        <v>0.125</v>
      </c>
      <c r="O190" s="538" t="s">
        <v>5392</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418" t="s">
        <v>129</v>
      </c>
      <c r="M191" s="245" t="s">
        <v>129</v>
      </c>
      <c r="N191" s="800">
        <v>0.125</v>
      </c>
      <c r="O191" s="538" t="s">
        <v>5393</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418" t="s">
        <v>129</v>
      </c>
      <c r="M192" s="245" t="s">
        <v>129</v>
      </c>
      <c r="N192" s="800">
        <v>0.125</v>
      </c>
      <c r="O192" s="538" t="s">
        <v>5394</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418" t="s">
        <v>129</v>
      </c>
      <c r="M193" s="245" t="s">
        <v>129</v>
      </c>
      <c r="N193" s="800">
        <v>0.125</v>
      </c>
      <c r="O193" s="538" t="s">
        <v>5395</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418" t="s">
        <v>126</v>
      </c>
      <c r="M194" s="245" t="s">
        <v>126</v>
      </c>
      <c r="N194" s="754">
        <v>0</v>
      </c>
      <c r="O194" s="538" t="s">
        <v>5396</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5" t="s">
        <v>434</v>
      </c>
      <c r="L195" s="223" t="s">
        <v>125</v>
      </c>
      <c r="M195" s="142" t="s">
        <v>407</v>
      </c>
      <c r="N195" s="601">
        <v>0</v>
      </c>
      <c r="O195" s="538"/>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142" t="s">
        <v>407</v>
      </c>
      <c r="N196" s="601">
        <v>0</v>
      </c>
      <c r="O196" s="538"/>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601">
        <v>0</v>
      </c>
      <c r="O197" s="538"/>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800">
        <v>2.86E-2</v>
      </c>
      <c r="O198" s="538"/>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800">
        <v>2.86E-2</v>
      </c>
      <c r="O199" s="538"/>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800">
        <v>2.86E-2</v>
      </c>
      <c r="O200" s="538"/>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800">
        <v>2.86E-2</v>
      </c>
      <c r="O201" s="538"/>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754">
        <v>0</v>
      </c>
      <c r="O202" s="538"/>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754">
        <v>0</v>
      </c>
      <c r="O203" s="538"/>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754">
        <v>0</v>
      </c>
      <c r="O204" s="538"/>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247" t="s">
        <v>126</v>
      </c>
      <c r="N205" s="754">
        <v>0</v>
      </c>
      <c r="O205" s="538"/>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754">
        <v>0</v>
      </c>
      <c r="O206" s="538"/>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754">
        <v>0</v>
      </c>
      <c r="O207" s="538"/>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754">
        <v>0</v>
      </c>
      <c r="O208" s="538"/>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754">
        <v>0</v>
      </c>
      <c r="O209" s="538"/>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247" t="s">
        <v>129</v>
      </c>
      <c r="N210" s="800">
        <v>2.86E-2</v>
      </c>
      <c r="O210" s="538"/>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129</v>
      </c>
      <c r="N211" s="800">
        <v>2.86E-2</v>
      </c>
      <c r="O211" s="538"/>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5397</v>
      </c>
      <c r="L212" s="223" t="s">
        <v>125</v>
      </c>
      <c r="M212" s="245" t="s">
        <v>5397</v>
      </c>
      <c r="N212" s="601">
        <v>0</v>
      </c>
      <c r="O212" s="538"/>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419" t="s">
        <v>129</v>
      </c>
      <c r="M213" s="740" t="s">
        <v>129</v>
      </c>
      <c r="N213" s="719">
        <v>0</v>
      </c>
      <c r="O213" s="538" t="s">
        <v>5326</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418" t="s">
        <v>129</v>
      </c>
      <c r="M214" s="245" t="s">
        <v>126</v>
      </c>
      <c r="N214" s="601">
        <v>0</v>
      </c>
      <c r="O214" s="538"/>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418" t="s">
        <v>129</v>
      </c>
      <c r="M215" s="245" t="s">
        <v>126</v>
      </c>
      <c r="N215" s="601">
        <v>0</v>
      </c>
      <c r="O215" s="538"/>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418" t="s">
        <v>129</v>
      </c>
      <c r="M216" s="245" t="s">
        <v>126</v>
      </c>
      <c r="N216" s="601">
        <v>0</v>
      </c>
      <c r="O216" s="538"/>
    </row>
    <row r="217" spans="1:15" s="4" customFormat="1" ht="191.2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45" t="s">
        <v>129</v>
      </c>
      <c r="N217" s="601">
        <v>0</v>
      </c>
      <c r="O217" s="538" t="s">
        <v>5398</v>
      </c>
    </row>
    <row r="218" spans="1:15" s="4" customFormat="1" ht="51"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5" t="s">
        <v>129</v>
      </c>
      <c r="N218" s="601">
        <v>0</v>
      </c>
      <c r="O218" s="538" t="s">
        <v>5399</v>
      </c>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126</v>
      </c>
      <c r="N219" s="601">
        <v>0</v>
      </c>
      <c r="O219" s="538"/>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126</v>
      </c>
      <c r="N220" s="601">
        <v>0</v>
      </c>
      <c r="O220" s="538"/>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126</v>
      </c>
      <c r="N221" s="601">
        <v>0</v>
      </c>
      <c r="O221" s="538"/>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418" t="s">
        <v>1122</v>
      </c>
      <c r="M222" s="245" t="s">
        <v>1122</v>
      </c>
      <c r="N222" s="601">
        <v>0</v>
      </c>
      <c r="O222" s="538"/>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418" t="s">
        <v>126</v>
      </c>
      <c r="M223" s="245" t="s">
        <v>126</v>
      </c>
      <c r="N223" s="754">
        <v>0</v>
      </c>
      <c r="O223" s="538" t="s">
        <v>5400</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418" t="s">
        <v>126</v>
      </c>
      <c r="M224" s="245" t="s">
        <v>126</v>
      </c>
      <c r="N224" s="754">
        <v>0</v>
      </c>
      <c r="O224" s="538"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245" t="s">
        <v>126</v>
      </c>
      <c r="N225" s="754">
        <v>0</v>
      </c>
      <c r="O225" s="538"/>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245" t="s">
        <v>126</v>
      </c>
      <c r="N226" s="601">
        <v>0</v>
      </c>
      <c r="O226" s="538"/>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245" t="s">
        <v>126</v>
      </c>
      <c r="N227" s="601">
        <v>0</v>
      </c>
      <c r="O227" s="538"/>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245" t="s">
        <v>126</v>
      </c>
      <c r="N228" s="601">
        <v>0</v>
      </c>
      <c r="O228" s="538"/>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0</v>
      </c>
      <c r="L229" s="415">
        <v>5600</v>
      </c>
      <c r="M229" s="262">
        <v>5600</v>
      </c>
      <c r="N229" s="601">
        <v>0</v>
      </c>
      <c r="O229" s="538"/>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416">
        <v>198.5</v>
      </c>
      <c r="M230" s="263">
        <v>198.5</v>
      </c>
      <c r="N230" s="601">
        <v>0</v>
      </c>
      <c r="O230" s="538"/>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3" t="s">
        <v>135</v>
      </c>
      <c r="M231" s="245" t="s">
        <v>129</v>
      </c>
      <c r="N231" s="601">
        <v>0</v>
      </c>
      <c r="O231" s="538"/>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418" t="s">
        <v>129</v>
      </c>
      <c r="M232" s="245" t="s">
        <v>129</v>
      </c>
      <c r="N232" s="601">
        <v>0</v>
      </c>
      <c r="O232" s="538"/>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418" t="s">
        <v>129</v>
      </c>
      <c r="M233" s="245" t="s">
        <v>129</v>
      </c>
      <c r="N233" s="601">
        <v>0</v>
      </c>
      <c r="O233" s="558"/>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126</v>
      </c>
      <c r="L234" s="418" t="s">
        <v>129</v>
      </c>
      <c r="M234" s="245" t="s">
        <v>129</v>
      </c>
      <c r="N234" s="601">
        <v>0</v>
      </c>
      <c r="O234" s="538"/>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418" t="s">
        <v>135</v>
      </c>
      <c r="M235" s="245" t="s">
        <v>135</v>
      </c>
      <c r="N235" s="601">
        <v>0</v>
      </c>
      <c r="O235" s="538"/>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418" t="s">
        <v>129</v>
      </c>
      <c r="M236" s="245" t="s">
        <v>129</v>
      </c>
      <c r="N236" s="601">
        <v>0</v>
      </c>
      <c r="O236" s="538"/>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126</v>
      </c>
      <c r="L237" s="418" t="s">
        <v>126</v>
      </c>
      <c r="M237" s="245" t="s">
        <v>126</v>
      </c>
      <c r="N237" s="601">
        <v>0</v>
      </c>
      <c r="O237" s="538"/>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126</v>
      </c>
      <c r="L238" s="418" t="s">
        <v>126</v>
      </c>
      <c r="M238" s="245" t="s">
        <v>129</v>
      </c>
      <c r="N238" s="601">
        <v>0</v>
      </c>
      <c r="O238" s="538" t="s">
        <v>5401</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t="s">
        <v>125</v>
      </c>
      <c r="M239" s="245" t="s">
        <v>129</v>
      </c>
      <c r="N239" s="601">
        <v>0</v>
      </c>
      <c r="O239" s="538"/>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t="s">
        <v>125</v>
      </c>
      <c r="M240" s="245" t="s">
        <v>126</v>
      </c>
      <c r="N240" s="601">
        <v>0</v>
      </c>
      <c r="O240" s="538"/>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t="s">
        <v>125</v>
      </c>
      <c r="M241" s="245" t="s">
        <v>126</v>
      </c>
      <c r="N241" s="601">
        <v>0</v>
      </c>
      <c r="O241" s="538"/>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t="s">
        <v>125</v>
      </c>
      <c r="M242" s="245" t="s">
        <v>126</v>
      </c>
      <c r="N242" s="601">
        <v>0</v>
      </c>
      <c r="O242" s="538"/>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t="s">
        <v>125</v>
      </c>
      <c r="M243" s="245" t="s">
        <v>126</v>
      </c>
      <c r="N243" s="601">
        <v>0</v>
      </c>
      <c r="O243" s="538"/>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t="s">
        <v>125</v>
      </c>
      <c r="M244" s="245" t="s">
        <v>129</v>
      </c>
      <c r="N244" s="601">
        <v>0</v>
      </c>
      <c r="O244" s="538"/>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245" t="s">
        <v>129</v>
      </c>
      <c r="N245" s="754">
        <v>0.1</v>
      </c>
      <c r="O245" s="538"/>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129</v>
      </c>
      <c r="L246" s="223" t="s">
        <v>125</v>
      </c>
      <c r="M246" s="245" t="s">
        <v>129</v>
      </c>
      <c r="N246" s="601">
        <v>0</v>
      </c>
      <c r="O246" s="538"/>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245" t="s">
        <v>129</v>
      </c>
      <c r="N247" s="601">
        <v>0</v>
      </c>
      <c r="O247" s="538"/>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45" t="s">
        <v>126</v>
      </c>
      <c r="N248" s="601">
        <v>0</v>
      </c>
      <c r="O248" s="538"/>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126</v>
      </c>
      <c r="N249" s="601">
        <v>0</v>
      </c>
      <c r="O249" s="538"/>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418" t="s">
        <v>126</v>
      </c>
      <c r="M250" s="245" t="s">
        <v>126</v>
      </c>
      <c r="N250" s="754">
        <v>0</v>
      </c>
      <c r="O250" s="538" t="s">
        <v>2387</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418" t="s">
        <v>126</v>
      </c>
      <c r="M251" s="245" t="s">
        <v>407</v>
      </c>
      <c r="N251" s="601">
        <v>0</v>
      </c>
      <c r="O251" s="32" t="s">
        <v>5402</v>
      </c>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418" t="s">
        <v>126</v>
      </c>
      <c r="M252" s="245" t="s">
        <v>407</v>
      </c>
      <c r="N252" s="601">
        <v>0</v>
      </c>
      <c r="O252" s="32" t="s">
        <v>5403</v>
      </c>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418" t="s">
        <v>126</v>
      </c>
      <c r="M253" s="245" t="s">
        <v>407</v>
      </c>
      <c r="N253" s="601">
        <v>0</v>
      </c>
      <c r="O253" s="32" t="s">
        <v>5404</v>
      </c>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418" t="s">
        <v>126</v>
      </c>
      <c r="M254" s="245" t="s">
        <v>407</v>
      </c>
      <c r="N254" s="601">
        <v>0</v>
      </c>
      <c r="O254" s="538"/>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418" t="s">
        <v>126</v>
      </c>
      <c r="M255" s="245" t="s">
        <v>126</v>
      </c>
      <c r="N255" s="754">
        <v>0</v>
      </c>
      <c r="O255" s="538" t="s">
        <v>2082</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418" t="s">
        <v>129</v>
      </c>
      <c r="M256" s="245" t="s">
        <v>129</v>
      </c>
      <c r="N256" s="754">
        <v>0.1</v>
      </c>
      <c r="O256" s="538" t="s">
        <v>5405</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418" t="s">
        <v>129</v>
      </c>
      <c r="M257" s="245" t="s">
        <v>129</v>
      </c>
      <c r="N257" s="754">
        <v>0.1</v>
      </c>
      <c r="O257" s="538" t="s">
        <v>5406</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5">
        <v>0.3</v>
      </c>
      <c r="L258" s="741" t="s">
        <v>5407</v>
      </c>
      <c r="M258" s="266">
        <v>0.01</v>
      </c>
      <c r="N258" s="720">
        <v>0.2</v>
      </c>
      <c r="O258" s="538" t="s">
        <v>5408</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742" t="s">
        <v>5409</v>
      </c>
      <c r="M259" s="267">
        <v>2087</v>
      </c>
      <c r="N259" s="601">
        <v>0</v>
      </c>
      <c r="O259" s="538" t="s">
        <v>5410</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c r="L260" s="742" t="s">
        <v>5411</v>
      </c>
      <c r="M260" s="267">
        <v>2013</v>
      </c>
      <c r="N260" s="601">
        <v>0</v>
      </c>
      <c r="O260" s="538"/>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418" t="s">
        <v>135</v>
      </c>
      <c r="M261" s="245" t="s">
        <v>135</v>
      </c>
      <c r="N261" s="601">
        <v>0</v>
      </c>
      <c r="O261" s="538" t="s">
        <v>5412</v>
      </c>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418" t="s">
        <v>129</v>
      </c>
      <c r="M262" s="245" t="s">
        <v>129</v>
      </c>
      <c r="N262" s="1589">
        <v>0.3</v>
      </c>
      <c r="O262" s="538" t="s">
        <v>5413</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418" t="s">
        <v>129</v>
      </c>
      <c r="M263" s="245" t="s">
        <v>129</v>
      </c>
      <c r="N263" s="1590"/>
      <c r="O263" s="538" t="s">
        <v>5414</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418" t="s">
        <v>129</v>
      </c>
      <c r="M264" s="245" t="s">
        <v>129</v>
      </c>
      <c r="N264" s="1589">
        <v>0.3</v>
      </c>
      <c r="O264" s="538" t="s">
        <v>5415</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418" t="s">
        <v>129</v>
      </c>
      <c r="M265" s="245" t="s">
        <v>129</v>
      </c>
      <c r="N265" s="1590"/>
      <c r="O265" s="538" t="s">
        <v>5416</v>
      </c>
    </row>
    <row r="270" spans="1:15" x14ac:dyDescent="0.25">
      <c r="N270" s="344"/>
    </row>
  </sheetData>
  <sheetProtection formatCells="0" formatColumns="0" formatRows="0" insertColumns="0" insertHyperlinks="0"/>
  <mergeCells count="36">
    <mergeCell ref="N11:N12"/>
    <mergeCell ref="H7:H8"/>
    <mergeCell ref="N7:N8"/>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H262:H263"/>
    <mergeCell ref="N262:N263"/>
    <mergeCell ref="G264:G265"/>
    <mergeCell ref="H264:H265"/>
  </mergeCells>
  <dataValidations count="8">
    <dataValidation type="list" allowBlank="1" showInputMessage="1" showErrorMessage="1" sqref="N258" xr:uid="{E0387509-3F8E-4507-8D06-C5877609CAE5}">
      <formula1>"0%,20%"</formula1>
    </dataValidation>
    <dataValidation type="list" allowBlank="1" showInputMessage="1" showErrorMessage="1" sqref="N131" xr:uid="{E61FB504-C314-4D39-935C-2D71445B3E35}">
      <formula1>"0%,30%"</formula1>
    </dataValidation>
    <dataValidation type="list" allowBlank="1" showInputMessage="1" showErrorMessage="1" sqref="N100" xr:uid="{DE6CA487-896A-4C36-9075-ADA69DE25B70}">
      <formula1>"0%,20%,39%,50%"</formula1>
    </dataValidation>
    <dataValidation type="whole" allowBlank="1" showInputMessage="1" showErrorMessage="1" sqref="I130 L231 K114:K115 K229:K230 M197 K74:K75 K142 K20 K259:K260 K77:K78 K132:K134 K145 K67:K68 K60:K61 K83 K80:K81 K102 K43 K130 L185:M185 L261:M261 L235:M235 M130 L114:M114" xr:uid="{42CBF028-E0F3-4FE1-9325-A3FB81E74E3C}">
      <formula1>0</formula1>
      <formula2>10000000</formula2>
    </dataValidation>
    <dataValidation type="list" allowBlank="1" showInputMessage="1" showErrorMessage="1" sqref="K140 M143 L178:L179 K223 K198:K211 K147:K149 K232:K234 K244:K249 K45:K56 K196 K94:K101 K169:K184 K143 K251:K255 K214:K216 K218:K221 K226:K228 K163:K166 K103:K112 K135:K138 K114:M114 L94:M97" xr:uid="{BD80C27B-33C2-4ADE-B70E-9CAF13A65824}">
      <formula1>"SI,NO,NO APLICA"</formula1>
    </dataValidation>
    <dataValidation type="list" allowBlank="1" showInputMessage="1" showErrorMessage="1" sqref="I129 M7:M9 K224:K225 K217 L184 K65:K66 K39:K41 K250:L250 L223:L224 L236:L238 L251:L255 K35:K37 K18:K19 K71 K73 K7:K9 K236:K242 K231 K11:K16 K63 K59 K23:K33 K213 M223:M225 M18:M19 K186:M194 K167:M167 K161:M161 K262:M265 K256:M257 K21:M21 L65:M65 K129:M129 L163:M163 K57:M57 L45:M55 K87:M92 K144:M144 K69:M69 K150:M150 M236:M244 M11:M16 M231 M23:M24" xr:uid="{A40B2AD6-2AF6-49A8-B853-2AC219E5D181}">
      <formula1>"SI,NO"</formula1>
    </dataValidation>
    <dataValidation type="list" allowBlank="1" showInputMessage="1" showErrorMessage="1" sqref="L101 L135:L139 L154:M155 L159:M160 L103:M113 M134:M139 L98:M98 M100:M101" xr:uid="{802DD083-0AB0-408C-8B8B-7238977A9F81}">
      <formula1>"SI,NO,NO APLICA,VACIO"</formula1>
    </dataValidation>
    <dataValidation type="list" allowBlank="1" showInputMessage="1" showErrorMessage="1" sqref="L213:L216 L157:L158 L181:L183 L36:L37 L166 M226:M228 M156:M158 M168:M184 M164:M166 M213:M221 L121:M128 L152:M153 L169 M245:M255 M25:M33 L147:M149 L232:M234 L99:M99 L63:M63 L39:M41 M35:M37 M198:M211 M66 M73 M59 M140 M71" xr:uid="{CFBA44E0-7B23-43A7-A1E6-D6A2EAB40C93}">
      <formula1>"SI,NO,VACIO"</formula1>
    </dataValidation>
  </dataValidations>
  <hyperlinks>
    <hyperlink ref="O35" r:id="rId1" display="https://ambientebogota.gov.co/es/web/transparencia/programa-de-gestion-documental_x000a__x000a_En el enlace relacionado en la lista de chequeo se encuentra publicado en de la vigencia 2018: " xr:uid="{9947755E-3A1E-4624-A6C8-A8F2AEFF6323}"/>
    <hyperlink ref="O73" r:id="rId2" xr:uid="{79EB6622-BF0B-4FEA-B845-193F2B82A8B8}"/>
    <hyperlink ref="O66" r:id="rId3" xr:uid="{03E2D9FC-ED01-4154-A58A-3DA899564323}"/>
    <hyperlink ref="O140" display="https://ambientebogota.gov.co/es/web/transparencia/gestion-documental_x000a__x000a_En este link solo se encuentran publicados unos inventarios del 2018_x000a__x000a_En la reunión realizada en el 2022, el referente menciona que si se publicaron los invenatrios, pero la página web" xr:uid="{A7BB9016-FAD3-4110-95F2-90E65F60E140}"/>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dimension ref="A1:V92"/>
  <sheetViews>
    <sheetView showGridLines="0" topLeftCell="J1" zoomScale="69" zoomScaleNormal="69"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+'1054 SAMB Ver'!N7</f>
        <v>0.4</v>
      </c>
      <c r="Q2" s="301" t="s">
        <v>778</v>
      </c>
      <c r="R2" s="302" t="s">
        <v>1589</v>
      </c>
      <c r="S2" s="302" t="s">
        <v>1462</v>
      </c>
      <c r="T2" s="302" t="s">
        <v>782</v>
      </c>
      <c r="U2" s="302" t="s">
        <v>1130</v>
      </c>
      <c r="V2" s="302" t="s">
        <v>1589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+'1054 SAMB Ver'!N11</f>
        <v>0.4</v>
      </c>
      <c r="Q3" s="301" t="s">
        <v>786</v>
      </c>
      <c r="R3" s="302" t="s">
        <v>1131</v>
      </c>
      <c r="S3" s="302" t="s">
        <v>1133</v>
      </c>
      <c r="T3" s="302" t="s">
        <v>4312</v>
      </c>
      <c r="U3" s="302" t="s">
        <v>4312</v>
      </c>
      <c r="V3" s="302" t="s">
        <v>2258</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+'1054 SAMB Ver'!N17</f>
        <v>0.05</v>
      </c>
      <c r="Q4" s="301" t="s">
        <v>791</v>
      </c>
      <c r="R4" s="302" t="s">
        <v>3096</v>
      </c>
      <c r="S4" s="302" t="s">
        <v>4431</v>
      </c>
      <c r="T4" s="302" t="s">
        <v>1596</v>
      </c>
      <c r="U4" s="302" t="s">
        <v>1699</v>
      </c>
      <c r="V4" s="302" t="s">
        <v>3222</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+'1054 SAMB Ver'!N20</f>
        <v>0.15</v>
      </c>
      <c r="Q5" s="301" t="s">
        <v>799</v>
      </c>
      <c r="R5" s="301">
        <v>0.41000000000000003</v>
      </c>
      <c r="S5" s="301">
        <v>0.42071428571428571</v>
      </c>
      <c r="T5" s="301">
        <v>0.495</v>
      </c>
      <c r="U5" s="301">
        <v>0.47694588888888889</v>
      </c>
      <c r="V5" s="301">
        <f>+D91</f>
        <v>0.7339485411255412</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+'1054 SAMB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+'1054 SAMB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+'1054 SAMB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+'1054 SAMB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+'1054 SAMB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+'1054 SAMB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+'1054 SAMB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+'1054 SAMB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0.65917821067821081</v>
      </c>
      <c r="E17" s="1440" t="s">
        <v>821</v>
      </c>
      <c r="F17" s="1443" t="s">
        <v>294</v>
      </c>
      <c r="G17" s="1503">
        <v>0.15</v>
      </c>
      <c r="H17" s="1506">
        <f>+M20</f>
        <v>1</v>
      </c>
      <c r="I17" s="1509">
        <f>+O20</f>
        <v>0.59523809523809534</v>
      </c>
      <c r="J17" s="1512">
        <f>+I17/H17</f>
        <v>0.59523809523809534</v>
      </c>
      <c r="K17" s="25" t="s">
        <v>822</v>
      </c>
      <c r="L17" s="25" t="s">
        <v>804</v>
      </c>
      <c r="M17" s="167">
        <v>0.1</v>
      </c>
      <c r="N17" s="168">
        <f>+M17*G$17*C$17</f>
        <v>8.2500000000000004E-3</v>
      </c>
      <c r="O17" s="169">
        <f>+'1054 SAMB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+'1054 SAMB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+'1054 SAMB Ver'!N68</f>
        <v>0.44523809523809527</v>
      </c>
    </row>
    <row r="20" spans="1:15" ht="26.25" customHeight="1" thickBot="1" x14ac:dyDescent="0.3">
      <c r="A20" s="1441"/>
      <c r="B20" s="1452"/>
      <c r="C20" s="1455"/>
      <c r="D20" s="1458"/>
      <c r="E20" s="1442"/>
      <c r="F20" s="1445"/>
      <c r="G20" s="1505"/>
      <c r="H20" s="1508"/>
      <c r="I20" s="1511"/>
      <c r="J20" s="1514"/>
      <c r="K20" s="97" t="s">
        <v>800</v>
      </c>
      <c r="L20" s="98">
        <f>+O20/M20</f>
        <v>0.59523809523809534</v>
      </c>
      <c r="M20" s="99">
        <f>SUM(M17:M19)</f>
        <v>1</v>
      </c>
      <c r="N20" s="100">
        <f>SUM(N17:N19)</f>
        <v>8.2500000000000004E-2</v>
      </c>
      <c r="O20" s="174">
        <f>+O17+O18+O19</f>
        <v>0.59523809523809534</v>
      </c>
    </row>
    <row r="21" spans="1:15" ht="15" customHeight="1" x14ac:dyDescent="0.25">
      <c r="A21" s="1441"/>
      <c r="B21" s="1452"/>
      <c r="C21" s="1455"/>
      <c r="D21" s="1458"/>
      <c r="E21" s="1440" t="s">
        <v>827</v>
      </c>
      <c r="F21" s="1443" t="s">
        <v>828</v>
      </c>
      <c r="G21" s="1503">
        <v>0.15</v>
      </c>
      <c r="H21" s="1506">
        <f>+M26</f>
        <v>1</v>
      </c>
      <c r="I21" s="1499">
        <f>+O26</f>
        <v>0.89000000000000012</v>
      </c>
      <c r="J21" s="1499">
        <f>+I21/H21</f>
        <v>0.89000000000000012</v>
      </c>
      <c r="K21" s="28" t="s">
        <v>829</v>
      </c>
      <c r="L21" s="28" t="s">
        <v>830</v>
      </c>
      <c r="M21" s="175">
        <v>0.1</v>
      </c>
      <c r="N21" s="176">
        <f>+M21*G$21*C$17</f>
        <v>8.2500000000000004E-3</v>
      </c>
      <c r="O21" s="177">
        <f>+'1054 SAMB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+'1054 SAMB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+'1054 SAMB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+'1054 SAMB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26.25" customHeight="1" thickBot="1" x14ac:dyDescent="0.3">
      <c r="A26" s="1441"/>
      <c r="B26" s="1452"/>
      <c r="C26" s="1455"/>
      <c r="D26" s="1458"/>
      <c r="E26" s="1442"/>
      <c r="F26" s="1445"/>
      <c r="G26" s="1505"/>
      <c r="H26" s="1508"/>
      <c r="I26" s="1501"/>
      <c r="J26" s="1502"/>
      <c r="K26" s="97" t="s">
        <v>800</v>
      </c>
      <c r="L26" s="98">
        <f>+O26/M26</f>
        <v>0.89000000000000012</v>
      </c>
      <c r="M26" s="99">
        <f>SUM(M21:M25)</f>
        <v>1</v>
      </c>
      <c r="N26" s="100">
        <f>SUM(N21:N25)</f>
        <v>8.2500000000000004E-2</v>
      </c>
      <c r="O26" s="174">
        <f>+O21+O22+O23+O24+O25</f>
        <v>0.89000000000000012</v>
      </c>
    </row>
    <row r="27" spans="1:15" ht="24" x14ac:dyDescent="0.25">
      <c r="A27" s="1441"/>
      <c r="B27" s="1452"/>
      <c r="C27" s="1455"/>
      <c r="D27" s="1458"/>
      <c r="E27" s="1440" t="s">
        <v>838</v>
      </c>
      <c r="F27" s="1443" t="s">
        <v>839</v>
      </c>
      <c r="G27" s="1503">
        <v>0.2</v>
      </c>
      <c r="H27" s="1506">
        <f>+M30</f>
        <v>1</v>
      </c>
      <c r="I27" s="1499">
        <f>+O30</f>
        <v>0.71428571428571419</v>
      </c>
      <c r="J27" s="1499">
        <f>+I27/H27</f>
        <v>0.71428571428571419</v>
      </c>
      <c r="K27" s="28" t="s">
        <v>840</v>
      </c>
      <c r="L27" s="28" t="s">
        <v>841</v>
      </c>
      <c r="M27" s="179">
        <v>0.1</v>
      </c>
      <c r="N27" s="180">
        <f>+M27*G$27*C$17</f>
        <v>1.1000000000000003E-2</v>
      </c>
      <c r="O27" s="177">
        <f>+'1054 SAMB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+'1054 SAMB Ver'!N130</f>
        <v>0.31428571428571428</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+'1054 SAMB Ver'!N131</f>
        <v>0.3</v>
      </c>
    </row>
    <row r="30" spans="1:15" ht="26.25" customHeight="1" thickBot="1" x14ac:dyDescent="0.3">
      <c r="A30" s="1441"/>
      <c r="B30" s="1452"/>
      <c r="C30" s="1455"/>
      <c r="D30" s="1458"/>
      <c r="E30" s="1442"/>
      <c r="F30" s="1445"/>
      <c r="G30" s="1505"/>
      <c r="H30" s="1508"/>
      <c r="I30" s="1501"/>
      <c r="J30" s="1502"/>
      <c r="K30" s="97" t="s">
        <v>800</v>
      </c>
      <c r="L30" s="98">
        <f>+O30/M30</f>
        <v>0.71428571428571419</v>
      </c>
      <c r="M30" s="99">
        <f>SUM(M27:M29)</f>
        <v>1</v>
      </c>
      <c r="N30" s="100">
        <f>SUM(N27:N29)</f>
        <v>0.11000000000000001</v>
      </c>
      <c r="O30" s="174">
        <f>+O27+O28+O29</f>
        <v>0.71428571428571419</v>
      </c>
    </row>
    <row r="31" spans="1:15" ht="15" customHeight="1" x14ac:dyDescent="0.25">
      <c r="A31" s="1441"/>
      <c r="B31" s="1452"/>
      <c r="C31" s="1455"/>
      <c r="D31" s="1458"/>
      <c r="E31" s="1440" t="s">
        <v>846</v>
      </c>
      <c r="F31" s="1443" t="s">
        <v>847</v>
      </c>
      <c r="G31" s="1503">
        <v>0.1</v>
      </c>
      <c r="H31" s="1506">
        <f>SUM(M31:M33)</f>
        <v>0.45</v>
      </c>
      <c r="I31" s="1499">
        <f>SUM(O31+O32+O33)</f>
        <v>0.2</v>
      </c>
      <c r="J31" s="1499">
        <f>+I31/H31</f>
        <v>0.44444444444444448</v>
      </c>
      <c r="K31" s="28" t="s">
        <v>848</v>
      </c>
      <c r="L31" s="28" t="s">
        <v>804</v>
      </c>
      <c r="M31" s="179">
        <v>0.1</v>
      </c>
      <c r="N31" s="180">
        <f>+(M31/H31)*G$31*C$17</f>
        <v>1.2222222222222226E-2</v>
      </c>
      <c r="O31" s="177">
        <f>+'1054 SAMB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+'1054 SAMB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+'1054 SAMB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+'1054 SAMB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+'1054 SAMB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+'1054 SAMB Ver'!N156</f>
        <v>0.05</v>
      </c>
    </row>
    <row r="37" spans="1:15" ht="33.75" customHeight="1" thickBot="1" x14ac:dyDescent="0.3">
      <c r="A37" s="1441"/>
      <c r="B37" s="1452"/>
      <c r="C37" s="1455"/>
      <c r="D37" s="1458"/>
      <c r="E37" s="1442"/>
      <c r="F37" s="1445"/>
      <c r="G37" s="1505"/>
      <c r="H37" s="1508"/>
      <c r="I37" s="1501"/>
      <c r="J37" s="1502"/>
      <c r="K37" s="97" t="s">
        <v>800</v>
      </c>
      <c r="L37" s="98">
        <f>+O37/M37</f>
        <v>0.25</v>
      </c>
      <c r="M37" s="99">
        <f>SUM(M31:M36)</f>
        <v>1</v>
      </c>
      <c r="N37" s="100">
        <f>SUM(N31:N33)</f>
        <v>5.5000000000000014E-2</v>
      </c>
      <c r="O37" s="174">
        <f>+O31+O32+O33+O34+O35+O36</f>
        <v>0.25</v>
      </c>
    </row>
    <row r="38" spans="1:15" ht="15" customHeight="1" x14ac:dyDescent="0.25">
      <c r="A38" s="1441"/>
      <c r="B38" s="1452"/>
      <c r="C38" s="1455"/>
      <c r="D38" s="1458"/>
      <c r="E38" s="1440" t="s">
        <v>859</v>
      </c>
      <c r="F38" s="1443" t="s">
        <v>860</v>
      </c>
      <c r="G38" s="1503">
        <v>0.2</v>
      </c>
      <c r="H38" s="1506">
        <f>SUM(M38:M41)</f>
        <v>0.54999999999999993</v>
      </c>
      <c r="I38" s="1499">
        <f>SUM(O38+O39+O40+O41)</f>
        <v>0.30000000000000004</v>
      </c>
      <c r="J38" s="1499">
        <f>+I38/H38</f>
        <v>0.54545454545454564</v>
      </c>
      <c r="K38" s="28" t="s">
        <v>861</v>
      </c>
      <c r="L38" s="28" t="s">
        <v>804</v>
      </c>
      <c r="M38" s="179">
        <v>0.1</v>
      </c>
      <c r="N38" s="180">
        <f>+(M38/H38)*G$38*C$17</f>
        <v>2.0000000000000004E-2</v>
      </c>
      <c r="O38" s="177">
        <f>+'1054 SAMB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+'1054 SAMB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+'1054 SAMB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+'1054 SAMB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+'1054 SAMB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+'1054 SAMB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+'1054 SAMB Ver'!N255</f>
        <v>0</v>
      </c>
    </row>
    <row r="45" spans="1:15" ht="33.75" customHeight="1" thickBot="1" x14ac:dyDescent="0.3">
      <c r="A45" s="1441"/>
      <c r="B45" s="1452"/>
      <c r="C45" s="1455"/>
      <c r="D45" s="1458"/>
      <c r="E45" s="1442"/>
      <c r="F45" s="1445"/>
      <c r="G45" s="1505"/>
      <c r="H45" s="1508"/>
      <c r="I45" s="1501"/>
      <c r="J45" s="1502"/>
      <c r="K45" s="97" t="s">
        <v>800</v>
      </c>
      <c r="L45" s="98">
        <f>+O45/M45</f>
        <v>0.40000000000000008</v>
      </c>
      <c r="M45" s="99">
        <f>SUM(M38:M44)</f>
        <v>0.99999999999999989</v>
      </c>
      <c r="N45" s="100">
        <f>SUM(N38:N41)</f>
        <v>0.11000000000000001</v>
      </c>
      <c r="O45" s="174">
        <f>+O38+O39+O40+O41+O42+O43+O44</f>
        <v>0.4</v>
      </c>
    </row>
    <row r="46" spans="1:15" ht="15" customHeight="1" x14ac:dyDescent="0.25">
      <c r="A46" s="1441"/>
      <c r="B46" s="1452"/>
      <c r="C46" s="1455"/>
      <c r="D46" s="1458"/>
      <c r="E46" s="1440" t="s">
        <v>874</v>
      </c>
      <c r="F46" s="1443" t="s">
        <v>875</v>
      </c>
      <c r="G46" s="1503">
        <v>0.1</v>
      </c>
      <c r="H46" s="1522">
        <f>SUM(M46:M52)/2</f>
        <v>0.5</v>
      </c>
      <c r="I46" s="1509">
        <f>SUM(O46+O47+O48+O49+O50+O51+O52)/2</f>
        <v>0.2</v>
      </c>
      <c r="J46" s="1509">
        <f>+I46/H46</f>
        <v>0.4</v>
      </c>
      <c r="K46" s="28" t="s">
        <v>876</v>
      </c>
      <c r="L46" s="28" t="s">
        <v>804</v>
      </c>
      <c r="M46" s="179">
        <v>0.1</v>
      </c>
      <c r="N46" s="176">
        <f>+(M46/H46)*G$46*C$17</f>
        <v>1.1000000000000003E-2</v>
      </c>
      <c r="O46" s="177">
        <f>+'1054 SAMB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+'1054 SAMB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+'1054 SAMB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+'1054 SAMB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+'1054 SAMB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+'1054 SAMB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+'1054 SAMB Ver'!N184</f>
        <v>0.1</v>
      </c>
    </row>
    <row r="53" spans="1:15" ht="30" customHeight="1" thickBot="1" x14ac:dyDescent="0.3">
      <c r="A53" s="1441"/>
      <c r="B53" s="1452"/>
      <c r="C53" s="1455"/>
      <c r="D53" s="1458"/>
      <c r="E53" s="1442"/>
      <c r="F53" s="1445"/>
      <c r="G53" s="1505"/>
      <c r="H53" s="1524"/>
      <c r="I53" s="1511"/>
      <c r="J53" s="1511"/>
      <c r="K53" s="97" t="s">
        <v>800</v>
      </c>
      <c r="L53" s="98">
        <f>+O53/M53</f>
        <v>0.4</v>
      </c>
      <c r="M53" s="99">
        <f>SUM(M46:M52)</f>
        <v>1</v>
      </c>
      <c r="N53" s="100">
        <f>SUM(N46:N52)/2</f>
        <v>5.5000000000000007E-2</v>
      </c>
      <c r="O53" s="174">
        <f>+O46+O47+O48+O49+O50+O51+O52</f>
        <v>0.4</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+'1054 SAMB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+'1054 SAMB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+'1054 SAMB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+'1054 SAMB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+'1054 SAMB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+'1054 SAMB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+'1054 SAMB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+'1054 SAMB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0.21400525252525254</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+'1054 SAMB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+'1054 SAMB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+'1054 SAMB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+'1054 SAMB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+'1054 SAMB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+'1054 SAMB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+'1054 SAMB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+'1054 SAMB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+'1054 SAMB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+'1054 SAMB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+'1054 SAMB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+'1054 SAMB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+'1054 SAMB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+'1054 SAMB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+'1054 SAMB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+'1054 SAMB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+'1054 SAMB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+'1054 SAMB Ver'!N223</f>
        <v>0</v>
      </c>
    </row>
    <row r="81" spans="1:15" ht="30" customHeight="1"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0.2</v>
      </c>
      <c r="J84" s="188">
        <f>+I84/H84</f>
        <v>0.4</v>
      </c>
      <c r="K84" s="97" t="s">
        <v>800</v>
      </c>
      <c r="L84" s="98">
        <f>+O84/M84</f>
        <v>0.4</v>
      </c>
      <c r="M84" s="99">
        <f>100%/2</f>
        <v>0.5</v>
      </c>
      <c r="N84" s="190">
        <f>SUM(M46:M52)*G84*C63</f>
        <v>1.4999999999999999E-2</v>
      </c>
      <c r="O84" s="174">
        <f>+O53/2</f>
        <v>0.2</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+'1054 SAMB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+'1054 SAMB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+'1054 SAMB Ver'!N258</f>
        <v>0.2</v>
      </c>
    </row>
    <row r="88" spans="1:15" ht="29.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+'1054 SAMB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+'1054 SAMB Ver'!N264</f>
        <v>0.3</v>
      </c>
    </row>
    <row r="91" spans="1:15" x14ac:dyDescent="0.25">
      <c r="C91" s="199">
        <v>2022</v>
      </c>
      <c r="D91" s="200">
        <f>+(C2*D2)+(C17*D17)+(C63*D63)+(C85*D85)</f>
        <v>0.7339485411255412</v>
      </c>
      <c r="M91" s="201"/>
      <c r="N91" s="200">
        <f>SUM(N6+N11+N16+N20+N26+N30+N37+N45+N53+N62+N81+N82+N83+N84+N88+N89+N90)</f>
        <v>1.0000000000000002</v>
      </c>
      <c r="O91" s="201"/>
    </row>
    <row r="92" spans="1:15" x14ac:dyDescent="0.25">
      <c r="C92" s="199"/>
      <c r="D92" s="202"/>
      <c r="E92" s="470"/>
      <c r="M92" s="201"/>
      <c r="N92" s="201"/>
      <c r="O92" s="201"/>
    </row>
  </sheetData>
  <mergeCells count="88">
    <mergeCell ref="I2:I6"/>
    <mergeCell ref="J2:J6"/>
    <mergeCell ref="E7:E11"/>
    <mergeCell ref="F7:F11"/>
    <mergeCell ref="G7:G11"/>
    <mergeCell ref="H7:H11"/>
    <mergeCell ref="I7:I11"/>
    <mergeCell ref="J7:J11"/>
    <mergeCell ref="E2:E6"/>
    <mergeCell ref="F2:F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E21:E26"/>
    <mergeCell ref="F21:F26"/>
    <mergeCell ref="G21:G26"/>
    <mergeCell ref="H21:H26"/>
    <mergeCell ref="I21:I26"/>
    <mergeCell ref="J27:J30"/>
    <mergeCell ref="G17:G20"/>
    <mergeCell ref="H17:H20"/>
    <mergeCell ref="I17:I20"/>
    <mergeCell ref="J17:J20"/>
    <mergeCell ref="J21:J26"/>
    <mergeCell ref="E27:E30"/>
    <mergeCell ref="F27:F30"/>
    <mergeCell ref="G27:G30"/>
    <mergeCell ref="H27:H30"/>
    <mergeCell ref="I27:I30"/>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0"/>
  </sheetPr>
  <dimension ref="A1:V92"/>
  <sheetViews>
    <sheetView showGridLines="0" topLeftCell="H1" zoomScale="77" zoomScaleNormal="77"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ustomWidth="1"/>
    <col min="6" max="6" width="28" style="198" customWidth="1"/>
    <col min="7" max="7" width="11.42578125" style="198" bestFit="1" customWidth="1"/>
    <col min="8" max="8" width="13.140625" style="198" bestFit="1" customWidth="1"/>
    <col min="9" max="9" width="12" style="198" customWidth="1"/>
    <col min="10" max="10" width="12.5703125" style="198" bestFit="1" customWidth="1"/>
    <col min="11" max="11" width="26.28515625" style="198" customWidth="1"/>
    <col min="12" max="12" width="27.5703125" style="198" bestFit="1" customWidth="1"/>
    <col min="13" max="14" width="11.42578125" style="198"/>
    <col min="15" max="15" width="13.5703125" style="198" bestFit="1" customWidth="1"/>
    <col min="16" max="16" width="11.42578125" style="24"/>
    <col min="17" max="17" width="35.140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+'1005 DADEP Ver.'!N7</f>
        <v>0.4</v>
      </c>
      <c r="Q2" s="301" t="s">
        <v>778</v>
      </c>
      <c r="R2" s="302" t="s">
        <v>779</v>
      </c>
      <c r="S2" s="302" t="s">
        <v>780</v>
      </c>
      <c r="T2" s="302" t="s">
        <v>781</v>
      </c>
      <c r="U2" s="302" t="s">
        <v>782</v>
      </c>
      <c r="V2" s="302" t="s">
        <v>779</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+'1005 DADEP Ver.'!N11</f>
        <v>0.4</v>
      </c>
      <c r="Q3" s="301" t="s">
        <v>786</v>
      </c>
      <c r="R3" s="302" t="s">
        <v>787</v>
      </c>
      <c r="S3" s="302" t="s">
        <v>787</v>
      </c>
      <c r="T3" s="302" t="s">
        <v>788</v>
      </c>
      <c r="U3" s="302" t="s">
        <v>788</v>
      </c>
      <c r="V3" s="302" t="s">
        <v>1260</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+'1005 DADEP Ver.'!N17</f>
        <v>0.05</v>
      </c>
      <c r="Q4" s="301" t="s">
        <v>791</v>
      </c>
      <c r="R4" s="302" t="s">
        <v>792</v>
      </c>
      <c r="S4" s="302" t="s">
        <v>793</v>
      </c>
      <c r="T4" s="302" t="s">
        <v>794</v>
      </c>
      <c r="U4" s="302" t="s">
        <v>795</v>
      </c>
      <c r="V4" s="302" t="s">
        <v>1261</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+'1005 DADEP Ver.'!N20</f>
        <v>0.15</v>
      </c>
      <c r="Q5" s="301" t="s">
        <v>799</v>
      </c>
      <c r="R5" s="346">
        <v>0.2</v>
      </c>
      <c r="S5" s="347">
        <v>0.45</v>
      </c>
      <c r="T5" s="347">
        <v>0.74</v>
      </c>
      <c r="U5" s="347">
        <v>0.62</v>
      </c>
      <c r="V5" s="347">
        <f>+D91</f>
        <v>0.6969378181818181</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v>1.0999999999999999E-2</v>
      </c>
      <c r="O7" s="161">
        <f>+'1005 DADEP Ver.'!N21</f>
        <v>0.1</v>
      </c>
    </row>
    <row r="8" spans="1:22" x14ac:dyDescent="0.25">
      <c r="A8" s="1426"/>
      <c r="B8" s="1429"/>
      <c r="C8" s="1461"/>
      <c r="D8" s="1458"/>
      <c r="E8" s="1441"/>
      <c r="F8" s="1444"/>
      <c r="G8" s="1504"/>
      <c r="H8" s="1507"/>
      <c r="I8" s="1500"/>
      <c r="J8" s="1500"/>
      <c r="K8" s="26" t="s">
        <v>805</v>
      </c>
      <c r="L8" s="26" t="s">
        <v>806</v>
      </c>
      <c r="M8" s="20">
        <v>0.2</v>
      </c>
      <c r="N8" s="162">
        <v>2.1000000000000001E-2</v>
      </c>
      <c r="O8" s="163">
        <f>+'1005 DADEP Ver.'!N36</f>
        <v>0.2</v>
      </c>
    </row>
    <row r="9" spans="1:22" x14ac:dyDescent="0.25">
      <c r="A9" s="1426"/>
      <c r="B9" s="1429"/>
      <c r="C9" s="1461"/>
      <c r="D9" s="1458"/>
      <c r="E9" s="1441"/>
      <c r="F9" s="1444"/>
      <c r="G9" s="1504"/>
      <c r="H9" s="1507"/>
      <c r="I9" s="1500"/>
      <c r="J9" s="1500"/>
      <c r="K9" s="26" t="s">
        <v>807</v>
      </c>
      <c r="L9" s="26" t="s">
        <v>808</v>
      </c>
      <c r="M9" s="20">
        <v>0.4</v>
      </c>
      <c r="N9" s="162">
        <v>4.2000000000000003E-2</v>
      </c>
      <c r="O9" s="163">
        <f>+'1005 DADEP Ver.'!N38</f>
        <v>0.4</v>
      </c>
    </row>
    <row r="10" spans="1:22" ht="15.75" thickBot="1" x14ac:dyDescent="0.3">
      <c r="A10" s="1426"/>
      <c r="B10" s="1429"/>
      <c r="C10" s="1461"/>
      <c r="D10" s="1458"/>
      <c r="E10" s="1441"/>
      <c r="F10" s="1444"/>
      <c r="G10" s="1504"/>
      <c r="H10" s="1507"/>
      <c r="I10" s="1500"/>
      <c r="J10" s="1500"/>
      <c r="K10" s="101" t="s">
        <v>809</v>
      </c>
      <c r="L10" s="101" t="s">
        <v>810</v>
      </c>
      <c r="M10" s="164">
        <v>0.3</v>
      </c>
      <c r="N10" s="165">
        <v>3.2000000000000001E-2</v>
      </c>
      <c r="O10" s="166">
        <f>+'1005 DADEP Ver.'!N43</f>
        <v>0.3</v>
      </c>
    </row>
    <row r="11" spans="1:22" ht="15.75" thickBot="1" x14ac:dyDescent="0.3">
      <c r="A11" s="1426"/>
      <c r="B11" s="1429"/>
      <c r="C11" s="1461"/>
      <c r="D11" s="1458"/>
      <c r="E11" s="1442"/>
      <c r="F11" s="1445"/>
      <c r="G11" s="1505"/>
      <c r="H11" s="1508"/>
      <c r="I11" s="1501"/>
      <c r="J11" s="1502"/>
      <c r="K11" s="97" t="s">
        <v>800</v>
      </c>
      <c r="L11" s="98">
        <f>+O11/M11</f>
        <v>1</v>
      </c>
      <c r="M11" s="99">
        <v>1</v>
      </c>
      <c r="N11" s="100">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v>0.01</v>
      </c>
      <c r="O12" s="161">
        <f>+'1005 DADEP Ver.'!N57</f>
        <v>0.1</v>
      </c>
    </row>
    <row r="13" spans="1:22" ht="24" x14ac:dyDescent="0.25">
      <c r="A13" s="1426"/>
      <c r="B13" s="1429"/>
      <c r="C13" s="1461"/>
      <c r="D13" s="1458"/>
      <c r="E13" s="1447"/>
      <c r="F13" s="1444"/>
      <c r="G13" s="1504"/>
      <c r="H13" s="1507"/>
      <c r="I13" s="1500"/>
      <c r="J13" s="1500"/>
      <c r="K13" s="26" t="s">
        <v>814</v>
      </c>
      <c r="L13" s="26" t="s">
        <v>815</v>
      </c>
      <c r="M13" s="20">
        <v>0.1</v>
      </c>
      <c r="N13" s="162">
        <v>0.01</v>
      </c>
      <c r="O13" s="163">
        <f>+'1005 DADEP Ver.'!N59</f>
        <v>0.1</v>
      </c>
    </row>
    <row r="14" spans="1:22" x14ac:dyDescent="0.25">
      <c r="A14" s="1426"/>
      <c r="B14" s="1429"/>
      <c r="C14" s="1461"/>
      <c r="D14" s="1458"/>
      <c r="E14" s="1447"/>
      <c r="F14" s="1444"/>
      <c r="G14" s="1504"/>
      <c r="H14" s="1507"/>
      <c r="I14" s="1500"/>
      <c r="J14" s="1500"/>
      <c r="K14" s="26" t="s">
        <v>816</v>
      </c>
      <c r="L14" s="26" t="s">
        <v>817</v>
      </c>
      <c r="M14" s="20">
        <v>0.5</v>
      </c>
      <c r="N14" s="162">
        <v>0.05</v>
      </c>
      <c r="O14" s="163">
        <f>+'1005 DADEP Ver.'!N61</f>
        <v>0.5</v>
      </c>
    </row>
    <row r="15" spans="1:22" ht="15.75" thickBot="1" x14ac:dyDescent="0.3">
      <c r="A15" s="1426"/>
      <c r="B15" s="1429"/>
      <c r="C15" s="1461"/>
      <c r="D15" s="1458"/>
      <c r="E15" s="1447"/>
      <c r="F15" s="1444"/>
      <c r="G15" s="1504"/>
      <c r="H15" s="1507"/>
      <c r="I15" s="1500"/>
      <c r="J15" s="1500"/>
      <c r="K15" s="101" t="s">
        <v>818</v>
      </c>
      <c r="L15" s="101" t="s">
        <v>819</v>
      </c>
      <c r="M15" s="164">
        <v>0.3</v>
      </c>
      <c r="N15" s="165">
        <v>0.03</v>
      </c>
      <c r="O15" s="166">
        <f>+'1005 DADEP Ver.'!N63</f>
        <v>0.3</v>
      </c>
    </row>
    <row r="16" spans="1:22" ht="15.75" thickBot="1" x14ac:dyDescent="0.3">
      <c r="A16" s="1427"/>
      <c r="B16" s="1430"/>
      <c r="C16" s="1462"/>
      <c r="D16" s="1464"/>
      <c r="E16" s="1448"/>
      <c r="F16" s="1445"/>
      <c r="G16" s="1505"/>
      <c r="H16" s="1508"/>
      <c r="I16" s="1501"/>
      <c r="J16" s="1502"/>
      <c r="K16" s="97" t="s">
        <v>800</v>
      </c>
      <c r="L16" s="98">
        <f>+O16/M16</f>
        <v>1</v>
      </c>
      <c r="M16" s="99">
        <v>1</v>
      </c>
      <c r="N16" s="100">
        <v>0.105</v>
      </c>
      <c r="O16" s="73">
        <f>+O12+O13+O14+O15</f>
        <v>1</v>
      </c>
    </row>
    <row r="17" spans="1:15" ht="15" customHeight="1" x14ac:dyDescent="0.25">
      <c r="A17" s="1449">
        <v>2</v>
      </c>
      <c r="B17" s="1451" t="s">
        <v>820</v>
      </c>
      <c r="C17" s="1454">
        <v>0.55000000000000004</v>
      </c>
      <c r="D17" s="1457">
        <f>+(G17*J17)+(G21*J21)+(G27*J27)+(G31*J31)+(G38*J38)+(G46*J46)+(G54*J54)</f>
        <v>0.60499999999999998</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+'1005 DADEP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+'1005 DADEP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+'1005 DADEP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0.79</v>
      </c>
      <c r="J21" s="1499">
        <f>+I21/H21</f>
        <v>0.79</v>
      </c>
      <c r="K21" s="28" t="s">
        <v>829</v>
      </c>
      <c r="L21" s="28" t="s">
        <v>830</v>
      </c>
      <c r="M21" s="175">
        <v>0.1</v>
      </c>
      <c r="N21" s="176">
        <f>+M21*G$21*C$17</f>
        <v>8.2500000000000004E-3</v>
      </c>
      <c r="O21" s="177">
        <f>+'1005 DADEP 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+'1005 DADEP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+'1005 DADEP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+'1005 DADEP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15.75" thickBot="1" x14ac:dyDescent="0.3">
      <c r="A26" s="1441"/>
      <c r="B26" s="1452"/>
      <c r="C26" s="1455"/>
      <c r="D26" s="1458"/>
      <c r="E26" s="1442"/>
      <c r="F26" s="1445"/>
      <c r="G26" s="1505"/>
      <c r="H26" s="1508"/>
      <c r="I26" s="1501"/>
      <c r="J26" s="1502"/>
      <c r="K26" s="97" t="s">
        <v>800</v>
      </c>
      <c r="L26" s="98">
        <f>+O26/M26</f>
        <v>0.79</v>
      </c>
      <c r="M26" s="99">
        <f>SUM(M21:M25)</f>
        <v>1</v>
      </c>
      <c r="N26" s="100">
        <f>SUM(N21:N25)</f>
        <v>8.2500000000000004E-2</v>
      </c>
      <c r="O26" s="174">
        <f>+O21+O22+O23+O24+O25</f>
        <v>0.79</v>
      </c>
    </row>
    <row r="27" spans="1:15" ht="24" x14ac:dyDescent="0.25">
      <c r="A27" s="1441"/>
      <c r="B27" s="1452"/>
      <c r="C27" s="1455"/>
      <c r="D27" s="1458"/>
      <c r="E27" s="1440" t="s">
        <v>838</v>
      </c>
      <c r="F27" s="1443" t="s">
        <v>839</v>
      </c>
      <c r="G27" s="1503">
        <v>0.2</v>
      </c>
      <c r="H27" s="1506">
        <f>+M30</f>
        <v>1</v>
      </c>
      <c r="I27" s="1499">
        <f>+O30</f>
        <v>0.82000000000000006</v>
      </c>
      <c r="J27" s="1499">
        <f>+I27/H27</f>
        <v>0.82000000000000006</v>
      </c>
      <c r="K27" s="28" t="s">
        <v>840</v>
      </c>
      <c r="L27" s="28" t="s">
        <v>841</v>
      </c>
      <c r="M27" s="179">
        <v>0.1</v>
      </c>
      <c r="N27" s="180">
        <f>+M27*G$27*C$17</f>
        <v>1.1000000000000003E-2</v>
      </c>
      <c r="O27" s="177">
        <f>+'1005 DADEP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+'1005 DADEP Ver.'!N130</f>
        <v>0.42</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+'1005 DADEP Ver.'!N131</f>
        <v>0.3</v>
      </c>
    </row>
    <row r="30" spans="1:15" ht="15.75" thickBot="1" x14ac:dyDescent="0.3">
      <c r="A30" s="1441"/>
      <c r="B30" s="1452"/>
      <c r="C30" s="1455"/>
      <c r="D30" s="1458"/>
      <c r="E30" s="1442"/>
      <c r="F30" s="1445"/>
      <c r="G30" s="1505"/>
      <c r="H30" s="1508"/>
      <c r="I30" s="1501"/>
      <c r="J30" s="1502"/>
      <c r="K30" s="97" t="s">
        <v>800</v>
      </c>
      <c r="L30" s="98">
        <f>+O30/M30</f>
        <v>0.82000000000000006</v>
      </c>
      <c r="M30" s="99">
        <f>SUM(M27:M29)</f>
        <v>1</v>
      </c>
      <c r="N30" s="100">
        <f>SUM(N27:N29)</f>
        <v>0.11000000000000001</v>
      </c>
      <c r="O30" s="174">
        <f>+O27+O28+O29</f>
        <v>0.82000000000000006</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+'1005 DADEP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+'1005 DADEP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+'1005 DADEP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+'1005 DADEP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+'1005 DADEP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+'1005 DADEP Ver.'!N156</f>
        <v>0.05</v>
      </c>
    </row>
    <row r="37" spans="1:15" ht="15.75"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+'1005 DADEP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+'1005 DADEP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+'1005 DADEP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+'1005 DADEP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+'1005 DADEP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+'1005 DADEP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+'1005 DADEP Ver.'!N255</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+'1005 DADEP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+'1005 DADEP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+'1005 DADEP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+'1005 DADEP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+'1005 DADEP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+'1005 DADEP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+'1005 DADEP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+'1005 DADEP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+'1005 DADEP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+'1005 DADEP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+'1005 DADEP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+'1005 DADEP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+'1005 DADEP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+'1005 DADEP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+'1005 DADEP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4.45" customHeight="1" x14ac:dyDescent="0.25">
      <c r="A63" s="1440">
        <v>3</v>
      </c>
      <c r="B63" s="1484" t="s">
        <v>899</v>
      </c>
      <c r="C63" s="1486">
        <v>0.1</v>
      </c>
      <c r="D63" s="1488">
        <f>+(J63*G63)+(J82*G82)+(J83*G83)+(J84*G84)</f>
        <v>0.29187818181818181</v>
      </c>
      <c r="E63" s="1492" t="s">
        <v>133</v>
      </c>
      <c r="F63" s="1443" t="s">
        <v>900</v>
      </c>
      <c r="G63" s="1503">
        <v>0.3</v>
      </c>
      <c r="H63" s="1516">
        <f>+M81</f>
        <v>1</v>
      </c>
      <c r="I63" s="1528">
        <f>+O81</f>
        <v>0.20020000000000004</v>
      </c>
      <c r="J63" s="1519">
        <f>+I63/H63</f>
        <v>0.20020000000000004</v>
      </c>
      <c r="K63" s="28" t="s">
        <v>136</v>
      </c>
      <c r="L63" s="28" t="s">
        <v>804</v>
      </c>
      <c r="M63" s="179">
        <v>0.1</v>
      </c>
      <c r="N63" s="176">
        <f>+M63*G$63*C$63</f>
        <v>3.0000000000000001E-3</v>
      </c>
      <c r="O63" s="177">
        <f>+'1005 DADEP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+'1005 DADEP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+'1005 DADEP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+'1005 DADEP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+'1005 DADEP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+'1005 DADEP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+'1005 DADEP Ver.'!N203</f>
        <v>2.86E-2</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+'1005 DADEP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+'1005 DADEP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+'1005 DADEP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+'1005 DADEP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+'1005 DADEP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+'1005 DADEP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+'1005 DADEP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+'1005 DADEP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+'1005 DADEP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+'1005 DADEP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+'1005 DADEP Ver.'!N222</f>
        <v>0</v>
      </c>
    </row>
    <row r="81" spans="1:15" ht="15.75" thickBot="1" x14ac:dyDescent="0.3">
      <c r="A81" s="1441"/>
      <c r="B81" s="1452"/>
      <c r="C81" s="1455"/>
      <c r="D81" s="1490"/>
      <c r="E81" s="1494"/>
      <c r="F81" s="1445"/>
      <c r="G81" s="1505"/>
      <c r="H81" s="1518"/>
      <c r="I81" s="1533"/>
      <c r="J81" s="1531"/>
      <c r="K81" s="97" t="s">
        <v>800</v>
      </c>
      <c r="L81" s="98">
        <f>+O81/M81</f>
        <v>0.20020000000000004</v>
      </c>
      <c r="M81" s="99">
        <f>SUM(M63:M80)</f>
        <v>1</v>
      </c>
      <c r="N81" s="100">
        <f>SUM(N63:N80)</f>
        <v>0.03</v>
      </c>
      <c r="O81" s="174">
        <f>SUM(O63+O64+O65+O66+O67+O68+O69+O70+O71+O72+O73+O74+O75+O76+O77+O78+O79+O80)</f>
        <v>0.20020000000000004</v>
      </c>
    </row>
    <row r="82" spans="1:15" ht="15.75"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SUM(M34:M36)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0.7</v>
      </c>
      <c r="E85" s="1440" t="s">
        <v>142</v>
      </c>
      <c r="F85" s="1443" t="s">
        <v>938</v>
      </c>
      <c r="G85" s="1503">
        <v>0.4</v>
      </c>
      <c r="H85" s="1503">
        <f>+M88</f>
        <v>0.4</v>
      </c>
      <c r="I85" s="1528">
        <f>+O88</f>
        <v>0.4</v>
      </c>
      <c r="J85" s="1519">
        <f>+I85/G85</f>
        <v>1</v>
      </c>
      <c r="K85" s="28" t="s">
        <v>939</v>
      </c>
      <c r="L85" s="28" t="s">
        <v>940</v>
      </c>
      <c r="M85" s="179">
        <v>0.1</v>
      </c>
      <c r="N85" s="176">
        <f>+M85*C85</f>
        <v>5.000000000000001E-3</v>
      </c>
      <c r="O85" s="177">
        <f>+'1005 DADEP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+'1005 DADEP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+'1005 DADEP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+'1005 DADEP Ver.'!N262</f>
        <v>0</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+'1005 DADEP Ver.'!N264</f>
        <v>0.3</v>
      </c>
    </row>
    <row r="91" spans="1:15" x14ac:dyDescent="0.25">
      <c r="C91" s="199">
        <v>2022</v>
      </c>
      <c r="D91" s="200">
        <f>+(C2*D2)+(C17*D17)+(C63*D63)+(C85*D85)</f>
        <v>0.6969378181818181</v>
      </c>
      <c r="M91" s="201"/>
      <c r="N91" s="200">
        <f>SUM(N6+N11+N16+N20+N26+N30+N37+N45+N53+N62+N81+N82+N83+N84+N88+N89+N90)</f>
        <v>1.0000000000000002</v>
      </c>
      <c r="O91" s="201"/>
    </row>
    <row r="92" spans="1:15" x14ac:dyDescent="0.25">
      <c r="C92" s="199"/>
      <c r="D92" s="202"/>
      <c r="M92" s="201"/>
      <c r="N92" s="201"/>
      <c r="O92" s="201"/>
    </row>
  </sheetData>
  <mergeCells count="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E21:E26"/>
    <mergeCell ref="F21:F26"/>
    <mergeCell ref="G21:G26"/>
    <mergeCell ref="H21:H26"/>
    <mergeCell ref="I21:I2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I2:I6"/>
    <mergeCell ref="J2:J6"/>
    <mergeCell ref="E7:E11"/>
    <mergeCell ref="F7:F11"/>
    <mergeCell ref="G7:G11"/>
    <mergeCell ref="H7:H11"/>
    <mergeCell ref="I7:I11"/>
    <mergeCell ref="J7:J11"/>
    <mergeCell ref="E2:E6"/>
    <mergeCell ref="F2:F6"/>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0">
    <tabColor theme="0"/>
  </sheetPr>
  <dimension ref="A1:P276"/>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2.42578125" style="11" customWidth="1"/>
    <col min="3" max="3" width="13" style="3" customWidth="1"/>
    <col min="4" max="4" width="14.5703125" style="3" customWidth="1"/>
    <col min="5" max="5" width="8" style="11" customWidth="1"/>
    <col min="6" max="6" width="40.5703125" style="4" customWidth="1"/>
    <col min="7" max="7" width="9" style="1" customWidth="1"/>
    <col min="8" max="8" width="10.5703125" style="2" customWidth="1"/>
    <col min="9" max="9" width="12.7109375" style="11" customWidth="1"/>
    <col min="10" max="10" width="9.5703125" style="2" customWidth="1"/>
    <col min="11" max="11" width="16.140625" style="10" customWidth="1"/>
    <col min="12" max="12" width="14.140625" style="3" customWidth="1"/>
    <col min="13" max="13" width="18" style="11" customWidth="1"/>
    <col min="14" max="14" width="15.85546875" style="11" customWidth="1"/>
    <col min="15" max="15" width="41.71093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1700</v>
      </c>
      <c r="G2" s="1417"/>
      <c r="H2" s="1417"/>
      <c r="I2" s="1417"/>
      <c r="J2" s="1417"/>
      <c r="K2" s="1418"/>
      <c r="L2" s="1543"/>
      <c r="M2" s="1543"/>
      <c r="N2" s="1543"/>
      <c r="O2" s="1543"/>
    </row>
    <row r="3" spans="1:15" s="24" customFormat="1" ht="18.75" customHeight="1" x14ac:dyDescent="0.25">
      <c r="A3" s="1541" t="s">
        <v>101</v>
      </c>
      <c r="B3" s="1541"/>
      <c r="C3" s="1541"/>
      <c r="D3" s="1541"/>
      <c r="E3" s="1541"/>
      <c r="F3" s="1416">
        <v>1055</v>
      </c>
      <c r="G3" s="1417"/>
      <c r="H3" s="1417"/>
      <c r="I3" s="1417"/>
      <c r="J3" s="1417"/>
      <c r="K3" s="1418"/>
      <c r="L3" s="1543"/>
      <c r="M3" s="1543"/>
      <c r="N3" s="1543"/>
      <c r="O3" s="1543"/>
    </row>
    <row r="4" spans="1:15" s="24" customFormat="1" ht="18.75" customHeight="1" x14ac:dyDescent="0.25">
      <c r="A4" s="1541" t="s">
        <v>102</v>
      </c>
      <c r="B4" s="1541"/>
      <c r="C4" s="1541"/>
      <c r="D4" s="1541"/>
      <c r="E4" s="1541"/>
      <c r="F4" s="1416" t="s">
        <v>5417</v>
      </c>
      <c r="G4" s="1417"/>
      <c r="H4" s="1417"/>
      <c r="I4" s="1417"/>
      <c r="J4" s="1417"/>
      <c r="K4" s="1418"/>
      <c r="L4" s="1543"/>
      <c r="M4" s="1543"/>
      <c r="N4" s="1543"/>
      <c r="O4" s="1543"/>
    </row>
    <row r="5" spans="1:15" s="24" customFormat="1" ht="18.75" customHeight="1" x14ac:dyDescent="0.25">
      <c r="A5" s="1541" t="s">
        <v>103</v>
      </c>
      <c r="B5" s="1541"/>
      <c r="C5" s="1541"/>
      <c r="D5" s="1541"/>
      <c r="E5" s="1541"/>
      <c r="F5" s="1416" t="s">
        <v>953</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02" x14ac:dyDescent="0.25">
      <c r="A7" s="82">
        <v>1</v>
      </c>
      <c r="B7" s="133" t="s">
        <v>120</v>
      </c>
      <c r="C7" s="133" t="s">
        <v>121</v>
      </c>
      <c r="D7" s="133" t="s">
        <v>122</v>
      </c>
      <c r="E7" s="122">
        <v>1</v>
      </c>
      <c r="F7" s="125" t="s">
        <v>123</v>
      </c>
      <c r="G7" s="1404">
        <v>1</v>
      </c>
      <c r="H7" s="1406">
        <v>0.4</v>
      </c>
      <c r="I7" s="133" t="s">
        <v>124</v>
      </c>
      <c r="J7" s="222" t="s">
        <v>125</v>
      </c>
      <c r="K7" s="132" t="s">
        <v>129</v>
      </c>
      <c r="L7" s="223" t="s">
        <v>125</v>
      </c>
      <c r="M7" s="137" t="s">
        <v>129</v>
      </c>
      <c r="N7" s="1537">
        <v>0.4</v>
      </c>
      <c r="O7" s="225"/>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224" t="s">
        <v>129</v>
      </c>
      <c r="N8" s="1538"/>
      <c r="O8" s="225" t="s">
        <v>5418</v>
      </c>
    </row>
    <row r="9" spans="1:15" s="4" customFormat="1" ht="76.5" x14ac:dyDescent="0.25">
      <c r="A9" s="82">
        <v>3</v>
      </c>
      <c r="B9" s="133" t="s">
        <v>120</v>
      </c>
      <c r="C9" s="133" t="s">
        <v>121</v>
      </c>
      <c r="D9" s="133" t="s">
        <v>122</v>
      </c>
      <c r="E9" s="122">
        <v>3</v>
      </c>
      <c r="F9" s="125" t="s">
        <v>131</v>
      </c>
      <c r="G9" s="1422">
        <v>2</v>
      </c>
      <c r="H9" s="138" t="s">
        <v>125</v>
      </c>
      <c r="I9" s="133" t="s">
        <v>124</v>
      </c>
      <c r="J9" s="222" t="s">
        <v>125</v>
      </c>
      <c r="K9" s="132" t="s">
        <v>129</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224"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126</v>
      </c>
      <c r="L14" s="223" t="s">
        <v>125</v>
      </c>
      <c r="M14" s="137" t="s">
        <v>129</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7" t="s">
        <v>126</v>
      </c>
      <c r="N15" s="85">
        <v>0</v>
      </c>
      <c r="O15" s="225" t="s">
        <v>5419</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137" t="s">
        <v>126</v>
      </c>
      <c r="N16" s="85">
        <v>0</v>
      </c>
      <c r="O16" s="225" t="s">
        <v>5420</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4</v>
      </c>
      <c r="L20" s="223" t="s">
        <v>125</v>
      </c>
      <c r="M20" s="269">
        <v>4</v>
      </c>
      <c r="N20" s="226">
        <v>0.15</v>
      </c>
      <c r="O20" s="225" t="s">
        <v>5421</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129</v>
      </c>
      <c r="L21" s="141" t="s">
        <v>129</v>
      </c>
      <c r="M21" s="137" t="s">
        <v>129</v>
      </c>
      <c r="N21" s="226">
        <v>0.1</v>
      </c>
      <c r="O21" s="225"/>
    </row>
    <row r="22" spans="1:15" s="4" customFormat="1" ht="89.25" x14ac:dyDescent="0.25">
      <c r="A22" s="82">
        <v>16</v>
      </c>
      <c r="B22" s="133" t="s">
        <v>120</v>
      </c>
      <c r="C22" s="133" t="s">
        <v>161</v>
      </c>
      <c r="D22" s="133" t="s">
        <v>149</v>
      </c>
      <c r="E22" s="122" t="s">
        <v>164</v>
      </c>
      <c r="F22" s="125" t="s">
        <v>165</v>
      </c>
      <c r="G22" s="140" t="s">
        <v>125</v>
      </c>
      <c r="H22" s="138" t="s">
        <v>125</v>
      </c>
      <c r="I22" s="133" t="s">
        <v>166</v>
      </c>
      <c r="J22" s="222" t="s">
        <v>125</v>
      </c>
      <c r="K22" s="132" t="s">
        <v>5422</v>
      </c>
      <c r="L22" s="223" t="s">
        <v>125</v>
      </c>
      <c r="M22" s="132" t="s">
        <v>5422</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132" t="s">
        <v>126</v>
      </c>
      <c r="L23" s="223" t="s">
        <v>125</v>
      </c>
      <c r="M23" s="137" t="s">
        <v>126</v>
      </c>
      <c r="N23" s="85">
        <v>0</v>
      </c>
      <c r="O23" s="225"/>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2" t="s">
        <v>126</v>
      </c>
      <c r="L24" s="223" t="s">
        <v>125</v>
      </c>
      <c r="M24" s="137" t="s">
        <v>129</v>
      </c>
      <c r="N24" s="85">
        <v>0</v>
      </c>
      <c r="O24" s="225" t="s">
        <v>5423</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48" t="s">
        <v>126</v>
      </c>
      <c r="L25" s="223" t="s">
        <v>125</v>
      </c>
      <c r="M25" s="137" t="s">
        <v>129</v>
      </c>
      <c r="N25" s="229">
        <v>0</v>
      </c>
      <c r="O25" s="230" t="s">
        <v>5424</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126</v>
      </c>
      <c r="L26" s="223" t="s">
        <v>125</v>
      </c>
      <c r="M26" s="137" t="s">
        <v>126</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126</v>
      </c>
      <c r="L27" s="223" t="s">
        <v>125</v>
      </c>
      <c r="M27" s="137"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126</v>
      </c>
      <c r="L28" s="223" t="s">
        <v>125</v>
      </c>
      <c r="M28" s="137" t="s">
        <v>126</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137" t="s">
        <v>129</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126</v>
      </c>
      <c r="L30" s="223" t="s">
        <v>125</v>
      </c>
      <c r="M30" s="137"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137"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2" t="s">
        <v>126</v>
      </c>
      <c r="L32" s="223" t="s">
        <v>125</v>
      </c>
      <c r="M32" s="137" t="s">
        <v>126</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126</v>
      </c>
      <c r="L33" s="223" t="s">
        <v>125</v>
      </c>
      <c r="M33" s="137"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203</v>
      </c>
      <c r="L34" s="223" t="s">
        <v>125</v>
      </c>
      <c r="M34" s="48" t="s">
        <v>203</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137" t="s">
        <v>129</v>
      </c>
      <c r="N35" s="85">
        <v>0</v>
      </c>
      <c r="O35" s="307"/>
    </row>
    <row r="36" spans="1:15" s="4" customFormat="1" ht="51" x14ac:dyDescent="0.25">
      <c r="A36" s="82">
        <v>30</v>
      </c>
      <c r="B36" s="133" t="s">
        <v>120</v>
      </c>
      <c r="C36" s="133" t="s">
        <v>161</v>
      </c>
      <c r="D36" s="133" t="s">
        <v>149</v>
      </c>
      <c r="E36" s="122">
        <v>8</v>
      </c>
      <c r="F36" s="125" t="s">
        <v>207</v>
      </c>
      <c r="G36" s="140">
        <v>6</v>
      </c>
      <c r="H36" s="139">
        <v>0.2</v>
      </c>
      <c r="I36" s="133" t="s">
        <v>177</v>
      </c>
      <c r="J36" s="222">
        <v>2</v>
      </c>
      <c r="K36" s="132" t="s">
        <v>129</v>
      </c>
      <c r="L36" s="141" t="s">
        <v>129</v>
      </c>
      <c r="M36" s="137" t="s">
        <v>129</v>
      </c>
      <c r="N36" s="226">
        <v>0.2</v>
      </c>
      <c r="O36" s="225" t="s">
        <v>5425</v>
      </c>
    </row>
    <row r="37" spans="1:15" s="4" customFormat="1" ht="63.75" x14ac:dyDescent="0.25">
      <c r="A37" s="82">
        <v>31</v>
      </c>
      <c r="B37" s="133" t="s">
        <v>120</v>
      </c>
      <c r="C37" s="133" t="s">
        <v>161</v>
      </c>
      <c r="D37" s="133" t="s">
        <v>149</v>
      </c>
      <c r="E37" s="122">
        <v>9</v>
      </c>
      <c r="F37" s="125" t="s">
        <v>209</v>
      </c>
      <c r="G37" s="140" t="s">
        <v>125</v>
      </c>
      <c r="H37" s="139">
        <v>0</v>
      </c>
      <c r="I37" s="133" t="s">
        <v>177</v>
      </c>
      <c r="J37" s="222">
        <v>3</v>
      </c>
      <c r="K37" s="132" t="s">
        <v>129</v>
      </c>
      <c r="L37" s="141" t="s">
        <v>129</v>
      </c>
      <c r="M37" s="137" t="s">
        <v>129</v>
      </c>
      <c r="N37" s="232">
        <v>0</v>
      </c>
      <c r="O37" s="225"/>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2" t="s">
        <v>129</v>
      </c>
      <c r="L39" s="141" t="s">
        <v>129</v>
      </c>
      <c r="M39" s="137" t="s">
        <v>129</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129</v>
      </c>
      <c r="L40" s="141" t="s">
        <v>129</v>
      </c>
      <c r="M40" s="137" t="s">
        <v>129</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2" t="s">
        <v>126</v>
      </c>
      <c r="L41" s="141" t="s">
        <v>129</v>
      </c>
      <c r="M41" s="137" t="s">
        <v>129</v>
      </c>
      <c r="N41" s="85">
        <v>0</v>
      </c>
      <c r="O41" s="225"/>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79" t="s">
        <v>5426</v>
      </c>
      <c r="L42" s="233" t="s">
        <v>5427</v>
      </c>
      <c r="M42" s="635" t="s">
        <v>5427</v>
      </c>
      <c r="N42" s="85">
        <v>0</v>
      </c>
      <c r="O42" s="225" t="s">
        <v>5427</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8">
        <v>20</v>
      </c>
      <c r="L43" s="311">
        <v>15</v>
      </c>
      <c r="M43" s="269">
        <v>15</v>
      </c>
      <c r="N43" s="236">
        <v>0.3</v>
      </c>
      <c r="O43" s="225"/>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48" t="s">
        <v>129</v>
      </c>
      <c r="L45" s="144"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48" t="s">
        <v>126</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48" t="s">
        <v>129</v>
      </c>
      <c r="L47" s="144" t="s">
        <v>129</v>
      </c>
      <c r="M47" s="142"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48" t="s">
        <v>129</v>
      </c>
      <c r="L48" s="144" t="s">
        <v>129</v>
      </c>
      <c r="M48" s="142"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48" t="s">
        <v>126</v>
      </c>
      <c r="L49" s="144" t="s">
        <v>129</v>
      </c>
      <c r="M49" s="142"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48" t="s">
        <v>126</v>
      </c>
      <c r="L50" s="144" t="s">
        <v>129</v>
      </c>
      <c r="M50" s="142"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48" t="s">
        <v>126</v>
      </c>
      <c r="L51" s="144" t="s">
        <v>126</v>
      </c>
      <c r="M51" s="142"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48" t="s">
        <v>126</v>
      </c>
      <c r="L52" s="144" t="s">
        <v>129</v>
      </c>
      <c r="M52" s="234"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48" t="s">
        <v>126</v>
      </c>
      <c r="L53" s="144" t="s">
        <v>129</v>
      </c>
      <c r="M53" s="142"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48" t="s">
        <v>129</v>
      </c>
      <c r="L54" s="144" t="s">
        <v>129</v>
      </c>
      <c r="M54" s="234"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48" t="s">
        <v>129</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635" t="s">
        <v>5428</v>
      </c>
      <c r="M56" s="308" t="s">
        <v>5428</v>
      </c>
      <c r="N56" s="85">
        <v>0</v>
      </c>
      <c r="O56" s="225"/>
    </row>
    <row r="57" spans="1:15" s="4" customFormat="1" ht="51" x14ac:dyDescent="0.25">
      <c r="A57" s="82">
        <v>51</v>
      </c>
      <c r="B57" s="133" t="s">
        <v>120</v>
      </c>
      <c r="C57" s="133" t="s">
        <v>268</v>
      </c>
      <c r="D57" s="133" t="s">
        <v>149</v>
      </c>
      <c r="E57" s="122">
        <v>12</v>
      </c>
      <c r="F57" s="125" t="s">
        <v>269</v>
      </c>
      <c r="G57" s="140">
        <v>9</v>
      </c>
      <c r="H57" s="139">
        <v>0.1</v>
      </c>
      <c r="I57" s="133" t="s">
        <v>124</v>
      </c>
      <c r="J57" s="222">
        <v>6</v>
      </c>
      <c r="K57" s="132" t="s">
        <v>129</v>
      </c>
      <c r="L57" s="141" t="s">
        <v>129</v>
      </c>
      <c r="M57" s="137" t="s">
        <v>129</v>
      </c>
      <c r="N57" s="236">
        <v>0.1</v>
      </c>
      <c r="O57" s="225"/>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3257</v>
      </c>
      <c r="L58" s="223" t="s">
        <v>125</v>
      </c>
      <c r="M58" s="48" t="s">
        <v>3257</v>
      </c>
      <c r="N58" s="85">
        <v>0</v>
      </c>
      <c r="O58" s="225"/>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132" t="s">
        <v>129</v>
      </c>
      <c r="L59" s="223" t="s">
        <v>125</v>
      </c>
      <c r="M59" s="137"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0.54</v>
      </c>
      <c r="L60" s="276">
        <v>0.7</v>
      </c>
      <c r="M60" s="279">
        <v>0.7</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0.94</v>
      </c>
      <c r="L61" s="276">
        <v>0.8</v>
      </c>
      <c r="M61" s="279">
        <v>0.8</v>
      </c>
      <c r="N61" s="280">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5429</v>
      </c>
      <c r="L62" s="223" t="s">
        <v>125</v>
      </c>
      <c r="M62" s="308" t="s">
        <v>5430</v>
      </c>
      <c r="N62" s="85">
        <v>0</v>
      </c>
      <c r="O62" s="225"/>
    </row>
    <row r="63" spans="1:15" s="4" customFormat="1" ht="51" x14ac:dyDescent="0.25">
      <c r="A63" s="82">
        <v>57</v>
      </c>
      <c r="B63" s="133" t="s">
        <v>120</v>
      </c>
      <c r="C63" s="133" t="s">
        <v>268</v>
      </c>
      <c r="D63" s="133" t="s">
        <v>149</v>
      </c>
      <c r="E63" s="122">
        <v>17</v>
      </c>
      <c r="F63" s="125" t="s">
        <v>287</v>
      </c>
      <c r="G63" s="140">
        <v>12</v>
      </c>
      <c r="H63" s="139">
        <v>0.3</v>
      </c>
      <c r="I63" s="133" t="s">
        <v>177</v>
      </c>
      <c r="J63" s="222">
        <v>9</v>
      </c>
      <c r="K63" s="132" t="s">
        <v>129</v>
      </c>
      <c r="L63" s="141" t="s">
        <v>126</v>
      </c>
      <c r="M63" s="137" t="s">
        <v>129</v>
      </c>
      <c r="N63" s="236">
        <v>0.3</v>
      </c>
      <c r="O63" s="225"/>
    </row>
    <row r="64" spans="1:15" s="4" customFormat="1" ht="78.75" x14ac:dyDescent="0.25">
      <c r="A64" s="82">
        <v>58</v>
      </c>
      <c r="B64" s="133" t="s">
        <v>120</v>
      </c>
      <c r="C64" s="133" t="s">
        <v>268</v>
      </c>
      <c r="D64" s="133" t="s">
        <v>149</v>
      </c>
      <c r="E64" s="122" t="s">
        <v>289</v>
      </c>
      <c r="F64" s="125" t="s">
        <v>290</v>
      </c>
      <c r="G64" s="140" t="s">
        <v>125</v>
      </c>
      <c r="H64" s="138" t="s">
        <v>125</v>
      </c>
      <c r="I64" s="133" t="s">
        <v>166</v>
      </c>
      <c r="J64" s="222" t="s">
        <v>125</v>
      </c>
      <c r="K64" s="48" t="s">
        <v>5431</v>
      </c>
      <c r="L64" s="223" t="s">
        <v>125</v>
      </c>
      <c r="M64" s="241" t="s">
        <v>5425</v>
      </c>
      <c r="N64" s="85">
        <v>0</v>
      </c>
      <c r="O64" s="225" t="s">
        <v>5425</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141" t="s">
        <v>129</v>
      </c>
      <c r="M65" s="137" t="s">
        <v>129</v>
      </c>
      <c r="N65" s="236">
        <v>0.1</v>
      </c>
      <c r="O65" s="225"/>
    </row>
    <row r="66" spans="1:15" s="4" customFormat="1" ht="51"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137" t="s">
        <v>129</v>
      </c>
      <c r="N66" s="236">
        <v>0.05</v>
      </c>
      <c r="O66" s="225"/>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8">
        <v>32</v>
      </c>
      <c r="L67" s="272">
        <v>36</v>
      </c>
      <c r="M67" s="269">
        <v>36</v>
      </c>
      <c r="N67" s="85">
        <v>0</v>
      </c>
      <c r="O67" s="225"/>
    </row>
    <row r="68" spans="1:15" s="4" customFormat="1" ht="102" x14ac:dyDescent="0.25">
      <c r="A68" s="82">
        <v>62</v>
      </c>
      <c r="B68" s="133" t="s">
        <v>293</v>
      </c>
      <c r="C68" s="133" t="s">
        <v>294</v>
      </c>
      <c r="D68" s="133" t="s">
        <v>300</v>
      </c>
      <c r="E68" s="122">
        <v>21</v>
      </c>
      <c r="F68" s="125" t="s">
        <v>302</v>
      </c>
      <c r="G68" s="140">
        <v>15</v>
      </c>
      <c r="H68" s="139">
        <v>0.85</v>
      </c>
      <c r="I68" s="133" t="s">
        <v>159</v>
      </c>
      <c r="J68" s="222">
        <v>13</v>
      </c>
      <c r="K68" s="48">
        <v>0</v>
      </c>
      <c r="L68" s="272">
        <v>0</v>
      </c>
      <c r="M68" s="269">
        <v>0</v>
      </c>
      <c r="N68" s="236">
        <v>0</v>
      </c>
      <c r="O68" s="225"/>
    </row>
    <row r="69" spans="1:15" s="4" customFormat="1" ht="51" x14ac:dyDescent="0.25">
      <c r="A69" s="82">
        <v>63</v>
      </c>
      <c r="B69" s="133" t="s">
        <v>293</v>
      </c>
      <c r="C69" s="133" t="s">
        <v>304</v>
      </c>
      <c r="D69" s="133" t="s">
        <v>295</v>
      </c>
      <c r="E69" s="122">
        <v>22</v>
      </c>
      <c r="F69" s="125" t="s">
        <v>305</v>
      </c>
      <c r="G69" s="140">
        <v>16</v>
      </c>
      <c r="H69" s="139">
        <v>0.1</v>
      </c>
      <c r="I69" s="133" t="s">
        <v>124</v>
      </c>
      <c r="J69" s="222">
        <v>14</v>
      </c>
      <c r="K69" s="132" t="s">
        <v>129</v>
      </c>
      <c r="L69" s="141" t="s">
        <v>129</v>
      </c>
      <c r="M69" s="137" t="s">
        <v>129</v>
      </c>
      <c r="N69" s="236">
        <v>0.1</v>
      </c>
      <c r="O69" s="225"/>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5432</v>
      </c>
      <c r="L70" s="223" t="s">
        <v>125</v>
      </c>
      <c r="M70" s="132" t="s">
        <v>5432</v>
      </c>
      <c r="N70" s="85">
        <v>0</v>
      </c>
      <c r="O70" s="225"/>
    </row>
    <row r="71" spans="1:15" s="4" customFormat="1" ht="51"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5433</v>
      </c>
      <c r="L72" s="223" t="s">
        <v>125</v>
      </c>
      <c r="M72" s="48" t="s">
        <v>5433</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8">
        <v>12</v>
      </c>
      <c r="L74" s="272">
        <v>12</v>
      </c>
      <c r="M74" s="269">
        <v>12</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8">
        <v>1</v>
      </c>
      <c r="L75" s="272">
        <v>0</v>
      </c>
      <c r="M75" s="311">
        <v>0</v>
      </c>
      <c r="N75" s="85">
        <v>0</v>
      </c>
      <c r="O75" s="225" t="s">
        <v>5434</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4609</v>
      </c>
      <c r="L76" s="272">
        <v>5529</v>
      </c>
      <c r="M76" s="284">
        <v>7636</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921929</v>
      </c>
      <c r="L77" s="272">
        <v>944009</v>
      </c>
      <c r="M77" s="311">
        <v>0</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0</v>
      </c>
      <c r="L78" s="283">
        <v>0</v>
      </c>
      <c r="M78" s="284">
        <v>0</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8">
        <v>16000</v>
      </c>
      <c r="L79" s="272">
        <v>16741</v>
      </c>
      <c r="M79" s="324">
        <v>1105</v>
      </c>
      <c r="N79" s="85">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1598559</v>
      </c>
      <c r="L80" s="272">
        <v>1616350</v>
      </c>
      <c r="M80" s="311">
        <v>1616350</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v>0</v>
      </c>
      <c r="L81" s="272">
        <v>0</v>
      </c>
      <c r="M81" s="312">
        <v>0</v>
      </c>
      <c r="N81" s="85">
        <v>0</v>
      </c>
      <c r="O81" s="225"/>
    </row>
    <row r="82" spans="1:15" s="4" customFormat="1" ht="78.75" x14ac:dyDescent="0.25">
      <c r="A82" s="82">
        <v>76</v>
      </c>
      <c r="B82" s="133" t="s">
        <v>293</v>
      </c>
      <c r="C82" s="133" t="s">
        <v>304</v>
      </c>
      <c r="D82" s="133" t="s">
        <v>339</v>
      </c>
      <c r="E82" s="122">
        <v>29</v>
      </c>
      <c r="F82" s="125" t="s">
        <v>340</v>
      </c>
      <c r="G82" s="140" t="s">
        <v>125</v>
      </c>
      <c r="H82" s="138" t="s">
        <v>125</v>
      </c>
      <c r="I82" s="133" t="s">
        <v>166</v>
      </c>
      <c r="J82" s="222">
        <v>20</v>
      </c>
      <c r="K82" s="79" t="s">
        <v>5435</v>
      </c>
      <c r="L82" s="233" t="s">
        <v>5436</v>
      </c>
      <c r="M82" s="635" t="s">
        <v>5436</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1.4</v>
      </c>
      <c r="L83" s="148">
        <v>0.5</v>
      </c>
      <c r="M83" s="149">
        <v>0.5</v>
      </c>
      <c r="N83" s="85">
        <v>0</v>
      </c>
      <c r="O83" s="225"/>
    </row>
    <row r="84" spans="1:15" s="4" customFormat="1" ht="56.25" x14ac:dyDescent="0.25">
      <c r="A84" s="82">
        <v>78</v>
      </c>
      <c r="B84" s="133" t="s">
        <v>293</v>
      </c>
      <c r="C84" s="133" t="s">
        <v>304</v>
      </c>
      <c r="D84" s="133" t="s">
        <v>339</v>
      </c>
      <c r="E84" s="122">
        <v>30</v>
      </c>
      <c r="F84" s="128" t="s">
        <v>347</v>
      </c>
      <c r="G84" s="140" t="s">
        <v>125</v>
      </c>
      <c r="H84" s="138" t="s">
        <v>125</v>
      </c>
      <c r="I84" s="133" t="s">
        <v>166</v>
      </c>
      <c r="J84" s="222">
        <v>21</v>
      </c>
      <c r="K84" s="79" t="s">
        <v>5437</v>
      </c>
      <c r="L84" s="233" t="s">
        <v>5438</v>
      </c>
      <c r="M84" s="233" t="s">
        <v>5438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53">
        <v>0.4</v>
      </c>
      <c r="L85" s="148">
        <v>0.4</v>
      </c>
      <c r="M85" s="317">
        <v>0.4</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132" t="s">
        <v>129</v>
      </c>
      <c r="L87" s="222" t="s">
        <v>126</v>
      </c>
      <c r="M87" s="259" t="s">
        <v>126</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48" t="s">
        <v>129</v>
      </c>
      <c r="L88" s="222" t="s">
        <v>129</v>
      </c>
      <c r="M88" s="259" t="s">
        <v>129</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48" t="s">
        <v>126</v>
      </c>
      <c r="L89" s="222" t="s">
        <v>129</v>
      </c>
      <c r="M89" s="31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48" t="s">
        <v>126</v>
      </c>
      <c r="L90" s="222" t="s">
        <v>129</v>
      </c>
      <c r="M90" s="31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48" t="s">
        <v>126</v>
      </c>
      <c r="L91" s="222" t="s">
        <v>129</v>
      </c>
      <c r="M91" s="31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48" t="s">
        <v>129</v>
      </c>
      <c r="L92" s="222" t="s">
        <v>129</v>
      </c>
      <c r="M92" s="259" t="s">
        <v>129</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48" t="s">
        <v>129</v>
      </c>
      <c r="L94" s="222" t="s">
        <v>129</v>
      </c>
      <c r="M94" s="259"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48" t="s">
        <v>126</v>
      </c>
      <c r="L95" s="222" t="s">
        <v>129</v>
      </c>
      <c r="M95" s="259" t="s">
        <v>129</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48" t="s">
        <v>126</v>
      </c>
      <c r="L96" s="222" t="s">
        <v>434</v>
      </c>
      <c r="M96" s="31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48" t="s">
        <v>126</v>
      </c>
      <c r="L97" s="222" t="s">
        <v>434</v>
      </c>
      <c r="M97" s="31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222" t="s">
        <v>129</v>
      </c>
      <c r="M98" s="259" t="s">
        <v>129</v>
      </c>
      <c r="N98" s="85">
        <v>0</v>
      </c>
      <c r="O98" s="225"/>
    </row>
    <row r="99" spans="1:15" s="4" customFormat="1" ht="63.75" x14ac:dyDescent="0.25">
      <c r="A99" s="82">
        <v>93</v>
      </c>
      <c r="B99" s="133" t="s">
        <v>293</v>
      </c>
      <c r="C99" s="133" t="s">
        <v>304</v>
      </c>
      <c r="D99" s="133" t="s">
        <v>330</v>
      </c>
      <c r="E99" s="122" t="s">
        <v>391</v>
      </c>
      <c r="F99" s="125" t="s">
        <v>392</v>
      </c>
      <c r="G99" s="140" t="s">
        <v>125</v>
      </c>
      <c r="H99" s="138" t="s">
        <v>125</v>
      </c>
      <c r="I99" s="133" t="s">
        <v>177</v>
      </c>
      <c r="J99" s="222" t="s">
        <v>393</v>
      </c>
      <c r="K99" s="132" t="s">
        <v>126</v>
      </c>
      <c r="L99" s="141"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126</v>
      </c>
      <c r="L100" s="223" t="s">
        <v>125</v>
      </c>
      <c r="M100" s="259" t="s">
        <v>129</v>
      </c>
      <c r="N100" s="243">
        <v>0.2</v>
      </c>
      <c r="O100" s="225" t="s">
        <v>5439</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129</v>
      </c>
      <c r="L101" s="222" t="s">
        <v>126</v>
      </c>
      <c r="M101" s="259" t="s">
        <v>126</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132"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222" t="s">
        <v>126</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222" t="s">
        <v>126</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222" t="s">
        <v>126</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222" t="s">
        <v>126</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222" t="s">
        <v>126</v>
      </c>
      <c r="M107" s="259"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222" t="s">
        <v>126</v>
      </c>
      <c r="M108" s="259"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222" t="s">
        <v>126</v>
      </c>
      <c r="M109" s="259"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222" t="s">
        <v>126</v>
      </c>
      <c r="M110" s="259"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222" t="s">
        <v>126</v>
      </c>
      <c r="M111" s="259"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222" t="s">
        <v>126</v>
      </c>
      <c r="M112" s="259"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132" t="s">
        <v>126</v>
      </c>
      <c r="L114" s="246" t="s">
        <v>126</v>
      </c>
      <c r="M114" s="259"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132"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144" t="s">
        <v>407</v>
      </c>
      <c r="M116" s="48"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144" t="s">
        <v>407</v>
      </c>
      <c r="M117" s="4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144" t="s">
        <v>407</v>
      </c>
      <c r="M118" s="4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144" t="s">
        <v>407</v>
      </c>
      <c r="M119" s="4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144" t="s">
        <v>407</v>
      </c>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144" t="s">
        <v>407</v>
      </c>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144" t="s">
        <v>407</v>
      </c>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144" t="s">
        <v>407</v>
      </c>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22" t="s">
        <v>129</v>
      </c>
      <c r="M129" s="259" t="s">
        <v>129</v>
      </c>
      <c r="N129" s="226">
        <v>0.1</v>
      </c>
      <c r="O129" s="225"/>
    </row>
    <row r="130" spans="1:16" s="4" customFormat="1" ht="51" x14ac:dyDescent="0.25">
      <c r="A130" s="82">
        <v>124</v>
      </c>
      <c r="B130" s="133" t="s">
        <v>293</v>
      </c>
      <c r="C130" s="133" t="s">
        <v>464</v>
      </c>
      <c r="D130" s="133" t="s">
        <v>300</v>
      </c>
      <c r="E130" s="122">
        <v>38</v>
      </c>
      <c r="F130" s="125" t="s">
        <v>466</v>
      </c>
      <c r="G130" s="140">
        <v>22</v>
      </c>
      <c r="H130" s="139">
        <v>0.6</v>
      </c>
      <c r="I130" s="252">
        <v>7</v>
      </c>
      <c r="J130" s="141">
        <v>29</v>
      </c>
      <c r="K130" s="48">
        <v>0</v>
      </c>
      <c r="L130" s="318">
        <v>0</v>
      </c>
      <c r="M130" s="247">
        <v>0</v>
      </c>
      <c r="N130" s="236">
        <v>0</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16000</v>
      </c>
      <c r="L131" s="272">
        <v>16741</v>
      </c>
      <c r="M131" s="324">
        <v>16741</v>
      </c>
      <c r="N131" s="256">
        <v>0.3</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1598559</v>
      </c>
      <c r="L132" s="272">
        <v>1616350</v>
      </c>
      <c r="M132" s="269">
        <v>1616350</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0</v>
      </c>
      <c r="L133" s="292">
        <v>0</v>
      </c>
      <c r="M133" s="324">
        <v>0</v>
      </c>
      <c r="N133" s="85">
        <v>0</v>
      </c>
      <c r="O133" s="225"/>
    </row>
    <row r="134" spans="1:16" s="4" customFormat="1" ht="63.75" x14ac:dyDescent="0.25">
      <c r="A134" s="82">
        <v>128</v>
      </c>
      <c r="B134" s="133" t="s">
        <v>293</v>
      </c>
      <c r="C134" s="133" t="s">
        <v>464</v>
      </c>
      <c r="D134" s="133" t="s">
        <v>473</v>
      </c>
      <c r="E134" s="122">
        <v>41</v>
      </c>
      <c r="F134" s="125" t="s">
        <v>474</v>
      </c>
      <c r="G134" s="1422">
        <v>20</v>
      </c>
      <c r="H134" s="139">
        <v>0.3</v>
      </c>
      <c r="I134" s="133" t="s">
        <v>390</v>
      </c>
      <c r="J134" s="141">
        <v>33</v>
      </c>
      <c r="K134" s="132" t="s">
        <v>126</v>
      </c>
      <c r="L134" s="246" t="s">
        <v>135</v>
      </c>
      <c r="M134" s="246" t="s">
        <v>135</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132" t="s">
        <v>126</v>
      </c>
      <c r="L135" s="141" t="s">
        <v>434</v>
      </c>
      <c r="M135" s="137" t="s">
        <v>434</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132" t="s">
        <v>126</v>
      </c>
      <c r="L136" s="141" t="s">
        <v>434</v>
      </c>
      <c r="M136" s="137" t="s">
        <v>434</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132" t="s">
        <v>126</v>
      </c>
      <c r="L137" s="141" t="s">
        <v>434</v>
      </c>
      <c r="M137" s="137" t="s">
        <v>434</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132" t="s">
        <v>126</v>
      </c>
      <c r="L138" s="141" t="s">
        <v>434</v>
      </c>
      <c r="M138" s="137" t="s">
        <v>434</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7" t="s">
        <v>434</v>
      </c>
      <c r="N139" s="85">
        <v>0</v>
      </c>
      <c r="O139" s="225"/>
    </row>
    <row r="140" spans="1:16" s="4" customFormat="1" ht="38.25" x14ac:dyDescent="0.25">
      <c r="A140" s="82">
        <v>134</v>
      </c>
      <c r="B140" s="133" t="s">
        <v>293</v>
      </c>
      <c r="C140" s="133" t="s">
        <v>464</v>
      </c>
      <c r="D140" s="133" t="s">
        <v>473</v>
      </c>
      <c r="E140" s="122" t="s">
        <v>485</v>
      </c>
      <c r="F140" s="125" t="s">
        <v>486</v>
      </c>
      <c r="G140" s="140" t="s">
        <v>125</v>
      </c>
      <c r="H140" s="138" t="s">
        <v>125</v>
      </c>
      <c r="I140" s="133" t="s">
        <v>177</v>
      </c>
      <c r="J140" s="222" t="s">
        <v>125</v>
      </c>
      <c r="K140" s="132" t="s">
        <v>434</v>
      </c>
      <c r="L140" s="223" t="s">
        <v>125</v>
      </c>
      <c r="M140" s="132" t="s">
        <v>434</v>
      </c>
      <c r="N140" s="85">
        <v>0</v>
      </c>
      <c r="O140" s="225"/>
    </row>
    <row r="141" spans="1:16" s="4" customFormat="1" ht="89.25" x14ac:dyDescent="0.25">
      <c r="A141" s="82">
        <v>135</v>
      </c>
      <c r="B141" s="133" t="s">
        <v>293</v>
      </c>
      <c r="C141" s="133" t="s">
        <v>464</v>
      </c>
      <c r="D141" s="133" t="s">
        <v>473</v>
      </c>
      <c r="E141" s="122" t="s">
        <v>487</v>
      </c>
      <c r="F141" s="125" t="s">
        <v>488</v>
      </c>
      <c r="G141" s="140" t="s">
        <v>125</v>
      </c>
      <c r="H141" s="138" t="s">
        <v>125</v>
      </c>
      <c r="I141" s="133" t="s">
        <v>321</v>
      </c>
      <c r="J141" s="141">
        <v>34</v>
      </c>
      <c r="K141" s="132" t="s">
        <v>434</v>
      </c>
      <c r="L141" s="222" t="s">
        <v>407</v>
      </c>
      <c r="M141" s="132" t="s">
        <v>434</v>
      </c>
      <c r="N141" s="85">
        <v>0</v>
      </c>
      <c r="O141" s="225"/>
    </row>
    <row r="142" spans="1:16" s="4" customFormat="1" ht="89.25" x14ac:dyDescent="0.25">
      <c r="A142" s="82">
        <v>136</v>
      </c>
      <c r="B142" s="133" t="s">
        <v>293</v>
      </c>
      <c r="C142" s="133" t="s">
        <v>464</v>
      </c>
      <c r="D142" s="133" t="s">
        <v>473</v>
      </c>
      <c r="E142" s="122" t="s">
        <v>490</v>
      </c>
      <c r="F142" s="125" t="s">
        <v>491</v>
      </c>
      <c r="G142" s="140" t="s">
        <v>125</v>
      </c>
      <c r="H142" s="138" t="s">
        <v>125</v>
      </c>
      <c r="I142" s="133" t="s">
        <v>321</v>
      </c>
      <c r="J142" s="141">
        <v>35</v>
      </c>
      <c r="K142" s="132" t="s">
        <v>434</v>
      </c>
      <c r="L142" s="222" t="s">
        <v>407</v>
      </c>
      <c r="M142" s="132" t="s">
        <v>434</v>
      </c>
      <c r="N142" s="85">
        <v>0</v>
      </c>
      <c r="O142" s="225"/>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132"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222"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1</v>
      </c>
      <c r="L145" s="150">
        <v>1</v>
      </c>
      <c r="M145" s="151">
        <v>1</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132" t="s">
        <v>129</v>
      </c>
      <c r="L148" s="246" t="s">
        <v>129</v>
      </c>
      <c r="M148" s="247" t="s">
        <v>129</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129</v>
      </c>
      <c r="L149" s="246" t="s">
        <v>129</v>
      </c>
      <c r="M149" s="247" t="s">
        <v>129</v>
      </c>
      <c r="N149" s="85">
        <v>0</v>
      </c>
      <c r="O149" s="225"/>
    </row>
    <row r="150" spans="1:15" s="4" customFormat="1" ht="51" x14ac:dyDescent="0.25">
      <c r="A150" s="82">
        <v>144</v>
      </c>
      <c r="B150" s="133" t="s">
        <v>293</v>
      </c>
      <c r="C150" s="133" t="s">
        <v>508</v>
      </c>
      <c r="D150" s="133" t="s">
        <v>295</v>
      </c>
      <c r="E150" s="122">
        <v>45</v>
      </c>
      <c r="F150" s="125" t="s">
        <v>509</v>
      </c>
      <c r="G150" s="140">
        <v>24</v>
      </c>
      <c r="H150" s="139">
        <v>0.1</v>
      </c>
      <c r="I150" s="133" t="s">
        <v>124</v>
      </c>
      <c r="J150" s="222">
        <v>38</v>
      </c>
      <c r="K150" s="132" t="s">
        <v>126</v>
      </c>
      <c r="L150" s="222" t="s">
        <v>129</v>
      </c>
      <c r="M150" s="259" t="s">
        <v>129</v>
      </c>
      <c r="N150" s="226">
        <v>0.1</v>
      </c>
      <c r="O150" s="225"/>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48" t="s">
        <v>434</v>
      </c>
      <c r="L151" s="223" t="s">
        <v>125</v>
      </c>
      <c r="M151" s="142" t="s">
        <v>5440</v>
      </c>
      <c r="N151" s="85">
        <v>0</v>
      </c>
      <c r="O151" s="225"/>
    </row>
    <row r="152" spans="1:15" s="4" customFormat="1" ht="63.75" x14ac:dyDescent="0.25">
      <c r="A152" s="82">
        <v>146</v>
      </c>
      <c r="B152" s="133" t="s">
        <v>293</v>
      </c>
      <c r="C152" s="133" t="s">
        <v>508</v>
      </c>
      <c r="D152" s="133" t="s">
        <v>295</v>
      </c>
      <c r="E152" s="122">
        <v>46</v>
      </c>
      <c r="F152" s="125" t="s">
        <v>513</v>
      </c>
      <c r="G152" s="140">
        <v>25</v>
      </c>
      <c r="H152" s="152">
        <v>0.1</v>
      </c>
      <c r="I152" s="133" t="s">
        <v>177</v>
      </c>
      <c r="J152" s="141">
        <v>39</v>
      </c>
      <c r="K152" s="48" t="s">
        <v>434</v>
      </c>
      <c r="L152" s="246" t="s">
        <v>129</v>
      </c>
      <c r="M152" s="24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434</v>
      </c>
      <c r="L153" s="246" t="s">
        <v>126</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8" t="s">
        <v>434</v>
      </c>
      <c r="L154" s="222" t="s">
        <v>126</v>
      </c>
      <c r="M154" s="247" t="s">
        <v>126</v>
      </c>
      <c r="N154" s="226">
        <v>0</v>
      </c>
      <c r="O154" s="225"/>
    </row>
    <row r="155" spans="1:15" s="4" customFormat="1" ht="51" x14ac:dyDescent="0.25">
      <c r="A155" s="82">
        <v>149</v>
      </c>
      <c r="B155" s="133" t="s">
        <v>293</v>
      </c>
      <c r="C155" s="133" t="s">
        <v>508</v>
      </c>
      <c r="D155" s="133" t="s">
        <v>515</v>
      </c>
      <c r="E155" s="122">
        <v>49</v>
      </c>
      <c r="F155" s="125" t="s">
        <v>518</v>
      </c>
      <c r="G155" s="140">
        <v>28</v>
      </c>
      <c r="H155" s="152">
        <v>0.25</v>
      </c>
      <c r="I155" s="133" t="s">
        <v>390</v>
      </c>
      <c r="J155" s="141">
        <v>42</v>
      </c>
      <c r="K155" s="48" t="s">
        <v>434</v>
      </c>
      <c r="L155" s="222" t="s">
        <v>126</v>
      </c>
      <c r="M155" s="247" t="s">
        <v>126</v>
      </c>
      <c r="N155" s="226">
        <v>0</v>
      </c>
      <c r="O155" s="225"/>
    </row>
    <row r="156" spans="1:15" s="4" customFormat="1" ht="51" x14ac:dyDescent="0.25">
      <c r="A156" s="82">
        <v>150</v>
      </c>
      <c r="B156" s="133" t="s">
        <v>293</v>
      </c>
      <c r="C156" s="133" t="s">
        <v>508</v>
      </c>
      <c r="D156" s="133" t="s">
        <v>515</v>
      </c>
      <c r="E156" s="122">
        <v>50</v>
      </c>
      <c r="F156" s="125" t="s">
        <v>520</v>
      </c>
      <c r="G156" s="1422">
        <v>29</v>
      </c>
      <c r="H156" s="152">
        <v>0.05</v>
      </c>
      <c r="I156" s="133" t="s">
        <v>177</v>
      </c>
      <c r="J156" s="141">
        <v>43</v>
      </c>
      <c r="K156" s="48" t="s">
        <v>434</v>
      </c>
      <c r="L156" s="246" t="s">
        <v>135</v>
      </c>
      <c r="M156" s="318" t="s">
        <v>135</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434</v>
      </c>
      <c r="L157" s="246"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434</v>
      </c>
      <c r="L158" s="246"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8" t="s">
        <v>434</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8" t="s">
        <v>434</v>
      </c>
      <c r="L160" s="246" t="s">
        <v>126</v>
      </c>
      <c r="M160" s="259"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129</v>
      </c>
      <c r="L161" s="222" t="s">
        <v>129</v>
      </c>
      <c r="M161" s="259" t="s">
        <v>129</v>
      </c>
      <c r="N161" s="226">
        <v>0.1</v>
      </c>
      <c r="O161" s="225"/>
    </row>
    <row r="162" spans="1:15" s="4" customFormat="1" ht="76.5" x14ac:dyDescent="0.25">
      <c r="A162" s="82">
        <v>156</v>
      </c>
      <c r="B162" s="133" t="s">
        <v>293</v>
      </c>
      <c r="C162" s="133" t="s">
        <v>532</v>
      </c>
      <c r="D162" s="133" t="s">
        <v>295</v>
      </c>
      <c r="E162" s="122" t="s">
        <v>535</v>
      </c>
      <c r="F162" s="125" t="s">
        <v>536</v>
      </c>
      <c r="G162" s="140" t="s">
        <v>125</v>
      </c>
      <c r="H162" s="138" t="s">
        <v>125</v>
      </c>
      <c r="I162" s="133" t="s">
        <v>166</v>
      </c>
      <c r="J162" s="222" t="s">
        <v>125</v>
      </c>
      <c r="K162" s="132" t="s">
        <v>5441</v>
      </c>
      <c r="L162" s="223" t="s">
        <v>125</v>
      </c>
      <c r="M162" s="132" t="s">
        <v>5441</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222" t="s">
        <v>129</v>
      </c>
      <c r="M163" s="259"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247" t="s">
        <v>129</v>
      </c>
      <c r="N164" s="226">
        <v>0.1</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132" t="s">
        <v>129</v>
      </c>
      <c r="L165" s="223" t="s">
        <v>125</v>
      </c>
      <c r="M165" s="24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129</v>
      </c>
      <c r="L166" s="222" t="s">
        <v>129</v>
      </c>
      <c r="M166" s="247" t="s">
        <v>129</v>
      </c>
      <c r="N166" s="226">
        <v>0.1</v>
      </c>
      <c r="O166" s="225"/>
    </row>
    <row r="167" spans="1:15" s="4" customFormat="1" ht="51" x14ac:dyDescent="0.25">
      <c r="A167" s="82">
        <v>161</v>
      </c>
      <c r="B167" s="133" t="s">
        <v>293</v>
      </c>
      <c r="C167" s="133" t="s">
        <v>542</v>
      </c>
      <c r="D167" s="133" t="s">
        <v>295</v>
      </c>
      <c r="E167" s="122">
        <v>55</v>
      </c>
      <c r="F167" s="125" t="s">
        <v>543</v>
      </c>
      <c r="G167" s="140">
        <v>34</v>
      </c>
      <c r="H167" s="139">
        <v>0.1</v>
      </c>
      <c r="I167" s="133" t="s">
        <v>124</v>
      </c>
      <c r="J167" s="141">
        <v>47</v>
      </c>
      <c r="K167" s="132" t="s">
        <v>129</v>
      </c>
      <c r="L167" s="222" t="s">
        <v>129</v>
      </c>
      <c r="M167" s="259" t="s">
        <v>129</v>
      </c>
      <c r="N167" s="226">
        <v>0.1</v>
      </c>
      <c r="O167" s="225"/>
    </row>
    <row r="168" spans="1:15" s="4" customFormat="1" ht="76.5" x14ac:dyDescent="0.25">
      <c r="A168" s="82">
        <v>162</v>
      </c>
      <c r="B168" s="133" t="s">
        <v>293</v>
      </c>
      <c r="C168" s="133" t="s">
        <v>542</v>
      </c>
      <c r="D168" s="133" t="s">
        <v>295</v>
      </c>
      <c r="E168" s="122" t="s">
        <v>544</v>
      </c>
      <c r="F168" s="125" t="s">
        <v>545</v>
      </c>
      <c r="G168" s="140" t="s">
        <v>125</v>
      </c>
      <c r="H168" s="138" t="s">
        <v>125</v>
      </c>
      <c r="I168" s="133" t="s">
        <v>166</v>
      </c>
      <c r="J168" s="222" t="s">
        <v>125</v>
      </c>
      <c r="K168" s="132" t="s">
        <v>5441</v>
      </c>
      <c r="L168" s="223" t="s">
        <v>125</v>
      </c>
      <c r="M168" s="132" t="s">
        <v>5441</v>
      </c>
      <c r="N168" s="85">
        <v>0</v>
      </c>
      <c r="O168" s="225"/>
    </row>
    <row r="169" spans="1:15" s="4" customFormat="1" ht="51" x14ac:dyDescent="0.25">
      <c r="A169" s="82">
        <v>163</v>
      </c>
      <c r="B169" s="133" t="s">
        <v>293</v>
      </c>
      <c r="C169" s="133" t="s">
        <v>542</v>
      </c>
      <c r="D169" s="133" t="s">
        <v>295</v>
      </c>
      <c r="E169" s="122">
        <v>56</v>
      </c>
      <c r="F169" s="125" t="s">
        <v>547</v>
      </c>
      <c r="G169" s="140">
        <v>35</v>
      </c>
      <c r="H169" s="139">
        <v>0.2</v>
      </c>
      <c r="I169" s="133" t="s">
        <v>177</v>
      </c>
      <c r="J169" s="141">
        <v>48</v>
      </c>
      <c r="K169" s="132" t="s">
        <v>126</v>
      </c>
      <c r="L169" s="222" t="s">
        <v>129</v>
      </c>
      <c r="M169" s="247" t="s">
        <v>126</v>
      </c>
      <c r="N169" s="226">
        <v>0</v>
      </c>
      <c r="O169" s="225"/>
    </row>
    <row r="170" spans="1:15" s="4" customFormat="1" ht="63.75" x14ac:dyDescent="0.25">
      <c r="A170" s="82">
        <v>164</v>
      </c>
      <c r="B170" s="133" t="s">
        <v>293</v>
      </c>
      <c r="C170" s="133" t="s">
        <v>542</v>
      </c>
      <c r="D170" s="133" t="s">
        <v>295</v>
      </c>
      <c r="E170" s="122">
        <v>57</v>
      </c>
      <c r="F170" s="125" t="s">
        <v>548</v>
      </c>
      <c r="G170" s="1422">
        <v>36</v>
      </c>
      <c r="H170" s="152">
        <v>0.2</v>
      </c>
      <c r="I170" s="133" t="s">
        <v>177</v>
      </c>
      <c r="J170" s="222" t="s">
        <v>125</v>
      </c>
      <c r="K170" s="132"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126</v>
      </c>
      <c r="L177" s="246" t="s">
        <v>135</v>
      </c>
      <c r="M177" s="318" t="s">
        <v>135</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126</v>
      </c>
      <c r="L178" s="222" t="s">
        <v>129</v>
      </c>
      <c r="M178" s="259"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126</v>
      </c>
      <c r="L179" s="222" t="s">
        <v>129</v>
      </c>
      <c r="M179" s="259"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126</v>
      </c>
      <c r="L180" s="246" t="s">
        <v>135</v>
      </c>
      <c r="M180" s="318" t="s">
        <v>135</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126</v>
      </c>
      <c r="L181" s="246" t="s">
        <v>129</v>
      </c>
      <c r="M181" s="24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126</v>
      </c>
      <c r="L182" s="246"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126</v>
      </c>
      <c r="L183" s="246"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132" t="s">
        <v>129</v>
      </c>
      <c r="L184" s="246" t="s">
        <v>129</v>
      </c>
      <c r="M184" s="259" t="s">
        <v>129</v>
      </c>
      <c r="N184" s="226">
        <v>0.1</v>
      </c>
      <c r="O184" s="225"/>
    </row>
    <row r="185" spans="1:15" s="4" customFormat="1" ht="89.2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222" t="s">
        <v>129</v>
      </c>
      <c r="M186" s="259"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222" t="s">
        <v>129</v>
      </c>
      <c r="M187" s="259"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222" t="s">
        <v>129</v>
      </c>
      <c r="M188" s="259"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222" t="s">
        <v>129</v>
      </c>
      <c r="M189" s="259"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222" t="s">
        <v>129</v>
      </c>
      <c r="M190" s="259"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132" t="s">
        <v>126</v>
      </c>
      <c r="L191" s="222" t="s">
        <v>129</v>
      </c>
      <c r="M191" s="259" t="s">
        <v>129</v>
      </c>
      <c r="N191" s="661">
        <v>0.125</v>
      </c>
      <c r="O191" s="225" t="s">
        <v>5442</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132" t="s">
        <v>126</v>
      </c>
      <c r="L192" s="222" t="s">
        <v>129</v>
      </c>
      <c r="M192" s="315" t="s">
        <v>126</v>
      </c>
      <c r="N192" s="226">
        <v>0</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132" t="s">
        <v>126</v>
      </c>
      <c r="L193" s="222" t="s">
        <v>129</v>
      </c>
      <c r="M193" s="315" t="s">
        <v>126</v>
      </c>
      <c r="N193" s="226">
        <v>0</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126</v>
      </c>
      <c r="L194" s="222" t="s">
        <v>126</v>
      </c>
      <c r="M194" s="259" t="s">
        <v>126</v>
      </c>
      <c r="N194" s="226">
        <v>0</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434</v>
      </c>
      <c r="L195" s="223" t="s">
        <v>125</v>
      </c>
      <c r="M195" s="142" t="s">
        <v>407</v>
      </c>
      <c r="N195" s="85">
        <v>0</v>
      </c>
      <c r="O195" s="225"/>
    </row>
    <row r="196" spans="1:15" s="4" customFormat="1" ht="102"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142"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1571</v>
      </c>
      <c r="L212" s="223" t="s">
        <v>125</v>
      </c>
      <c r="M212" s="259" t="s">
        <v>1571</v>
      </c>
      <c r="N212" s="85">
        <v>0</v>
      </c>
      <c r="O212" s="225"/>
    </row>
    <row r="213" spans="1:15" s="4" customFormat="1" ht="76.5" x14ac:dyDescent="0.25">
      <c r="A213" s="82">
        <v>207</v>
      </c>
      <c r="B213" s="133" t="s">
        <v>601</v>
      </c>
      <c r="C213" s="133" t="s">
        <v>644</v>
      </c>
      <c r="D213" s="133" t="s">
        <v>644</v>
      </c>
      <c r="E213" s="122">
        <v>65</v>
      </c>
      <c r="F213" s="125" t="s">
        <v>645</v>
      </c>
      <c r="G213" s="140" t="s">
        <v>125</v>
      </c>
      <c r="H213" s="138" t="s">
        <v>125</v>
      </c>
      <c r="I213" s="133" t="s">
        <v>177</v>
      </c>
      <c r="J213" s="228">
        <v>54</v>
      </c>
      <c r="K213" s="132"/>
      <c r="L213" s="222"/>
      <c r="M213" s="259" t="s">
        <v>129</v>
      </c>
      <c r="N213" s="229">
        <v>0</v>
      </c>
      <c r="O213" s="230" t="s">
        <v>5443</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126</v>
      </c>
      <c r="L214" s="222"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126</v>
      </c>
      <c r="L215" s="222"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126</v>
      </c>
      <c r="L216" s="222" t="s">
        <v>129</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259" t="s">
        <v>126</v>
      </c>
      <c r="N221" s="85">
        <v>0</v>
      </c>
      <c r="O221" s="225"/>
    </row>
    <row r="222" spans="1:15" s="4" customFormat="1" ht="157.5" x14ac:dyDescent="0.25">
      <c r="A222" s="82">
        <v>216</v>
      </c>
      <c r="B222" s="133" t="s">
        <v>601</v>
      </c>
      <c r="C222" s="133" t="s">
        <v>664</v>
      </c>
      <c r="D222" s="133" t="s">
        <v>354</v>
      </c>
      <c r="E222" s="122" t="s">
        <v>665</v>
      </c>
      <c r="F222" s="125" t="s">
        <v>666</v>
      </c>
      <c r="G222" s="140" t="s">
        <v>125</v>
      </c>
      <c r="H222" s="138" t="s">
        <v>125</v>
      </c>
      <c r="I222" s="133" t="s">
        <v>265</v>
      </c>
      <c r="J222" s="222">
        <v>55</v>
      </c>
      <c r="K222" s="132" t="s">
        <v>126</v>
      </c>
      <c r="L222" s="718" t="s">
        <v>5444</v>
      </c>
      <c r="M222" s="743" t="s">
        <v>5444</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132" t="s">
        <v>126</v>
      </c>
      <c r="L223" s="222" t="s">
        <v>126</v>
      </c>
      <c r="M223" s="259" t="s">
        <v>126</v>
      </c>
      <c r="N223" s="226">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132" t="s">
        <v>126</v>
      </c>
      <c r="L224" s="222" t="s">
        <v>126</v>
      </c>
      <c r="M224" s="259"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59"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59"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59"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59" t="s">
        <v>126</v>
      </c>
      <c r="N228" s="85">
        <v>0</v>
      </c>
      <c r="O228" s="225"/>
    </row>
    <row r="229" spans="1:15" s="4" customFormat="1" ht="63.75" x14ac:dyDescent="0.25">
      <c r="A229" s="82">
        <v>223</v>
      </c>
      <c r="B229" s="133" t="s">
        <v>601</v>
      </c>
      <c r="C229" s="133" t="s">
        <v>644</v>
      </c>
      <c r="D229" s="133" t="s">
        <v>644</v>
      </c>
      <c r="E229" s="122">
        <v>70</v>
      </c>
      <c r="F229" s="125" t="s">
        <v>680</v>
      </c>
      <c r="G229" s="140" t="s">
        <v>125</v>
      </c>
      <c r="H229" s="138" t="s">
        <v>125</v>
      </c>
      <c r="I229" s="133" t="s">
        <v>321</v>
      </c>
      <c r="J229" s="222">
        <v>58</v>
      </c>
      <c r="K229" s="48">
        <v>14.2</v>
      </c>
      <c r="L229" s="283">
        <v>14.5</v>
      </c>
      <c r="M229" s="284">
        <v>14848</v>
      </c>
      <c r="N229" s="85">
        <v>0</v>
      </c>
      <c r="O229" s="225" t="s">
        <v>5445</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0</v>
      </c>
      <c r="L230" s="272">
        <v>0</v>
      </c>
      <c r="M230" s="324">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132" t="s">
        <v>129</v>
      </c>
      <c r="L231" s="222"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222" t="s">
        <v>126</v>
      </c>
      <c r="M233" s="259"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t="s">
        <v>126</v>
      </c>
      <c r="L234" s="222" t="s">
        <v>126</v>
      </c>
      <c r="M234" s="259" t="s">
        <v>126</v>
      </c>
      <c r="N234" s="85">
        <v>0</v>
      </c>
      <c r="O234" s="225"/>
    </row>
    <row r="235" spans="1:15" s="4" customFormat="1" ht="51"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129</v>
      </c>
      <c r="L237" s="222" t="s">
        <v>129</v>
      </c>
      <c r="M237" s="259" t="s">
        <v>129</v>
      </c>
      <c r="N237" s="85">
        <v>0</v>
      </c>
      <c r="O237" s="225"/>
    </row>
    <row r="238" spans="1:15" s="4" customFormat="1" ht="51"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222" t="s">
        <v>126</v>
      </c>
      <c r="M238" s="315" t="s">
        <v>129</v>
      </c>
      <c r="N238" s="85">
        <v>0</v>
      </c>
      <c r="O238" s="585" t="s">
        <v>5446</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3331</v>
      </c>
    </row>
    <row r="244" spans="1:15" s="4" customFormat="1" ht="76.5"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t="s">
        <v>125</v>
      </c>
      <c r="M244" s="259" t="s">
        <v>129</v>
      </c>
      <c r="N244" s="85">
        <v>0</v>
      </c>
      <c r="O244" s="225" t="s">
        <v>5447</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132" t="s">
        <v>126</v>
      </c>
      <c r="L245" s="223" t="s">
        <v>125</v>
      </c>
      <c r="M245" s="259"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259"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259"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259"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132" t="s">
        <v>126</v>
      </c>
      <c r="L250" s="222" t="s">
        <v>126</v>
      </c>
      <c r="M250" s="259"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434</v>
      </c>
      <c r="L251" s="222" t="s">
        <v>407</v>
      </c>
      <c r="M251" s="259"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434</v>
      </c>
      <c r="L252" s="222" t="s">
        <v>407</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434</v>
      </c>
      <c r="L253" s="222" t="s">
        <v>407</v>
      </c>
      <c r="M253" s="259"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434</v>
      </c>
      <c r="L254" s="222" t="s">
        <v>407</v>
      </c>
      <c r="M254" s="259" t="s">
        <v>126</v>
      </c>
      <c r="N254" s="85">
        <v>0</v>
      </c>
      <c r="O254" s="225"/>
    </row>
    <row r="255" spans="1:15" s="4" customFormat="1" ht="63.75" x14ac:dyDescent="0.25">
      <c r="A255" s="82">
        <v>249</v>
      </c>
      <c r="B255" s="133" t="s">
        <v>601</v>
      </c>
      <c r="C255" s="133" t="s">
        <v>664</v>
      </c>
      <c r="D255" s="133" t="s">
        <v>712</v>
      </c>
      <c r="E255" s="122">
        <v>78</v>
      </c>
      <c r="F255" s="125" t="s">
        <v>734</v>
      </c>
      <c r="G255" s="140">
        <v>48</v>
      </c>
      <c r="H255" s="152">
        <v>0.1</v>
      </c>
      <c r="I255" s="133" t="s">
        <v>177</v>
      </c>
      <c r="J255" s="141">
        <v>64</v>
      </c>
      <c r="K255" s="132" t="s">
        <v>126</v>
      </c>
      <c r="L255" s="222" t="s">
        <v>407</v>
      </c>
      <c r="M255" s="259" t="s">
        <v>126</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222" t="s">
        <v>129</v>
      </c>
      <c r="M256" s="259"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129</v>
      </c>
      <c r="L257" s="222" t="s">
        <v>129</v>
      </c>
      <c r="M257" s="259"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0.15</v>
      </c>
      <c r="L258" s="325">
        <v>0.15</v>
      </c>
      <c r="M258" s="326">
        <v>0.15</v>
      </c>
      <c r="N258" s="256">
        <v>0.2</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272">
        <v>640</v>
      </c>
      <c r="M259" s="313">
        <v>640</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1428</v>
      </c>
      <c r="L260" s="272">
        <v>1428</v>
      </c>
      <c r="M260" s="313">
        <v>1428</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48" t="s">
        <v>126</v>
      </c>
      <c r="L262" s="222" t="s">
        <v>129</v>
      </c>
      <c r="M262" s="259" t="s">
        <v>129</v>
      </c>
      <c r="N262" s="1535">
        <v>0.3</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48" t="s">
        <v>126</v>
      </c>
      <c r="L263" s="222" t="s">
        <v>129</v>
      </c>
      <c r="M263" s="259"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48" t="s">
        <v>129</v>
      </c>
      <c r="L264" s="222" t="s">
        <v>129</v>
      </c>
      <c r="M264" s="259" t="s">
        <v>129</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48" t="s">
        <v>129</v>
      </c>
      <c r="L265" s="222" t="s">
        <v>129</v>
      </c>
      <c r="M265" s="259" t="s">
        <v>129</v>
      </c>
      <c r="N265" s="1536"/>
      <c r="O265" s="225"/>
    </row>
    <row r="266" spans="1:15" x14ac:dyDescent="0.25">
      <c r="N266" s="9"/>
    </row>
    <row r="276" spans="14:14" x14ac:dyDescent="0.25">
      <c r="N276" s="344"/>
    </row>
  </sheetData>
  <sheetProtection formatCells="0" formatColumns="0" formatRows="0" insertColumns="0" insertHyperlinks="0"/>
  <mergeCells count="36">
    <mergeCell ref="N7:N8"/>
    <mergeCell ref="H7:H8"/>
    <mergeCell ref="H262:H263"/>
    <mergeCell ref="N262:N263"/>
    <mergeCell ref="G264:G265"/>
    <mergeCell ref="H264:H265"/>
    <mergeCell ref="N264:N265"/>
    <mergeCell ref="N11:N12"/>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8">
    <dataValidation type="list" allowBlank="1" showInputMessage="1" showErrorMessage="1" sqref="N258" xr:uid="{7889C780-D2FF-4821-9D81-A5B3C62474B2}">
      <formula1>"0%,20%"</formula1>
    </dataValidation>
    <dataValidation type="list" allowBlank="1" showInputMessage="1" showErrorMessage="1" sqref="N131" xr:uid="{5EF065C4-036A-4A3A-8CDD-9842B70C2A72}">
      <formula1>"0%,30%"</formula1>
    </dataValidation>
    <dataValidation type="list" allowBlank="1" showInputMessage="1" showErrorMessage="1" sqref="N100" xr:uid="{E140AD5C-755F-4193-A14A-6AC6467C3F21}">
      <formula1>"0%,20%,39%,50%"</formula1>
    </dataValidation>
    <dataValidation type="whole" allowBlank="1" showInputMessage="1" showErrorMessage="1" sqref="I130 K130:M130 L185:M185 L235:M235 M197 L261:M261 K43 K74:K75 K230 K20 K145 K67:K68 L114 L231" xr:uid="{CD34C5E6-16E2-43F0-B739-D47985CCBBED}">
      <formula1>0</formula1>
      <formula2>10000000</formula2>
    </dataValidation>
    <dataValidation type="list" allowBlank="1" showInputMessage="1" showErrorMessage="1" sqref="L94:M97 M115 K198:K211 K147:K149 K232:K234 K244:K249 K45:K56 K196 K98:K101 K214:K228 K251:K254 K178:K183 K163:K166 K169:K176 K103:K112 K114:K115 K135:K138 K140:K143 M140:M143 L178:M179 L114" xr:uid="{EAF7B1C8-CA14-4F50-B14D-A4B9D665EB84}">
      <formula1>"SI,NO,NO APLICA"</formula1>
    </dataValidation>
    <dataValidation type="list" allowBlank="1" showInputMessage="1" showErrorMessage="1" sqref="I129 M7:M9 K150:M150 L169 L166:L167 L236:L238 K69:M69 K144:M144 M184 K262:M265 K35:K37 K57:M57 M18:M19 L45:M55 L65:M65 K129:M129 K21:M21 M217:M221 L257 L223:L224 K87:M92 M23:M24 K186:M194 M223:M228 M236:M244 K161:M161 L163:M163 K18:K19 K71 K73 K7:K9 K236:K242 K231 K11:K16 K63 K59 K213 K250 K94:K97 K255:K257 K177 K26:K33 K23:K24 K65:K66 K39:K41 M167 K167 M256:M257 K184 M11:M16" xr:uid="{7A04769F-2BF6-4A6A-91BA-D1F72BC74992}">
      <formula1>"SI,NO"</formula1>
    </dataValidation>
    <dataValidation type="list" allowBlank="1" showInputMessage="1" showErrorMessage="1" sqref="M159:M160 L154:L155 M100:M101 L135:M139 L101 L98:M98 L103:M113 M114" xr:uid="{D78FB2E4-88D9-4446-A980-1E77F1FC7FA4}">
      <formula1>"SI,NO,NO APLICA,VACIO"</formula1>
    </dataValidation>
    <dataValidation type="list" allowBlank="1" showInputMessage="1" showErrorMessage="1" sqref="L36:L37 L39:M41 L63:M63 M25:M33 M198:M211 M121:M128 M245:M255 M59 L213:M216 M73 L147:M149 M66 L99:M99 L152:M153 M169:M176 L232:M234 L250:L256 M181:M183 L181:L184 M71 M35:M37 L157:L160 M154:M155 M157:M158 M164:M166 L141:L142 M231" xr:uid="{B0B99605-BAE4-4E70-B479-787D2C13E1B3}">
      <formula1>"SI,NO,VACIO"</formula1>
    </dataValidation>
  </dataValidations>
  <hyperlinks>
    <hyperlink ref="O35" r:id="rId1" display="https://secretariageneral.gov.co/sites/default/files/instrumentos_gestion_informacion/pgd_v5_2021-2021.pdf" xr:uid="{50039113-E7FB-40B2-A0EE-76BDE45A7920}"/>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1"/>
  <dimension ref="A1:V92"/>
  <sheetViews>
    <sheetView showGridLines="0" zoomScale="71" zoomScaleNormal="71"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2" style="198" customWidth="1"/>
    <col min="7" max="7" width="11.42578125" style="198" bestFit="1"/>
    <col min="8" max="8" width="13.140625" style="198" bestFit="1" customWidth="1"/>
    <col min="9" max="9" width="12" style="198" customWidth="1"/>
    <col min="10" max="10" width="12.5703125" style="198" bestFit="1" customWidth="1"/>
    <col min="11" max="11" width="24.42578125" style="198" customWidth="1"/>
    <col min="12" max="12" width="27.5703125" style="198" bestFit="1" customWidth="1"/>
    <col min="13" max="14" width="11.42578125" style="198"/>
    <col min="15" max="15" width="13.5703125" style="198" bestFit="1" customWidth="1"/>
    <col min="16" max="16" width="11.42578125" style="24"/>
    <col min="17" max="17" width="25.140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+'1055 IDU Ver.'!N7</f>
        <v>0.4</v>
      </c>
      <c r="Q2" s="301" t="s">
        <v>778</v>
      </c>
      <c r="R2" s="302" t="s">
        <v>1590</v>
      </c>
      <c r="S2" s="302" t="s">
        <v>779</v>
      </c>
      <c r="T2" s="302" t="s">
        <v>779</v>
      </c>
      <c r="U2" s="302" t="s">
        <v>1825</v>
      </c>
      <c r="V2" s="302" t="s">
        <v>1129</v>
      </c>
    </row>
    <row r="3" spans="1:22" ht="44.25" customHeight="1" x14ac:dyDescent="0.25">
      <c r="A3" s="1426"/>
      <c r="B3" s="1429"/>
      <c r="C3" s="1461"/>
      <c r="D3" s="1458"/>
      <c r="E3" s="1447"/>
      <c r="F3" s="1444"/>
      <c r="G3" s="1504"/>
      <c r="H3" s="1507"/>
      <c r="I3" s="1500"/>
      <c r="J3" s="1500"/>
      <c r="K3" s="26" t="s">
        <v>784</v>
      </c>
      <c r="L3" s="26" t="s">
        <v>785</v>
      </c>
      <c r="M3" s="20">
        <v>0.4</v>
      </c>
      <c r="N3" s="162">
        <f>+M3*G2*C2</f>
        <v>3.5999999999999997E-2</v>
      </c>
      <c r="O3" s="163">
        <f>+'1055 IDU Ver.'!N11</f>
        <v>0.4</v>
      </c>
      <c r="Q3" s="301" t="s">
        <v>786</v>
      </c>
      <c r="R3" s="302" t="s">
        <v>974</v>
      </c>
      <c r="S3" s="302" t="s">
        <v>1827</v>
      </c>
      <c r="T3" s="302" t="s">
        <v>1827</v>
      </c>
      <c r="U3" s="302" t="s">
        <v>974</v>
      </c>
      <c r="V3" s="302" t="s">
        <v>787</v>
      </c>
    </row>
    <row r="4" spans="1:22" ht="39" customHeight="1" x14ac:dyDescent="0.25">
      <c r="A4" s="1426"/>
      <c r="B4" s="1429"/>
      <c r="C4" s="1461"/>
      <c r="D4" s="1458"/>
      <c r="E4" s="1447"/>
      <c r="F4" s="1444"/>
      <c r="G4" s="1504"/>
      <c r="H4" s="1507"/>
      <c r="I4" s="1500"/>
      <c r="J4" s="1500"/>
      <c r="K4" s="26" t="s">
        <v>789</v>
      </c>
      <c r="L4" s="26" t="s">
        <v>790</v>
      </c>
      <c r="M4" s="20">
        <v>0.05</v>
      </c>
      <c r="N4" s="162">
        <f>+M4*G2*C2</f>
        <v>4.4999999999999997E-3</v>
      </c>
      <c r="O4" s="163">
        <f>+'1055 IDU Ver.'!N17</f>
        <v>0.05</v>
      </c>
      <c r="Q4" s="301" t="s">
        <v>791</v>
      </c>
      <c r="R4" s="302" t="s">
        <v>793</v>
      </c>
      <c r="S4" s="302" t="s">
        <v>795</v>
      </c>
      <c r="T4" s="302" t="s">
        <v>1595</v>
      </c>
      <c r="U4" s="302" t="s">
        <v>3241</v>
      </c>
      <c r="V4" s="302" t="s">
        <v>5008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+'1055 IDU Ver.'!N20</f>
        <v>0.15</v>
      </c>
      <c r="Q5" s="301" t="s">
        <v>799</v>
      </c>
      <c r="R5" s="301">
        <v>0.25</v>
      </c>
      <c r="S5" s="301">
        <v>0.44</v>
      </c>
      <c r="T5" s="301">
        <v>0.38</v>
      </c>
      <c r="U5" s="301">
        <v>0.49</v>
      </c>
      <c r="V5" s="301">
        <f>+D91</f>
        <v>0.71702552525252539</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+'1055 IDU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+'1055 IDU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+'1055 IDU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+'1055 IDU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+'1055 IDU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+'1055 IDU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436">
        <f>+'1055 IDU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+'1055 IDU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0.61750000000000016</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+'1055 IDU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+'1055 IDU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+'1055 IDU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0.4</v>
      </c>
      <c r="J21" s="1499">
        <f>+I21/H21</f>
        <v>0.4</v>
      </c>
      <c r="K21" s="28" t="s">
        <v>829</v>
      </c>
      <c r="L21" s="28" t="s">
        <v>830</v>
      </c>
      <c r="M21" s="175">
        <v>0.1</v>
      </c>
      <c r="N21" s="176">
        <f>+M21*G$21*C$17</f>
        <v>8.2500000000000004E-3</v>
      </c>
      <c r="O21" s="177">
        <f>+'1055 IDU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+'1055 IDU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+'1055 IDU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+'1055 IDU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0.4</v>
      </c>
      <c r="M26" s="99">
        <f>SUM(M21:M25)</f>
        <v>1</v>
      </c>
      <c r="N26" s="100">
        <f>SUM(N21:N25)</f>
        <v>8.2500000000000004E-2</v>
      </c>
      <c r="O26" s="174">
        <f>+O21+O22+O23+O24+O25</f>
        <v>0.4</v>
      </c>
    </row>
    <row r="27" spans="1:15" ht="24" x14ac:dyDescent="0.25">
      <c r="A27" s="1441"/>
      <c r="B27" s="1452"/>
      <c r="C27" s="1455"/>
      <c r="D27" s="1458"/>
      <c r="E27" s="1440" t="s">
        <v>838</v>
      </c>
      <c r="F27" s="1443" t="s">
        <v>839</v>
      </c>
      <c r="G27" s="1503">
        <v>0.2</v>
      </c>
      <c r="H27" s="1506">
        <f>+M30</f>
        <v>1</v>
      </c>
      <c r="I27" s="1499">
        <f>+O30</f>
        <v>0.4</v>
      </c>
      <c r="J27" s="1499">
        <f>+I27/H27</f>
        <v>0.4</v>
      </c>
      <c r="K27" s="28" t="s">
        <v>840</v>
      </c>
      <c r="L27" s="28" t="s">
        <v>841</v>
      </c>
      <c r="M27" s="179">
        <v>0.1</v>
      </c>
      <c r="N27" s="180">
        <f>+M27*G$27*C$17</f>
        <v>1.1000000000000003E-2</v>
      </c>
      <c r="O27" s="177">
        <f>+'1055 IDU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+'1055 IDU Ver.'!N130</f>
        <v>0</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+'1055 IDU Ver.'!N131</f>
        <v>0.3</v>
      </c>
    </row>
    <row r="30" spans="1:15" ht="15.75" thickBot="1" x14ac:dyDescent="0.3">
      <c r="A30" s="1441"/>
      <c r="B30" s="1452"/>
      <c r="C30" s="1455"/>
      <c r="D30" s="1458"/>
      <c r="E30" s="1442"/>
      <c r="F30" s="1445"/>
      <c r="G30" s="1505"/>
      <c r="H30" s="1508"/>
      <c r="I30" s="1501"/>
      <c r="J30" s="1502"/>
      <c r="K30" s="97" t="s">
        <v>800</v>
      </c>
      <c r="L30" s="98">
        <f>+O30/M30</f>
        <v>0.4</v>
      </c>
      <c r="M30" s="99">
        <f>SUM(M27:M29)</f>
        <v>1</v>
      </c>
      <c r="N30" s="100">
        <f>SUM(N27:N29)</f>
        <v>0.11000000000000001</v>
      </c>
      <c r="O30" s="174">
        <f>+O27+O28+O29</f>
        <v>0.4</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+'1055 IDU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+'1055 IDU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+'1055 IDU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+'1055 IDU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+'1055 IDU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+'1055 IDU Ver.'!N156</f>
        <v>0.05</v>
      </c>
    </row>
    <row r="37" spans="1:15" ht="15.75" thickBot="1" x14ac:dyDescent="0.3">
      <c r="A37" s="1441"/>
      <c r="B37" s="1452"/>
      <c r="C37" s="1455"/>
      <c r="D37" s="1458"/>
      <c r="E37" s="1442"/>
      <c r="F37" s="1445"/>
      <c r="G37" s="1505"/>
      <c r="H37" s="1508"/>
      <c r="I37" s="1501"/>
      <c r="J37" s="1502"/>
      <c r="K37" s="97" t="s">
        <v>800</v>
      </c>
      <c r="L37" s="98">
        <f>+O37/M37</f>
        <v>0.5</v>
      </c>
      <c r="M37" s="99">
        <f>SUM(M31:M36)</f>
        <v>1</v>
      </c>
      <c r="N37" s="100">
        <f>SUM(N31:N33)</f>
        <v>5.5000000000000014E-2</v>
      </c>
      <c r="O37" s="174">
        <f>+O31+O32+O33+O34+O35+O36</f>
        <v>0.5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+'1055 IDU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+'1055 IDU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+'1055 IDU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+'1055 IDU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+'1055 IDU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+'1055 IDU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+'1055 IDU Ver.'!N255</f>
        <v>0</v>
      </c>
    </row>
    <row r="45" spans="1:15" ht="15.75"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0.4</v>
      </c>
      <c r="J46" s="1509">
        <f>+I46/H46</f>
        <v>0.8</v>
      </c>
      <c r="K46" s="28" t="s">
        <v>876</v>
      </c>
      <c r="L46" s="28" t="s">
        <v>804</v>
      </c>
      <c r="M46" s="179">
        <v>0.1</v>
      </c>
      <c r="N46" s="176">
        <f>+(M46/H46)*G$46*C$17</f>
        <v>1.1000000000000003E-2</v>
      </c>
      <c r="O46" s="177">
        <f>+'1055 IDU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+'1055 IDU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+'1055 IDU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+'1055 IDU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+'1055 IDU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+'1055 IDU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+'1055 IDU Ver.'!N184</f>
        <v>0.1</v>
      </c>
    </row>
    <row r="53" spans="1:15" ht="15.75" thickBot="1" x14ac:dyDescent="0.3">
      <c r="A53" s="1441"/>
      <c r="B53" s="1452"/>
      <c r="C53" s="1455"/>
      <c r="D53" s="1458"/>
      <c r="E53" s="1442"/>
      <c r="F53" s="1445"/>
      <c r="G53" s="1505"/>
      <c r="H53" s="1524"/>
      <c r="I53" s="1511"/>
      <c r="J53" s="1511"/>
      <c r="K53" s="97" t="s">
        <v>800</v>
      </c>
      <c r="L53" s="98">
        <f>+O53/M53</f>
        <v>0.8</v>
      </c>
      <c r="M53" s="99">
        <f>SUM(M46:M52)</f>
        <v>1</v>
      </c>
      <c r="N53" s="100">
        <f>SUM(N46:N52)/2</f>
        <v>5.5000000000000007E-2</v>
      </c>
      <c r="O53" s="174">
        <f>+O46+O47+O48+O49+O50+O51+O52</f>
        <v>0.8</v>
      </c>
    </row>
    <row r="54" spans="1:15" ht="15" customHeight="1" x14ac:dyDescent="0.25">
      <c r="A54" s="1441"/>
      <c r="B54" s="1452"/>
      <c r="C54" s="1455"/>
      <c r="D54" s="1458"/>
      <c r="E54" s="1440" t="s">
        <v>889</v>
      </c>
      <c r="F54" s="1443" t="s">
        <v>890</v>
      </c>
      <c r="G54" s="1503">
        <v>0.1</v>
      </c>
      <c r="H54" s="1516">
        <f>SUM(M54:M61)</f>
        <v>1</v>
      </c>
      <c r="I54" s="1528">
        <f>+O62</f>
        <v>0.75</v>
      </c>
      <c r="J54" s="1519">
        <f>+I54/H54</f>
        <v>0.75</v>
      </c>
      <c r="K54" s="28" t="s">
        <v>891</v>
      </c>
      <c r="L54" s="28" t="s">
        <v>581</v>
      </c>
      <c r="M54" s="180">
        <v>0.125</v>
      </c>
      <c r="N54" s="176">
        <f>+M54*G$54*C$17</f>
        <v>6.8750000000000009E-3</v>
      </c>
      <c r="O54" s="177">
        <f>+'1055 IDU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+'1055 IDU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+'1055 IDU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+'1055 IDU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+'1055 IDU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+'1055 IDU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+'1055 IDU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+'1055 IDU Ver.'!N193</f>
        <v>0</v>
      </c>
    </row>
    <row r="62" spans="1:15" ht="15.75" thickBot="1" x14ac:dyDescent="0.3">
      <c r="A62" s="1450"/>
      <c r="B62" s="1453"/>
      <c r="C62" s="1456"/>
      <c r="D62" s="1459"/>
      <c r="E62" s="1450"/>
      <c r="F62" s="1477"/>
      <c r="G62" s="1525"/>
      <c r="H62" s="1527"/>
      <c r="I62" s="1530"/>
      <c r="J62" s="1521"/>
      <c r="K62" s="97" t="s">
        <v>800</v>
      </c>
      <c r="L62" s="98">
        <f>+O62/M62</f>
        <v>0.75</v>
      </c>
      <c r="M62" s="99">
        <f>SUM(M54:M61)</f>
        <v>1</v>
      </c>
      <c r="N62" s="100">
        <f>SUM(N54:N61)</f>
        <v>5.5E-2</v>
      </c>
      <c r="O62" s="174">
        <f>+O54+O55+O56+O57+O58+O59+O60+O61</f>
        <v>0.75</v>
      </c>
    </row>
    <row r="63" spans="1:15" ht="15" customHeight="1" x14ac:dyDescent="0.25">
      <c r="A63" s="1440">
        <v>3</v>
      </c>
      <c r="B63" s="1484" t="s">
        <v>899</v>
      </c>
      <c r="C63" s="1486">
        <v>0.1</v>
      </c>
      <c r="D63" s="1488">
        <f>+(J63*G63)+(J82*G82)+(J83*G83)+(J84*G84)</f>
        <v>0.27400525252525254</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+'1055 IDU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+'1055 IDU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+'1055 IDU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+'1055 IDU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+'1055 IDU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+'1055 IDU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+'1055 IDU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+'1055 IDU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+'1055 IDU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+'1055 IDU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+'1055 IDU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+'1055 IDU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+'1055 IDU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+'1055 IDU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+'1055 IDU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+'1055 IDU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+'1055 IDU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+'1055 IDU Ver.'!N223</f>
        <v>0</v>
      </c>
    </row>
    <row r="81" spans="1:15" ht="15.75"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0.4</v>
      </c>
      <c r="J84" s="188">
        <f>+I84/H84</f>
        <v>0.8</v>
      </c>
      <c r="K84" s="97" t="s">
        <v>800</v>
      </c>
      <c r="L84" s="98">
        <f>+O84/M84</f>
        <v>0.8</v>
      </c>
      <c r="M84" s="99">
        <f>100%/2</f>
        <v>0.5</v>
      </c>
      <c r="N84" s="190">
        <f>SUM(M46:M52)*G84*C63</f>
        <v>1.4999999999999999E-2</v>
      </c>
      <c r="O84" s="174">
        <f>+O53/2</f>
        <v>0.4</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+'1055 IDU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+'1055 IDU Ver.'!N257</f>
        <v>0.1</v>
      </c>
    </row>
    <row r="87" spans="1:15" ht="27"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+'1055 IDU Ver.'!N258</f>
        <v>0.2</v>
      </c>
    </row>
    <row r="88" spans="1:15" ht="16.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+'1055 IDU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+'1055 IDU Ver.'!N264</f>
        <v>0.3</v>
      </c>
    </row>
    <row r="91" spans="1:15" x14ac:dyDescent="0.25">
      <c r="C91" s="199">
        <v>2022</v>
      </c>
      <c r="D91" s="200">
        <f>+(C2*D2)+(C17*D17)+(C63*D63)+(C85*D85)</f>
        <v>0.71702552525252539</v>
      </c>
      <c r="M91" s="201"/>
      <c r="N91" s="200">
        <f>SUM(N6+N11+N16+N20+N26+N30+N37+N45+N53+N62+N81+N82+N83+N84+N88+N89+N90)</f>
        <v>1.0000000000000002</v>
      </c>
      <c r="O91" s="201"/>
    </row>
    <row r="92" spans="1:15" x14ac:dyDescent="0.25">
      <c r="C92" s="199"/>
      <c r="D92" s="202"/>
      <c r="M92" s="201"/>
      <c r="N92" s="201"/>
      <c r="O92" s="201"/>
    </row>
  </sheetData>
  <mergeCells count="88">
    <mergeCell ref="I2:I6"/>
    <mergeCell ref="J2:J6"/>
    <mergeCell ref="E7:E11"/>
    <mergeCell ref="F7:F11"/>
    <mergeCell ref="G7:G11"/>
    <mergeCell ref="H7:H11"/>
    <mergeCell ref="I7:I11"/>
    <mergeCell ref="J7:J11"/>
    <mergeCell ref="E2:E6"/>
    <mergeCell ref="F2:F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E21:E26"/>
    <mergeCell ref="F21:F26"/>
    <mergeCell ref="G21:G26"/>
    <mergeCell ref="H21:H26"/>
    <mergeCell ref="I21:I26"/>
    <mergeCell ref="J27:J30"/>
    <mergeCell ref="G17:G20"/>
    <mergeCell ref="H17:H20"/>
    <mergeCell ref="I17:I20"/>
    <mergeCell ref="J17:J20"/>
    <mergeCell ref="J21:J26"/>
    <mergeCell ref="E27:E30"/>
    <mergeCell ref="F27:F30"/>
    <mergeCell ref="G27:G30"/>
    <mergeCell ref="H27:H30"/>
    <mergeCell ref="I27:I30"/>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2">
    <tabColor theme="0"/>
  </sheetPr>
  <dimension ref="A1:P275"/>
  <sheetViews>
    <sheetView topLeftCell="A122" zoomScale="73" zoomScaleNormal="73" workbookViewId="0">
      <selection activeCell="J38" sqref="J38:J45"/>
    </sheetView>
  </sheetViews>
  <sheetFormatPr baseColWidth="10" defaultColWidth="11.42578125" defaultRowHeight="12.75" x14ac:dyDescent="0.25"/>
  <cols>
    <col min="1" max="1" width="5.28515625" style="2" customWidth="1"/>
    <col min="2" max="2" width="16.28515625" style="11" customWidth="1"/>
    <col min="3" max="3" width="10.7109375" style="3" customWidth="1"/>
    <col min="4" max="4" width="15.8554687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2399</v>
      </c>
      <c r="G2" s="1544"/>
      <c r="H2" s="1544"/>
      <c r="I2" s="1544"/>
      <c r="J2" s="1544"/>
      <c r="K2" s="1544"/>
      <c r="L2" s="1543"/>
      <c r="M2" s="1543"/>
      <c r="N2" s="1543"/>
      <c r="O2" s="1543"/>
    </row>
    <row r="3" spans="1:15" s="24" customFormat="1" ht="18.75" customHeight="1" x14ac:dyDescent="0.25">
      <c r="A3" s="1541" t="s">
        <v>101</v>
      </c>
      <c r="B3" s="1541"/>
      <c r="C3" s="1541"/>
      <c r="D3" s="1541"/>
      <c r="E3" s="1541"/>
      <c r="F3" s="1544">
        <v>1056</v>
      </c>
      <c r="G3" s="1544"/>
      <c r="H3" s="1544"/>
      <c r="I3" s="1544"/>
      <c r="J3" s="1544"/>
      <c r="K3" s="1544"/>
      <c r="L3" s="1543"/>
      <c r="M3" s="1543"/>
      <c r="N3" s="1543"/>
      <c r="O3" s="1543"/>
    </row>
    <row r="4" spans="1:15" s="24" customFormat="1" ht="18.75" customHeight="1" x14ac:dyDescent="0.25">
      <c r="A4" s="1541" t="s">
        <v>102</v>
      </c>
      <c r="B4" s="1541"/>
      <c r="C4" s="1541"/>
      <c r="D4" s="1541"/>
      <c r="E4" s="1541"/>
      <c r="F4" s="1544" t="s">
        <v>59</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53"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537">
        <v>0.4</v>
      </c>
      <c r="O7" s="225" t="s">
        <v>5448</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t="s">
        <v>5449</v>
      </c>
    </row>
    <row r="9" spans="1:15" s="4" customFormat="1" ht="89.25" x14ac:dyDescent="0.25">
      <c r="A9" s="82">
        <v>3</v>
      </c>
      <c r="B9" s="133" t="s">
        <v>120</v>
      </c>
      <c r="C9" s="133" t="s">
        <v>121</v>
      </c>
      <c r="D9" s="133" t="s">
        <v>122</v>
      </c>
      <c r="E9" s="122">
        <v>3</v>
      </c>
      <c r="F9" s="125" t="s">
        <v>131</v>
      </c>
      <c r="G9" s="1422">
        <v>2</v>
      </c>
      <c r="H9" s="138" t="s">
        <v>125</v>
      </c>
      <c r="I9" s="133" t="s">
        <v>124</v>
      </c>
      <c r="J9" s="222" t="s">
        <v>125</v>
      </c>
      <c r="K9" s="63" t="s">
        <v>129</v>
      </c>
      <c r="L9" s="223" t="s">
        <v>125</v>
      </c>
      <c r="M9" s="137" t="s">
        <v>129</v>
      </c>
      <c r="N9" s="85">
        <v>0</v>
      </c>
      <c r="O9" s="225" t="s">
        <v>5450</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126</v>
      </c>
      <c r="L11" s="223" t="s">
        <v>125</v>
      </c>
      <c r="M11" s="137" t="s">
        <v>126</v>
      </c>
      <c r="N11" s="1535">
        <v>0.2</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129</v>
      </c>
      <c r="L12" s="223" t="s">
        <v>125</v>
      </c>
      <c r="M12" s="137" t="s">
        <v>129</v>
      </c>
      <c r="N12" s="1536"/>
      <c r="O12" s="225" t="s">
        <v>5450</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129</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129</v>
      </c>
      <c r="N15" s="85">
        <v>0</v>
      </c>
      <c r="O15" s="225" t="s">
        <v>5451</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32" t="s">
        <v>5452</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4</v>
      </c>
      <c r="L20" s="223" t="s">
        <v>125</v>
      </c>
      <c r="M20" s="227">
        <v>5</v>
      </c>
      <c r="N20" s="226">
        <v>0.15</v>
      </c>
      <c r="O20" s="225" t="s">
        <v>5453</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204" t="s">
        <v>129</v>
      </c>
      <c r="M21" s="137" t="s">
        <v>129</v>
      </c>
      <c r="N21" s="226">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5454</v>
      </c>
      <c r="L22" s="223" t="s">
        <v>125</v>
      </c>
      <c r="M22" s="48" t="s">
        <v>5454</v>
      </c>
      <c r="N22" s="85">
        <v>0</v>
      </c>
      <c r="O22" s="225"/>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85">
        <v>0</v>
      </c>
      <c r="O23" s="225" t="s">
        <v>5455</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85">
        <v>0</v>
      </c>
      <c r="O24" s="225" t="s">
        <v>5456</v>
      </c>
    </row>
    <row r="25" spans="1:15" s="4" customFormat="1" ht="51"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7" t="s">
        <v>129</v>
      </c>
      <c r="N25" s="229">
        <v>0</v>
      </c>
      <c r="O25" s="230" t="s">
        <v>562</v>
      </c>
    </row>
    <row r="26" spans="1:15" s="4" customFormat="1" ht="51"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7" t="s">
        <v>129</v>
      </c>
      <c r="N26" s="85">
        <v>0</v>
      </c>
      <c r="O26" s="225" t="s">
        <v>5457</v>
      </c>
    </row>
    <row r="27" spans="1:15" s="4" customFormat="1" ht="51"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7" t="s">
        <v>129</v>
      </c>
      <c r="N27" s="85">
        <v>0</v>
      </c>
      <c r="O27" s="225" t="s">
        <v>5457</v>
      </c>
    </row>
    <row r="28" spans="1:15" s="4" customFormat="1" ht="51"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7" t="s">
        <v>129</v>
      </c>
      <c r="N28" s="85">
        <v>0</v>
      </c>
      <c r="O28" s="225" t="s">
        <v>5458</v>
      </c>
    </row>
    <row r="29" spans="1:15" s="4" customFormat="1" ht="51"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7" t="s">
        <v>126</v>
      </c>
      <c r="N29" s="85">
        <v>0</v>
      </c>
      <c r="O29" s="225"/>
    </row>
    <row r="30" spans="1:15" s="4" customFormat="1" ht="51"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7" t="s">
        <v>129</v>
      </c>
      <c r="N30" s="85">
        <v>0</v>
      </c>
      <c r="O30" s="225" t="s">
        <v>5459</v>
      </c>
    </row>
    <row r="31" spans="1:15" s="4" customFormat="1" ht="51"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7" t="s">
        <v>129</v>
      </c>
      <c r="N31" s="85">
        <v>0</v>
      </c>
      <c r="O31" s="225" t="s">
        <v>5460</v>
      </c>
    </row>
    <row r="32" spans="1:15" s="4" customFormat="1" ht="51"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7" t="s">
        <v>129</v>
      </c>
      <c r="N32" s="85">
        <v>0</v>
      </c>
      <c r="O32" s="225" t="s">
        <v>5461</v>
      </c>
    </row>
    <row r="33" spans="1:15" s="4" customFormat="1" ht="51"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7" t="s">
        <v>129</v>
      </c>
      <c r="N33" s="85">
        <v>0</v>
      </c>
      <c r="O33" s="225"/>
    </row>
    <row r="34" spans="1:15" s="4" customFormat="1" ht="51"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45" t="s">
        <v>999</v>
      </c>
      <c r="N34" s="85">
        <v>0</v>
      </c>
      <c r="O34" s="225"/>
    </row>
    <row r="35" spans="1:15" s="4" customFormat="1" ht="51"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7" t="s">
        <v>129</v>
      </c>
      <c r="N35" s="85">
        <v>0</v>
      </c>
      <c r="O35" s="307" t="s">
        <v>5462</v>
      </c>
    </row>
    <row r="36" spans="1:15" s="4" customFormat="1" ht="51" x14ac:dyDescent="0.25">
      <c r="A36" s="82">
        <v>30</v>
      </c>
      <c r="B36" s="133" t="s">
        <v>120</v>
      </c>
      <c r="C36" s="133" t="s">
        <v>161</v>
      </c>
      <c r="D36" s="133" t="s">
        <v>149</v>
      </c>
      <c r="E36" s="122">
        <v>8</v>
      </c>
      <c r="F36" s="125" t="s">
        <v>207</v>
      </c>
      <c r="G36" s="140">
        <v>6</v>
      </c>
      <c r="H36" s="139">
        <v>0.2</v>
      </c>
      <c r="I36" s="133" t="s">
        <v>177</v>
      </c>
      <c r="J36" s="222">
        <v>2</v>
      </c>
      <c r="K36" s="63" t="s">
        <v>129</v>
      </c>
      <c r="L36" s="204" t="s">
        <v>129</v>
      </c>
      <c r="M36" s="137" t="s">
        <v>129</v>
      </c>
      <c r="N36" s="226">
        <v>0.2</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63" t="s">
        <v>129</v>
      </c>
      <c r="L37" s="204" t="s">
        <v>129</v>
      </c>
      <c r="M37" s="137" t="s">
        <v>129</v>
      </c>
      <c r="N37" s="232">
        <v>0</v>
      </c>
      <c r="O37" s="225"/>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51" x14ac:dyDescent="0.25">
      <c r="A39" s="82">
        <v>33</v>
      </c>
      <c r="B39" s="133" t="s">
        <v>120</v>
      </c>
      <c r="C39" s="133" t="s">
        <v>161</v>
      </c>
      <c r="D39" s="133" t="s">
        <v>149</v>
      </c>
      <c r="E39" s="122" t="s">
        <v>212</v>
      </c>
      <c r="F39" s="125" t="s">
        <v>213</v>
      </c>
      <c r="G39" s="1422">
        <v>7</v>
      </c>
      <c r="H39" s="138" t="s">
        <v>125</v>
      </c>
      <c r="I39" s="133" t="s">
        <v>177</v>
      </c>
      <c r="J39" s="222" t="s">
        <v>142</v>
      </c>
      <c r="K39" s="63" t="s">
        <v>129</v>
      </c>
      <c r="L39" s="204" t="s">
        <v>129</v>
      </c>
      <c r="M39" s="137" t="s">
        <v>129</v>
      </c>
      <c r="N39" s="85">
        <v>0</v>
      </c>
      <c r="O39" s="225" t="s">
        <v>5463</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63" t="s">
        <v>129</v>
      </c>
      <c r="L40" s="204" t="s">
        <v>129</v>
      </c>
      <c r="M40" s="137" t="s">
        <v>129</v>
      </c>
      <c r="N40" s="85">
        <v>0</v>
      </c>
      <c r="O40" s="225" t="s">
        <v>5464</v>
      </c>
    </row>
    <row r="41" spans="1:15" s="4" customFormat="1" ht="89.25" x14ac:dyDescent="0.25">
      <c r="A41" s="82">
        <v>35</v>
      </c>
      <c r="B41" s="133" t="s">
        <v>120</v>
      </c>
      <c r="C41" s="133" t="s">
        <v>161</v>
      </c>
      <c r="D41" s="133" t="s">
        <v>149</v>
      </c>
      <c r="E41" s="122" t="s">
        <v>218</v>
      </c>
      <c r="F41" s="125" t="s">
        <v>219</v>
      </c>
      <c r="G41" s="1422"/>
      <c r="H41" s="138" t="s">
        <v>125</v>
      </c>
      <c r="I41" s="133" t="s">
        <v>177</v>
      </c>
      <c r="J41" s="222" t="s">
        <v>146</v>
      </c>
      <c r="K41" s="63" t="s">
        <v>126</v>
      </c>
      <c r="L41" s="204" t="s">
        <v>126</v>
      </c>
      <c r="M41" s="137" t="s">
        <v>126</v>
      </c>
      <c r="N41" s="85">
        <v>0</v>
      </c>
      <c r="O41" s="225" t="s">
        <v>5465</v>
      </c>
    </row>
    <row r="42" spans="1:15" s="4" customFormat="1" ht="267.75" x14ac:dyDescent="0.25">
      <c r="A42" s="82">
        <v>36</v>
      </c>
      <c r="B42" s="133" t="s">
        <v>120</v>
      </c>
      <c r="C42" s="133" t="s">
        <v>161</v>
      </c>
      <c r="D42" s="133" t="s">
        <v>149</v>
      </c>
      <c r="E42" s="122" t="s">
        <v>221</v>
      </c>
      <c r="F42" s="125" t="s">
        <v>222</v>
      </c>
      <c r="G42" s="1405"/>
      <c r="H42" s="138" t="s">
        <v>125</v>
      </c>
      <c r="I42" s="133" t="s">
        <v>166</v>
      </c>
      <c r="J42" s="222" t="s">
        <v>223</v>
      </c>
      <c r="K42" s="48" t="s">
        <v>958</v>
      </c>
      <c r="L42" s="369" t="s">
        <v>5466</v>
      </c>
      <c r="M42" s="142" t="s">
        <v>958</v>
      </c>
      <c r="N42" s="85">
        <v>0</v>
      </c>
      <c r="O42" s="225" t="s">
        <v>5456</v>
      </c>
    </row>
    <row r="43" spans="1:15" s="4" customFormat="1" ht="51" x14ac:dyDescent="0.25">
      <c r="A43" s="82">
        <v>37</v>
      </c>
      <c r="B43" s="133" t="s">
        <v>120</v>
      </c>
      <c r="C43" s="133" t="s">
        <v>161</v>
      </c>
      <c r="D43" s="133" t="s">
        <v>149</v>
      </c>
      <c r="E43" s="122">
        <v>11</v>
      </c>
      <c r="F43" s="125" t="s">
        <v>226</v>
      </c>
      <c r="G43" s="1422">
        <v>8</v>
      </c>
      <c r="H43" s="139">
        <v>0.3</v>
      </c>
      <c r="I43" s="133" t="s">
        <v>159</v>
      </c>
      <c r="J43" s="222">
        <v>5</v>
      </c>
      <c r="K43" s="45">
        <v>19</v>
      </c>
      <c r="L43" s="411">
        <v>1</v>
      </c>
      <c r="M43" s="227">
        <v>4</v>
      </c>
      <c r="N43" s="236">
        <v>0.3</v>
      </c>
      <c r="O43" s="225" t="s">
        <v>5467</v>
      </c>
    </row>
    <row r="44" spans="1:15" s="4" customFormat="1" ht="51"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51" x14ac:dyDescent="0.25">
      <c r="A45" s="82">
        <v>39</v>
      </c>
      <c r="B45" s="133" t="s">
        <v>120</v>
      </c>
      <c r="C45" s="133" t="s">
        <v>161</v>
      </c>
      <c r="D45" s="133" t="s">
        <v>149</v>
      </c>
      <c r="E45" s="122" t="s">
        <v>230</v>
      </c>
      <c r="F45" s="125" t="s">
        <v>231</v>
      </c>
      <c r="G45" s="1422"/>
      <c r="H45" s="138" t="s">
        <v>125</v>
      </c>
      <c r="I45" s="133" t="s">
        <v>124</v>
      </c>
      <c r="J45" s="222" t="s">
        <v>232</v>
      </c>
      <c r="K45" s="63" t="s">
        <v>129</v>
      </c>
      <c r="L45" s="369" t="s">
        <v>129</v>
      </c>
      <c r="M45" s="142" t="s">
        <v>129</v>
      </c>
      <c r="N45" s="85">
        <v>0</v>
      </c>
      <c r="O45" s="225"/>
    </row>
    <row r="46" spans="1:15" s="4" customFormat="1" ht="51" x14ac:dyDescent="0.25">
      <c r="A46" s="82">
        <v>40</v>
      </c>
      <c r="B46" s="133" t="s">
        <v>120</v>
      </c>
      <c r="C46" s="133" t="s">
        <v>161</v>
      </c>
      <c r="D46" s="133" t="s">
        <v>149</v>
      </c>
      <c r="E46" s="122" t="s">
        <v>233</v>
      </c>
      <c r="F46" s="125" t="s">
        <v>234</v>
      </c>
      <c r="G46" s="1422"/>
      <c r="H46" s="138" t="s">
        <v>125</v>
      </c>
      <c r="I46" s="133" t="s">
        <v>124</v>
      </c>
      <c r="J46" s="222" t="s">
        <v>235</v>
      </c>
      <c r="K46" s="63" t="s">
        <v>129</v>
      </c>
      <c r="L46" s="369" t="s">
        <v>129</v>
      </c>
      <c r="M46" s="142" t="s">
        <v>129</v>
      </c>
      <c r="N46" s="85">
        <v>0</v>
      </c>
      <c r="O46" s="225"/>
    </row>
    <row r="47" spans="1:15" s="4" customFormat="1" ht="51" x14ac:dyDescent="0.25">
      <c r="A47" s="82">
        <v>41</v>
      </c>
      <c r="B47" s="133" t="s">
        <v>120</v>
      </c>
      <c r="C47" s="133" t="s">
        <v>161</v>
      </c>
      <c r="D47" s="133" t="s">
        <v>149</v>
      </c>
      <c r="E47" s="122" t="s">
        <v>236</v>
      </c>
      <c r="F47" s="125" t="s">
        <v>237</v>
      </c>
      <c r="G47" s="1422"/>
      <c r="H47" s="138" t="s">
        <v>125</v>
      </c>
      <c r="I47" s="133" t="s">
        <v>124</v>
      </c>
      <c r="J47" s="222" t="s">
        <v>238</v>
      </c>
      <c r="K47" s="63" t="s">
        <v>129</v>
      </c>
      <c r="L47" s="369" t="s">
        <v>126</v>
      </c>
      <c r="M47" s="142" t="s">
        <v>126</v>
      </c>
      <c r="N47" s="85">
        <v>0</v>
      </c>
      <c r="O47" s="225"/>
    </row>
    <row r="48" spans="1:15" s="4" customFormat="1" ht="51" x14ac:dyDescent="0.25">
      <c r="A48" s="82">
        <v>42</v>
      </c>
      <c r="B48" s="133" t="s">
        <v>120</v>
      </c>
      <c r="C48" s="133" t="s">
        <v>161</v>
      </c>
      <c r="D48" s="133" t="s">
        <v>149</v>
      </c>
      <c r="E48" s="122" t="s">
        <v>239</v>
      </c>
      <c r="F48" s="125" t="s">
        <v>240</v>
      </c>
      <c r="G48" s="1422"/>
      <c r="H48" s="138" t="s">
        <v>125</v>
      </c>
      <c r="I48" s="133" t="s">
        <v>124</v>
      </c>
      <c r="J48" s="222" t="s">
        <v>241</v>
      </c>
      <c r="K48" s="63" t="s">
        <v>129</v>
      </c>
      <c r="L48" s="369" t="s">
        <v>126</v>
      </c>
      <c r="M48" s="142" t="s">
        <v>126</v>
      </c>
      <c r="N48" s="85">
        <v>0</v>
      </c>
      <c r="O48" s="225"/>
    </row>
    <row r="49" spans="1:15" s="4" customFormat="1" ht="51" x14ac:dyDescent="0.25">
      <c r="A49" s="82">
        <v>43</v>
      </c>
      <c r="B49" s="133" t="s">
        <v>120</v>
      </c>
      <c r="C49" s="133" t="s">
        <v>161</v>
      </c>
      <c r="D49" s="133" t="s">
        <v>149</v>
      </c>
      <c r="E49" s="122" t="s">
        <v>242</v>
      </c>
      <c r="F49" s="125" t="s">
        <v>243</v>
      </c>
      <c r="G49" s="1422"/>
      <c r="H49" s="138" t="s">
        <v>125</v>
      </c>
      <c r="I49" s="133" t="s">
        <v>124</v>
      </c>
      <c r="J49" s="222" t="s">
        <v>244</v>
      </c>
      <c r="K49" s="63" t="s">
        <v>129</v>
      </c>
      <c r="L49" s="369" t="s">
        <v>126</v>
      </c>
      <c r="M49" s="142" t="s">
        <v>126</v>
      </c>
      <c r="N49" s="85">
        <v>0</v>
      </c>
      <c r="O49" s="225"/>
    </row>
    <row r="50" spans="1:15" s="4" customFormat="1" ht="51" x14ac:dyDescent="0.25">
      <c r="A50" s="82">
        <v>44</v>
      </c>
      <c r="B50" s="133" t="s">
        <v>120</v>
      </c>
      <c r="C50" s="133" t="s">
        <v>161</v>
      </c>
      <c r="D50" s="133" t="s">
        <v>149</v>
      </c>
      <c r="E50" s="122" t="s">
        <v>245</v>
      </c>
      <c r="F50" s="125" t="s">
        <v>246</v>
      </c>
      <c r="G50" s="1422"/>
      <c r="H50" s="138" t="s">
        <v>125</v>
      </c>
      <c r="I50" s="133" t="s">
        <v>124</v>
      </c>
      <c r="J50" s="222" t="s">
        <v>247</v>
      </c>
      <c r="K50" s="63" t="s">
        <v>129</v>
      </c>
      <c r="L50" s="369" t="s">
        <v>126</v>
      </c>
      <c r="M50" s="142" t="s">
        <v>126</v>
      </c>
      <c r="N50" s="85">
        <v>0</v>
      </c>
      <c r="O50" s="225"/>
    </row>
    <row r="51" spans="1:15" s="4" customFormat="1" ht="51" x14ac:dyDescent="0.25">
      <c r="A51" s="82">
        <v>45</v>
      </c>
      <c r="B51" s="133" t="s">
        <v>120</v>
      </c>
      <c r="C51" s="133" t="s">
        <v>161</v>
      </c>
      <c r="D51" s="133" t="s">
        <v>149</v>
      </c>
      <c r="E51" s="122" t="s">
        <v>248</v>
      </c>
      <c r="F51" s="125" t="s">
        <v>249</v>
      </c>
      <c r="G51" s="1422"/>
      <c r="H51" s="138" t="s">
        <v>125</v>
      </c>
      <c r="I51" s="133" t="s">
        <v>124</v>
      </c>
      <c r="J51" s="222" t="s">
        <v>250</v>
      </c>
      <c r="K51" s="63" t="s">
        <v>129</v>
      </c>
      <c r="L51" s="369" t="s">
        <v>126</v>
      </c>
      <c r="M51" s="142" t="s">
        <v>126</v>
      </c>
      <c r="N51" s="85">
        <v>0</v>
      </c>
      <c r="O51" s="225"/>
    </row>
    <row r="52" spans="1:15" s="4" customFormat="1" ht="51" x14ac:dyDescent="0.25">
      <c r="A52" s="82">
        <v>46</v>
      </c>
      <c r="B52" s="133" t="s">
        <v>120</v>
      </c>
      <c r="C52" s="133" t="s">
        <v>161</v>
      </c>
      <c r="D52" s="133" t="s">
        <v>149</v>
      </c>
      <c r="E52" s="122" t="s">
        <v>251</v>
      </c>
      <c r="F52" s="125" t="s">
        <v>252</v>
      </c>
      <c r="G52" s="1422"/>
      <c r="H52" s="138" t="s">
        <v>125</v>
      </c>
      <c r="I52" s="133" t="s">
        <v>124</v>
      </c>
      <c r="J52" s="222" t="s">
        <v>253</v>
      </c>
      <c r="K52" s="63" t="s">
        <v>126</v>
      </c>
      <c r="L52" s="369" t="s">
        <v>126</v>
      </c>
      <c r="M52" s="142" t="s">
        <v>126</v>
      </c>
      <c r="N52" s="85">
        <v>0</v>
      </c>
      <c r="O52" s="225"/>
    </row>
    <row r="53" spans="1:15" s="4" customFormat="1" ht="51" x14ac:dyDescent="0.25">
      <c r="A53" s="82">
        <v>47</v>
      </c>
      <c r="B53" s="133" t="s">
        <v>120</v>
      </c>
      <c r="C53" s="133" t="s">
        <v>161</v>
      </c>
      <c r="D53" s="133" t="s">
        <v>149</v>
      </c>
      <c r="E53" s="122" t="s">
        <v>254</v>
      </c>
      <c r="F53" s="125" t="s">
        <v>255</v>
      </c>
      <c r="G53" s="1422"/>
      <c r="H53" s="138" t="s">
        <v>125</v>
      </c>
      <c r="I53" s="133" t="s">
        <v>124</v>
      </c>
      <c r="J53" s="222" t="s">
        <v>256</v>
      </c>
      <c r="K53" s="63" t="s">
        <v>129</v>
      </c>
      <c r="L53" s="369" t="s">
        <v>126</v>
      </c>
      <c r="M53" s="142" t="s">
        <v>126</v>
      </c>
      <c r="N53" s="85">
        <v>0</v>
      </c>
      <c r="O53" s="225"/>
    </row>
    <row r="54" spans="1:15" s="4" customFormat="1" ht="51" x14ac:dyDescent="0.25">
      <c r="A54" s="82">
        <v>48</v>
      </c>
      <c r="B54" s="133" t="s">
        <v>120</v>
      </c>
      <c r="C54" s="133" t="s">
        <v>161</v>
      </c>
      <c r="D54" s="133" t="s">
        <v>149</v>
      </c>
      <c r="E54" s="122" t="s">
        <v>257</v>
      </c>
      <c r="F54" s="125" t="s">
        <v>258</v>
      </c>
      <c r="G54" s="1422"/>
      <c r="H54" s="138" t="s">
        <v>125</v>
      </c>
      <c r="I54" s="133" t="s">
        <v>124</v>
      </c>
      <c r="J54" s="222" t="s">
        <v>259</v>
      </c>
      <c r="K54" s="63" t="s">
        <v>126</v>
      </c>
      <c r="L54" s="369" t="s">
        <v>126</v>
      </c>
      <c r="M54" s="142" t="s">
        <v>126</v>
      </c>
      <c r="N54" s="85">
        <v>0</v>
      </c>
      <c r="O54" s="225"/>
    </row>
    <row r="55" spans="1:15" s="4" customFormat="1" ht="51" x14ac:dyDescent="0.25">
      <c r="A55" s="82">
        <v>49</v>
      </c>
      <c r="B55" s="133" t="s">
        <v>120</v>
      </c>
      <c r="C55" s="133" t="s">
        <v>161</v>
      </c>
      <c r="D55" s="133" t="s">
        <v>149</v>
      </c>
      <c r="E55" s="122" t="s">
        <v>260</v>
      </c>
      <c r="F55" s="125" t="s">
        <v>261</v>
      </c>
      <c r="G55" s="1422"/>
      <c r="H55" s="138" t="s">
        <v>125</v>
      </c>
      <c r="I55" s="133" t="s">
        <v>124</v>
      </c>
      <c r="J55" s="222" t="s">
        <v>262</v>
      </c>
      <c r="K55" s="63" t="s">
        <v>126</v>
      </c>
      <c r="L55" s="369"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369" t="s">
        <v>5468</v>
      </c>
      <c r="M56" s="142" t="s">
        <v>5468</v>
      </c>
      <c r="N56" s="85">
        <v>0</v>
      </c>
      <c r="O56" s="225"/>
    </row>
    <row r="57" spans="1:15" s="4" customFormat="1" ht="51" x14ac:dyDescent="0.25">
      <c r="A57" s="82">
        <v>51</v>
      </c>
      <c r="B57" s="133" t="s">
        <v>120</v>
      </c>
      <c r="C57" s="133" t="s">
        <v>268</v>
      </c>
      <c r="D57" s="133" t="s">
        <v>149</v>
      </c>
      <c r="E57" s="122">
        <v>12</v>
      </c>
      <c r="F57" s="125" t="s">
        <v>269</v>
      </c>
      <c r="G57" s="140">
        <v>9</v>
      </c>
      <c r="H57" s="139">
        <v>0.1</v>
      </c>
      <c r="I57" s="133" t="s">
        <v>124</v>
      </c>
      <c r="J57" s="222">
        <v>6</v>
      </c>
      <c r="K57" s="63" t="s">
        <v>129</v>
      </c>
      <c r="L57" s="204" t="s">
        <v>129</v>
      </c>
      <c r="M57" s="137" t="s">
        <v>129</v>
      </c>
      <c r="N57" s="236">
        <v>0.1</v>
      </c>
      <c r="O57" s="225"/>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5469</v>
      </c>
      <c r="L58" s="223" t="s">
        <v>125</v>
      </c>
      <c r="M58" s="48" t="s">
        <v>5469</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126</v>
      </c>
      <c r="L59" s="223" t="s">
        <v>125</v>
      </c>
      <c r="M59" s="137" t="s">
        <v>129</v>
      </c>
      <c r="N59" s="236">
        <v>0.1</v>
      </c>
      <c r="O59" s="225"/>
    </row>
    <row r="60" spans="1:15" s="4" customFormat="1" ht="51" x14ac:dyDescent="0.25">
      <c r="A60" s="82">
        <v>54</v>
      </c>
      <c r="B60" s="133" t="s">
        <v>120</v>
      </c>
      <c r="C60" s="133" t="s">
        <v>268</v>
      </c>
      <c r="D60" s="133" t="s">
        <v>149</v>
      </c>
      <c r="E60" s="122">
        <v>14</v>
      </c>
      <c r="F60" s="125" t="s">
        <v>277</v>
      </c>
      <c r="G60" s="140" t="s">
        <v>125</v>
      </c>
      <c r="H60" s="138" t="s">
        <v>125</v>
      </c>
      <c r="I60" s="133" t="s">
        <v>278</v>
      </c>
      <c r="J60" s="222">
        <v>7</v>
      </c>
      <c r="K60" s="75">
        <v>1</v>
      </c>
      <c r="L60" s="412">
        <v>0.9</v>
      </c>
      <c r="M60" s="413">
        <v>0.5</v>
      </c>
      <c r="N60" s="85">
        <v>0</v>
      </c>
      <c r="O60" s="464"/>
    </row>
    <row r="61" spans="1:15" s="4" customFormat="1" ht="51" x14ac:dyDescent="0.25">
      <c r="A61" s="82">
        <v>55</v>
      </c>
      <c r="B61" s="133" t="s">
        <v>120</v>
      </c>
      <c r="C61" s="133" t="s">
        <v>268</v>
      </c>
      <c r="D61" s="133" t="s">
        <v>149</v>
      </c>
      <c r="E61" s="122">
        <v>15</v>
      </c>
      <c r="F61" s="125" t="s">
        <v>279</v>
      </c>
      <c r="G61" s="140">
        <v>11</v>
      </c>
      <c r="H61" s="138" t="s">
        <v>280</v>
      </c>
      <c r="I61" s="133" t="s">
        <v>278</v>
      </c>
      <c r="J61" s="222">
        <v>8</v>
      </c>
      <c r="K61" s="62">
        <v>0.91</v>
      </c>
      <c r="L61" s="412">
        <v>0.67</v>
      </c>
      <c r="M61" s="413">
        <v>0.67</v>
      </c>
      <c r="N61" s="239">
        <v>0.5</v>
      </c>
      <c r="O61" s="464" t="s">
        <v>5470</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t="s">
        <v>129</v>
      </c>
      <c r="L62" s="223" t="s">
        <v>125</v>
      </c>
      <c r="M62" s="142" t="s">
        <v>5471</v>
      </c>
      <c r="N62" s="85">
        <v>0</v>
      </c>
      <c r="O62" s="225"/>
    </row>
    <row r="63" spans="1:15" s="4" customFormat="1" ht="51" x14ac:dyDescent="0.25">
      <c r="A63" s="82">
        <v>57</v>
      </c>
      <c r="B63" s="133" t="s">
        <v>120</v>
      </c>
      <c r="C63" s="133" t="s">
        <v>268</v>
      </c>
      <c r="D63" s="133" t="s">
        <v>149</v>
      </c>
      <c r="E63" s="122">
        <v>17</v>
      </c>
      <c r="F63" s="125" t="s">
        <v>287</v>
      </c>
      <c r="G63" s="140">
        <v>12</v>
      </c>
      <c r="H63" s="139">
        <v>0.3</v>
      </c>
      <c r="I63" s="133" t="s">
        <v>177</v>
      </c>
      <c r="J63" s="222">
        <v>9</v>
      </c>
      <c r="K63" s="63" t="s">
        <v>129</v>
      </c>
      <c r="L63" s="204" t="s">
        <v>129</v>
      </c>
      <c r="M63" s="137" t="s">
        <v>129</v>
      </c>
      <c r="N63" s="236">
        <v>0.3</v>
      </c>
      <c r="O63" s="225"/>
    </row>
    <row r="64" spans="1:15" s="4" customFormat="1" ht="51" x14ac:dyDescent="0.25">
      <c r="A64" s="82">
        <v>58</v>
      </c>
      <c r="B64" s="133" t="s">
        <v>120</v>
      </c>
      <c r="C64" s="133" t="s">
        <v>268</v>
      </c>
      <c r="D64" s="133" t="s">
        <v>149</v>
      </c>
      <c r="E64" s="122" t="s">
        <v>289</v>
      </c>
      <c r="F64" s="125" t="s">
        <v>290</v>
      </c>
      <c r="G64" s="140" t="s">
        <v>125</v>
      </c>
      <c r="H64" s="138" t="s">
        <v>125</v>
      </c>
      <c r="I64" s="133" t="s">
        <v>166</v>
      </c>
      <c r="J64" s="222" t="s">
        <v>125</v>
      </c>
      <c r="K64" s="48" t="s">
        <v>5472</v>
      </c>
      <c r="L64" s="223" t="s">
        <v>125</v>
      </c>
      <c r="M64" s="142" t="s">
        <v>1643</v>
      </c>
      <c r="N64" s="85">
        <v>0</v>
      </c>
      <c r="O64" s="225"/>
    </row>
    <row r="65" spans="1:15" s="4" customFormat="1" ht="63.75" x14ac:dyDescent="0.25">
      <c r="A65" s="82">
        <v>59</v>
      </c>
      <c r="B65" s="133" t="s">
        <v>293</v>
      </c>
      <c r="C65" s="133" t="s">
        <v>294</v>
      </c>
      <c r="D65" s="133" t="s">
        <v>295</v>
      </c>
      <c r="E65" s="122">
        <v>18</v>
      </c>
      <c r="F65" s="125" t="s">
        <v>296</v>
      </c>
      <c r="G65" s="140">
        <v>13</v>
      </c>
      <c r="H65" s="139">
        <v>0.1</v>
      </c>
      <c r="I65" s="133" t="s">
        <v>124</v>
      </c>
      <c r="J65" s="222">
        <v>12</v>
      </c>
      <c r="K65" s="63" t="s">
        <v>129</v>
      </c>
      <c r="L65" s="204" t="s">
        <v>129</v>
      </c>
      <c r="M65" s="137" t="s">
        <v>129</v>
      </c>
      <c r="N65" s="236">
        <v>0.1</v>
      </c>
      <c r="O65" s="225"/>
    </row>
    <row r="66" spans="1:15" s="4" customFormat="1" ht="63.7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225" t="s">
        <v>5473</v>
      </c>
    </row>
    <row r="67" spans="1:15" s="4" customFormat="1" ht="63.75" x14ac:dyDescent="0.25">
      <c r="A67" s="82">
        <v>61</v>
      </c>
      <c r="B67" s="133" t="s">
        <v>293</v>
      </c>
      <c r="C67" s="133" t="s">
        <v>294</v>
      </c>
      <c r="D67" s="133" t="s">
        <v>300</v>
      </c>
      <c r="E67" s="122">
        <v>20</v>
      </c>
      <c r="F67" s="125" t="s">
        <v>301</v>
      </c>
      <c r="G67" s="140" t="s">
        <v>125</v>
      </c>
      <c r="H67" s="138" t="s">
        <v>125</v>
      </c>
      <c r="I67" s="133" t="s">
        <v>159</v>
      </c>
      <c r="J67" s="222">
        <v>10</v>
      </c>
      <c r="K67" s="45">
        <v>11</v>
      </c>
      <c r="L67" s="411">
        <v>13</v>
      </c>
      <c r="M67" s="227">
        <v>14</v>
      </c>
      <c r="N67" s="85">
        <v>0</v>
      </c>
      <c r="O67" s="225" t="s">
        <v>5474</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2</v>
      </c>
      <c r="L68" s="411">
        <v>7</v>
      </c>
      <c r="M68" s="227">
        <v>3</v>
      </c>
      <c r="N68" s="236">
        <v>0.18214285714285713</v>
      </c>
      <c r="O68" s="225" t="s">
        <v>5475</v>
      </c>
    </row>
    <row r="69" spans="1:15" s="4" customFormat="1" ht="102" x14ac:dyDescent="0.25">
      <c r="A69" s="82">
        <v>63</v>
      </c>
      <c r="B69" s="133" t="s">
        <v>293</v>
      </c>
      <c r="C69" s="133" t="s">
        <v>304</v>
      </c>
      <c r="D69" s="133" t="s">
        <v>295</v>
      </c>
      <c r="E69" s="122">
        <v>22</v>
      </c>
      <c r="F69" s="125" t="s">
        <v>305</v>
      </c>
      <c r="G69" s="140">
        <v>16</v>
      </c>
      <c r="H69" s="139">
        <v>0.1</v>
      </c>
      <c r="I69" s="133" t="s">
        <v>124</v>
      </c>
      <c r="J69" s="222">
        <v>14</v>
      </c>
      <c r="K69" s="63" t="s">
        <v>129</v>
      </c>
      <c r="L69" s="204" t="s">
        <v>129</v>
      </c>
      <c r="M69" s="137" t="s">
        <v>129</v>
      </c>
      <c r="N69" s="236">
        <v>0.1</v>
      </c>
      <c r="O69" s="225" t="s">
        <v>5476</v>
      </c>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5477</v>
      </c>
      <c r="L70" s="223" t="s">
        <v>125</v>
      </c>
      <c r="M70" s="132" t="s">
        <v>5478</v>
      </c>
      <c r="N70" s="85">
        <v>0</v>
      </c>
      <c r="O70" s="32" t="s">
        <v>5479</v>
      </c>
    </row>
    <row r="71" spans="1:15" s="4" customFormat="1" ht="51"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7" t="s">
        <v>129</v>
      </c>
      <c r="N71" s="236">
        <v>0.05</v>
      </c>
      <c r="O71" s="225"/>
    </row>
    <row r="72" spans="1:15" s="4" customFormat="1" ht="51" x14ac:dyDescent="0.25">
      <c r="A72" s="82">
        <v>66</v>
      </c>
      <c r="B72" s="133" t="s">
        <v>293</v>
      </c>
      <c r="C72" s="133" t="s">
        <v>304</v>
      </c>
      <c r="D72" s="133" t="s">
        <v>295</v>
      </c>
      <c r="E72" s="122" t="s">
        <v>311</v>
      </c>
      <c r="F72" s="125" t="s">
        <v>312</v>
      </c>
      <c r="G72" s="140" t="s">
        <v>125</v>
      </c>
      <c r="H72" s="138" t="s">
        <v>125</v>
      </c>
      <c r="I72" s="133" t="s">
        <v>166</v>
      </c>
      <c r="J72" s="222" t="s">
        <v>125</v>
      </c>
      <c r="K72" s="48" t="s">
        <v>5480</v>
      </c>
      <c r="L72" s="223" t="s">
        <v>125</v>
      </c>
      <c r="M72" s="48" t="s">
        <v>5480</v>
      </c>
      <c r="N72" s="85">
        <v>0</v>
      </c>
      <c r="O72" s="225"/>
    </row>
    <row r="73" spans="1:15" s="4" customFormat="1" ht="51"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282" t="s">
        <v>5481</v>
      </c>
    </row>
    <row r="74" spans="1:15" s="4" customFormat="1" ht="51" x14ac:dyDescent="0.25">
      <c r="A74" s="82">
        <v>68</v>
      </c>
      <c r="B74" s="133" t="s">
        <v>293</v>
      </c>
      <c r="C74" s="133" t="s">
        <v>304</v>
      </c>
      <c r="D74" s="133" t="s">
        <v>295</v>
      </c>
      <c r="E74" s="122">
        <v>25</v>
      </c>
      <c r="F74" s="125" t="s">
        <v>316</v>
      </c>
      <c r="G74" s="140" t="s">
        <v>125</v>
      </c>
      <c r="H74" s="138" t="s">
        <v>125</v>
      </c>
      <c r="I74" s="133" t="s">
        <v>159</v>
      </c>
      <c r="J74" s="222">
        <v>11</v>
      </c>
      <c r="K74" s="45">
        <v>8</v>
      </c>
      <c r="L74" s="411">
        <v>9</v>
      </c>
      <c r="M74" s="227">
        <v>9</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411">
        <v>0</v>
      </c>
      <c r="M75" s="227">
        <v>0</v>
      </c>
      <c r="N75" s="85">
        <v>0</v>
      </c>
      <c r="O75" s="225"/>
    </row>
    <row r="76" spans="1:15" s="4" customFormat="1" ht="51" x14ac:dyDescent="0.25">
      <c r="A76" s="82">
        <v>70</v>
      </c>
      <c r="B76" s="133" t="s">
        <v>293</v>
      </c>
      <c r="C76" s="133" t="s">
        <v>304</v>
      </c>
      <c r="D76" s="133" t="s">
        <v>300</v>
      </c>
      <c r="E76" s="122">
        <v>27</v>
      </c>
      <c r="F76" s="125" t="s">
        <v>320</v>
      </c>
      <c r="G76" s="140" t="s">
        <v>125</v>
      </c>
      <c r="H76" s="138" t="s">
        <v>125</v>
      </c>
      <c r="I76" s="133" t="s">
        <v>321</v>
      </c>
      <c r="J76" s="222">
        <v>16</v>
      </c>
      <c r="K76" s="48">
        <v>342.55</v>
      </c>
      <c r="L76" s="415">
        <v>365</v>
      </c>
      <c r="M76" s="262">
        <v>365</v>
      </c>
      <c r="N76" s="85">
        <v>0</v>
      </c>
      <c r="O76" s="225"/>
    </row>
    <row r="77" spans="1:15" s="4" customFormat="1" ht="255" x14ac:dyDescent="0.25">
      <c r="A77" s="82">
        <v>71</v>
      </c>
      <c r="B77" s="133" t="s">
        <v>293</v>
      </c>
      <c r="C77" s="133" t="s">
        <v>304</v>
      </c>
      <c r="D77" s="133" t="s">
        <v>300</v>
      </c>
      <c r="E77" s="122" t="s">
        <v>323</v>
      </c>
      <c r="F77" s="125" t="s">
        <v>324</v>
      </c>
      <c r="G77" s="140" t="s">
        <v>125</v>
      </c>
      <c r="H77" s="138" t="s">
        <v>125</v>
      </c>
      <c r="I77" s="133" t="s">
        <v>159</v>
      </c>
      <c r="J77" s="222" t="s">
        <v>325</v>
      </c>
      <c r="K77" s="48">
        <v>7823</v>
      </c>
      <c r="L77" s="421" t="s">
        <v>5482</v>
      </c>
      <c r="M77" s="227">
        <v>7823</v>
      </c>
      <c r="N77" s="85">
        <v>0</v>
      </c>
      <c r="O77" s="225" t="s">
        <v>5483</v>
      </c>
    </row>
    <row r="78" spans="1:15" s="4" customFormat="1" ht="127.5" x14ac:dyDescent="0.25">
      <c r="A78" s="82">
        <v>72</v>
      </c>
      <c r="B78" s="133" t="s">
        <v>293</v>
      </c>
      <c r="C78" s="133" t="s">
        <v>304</v>
      </c>
      <c r="D78" s="133" t="s">
        <v>300</v>
      </c>
      <c r="E78" s="122" t="s">
        <v>327</v>
      </c>
      <c r="F78" s="125" t="s">
        <v>328</v>
      </c>
      <c r="G78" s="140" t="s">
        <v>125</v>
      </c>
      <c r="H78" s="138" t="s">
        <v>125</v>
      </c>
      <c r="I78" s="133" t="s">
        <v>321</v>
      </c>
      <c r="J78" s="222">
        <v>17</v>
      </c>
      <c r="K78" s="45">
        <v>0</v>
      </c>
      <c r="L78" s="495" t="s">
        <v>5484</v>
      </c>
      <c r="M78" s="262">
        <v>0</v>
      </c>
      <c r="N78" s="85">
        <v>0</v>
      </c>
      <c r="O78" s="225"/>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5">
        <v>0</v>
      </c>
      <c r="L79" s="415">
        <v>205</v>
      </c>
      <c r="M79" s="263">
        <v>205</v>
      </c>
      <c r="N79" s="85">
        <v>0</v>
      </c>
      <c r="O79" s="225" t="s">
        <v>5485</v>
      </c>
    </row>
    <row r="80" spans="1:15" s="4" customFormat="1" ht="51" x14ac:dyDescent="0.25">
      <c r="A80" s="82">
        <v>74</v>
      </c>
      <c r="B80" s="133" t="s">
        <v>293</v>
      </c>
      <c r="C80" s="133" t="s">
        <v>304</v>
      </c>
      <c r="D80" s="133" t="s">
        <v>330</v>
      </c>
      <c r="E80" s="122" t="s">
        <v>333</v>
      </c>
      <c r="F80" s="125" t="s">
        <v>334</v>
      </c>
      <c r="G80" s="140" t="s">
        <v>125</v>
      </c>
      <c r="H80" s="138" t="s">
        <v>125</v>
      </c>
      <c r="I80" s="133" t="s">
        <v>159</v>
      </c>
      <c r="J80" s="222" t="s">
        <v>335</v>
      </c>
      <c r="K80" s="45">
        <v>0</v>
      </c>
      <c r="L80" s="411">
        <v>7197</v>
      </c>
      <c r="M80" s="227">
        <v>7197</v>
      </c>
      <c r="N80" s="85">
        <v>0</v>
      </c>
      <c r="O80" s="225"/>
    </row>
    <row r="81" spans="1:15" s="4" customFormat="1" ht="51" x14ac:dyDescent="0.25">
      <c r="A81" s="82">
        <v>75</v>
      </c>
      <c r="B81" s="133" t="s">
        <v>293</v>
      </c>
      <c r="C81" s="133" t="s">
        <v>304</v>
      </c>
      <c r="D81" s="133" t="s">
        <v>330</v>
      </c>
      <c r="E81" s="122" t="s">
        <v>337</v>
      </c>
      <c r="F81" s="125" t="s">
        <v>338</v>
      </c>
      <c r="G81" s="140" t="s">
        <v>125</v>
      </c>
      <c r="H81" s="138" t="s">
        <v>125</v>
      </c>
      <c r="I81" s="133" t="s">
        <v>321</v>
      </c>
      <c r="J81" s="222">
        <v>19</v>
      </c>
      <c r="K81" s="45">
        <v>0</v>
      </c>
      <c r="L81" s="415">
        <v>0</v>
      </c>
      <c r="M81" s="262">
        <v>0</v>
      </c>
      <c r="N81" s="85">
        <v>0</v>
      </c>
      <c r="O81" s="225"/>
    </row>
    <row r="82" spans="1:15" s="4" customFormat="1" ht="51" x14ac:dyDescent="0.25">
      <c r="A82" s="82">
        <v>76</v>
      </c>
      <c r="B82" s="133" t="s">
        <v>293</v>
      </c>
      <c r="C82" s="133" t="s">
        <v>304</v>
      </c>
      <c r="D82" s="133" t="s">
        <v>339</v>
      </c>
      <c r="E82" s="122">
        <v>29</v>
      </c>
      <c r="F82" s="125" t="s">
        <v>340</v>
      </c>
      <c r="G82" s="140" t="s">
        <v>125</v>
      </c>
      <c r="H82" s="138" t="s">
        <v>125</v>
      </c>
      <c r="I82" s="133" t="s">
        <v>166</v>
      </c>
      <c r="J82" s="222">
        <v>20</v>
      </c>
      <c r="K82" s="48" t="s">
        <v>5486</v>
      </c>
      <c r="L82" s="369" t="s">
        <v>5486</v>
      </c>
      <c r="M82" s="48" t="s">
        <v>5486</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0.8</v>
      </c>
      <c r="L83" s="374">
        <v>0.8</v>
      </c>
      <c r="M83" s="62">
        <v>0.85</v>
      </c>
      <c r="N83" s="85">
        <v>0</v>
      </c>
      <c r="O83" s="225" t="s">
        <v>5487</v>
      </c>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48" t="s">
        <v>348</v>
      </c>
      <c r="L84" s="369" t="s">
        <v>348</v>
      </c>
      <c r="M84" s="48"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0.7</v>
      </c>
      <c r="L85" s="417">
        <v>0.4</v>
      </c>
      <c r="M85" s="62">
        <v>0.15</v>
      </c>
      <c r="N85" s="85">
        <v>0</v>
      </c>
      <c r="O85" s="225" t="s">
        <v>5487</v>
      </c>
    </row>
    <row r="86" spans="1:15" s="4" customFormat="1" ht="51"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51" x14ac:dyDescent="0.25">
      <c r="A87" s="82">
        <v>81</v>
      </c>
      <c r="B87" s="133" t="s">
        <v>293</v>
      </c>
      <c r="C87" s="133" t="s">
        <v>304</v>
      </c>
      <c r="D87" s="133" t="s">
        <v>354</v>
      </c>
      <c r="E87" s="122" t="s">
        <v>355</v>
      </c>
      <c r="F87" s="125" t="s">
        <v>356</v>
      </c>
      <c r="G87" s="140" t="s">
        <v>125</v>
      </c>
      <c r="H87" s="138" t="s">
        <v>125</v>
      </c>
      <c r="I87" s="133" t="s">
        <v>124</v>
      </c>
      <c r="J87" s="222" t="s">
        <v>306</v>
      </c>
      <c r="K87" s="63" t="s">
        <v>129</v>
      </c>
      <c r="L87" s="418" t="s">
        <v>129</v>
      </c>
      <c r="M87" s="245" t="s">
        <v>129</v>
      </c>
      <c r="N87" s="85">
        <v>0</v>
      </c>
      <c r="O87" s="225"/>
    </row>
    <row r="88" spans="1:15" s="4" customFormat="1" ht="51" x14ac:dyDescent="0.25">
      <c r="A88" s="82">
        <v>82</v>
      </c>
      <c r="B88" s="133" t="s">
        <v>293</v>
      </c>
      <c r="C88" s="133" t="s">
        <v>304</v>
      </c>
      <c r="D88" s="133" t="s">
        <v>354</v>
      </c>
      <c r="E88" s="122" t="s">
        <v>358</v>
      </c>
      <c r="F88" s="125" t="s">
        <v>359</v>
      </c>
      <c r="G88" s="140" t="s">
        <v>125</v>
      </c>
      <c r="H88" s="138" t="s">
        <v>125</v>
      </c>
      <c r="I88" s="133" t="s">
        <v>124</v>
      </c>
      <c r="J88" s="222" t="s">
        <v>360</v>
      </c>
      <c r="K88" s="63" t="s">
        <v>126</v>
      </c>
      <c r="L88" s="418" t="s">
        <v>126</v>
      </c>
      <c r="M88" s="245" t="s">
        <v>126</v>
      </c>
      <c r="N88" s="85">
        <v>0</v>
      </c>
      <c r="O88" s="225"/>
    </row>
    <row r="89" spans="1:15" s="4" customFormat="1" ht="51" x14ac:dyDescent="0.25">
      <c r="A89" s="82">
        <v>83</v>
      </c>
      <c r="B89" s="133" t="s">
        <v>293</v>
      </c>
      <c r="C89" s="133" t="s">
        <v>304</v>
      </c>
      <c r="D89" s="133" t="s">
        <v>354</v>
      </c>
      <c r="E89" s="122" t="s">
        <v>361</v>
      </c>
      <c r="F89" s="125" t="s">
        <v>362</v>
      </c>
      <c r="G89" s="140" t="s">
        <v>125</v>
      </c>
      <c r="H89" s="138" t="s">
        <v>125</v>
      </c>
      <c r="I89" s="133" t="s">
        <v>124</v>
      </c>
      <c r="J89" s="222" t="s">
        <v>363</v>
      </c>
      <c r="K89" s="63" t="s">
        <v>126</v>
      </c>
      <c r="L89" s="418" t="s">
        <v>129</v>
      </c>
      <c r="M89" s="245" t="s">
        <v>129</v>
      </c>
      <c r="N89" s="85">
        <v>0</v>
      </c>
      <c r="O89" s="225"/>
    </row>
    <row r="90" spans="1:15" s="4" customFormat="1" ht="51" x14ac:dyDescent="0.25">
      <c r="A90" s="82">
        <v>84</v>
      </c>
      <c r="B90" s="133" t="s">
        <v>293</v>
      </c>
      <c r="C90" s="133" t="s">
        <v>304</v>
      </c>
      <c r="D90" s="133" t="s">
        <v>354</v>
      </c>
      <c r="E90" s="122" t="s">
        <v>364</v>
      </c>
      <c r="F90" s="125" t="s">
        <v>365</v>
      </c>
      <c r="G90" s="140" t="s">
        <v>125</v>
      </c>
      <c r="H90" s="138" t="s">
        <v>125</v>
      </c>
      <c r="I90" s="133" t="s">
        <v>124</v>
      </c>
      <c r="J90" s="222" t="s">
        <v>366</v>
      </c>
      <c r="K90" s="63" t="s">
        <v>126</v>
      </c>
      <c r="L90" s="418" t="s">
        <v>126</v>
      </c>
      <c r="M90" s="245" t="s">
        <v>126</v>
      </c>
      <c r="N90" s="85">
        <v>0</v>
      </c>
      <c r="O90" s="225"/>
    </row>
    <row r="91" spans="1:15" s="4" customFormat="1" ht="51" x14ac:dyDescent="0.25">
      <c r="A91" s="82">
        <v>85</v>
      </c>
      <c r="B91" s="133" t="s">
        <v>293</v>
      </c>
      <c r="C91" s="133" t="s">
        <v>304</v>
      </c>
      <c r="D91" s="133" t="s">
        <v>354</v>
      </c>
      <c r="E91" s="122" t="s">
        <v>367</v>
      </c>
      <c r="F91" s="125" t="s">
        <v>368</v>
      </c>
      <c r="G91" s="140" t="s">
        <v>125</v>
      </c>
      <c r="H91" s="138" t="s">
        <v>125</v>
      </c>
      <c r="I91" s="133" t="s">
        <v>124</v>
      </c>
      <c r="J91" s="222" t="s">
        <v>369</v>
      </c>
      <c r="K91" s="63" t="s">
        <v>126</v>
      </c>
      <c r="L91" s="418" t="s">
        <v>126</v>
      </c>
      <c r="M91" s="245" t="s">
        <v>126</v>
      </c>
      <c r="N91" s="85">
        <v>0</v>
      </c>
      <c r="O91" s="225"/>
    </row>
    <row r="92" spans="1:15" s="4" customFormat="1" ht="51" x14ac:dyDescent="0.25">
      <c r="A92" s="82">
        <v>86</v>
      </c>
      <c r="B92" s="133" t="s">
        <v>293</v>
      </c>
      <c r="C92" s="133" t="s">
        <v>304</v>
      </c>
      <c r="D92" s="133" t="s">
        <v>354</v>
      </c>
      <c r="E92" s="122" t="s">
        <v>371</v>
      </c>
      <c r="F92" s="125" t="s">
        <v>372</v>
      </c>
      <c r="G92" s="140" t="s">
        <v>125</v>
      </c>
      <c r="H92" s="138" t="s">
        <v>125</v>
      </c>
      <c r="I92" s="133" t="s">
        <v>124</v>
      </c>
      <c r="J92" s="222" t="s">
        <v>373</v>
      </c>
      <c r="K92" s="63" t="s">
        <v>129</v>
      </c>
      <c r="L92" s="418" t="s">
        <v>126</v>
      </c>
      <c r="M92" s="245" t="s">
        <v>126</v>
      </c>
      <c r="N92" s="85">
        <v>0</v>
      </c>
      <c r="O92" s="225"/>
    </row>
    <row r="93" spans="1:15" s="4" customFormat="1" ht="51"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51" x14ac:dyDescent="0.25">
      <c r="A94" s="82">
        <v>88</v>
      </c>
      <c r="B94" s="133" t="s">
        <v>293</v>
      </c>
      <c r="C94" s="133" t="s">
        <v>304</v>
      </c>
      <c r="D94" s="133" t="s">
        <v>354</v>
      </c>
      <c r="E94" s="122" t="s">
        <v>375</v>
      </c>
      <c r="F94" s="125" t="s">
        <v>376</v>
      </c>
      <c r="G94" s="140" t="s">
        <v>125</v>
      </c>
      <c r="H94" s="138" t="s">
        <v>125</v>
      </c>
      <c r="I94" s="133" t="s">
        <v>377</v>
      </c>
      <c r="J94" s="222" t="s">
        <v>311</v>
      </c>
      <c r="K94" s="63" t="s">
        <v>126</v>
      </c>
      <c r="L94" s="418" t="s">
        <v>434</v>
      </c>
      <c r="M94" s="245" t="s">
        <v>126</v>
      </c>
      <c r="N94" s="85">
        <v>0</v>
      </c>
      <c r="O94" s="225"/>
    </row>
    <row r="95" spans="1:15" s="4" customFormat="1" ht="51" x14ac:dyDescent="0.25">
      <c r="A95" s="82">
        <v>89</v>
      </c>
      <c r="B95" s="133" t="s">
        <v>293</v>
      </c>
      <c r="C95" s="133" t="s">
        <v>304</v>
      </c>
      <c r="D95" s="133" t="s">
        <v>354</v>
      </c>
      <c r="E95" s="122" t="s">
        <v>379</v>
      </c>
      <c r="F95" s="125" t="s">
        <v>380</v>
      </c>
      <c r="G95" s="140" t="s">
        <v>125</v>
      </c>
      <c r="H95" s="138" t="s">
        <v>125</v>
      </c>
      <c r="I95" s="133" t="s">
        <v>377</v>
      </c>
      <c r="J95" s="222" t="s">
        <v>381</v>
      </c>
      <c r="K95" s="63" t="s">
        <v>126</v>
      </c>
      <c r="L95" s="418" t="s">
        <v>129</v>
      </c>
      <c r="M95" s="245" t="s">
        <v>129</v>
      </c>
      <c r="N95" s="85">
        <v>0</v>
      </c>
      <c r="O95" s="225"/>
    </row>
    <row r="96" spans="1:15" s="4" customFormat="1" ht="51" x14ac:dyDescent="0.25">
      <c r="A96" s="82">
        <v>90</v>
      </c>
      <c r="B96" s="133" t="s">
        <v>293</v>
      </c>
      <c r="C96" s="133" t="s">
        <v>304</v>
      </c>
      <c r="D96" s="133" t="s">
        <v>354</v>
      </c>
      <c r="E96" s="122" t="s">
        <v>382</v>
      </c>
      <c r="F96" s="125" t="s">
        <v>383</v>
      </c>
      <c r="G96" s="140" t="s">
        <v>125</v>
      </c>
      <c r="H96" s="138" t="s">
        <v>125</v>
      </c>
      <c r="I96" s="133" t="s">
        <v>377</v>
      </c>
      <c r="J96" s="222" t="s">
        <v>384</v>
      </c>
      <c r="K96" s="63" t="s">
        <v>129</v>
      </c>
      <c r="L96" s="418" t="s">
        <v>434</v>
      </c>
      <c r="M96" s="245" t="s">
        <v>126</v>
      </c>
      <c r="N96" s="85">
        <v>0</v>
      </c>
      <c r="O96" s="225"/>
    </row>
    <row r="97" spans="1:15" s="4" customFormat="1" ht="51" x14ac:dyDescent="0.25">
      <c r="A97" s="82">
        <v>91</v>
      </c>
      <c r="B97" s="133" t="s">
        <v>293</v>
      </c>
      <c r="C97" s="133" t="s">
        <v>304</v>
      </c>
      <c r="D97" s="133" t="s">
        <v>354</v>
      </c>
      <c r="E97" s="122" t="s">
        <v>385</v>
      </c>
      <c r="F97" s="125" t="s">
        <v>386</v>
      </c>
      <c r="G97" s="140" t="s">
        <v>125</v>
      </c>
      <c r="H97" s="138" t="s">
        <v>125</v>
      </c>
      <c r="I97" s="133" t="s">
        <v>377</v>
      </c>
      <c r="J97" s="222" t="s">
        <v>387</v>
      </c>
      <c r="K97" s="63" t="s">
        <v>126</v>
      </c>
      <c r="L97" s="418" t="s">
        <v>434</v>
      </c>
      <c r="M97" s="24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418" t="s">
        <v>129</v>
      </c>
      <c r="M98" s="24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204"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126</v>
      </c>
      <c r="L100" s="223" t="s">
        <v>125</v>
      </c>
      <c r="M100" s="245" t="s">
        <v>129</v>
      </c>
      <c r="N100" s="85">
        <v>0.39</v>
      </c>
      <c r="O100" s="225" t="s">
        <v>5488</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418" t="s">
        <v>126</v>
      </c>
      <c r="M101" s="245" t="s">
        <v>129</v>
      </c>
      <c r="N101" s="85">
        <v>0</v>
      </c>
      <c r="O101" s="225"/>
    </row>
    <row r="102" spans="1:15" s="4" customFormat="1" ht="51"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137" t="s">
        <v>135</v>
      </c>
      <c r="N102" s="226">
        <v>0</v>
      </c>
      <c r="O102" s="225"/>
    </row>
    <row r="103" spans="1:15" s="4" customFormat="1" ht="51" x14ac:dyDescent="0.25">
      <c r="A103" s="82">
        <v>97</v>
      </c>
      <c r="B103" s="133" t="s">
        <v>293</v>
      </c>
      <c r="C103" s="133" t="s">
        <v>304</v>
      </c>
      <c r="D103" s="133" t="s">
        <v>330</v>
      </c>
      <c r="E103" s="122" t="s">
        <v>405</v>
      </c>
      <c r="F103" s="125">
        <v>2012</v>
      </c>
      <c r="G103" s="1422"/>
      <c r="H103" s="138" t="s">
        <v>125</v>
      </c>
      <c r="I103" s="133" t="s">
        <v>390</v>
      </c>
      <c r="J103" s="222" t="s">
        <v>406</v>
      </c>
      <c r="K103" s="63" t="s">
        <v>434</v>
      </c>
      <c r="L103" s="418" t="s">
        <v>434</v>
      </c>
      <c r="M103" s="245" t="s">
        <v>434</v>
      </c>
      <c r="N103" s="85">
        <v>0</v>
      </c>
      <c r="O103" s="225" t="s">
        <v>5489</v>
      </c>
    </row>
    <row r="104" spans="1:15" s="4" customFormat="1" ht="51" x14ac:dyDescent="0.25">
      <c r="A104" s="82">
        <v>98</v>
      </c>
      <c r="B104" s="133" t="s">
        <v>293</v>
      </c>
      <c r="C104" s="133" t="s">
        <v>304</v>
      </c>
      <c r="D104" s="133" t="s">
        <v>330</v>
      </c>
      <c r="E104" s="122" t="s">
        <v>408</v>
      </c>
      <c r="F104" s="125">
        <v>2013</v>
      </c>
      <c r="G104" s="1422"/>
      <c r="H104" s="138" t="s">
        <v>125</v>
      </c>
      <c r="I104" s="133" t="s">
        <v>390</v>
      </c>
      <c r="J104" s="222" t="s">
        <v>409</v>
      </c>
      <c r="K104" s="63" t="s">
        <v>434</v>
      </c>
      <c r="L104" s="418" t="s">
        <v>434</v>
      </c>
      <c r="M104" s="245" t="s">
        <v>434</v>
      </c>
      <c r="N104" s="85">
        <v>0</v>
      </c>
      <c r="O104" s="225"/>
    </row>
    <row r="105" spans="1:15" s="4" customFormat="1" ht="51" x14ac:dyDescent="0.25">
      <c r="A105" s="82">
        <v>99</v>
      </c>
      <c r="B105" s="133" t="s">
        <v>293</v>
      </c>
      <c r="C105" s="133" t="s">
        <v>304</v>
      </c>
      <c r="D105" s="133" t="s">
        <v>330</v>
      </c>
      <c r="E105" s="122" t="s">
        <v>410</v>
      </c>
      <c r="F105" s="125">
        <v>2014</v>
      </c>
      <c r="G105" s="1422"/>
      <c r="H105" s="138" t="s">
        <v>125</v>
      </c>
      <c r="I105" s="133" t="s">
        <v>390</v>
      </c>
      <c r="J105" s="222" t="s">
        <v>411</v>
      </c>
      <c r="K105" s="63" t="s">
        <v>434</v>
      </c>
      <c r="L105" s="418" t="s">
        <v>434</v>
      </c>
      <c r="M105" s="245" t="s">
        <v>434</v>
      </c>
      <c r="N105" s="85">
        <v>0</v>
      </c>
      <c r="O105" s="225"/>
    </row>
    <row r="106" spans="1:15" s="4" customFormat="1" ht="51" x14ac:dyDescent="0.25">
      <c r="A106" s="82">
        <v>100</v>
      </c>
      <c r="B106" s="133" t="s">
        <v>293</v>
      </c>
      <c r="C106" s="133" t="s">
        <v>304</v>
      </c>
      <c r="D106" s="133" t="s">
        <v>330</v>
      </c>
      <c r="E106" s="122" t="s">
        <v>412</v>
      </c>
      <c r="F106" s="125">
        <v>2015</v>
      </c>
      <c r="G106" s="1422"/>
      <c r="H106" s="138" t="s">
        <v>125</v>
      </c>
      <c r="I106" s="133" t="s">
        <v>390</v>
      </c>
      <c r="J106" s="222" t="s">
        <v>413</v>
      </c>
      <c r="K106" s="63" t="s">
        <v>434</v>
      </c>
      <c r="L106" s="418" t="s">
        <v>434</v>
      </c>
      <c r="M106" s="245" t="s">
        <v>126</v>
      </c>
      <c r="N106" s="85">
        <v>0</v>
      </c>
      <c r="O106" s="225"/>
    </row>
    <row r="107" spans="1:15" s="4" customFormat="1" ht="51" x14ac:dyDescent="0.25">
      <c r="A107" s="82">
        <v>101</v>
      </c>
      <c r="B107" s="133" t="s">
        <v>293</v>
      </c>
      <c r="C107" s="133" t="s">
        <v>304</v>
      </c>
      <c r="D107" s="133" t="s">
        <v>330</v>
      </c>
      <c r="E107" s="122" t="s">
        <v>414</v>
      </c>
      <c r="F107" s="125">
        <v>2016</v>
      </c>
      <c r="G107" s="1422"/>
      <c r="H107" s="138" t="s">
        <v>125</v>
      </c>
      <c r="I107" s="133" t="s">
        <v>390</v>
      </c>
      <c r="J107" s="222" t="s">
        <v>415</v>
      </c>
      <c r="K107" s="63" t="s">
        <v>434</v>
      </c>
      <c r="L107" s="418" t="s">
        <v>434</v>
      </c>
      <c r="M107" s="245" t="s">
        <v>126</v>
      </c>
      <c r="N107" s="85">
        <v>0</v>
      </c>
      <c r="O107" s="225"/>
    </row>
    <row r="108" spans="1:15" s="4" customFormat="1" ht="51" x14ac:dyDescent="0.25">
      <c r="A108" s="82">
        <v>102</v>
      </c>
      <c r="B108" s="133" t="s">
        <v>293</v>
      </c>
      <c r="C108" s="133" t="s">
        <v>304</v>
      </c>
      <c r="D108" s="133" t="s">
        <v>330</v>
      </c>
      <c r="E108" s="122" t="s">
        <v>416</v>
      </c>
      <c r="F108" s="125">
        <v>2017</v>
      </c>
      <c r="G108" s="1422"/>
      <c r="H108" s="138" t="s">
        <v>125</v>
      </c>
      <c r="I108" s="133" t="s">
        <v>390</v>
      </c>
      <c r="J108" s="222" t="s">
        <v>417</v>
      </c>
      <c r="K108" s="63" t="s">
        <v>126</v>
      </c>
      <c r="L108" s="418" t="s">
        <v>434</v>
      </c>
      <c r="M108" s="245" t="s">
        <v>126</v>
      </c>
      <c r="N108" s="85">
        <v>0</v>
      </c>
      <c r="O108" s="225"/>
    </row>
    <row r="109" spans="1:15" s="4" customFormat="1" ht="51" x14ac:dyDescent="0.25">
      <c r="A109" s="82">
        <v>103</v>
      </c>
      <c r="B109" s="133" t="s">
        <v>293</v>
      </c>
      <c r="C109" s="133" t="s">
        <v>304</v>
      </c>
      <c r="D109" s="133" t="s">
        <v>330</v>
      </c>
      <c r="E109" s="122" t="s">
        <v>418</v>
      </c>
      <c r="F109" s="125">
        <v>2018</v>
      </c>
      <c r="G109" s="1422"/>
      <c r="H109" s="138" t="s">
        <v>125</v>
      </c>
      <c r="I109" s="133" t="s">
        <v>390</v>
      </c>
      <c r="J109" s="222" t="s">
        <v>419</v>
      </c>
      <c r="K109" s="63" t="s">
        <v>126</v>
      </c>
      <c r="L109" s="418" t="s">
        <v>434</v>
      </c>
      <c r="M109" s="245" t="s">
        <v>126</v>
      </c>
      <c r="N109" s="85">
        <v>0</v>
      </c>
      <c r="O109" s="225"/>
    </row>
    <row r="110" spans="1:15" s="4" customFormat="1" ht="51" x14ac:dyDescent="0.25">
      <c r="A110" s="82">
        <v>104</v>
      </c>
      <c r="B110" s="133" t="s">
        <v>293</v>
      </c>
      <c r="C110" s="133" t="s">
        <v>304</v>
      </c>
      <c r="D110" s="133" t="s">
        <v>330</v>
      </c>
      <c r="E110" s="122" t="s">
        <v>420</v>
      </c>
      <c r="F110" s="125">
        <v>2019</v>
      </c>
      <c r="G110" s="1422"/>
      <c r="H110" s="138" t="s">
        <v>125</v>
      </c>
      <c r="I110" s="133" t="s">
        <v>390</v>
      </c>
      <c r="J110" s="222" t="s">
        <v>421</v>
      </c>
      <c r="K110" s="63" t="s">
        <v>126</v>
      </c>
      <c r="L110" s="418" t="s">
        <v>434</v>
      </c>
      <c r="M110" s="245" t="s">
        <v>126</v>
      </c>
      <c r="N110" s="85">
        <v>0</v>
      </c>
      <c r="O110" s="225"/>
    </row>
    <row r="111" spans="1:15" s="4" customFormat="1" ht="51" x14ac:dyDescent="0.25">
      <c r="A111" s="82">
        <v>105</v>
      </c>
      <c r="B111" s="133" t="s">
        <v>293</v>
      </c>
      <c r="C111" s="133" t="s">
        <v>304</v>
      </c>
      <c r="D111" s="133" t="s">
        <v>330</v>
      </c>
      <c r="E111" s="122" t="s">
        <v>422</v>
      </c>
      <c r="F111" s="125">
        <v>2020</v>
      </c>
      <c r="G111" s="1422"/>
      <c r="H111" s="138" t="s">
        <v>125</v>
      </c>
      <c r="I111" s="133" t="s">
        <v>390</v>
      </c>
      <c r="J111" s="222" t="s">
        <v>423</v>
      </c>
      <c r="K111" s="63" t="s">
        <v>126</v>
      </c>
      <c r="L111" s="418" t="s">
        <v>434</v>
      </c>
      <c r="M111" s="245" t="s">
        <v>126</v>
      </c>
      <c r="N111" s="85">
        <v>0</v>
      </c>
      <c r="O111" s="225"/>
    </row>
    <row r="112" spans="1:15" s="4" customFormat="1" ht="51" x14ac:dyDescent="0.25">
      <c r="A112" s="82">
        <v>106</v>
      </c>
      <c r="B112" s="133" t="s">
        <v>293</v>
      </c>
      <c r="C112" s="133" t="s">
        <v>304</v>
      </c>
      <c r="D112" s="133" t="s">
        <v>330</v>
      </c>
      <c r="E112" s="122" t="s">
        <v>424</v>
      </c>
      <c r="F112" s="125">
        <v>2021</v>
      </c>
      <c r="G112" s="1422"/>
      <c r="H112" s="138" t="s">
        <v>125</v>
      </c>
      <c r="I112" s="133" t="s">
        <v>390</v>
      </c>
      <c r="J112" s="222" t="s">
        <v>425</v>
      </c>
      <c r="K112" s="63" t="s">
        <v>126</v>
      </c>
      <c r="L112" s="418" t="s">
        <v>434</v>
      </c>
      <c r="M112" s="245" t="s">
        <v>126</v>
      </c>
      <c r="N112" s="85">
        <v>0</v>
      </c>
      <c r="O112" s="225"/>
    </row>
    <row r="113" spans="1:15" s="4" customFormat="1" ht="51" x14ac:dyDescent="0.25">
      <c r="A113" s="82">
        <v>107</v>
      </c>
      <c r="B113" s="133" t="s">
        <v>293</v>
      </c>
      <c r="C113" s="133" t="s">
        <v>304</v>
      </c>
      <c r="D113" s="133" t="s">
        <v>330</v>
      </c>
      <c r="E113" s="122" t="s">
        <v>426</v>
      </c>
      <c r="F113" s="125">
        <v>2022</v>
      </c>
      <c r="G113" s="1405"/>
      <c r="H113" s="138" t="s">
        <v>125</v>
      </c>
      <c r="I113" s="133" t="s">
        <v>390</v>
      </c>
      <c r="J113" s="222" t="s">
        <v>427</v>
      </c>
      <c r="K113" s="110"/>
      <c r="L113" s="418" t="s">
        <v>434</v>
      </c>
      <c r="M113" s="24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418" t="s">
        <v>434</v>
      </c>
      <c r="M114" s="247" t="s">
        <v>126</v>
      </c>
      <c r="N114" s="85">
        <v>0</v>
      </c>
      <c r="O114" s="225"/>
    </row>
    <row r="115" spans="1:15" s="4" customFormat="1" ht="51"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23" t="s">
        <v>125</v>
      </c>
      <c r="M115" s="263"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369">
        <v>9</v>
      </c>
      <c r="M116" s="142">
        <v>9</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407</v>
      </c>
      <c r="L117" s="369" t="s">
        <v>434</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407</v>
      </c>
      <c r="L118" s="369" t="s">
        <v>434</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407</v>
      </c>
      <c r="L119" s="369" t="s">
        <v>434</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51" x14ac:dyDescent="0.25">
      <c r="A121" s="82">
        <v>115</v>
      </c>
      <c r="B121" s="133" t="s">
        <v>293</v>
      </c>
      <c r="C121" s="133" t="s">
        <v>304</v>
      </c>
      <c r="D121" s="133" t="s">
        <v>354</v>
      </c>
      <c r="E121" s="133" t="s">
        <v>445</v>
      </c>
      <c r="F121" s="125" t="s">
        <v>356</v>
      </c>
      <c r="G121" s="140" t="s">
        <v>125</v>
      </c>
      <c r="H121" s="138" t="s">
        <v>125</v>
      </c>
      <c r="I121" s="133" t="s">
        <v>177</v>
      </c>
      <c r="J121" s="141" t="s">
        <v>323</v>
      </c>
      <c r="K121" s="132"/>
      <c r="L121" s="377" t="s">
        <v>129</v>
      </c>
      <c r="M121" s="247" t="s">
        <v>407</v>
      </c>
      <c r="N121" s="85">
        <v>0</v>
      </c>
      <c r="O121" s="225"/>
    </row>
    <row r="122" spans="1:15" s="4" customFormat="1" ht="51"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377" t="s">
        <v>126</v>
      </c>
      <c r="M122" s="247" t="s">
        <v>407</v>
      </c>
      <c r="N122" s="85">
        <v>0</v>
      </c>
      <c r="O122" s="225"/>
    </row>
    <row r="123" spans="1:15" s="4" customFormat="1" ht="51"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377" t="s">
        <v>126</v>
      </c>
      <c r="M123" s="247" t="s">
        <v>407</v>
      </c>
      <c r="N123" s="85">
        <v>0</v>
      </c>
      <c r="O123" s="225"/>
    </row>
    <row r="124" spans="1:15" s="4" customFormat="1" ht="51"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377" t="s">
        <v>126</v>
      </c>
      <c r="M124" s="247" t="s">
        <v>407</v>
      </c>
      <c r="N124" s="85">
        <v>0</v>
      </c>
      <c r="O124" s="225"/>
    </row>
    <row r="125" spans="1:15" s="4" customFormat="1" ht="51"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377" t="s">
        <v>126</v>
      </c>
      <c r="M125" s="247" t="s">
        <v>407</v>
      </c>
      <c r="N125" s="85">
        <v>0</v>
      </c>
      <c r="O125" s="225"/>
    </row>
    <row r="126" spans="1:15" s="4" customFormat="1" ht="51"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377" t="s">
        <v>126</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77" t="s">
        <v>126</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77" t="s">
        <v>129</v>
      </c>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419" t="s">
        <v>129</v>
      </c>
      <c r="M129" s="249" t="s">
        <v>129</v>
      </c>
      <c r="N129" s="250">
        <v>0.1</v>
      </c>
      <c r="O129" s="225" t="s">
        <v>5490</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2</v>
      </c>
      <c r="L130" s="420">
        <v>3</v>
      </c>
      <c r="M130" s="254">
        <v>3</v>
      </c>
      <c r="N130" s="255">
        <v>0.12857142857142856</v>
      </c>
      <c r="O130" s="225" t="s">
        <v>5475</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5">
        <v>0</v>
      </c>
      <c r="L131" s="415">
        <v>205</v>
      </c>
      <c r="M131" s="263">
        <v>205</v>
      </c>
      <c r="N131" s="232">
        <v>0</v>
      </c>
      <c r="O131" s="225" t="s">
        <v>5491</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0</v>
      </c>
      <c r="L132" s="411">
        <v>7197</v>
      </c>
      <c r="M132" s="227">
        <v>7197</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416">
        <v>0</v>
      </c>
      <c r="M133" s="26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126</v>
      </c>
      <c r="L135" s="204" t="s">
        <v>434</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126</v>
      </c>
      <c r="L136" s="204" t="s">
        <v>434</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126</v>
      </c>
      <c r="L137" s="204" t="s">
        <v>434</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126</v>
      </c>
      <c r="L138" s="204" t="s">
        <v>434</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204" t="s">
        <v>434</v>
      </c>
      <c r="M139" s="137" t="s">
        <v>126</v>
      </c>
      <c r="N139" s="85">
        <v>0</v>
      </c>
      <c r="O139" s="225"/>
    </row>
    <row r="140" spans="1:16" s="4" customFormat="1" ht="38.2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24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t="s">
        <v>434</v>
      </c>
      <c r="L141" s="416">
        <v>0</v>
      </c>
      <c r="M141" s="258"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t="s">
        <v>434</v>
      </c>
      <c r="L142" s="416">
        <v>0</v>
      </c>
      <c r="M142" s="258"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258" t="s">
        <v>407</v>
      </c>
      <c r="N143" s="85">
        <v>0</v>
      </c>
      <c r="O143" s="225"/>
    </row>
    <row r="144" spans="1:16" s="4" customFormat="1" ht="63.7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418" t="s">
        <v>129</v>
      </c>
      <c r="M144" s="245" t="s">
        <v>129</v>
      </c>
      <c r="N144" s="85">
        <v>0</v>
      </c>
      <c r="O144" s="225"/>
      <c r="P144" s="34"/>
    </row>
    <row r="145" spans="1:15" s="4" customFormat="1" ht="63.75"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421">
        <v>1</v>
      </c>
      <c r="M145" s="258">
        <v>1</v>
      </c>
      <c r="N145" s="85">
        <v>0</v>
      </c>
      <c r="O145" s="225"/>
    </row>
    <row r="146" spans="1:15" s="4" customFormat="1" ht="63.7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63.7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377" t="s">
        <v>129</v>
      </c>
      <c r="M147" s="247" t="s">
        <v>129</v>
      </c>
      <c r="N147" s="85">
        <v>0</v>
      </c>
      <c r="O147" s="225"/>
    </row>
    <row r="148" spans="1:15" s="4" customFormat="1" ht="63.75" x14ac:dyDescent="0.25">
      <c r="A148" s="82">
        <v>142</v>
      </c>
      <c r="B148" s="133" t="s">
        <v>293</v>
      </c>
      <c r="C148" s="133" t="s">
        <v>493</v>
      </c>
      <c r="D148" s="133" t="s">
        <v>300</v>
      </c>
      <c r="E148" s="122" t="s">
        <v>501</v>
      </c>
      <c r="F148" s="125" t="s">
        <v>502</v>
      </c>
      <c r="G148" s="140" t="s">
        <v>125</v>
      </c>
      <c r="H148" s="138" t="s">
        <v>125</v>
      </c>
      <c r="I148" s="133" t="s">
        <v>177</v>
      </c>
      <c r="J148" s="222" t="s">
        <v>503</v>
      </c>
      <c r="K148" s="63" t="s">
        <v>126</v>
      </c>
      <c r="L148" s="377" t="s">
        <v>129</v>
      </c>
      <c r="M148" s="247" t="s">
        <v>126</v>
      </c>
      <c r="N148" s="85">
        <v>0</v>
      </c>
      <c r="O148" s="225" t="s">
        <v>5492</v>
      </c>
    </row>
    <row r="149" spans="1:15" s="4" customFormat="1" ht="63.7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377" t="s">
        <v>407</v>
      </c>
      <c r="M149" s="245" t="s">
        <v>434</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129</v>
      </c>
      <c r="L150" s="418" t="s">
        <v>129</v>
      </c>
      <c r="M150" s="245" t="s">
        <v>129</v>
      </c>
      <c r="N150" s="226">
        <v>0.1</v>
      </c>
      <c r="O150" s="225" t="s">
        <v>5493</v>
      </c>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132" t="s">
        <v>5494</v>
      </c>
      <c r="L151" s="223" t="s">
        <v>125</v>
      </c>
      <c r="M151" s="132" t="s">
        <v>5494</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63" t="s">
        <v>126</v>
      </c>
      <c r="L152" s="377" t="s">
        <v>126</v>
      </c>
      <c r="M152" s="247" t="s">
        <v>126</v>
      </c>
      <c r="N152" s="226">
        <v>0</v>
      </c>
      <c r="O152" s="225" t="s">
        <v>5495</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126</v>
      </c>
      <c r="L153" s="377" t="s">
        <v>126</v>
      </c>
      <c r="M153" s="247" t="s">
        <v>126</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126</v>
      </c>
      <c r="L154" s="418" t="s">
        <v>129</v>
      </c>
      <c r="M154" s="245" t="s">
        <v>126</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126</v>
      </c>
      <c r="L155" s="418" t="s">
        <v>434</v>
      </c>
      <c r="M155" s="245" t="s">
        <v>434</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63" t="s">
        <v>129</v>
      </c>
      <c r="L156" s="246" t="s">
        <v>135</v>
      </c>
      <c r="M156" s="247" t="s">
        <v>129</v>
      </c>
      <c r="N156" s="226">
        <v>0.05</v>
      </c>
      <c r="O156" s="225"/>
    </row>
    <row r="157" spans="1:15" s="4" customFormat="1" ht="38.25" x14ac:dyDescent="0.25">
      <c r="A157" s="82">
        <v>151</v>
      </c>
      <c r="B157" s="133" t="s">
        <v>293</v>
      </c>
      <c r="C157" s="133" t="s">
        <v>508</v>
      </c>
      <c r="D157" s="133" t="s">
        <v>515</v>
      </c>
      <c r="E157" s="122" t="s">
        <v>521</v>
      </c>
      <c r="F157" s="125" t="s">
        <v>522</v>
      </c>
      <c r="G157" s="1422"/>
      <c r="H157" s="138" t="s">
        <v>125</v>
      </c>
      <c r="I157" s="133" t="s">
        <v>177</v>
      </c>
      <c r="J157" s="222" t="s">
        <v>495</v>
      </c>
      <c r="K157" s="63" t="s">
        <v>126</v>
      </c>
      <c r="L157" s="377" t="s">
        <v>126</v>
      </c>
      <c r="M157" s="247" t="s">
        <v>126</v>
      </c>
      <c r="N157" s="85">
        <v>0</v>
      </c>
      <c r="O157" s="225" t="s">
        <v>5496</v>
      </c>
    </row>
    <row r="158" spans="1:15" s="4" customFormat="1" ht="38.25" x14ac:dyDescent="0.25">
      <c r="A158" s="82">
        <v>152</v>
      </c>
      <c r="B158" s="133" t="s">
        <v>293</v>
      </c>
      <c r="C158" s="133" t="s">
        <v>508</v>
      </c>
      <c r="D158" s="133" t="s">
        <v>515</v>
      </c>
      <c r="E158" s="122" t="s">
        <v>523</v>
      </c>
      <c r="F158" s="125" t="s">
        <v>524</v>
      </c>
      <c r="G158" s="1422"/>
      <c r="H158" s="138" t="s">
        <v>125</v>
      </c>
      <c r="I158" s="133" t="s">
        <v>177</v>
      </c>
      <c r="J158" s="222" t="s">
        <v>525</v>
      </c>
      <c r="K158" s="63" t="s">
        <v>129</v>
      </c>
      <c r="L158" s="377"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126</v>
      </c>
      <c r="L159" s="377" t="s">
        <v>126</v>
      </c>
      <c r="M159" s="247" t="s">
        <v>434</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63" t="s">
        <v>129</v>
      </c>
      <c r="L160" s="418" t="s">
        <v>129</v>
      </c>
      <c r="M160" s="245" t="s">
        <v>126</v>
      </c>
      <c r="N160" s="85">
        <v>0</v>
      </c>
      <c r="O160" s="225" t="s">
        <v>5497</v>
      </c>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418" t="s">
        <v>129</v>
      </c>
      <c r="M161" s="245" t="s">
        <v>126</v>
      </c>
      <c r="N161" s="226">
        <v>0</v>
      </c>
      <c r="O161" s="225" t="s">
        <v>5498</v>
      </c>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132" t="s">
        <v>5499</v>
      </c>
      <c r="L162" s="223" t="s">
        <v>125</v>
      </c>
      <c r="M162" s="132" t="s">
        <v>5499</v>
      </c>
      <c r="N162" s="85">
        <v>0</v>
      </c>
      <c r="O162" s="225"/>
    </row>
    <row r="163" spans="1:15" s="4" customFormat="1" ht="63.7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418" t="s">
        <v>129</v>
      </c>
      <c r="M163" s="245" t="s">
        <v>129</v>
      </c>
      <c r="N163" s="85">
        <v>0</v>
      </c>
      <c r="O163" s="225"/>
    </row>
    <row r="164" spans="1:15" s="4" customFormat="1" ht="63.7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226">
        <v>0.1</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247" t="s">
        <v>129</v>
      </c>
      <c r="N165" s="226">
        <v>0.25</v>
      </c>
      <c r="O165" s="225" t="s">
        <v>5500</v>
      </c>
    </row>
    <row r="166" spans="1:15" s="4" customFormat="1" ht="89.25" x14ac:dyDescent="0.25">
      <c r="A166" s="82">
        <v>160</v>
      </c>
      <c r="B166" s="133" t="s">
        <v>293</v>
      </c>
      <c r="C166" s="133" t="s">
        <v>532</v>
      </c>
      <c r="D166" s="133" t="s">
        <v>354</v>
      </c>
      <c r="E166" s="122">
        <v>54</v>
      </c>
      <c r="F166" s="125" t="s">
        <v>541</v>
      </c>
      <c r="G166" s="140">
        <v>33</v>
      </c>
      <c r="H166" s="152">
        <v>0.1</v>
      </c>
      <c r="I166" s="133" t="s">
        <v>177</v>
      </c>
      <c r="J166" s="222">
        <v>46</v>
      </c>
      <c r="K166" s="63" t="s">
        <v>129</v>
      </c>
      <c r="L166" s="377" t="s">
        <v>129</v>
      </c>
      <c r="M166" s="247" t="s">
        <v>126</v>
      </c>
      <c r="N166" s="226">
        <v>0</v>
      </c>
      <c r="O166" s="225" t="s">
        <v>5501</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418" t="s">
        <v>129</v>
      </c>
      <c r="M167" s="245" t="s">
        <v>129</v>
      </c>
      <c r="N167" s="226">
        <v>0.1</v>
      </c>
      <c r="O167" s="225" t="s">
        <v>577</v>
      </c>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132" t="s">
        <v>5502</v>
      </c>
      <c r="L168" s="223" t="s">
        <v>125</v>
      </c>
      <c r="M168" s="132" t="s">
        <v>5502</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129</v>
      </c>
      <c r="L169" s="377"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259"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418" t="s">
        <v>129</v>
      </c>
      <c r="M178" s="245"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418" t="s">
        <v>129</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129</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377" t="s">
        <v>129</v>
      </c>
      <c r="M181" s="24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129</v>
      </c>
      <c r="L182" s="377"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129</v>
      </c>
      <c r="L183" s="377"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129</v>
      </c>
      <c r="L184" s="418" t="s">
        <v>129</v>
      </c>
      <c r="M184" s="245" t="s">
        <v>129</v>
      </c>
      <c r="N184" s="226">
        <v>0.1</v>
      </c>
      <c r="O184" s="225" t="s">
        <v>5503</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165.7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418" t="s">
        <v>129</v>
      </c>
      <c r="M186" s="63" t="s">
        <v>129</v>
      </c>
      <c r="N186" s="661">
        <v>0.125</v>
      </c>
      <c r="O186" s="32" t="s">
        <v>5504</v>
      </c>
    </row>
    <row r="187" spans="1:15" s="4" customFormat="1" ht="63.7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418" t="s">
        <v>129</v>
      </c>
      <c r="M187" s="63" t="s">
        <v>129</v>
      </c>
      <c r="N187" s="661">
        <v>0.125</v>
      </c>
      <c r="O187" s="12" t="s">
        <v>5505</v>
      </c>
    </row>
    <row r="188" spans="1:15" s="4" customFormat="1" ht="63.7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418" t="s">
        <v>129</v>
      </c>
      <c r="M188" s="63" t="s">
        <v>129</v>
      </c>
      <c r="N188" s="661">
        <v>0.125</v>
      </c>
      <c r="O188" s="12" t="s">
        <v>5506</v>
      </c>
    </row>
    <row r="189" spans="1:15" s="4" customFormat="1" ht="63.7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418" t="s">
        <v>129</v>
      </c>
      <c r="M189" s="63" t="s">
        <v>129</v>
      </c>
      <c r="N189" s="661">
        <v>0.125</v>
      </c>
      <c r="O189" s="12" t="s">
        <v>5507</v>
      </c>
    </row>
    <row r="190" spans="1:15" s="4" customFormat="1" ht="63.7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418" t="s">
        <v>129</v>
      </c>
      <c r="M190" s="63" t="s">
        <v>129</v>
      </c>
      <c r="N190" s="661">
        <v>0.125</v>
      </c>
      <c r="O190" s="12" t="s">
        <v>5507</v>
      </c>
    </row>
    <row r="191" spans="1:15" s="4" customFormat="1" ht="63.7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418" t="s">
        <v>129</v>
      </c>
      <c r="M191" s="63" t="s">
        <v>129</v>
      </c>
      <c r="N191" s="661">
        <v>0.125</v>
      </c>
      <c r="O191" s="12" t="s">
        <v>5507</v>
      </c>
    </row>
    <row r="192" spans="1:15" s="4" customFormat="1" ht="63.7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418" t="s">
        <v>129</v>
      </c>
      <c r="M192" s="63" t="s">
        <v>129</v>
      </c>
      <c r="N192" s="661">
        <v>0.125</v>
      </c>
      <c r="O192" s="12" t="s">
        <v>5508</v>
      </c>
    </row>
    <row r="193" spans="1:15" s="4" customFormat="1" ht="63.7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418" t="s">
        <v>129</v>
      </c>
      <c r="M193" s="63" t="s">
        <v>129</v>
      </c>
      <c r="N193" s="661">
        <v>0.125</v>
      </c>
      <c r="O193" s="12" t="s">
        <v>5509</v>
      </c>
    </row>
    <row r="194" spans="1:15" s="4" customFormat="1" ht="114.75" x14ac:dyDescent="0.25">
      <c r="A194" s="82">
        <v>188</v>
      </c>
      <c r="B194" s="133" t="s">
        <v>601</v>
      </c>
      <c r="C194" s="133" t="s">
        <v>602</v>
      </c>
      <c r="D194" s="133" t="s">
        <v>603</v>
      </c>
      <c r="E194" s="122">
        <v>62</v>
      </c>
      <c r="F194" s="125" t="s">
        <v>604</v>
      </c>
      <c r="G194" s="140">
        <v>41</v>
      </c>
      <c r="H194" s="139">
        <v>0.1</v>
      </c>
      <c r="I194" s="133" t="s">
        <v>124</v>
      </c>
      <c r="J194" s="222">
        <v>53</v>
      </c>
      <c r="K194" s="63" t="s">
        <v>129</v>
      </c>
      <c r="L194" s="418" t="s">
        <v>129</v>
      </c>
      <c r="M194" s="245" t="s">
        <v>129</v>
      </c>
      <c r="N194" s="226">
        <v>0.1</v>
      </c>
      <c r="O194" s="225"/>
    </row>
    <row r="195" spans="1:15" s="4" customFormat="1" ht="114.75" x14ac:dyDescent="0.25">
      <c r="A195" s="82">
        <v>189</v>
      </c>
      <c r="B195" s="133" t="s">
        <v>601</v>
      </c>
      <c r="C195" s="133" t="s">
        <v>602</v>
      </c>
      <c r="D195" s="133" t="s">
        <v>295</v>
      </c>
      <c r="E195" s="122" t="s">
        <v>606</v>
      </c>
      <c r="F195" s="125" t="s">
        <v>607</v>
      </c>
      <c r="G195" s="140" t="s">
        <v>125</v>
      </c>
      <c r="H195" s="138" t="s">
        <v>125</v>
      </c>
      <c r="I195" s="133" t="s">
        <v>166</v>
      </c>
      <c r="J195" s="222" t="s">
        <v>125</v>
      </c>
      <c r="K195" s="48" t="s">
        <v>5510</v>
      </c>
      <c r="L195" s="223" t="s">
        <v>125</v>
      </c>
      <c r="M195" s="142" t="s">
        <v>5510</v>
      </c>
      <c r="N195" s="85">
        <v>0</v>
      </c>
      <c r="O195" s="225" t="s">
        <v>5511</v>
      </c>
    </row>
    <row r="196" spans="1:15" s="4" customFormat="1" ht="114.7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247" t="s">
        <v>129</v>
      </c>
      <c r="N196" s="85">
        <v>0</v>
      </c>
      <c r="O196" s="225"/>
    </row>
    <row r="197" spans="1:15" s="4" customFormat="1" ht="114.7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114.7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661">
        <v>2.86E-2</v>
      </c>
      <c r="O198" s="225"/>
    </row>
    <row r="199" spans="1:15" s="4" customFormat="1" ht="114.7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661">
        <v>2.86E-2</v>
      </c>
      <c r="O199" s="225"/>
    </row>
    <row r="200" spans="1:15" s="4" customFormat="1" ht="114.7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661">
        <v>2.86E-2</v>
      </c>
      <c r="O200" s="225"/>
    </row>
    <row r="201" spans="1:15" s="4" customFormat="1" ht="114.7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661">
        <v>2.86E-2</v>
      </c>
      <c r="O201" s="225"/>
    </row>
    <row r="202" spans="1:15" s="4" customFormat="1" ht="114.7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226">
        <v>0</v>
      </c>
      <c r="O202" s="225"/>
    </row>
    <row r="203" spans="1:15" s="4" customFormat="1" ht="114.7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226">
        <v>0</v>
      </c>
      <c r="O203" s="225"/>
    </row>
    <row r="204" spans="1:15" s="4" customFormat="1" ht="114.7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226">
        <v>0</v>
      </c>
      <c r="O204" s="225"/>
    </row>
    <row r="205" spans="1:15" s="4" customFormat="1" ht="114.7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247" t="s">
        <v>129</v>
      </c>
      <c r="N205" s="661">
        <v>2.86E-2</v>
      </c>
      <c r="O205" s="225"/>
    </row>
    <row r="206" spans="1:15" s="4" customFormat="1" ht="114.7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226">
        <v>0</v>
      </c>
      <c r="O206" s="225"/>
    </row>
    <row r="207" spans="1:15" s="4" customFormat="1" ht="114.7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226">
        <v>0</v>
      </c>
      <c r="O207" s="225"/>
    </row>
    <row r="208" spans="1:15" s="4" customFormat="1" ht="114.7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226">
        <v>0</v>
      </c>
      <c r="O208" s="225"/>
    </row>
    <row r="209" spans="1:15" s="4" customFormat="1" ht="114.7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226">
        <v>0</v>
      </c>
      <c r="O209" s="225"/>
    </row>
    <row r="210" spans="1:15" s="4" customFormat="1" ht="114.7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247" t="s">
        <v>129</v>
      </c>
      <c r="N210" s="661">
        <v>2.86E-2</v>
      </c>
      <c r="O210" s="225"/>
    </row>
    <row r="211" spans="1:15" s="4" customFormat="1" ht="114.7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129</v>
      </c>
      <c r="N211" s="661">
        <v>2.86E-2</v>
      </c>
      <c r="O211" s="225"/>
    </row>
    <row r="212" spans="1:15" s="4" customFormat="1" ht="114.75" x14ac:dyDescent="0.25">
      <c r="A212" s="82">
        <v>206</v>
      </c>
      <c r="B212" s="133" t="s">
        <v>601</v>
      </c>
      <c r="C212" s="133" t="s">
        <v>602</v>
      </c>
      <c r="D212" s="133" t="s">
        <v>603</v>
      </c>
      <c r="E212" s="122">
        <v>64</v>
      </c>
      <c r="F212" s="125" t="s">
        <v>641</v>
      </c>
      <c r="G212" s="140" t="s">
        <v>125</v>
      </c>
      <c r="H212" s="138" t="s">
        <v>125</v>
      </c>
      <c r="I212" s="133" t="s">
        <v>166</v>
      </c>
      <c r="J212" s="222" t="s">
        <v>125</v>
      </c>
      <c r="K212" s="45" t="s">
        <v>1052</v>
      </c>
      <c r="L212" s="223" t="s">
        <v>125</v>
      </c>
      <c r="M212" s="245" t="s">
        <v>1052</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461" t="s">
        <v>135</v>
      </c>
      <c r="M213" s="249" t="s">
        <v>126</v>
      </c>
      <c r="N213" s="229">
        <v>0</v>
      </c>
      <c r="O213" s="230" t="s">
        <v>1240</v>
      </c>
    </row>
    <row r="214" spans="1:15" s="4" customFormat="1" ht="38.2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418" t="s">
        <v>126</v>
      </c>
      <c r="M214" s="245" t="s">
        <v>126</v>
      </c>
      <c r="N214" s="85">
        <v>0</v>
      </c>
      <c r="O214" s="225"/>
    </row>
    <row r="215" spans="1:15" s="4" customFormat="1" ht="38.2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418" t="s">
        <v>126</v>
      </c>
      <c r="M215" s="245" t="s">
        <v>126</v>
      </c>
      <c r="N215" s="85">
        <v>0</v>
      </c>
      <c r="O215" s="225"/>
    </row>
    <row r="216" spans="1:15" s="4" customFormat="1" ht="38.2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418" t="s">
        <v>126</v>
      </c>
      <c r="M216" s="245" t="s">
        <v>126</v>
      </c>
      <c r="N216" s="85">
        <v>0</v>
      </c>
      <c r="O216" s="225"/>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45" t="s">
        <v>126</v>
      </c>
      <c r="N217" s="85">
        <v>0</v>
      </c>
      <c r="O217" s="225"/>
    </row>
    <row r="218" spans="1:15" s="4" customFormat="1" ht="38.2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5" t="s">
        <v>126</v>
      </c>
      <c r="N218" s="85">
        <v>0</v>
      </c>
      <c r="O218" s="225"/>
    </row>
    <row r="219" spans="1:15" s="4" customFormat="1" ht="38.2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126</v>
      </c>
      <c r="N219" s="85">
        <v>0</v>
      </c>
      <c r="O219" s="225"/>
    </row>
    <row r="220" spans="1:15" s="4" customFormat="1" ht="38.2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126</v>
      </c>
      <c r="N220" s="85">
        <v>0</v>
      </c>
      <c r="O220" s="225"/>
    </row>
    <row r="221" spans="1:15" s="4" customFormat="1" ht="38.2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418" t="s">
        <v>126</v>
      </c>
      <c r="M222" s="245" t="s">
        <v>2745</v>
      </c>
      <c r="N222" s="85">
        <v>0</v>
      </c>
      <c r="O222" s="225"/>
    </row>
    <row r="223" spans="1:15" s="4" customFormat="1" ht="114.75" x14ac:dyDescent="0.25">
      <c r="A223" s="82">
        <v>217</v>
      </c>
      <c r="B223" s="133" t="s">
        <v>601</v>
      </c>
      <c r="C223" s="133" t="s">
        <v>602</v>
      </c>
      <c r="D223" s="133" t="s">
        <v>603</v>
      </c>
      <c r="E223" s="122">
        <v>67</v>
      </c>
      <c r="F223" s="125" t="s">
        <v>669</v>
      </c>
      <c r="G223" s="140">
        <v>43</v>
      </c>
      <c r="H223" s="152">
        <v>0.3</v>
      </c>
      <c r="I223" s="133" t="s">
        <v>124</v>
      </c>
      <c r="J223" s="222">
        <v>56</v>
      </c>
      <c r="K223" s="63" t="s">
        <v>126</v>
      </c>
      <c r="L223" s="418" t="s">
        <v>126</v>
      </c>
      <c r="M223" s="245" t="s">
        <v>126</v>
      </c>
      <c r="N223" s="226">
        <v>0</v>
      </c>
      <c r="O223" s="225" t="s">
        <v>2383</v>
      </c>
    </row>
    <row r="224" spans="1:15" s="4" customFormat="1" ht="114.75" x14ac:dyDescent="0.25">
      <c r="A224" s="82">
        <v>218</v>
      </c>
      <c r="B224" s="133" t="s">
        <v>601</v>
      </c>
      <c r="C224" s="133" t="s">
        <v>602</v>
      </c>
      <c r="D224" s="133" t="s">
        <v>634</v>
      </c>
      <c r="E224" s="122">
        <v>68</v>
      </c>
      <c r="F224" s="125" t="s">
        <v>670</v>
      </c>
      <c r="G224" s="140">
        <v>44</v>
      </c>
      <c r="H224" s="152">
        <v>0.1</v>
      </c>
      <c r="I224" s="133" t="s">
        <v>124</v>
      </c>
      <c r="J224" s="222">
        <v>57</v>
      </c>
      <c r="K224" s="63" t="s">
        <v>126</v>
      </c>
      <c r="L224" s="418" t="s">
        <v>129</v>
      </c>
      <c r="M224" s="245" t="s">
        <v>126</v>
      </c>
      <c r="N224" s="226">
        <v>0</v>
      </c>
      <c r="O224" s="225"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245" t="s">
        <v>126</v>
      </c>
      <c r="N225" s="226">
        <v>0</v>
      </c>
      <c r="O225" s="225"/>
    </row>
    <row r="226" spans="1:15" s="4" customFormat="1" ht="38.2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245" t="s">
        <v>126</v>
      </c>
      <c r="N226" s="85">
        <v>0</v>
      </c>
      <c r="O226" s="225"/>
    </row>
    <row r="227" spans="1:15" s="4" customFormat="1" ht="38.2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245" t="s">
        <v>126</v>
      </c>
      <c r="N227" s="85">
        <v>0</v>
      </c>
      <c r="O227" s="225"/>
    </row>
    <row r="228" spans="1:15" s="4" customFormat="1" ht="38.2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24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1.2</v>
      </c>
      <c r="L229" s="415" t="s">
        <v>5512</v>
      </c>
      <c r="M229" s="263" t="s">
        <v>5513</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416">
        <v>0</v>
      </c>
      <c r="M230" s="263">
        <v>0</v>
      </c>
      <c r="N230" s="85">
        <v>0</v>
      </c>
      <c r="O230" s="225"/>
    </row>
    <row r="231" spans="1:15" s="4" customFormat="1" ht="51" x14ac:dyDescent="0.25">
      <c r="A231" s="82">
        <v>225</v>
      </c>
      <c r="B231" s="133" t="s">
        <v>601</v>
      </c>
      <c r="C231" s="133" t="s">
        <v>682</v>
      </c>
      <c r="D231" s="133" t="s">
        <v>682</v>
      </c>
      <c r="E231" s="122">
        <v>72</v>
      </c>
      <c r="F231" s="125" t="s">
        <v>683</v>
      </c>
      <c r="G231" s="140" t="s">
        <v>125</v>
      </c>
      <c r="H231" s="138" t="s">
        <v>125</v>
      </c>
      <c r="I231" s="133" t="s">
        <v>124</v>
      </c>
      <c r="J231" s="141">
        <v>60</v>
      </c>
      <c r="K231" s="63" t="s">
        <v>126</v>
      </c>
      <c r="L231" s="222" t="s">
        <v>135</v>
      </c>
      <c r="M231" s="245" t="s">
        <v>129</v>
      </c>
      <c r="N231" s="85">
        <v>0</v>
      </c>
      <c r="O231" s="225" t="s">
        <v>1575</v>
      </c>
    </row>
    <row r="232" spans="1:15" s="4" customFormat="1" ht="38.25" x14ac:dyDescent="0.25">
      <c r="A232" s="82">
        <v>226</v>
      </c>
      <c r="B232" s="133" t="s">
        <v>601</v>
      </c>
      <c r="C232" s="133" t="s">
        <v>682</v>
      </c>
      <c r="D232" s="133" t="s">
        <v>603</v>
      </c>
      <c r="E232" s="122" t="s">
        <v>684</v>
      </c>
      <c r="F232" s="125" t="s">
        <v>685</v>
      </c>
      <c r="G232" s="140" t="s">
        <v>125</v>
      </c>
      <c r="H232" s="138" t="s">
        <v>125</v>
      </c>
      <c r="I232" s="133" t="s">
        <v>177</v>
      </c>
      <c r="J232" s="222" t="s">
        <v>686</v>
      </c>
      <c r="K232" s="63" t="s">
        <v>126</v>
      </c>
      <c r="L232" s="418" t="s">
        <v>126</v>
      </c>
      <c r="M232" s="245" t="s">
        <v>129</v>
      </c>
      <c r="N232" s="85">
        <v>0</v>
      </c>
      <c r="O232" s="225"/>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418" t="s">
        <v>129</v>
      </c>
      <c r="M233" s="245" t="s">
        <v>129</v>
      </c>
      <c r="N233" s="85">
        <v>0</v>
      </c>
      <c r="O233" s="264"/>
    </row>
    <row r="234" spans="1:15" s="4" customFormat="1" ht="38.25" x14ac:dyDescent="0.25">
      <c r="A234" s="82">
        <v>228</v>
      </c>
      <c r="B234" s="133" t="s">
        <v>601</v>
      </c>
      <c r="C234" s="133" t="s">
        <v>682</v>
      </c>
      <c r="D234" s="133" t="s">
        <v>603</v>
      </c>
      <c r="E234" s="122" t="s">
        <v>690</v>
      </c>
      <c r="F234" s="125" t="s">
        <v>575</v>
      </c>
      <c r="G234" s="140" t="s">
        <v>125</v>
      </c>
      <c r="H234" s="138" t="s">
        <v>125</v>
      </c>
      <c r="I234" s="133" t="s">
        <v>177</v>
      </c>
      <c r="J234" s="222" t="s">
        <v>691</v>
      </c>
      <c r="K234" s="63" t="s">
        <v>126</v>
      </c>
      <c r="L234" s="418" t="s">
        <v>126</v>
      </c>
      <c r="M234" s="24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38.2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418" t="s">
        <v>129</v>
      </c>
      <c r="M236" s="245" t="s">
        <v>129</v>
      </c>
      <c r="N236" s="85">
        <v>0</v>
      </c>
      <c r="O236" s="225"/>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63" t="s">
        <v>126</v>
      </c>
      <c r="L237" s="418" t="s">
        <v>126</v>
      </c>
      <c r="M237" s="245"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126</v>
      </c>
      <c r="L238" s="418" t="s">
        <v>129</v>
      </c>
      <c r="M238" s="24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t="s">
        <v>125</v>
      </c>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t="s">
        <v>125</v>
      </c>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t="s">
        <v>125</v>
      </c>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t="s">
        <v>125</v>
      </c>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t="s">
        <v>125</v>
      </c>
      <c r="M243" s="245" t="s">
        <v>129</v>
      </c>
      <c r="N243" s="85">
        <v>0</v>
      </c>
      <c r="O243" s="225" t="s">
        <v>5514</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t="s">
        <v>125</v>
      </c>
      <c r="M244" s="245"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24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245"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24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45"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129</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434</v>
      </c>
      <c r="L250" s="418"/>
      <c r="M250" s="245" t="s">
        <v>126</v>
      </c>
      <c r="N250" s="226">
        <v>0</v>
      </c>
      <c r="O250" s="225" t="s">
        <v>2387</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418" t="s">
        <v>126</v>
      </c>
      <c r="M251" s="245"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418" t="s">
        <v>126</v>
      </c>
      <c r="M252" s="24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418" t="s">
        <v>126</v>
      </c>
      <c r="M253" s="24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418" t="s">
        <v>126</v>
      </c>
      <c r="M254" s="24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434</v>
      </c>
      <c r="L255" s="418" t="s">
        <v>126</v>
      </c>
      <c r="M255" s="245" t="s">
        <v>126</v>
      </c>
      <c r="N255" s="226">
        <v>0</v>
      </c>
      <c r="O255" s="225" t="s">
        <v>1684</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126</v>
      </c>
      <c r="L256" s="418" t="s">
        <v>129</v>
      </c>
      <c r="M256" s="245" t="s">
        <v>126</v>
      </c>
      <c r="N256" s="226">
        <v>0</v>
      </c>
      <c r="O256" s="225" t="s">
        <v>5515</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126</v>
      </c>
      <c r="L257" s="418" t="s">
        <v>129</v>
      </c>
      <c r="M257" s="245" t="s">
        <v>129</v>
      </c>
      <c r="N257" s="226">
        <v>0.1</v>
      </c>
      <c r="O257" s="225" t="s">
        <v>5516</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0.05</v>
      </c>
      <c r="L258" s="741" t="s">
        <v>5517</v>
      </c>
      <c r="M258" s="266">
        <v>0</v>
      </c>
      <c r="N258" s="232">
        <v>0</v>
      </c>
      <c r="O258" s="225" t="s">
        <v>5518</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75</v>
      </c>
      <c r="L259" s="416">
        <v>347</v>
      </c>
      <c r="M259" s="263">
        <v>347</v>
      </c>
      <c r="N259" s="85">
        <v>0</v>
      </c>
      <c r="O259" s="225" t="s">
        <v>5519</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86</v>
      </c>
      <c r="L260" s="416">
        <v>313</v>
      </c>
      <c r="M260" s="263">
        <v>313</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418" t="s">
        <v>126</v>
      </c>
      <c r="M262" s="245" t="s">
        <v>129</v>
      </c>
      <c r="N262" s="1535">
        <v>0.3</v>
      </c>
      <c r="O262" s="225" t="s">
        <v>5520</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418" t="s">
        <v>126</v>
      </c>
      <c r="M263" s="24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418" t="s">
        <v>126</v>
      </c>
      <c r="M264" s="245"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418" t="s">
        <v>129</v>
      </c>
      <c r="M265" s="245" t="s">
        <v>129</v>
      </c>
      <c r="N265" s="1536"/>
      <c r="O265" s="225" t="s">
        <v>5521</v>
      </c>
    </row>
    <row r="266" spans="1:15" x14ac:dyDescent="0.25">
      <c r="N266" s="9"/>
      <c r="O266" s="642"/>
    </row>
    <row r="267" spans="1:15" x14ac:dyDescent="0.25">
      <c r="O267" s="642"/>
    </row>
    <row r="268" spans="1:15" x14ac:dyDescent="0.25">
      <c r="O268" s="642"/>
    </row>
    <row r="269" spans="1:15" x14ac:dyDescent="0.25">
      <c r="O269" s="642"/>
    </row>
    <row r="270" spans="1:15" x14ac:dyDescent="0.25">
      <c r="O270" s="642"/>
    </row>
    <row r="271" spans="1:15" x14ac:dyDescent="0.25">
      <c r="O271" s="642"/>
    </row>
    <row r="272" spans="1:15" x14ac:dyDescent="0.25">
      <c r="O272" s="642"/>
    </row>
    <row r="273" spans="14:15" x14ac:dyDescent="0.25">
      <c r="O273" s="642"/>
    </row>
    <row r="274" spans="14:15" x14ac:dyDescent="0.25">
      <c r="O274" s="642"/>
    </row>
    <row r="275" spans="14:15" x14ac:dyDescent="0.25">
      <c r="N275" s="344"/>
    </row>
  </sheetData>
  <sheetProtection formatCells="0" formatColumns="0" formatRows="0" insertColumns="0" insertHyperlinks="0"/>
  <mergeCells count="36">
    <mergeCell ref="N11:N12"/>
    <mergeCell ref="H7:H8"/>
    <mergeCell ref="N7:N8"/>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H262:H263"/>
    <mergeCell ref="N262:N263"/>
    <mergeCell ref="G264:G265"/>
    <mergeCell ref="H264:H265"/>
  </mergeCells>
  <dataValidations count="9">
    <dataValidation type="list" allowBlank="1" showInputMessage="1" showErrorMessage="1" sqref="N258" xr:uid="{64CA0097-C629-4A39-B4CB-C27D2185236F}">
      <formula1>"0%,20%"</formula1>
    </dataValidation>
    <dataValidation type="list" allowBlank="1" showInputMessage="1" showErrorMessage="1" sqref="N131" xr:uid="{9A4BB830-B54B-4856-B4FD-F64BEA076119}">
      <formula1>"0%,30%"</formula1>
    </dataValidation>
    <dataValidation type="list" allowBlank="1" showInputMessage="1" showErrorMessage="1" sqref="N100" xr:uid="{431F08F4-3331-4BAD-B056-3F68FD6304F3}">
      <formula1>"0%,20%,39%,50%"</formula1>
    </dataValidation>
    <dataValidation type="whole" allowBlank="1" showInputMessage="1" showErrorMessage="1" sqref="I130 L231 K114 K74:K75 K130:K134 K141:K142 K20 K145 K78:K81 K102 K259:K260 K67:K68 K60 K43 M197 L235:M235 L261:M261 L185:M185 M114 L130:M130" xr:uid="{AE9BA185-0C09-4CAB-A786-DF48DBFE6D4D}">
      <formula1>0</formula1>
      <formula2>10000000</formula2>
    </dataValidation>
    <dataValidation type="list" allowBlank="1" showInputMessage="1" showErrorMessage="1" sqref="M149 K223 K196 K198:K211 K214:K216 K218:K221 K163:K166 K94:K101 K152:K160 K103:K112 K147:K149 K169:K176 K135:K138 K140 K45:K56 K178:K183 K244:K255 K143 K114 L178:M179 M114 L94:M97" xr:uid="{9913519F-8B99-4099-AE0F-063EFCB78191}">
      <formula1>"SI,NO,NO APLICA"</formula1>
    </dataValidation>
    <dataValidation type="list" allowBlank="1" showInputMessage="1" showErrorMessage="1" sqref="I129 M7:M9 K231:K234 L223:L224 L236:L238 K65:K66 K39:K41 K35:K37 K18:K19 K71 K73 K7:K9 K236:K242 K11:K16 K63 K59 K213 K177 K224:K228 K23:K33 K217 M223:M225 M23:M24 K186:M194 K161:M161 K184:M184 K262:M265 K256:M257 K21:M21 K129:M129 L65:M65 K57:M57 L163:M163 K87:M92 L45:M55 K144:M144 K69:M69 K150:M150 K167:M167 M18:M19 M11:M16 M217 M231 M236:M244" xr:uid="{95F677E3-D36C-4411-8A5F-4FA419B73A50}">
      <formula1>"SI,NO"</formula1>
    </dataValidation>
    <dataValidation allowBlank="1" showInputMessage="1" showErrorMessage="1" sqref="L141:L142" xr:uid="{648FDADC-9AEF-43D8-95E3-1CFEE4F17942}"/>
    <dataValidation type="list" allowBlank="1" showInputMessage="1" showErrorMessage="1" sqref="M103:M113 L101 L135:L139 L103:L114 L159:M160 L154:M155 M134:M139 L98:M98 M100:M101" xr:uid="{6B84A37D-5FB2-46FC-ACE1-0D1587ABF558}">
      <formula1>"SI,NO,NO APLICA,VACIO"</formula1>
    </dataValidation>
    <dataValidation type="list" allowBlank="1" showInputMessage="1" showErrorMessage="1" sqref="L157:L158 M156:M158 L169 L250:L255 L147:L149 L181:L183 L214:L216 L36:L37 M164:M166 M180:M183 M147:M148 M169:M177 M226:M228 L166 L121:M128 L152:M153 M25:M33 L232:M234 L99:M99 L63:M63 L39:M41 M35:M37 M218:M221 M198:M211 M213:M216 M196 M245:M255 M71 M66 M73 M59 M140" xr:uid="{EA4D5DFC-DD0C-4924-AC9D-A209C1880ABE}">
      <formula1>"SI,NO,VACIO"</formula1>
    </dataValidation>
  </dataValidations>
  <hyperlinks>
    <hyperlink ref="O35" r:id="rId1" xr:uid="{C3CB6898-6DC7-4FF8-A721-01525D680D5F}"/>
    <hyperlink ref="O73" r:id="rId2" xr:uid="{698B408D-36F4-4219-8C67-D8C85982D0F7}"/>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3"/>
  <dimension ref="A1:V92"/>
  <sheetViews>
    <sheetView showGridLines="0" topLeftCell="A7" zoomScale="77" zoomScaleNormal="77"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2" style="198" customWidth="1"/>
    <col min="7" max="7" width="11.42578125" style="198" bestFit="1"/>
    <col min="8" max="8" width="13.140625" style="198" bestFit="1" customWidth="1"/>
    <col min="9" max="9" width="12" style="198" customWidth="1"/>
    <col min="10" max="10" width="12.5703125" style="198" bestFit="1" customWidth="1"/>
    <col min="11" max="11" width="24.42578125" style="198" customWidth="1"/>
    <col min="12" max="12" width="27.5703125" style="198" bestFit="1" customWidth="1"/>
    <col min="13" max="14" width="11.42578125" style="198"/>
    <col min="15" max="15" width="13.5703125" style="198" bestFit="1" customWidth="1"/>
    <col min="16" max="16" width="11.42578125" style="24"/>
    <col min="17" max="17" width="25.140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0.94000000000000006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+'1056 LOTERIA Ver.'!N7</f>
        <v>0.4</v>
      </c>
      <c r="Q2" s="301" t="s">
        <v>778</v>
      </c>
      <c r="R2" s="302" t="s">
        <v>1825</v>
      </c>
      <c r="S2" s="302" t="s">
        <v>1825</v>
      </c>
      <c r="T2" s="302" t="s">
        <v>1588</v>
      </c>
      <c r="U2" s="302" t="s">
        <v>1588</v>
      </c>
      <c r="V2" s="302" t="s">
        <v>1825</v>
      </c>
    </row>
    <row r="3" spans="1:22" ht="44.25" customHeight="1" x14ac:dyDescent="0.25">
      <c r="A3" s="1426"/>
      <c r="B3" s="1429"/>
      <c r="C3" s="1461"/>
      <c r="D3" s="1458"/>
      <c r="E3" s="1447"/>
      <c r="F3" s="1444"/>
      <c r="G3" s="1504"/>
      <c r="H3" s="1507"/>
      <c r="I3" s="1500"/>
      <c r="J3" s="1500"/>
      <c r="K3" s="26" t="s">
        <v>784</v>
      </c>
      <c r="L3" s="26" t="s">
        <v>785</v>
      </c>
      <c r="M3" s="20">
        <v>0.4</v>
      </c>
      <c r="N3" s="162">
        <f>+M3*G2*C2</f>
        <v>3.5999999999999997E-2</v>
      </c>
      <c r="O3" s="163">
        <f>+'1056 LOTERIA Ver.'!N11</f>
        <v>0.2</v>
      </c>
      <c r="Q3" s="301" t="s">
        <v>786</v>
      </c>
      <c r="R3" s="302" t="s">
        <v>1132</v>
      </c>
      <c r="S3" s="302" t="s">
        <v>1132</v>
      </c>
      <c r="T3" s="302" t="s">
        <v>4159</v>
      </c>
      <c r="U3" s="302" t="s">
        <v>5522</v>
      </c>
      <c r="V3" s="302" t="s">
        <v>1131</v>
      </c>
    </row>
    <row r="4" spans="1:22" ht="39" customHeight="1" x14ac:dyDescent="0.25">
      <c r="A4" s="1426"/>
      <c r="B4" s="1429"/>
      <c r="C4" s="1461"/>
      <c r="D4" s="1458"/>
      <c r="E4" s="1447"/>
      <c r="F4" s="1444"/>
      <c r="G4" s="1504"/>
      <c r="H4" s="1507"/>
      <c r="I4" s="1500"/>
      <c r="J4" s="1500"/>
      <c r="K4" s="26" t="s">
        <v>789</v>
      </c>
      <c r="L4" s="26" t="s">
        <v>790</v>
      </c>
      <c r="M4" s="20">
        <v>0.05</v>
      </c>
      <c r="N4" s="162">
        <f>+M4*G2*C2</f>
        <v>4.4999999999999997E-3</v>
      </c>
      <c r="O4" s="163">
        <f>+'1056 LOTERIA Ver.'!N17</f>
        <v>0.05</v>
      </c>
      <c r="Q4" s="301" t="s">
        <v>791</v>
      </c>
      <c r="R4" s="302" t="s">
        <v>1393</v>
      </c>
      <c r="S4" s="302" t="s">
        <v>977</v>
      </c>
      <c r="T4" s="302" t="s">
        <v>975</v>
      </c>
      <c r="U4" s="302" t="s">
        <v>1261</v>
      </c>
      <c r="V4" s="302" t="s">
        <v>1596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+'1056 LOTERIA Ver.'!N20</f>
        <v>0.15</v>
      </c>
      <c r="Q5" s="301" t="s">
        <v>799</v>
      </c>
      <c r="R5" s="301">
        <v>8.2142857142857142E-2</v>
      </c>
      <c r="S5" s="301">
        <v>0.11071428571428572</v>
      </c>
      <c r="T5" s="301">
        <v>0.22464285714285717</v>
      </c>
      <c r="U5" s="301">
        <v>0.6186681111111112</v>
      </c>
      <c r="V5" s="301">
        <f>+D91</f>
        <v>0.64470039033189042</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+'1056 LOTERIA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+'1056 LOTERIA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+'1056 LOTERIA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+'1056 LOTERIA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+'1056 LOTERIA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+'1056 LOTERIA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436">
        <f>+'1056 LOTERIA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+'1056 LOTERIA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0.53353066378066383</v>
      </c>
      <c r="E17" s="1440" t="s">
        <v>821</v>
      </c>
      <c r="F17" s="1443" t="s">
        <v>294</v>
      </c>
      <c r="G17" s="1503">
        <v>0.15</v>
      </c>
      <c r="H17" s="1506">
        <f>+M20</f>
        <v>1</v>
      </c>
      <c r="I17" s="1509">
        <f>+O20</f>
        <v>0.33214285714285718</v>
      </c>
      <c r="J17" s="1512">
        <f>+I17/H17</f>
        <v>0.33214285714285718</v>
      </c>
      <c r="K17" s="25" t="s">
        <v>822</v>
      </c>
      <c r="L17" s="25" t="s">
        <v>804</v>
      </c>
      <c r="M17" s="167">
        <v>0.1</v>
      </c>
      <c r="N17" s="168">
        <f>+M17*G17*C17</f>
        <v>8.2500000000000004E-3</v>
      </c>
      <c r="O17" s="169">
        <f>+'1056 LOTERIA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+'1056 LOTERIA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+'1056 LOTERIA Ver.'!N68</f>
        <v>0.18214285714285713</v>
      </c>
    </row>
    <row r="20" spans="1:15" ht="15.75" thickBot="1" x14ac:dyDescent="0.3">
      <c r="A20" s="1441"/>
      <c r="B20" s="1452"/>
      <c r="C20" s="1455"/>
      <c r="D20" s="1458"/>
      <c r="E20" s="1442"/>
      <c r="F20" s="1445"/>
      <c r="G20" s="1505"/>
      <c r="H20" s="1508"/>
      <c r="I20" s="1511"/>
      <c r="J20" s="1514"/>
      <c r="K20" s="97" t="s">
        <v>800</v>
      </c>
      <c r="L20" s="98">
        <f>+O20/M20</f>
        <v>0.33214285714285718</v>
      </c>
      <c r="M20" s="99">
        <f>SUM(M17:M19)</f>
        <v>1</v>
      </c>
      <c r="N20" s="100">
        <f>SUM(N17:N19)</f>
        <v>8.2500000000000004E-2</v>
      </c>
      <c r="O20" s="174">
        <f>+O17+O18+O19</f>
        <v>0.33214285714285718</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+'1056 LOTERIA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+'1056 LOTERIA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+'1056 LOTERIA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+'1056 LOTERIA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0.22857142857142856</v>
      </c>
      <c r="J27" s="1499">
        <f>+I27/H27</f>
        <v>0.22857142857142856</v>
      </c>
      <c r="K27" s="28" t="s">
        <v>840</v>
      </c>
      <c r="L27" s="28" t="s">
        <v>841</v>
      </c>
      <c r="M27" s="179">
        <v>0.1</v>
      </c>
      <c r="N27" s="180">
        <f>+M27*G$27*C$17</f>
        <v>1.1000000000000003E-2</v>
      </c>
      <c r="O27" s="177">
        <f>+'1056 LOTERIA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+'1056 LOTERIA Ver.'!N130</f>
        <v>0.12857142857142856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+'1056 LOTERIA Ver.'!N131</f>
        <v>0</v>
      </c>
    </row>
    <row r="30" spans="1:15" ht="15.75" thickBot="1" x14ac:dyDescent="0.3">
      <c r="A30" s="1441"/>
      <c r="B30" s="1452"/>
      <c r="C30" s="1455"/>
      <c r="D30" s="1458"/>
      <c r="E30" s="1442"/>
      <c r="F30" s="1445"/>
      <c r="G30" s="1505"/>
      <c r="H30" s="1508"/>
      <c r="I30" s="1501"/>
      <c r="J30" s="1502"/>
      <c r="K30" s="97" t="s">
        <v>800</v>
      </c>
      <c r="L30" s="98">
        <f>+O30/M30</f>
        <v>0.22857142857142856</v>
      </c>
      <c r="M30" s="99">
        <f>SUM(M27:M29)</f>
        <v>1</v>
      </c>
      <c r="N30" s="100">
        <f>SUM(N27:N29)</f>
        <v>0.11000000000000001</v>
      </c>
      <c r="O30" s="174">
        <f>+O27+O28+O29</f>
        <v>0.22857142857142856</v>
      </c>
    </row>
    <row r="31" spans="1:15" ht="15" customHeight="1" x14ac:dyDescent="0.25">
      <c r="A31" s="1441"/>
      <c r="B31" s="1452"/>
      <c r="C31" s="1455"/>
      <c r="D31" s="1458"/>
      <c r="E31" s="1440" t="s">
        <v>846</v>
      </c>
      <c r="F31" s="1443" t="s">
        <v>847</v>
      </c>
      <c r="G31" s="1503">
        <v>0.1</v>
      </c>
      <c r="H31" s="1506">
        <f>SUM(M31:M33)</f>
        <v>0.45</v>
      </c>
      <c r="I31" s="1499">
        <f>SUM(O31+O32+O33)</f>
        <v>0.1</v>
      </c>
      <c r="J31" s="1499">
        <f>+I31/H31</f>
        <v>0.22222222222222224</v>
      </c>
      <c r="K31" s="28" t="s">
        <v>848</v>
      </c>
      <c r="L31" s="28" t="s">
        <v>804</v>
      </c>
      <c r="M31" s="179">
        <v>0.1</v>
      </c>
      <c r="N31" s="180">
        <f>+(M31/H31)*G$31*C$17</f>
        <v>1.2222222222222226E-2</v>
      </c>
      <c r="O31" s="177">
        <f>+'1056 LOTERIA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+'1056 LOTERIA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+'1056 LOTERIA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+'1056 LOTERIA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+'1056 LOTERIA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+'1056 LOTERIA Ver.'!N156</f>
        <v>0.05</v>
      </c>
    </row>
    <row r="37" spans="1:15" ht="15.75" thickBot="1" x14ac:dyDescent="0.3">
      <c r="A37" s="1441"/>
      <c r="B37" s="1452"/>
      <c r="C37" s="1455"/>
      <c r="D37" s="1458"/>
      <c r="E37" s="1442"/>
      <c r="F37" s="1445"/>
      <c r="G37" s="1505"/>
      <c r="H37" s="1508"/>
      <c r="I37" s="1501"/>
      <c r="J37" s="1502"/>
      <c r="K37" s="97" t="s">
        <v>800</v>
      </c>
      <c r="L37" s="98">
        <f>+O37/M37</f>
        <v>0.15000000000000002</v>
      </c>
      <c r="M37" s="99">
        <f>SUM(M31:M36)</f>
        <v>1</v>
      </c>
      <c r="N37" s="100">
        <f>SUM(N31:N33)</f>
        <v>5.5000000000000014E-2</v>
      </c>
      <c r="O37" s="174">
        <f>+O31+O32+O33+O34+O35+O36</f>
        <v>0.15000000000000002</v>
      </c>
    </row>
    <row r="38" spans="1:15" ht="15" customHeight="1" x14ac:dyDescent="0.25">
      <c r="A38" s="1441"/>
      <c r="B38" s="1452"/>
      <c r="C38" s="1455"/>
      <c r="D38" s="1458"/>
      <c r="E38" s="1440" t="s">
        <v>859</v>
      </c>
      <c r="F38" s="1443" t="s">
        <v>860</v>
      </c>
      <c r="G38" s="1503">
        <v>0.2</v>
      </c>
      <c r="H38" s="1506">
        <f>SUM(M38:M41)</f>
        <v>0.54999999999999993</v>
      </c>
      <c r="I38" s="1499">
        <f>SUM(O38+O39+O40+O41)</f>
        <v>0.35</v>
      </c>
      <c r="J38" s="1499">
        <f>+I38/H38</f>
        <v>0.63636363636363635</v>
      </c>
      <c r="K38" s="28" t="s">
        <v>861</v>
      </c>
      <c r="L38" s="28" t="s">
        <v>804</v>
      </c>
      <c r="M38" s="179">
        <v>0.1</v>
      </c>
      <c r="N38" s="180">
        <f>+(M38/H38)*G$38*C$17</f>
        <v>2.0000000000000004E-2</v>
      </c>
      <c r="O38" s="177">
        <f>+'1056 LOTERIA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+'1056 LOTERIA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+'1056 LOTERIA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+'1056 LOTERIA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+'1056 LOTERIA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+'1056 LOTERIA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+'1056 LOTERIA Ver.'!N255</f>
        <v>0</v>
      </c>
    </row>
    <row r="45" spans="1:15" ht="15.75" thickBot="1" x14ac:dyDescent="0.3">
      <c r="A45" s="1441"/>
      <c r="B45" s="1452"/>
      <c r="C45" s="1455"/>
      <c r="D45" s="1458"/>
      <c r="E45" s="1442"/>
      <c r="F45" s="1445"/>
      <c r="G45" s="1505"/>
      <c r="H45" s="1508"/>
      <c r="I45" s="1501"/>
      <c r="J45" s="1502"/>
      <c r="K45" s="97" t="s">
        <v>800</v>
      </c>
      <c r="L45" s="98">
        <f>+O45/M45</f>
        <v>0.45</v>
      </c>
      <c r="M45" s="99">
        <f>SUM(M38:M44)</f>
        <v>0.99999999999999989</v>
      </c>
      <c r="N45" s="100">
        <f>SUM(N38:N41)</f>
        <v>0.11000000000000001</v>
      </c>
      <c r="O45" s="174">
        <f>+O38+O39+O40+O41+O42+O43+O44</f>
        <v>0.44999999999999996</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+'1056 LOTERIA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+'1056 LOTERIA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+'1056 LOTERIA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+'1056 LOTERIA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+'1056 LOTERIA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+'1056 LOTERIA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+'1056 LOTERIA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+'1056 LOTERIA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+'1056 LOTERIA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+'1056 LOTERIA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+'1056 LOTERIA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+'1056 LOTERIA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+'1056 LOTERIA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+'1056 LOTERIA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+'1056 LOTERIA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0.34258525252525257</v>
      </c>
      <c r="E63" s="1492" t="s">
        <v>133</v>
      </c>
      <c r="F63" s="1443" t="s">
        <v>900</v>
      </c>
      <c r="G63" s="1503">
        <v>0.3</v>
      </c>
      <c r="H63" s="1516">
        <f>+M81</f>
        <v>1</v>
      </c>
      <c r="I63" s="1528">
        <f>+O81</f>
        <v>0.30020000000000008</v>
      </c>
      <c r="J63" s="1519">
        <f>+I63/H63</f>
        <v>0.30020000000000008</v>
      </c>
      <c r="K63" s="28" t="s">
        <v>136</v>
      </c>
      <c r="L63" s="28" t="s">
        <v>804</v>
      </c>
      <c r="M63" s="179">
        <v>0.1</v>
      </c>
      <c r="N63" s="176">
        <f>+M63*G$63*C$63</f>
        <v>3.0000000000000001E-3</v>
      </c>
      <c r="O63" s="177">
        <f>+'1056 LOTERIA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+'1056 LOTERIA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+'1056 LOTERIA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+'1056 LOTERIA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+'1056 LOTERIA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+'1056 LOTERIA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+'1056 LOTERIA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+'1056 LOTERIA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+'1056 LOTERIA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+'1056 LOTERIA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+'1056 LOTERIA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+'1056 LOTERIA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+'1056 LOTERIA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+'1056 LOTERIA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+'1056 LOTERIA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+'1056 LOTERIA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+'1056 LOTERIA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+'1056 LOTERIA Ver.'!N223</f>
        <v>0</v>
      </c>
    </row>
    <row r="81" spans="1:15" ht="15.75" thickBot="1" x14ac:dyDescent="0.3">
      <c r="A81" s="1441"/>
      <c r="B81" s="1452"/>
      <c r="C81" s="1455"/>
      <c r="D81" s="1490"/>
      <c r="E81" s="1494"/>
      <c r="F81" s="1445"/>
      <c r="G81" s="1505"/>
      <c r="H81" s="1518"/>
      <c r="I81" s="1533"/>
      <c r="J81" s="1531"/>
      <c r="K81" s="97" t="s">
        <v>800</v>
      </c>
      <c r="L81" s="98">
        <f>+O81/M81</f>
        <v>0.30020000000000008</v>
      </c>
      <c r="M81" s="99">
        <f>SUM(M63:M80)</f>
        <v>1</v>
      </c>
      <c r="N81" s="100">
        <f>SUM(N63:N80)</f>
        <v>0.03</v>
      </c>
      <c r="O81" s="174">
        <f>SUM(O63+O64+O65+O66+O67+O68+O69+O70+O71+O72+O73+O74+O75+O76+O77+O78+O79+O80)</f>
        <v>0.30020000000000008</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0.7</v>
      </c>
      <c r="E85" s="1440" t="s">
        <v>142</v>
      </c>
      <c r="F85" s="1443" t="s">
        <v>938</v>
      </c>
      <c r="G85" s="1503">
        <v>0.4</v>
      </c>
      <c r="H85" s="1503">
        <f>+M88</f>
        <v>0.4</v>
      </c>
      <c r="I85" s="1528">
        <f>+O88</f>
        <v>0.1</v>
      </c>
      <c r="J85" s="1519">
        <f>+I85/G85</f>
        <v>0.25</v>
      </c>
      <c r="K85" s="28" t="s">
        <v>939</v>
      </c>
      <c r="L85" s="28" t="s">
        <v>940</v>
      </c>
      <c r="M85" s="179">
        <v>0.1</v>
      </c>
      <c r="N85" s="176">
        <f>+M85*C85</f>
        <v>5.000000000000001E-3</v>
      </c>
      <c r="O85" s="177">
        <f>+'1056 LOTERIA Ver.'!N256</f>
        <v>0</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+'1056 LOTERIA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+'1056 LOTERIA Ver.'!N258</f>
        <v>0</v>
      </c>
    </row>
    <row r="88" spans="1:15" ht="29.25" customHeight="1" thickBot="1" x14ac:dyDescent="0.3">
      <c r="A88" s="1441"/>
      <c r="B88" s="1452"/>
      <c r="C88" s="1497"/>
      <c r="D88" s="1490"/>
      <c r="E88" s="1442"/>
      <c r="F88" s="1445"/>
      <c r="G88" s="1505"/>
      <c r="H88" s="1505"/>
      <c r="I88" s="1533"/>
      <c r="J88" s="1531"/>
      <c r="K88" s="97" t="s">
        <v>800</v>
      </c>
      <c r="L88" s="98">
        <f>+O88/M88</f>
        <v>0.25</v>
      </c>
      <c r="M88" s="99">
        <f>SUM(M85:M87)</f>
        <v>0.4</v>
      </c>
      <c r="N88" s="190">
        <f>+M88*C85</f>
        <v>2.0000000000000004E-2</v>
      </c>
      <c r="O88" s="174">
        <f>+O85+O86+O87</f>
        <v>0.1</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+'1056 LOTERIA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+'1056 LOTERIA Ver.'!N264</f>
        <v>0.3</v>
      </c>
    </row>
    <row r="91" spans="1:15" x14ac:dyDescent="0.25">
      <c r="C91" s="199">
        <v>2022</v>
      </c>
      <c r="D91" s="200">
        <f>+(C2*D2)+(C17*D17)+(C63*D63)+(C85*D85)</f>
        <v>0.64470039033189042</v>
      </c>
      <c r="M91" s="201"/>
      <c r="N91" s="200">
        <f>+N6+N11+N16+N20+N26+N30+N37+N45+N53+N62+N81+N82+N83+N84+N88+N89+N90</f>
        <v>1.0000000000000002</v>
      </c>
      <c r="O91" s="201"/>
    </row>
    <row r="92" spans="1:15" x14ac:dyDescent="0.25">
      <c r="C92" s="199"/>
      <c r="D92" s="202"/>
      <c r="M92" s="201"/>
      <c r="N92" s="201"/>
      <c r="O92" s="201"/>
    </row>
  </sheetData>
  <mergeCells count="88">
    <mergeCell ref="I2:I6"/>
    <mergeCell ref="J2:J6"/>
    <mergeCell ref="E7:E11"/>
    <mergeCell ref="F7:F11"/>
    <mergeCell ref="G7:G11"/>
    <mergeCell ref="H7:H11"/>
    <mergeCell ref="I7:I11"/>
    <mergeCell ref="J7:J11"/>
    <mergeCell ref="E2:E6"/>
    <mergeCell ref="F2:F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E21:E26"/>
    <mergeCell ref="F21:F26"/>
    <mergeCell ref="G21:G26"/>
    <mergeCell ref="H21:H26"/>
    <mergeCell ref="I21:I26"/>
    <mergeCell ref="J27:J30"/>
    <mergeCell ref="G17:G20"/>
    <mergeCell ref="H17:H20"/>
    <mergeCell ref="I17:I20"/>
    <mergeCell ref="J17:J20"/>
    <mergeCell ref="J21:J26"/>
    <mergeCell ref="E27:E30"/>
    <mergeCell ref="F27:F30"/>
    <mergeCell ref="G27:G30"/>
    <mergeCell ref="H27:H30"/>
    <mergeCell ref="I27:I30"/>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4">
    <tabColor theme="0"/>
  </sheetPr>
  <dimension ref="A1:P275"/>
  <sheetViews>
    <sheetView zoomScale="71" zoomScaleNormal="71"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7.140625" style="11" customWidth="1"/>
    <col min="14" max="14" width="15.85546875" style="11" customWidth="1"/>
    <col min="15" max="15" width="113" style="7" customWidth="1"/>
    <col min="16" max="16" width="11.42578125" style="6"/>
    <col min="17" max="17" width="14.5703125" style="6" bestFit="1" customWidth="1"/>
    <col min="18" max="18" width="11.5703125" style="6" bestFit="1" customWidth="1"/>
    <col min="19"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1331</v>
      </c>
      <c r="G2" s="1544"/>
      <c r="H2" s="1544"/>
      <c r="I2" s="1544"/>
      <c r="J2" s="1544"/>
      <c r="K2" s="1544"/>
      <c r="L2" s="1543"/>
      <c r="M2" s="1543"/>
      <c r="N2" s="1543"/>
      <c r="O2" s="1543"/>
    </row>
    <row r="3" spans="1:15" s="24" customFormat="1" ht="18.75" customHeight="1" x14ac:dyDescent="0.25">
      <c r="A3" s="1541" t="s">
        <v>101</v>
      </c>
      <c r="B3" s="1541"/>
      <c r="C3" s="1541"/>
      <c r="D3" s="1541"/>
      <c r="E3" s="1541"/>
      <c r="F3" s="1544">
        <v>1057</v>
      </c>
      <c r="G3" s="1544"/>
      <c r="H3" s="1544"/>
      <c r="I3" s="1544"/>
      <c r="J3" s="1544"/>
      <c r="K3" s="1544"/>
      <c r="L3" s="1543"/>
      <c r="M3" s="1543"/>
      <c r="N3" s="1543"/>
      <c r="O3" s="1543"/>
    </row>
    <row r="4" spans="1:15" s="24" customFormat="1" ht="18.75" customHeight="1" x14ac:dyDescent="0.25">
      <c r="A4" s="1541" t="s">
        <v>102</v>
      </c>
      <c r="B4" s="1541"/>
      <c r="C4" s="1541"/>
      <c r="D4" s="1541"/>
      <c r="E4" s="1541"/>
      <c r="F4" s="1544" t="s">
        <v>60</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409.5" x14ac:dyDescent="0.25">
      <c r="A7" s="82">
        <v>1</v>
      </c>
      <c r="B7" s="133" t="s">
        <v>120</v>
      </c>
      <c r="C7" s="133" t="s">
        <v>121</v>
      </c>
      <c r="D7" s="133" t="s">
        <v>122</v>
      </c>
      <c r="E7" s="122">
        <v>1</v>
      </c>
      <c r="F7" s="125" t="s">
        <v>123</v>
      </c>
      <c r="G7" s="1404">
        <v>1</v>
      </c>
      <c r="H7" s="1406">
        <v>0.4</v>
      </c>
      <c r="I7" s="133" t="s">
        <v>124</v>
      </c>
      <c r="J7" s="222" t="s">
        <v>125</v>
      </c>
      <c r="K7" s="63" t="s">
        <v>126</v>
      </c>
      <c r="L7" s="223" t="s">
        <v>125</v>
      </c>
      <c r="M7" s="137" t="s">
        <v>126</v>
      </c>
      <c r="N7" s="1537">
        <v>0.4</v>
      </c>
      <c r="O7" s="225" t="s">
        <v>5523</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t="s">
        <v>5524</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126</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7" t="s">
        <v>126</v>
      </c>
      <c r="N11" s="1535">
        <v>0.2</v>
      </c>
      <c r="O11" s="225" t="s">
        <v>5525</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7" t="s">
        <v>129</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7" t="s">
        <v>129</v>
      </c>
      <c r="N14" s="85">
        <v>0</v>
      </c>
      <c r="O14" s="225" t="s">
        <v>5526</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7" t="s">
        <v>129</v>
      </c>
      <c r="N16" s="85">
        <v>0</v>
      </c>
      <c r="O16" s="225" t="s">
        <v>5527</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225" t="s">
        <v>5528</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129</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8</v>
      </c>
      <c r="L20" s="223" t="s">
        <v>125</v>
      </c>
      <c r="M20" s="227">
        <v>5</v>
      </c>
      <c r="N20" s="226">
        <v>0.15</v>
      </c>
      <c r="O20" s="225" t="s">
        <v>5529</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7" t="s">
        <v>129</v>
      </c>
      <c r="N21" s="226">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5530</v>
      </c>
      <c r="L22" s="223" t="s">
        <v>125</v>
      </c>
      <c r="M22" s="48" t="s">
        <v>5530</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85">
        <v>0</v>
      </c>
      <c r="O23" s="225"/>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85">
        <v>0</v>
      </c>
      <c r="O24" s="225" t="s">
        <v>5531</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7" t="s">
        <v>129</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126</v>
      </c>
      <c r="L26" s="223" t="s">
        <v>125</v>
      </c>
      <c r="M26" s="137" t="s">
        <v>126</v>
      </c>
      <c r="N26" s="85">
        <v>0</v>
      </c>
      <c r="O26" s="225"/>
    </row>
    <row r="27" spans="1:15" s="4" customFormat="1" ht="63.7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7" t="s">
        <v>129</v>
      </c>
      <c r="N27" s="85">
        <v>0</v>
      </c>
      <c r="O27" s="225" t="s">
        <v>5532</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126</v>
      </c>
      <c r="L28" s="223" t="s">
        <v>125</v>
      </c>
      <c r="M28" s="137" t="s">
        <v>126</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7" t="s">
        <v>126</v>
      </c>
      <c r="N29" s="85">
        <v>0</v>
      </c>
      <c r="O29" s="225"/>
    </row>
    <row r="30" spans="1:15" s="4" customFormat="1" ht="63.7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7" t="s">
        <v>129</v>
      </c>
      <c r="N30" s="85">
        <v>0</v>
      </c>
      <c r="O30" s="225" t="s">
        <v>5533</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7" t="s">
        <v>129</v>
      </c>
      <c r="N31" s="85">
        <v>0</v>
      </c>
      <c r="O31" s="225" t="s">
        <v>5534</v>
      </c>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7" t="s">
        <v>129</v>
      </c>
      <c r="N32" s="85">
        <v>0</v>
      </c>
      <c r="O32" s="225" t="s">
        <v>5535</v>
      </c>
    </row>
    <row r="33" spans="1:15" s="4" customFormat="1" ht="51"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7" t="s">
        <v>129</v>
      </c>
      <c r="N33" s="85">
        <v>0</v>
      </c>
      <c r="O33" s="225" t="s">
        <v>5536</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999</v>
      </c>
      <c r="L34" s="223" t="s">
        <v>125</v>
      </c>
      <c r="M34" s="142" t="s">
        <v>999</v>
      </c>
      <c r="N34" s="85">
        <v>0</v>
      </c>
      <c r="O34" s="225" t="s">
        <v>5537</v>
      </c>
    </row>
    <row r="35" spans="1:15" s="4" customFormat="1" ht="60"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7" t="s">
        <v>129</v>
      </c>
      <c r="N35" s="85">
        <v>0</v>
      </c>
      <c r="O35" s="307" t="s">
        <v>5538</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7" t="s">
        <v>129</v>
      </c>
      <c r="N36" s="226">
        <v>0.2</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7" t="s">
        <v>129</v>
      </c>
      <c r="N37" s="232">
        <v>0</v>
      </c>
      <c r="O37" s="225" t="s">
        <v>5539</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7" t="s">
        <v>129</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129</v>
      </c>
      <c r="L40" s="141" t="s">
        <v>129</v>
      </c>
      <c r="M40" s="137" t="s">
        <v>129</v>
      </c>
      <c r="N40" s="85">
        <v>0</v>
      </c>
      <c r="O40" s="225" t="s">
        <v>5540</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63" t="s">
        <v>129</v>
      </c>
      <c r="L41" s="141" t="s">
        <v>129</v>
      </c>
      <c r="M41" s="137" t="s">
        <v>129</v>
      </c>
      <c r="N41" s="85">
        <v>0</v>
      </c>
      <c r="O41" s="225"/>
    </row>
    <row r="42" spans="1:15" s="4" customFormat="1" ht="165.75" x14ac:dyDescent="0.25">
      <c r="A42" s="82">
        <v>36</v>
      </c>
      <c r="B42" s="133" t="s">
        <v>120</v>
      </c>
      <c r="C42" s="133" t="s">
        <v>161</v>
      </c>
      <c r="D42" s="133" t="s">
        <v>149</v>
      </c>
      <c r="E42" s="122" t="s">
        <v>221</v>
      </c>
      <c r="F42" s="125" t="s">
        <v>222</v>
      </c>
      <c r="G42" s="1405"/>
      <c r="H42" s="138" t="s">
        <v>125</v>
      </c>
      <c r="I42" s="133" t="s">
        <v>166</v>
      </c>
      <c r="J42" s="222" t="s">
        <v>223</v>
      </c>
      <c r="K42" s="48" t="s">
        <v>5541</v>
      </c>
      <c r="L42" s="233" t="s">
        <v>5542</v>
      </c>
      <c r="M42" s="234" t="s">
        <v>5542</v>
      </c>
      <c r="N42" s="85">
        <v>0</v>
      </c>
      <c r="O42" s="225"/>
    </row>
    <row r="43" spans="1:15" s="4" customFormat="1" ht="51" x14ac:dyDescent="0.25">
      <c r="A43" s="82">
        <v>37</v>
      </c>
      <c r="B43" s="133" t="s">
        <v>120</v>
      </c>
      <c r="C43" s="133" t="s">
        <v>161</v>
      </c>
      <c r="D43" s="133" t="s">
        <v>149</v>
      </c>
      <c r="E43" s="122">
        <v>11</v>
      </c>
      <c r="F43" s="125" t="s">
        <v>226</v>
      </c>
      <c r="G43" s="1422">
        <v>8</v>
      </c>
      <c r="H43" s="139">
        <v>0.3</v>
      </c>
      <c r="I43" s="133" t="s">
        <v>159</v>
      </c>
      <c r="J43" s="222">
        <v>5</v>
      </c>
      <c r="K43" s="45">
        <v>293</v>
      </c>
      <c r="L43" s="235">
        <v>108</v>
      </c>
      <c r="M43" s="227">
        <v>108</v>
      </c>
      <c r="N43" s="236">
        <v>0.3</v>
      </c>
      <c r="O43" s="225" t="s">
        <v>5543</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144"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129</v>
      </c>
      <c r="L47" s="144" t="s">
        <v>129</v>
      </c>
      <c r="M47" s="142"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129</v>
      </c>
      <c r="L48" s="144" t="s">
        <v>129</v>
      </c>
      <c r="M48" s="142"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129</v>
      </c>
      <c r="L49" s="144" t="s">
        <v>129</v>
      </c>
      <c r="M49" s="142"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129</v>
      </c>
      <c r="L50" s="144" t="s">
        <v>129</v>
      </c>
      <c r="M50" s="142"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126</v>
      </c>
      <c r="L51" s="144" t="s">
        <v>126</v>
      </c>
      <c r="M51" s="142"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129</v>
      </c>
      <c r="L52" s="144" t="s">
        <v>129</v>
      </c>
      <c r="M52" s="142"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129</v>
      </c>
      <c r="L53" s="144" t="s">
        <v>129</v>
      </c>
      <c r="M53" s="142"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144"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5544</v>
      </c>
      <c r="M56" s="142" t="s">
        <v>5545</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7" t="s">
        <v>129</v>
      </c>
      <c r="N57" s="236">
        <v>0.1</v>
      </c>
      <c r="O57" s="225"/>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5546</v>
      </c>
      <c r="L58" s="223" t="s">
        <v>125</v>
      </c>
      <c r="M58" s="48" t="s">
        <v>5546</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236">
        <v>0.1</v>
      </c>
      <c r="O59" s="225" t="s">
        <v>5539</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5">
        <v>0.27</v>
      </c>
      <c r="L60" s="237">
        <v>0.27</v>
      </c>
      <c r="M60" s="413">
        <v>0.27</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5">
        <v>0.23</v>
      </c>
      <c r="L61" s="237">
        <v>0.2</v>
      </c>
      <c r="M61" s="413">
        <v>0.2</v>
      </c>
      <c r="N61" s="239">
        <v>0.3</v>
      </c>
      <c r="O61" s="240">
        <v>7.4074074074074068E-3</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5547</v>
      </c>
      <c r="L62" s="223" t="s">
        <v>125</v>
      </c>
      <c r="M62" s="142" t="s">
        <v>5548</v>
      </c>
      <c r="N62" s="85">
        <v>0</v>
      </c>
      <c r="O62" s="225"/>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7" t="s">
        <v>129</v>
      </c>
      <c r="N63" s="236">
        <v>0.3</v>
      </c>
      <c r="O63" s="225" t="s">
        <v>5549</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5550</v>
      </c>
      <c r="L64" s="223" t="s">
        <v>125</v>
      </c>
      <c r="M64" s="142" t="s">
        <v>5551</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7"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282" t="s">
        <v>5552</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21</v>
      </c>
      <c r="L67" s="235">
        <v>21</v>
      </c>
      <c r="M67" s="227">
        <v>21</v>
      </c>
      <c r="N67" s="85">
        <v>0</v>
      </c>
      <c r="O67" s="225" t="s">
        <v>5553</v>
      </c>
    </row>
    <row r="68" spans="1:15" s="4" customFormat="1" ht="409.5" x14ac:dyDescent="0.25">
      <c r="A68" s="82">
        <v>62</v>
      </c>
      <c r="B68" s="133" t="s">
        <v>293</v>
      </c>
      <c r="C68" s="133" t="s">
        <v>294</v>
      </c>
      <c r="D68" s="133" t="s">
        <v>300</v>
      </c>
      <c r="E68" s="122">
        <v>21</v>
      </c>
      <c r="F68" s="125" t="s">
        <v>302</v>
      </c>
      <c r="G68" s="140">
        <v>15</v>
      </c>
      <c r="H68" s="139">
        <v>0.85</v>
      </c>
      <c r="I68" s="133" t="s">
        <v>159</v>
      </c>
      <c r="J68" s="222">
        <v>13</v>
      </c>
      <c r="K68" s="45">
        <v>21</v>
      </c>
      <c r="L68" s="235">
        <v>21</v>
      </c>
      <c r="M68" s="227">
        <v>21</v>
      </c>
      <c r="N68" s="236">
        <v>0.85</v>
      </c>
      <c r="O68" s="225" t="s">
        <v>5554</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7" t="s">
        <v>129</v>
      </c>
      <c r="N69" s="236">
        <v>0.1</v>
      </c>
      <c r="O69" s="71" t="s">
        <v>5555</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5556</v>
      </c>
      <c r="L70" s="223" t="s">
        <v>125</v>
      </c>
      <c r="M70" s="57" t="s">
        <v>5556</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126</v>
      </c>
      <c r="L71" s="223" t="s">
        <v>125</v>
      </c>
      <c r="M71" s="137" t="s">
        <v>126</v>
      </c>
      <c r="N71" s="236">
        <v>0</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434</v>
      </c>
      <c r="L72" s="223" t="s">
        <v>125</v>
      </c>
      <c r="M72" s="142" t="s">
        <v>407</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282" t="s">
        <v>5557</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0</v>
      </c>
      <c r="L74" s="235">
        <v>0</v>
      </c>
      <c r="M74" s="227">
        <v>0</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35">
        <v>0</v>
      </c>
      <c r="M75" s="227">
        <v>0</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11624</v>
      </c>
      <c r="L76" s="235">
        <v>7221</v>
      </c>
      <c r="M76" s="262">
        <v>7221</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3570</v>
      </c>
      <c r="L77" s="235">
        <v>703376</v>
      </c>
      <c r="M77" s="227">
        <v>703376</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0</v>
      </c>
      <c r="L78" s="261">
        <v>0</v>
      </c>
      <c r="M78" s="262">
        <v>0</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v>20.25</v>
      </c>
      <c r="L79" s="235">
        <v>107.25</v>
      </c>
      <c r="M79" s="263">
        <v>107</v>
      </c>
      <c r="N79" s="85">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220</v>
      </c>
      <c r="L80" s="235">
        <v>2501</v>
      </c>
      <c r="M80" s="227">
        <v>2501</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1.1919999999999999E-3</v>
      </c>
      <c r="L81" s="235">
        <v>0</v>
      </c>
      <c r="M81" s="442">
        <v>0</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5" t="s">
        <v>4889</v>
      </c>
      <c r="L82" s="144" t="s">
        <v>4889</v>
      </c>
      <c r="M82" s="142" t="s">
        <v>4889</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94">
        <v>0.5</v>
      </c>
      <c r="L83" s="148">
        <v>0.5</v>
      </c>
      <c r="M83" s="149">
        <v>0.5</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144" t="s">
        <v>348</v>
      </c>
      <c r="M84" s="142"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94">
        <v>0.15</v>
      </c>
      <c r="L85" s="148">
        <v>0.15</v>
      </c>
      <c r="M85" s="314">
        <v>0.15</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76.5" x14ac:dyDescent="0.25">
      <c r="A87" s="82">
        <v>81</v>
      </c>
      <c r="B87" s="133" t="s">
        <v>293</v>
      </c>
      <c r="C87" s="133" t="s">
        <v>304</v>
      </c>
      <c r="D87" s="133" t="s">
        <v>354</v>
      </c>
      <c r="E87" s="122" t="s">
        <v>355</v>
      </c>
      <c r="F87" s="125" t="s">
        <v>356</v>
      </c>
      <c r="G87" s="140" t="s">
        <v>125</v>
      </c>
      <c r="H87" s="138" t="s">
        <v>125</v>
      </c>
      <c r="I87" s="133" t="s">
        <v>124</v>
      </c>
      <c r="J87" s="222" t="s">
        <v>306</v>
      </c>
      <c r="K87" s="63" t="s">
        <v>129</v>
      </c>
      <c r="L87" s="244" t="s">
        <v>129</v>
      </c>
      <c r="M87" s="245" t="s">
        <v>129</v>
      </c>
      <c r="N87" s="85">
        <v>0</v>
      </c>
      <c r="O87" s="225" t="s">
        <v>5558</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126</v>
      </c>
      <c r="L88" s="244"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126</v>
      </c>
      <c r="L89" s="244" t="s">
        <v>126</v>
      </c>
      <c r="M89" s="24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244"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244" t="s">
        <v>126</v>
      </c>
      <c r="M91" s="24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126</v>
      </c>
      <c r="L92" s="244"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126</v>
      </c>
      <c r="L94" s="244" t="s">
        <v>129</v>
      </c>
      <c r="M94" s="245" t="s">
        <v>129</v>
      </c>
      <c r="N94" s="85">
        <v>0</v>
      </c>
      <c r="O94" s="225" t="s">
        <v>5559</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129</v>
      </c>
      <c r="L95" s="244" t="s">
        <v>126</v>
      </c>
      <c r="M95" s="24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126</v>
      </c>
      <c r="L96" s="244" t="s">
        <v>126</v>
      </c>
      <c r="M96" s="24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126</v>
      </c>
      <c r="L97" s="244" t="s">
        <v>126</v>
      </c>
      <c r="M97" s="24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24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7" t="s">
        <v>129</v>
      </c>
      <c r="N99" s="85">
        <v>0</v>
      </c>
      <c r="O99" s="225" t="s">
        <v>5560</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t="s">
        <v>126</v>
      </c>
      <c r="M100" s="245" t="s">
        <v>129</v>
      </c>
      <c r="N100" s="85">
        <v>0.2</v>
      </c>
      <c r="O100" s="225" t="s">
        <v>5561</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126</v>
      </c>
      <c r="L101" s="244" t="s">
        <v>126</v>
      </c>
      <c r="M101" s="245" t="s">
        <v>126</v>
      </c>
      <c r="N101" s="85">
        <v>0</v>
      </c>
      <c r="O101" s="464"/>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137" t="s">
        <v>135</v>
      </c>
      <c r="N102" s="226">
        <v>0</v>
      </c>
      <c r="O102" s="71" t="s">
        <v>5555</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434</v>
      </c>
      <c r="L103" s="244" t="s">
        <v>434</v>
      </c>
      <c r="M103" s="137"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434</v>
      </c>
      <c r="L104" s="244" t="s">
        <v>434</v>
      </c>
      <c r="M104" s="137"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434</v>
      </c>
      <c r="L105" s="244" t="s">
        <v>434</v>
      </c>
      <c r="M105" s="137"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434</v>
      </c>
      <c r="L106" s="244" t="s">
        <v>434</v>
      </c>
      <c r="M106" s="137"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434</v>
      </c>
      <c r="L107" s="244" t="s">
        <v>434</v>
      </c>
      <c r="M107" s="137"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434</v>
      </c>
      <c r="L108" s="244" t="s">
        <v>434</v>
      </c>
      <c r="M108" s="137"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434</v>
      </c>
      <c r="L109" s="244" t="s">
        <v>434</v>
      </c>
      <c r="M109" s="137"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434</v>
      </c>
      <c r="L110" s="244" t="s">
        <v>434</v>
      </c>
      <c r="M110" s="137"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434</v>
      </c>
      <c r="L111" s="244" t="s">
        <v>434</v>
      </c>
      <c r="M111" s="137"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434</v>
      </c>
      <c r="L112" s="244" t="s">
        <v>434</v>
      </c>
      <c r="M112" s="137"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434</v>
      </c>
      <c r="M113" s="137"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434</v>
      </c>
      <c r="M114" s="247"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63" t="s">
        <v>434</v>
      </c>
      <c r="L115" s="223">
        <v>0</v>
      </c>
      <c r="M115" s="267">
        <v>0</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144">
        <v>0</v>
      </c>
      <c r="M116" s="142">
        <v>0</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407</v>
      </c>
      <c r="L117" s="144">
        <v>7221</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407</v>
      </c>
      <c r="L118" s="144">
        <v>703376</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407</v>
      </c>
      <c r="L119" s="144">
        <v>0</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144"/>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144"/>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144"/>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144"/>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144"/>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249" t="s">
        <v>129</v>
      </c>
      <c r="N129" s="250">
        <v>0.1</v>
      </c>
      <c r="O129" s="225" t="s">
        <v>5562</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11</v>
      </c>
      <c r="L130" s="253">
        <v>21</v>
      </c>
      <c r="M130" s="254">
        <v>21</v>
      </c>
      <c r="N130" s="255">
        <v>0.6</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20.25</v>
      </c>
      <c r="L131" s="235">
        <v>107.25</v>
      </c>
      <c r="M131" s="263">
        <v>107</v>
      </c>
      <c r="N131" s="232">
        <v>0.3</v>
      </c>
      <c r="O131" s="225"/>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220</v>
      </c>
      <c r="L132" s="235">
        <v>2501</v>
      </c>
      <c r="M132" s="227">
        <v>2501</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1.194E-3</v>
      </c>
      <c r="L133" s="484">
        <v>0</v>
      </c>
      <c r="M133" s="26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434</v>
      </c>
      <c r="L135" s="141" t="s">
        <v>126</v>
      </c>
      <c r="M135" s="137" t="s">
        <v>434</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434</v>
      </c>
      <c r="L136" s="141" t="s">
        <v>126</v>
      </c>
      <c r="M136" s="137" t="s">
        <v>434</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434</v>
      </c>
      <c r="L137" s="141" t="s">
        <v>126</v>
      </c>
      <c r="M137" s="137" t="s">
        <v>434</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24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63" t="s">
        <v>434</v>
      </c>
      <c r="L141" s="244"/>
      <c r="M141" s="258"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63" t="s">
        <v>434</v>
      </c>
      <c r="L142" s="244"/>
      <c r="M142" s="258"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258"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244" t="s">
        <v>129</v>
      </c>
      <c r="M144" s="245"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9</v>
      </c>
      <c r="L145" s="257">
        <v>9</v>
      </c>
      <c r="M145" s="258">
        <v>9</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246" t="s">
        <v>129</v>
      </c>
      <c r="M147" s="247" t="s">
        <v>129</v>
      </c>
      <c r="N147" s="85">
        <v>0</v>
      </c>
      <c r="O147" s="225"/>
    </row>
    <row r="148" spans="1:15" s="4" customFormat="1" ht="63.75" x14ac:dyDescent="0.25">
      <c r="A148" s="82">
        <v>142</v>
      </c>
      <c r="B148" s="133" t="s">
        <v>293</v>
      </c>
      <c r="C148" s="133" t="s">
        <v>493</v>
      </c>
      <c r="D148" s="133" t="s">
        <v>300</v>
      </c>
      <c r="E148" s="122" t="s">
        <v>501</v>
      </c>
      <c r="F148" s="125" t="s">
        <v>502</v>
      </c>
      <c r="G148" s="140" t="s">
        <v>125</v>
      </c>
      <c r="H148" s="138" t="s">
        <v>125</v>
      </c>
      <c r="I148" s="133" t="s">
        <v>177</v>
      </c>
      <c r="J148" s="222" t="s">
        <v>503</v>
      </c>
      <c r="K148" s="63" t="s">
        <v>126</v>
      </c>
      <c r="L148" s="246" t="s">
        <v>129</v>
      </c>
      <c r="M148" s="247" t="s">
        <v>129</v>
      </c>
      <c r="N148" s="85">
        <v>0</v>
      </c>
      <c r="O148" s="225" t="s">
        <v>5563</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246"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129</v>
      </c>
      <c r="L150" s="244" t="s">
        <v>129</v>
      </c>
      <c r="M150" s="245" t="s">
        <v>129</v>
      </c>
      <c r="N150" s="226">
        <v>0.1</v>
      </c>
      <c r="O150" s="225"/>
    </row>
    <row r="151" spans="1:15" s="4" customFormat="1" ht="51" x14ac:dyDescent="0.25">
      <c r="A151" s="82">
        <v>145</v>
      </c>
      <c r="B151" s="133" t="s">
        <v>293</v>
      </c>
      <c r="C151" s="133" t="s">
        <v>508</v>
      </c>
      <c r="D151" s="133" t="s">
        <v>295</v>
      </c>
      <c r="E151" s="122" t="s">
        <v>510</v>
      </c>
      <c r="F151" s="125" t="s">
        <v>511</v>
      </c>
      <c r="G151" s="140" t="s">
        <v>125</v>
      </c>
      <c r="H151" s="138" t="s">
        <v>125</v>
      </c>
      <c r="I151" s="133" t="s">
        <v>166</v>
      </c>
      <c r="J151" s="222" t="s">
        <v>125</v>
      </c>
      <c r="K151" s="57" t="s">
        <v>5564</v>
      </c>
      <c r="L151" s="223" t="s">
        <v>125</v>
      </c>
      <c r="M151" s="57" t="s">
        <v>5564</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63" t="s">
        <v>129</v>
      </c>
      <c r="L152" s="246" t="s">
        <v>129</v>
      </c>
      <c r="M152" s="247" t="s">
        <v>129</v>
      </c>
      <c r="N152" s="226">
        <v>0.1</v>
      </c>
      <c r="O152" s="225" t="s">
        <v>5565</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129</v>
      </c>
      <c r="L153" s="246"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126</v>
      </c>
      <c r="L154" s="244" t="s">
        <v>126</v>
      </c>
      <c r="M154" s="245" t="s">
        <v>126</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126</v>
      </c>
      <c r="L155" s="244" t="s">
        <v>126</v>
      </c>
      <c r="M155" s="245" t="s">
        <v>126</v>
      </c>
      <c r="N155" s="226">
        <v>0</v>
      </c>
      <c r="O155" s="225" t="s">
        <v>1665</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129</v>
      </c>
      <c r="L156" s="246"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126</v>
      </c>
      <c r="L157" s="246"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129</v>
      </c>
      <c r="L158" s="246"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126</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63" t="s">
        <v>129</v>
      </c>
      <c r="L160" s="246" t="s">
        <v>129</v>
      </c>
      <c r="M160" s="245"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126</v>
      </c>
      <c r="L161" s="244" t="s">
        <v>126</v>
      </c>
      <c r="M161" s="245" t="s">
        <v>126</v>
      </c>
      <c r="N161" s="226">
        <v>0</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5" t="s">
        <v>434</v>
      </c>
      <c r="L162" s="223" t="s">
        <v>125</v>
      </c>
      <c r="M162" s="142" t="s">
        <v>407</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126</v>
      </c>
      <c r="L163" s="244"/>
      <c r="M163" s="245" t="s">
        <v>126</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434</v>
      </c>
      <c r="L164" s="223" t="s">
        <v>125</v>
      </c>
      <c r="M164" s="247" t="s">
        <v>407</v>
      </c>
      <c r="N164" s="226">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63" t="s">
        <v>434</v>
      </c>
      <c r="L165" s="223" t="s">
        <v>125</v>
      </c>
      <c r="M165" s="247" t="s">
        <v>407</v>
      </c>
      <c r="N165" s="226">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434</v>
      </c>
      <c r="L166" s="246"/>
      <c r="M166" s="247" t="s">
        <v>407</v>
      </c>
      <c r="N166" s="226">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244" t="s">
        <v>129</v>
      </c>
      <c r="M167" s="245" t="s">
        <v>129</v>
      </c>
      <c r="N167" s="226">
        <v>0.1</v>
      </c>
      <c r="O167" s="225"/>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57" t="s">
        <v>5566</v>
      </c>
      <c r="L168" s="223" t="s">
        <v>125</v>
      </c>
      <c r="M168" s="706" t="s">
        <v>5566</v>
      </c>
      <c r="N168" s="85">
        <v>0</v>
      </c>
      <c r="O168" s="225" t="s">
        <v>5567</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129</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259"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244" t="s">
        <v>129</v>
      </c>
      <c r="M178" s="245"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244" t="s">
        <v>129</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129</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246" t="s">
        <v>129</v>
      </c>
      <c r="M181" s="24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126</v>
      </c>
      <c r="L182" s="246"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126</v>
      </c>
      <c r="L183" s="246"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129</v>
      </c>
      <c r="L184" s="244" t="s">
        <v>129</v>
      </c>
      <c r="M184" s="245"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4" t="s">
        <v>129</v>
      </c>
      <c r="M186" s="245"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245"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245"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245"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245"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4" t="s">
        <v>129</v>
      </c>
      <c r="M191" s="245"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4" t="s">
        <v>129</v>
      </c>
      <c r="M192" s="245"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4" t="s">
        <v>129</v>
      </c>
      <c r="M193" s="245"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244" t="s">
        <v>126</v>
      </c>
      <c r="M194" s="245" t="s">
        <v>126</v>
      </c>
      <c r="N194" s="226">
        <v>0</v>
      </c>
      <c r="O194" s="225" t="s">
        <v>5568</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63" t="s">
        <v>434</v>
      </c>
      <c r="L195" s="223" t="s">
        <v>125</v>
      </c>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45" t="s">
        <v>1571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129</v>
      </c>
      <c r="L213" s="248"/>
      <c r="M213" s="249" t="s">
        <v>129</v>
      </c>
      <c r="N213" s="229">
        <v>0</v>
      </c>
      <c r="O213" s="230"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129</v>
      </c>
      <c r="L214" s="248" t="s">
        <v>129</v>
      </c>
      <c r="M214" s="245"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129</v>
      </c>
      <c r="L215" s="248" t="s">
        <v>129</v>
      </c>
      <c r="M215" s="245"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129</v>
      </c>
      <c r="L216" s="248" t="s">
        <v>129</v>
      </c>
      <c r="M216" s="245"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45"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5" t="s">
        <v>407</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407</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407</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407</v>
      </c>
      <c r="N221" s="85">
        <v>0</v>
      </c>
      <c r="O221" s="225"/>
    </row>
    <row r="222" spans="1:15" s="4" customFormat="1" ht="102" x14ac:dyDescent="0.25">
      <c r="A222" s="82">
        <v>216</v>
      </c>
      <c r="B222" s="133" t="s">
        <v>601</v>
      </c>
      <c r="C222" s="133" t="s">
        <v>664</v>
      </c>
      <c r="D222" s="133" t="s">
        <v>354</v>
      </c>
      <c r="E222" s="122" t="s">
        <v>665</v>
      </c>
      <c r="F222" s="125" t="s">
        <v>666</v>
      </c>
      <c r="G222" s="140" t="s">
        <v>125</v>
      </c>
      <c r="H222" s="138" t="s">
        <v>125</v>
      </c>
      <c r="I222" s="133" t="s">
        <v>265</v>
      </c>
      <c r="J222" s="222">
        <v>55</v>
      </c>
      <c r="K222" s="48" t="s">
        <v>5569</v>
      </c>
      <c r="L222" s="443" t="s">
        <v>5570</v>
      </c>
      <c r="M222" s="103" t="s">
        <v>5570</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126</v>
      </c>
      <c r="M223" s="245" t="s">
        <v>126</v>
      </c>
      <c r="N223" s="226">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126</v>
      </c>
      <c r="M224" s="245" t="s">
        <v>126</v>
      </c>
      <c r="N224" s="226">
        <v>0</v>
      </c>
      <c r="O224" s="225"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245"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245" t="s">
        <v>407</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245" t="s">
        <v>407</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245" t="s">
        <v>407</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0</v>
      </c>
      <c r="L229" s="261">
        <v>0</v>
      </c>
      <c r="M229" s="262">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35">
        <v>0</v>
      </c>
      <c r="M230" s="263">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245"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244" t="s">
        <v>129</v>
      </c>
      <c r="M232" s="245"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244" t="s">
        <v>129</v>
      </c>
      <c r="M233" s="245"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129</v>
      </c>
      <c r="M234" s="245"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c r="M236" s="245"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126</v>
      </c>
      <c r="L237" s="244" t="s">
        <v>129</v>
      </c>
      <c r="M237" s="24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126</v>
      </c>
      <c r="L238" s="244" t="s">
        <v>126</v>
      </c>
      <c r="M238" s="245" t="s">
        <v>129</v>
      </c>
      <c r="N238" s="85">
        <v>0</v>
      </c>
      <c r="O238" s="225" t="s">
        <v>5571</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245"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45"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126</v>
      </c>
      <c r="L244" s="223"/>
      <c r="M244" s="245" t="s">
        <v>126</v>
      </c>
      <c r="N244" s="85">
        <v>0</v>
      </c>
      <c r="O244" s="225" t="s">
        <v>3581</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126</v>
      </c>
      <c r="L245" s="223" t="s">
        <v>125</v>
      </c>
      <c r="M245" s="245" t="s">
        <v>407</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245"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126</v>
      </c>
      <c r="L247" s="223" t="s">
        <v>125</v>
      </c>
      <c r="M247" s="245"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45"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245" t="s">
        <v>407</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126</v>
      </c>
      <c r="L251" s="244"/>
      <c r="M251" s="245"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c r="M252" s="245"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c r="M253" s="245"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c r="M254" s="245"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244"/>
      <c r="M255" s="245"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245" t="s">
        <v>129</v>
      </c>
      <c r="N256" s="226">
        <v>0.1</v>
      </c>
      <c r="O256" s="225" t="s">
        <v>5572</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24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5">
        <v>0</v>
      </c>
      <c r="L258" s="265">
        <v>0.05</v>
      </c>
      <c r="M258" s="266">
        <v>0.21</v>
      </c>
      <c r="N258" s="226">
        <v>0.2</v>
      </c>
      <c r="O258" s="225" t="s">
        <v>5573</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23755</v>
      </c>
      <c r="L259" s="235">
        <v>18030</v>
      </c>
      <c r="M259" s="744">
        <v>18030</v>
      </c>
      <c r="N259" s="85">
        <v>0</v>
      </c>
      <c r="O259" s="225" t="s">
        <v>5574</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25042</v>
      </c>
      <c r="L260" s="235">
        <v>22814</v>
      </c>
      <c r="M260" s="744">
        <v>22814</v>
      </c>
      <c r="N260" s="85">
        <v>0</v>
      </c>
      <c r="O260" s="225" t="s">
        <v>5574</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245" t="s">
        <v>129</v>
      </c>
      <c r="N262" s="1535">
        <v>0.3</v>
      </c>
      <c r="O262" s="225" t="s">
        <v>5575</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244" t="s">
        <v>126</v>
      </c>
      <c r="M263" s="24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129</v>
      </c>
      <c r="L264" s="244" t="s">
        <v>129</v>
      </c>
      <c r="M264" s="245" t="s">
        <v>129</v>
      </c>
      <c r="N264" s="1535">
        <v>0.3</v>
      </c>
      <c r="O264" s="225" t="s">
        <v>5576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126</v>
      </c>
      <c r="L265" s="244" t="s">
        <v>129</v>
      </c>
      <c r="M265" s="245" t="s">
        <v>129</v>
      </c>
      <c r="N265" s="1536"/>
      <c r="O265" s="225" t="s">
        <v>5577</v>
      </c>
    </row>
    <row r="275" spans="14:14" x14ac:dyDescent="0.25">
      <c r="N275" s="344"/>
    </row>
  </sheetData>
  <sheetProtection formatCells="0" formatColumns="0" formatRows="0" insertColumns="0" insertHyperlinks="0"/>
  <mergeCells count="36">
    <mergeCell ref="N11:N12"/>
    <mergeCell ref="H7:H8"/>
    <mergeCell ref="N7:N8"/>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H262:H263"/>
    <mergeCell ref="N262:N263"/>
    <mergeCell ref="G264:G265"/>
    <mergeCell ref="H264:H265"/>
  </mergeCells>
  <dataValidations count="8">
    <dataValidation type="list" allowBlank="1" showInputMessage="1" showErrorMessage="1" sqref="N258" xr:uid="{46E12ACC-C884-4700-92B3-F0F7C526AF1A}">
      <formula1>"0%,20%"</formula1>
    </dataValidation>
    <dataValidation type="list" allowBlank="1" showInputMessage="1" showErrorMessage="1" sqref="N131" xr:uid="{C33EF0F0-6FEF-4090-90F6-265356A184DC}">
      <formula1>"0%,30%"</formula1>
    </dataValidation>
    <dataValidation type="list" allowBlank="1" showInputMessage="1" showErrorMessage="1" sqref="N100" xr:uid="{C2032145-56F3-4A07-8420-D9136B871C71}">
      <formula1>"0%,20%,39%,50%"</formula1>
    </dataValidation>
    <dataValidation type="whole" allowBlank="1" showInputMessage="1" showErrorMessage="1" sqref="I130 M197 K43 K20 K145 K80 K74:K78 K134 K102 K156 K259:K260 K67:K68 K229:K230 L235:M235 L261:M261 L185:M185 L231 K114:M114 K130:M130" xr:uid="{F522833D-8C12-4B13-8382-1ED3358D7C08}">
      <formula1>0</formula1>
      <formula2>10000000</formula2>
    </dataValidation>
    <dataValidation type="list" allowBlank="1" showInputMessage="1" showErrorMessage="1" sqref="K226:K228 K223 K244:K249 K198:K211 K251:K255 K94:K101 K157:K160 K103:K112 K152:K155 K147:K149 K169:K176 K135:K138 K140:K143 K45:K56 K178:K183 K214:K216 K218:K221 K115 K163:K166 K232:K234 K195:K196 L178:M179 K114:M114 L94:M97" xr:uid="{DD5B0C04-F713-4327-AEBC-C2057D748D1D}">
      <formula1>"SI,NO,NO APLICA"</formula1>
    </dataValidation>
    <dataValidation type="list" allowBlank="1" showInputMessage="1" showErrorMessage="1" sqref="I129 M7:M9 K217 L236:L238 K231 L223:L224 K224:K225 K250 K65:K66 K39:K41 K35:K37 K18:K19 K71 K73 K7:K9 K236:K242 K11:K16 K63 K59 K213 K177 K23:K33 M223:M225 M23:M24 K186:M194 K161:M161 K184:M184 K256:M257 K262:M265 K21:M21 K129:M129 L65:M65 L163:M163 K57:M57 K87:M92 L45:M55 K144:M144 K69:M69 K150:M150 K167:M167 M18:M19 M11:M16 M217 M236:M244 M231" xr:uid="{DD15830F-B9C8-45C4-9DD8-E1AC6018FB6E}">
      <formula1>"SI,NO"</formula1>
    </dataValidation>
    <dataValidation type="list" allowBlank="1" showInputMessage="1" showErrorMessage="1" sqref="M159:M160 L101 L103:L113 L154:M155 L135:L139 M134:M139 L98:M98 M100:M101" xr:uid="{C88A080F-32D4-45D6-A7CB-F8CF8553A2CD}">
      <formula1>"SI,NO,NO APLICA,VACIO"</formula1>
    </dataValidation>
    <dataValidation type="list" allowBlank="1" showInputMessage="1" showErrorMessage="1" sqref="M121:M128 L250:L255 M156:M158 L169 L166 M180:M183 L141:L142 M169:M177 L157:L160 L181:L183 M164:M166 M226:M228 L152:M153 L36:L37 M245:M255 L232:M234 L147:M149 L213:M216 L99:M99 L63:M63 L39:M41 M140 M25:M33 M218:M221 M198:M211 M35:M37 M71 M196 M66 M73 M59" xr:uid="{1F33CA68-6028-44F3-BC88-DEA383AD72B1}">
      <formula1>"SI,NO,VACIO"</formula1>
    </dataValidation>
  </dataValidations>
  <hyperlinks>
    <hyperlink ref="O35" r:id="rId1" display="https://subredsuroccidente.gov.co/datos-abiertos/14-06-PG-0001%20Programa%20de%20gesti%C3%B3n%20documental%20-%20PGD%20V4_0.pdf" xr:uid="{9678FCC5-7BC9-41C0-BFE8-747517E261BB}"/>
    <hyperlink ref="O66" r:id="rId2" xr:uid="{A3170091-DF78-4A05-9B94-5DA124F3E3FF}"/>
    <hyperlink ref="O73" r:id="rId3" xr:uid="{E0B40334-ED88-49AC-B269-2A897771BE4E}"/>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5"/>
  <dimension ref="A1:V92"/>
  <sheetViews>
    <sheetView showGridLines="0" topLeftCell="G1" zoomScale="77" zoomScaleNormal="77"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2" style="198" customWidth="1"/>
    <col min="7" max="7" width="11.42578125" style="198" bestFit="1"/>
    <col min="8" max="8" width="13.140625" style="198" bestFit="1" customWidth="1"/>
    <col min="9" max="9" width="12" style="198" customWidth="1"/>
    <col min="10" max="10" width="12.5703125" style="198" bestFit="1" customWidth="1"/>
    <col min="11" max="11" width="24.42578125" style="198" customWidth="1"/>
    <col min="12" max="12" width="27.5703125" style="198" bestFit="1" customWidth="1"/>
    <col min="13" max="14" width="11.42578125" style="198"/>
    <col min="15" max="15" width="13.5703125" style="198" bestFit="1" customWidth="1"/>
    <col min="16" max="16" width="11.42578125" style="24"/>
    <col min="17" max="17" width="25.140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0.87000000000000011</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+'1057 SRSOCCI Ver.'!N7</f>
        <v>0.4</v>
      </c>
      <c r="Q2" s="301" t="s">
        <v>778</v>
      </c>
      <c r="R2" s="302" t="s">
        <v>1130</v>
      </c>
      <c r="S2" s="302" t="s">
        <v>1389</v>
      </c>
      <c r="T2" s="302" t="s">
        <v>1130</v>
      </c>
      <c r="U2" s="302" t="s">
        <v>783</v>
      </c>
      <c r="V2" s="302" t="s">
        <v>782</v>
      </c>
    </row>
    <row r="3" spans="1:22" ht="44.25" customHeight="1" x14ac:dyDescent="0.25">
      <c r="A3" s="1426"/>
      <c r="B3" s="1429"/>
      <c r="C3" s="1461"/>
      <c r="D3" s="1458"/>
      <c r="E3" s="1447"/>
      <c r="F3" s="1444"/>
      <c r="G3" s="1504"/>
      <c r="H3" s="1507"/>
      <c r="I3" s="1500"/>
      <c r="J3" s="1500"/>
      <c r="K3" s="26" t="s">
        <v>784</v>
      </c>
      <c r="L3" s="26" t="s">
        <v>785</v>
      </c>
      <c r="M3" s="20">
        <v>0.4</v>
      </c>
      <c r="N3" s="162">
        <f>+M3*G2*C2</f>
        <v>3.5999999999999997E-2</v>
      </c>
      <c r="O3" s="163">
        <f>+'1057 SRSOCCI Ver.'!N11</f>
        <v>0.2</v>
      </c>
      <c r="Q3" s="301" t="s">
        <v>786</v>
      </c>
      <c r="R3" s="302" t="s">
        <v>4853</v>
      </c>
      <c r="S3" s="302" t="s">
        <v>4856</v>
      </c>
      <c r="T3" s="302" t="s">
        <v>4855</v>
      </c>
      <c r="U3" s="302" t="s">
        <v>4854</v>
      </c>
      <c r="V3" s="302" t="s">
        <v>5006</v>
      </c>
    </row>
    <row r="4" spans="1:22" ht="39" customHeight="1" x14ac:dyDescent="0.25">
      <c r="A4" s="1426"/>
      <c r="B4" s="1429"/>
      <c r="C4" s="1461"/>
      <c r="D4" s="1458"/>
      <c r="E4" s="1447"/>
      <c r="F4" s="1444"/>
      <c r="G4" s="1504"/>
      <c r="H4" s="1507"/>
      <c r="I4" s="1500"/>
      <c r="J4" s="1500"/>
      <c r="K4" s="26" t="s">
        <v>789</v>
      </c>
      <c r="L4" s="26" t="s">
        <v>790</v>
      </c>
      <c r="M4" s="20">
        <v>0.05</v>
      </c>
      <c r="N4" s="162">
        <f>+M4*G2*C2</f>
        <v>4.4999999999999997E-3</v>
      </c>
      <c r="O4" s="163">
        <f>+'1057 SRSOCCI Ver.'!N17</f>
        <v>0.05</v>
      </c>
      <c r="Q4" s="301" t="s">
        <v>791</v>
      </c>
      <c r="R4" s="302" t="s">
        <v>1696</v>
      </c>
      <c r="S4" s="302" t="s">
        <v>1697</v>
      </c>
      <c r="T4" s="302" t="s">
        <v>1080</v>
      </c>
      <c r="U4" s="302" t="s">
        <v>2398</v>
      </c>
      <c r="V4" s="302" t="s">
        <v>792</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+'1057 SRSOCCI Ver.'!N20</f>
        <v>0.15</v>
      </c>
      <c r="Q5" s="301" t="s">
        <v>799</v>
      </c>
      <c r="R5" s="301">
        <v>0.24714285714285714</v>
      </c>
      <c r="S5" s="301">
        <v>0.25428571428571428</v>
      </c>
      <c r="T5" s="301">
        <v>0.71535714285714291</v>
      </c>
      <c r="U5" s="301">
        <v>0.65774206493506504</v>
      </c>
      <c r="V5" s="301">
        <f>+D91</f>
        <v>0.71888663636363648</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+'1057 SRSOCCI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+'1057 SRSOCCI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+'1057 SRSOCCI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+'1057 SRSOCCI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+'1057 SRSOCCI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+'1057 SRSOCCI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436">
        <f>+'1057 SRSOCCI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+'1057 SRSOCCI Ver.'!N63</f>
        <v>0.3</v>
      </c>
    </row>
    <row r="16" spans="1:22" ht="15.75"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0.70250000000000001</v>
      </c>
      <c r="E17" s="1440" t="s">
        <v>821</v>
      </c>
      <c r="F17" s="1443" t="s">
        <v>294</v>
      </c>
      <c r="G17" s="1503">
        <v>0.15</v>
      </c>
      <c r="H17" s="1506">
        <f>+M20</f>
        <v>1</v>
      </c>
      <c r="I17" s="1509">
        <f>+O20</f>
        <v>1</v>
      </c>
      <c r="J17" s="1512">
        <f>+I17/H17</f>
        <v>1</v>
      </c>
      <c r="K17" s="25" t="s">
        <v>822</v>
      </c>
      <c r="L17" s="25" t="s">
        <v>804</v>
      </c>
      <c r="M17" s="167">
        <v>0.1</v>
      </c>
      <c r="N17" s="168">
        <f>+M17*G$17*C$17</f>
        <v>8.2500000000000004E-3</v>
      </c>
      <c r="O17" s="169">
        <f>+'1057 SRSOCCI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+'1057 SRSOCCI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+'1057 SRSOCCI Ver.'!N68</f>
        <v>0.85</v>
      </c>
    </row>
    <row r="20" spans="1:15" ht="15.75" thickBot="1" x14ac:dyDescent="0.3">
      <c r="A20" s="1441"/>
      <c r="B20" s="1452"/>
      <c r="C20" s="1455"/>
      <c r="D20" s="1458"/>
      <c r="E20" s="1442"/>
      <c r="F20" s="1445"/>
      <c r="G20" s="1505"/>
      <c r="H20" s="1508"/>
      <c r="I20" s="1511"/>
      <c r="J20" s="1514"/>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503">
        <v>0.15</v>
      </c>
      <c r="H21" s="1506">
        <f>+M26</f>
        <v>1</v>
      </c>
      <c r="I21" s="1499">
        <f>+O26</f>
        <v>0.35000000000000003</v>
      </c>
      <c r="J21" s="1499">
        <f>+I21/H21</f>
        <v>0.35000000000000003</v>
      </c>
      <c r="K21" s="28" t="s">
        <v>829</v>
      </c>
      <c r="L21" s="28" t="s">
        <v>830</v>
      </c>
      <c r="M21" s="175">
        <v>0.1</v>
      </c>
      <c r="N21" s="176">
        <f>+M21*G$21*C$17</f>
        <v>8.2500000000000004E-3</v>
      </c>
      <c r="O21" s="177">
        <f>+'1057 SRSOCCI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+'1057 SRSOCCI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+'1057 SRSOCCI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+'1057 SRSOCCI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0.35000000000000003</v>
      </c>
      <c r="M26" s="99">
        <f>SUM(M21:M25)</f>
        <v>1</v>
      </c>
      <c r="N26" s="100">
        <f>SUM(N21:N25)</f>
        <v>8.2500000000000004E-2</v>
      </c>
      <c r="O26" s="174">
        <f>+O21+O22+O23+O24+O25</f>
        <v>0.35000000000000003</v>
      </c>
    </row>
    <row r="27" spans="1:15" ht="24" x14ac:dyDescent="0.25">
      <c r="A27" s="1441"/>
      <c r="B27" s="1452"/>
      <c r="C27" s="1455"/>
      <c r="D27" s="1458"/>
      <c r="E27" s="1440" t="s">
        <v>838</v>
      </c>
      <c r="F27" s="1443" t="s">
        <v>839</v>
      </c>
      <c r="G27" s="1503">
        <v>0.2</v>
      </c>
      <c r="H27" s="1506">
        <f>+M30</f>
        <v>1</v>
      </c>
      <c r="I27" s="1499">
        <f>+O30</f>
        <v>1</v>
      </c>
      <c r="J27" s="1499">
        <f>+I27/H27</f>
        <v>1</v>
      </c>
      <c r="K27" s="28" t="s">
        <v>840</v>
      </c>
      <c r="L27" s="28" t="s">
        <v>841</v>
      </c>
      <c r="M27" s="179">
        <v>0.1</v>
      </c>
      <c r="N27" s="180">
        <f>+M27*G$27*C$17</f>
        <v>1.1000000000000003E-2</v>
      </c>
      <c r="O27" s="177">
        <f>+'1057 SRSOCCI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+'1057 SRSOCCI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+'1057 SRSOCCI Ver.'!N131</f>
        <v>0.3</v>
      </c>
    </row>
    <row r="30" spans="1:15" ht="15.75" thickBot="1" x14ac:dyDescent="0.3">
      <c r="A30" s="1441"/>
      <c r="B30" s="1452"/>
      <c r="C30" s="1455"/>
      <c r="D30" s="1458"/>
      <c r="E30" s="1442"/>
      <c r="F30" s="1445"/>
      <c r="G30" s="1505"/>
      <c r="H30" s="1508"/>
      <c r="I30" s="1501"/>
      <c r="J30" s="1502"/>
      <c r="K30" s="97" t="s">
        <v>800</v>
      </c>
      <c r="L30" s="98">
        <f>+O30/M30</f>
        <v>1</v>
      </c>
      <c r="M30" s="99">
        <f>SUM(M27:M29)</f>
        <v>1</v>
      </c>
      <c r="N30" s="100">
        <f>SUM(N27:N29)</f>
        <v>0.11000000000000001</v>
      </c>
      <c r="O30" s="174">
        <f>+O27+O28+O29</f>
        <v>1</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+'1057 SRSOCCI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+'1057 SRSOCCI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+'1057 SRSOCCI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+'1057 SRSOCCI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+'1057 SRSOCCI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+'1057 SRSOCCI Ver.'!N156</f>
        <v>0.05</v>
      </c>
    </row>
    <row r="37" spans="1:15" ht="15.75" thickBot="1" x14ac:dyDescent="0.3">
      <c r="A37" s="1441"/>
      <c r="B37" s="1452"/>
      <c r="C37" s="1455"/>
      <c r="D37" s="1458"/>
      <c r="E37" s="1442"/>
      <c r="F37" s="1445"/>
      <c r="G37" s="1505"/>
      <c r="H37" s="1508"/>
      <c r="I37" s="1501"/>
      <c r="J37" s="1502"/>
      <c r="K37" s="97" t="s">
        <v>800</v>
      </c>
      <c r="L37" s="98">
        <f>+O37/M37</f>
        <v>0.5</v>
      </c>
      <c r="M37" s="99">
        <f>SUM(M31:M36)</f>
        <v>1</v>
      </c>
      <c r="N37" s="100">
        <f>SUM(N31:N33)</f>
        <v>5.5000000000000014E-2</v>
      </c>
      <c r="O37" s="174">
        <f>+O31+O32+O33+O34+O35+O36</f>
        <v>0.5</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+'1057 SRSOCCI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+'1057 SRSOCCI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+'1057 SRSOCCI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+'1057 SRSOCCI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+'1057 SRSOCCI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+'1057 SRSOCCI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+'1057 SRSOCCI Ver.'!N255</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+'1057 SRSOCCI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+'1057 SRSOCCI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+'1057 SRSOCCI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('1057 SRSOCCI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+'1057 SRSOCCI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+'1057 SRSOCCI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+'1057 SRSOCCI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+'1057 SRSOCCI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+'1057 SRSOCCI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+'1057 SRSOCCI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+'1057 SRSOCCI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+'1057 SRSOCCI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+'1057 SRSOCCI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+'1057 SRSOCCI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+'1057 SRSOCCI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0.21511636363636363</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+'1057 SRSOCCI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+'1057 SRSOCCI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+'1057 SRSOCCI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+'1057 SRSOCCI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+'1057 SRSOCCI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+'1057 SRSOCCI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+'1057 SRSOCCI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+'1057 SRSOCCI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+'1057 SRSOCCI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+'1057 SRSOCCI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+'1057 SRSOCCI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+'1057 SRSOCCI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+'1057 SRSOCCI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+'1057 SRSOCCI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+'1057 SRSOCCI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+'1057 SRSOCCI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+'1057 SRSOCCI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+'1057 SRSOCCI Ver.'!N223</f>
        <v>0</v>
      </c>
    </row>
    <row r="81" spans="1:15" ht="15.75"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+'1057 SRSOCCI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+'1057 SRSOCCI Ver.'!N257</f>
        <v>0.1</v>
      </c>
    </row>
    <row r="87" spans="1:15" ht="27"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+'1057 SRSOCCI Ver.'!N258</f>
        <v>0.2</v>
      </c>
    </row>
    <row r="88" spans="1:15" ht="16.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+'1057 SRSOCCI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+'1057 SRSOCCI Ver.'!N264</f>
        <v>0.3</v>
      </c>
    </row>
    <row r="91" spans="1:15" x14ac:dyDescent="0.25">
      <c r="C91" s="199">
        <v>2022</v>
      </c>
      <c r="D91" s="200">
        <f>+(C2*D2)+(C17*D17)+(C63*D63)+(C85*D85)</f>
        <v>0.71888663636363648</v>
      </c>
      <c r="M91" s="201"/>
      <c r="N91" s="200">
        <f>SUM(N6+N11+N16+N20+N26+N30+N37+N45+N53+N62+N81+N82+N83+N84+N88+N89+N90)</f>
        <v>1.0000000000000002</v>
      </c>
      <c r="O91" s="201"/>
    </row>
    <row r="92" spans="1:15" x14ac:dyDescent="0.25">
      <c r="C92" s="199"/>
      <c r="D92" s="202"/>
      <c r="M92" s="201"/>
      <c r="N92" s="201"/>
      <c r="O92" s="201"/>
    </row>
  </sheetData>
  <mergeCells count="88">
    <mergeCell ref="I2:I6"/>
    <mergeCell ref="J2:J6"/>
    <mergeCell ref="E7:E11"/>
    <mergeCell ref="F7:F11"/>
    <mergeCell ref="G7:G11"/>
    <mergeCell ref="H7:H11"/>
    <mergeCell ref="I7:I11"/>
    <mergeCell ref="J7:J11"/>
    <mergeCell ref="E2:E6"/>
    <mergeCell ref="F2:F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E21:E26"/>
    <mergeCell ref="F21:F26"/>
    <mergeCell ref="G21:G26"/>
    <mergeCell ref="H21:H26"/>
    <mergeCell ref="I21:I26"/>
    <mergeCell ref="J27:J30"/>
    <mergeCell ref="G17:G20"/>
    <mergeCell ref="H17:H20"/>
    <mergeCell ref="I17:I20"/>
    <mergeCell ref="J17:J20"/>
    <mergeCell ref="J21:J26"/>
    <mergeCell ref="E27:E30"/>
    <mergeCell ref="F27:F30"/>
    <mergeCell ref="G27:G30"/>
    <mergeCell ref="H27:H30"/>
    <mergeCell ref="I27:I30"/>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6">
    <tabColor theme="0"/>
  </sheetPr>
  <dimension ref="A1:P271"/>
  <sheetViews>
    <sheetView zoomScale="85" zoomScaleNormal="85"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12.42578125" style="11" customWidth="1"/>
    <col min="6" max="6" width="47.42578125" style="4" customWidth="1"/>
    <col min="7" max="7" width="10" style="1" customWidth="1"/>
    <col min="8" max="8" width="16" style="2" customWidth="1"/>
    <col min="9" max="9" width="15.28515625" style="11" customWidth="1"/>
    <col min="10" max="10" width="11.28515625" style="2" customWidth="1"/>
    <col min="11" max="11" width="10.42578125" style="10" customWidth="1"/>
    <col min="12" max="12" width="14.140625" style="3" customWidth="1"/>
    <col min="13" max="13" width="23.140625" style="11" customWidth="1"/>
    <col min="14" max="14" width="15.85546875" style="11" customWidth="1"/>
    <col min="15" max="15" width="91.71093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4085</v>
      </c>
      <c r="G2" s="1417"/>
      <c r="H2" s="1417"/>
      <c r="I2" s="1417"/>
      <c r="J2" s="1417"/>
      <c r="K2" s="1418"/>
      <c r="L2" s="1543"/>
      <c r="M2" s="1543"/>
      <c r="N2" s="1543"/>
      <c r="O2" s="1543"/>
    </row>
    <row r="3" spans="1:15" s="24" customFormat="1" ht="18.75" customHeight="1" x14ac:dyDescent="0.25">
      <c r="A3" s="1541" t="s">
        <v>101</v>
      </c>
      <c r="B3" s="1541"/>
      <c r="C3" s="1541"/>
      <c r="D3" s="1541"/>
      <c r="E3" s="1541"/>
      <c r="F3" s="1416">
        <v>1058</v>
      </c>
      <c r="G3" s="1417"/>
      <c r="H3" s="1417"/>
      <c r="I3" s="1417"/>
      <c r="J3" s="1417"/>
      <c r="K3" s="1418"/>
      <c r="L3" s="1543"/>
      <c r="M3" s="1543"/>
      <c r="N3" s="1543"/>
      <c r="O3" s="1543"/>
    </row>
    <row r="4" spans="1:15" s="24" customFormat="1" ht="18.75" customHeight="1" x14ac:dyDescent="0.25">
      <c r="A4" s="1541" t="s">
        <v>102</v>
      </c>
      <c r="B4" s="1541"/>
      <c r="C4" s="1541"/>
      <c r="D4" s="1541"/>
      <c r="E4" s="1541"/>
      <c r="F4" s="1416" t="s">
        <v>5578</v>
      </c>
      <c r="G4" s="1417"/>
      <c r="H4" s="1417"/>
      <c r="I4" s="1417"/>
      <c r="J4" s="1417"/>
      <c r="K4" s="1418"/>
      <c r="L4" s="1543"/>
      <c r="M4" s="1543"/>
      <c r="N4" s="1543"/>
      <c r="O4" s="1543"/>
    </row>
    <row r="5" spans="1:15" s="24" customFormat="1" ht="18.75" customHeight="1" x14ac:dyDescent="0.25">
      <c r="A5" s="1541" t="s">
        <v>103</v>
      </c>
      <c r="B5" s="1541"/>
      <c r="C5" s="1541"/>
      <c r="D5" s="1541"/>
      <c r="E5" s="1541"/>
      <c r="F5" s="1416" t="s">
        <v>104</v>
      </c>
      <c r="G5" s="1417"/>
      <c r="H5" s="1417"/>
      <c r="I5" s="1417"/>
      <c r="J5" s="1417"/>
      <c r="K5" s="1418"/>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02" x14ac:dyDescent="0.25">
      <c r="A7" s="82">
        <v>1</v>
      </c>
      <c r="B7" s="133" t="s">
        <v>120</v>
      </c>
      <c r="C7" s="133" t="s">
        <v>121</v>
      </c>
      <c r="D7" s="133" t="s">
        <v>122</v>
      </c>
      <c r="E7" s="122">
        <v>1</v>
      </c>
      <c r="F7" s="125" t="s">
        <v>123</v>
      </c>
      <c r="G7" s="1404">
        <v>1</v>
      </c>
      <c r="H7" s="1406">
        <v>0.4</v>
      </c>
      <c r="I7" s="133" t="s">
        <v>124</v>
      </c>
      <c r="J7" s="222" t="s">
        <v>125</v>
      </c>
      <c r="K7" s="5" t="s">
        <v>126</v>
      </c>
      <c r="L7" s="222" t="s">
        <v>434</v>
      </c>
      <c r="M7" s="137" t="s">
        <v>126</v>
      </c>
      <c r="N7" s="1546">
        <v>0.4</v>
      </c>
      <c r="O7" s="32" t="s">
        <v>5579</v>
      </c>
    </row>
    <row r="8" spans="1:15" s="4" customFormat="1" ht="89.25" customHeight="1" x14ac:dyDescent="0.25">
      <c r="A8" s="82">
        <v>2</v>
      </c>
      <c r="B8" s="133" t="s">
        <v>120</v>
      </c>
      <c r="C8" s="133" t="s">
        <v>121</v>
      </c>
      <c r="D8" s="133" t="s">
        <v>122</v>
      </c>
      <c r="E8" s="122">
        <v>2</v>
      </c>
      <c r="F8" s="125" t="s">
        <v>128</v>
      </c>
      <c r="G8" s="1405"/>
      <c r="H8" s="1407"/>
      <c r="I8" s="133" t="s">
        <v>124</v>
      </c>
      <c r="J8" s="222" t="s">
        <v>125</v>
      </c>
      <c r="K8" s="5" t="s">
        <v>129</v>
      </c>
      <c r="L8" s="222" t="s">
        <v>434</v>
      </c>
      <c r="M8" s="137" t="s">
        <v>129</v>
      </c>
      <c r="N8" s="1547"/>
      <c r="O8" s="225" t="s">
        <v>5580</v>
      </c>
    </row>
    <row r="9" spans="1:15" s="4" customFormat="1" ht="76.5" x14ac:dyDescent="0.25">
      <c r="A9" s="82">
        <v>3</v>
      </c>
      <c r="B9" s="133" t="s">
        <v>120</v>
      </c>
      <c r="C9" s="133" t="s">
        <v>121</v>
      </c>
      <c r="D9" s="133" t="s">
        <v>122</v>
      </c>
      <c r="E9" s="122">
        <v>3</v>
      </c>
      <c r="F9" s="125" t="s">
        <v>131</v>
      </c>
      <c r="G9" s="1404">
        <v>2</v>
      </c>
      <c r="H9" s="138" t="s">
        <v>125</v>
      </c>
      <c r="I9" s="133" t="s">
        <v>124</v>
      </c>
      <c r="J9" s="222" t="s">
        <v>125</v>
      </c>
      <c r="K9" s="5" t="s">
        <v>129</v>
      </c>
      <c r="L9" s="222" t="s">
        <v>434</v>
      </c>
      <c r="M9" s="137" t="s">
        <v>129</v>
      </c>
      <c r="N9" s="85">
        <v>0</v>
      </c>
      <c r="O9" s="32" t="s">
        <v>5581</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2" t="s">
        <v>135</v>
      </c>
      <c r="M10" s="218"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2" t="s">
        <v>434</v>
      </c>
      <c r="M11" s="137" t="s">
        <v>126</v>
      </c>
      <c r="N11" s="1535">
        <v>0.2</v>
      </c>
      <c r="O11" s="268"/>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2" t="s">
        <v>434</v>
      </c>
      <c r="M12" s="137" t="s">
        <v>129</v>
      </c>
      <c r="N12" s="1536"/>
      <c r="O12" s="268"/>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2" t="s">
        <v>434</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2" t="s">
        <v>434</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2" t="s">
        <v>434</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2" t="s">
        <v>434</v>
      </c>
      <c r="M16" s="137" t="s">
        <v>126</v>
      </c>
      <c r="N16" s="85">
        <v>0</v>
      </c>
      <c r="O16" s="225"/>
    </row>
    <row r="17" spans="1:15" s="4" customFormat="1" ht="63.75" customHeight="1" x14ac:dyDescent="0.25">
      <c r="A17" s="82">
        <v>11</v>
      </c>
      <c r="B17" s="133" t="s">
        <v>120</v>
      </c>
      <c r="C17" s="133" t="s">
        <v>121</v>
      </c>
      <c r="D17" s="133" t="s">
        <v>149</v>
      </c>
      <c r="E17" s="122">
        <v>5</v>
      </c>
      <c r="F17" s="125" t="s">
        <v>150</v>
      </c>
      <c r="G17" s="1404">
        <v>3</v>
      </c>
      <c r="H17" s="139">
        <v>0.05</v>
      </c>
      <c r="I17" s="133" t="s">
        <v>135</v>
      </c>
      <c r="J17" s="222" t="s">
        <v>125</v>
      </c>
      <c r="K17" s="132" t="s">
        <v>135</v>
      </c>
      <c r="L17" s="222" t="s">
        <v>135</v>
      </c>
      <c r="M17" s="259" t="s">
        <v>135</v>
      </c>
      <c r="N17" s="226">
        <v>0.05</v>
      </c>
      <c r="O17" s="268"/>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2" t="s">
        <v>434</v>
      </c>
      <c r="M18" s="137" t="s">
        <v>129</v>
      </c>
      <c r="N18" s="85">
        <v>0</v>
      </c>
      <c r="O18" s="32" t="s">
        <v>5582</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2" t="s">
        <v>434</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9</v>
      </c>
      <c r="L20" s="222" t="s">
        <v>434</v>
      </c>
      <c r="M20" s="269">
        <v>12</v>
      </c>
      <c r="N20" s="226">
        <v>0.15</v>
      </c>
      <c r="O20" s="268" t="s">
        <v>5583</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32"/>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5584</v>
      </c>
      <c r="L22" s="204"/>
      <c r="M22" s="48" t="s">
        <v>5584</v>
      </c>
      <c r="N22" s="85">
        <v>0</v>
      </c>
      <c r="O22" s="268" t="s">
        <v>5585</v>
      </c>
    </row>
    <row r="23" spans="1:15" s="4" customFormat="1" ht="89.25" x14ac:dyDescent="0.25">
      <c r="A23" s="82">
        <v>17</v>
      </c>
      <c r="B23" s="133" t="s">
        <v>120</v>
      </c>
      <c r="C23" s="133" t="s">
        <v>161</v>
      </c>
      <c r="D23" s="133" t="s">
        <v>149</v>
      </c>
      <c r="E23" s="122" t="s">
        <v>169</v>
      </c>
      <c r="F23" s="125" t="s">
        <v>170</v>
      </c>
      <c r="G23" s="140" t="s">
        <v>125</v>
      </c>
      <c r="H23" s="138" t="s">
        <v>125</v>
      </c>
      <c r="I23" s="133" t="s">
        <v>124</v>
      </c>
      <c r="J23" s="222" t="s">
        <v>125</v>
      </c>
      <c r="K23" s="5" t="s">
        <v>129</v>
      </c>
      <c r="L23" s="222" t="s">
        <v>434</v>
      </c>
      <c r="M23" s="137" t="s">
        <v>129</v>
      </c>
      <c r="N23" s="85">
        <v>0</v>
      </c>
      <c r="O23" s="225" t="s">
        <v>5586</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5" t="s">
        <v>129</v>
      </c>
      <c r="L24" s="222" t="s">
        <v>434</v>
      </c>
      <c r="M24" s="137" t="s">
        <v>126</v>
      </c>
      <c r="N24" s="85">
        <v>0</v>
      </c>
      <c r="O24" s="32" t="s">
        <v>5587</v>
      </c>
    </row>
    <row r="25" spans="1:15" s="4" customFormat="1" ht="89.25" x14ac:dyDescent="0.25">
      <c r="A25" s="82">
        <v>19</v>
      </c>
      <c r="B25" s="133" t="s">
        <v>120</v>
      </c>
      <c r="C25" s="133" t="s">
        <v>161</v>
      </c>
      <c r="D25" s="133" t="s">
        <v>149</v>
      </c>
      <c r="E25" s="122" t="s">
        <v>175</v>
      </c>
      <c r="F25" s="125" t="s">
        <v>176</v>
      </c>
      <c r="G25" s="140" t="s">
        <v>125</v>
      </c>
      <c r="H25" s="138" t="s">
        <v>125</v>
      </c>
      <c r="I25" s="133" t="s">
        <v>177</v>
      </c>
      <c r="J25" s="228" t="s">
        <v>125</v>
      </c>
      <c r="K25" s="5" t="s">
        <v>129</v>
      </c>
      <c r="L25" s="222" t="s">
        <v>434</v>
      </c>
      <c r="M25" s="137" t="s">
        <v>126</v>
      </c>
      <c r="N25" s="229">
        <v>0</v>
      </c>
      <c r="O25" s="32" t="s">
        <v>5588</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2" t="s">
        <v>434</v>
      </c>
      <c r="M26" s="137" t="s">
        <v>407</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2" t="s">
        <v>434</v>
      </c>
      <c r="M27" s="137" t="s">
        <v>407</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126</v>
      </c>
      <c r="L28" s="222" t="s">
        <v>434</v>
      </c>
      <c r="M28" s="137" t="s">
        <v>407</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129</v>
      </c>
      <c r="L29" s="222" t="s">
        <v>434</v>
      </c>
      <c r="M29" s="137" t="s">
        <v>407</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129</v>
      </c>
      <c r="L30" s="222" t="s">
        <v>434</v>
      </c>
      <c r="M30" s="137" t="s">
        <v>407</v>
      </c>
      <c r="N30" s="85">
        <v>0</v>
      </c>
      <c r="O30" s="32"/>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2" t="s">
        <v>434</v>
      </c>
      <c r="M31" s="137" t="s">
        <v>407</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129</v>
      </c>
      <c r="L32" s="222" t="s">
        <v>434</v>
      </c>
      <c r="M32" s="137" t="s">
        <v>407</v>
      </c>
      <c r="N32" s="85">
        <v>0</v>
      </c>
      <c r="O32" s="32"/>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2" t="s">
        <v>434</v>
      </c>
      <c r="M33" s="137" t="s">
        <v>407</v>
      </c>
      <c r="N33" s="85">
        <v>0</v>
      </c>
      <c r="O33" s="32"/>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1480</v>
      </c>
      <c r="L34" s="222" t="s">
        <v>434</v>
      </c>
      <c r="M34" s="388" t="s">
        <v>5589</v>
      </c>
      <c r="N34" s="85">
        <v>0</v>
      </c>
      <c r="O34" s="32" t="s">
        <v>5590</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2" t="s">
        <v>434</v>
      </c>
      <c r="M35" s="137" t="s">
        <v>129</v>
      </c>
      <c r="N35" s="85">
        <v>0</v>
      </c>
      <c r="O35" s="745" t="s">
        <v>5591</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126</v>
      </c>
      <c r="N36" s="226">
        <v>0</v>
      </c>
      <c r="O36" s="268" t="s">
        <v>5592</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126</v>
      </c>
      <c r="N37" s="232">
        <v>0</v>
      </c>
      <c r="O37" s="268" t="s">
        <v>5592</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218" t="s">
        <v>135</v>
      </c>
      <c r="N38" s="226">
        <v>0.4</v>
      </c>
      <c r="O38" s="225"/>
    </row>
    <row r="39" spans="1:15" s="4" customFormat="1" ht="38.25" x14ac:dyDescent="0.25">
      <c r="A39" s="82">
        <v>33</v>
      </c>
      <c r="B39" s="133" t="s">
        <v>120</v>
      </c>
      <c r="C39" s="133" t="s">
        <v>161</v>
      </c>
      <c r="D39" s="133" t="s">
        <v>149</v>
      </c>
      <c r="E39" s="122" t="s">
        <v>212</v>
      </c>
      <c r="F39" s="125" t="s">
        <v>213</v>
      </c>
      <c r="G39" s="1404">
        <v>7</v>
      </c>
      <c r="H39" s="138" t="s">
        <v>125</v>
      </c>
      <c r="I39" s="133" t="s">
        <v>177</v>
      </c>
      <c r="J39" s="222" t="s">
        <v>142</v>
      </c>
      <c r="K39" s="5" t="s">
        <v>126</v>
      </c>
      <c r="L39" s="141" t="s">
        <v>129</v>
      </c>
      <c r="M39" s="137" t="s">
        <v>129</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126</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44" t="s">
        <v>5593</v>
      </c>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48" t="s">
        <v>5594</v>
      </c>
      <c r="L42" s="599" t="s">
        <v>5595</v>
      </c>
      <c r="M42" s="48" t="s">
        <v>5594</v>
      </c>
      <c r="N42" s="85">
        <v>0</v>
      </c>
      <c r="O42" s="268"/>
    </row>
    <row r="43" spans="1:15" s="4" customFormat="1" ht="140.25" x14ac:dyDescent="0.25">
      <c r="A43" s="82">
        <v>37</v>
      </c>
      <c r="B43" s="133" t="s">
        <v>120</v>
      </c>
      <c r="C43" s="133" t="s">
        <v>161</v>
      </c>
      <c r="D43" s="133" t="s">
        <v>149</v>
      </c>
      <c r="E43" s="122">
        <v>11</v>
      </c>
      <c r="F43" s="125" t="s">
        <v>226</v>
      </c>
      <c r="G43" s="1404">
        <v>8</v>
      </c>
      <c r="H43" s="139">
        <v>0.3</v>
      </c>
      <c r="I43" s="133" t="s">
        <v>159</v>
      </c>
      <c r="J43" s="222">
        <v>5</v>
      </c>
      <c r="K43" s="45">
        <v>12</v>
      </c>
      <c r="L43" s="272">
        <v>68</v>
      </c>
      <c r="M43" s="269">
        <v>106</v>
      </c>
      <c r="N43" s="236">
        <v>0.3</v>
      </c>
      <c r="O43" s="225" t="s">
        <v>5596</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21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552" t="s">
        <v>129</v>
      </c>
      <c r="M45" s="142" t="s">
        <v>129</v>
      </c>
      <c r="N45" s="85">
        <v>0</v>
      </c>
      <c r="O45" s="268"/>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552" t="s">
        <v>129</v>
      </c>
      <c r="M46" s="142" t="s">
        <v>129</v>
      </c>
      <c r="N46" s="85">
        <v>0</v>
      </c>
      <c r="O46" s="268"/>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552" t="s">
        <v>129</v>
      </c>
      <c r="M47" s="142" t="s">
        <v>129</v>
      </c>
      <c r="N47" s="85">
        <v>0</v>
      </c>
      <c r="O47" s="268"/>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552" t="s">
        <v>129</v>
      </c>
      <c r="M48" s="142" t="s">
        <v>129</v>
      </c>
      <c r="N48" s="85">
        <v>0</v>
      </c>
      <c r="O48" s="268"/>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552" t="s">
        <v>126</v>
      </c>
      <c r="M49" s="142" t="s">
        <v>126</v>
      </c>
      <c r="N49" s="85">
        <v>0</v>
      </c>
      <c r="O49" s="268"/>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552" t="s">
        <v>126</v>
      </c>
      <c r="M50" s="142" t="s">
        <v>126</v>
      </c>
      <c r="N50" s="85">
        <v>0</v>
      </c>
      <c r="O50" s="268"/>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552" t="s">
        <v>126</v>
      </c>
      <c r="M51" s="142" t="s">
        <v>126</v>
      </c>
      <c r="N51" s="85">
        <v>0</v>
      </c>
      <c r="O51" s="268"/>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552" t="s">
        <v>126</v>
      </c>
      <c r="M52" s="142" t="s">
        <v>126</v>
      </c>
      <c r="N52" s="85">
        <v>0</v>
      </c>
      <c r="O52" s="268"/>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552" t="s">
        <v>129</v>
      </c>
      <c r="M53" s="142" t="s">
        <v>129</v>
      </c>
      <c r="N53" s="85">
        <v>0</v>
      </c>
      <c r="O53" s="268"/>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552" t="s">
        <v>126</v>
      </c>
      <c r="M54" s="142" t="s">
        <v>126</v>
      </c>
      <c r="N54" s="85">
        <v>0</v>
      </c>
      <c r="O54" s="268"/>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552"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599" t="s">
        <v>5597</v>
      </c>
      <c r="M56" s="268" t="s">
        <v>5597</v>
      </c>
      <c r="N56" s="85">
        <v>0</v>
      </c>
      <c r="O56" s="268"/>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32"/>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5584</v>
      </c>
      <c r="L58" s="222" t="s">
        <v>434</v>
      </c>
      <c r="M58" s="48" t="s">
        <v>5598</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2" t="s">
        <v>434</v>
      </c>
      <c r="M59" s="137" t="s">
        <v>129</v>
      </c>
      <c r="N59" s="236">
        <v>0.1</v>
      </c>
      <c r="O59" s="268" t="s">
        <v>5599</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1</v>
      </c>
      <c r="L60" s="276">
        <v>1</v>
      </c>
      <c r="M60" s="277">
        <v>1</v>
      </c>
      <c r="N60" s="85">
        <v>0</v>
      </c>
      <c r="O60" s="268"/>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v>0.56000000000000005</v>
      </c>
      <c r="L61" s="276">
        <v>0.53</v>
      </c>
      <c r="M61" s="710">
        <v>0.62590000000000001</v>
      </c>
      <c r="N61" s="280">
        <v>0.3</v>
      </c>
      <c r="O61" s="268" t="s">
        <v>5600</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65"/>
      <c r="L62" s="223"/>
      <c r="M62" s="139" t="s">
        <v>5601</v>
      </c>
      <c r="N62" s="85">
        <v>0</v>
      </c>
      <c r="O62" s="268"/>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268"/>
    </row>
    <row r="64" spans="1:15" s="4" customFormat="1" ht="280.5" x14ac:dyDescent="0.25">
      <c r="A64" s="82">
        <v>58</v>
      </c>
      <c r="B64" s="133" t="s">
        <v>120</v>
      </c>
      <c r="C64" s="133" t="s">
        <v>268</v>
      </c>
      <c r="D64" s="133" t="s">
        <v>149</v>
      </c>
      <c r="E64" s="122" t="s">
        <v>289</v>
      </c>
      <c r="F64" s="125" t="s">
        <v>290</v>
      </c>
      <c r="G64" s="140" t="s">
        <v>125</v>
      </c>
      <c r="H64" s="138" t="s">
        <v>125</v>
      </c>
      <c r="I64" s="133" t="s">
        <v>166</v>
      </c>
      <c r="J64" s="222" t="s">
        <v>125</v>
      </c>
      <c r="K64" s="48" t="s">
        <v>5602</v>
      </c>
      <c r="L64" s="223"/>
      <c r="M64" s="268" t="s">
        <v>5603</v>
      </c>
      <c r="N64" s="85">
        <v>0</v>
      </c>
      <c r="O64" s="268"/>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c r="M66" s="137" t="s">
        <v>129</v>
      </c>
      <c r="N66" s="236">
        <v>0.05</v>
      </c>
      <c r="O66" s="745" t="s">
        <v>5604</v>
      </c>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5">
        <v>6</v>
      </c>
      <c r="L67" s="272">
        <v>6</v>
      </c>
      <c r="M67" s="269">
        <v>6</v>
      </c>
      <c r="N67" s="85">
        <v>0</v>
      </c>
      <c r="O67" s="225" t="s">
        <v>5605</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4</v>
      </c>
      <c r="L68" s="272">
        <v>6</v>
      </c>
      <c r="M68" s="269">
        <v>6</v>
      </c>
      <c r="N68" s="236">
        <v>0.85</v>
      </c>
      <c r="O68" s="268"/>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5606</v>
      </c>
      <c r="L70" s="223"/>
      <c r="M70" s="48" t="s">
        <v>5606</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5607</v>
      </c>
      <c r="L72" s="223"/>
      <c r="M72" s="48" t="s">
        <v>5607</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c r="M73" s="137" t="s">
        <v>129</v>
      </c>
      <c r="N73" s="236">
        <v>0.05</v>
      </c>
      <c r="O73" s="491" t="s">
        <v>5608</v>
      </c>
    </row>
    <row r="74" spans="1:15" s="4" customFormat="1" ht="51" x14ac:dyDescent="0.25">
      <c r="A74" s="82">
        <v>68</v>
      </c>
      <c r="B74" s="133" t="s">
        <v>293</v>
      </c>
      <c r="C74" s="133" t="s">
        <v>304</v>
      </c>
      <c r="D74" s="133" t="s">
        <v>295</v>
      </c>
      <c r="E74" s="122">
        <v>25</v>
      </c>
      <c r="F74" s="125" t="s">
        <v>316</v>
      </c>
      <c r="G74" s="140" t="s">
        <v>125</v>
      </c>
      <c r="H74" s="138" t="s">
        <v>125</v>
      </c>
      <c r="I74" s="133" t="s">
        <v>159</v>
      </c>
      <c r="J74" s="222">
        <v>11</v>
      </c>
      <c r="K74" s="45">
        <v>0</v>
      </c>
      <c r="L74" s="272">
        <v>0</v>
      </c>
      <c r="M74" s="269">
        <v>0</v>
      </c>
      <c r="N74" s="85">
        <v>0</v>
      </c>
      <c r="O74" s="225" t="s">
        <v>5609</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v>0</v>
      </c>
      <c r="M75" s="269">
        <v>0</v>
      </c>
      <c r="N75" s="85">
        <v>0</v>
      </c>
      <c r="O75" s="268"/>
    </row>
    <row r="76" spans="1:15" s="4" customFormat="1" ht="76.5" x14ac:dyDescent="0.25">
      <c r="A76" s="82">
        <v>70</v>
      </c>
      <c r="B76" s="133" t="s">
        <v>293</v>
      </c>
      <c r="C76" s="133" t="s">
        <v>304</v>
      </c>
      <c r="D76" s="133" t="s">
        <v>300</v>
      </c>
      <c r="E76" s="122">
        <v>27</v>
      </c>
      <c r="F76" s="125" t="s">
        <v>320</v>
      </c>
      <c r="G76" s="140" t="s">
        <v>125</v>
      </c>
      <c r="H76" s="138" t="s">
        <v>125</v>
      </c>
      <c r="I76" s="133" t="s">
        <v>321</v>
      </c>
      <c r="J76" s="222">
        <v>16</v>
      </c>
      <c r="K76" s="48" t="s">
        <v>5610</v>
      </c>
      <c r="L76" s="283" t="s">
        <v>5611</v>
      </c>
      <c r="M76" s="269">
        <v>135</v>
      </c>
      <c r="N76" s="85">
        <v>0</v>
      </c>
      <c r="O76" s="225" t="s">
        <v>5612</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117" t="s">
        <v>5613</v>
      </c>
      <c r="L77" s="272">
        <v>10162</v>
      </c>
      <c r="M77" s="269">
        <v>10162</v>
      </c>
      <c r="N77" s="85">
        <v>0</v>
      </c>
      <c r="O77" s="225"/>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90">
        <v>0</v>
      </c>
      <c r="L78" s="272">
        <v>26054486</v>
      </c>
      <c r="M78" s="269">
        <v>26054861</v>
      </c>
      <c r="N78" s="85">
        <v>0</v>
      </c>
      <c r="O78" s="225" t="s">
        <v>5614</v>
      </c>
    </row>
    <row r="79" spans="1:15" s="4" customFormat="1" ht="63.75" x14ac:dyDescent="0.25">
      <c r="A79" s="82">
        <v>73</v>
      </c>
      <c r="B79" s="133" t="s">
        <v>293</v>
      </c>
      <c r="C79" s="133" t="s">
        <v>304</v>
      </c>
      <c r="D79" s="133" t="s">
        <v>330</v>
      </c>
      <c r="E79" s="122">
        <v>28</v>
      </c>
      <c r="F79" s="125" t="s">
        <v>331</v>
      </c>
      <c r="G79" s="140" t="s">
        <v>125</v>
      </c>
      <c r="H79" s="138" t="s">
        <v>125</v>
      </c>
      <c r="I79" s="133" t="s">
        <v>321</v>
      </c>
      <c r="J79" s="222">
        <v>18</v>
      </c>
      <c r="K79" s="90" t="s">
        <v>5615</v>
      </c>
      <c r="L79" s="283">
        <v>78.099999999999994</v>
      </c>
      <c r="M79" s="746">
        <v>78.099999999999994</v>
      </c>
      <c r="N79" s="85">
        <v>0</v>
      </c>
      <c r="O79" s="268" t="s">
        <v>5616</v>
      </c>
    </row>
    <row r="80" spans="1:15" s="4" customFormat="1" ht="102" x14ac:dyDescent="0.25">
      <c r="A80" s="82">
        <v>74</v>
      </c>
      <c r="B80" s="133" t="s">
        <v>293</v>
      </c>
      <c r="C80" s="133" t="s">
        <v>304</v>
      </c>
      <c r="D80" s="133" t="s">
        <v>330</v>
      </c>
      <c r="E80" s="122" t="s">
        <v>333</v>
      </c>
      <c r="F80" s="125" t="s">
        <v>334</v>
      </c>
      <c r="G80" s="140" t="s">
        <v>125</v>
      </c>
      <c r="H80" s="138" t="s">
        <v>125</v>
      </c>
      <c r="I80" s="133" t="s">
        <v>159</v>
      </c>
      <c r="J80" s="222" t="s">
        <v>335</v>
      </c>
      <c r="K80" s="90"/>
      <c r="L80" s="272">
        <v>12714</v>
      </c>
      <c r="M80" s="746">
        <v>12093</v>
      </c>
      <c r="N80" s="85">
        <v>0</v>
      </c>
      <c r="O80" s="268" t="s">
        <v>5617</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90">
        <v>0</v>
      </c>
      <c r="L81" s="272">
        <v>0</v>
      </c>
      <c r="M81" s="615">
        <v>0</v>
      </c>
      <c r="N81" s="85">
        <v>0</v>
      </c>
      <c r="O81" s="268"/>
    </row>
    <row r="82" spans="1:15" s="4" customFormat="1" ht="51" x14ac:dyDescent="0.25">
      <c r="A82" s="82">
        <v>76</v>
      </c>
      <c r="B82" s="133" t="s">
        <v>293</v>
      </c>
      <c r="C82" s="133" t="s">
        <v>304</v>
      </c>
      <c r="D82" s="133" t="s">
        <v>339</v>
      </c>
      <c r="E82" s="122">
        <v>29</v>
      </c>
      <c r="F82" s="125" t="s">
        <v>340</v>
      </c>
      <c r="G82" s="140" t="s">
        <v>125</v>
      </c>
      <c r="H82" s="138" t="s">
        <v>125</v>
      </c>
      <c r="I82" s="133" t="s">
        <v>166</v>
      </c>
      <c r="J82" s="222">
        <v>20</v>
      </c>
      <c r="K82" s="132" t="s">
        <v>5618</v>
      </c>
      <c r="L82" s="144" t="s">
        <v>5619</v>
      </c>
      <c r="M82" s="218" t="s">
        <v>5618</v>
      </c>
      <c r="N82" s="85">
        <v>0</v>
      </c>
      <c r="O82" s="268"/>
    </row>
    <row r="83" spans="1:15" s="4" customFormat="1" ht="114.75" x14ac:dyDescent="0.25">
      <c r="A83" s="82">
        <v>77</v>
      </c>
      <c r="B83" s="133" t="s">
        <v>293</v>
      </c>
      <c r="C83" s="133" t="s">
        <v>304</v>
      </c>
      <c r="D83" s="133" t="s">
        <v>339</v>
      </c>
      <c r="E83" s="122" t="s">
        <v>344</v>
      </c>
      <c r="F83" s="125" t="s">
        <v>345</v>
      </c>
      <c r="G83" s="140" t="s">
        <v>125</v>
      </c>
      <c r="H83" s="138" t="s">
        <v>125</v>
      </c>
      <c r="I83" s="88" t="s">
        <v>278</v>
      </c>
      <c r="J83" s="222" t="s">
        <v>346</v>
      </c>
      <c r="K83" s="47">
        <v>0.5</v>
      </c>
      <c r="L83" s="148">
        <v>0.5</v>
      </c>
      <c r="M83" s="149">
        <v>0.5</v>
      </c>
      <c r="N83" s="85">
        <v>0</v>
      </c>
      <c r="O83" s="268" t="s">
        <v>5620</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5" t="s">
        <v>348</v>
      </c>
      <c r="L84" s="144" t="s">
        <v>349</v>
      </c>
      <c r="M84" s="293" t="s">
        <v>348</v>
      </c>
      <c r="N84" s="85">
        <v>0</v>
      </c>
      <c r="O84" s="225"/>
    </row>
    <row r="85" spans="1:15" s="4" customFormat="1" ht="127.5" x14ac:dyDescent="0.25">
      <c r="A85" s="82">
        <v>79</v>
      </c>
      <c r="B85" s="133" t="s">
        <v>293</v>
      </c>
      <c r="C85" s="133" t="s">
        <v>304</v>
      </c>
      <c r="D85" s="133" t="s">
        <v>339</v>
      </c>
      <c r="E85" s="122" t="s">
        <v>350</v>
      </c>
      <c r="F85" s="125" t="s">
        <v>351</v>
      </c>
      <c r="G85" s="140" t="s">
        <v>125</v>
      </c>
      <c r="H85" s="138" t="s">
        <v>125</v>
      </c>
      <c r="I85" s="88" t="s">
        <v>278</v>
      </c>
      <c r="J85" s="222" t="s">
        <v>352</v>
      </c>
      <c r="K85" s="47">
        <v>0.2</v>
      </c>
      <c r="L85" s="148">
        <v>0.2</v>
      </c>
      <c r="M85" s="149">
        <v>0.2</v>
      </c>
      <c r="N85" s="85">
        <v>0</v>
      </c>
      <c r="O85" s="268" t="s">
        <v>5621</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28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68"/>
    </row>
    <row r="88" spans="1:15" s="4" customFormat="1" ht="63.75" x14ac:dyDescent="0.25">
      <c r="A88" s="82">
        <v>82</v>
      </c>
      <c r="B88" s="133" t="s">
        <v>293</v>
      </c>
      <c r="C88" s="133" t="s">
        <v>304</v>
      </c>
      <c r="D88" s="133" t="s">
        <v>354</v>
      </c>
      <c r="E88" s="122" t="s">
        <v>358</v>
      </c>
      <c r="F88" s="125" t="s">
        <v>359</v>
      </c>
      <c r="G88" s="140" t="s">
        <v>125</v>
      </c>
      <c r="H88" s="138" t="s">
        <v>125</v>
      </c>
      <c r="I88" s="133" t="s">
        <v>124</v>
      </c>
      <c r="J88" s="222" t="s">
        <v>360</v>
      </c>
      <c r="K88" s="5" t="s">
        <v>129</v>
      </c>
      <c r="L88" s="222" t="s">
        <v>129</v>
      </c>
      <c r="M88" s="259" t="s">
        <v>129</v>
      </c>
      <c r="N88" s="85">
        <v>0</v>
      </c>
      <c r="O88" s="225" t="s">
        <v>5622</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268"/>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218"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225" t="s">
        <v>5623</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129</v>
      </c>
      <c r="M95" s="259" t="s">
        <v>126</v>
      </c>
      <c r="N95" s="85">
        <v>0</v>
      </c>
      <c r="O95" s="225" t="s">
        <v>5624</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259"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243">
        <v>0.5</v>
      </c>
      <c r="O100" s="225"/>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126</v>
      </c>
      <c r="L101" s="222" t="s">
        <v>126</v>
      </c>
      <c r="M101" s="259" t="s">
        <v>126</v>
      </c>
      <c r="N101" s="85">
        <v>0</v>
      </c>
      <c r="O101" s="268"/>
    </row>
    <row r="102" spans="1:15" s="4" customFormat="1" ht="38.25" x14ac:dyDescent="0.25">
      <c r="A102" s="82">
        <v>96</v>
      </c>
      <c r="B102" s="133" t="s">
        <v>293</v>
      </c>
      <c r="C102" s="133" t="s">
        <v>304</v>
      </c>
      <c r="D102" s="133" t="s">
        <v>330</v>
      </c>
      <c r="E102" s="122" t="s">
        <v>400</v>
      </c>
      <c r="F102" s="125" t="s">
        <v>401</v>
      </c>
      <c r="G102" s="1404">
        <v>20</v>
      </c>
      <c r="H102" s="139">
        <v>0.3</v>
      </c>
      <c r="I102" s="133" t="s">
        <v>390</v>
      </c>
      <c r="J102" s="141" t="s">
        <v>402</v>
      </c>
      <c r="K102" s="132" t="s">
        <v>475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434</v>
      </c>
      <c r="L103" s="222" t="s">
        <v>434</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434</v>
      </c>
      <c r="L104" s="222" t="s">
        <v>434</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434</v>
      </c>
      <c r="L105" s="222" t="s">
        <v>434</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434</v>
      </c>
      <c r="L106" s="222" t="s">
        <v>434</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434</v>
      </c>
      <c r="L107" s="222" t="s">
        <v>434</v>
      </c>
      <c r="M107" s="259"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22" t="s">
        <v>434</v>
      </c>
      <c r="M108" s="259"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434</v>
      </c>
      <c r="L109" s="222" t="s">
        <v>434</v>
      </c>
      <c r="M109" s="259"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434</v>
      </c>
      <c r="L110" s="222" t="s">
        <v>434</v>
      </c>
      <c r="M110" s="259"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434</v>
      </c>
      <c r="L111" s="222" t="s">
        <v>434</v>
      </c>
      <c r="M111" s="259"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434</v>
      </c>
      <c r="L112" s="222" t="s">
        <v>434</v>
      </c>
      <c r="M112" s="259"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259"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c r="L114" s="222" t="s">
        <v>434</v>
      </c>
      <c r="M114" s="247" t="s">
        <v>434</v>
      </c>
      <c r="N114" s="85">
        <v>0</v>
      </c>
      <c r="O114" s="268"/>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c r="M115" s="247"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434</v>
      </c>
      <c r="L116" s="144">
        <v>0</v>
      </c>
      <c r="M116" s="371"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144" t="s">
        <v>5611</v>
      </c>
      <c r="M117" s="371" t="s">
        <v>407</v>
      </c>
      <c r="N117" s="85">
        <v>0</v>
      </c>
      <c r="O117" s="26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v>10162</v>
      </c>
      <c r="M118" s="371"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434</v>
      </c>
      <c r="L119" s="144">
        <v>26054486</v>
      </c>
      <c r="M119" s="371" t="s">
        <v>407</v>
      </c>
      <c r="N119" s="85">
        <v>0</v>
      </c>
      <c r="O119" s="26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18"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222"/>
      <c r="M121" s="371"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434</v>
      </c>
      <c r="L122" s="222"/>
      <c r="M122" s="371"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434</v>
      </c>
      <c r="L123" s="222"/>
      <c r="M123" s="371"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434</v>
      </c>
      <c r="L124" s="222"/>
      <c r="M124" s="371"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434</v>
      </c>
      <c r="L125" s="222"/>
      <c r="M125" s="371"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434</v>
      </c>
      <c r="L126" s="222"/>
      <c r="M126" s="371" t="s">
        <v>407</v>
      </c>
      <c r="N126" s="85">
        <v>0</v>
      </c>
      <c r="O126" s="26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22"/>
      <c r="M127" s="371"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22"/>
      <c r="M128" s="371"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t="s">
        <v>5625</v>
      </c>
    </row>
    <row r="130" spans="1:16" s="4" customFormat="1" ht="293.25" x14ac:dyDescent="0.25">
      <c r="A130" s="82">
        <v>124</v>
      </c>
      <c r="B130" s="133" t="s">
        <v>293</v>
      </c>
      <c r="C130" s="133" t="s">
        <v>464</v>
      </c>
      <c r="D130" s="133" t="s">
        <v>300</v>
      </c>
      <c r="E130" s="122">
        <v>38</v>
      </c>
      <c r="F130" s="125" t="s">
        <v>466</v>
      </c>
      <c r="G130" s="140">
        <v>22</v>
      </c>
      <c r="H130" s="139">
        <v>0.6</v>
      </c>
      <c r="I130" s="252">
        <v>7</v>
      </c>
      <c r="J130" s="141">
        <v>29</v>
      </c>
      <c r="K130" s="45">
        <v>6</v>
      </c>
      <c r="L130" s="246">
        <v>6</v>
      </c>
      <c r="M130" s="247">
        <v>6</v>
      </c>
      <c r="N130" s="236">
        <v>0.6</v>
      </c>
      <c r="O130" s="225" t="s">
        <v>5626</v>
      </c>
    </row>
    <row r="131" spans="1:16" s="4" customFormat="1" ht="89.25" x14ac:dyDescent="0.25">
      <c r="A131" s="82">
        <v>125</v>
      </c>
      <c r="B131" s="133" t="s">
        <v>293</v>
      </c>
      <c r="C131" s="133" t="s">
        <v>464</v>
      </c>
      <c r="D131" s="133" t="s">
        <v>330</v>
      </c>
      <c r="E131" s="122">
        <v>39</v>
      </c>
      <c r="F131" s="125" t="s">
        <v>468</v>
      </c>
      <c r="G131" s="140">
        <v>23</v>
      </c>
      <c r="H131" s="139">
        <v>0.3</v>
      </c>
      <c r="I131" s="133" t="s">
        <v>321</v>
      </c>
      <c r="J131" s="141">
        <v>30</v>
      </c>
      <c r="K131" s="45" t="s">
        <v>5615</v>
      </c>
      <c r="L131" s="283">
        <v>78.099999999999994</v>
      </c>
      <c r="M131" s="324">
        <v>78.099999999999994</v>
      </c>
      <c r="N131" s="256">
        <v>0.3</v>
      </c>
      <c r="O131" s="268" t="s">
        <v>5627</v>
      </c>
    </row>
    <row r="132" spans="1:16" s="4" customFormat="1" ht="89.25" x14ac:dyDescent="0.25">
      <c r="A132" s="82">
        <v>126</v>
      </c>
      <c r="B132" s="133" t="s">
        <v>293</v>
      </c>
      <c r="C132" s="133" t="s">
        <v>464</v>
      </c>
      <c r="D132" s="133" t="s">
        <v>330</v>
      </c>
      <c r="E132" s="122" t="s">
        <v>470</v>
      </c>
      <c r="F132" s="125" t="s">
        <v>471</v>
      </c>
      <c r="G132" s="140" t="s">
        <v>125</v>
      </c>
      <c r="H132" s="138" t="s">
        <v>125</v>
      </c>
      <c r="I132" s="133" t="s">
        <v>159</v>
      </c>
      <c r="J132" s="222">
        <v>31</v>
      </c>
      <c r="K132" s="45">
        <v>0</v>
      </c>
      <c r="L132" s="291">
        <v>12714</v>
      </c>
      <c r="M132" s="746">
        <v>12093</v>
      </c>
      <c r="N132" s="85">
        <v>0</v>
      </c>
      <c r="O132" s="268" t="s">
        <v>5628</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292">
        <v>5197825</v>
      </c>
      <c r="M133" s="388">
        <v>5197825</v>
      </c>
      <c r="N133" s="85">
        <v>0</v>
      </c>
      <c r="O133" s="268" t="s">
        <v>5629</v>
      </c>
    </row>
    <row r="134" spans="1:16" s="4" customFormat="1" ht="51" x14ac:dyDescent="0.25">
      <c r="A134" s="82">
        <v>128</v>
      </c>
      <c r="B134" s="133" t="s">
        <v>293</v>
      </c>
      <c r="C134" s="133" t="s">
        <v>464</v>
      </c>
      <c r="D134" s="133" t="s">
        <v>473</v>
      </c>
      <c r="E134" s="122">
        <v>41</v>
      </c>
      <c r="F134" s="125" t="s">
        <v>474</v>
      </c>
      <c r="G134" s="1404">
        <v>20</v>
      </c>
      <c r="H134" s="139">
        <v>0.3</v>
      </c>
      <c r="I134" s="133" t="s">
        <v>390</v>
      </c>
      <c r="J134" s="141">
        <v>33</v>
      </c>
      <c r="K134" s="132" t="s">
        <v>475</v>
      </c>
      <c r="L134" s="246" t="s">
        <v>135</v>
      </c>
      <c r="M134" s="218" t="s">
        <v>135</v>
      </c>
      <c r="N134" s="226">
        <v>0</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434</v>
      </c>
      <c r="M135" s="137" t="s">
        <v>126</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434</v>
      </c>
      <c r="M136" s="137" t="s">
        <v>126</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434</v>
      </c>
      <c r="M137" s="137" t="s">
        <v>126</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434</v>
      </c>
      <c r="M138" s="137" t="s">
        <v>126</v>
      </c>
      <c r="N138" s="85">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434</v>
      </c>
      <c r="L140" s="223"/>
      <c r="M140" s="259" t="s">
        <v>126</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465">
        <v>0</v>
      </c>
      <c r="M141" s="151">
        <v>0</v>
      </c>
      <c r="N141" s="85">
        <v>0</v>
      </c>
      <c r="O141" s="225" t="s">
        <v>2954</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465">
        <v>0</v>
      </c>
      <c r="M142" s="151">
        <v>0</v>
      </c>
      <c r="N142" s="85">
        <v>0</v>
      </c>
      <c r="O142" s="225" t="s">
        <v>2954</v>
      </c>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c r="M143" s="259"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126</v>
      </c>
      <c r="L144" s="222" t="s">
        <v>126</v>
      </c>
      <c r="M144" s="259" t="s">
        <v>126</v>
      </c>
      <c r="N144" s="85">
        <v>0</v>
      </c>
      <c r="O144" s="225" t="s">
        <v>5630</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0</v>
      </c>
      <c r="L145" s="150">
        <v>0</v>
      </c>
      <c r="M145" s="151">
        <v>0</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434</v>
      </c>
      <c r="L147" s="246"/>
      <c r="M147" s="247" t="s">
        <v>407</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434</v>
      </c>
      <c r="L148" s="246"/>
      <c r="M148" s="247" t="s">
        <v>407</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434</v>
      </c>
      <c r="L149" s="246"/>
      <c r="M149" s="247" t="s">
        <v>407</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126</v>
      </c>
      <c r="M150" s="259" t="s">
        <v>126</v>
      </c>
      <c r="N150" s="226">
        <v>0</v>
      </c>
      <c r="O150" s="268"/>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v>0</v>
      </c>
      <c r="L151" s="223"/>
      <c r="M151" s="247" t="s">
        <v>407</v>
      </c>
      <c r="N151" s="85">
        <v>0</v>
      </c>
      <c r="O151" s="32"/>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22"/>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22"/>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c r="M154" s="24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c r="M155" s="247" t="s">
        <v>407</v>
      </c>
      <c r="N155" s="226">
        <v>0</v>
      </c>
      <c r="O155" s="225"/>
    </row>
    <row r="156" spans="1:15" s="4" customFormat="1" ht="38.25" x14ac:dyDescent="0.25">
      <c r="A156" s="82">
        <v>150</v>
      </c>
      <c r="B156" s="133" t="s">
        <v>293</v>
      </c>
      <c r="C156" s="133" t="s">
        <v>508</v>
      </c>
      <c r="D156" s="133" t="s">
        <v>515</v>
      </c>
      <c r="E156" s="122">
        <v>50</v>
      </c>
      <c r="F156" s="125" t="s">
        <v>520</v>
      </c>
      <c r="G156" s="1404">
        <v>29</v>
      </c>
      <c r="H156" s="152">
        <v>0.05</v>
      </c>
      <c r="I156" s="133" t="s">
        <v>177</v>
      </c>
      <c r="J156" s="141">
        <v>43</v>
      </c>
      <c r="K156" s="132" t="s">
        <v>475</v>
      </c>
      <c r="L156" s="246" t="s">
        <v>135</v>
      </c>
      <c r="M156" s="218" t="s">
        <v>135</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c r="M158" s="247" t="s">
        <v>407</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c r="M159" s="247" t="s">
        <v>407</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126</v>
      </c>
      <c r="M161" s="259" t="s">
        <v>126</v>
      </c>
      <c r="N161" s="226">
        <v>0</v>
      </c>
      <c r="O161" s="32"/>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5" t="s">
        <v>126</v>
      </c>
      <c r="L162" s="223"/>
      <c r="M162" s="247" t="s">
        <v>407</v>
      </c>
      <c r="N162" s="85">
        <v>0</v>
      </c>
      <c r="O162" s="268"/>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126</v>
      </c>
      <c r="L163" s="222" t="s">
        <v>126</v>
      </c>
      <c r="M163" s="259" t="s">
        <v>126</v>
      </c>
      <c r="N163" s="85">
        <v>0</v>
      </c>
      <c r="O163" s="268"/>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c r="M164" s="247" t="s">
        <v>407</v>
      </c>
      <c r="N164" s="226">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c r="M165" s="247" t="s">
        <v>407</v>
      </c>
      <c r="N165" s="226">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22"/>
      <c r="M166" s="247" t="s">
        <v>407</v>
      </c>
      <c r="N166" s="226">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126</v>
      </c>
      <c r="M167" s="259" t="s">
        <v>126</v>
      </c>
      <c r="N167" s="226">
        <v>0</v>
      </c>
      <c r="O167" s="44" t="s">
        <v>5631</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 t="s">
        <v>126</v>
      </c>
      <c r="L168" s="223"/>
      <c r="M168" s="388"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22"/>
      <c r="M169" s="388" t="s">
        <v>407</v>
      </c>
      <c r="N169" s="226">
        <v>0</v>
      </c>
    </row>
    <row r="170" spans="1:15" s="4" customFormat="1" ht="51" x14ac:dyDescent="0.25">
      <c r="A170" s="82">
        <v>164</v>
      </c>
      <c r="B170" s="133" t="s">
        <v>293</v>
      </c>
      <c r="C170" s="133" t="s">
        <v>542</v>
      </c>
      <c r="D170" s="133" t="s">
        <v>295</v>
      </c>
      <c r="E170" s="122">
        <v>57</v>
      </c>
      <c r="F170" s="125" t="s">
        <v>548</v>
      </c>
      <c r="G170" s="1404">
        <v>36</v>
      </c>
      <c r="H170" s="152">
        <v>0.2</v>
      </c>
      <c r="I170" s="133" t="s">
        <v>177</v>
      </c>
      <c r="J170" s="222" t="s">
        <v>125</v>
      </c>
      <c r="K170" s="5" t="s">
        <v>126</v>
      </c>
      <c r="L170" s="223"/>
      <c r="M170" s="388"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c r="M171" s="388"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c r="M172" s="388"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c r="M173" s="388"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c r="M174" s="388"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c r="M175" s="388"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c r="M176" s="388"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126</v>
      </c>
      <c r="L177" s="246" t="s">
        <v>135</v>
      </c>
      <c r="M177" s="388" t="s">
        <v>407</v>
      </c>
      <c r="N177" s="229">
        <v>0</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22"/>
      <c r="M178" s="388"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c r="M179" s="388" t="s">
        <v>407</v>
      </c>
      <c r="N179" s="226">
        <v>0</v>
      </c>
      <c r="O179" s="225"/>
    </row>
    <row r="180" spans="1:15" s="4" customFormat="1" ht="63.75" customHeight="1" x14ac:dyDescent="0.25">
      <c r="A180" s="82">
        <v>174</v>
      </c>
      <c r="B180" s="133" t="s">
        <v>293</v>
      </c>
      <c r="C180" s="133" t="s">
        <v>542</v>
      </c>
      <c r="D180" s="133" t="s">
        <v>515</v>
      </c>
      <c r="E180" s="122">
        <v>59</v>
      </c>
      <c r="F180" s="125" t="s">
        <v>569</v>
      </c>
      <c r="G180" s="1404">
        <v>38</v>
      </c>
      <c r="H180" s="152">
        <v>0.1</v>
      </c>
      <c r="I180" s="133" t="s">
        <v>177</v>
      </c>
      <c r="J180" s="222">
        <v>50</v>
      </c>
      <c r="K180" s="5" t="s">
        <v>126</v>
      </c>
      <c r="L180" s="246" t="s">
        <v>135</v>
      </c>
      <c r="M180" s="247" t="s">
        <v>135</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22"/>
      <c r="M181" s="388"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22"/>
      <c r="M182" s="388"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22"/>
      <c r="M183" s="388"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247"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141" t="s">
        <v>135</v>
      </c>
      <c r="M185" s="293"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268"/>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126</v>
      </c>
      <c r="L192" s="222" t="s">
        <v>126</v>
      </c>
      <c r="M192" s="259" t="s">
        <v>126</v>
      </c>
      <c r="N192" s="226">
        <v>0</v>
      </c>
      <c r="O192" s="225" t="s">
        <v>5632</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259"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225" t="s">
        <v>5633</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5" t="s">
        <v>434</v>
      </c>
      <c r="L195" s="223"/>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434</v>
      </c>
      <c r="L196" s="223"/>
      <c r="M196" s="142" t="s">
        <v>407</v>
      </c>
      <c r="N196" s="85">
        <v>0</v>
      </c>
      <c r="O196" s="225"/>
    </row>
    <row r="197" spans="1:15" s="4" customFormat="1" ht="89.25" x14ac:dyDescent="0.25">
      <c r="A197" s="82">
        <v>191</v>
      </c>
      <c r="B197" s="133" t="s">
        <v>601</v>
      </c>
      <c r="C197" s="133" t="s">
        <v>602</v>
      </c>
      <c r="D197" s="133" t="s">
        <v>603</v>
      </c>
      <c r="E197" s="122" t="s">
        <v>609</v>
      </c>
      <c r="F197" s="125" t="s">
        <v>610</v>
      </c>
      <c r="G197" s="1404">
        <v>42</v>
      </c>
      <c r="H197" s="138" t="s">
        <v>125</v>
      </c>
      <c r="I197" s="133" t="s">
        <v>135</v>
      </c>
      <c r="J197" s="222" t="s">
        <v>125</v>
      </c>
      <c r="K197" s="5" t="s">
        <v>135</v>
      </c>
      <c r="L197" s="223"/>
      <c r="M197" s="293"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c r="M210" s="38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c r="M211" s="38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c r="L212" s="223"/>
      <c r="M212" s="122" t="s">
        <v>3401</v>
      </c>
      <c r="N212" s="85">
        <v>0</v>
      </c>
      <c r="O212" s="225" t="s">
        <v>5634</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129</v>
      </c>
      <c r="L213" s="141" t="s">
        <v>135</v>
      </c>
      <c r="M213" s="259" t="s">
        <v>129</v>
      </c>
      <c r="N213" s="229">
        <v>0</v>
      </c>
      <c r="O213" s="230"/>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129</v>
      </c>
      <c r="L214" s="222"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129</v>
      </c>
      <c r="L215" s="222"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129</v>
      </c>
      <c r="L216" s="222" t="s">
        <v>129</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2" t="s">
        <v>135</v>
      </c>
      <c r="M217" s="259" t="s">
        <v>135</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c r="M221" s="25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141" t="s">
        <v>434</v>
      </c>
      <c r="M222" s="137" t="s">
        <v>1122</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122" t="s">
        <v>126</v>
      </c>
      <c r="N223" s="226">
        <v>0</v>
      </c>
      <c r="O223" s="225" t="s">
        <v>5635</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t="s">
        <v>1963</v>
      </c>
    </row>
    <row r="225" spans="1:15" s="4" customFormat="1" ht="38.25" x14ac:dyDescent="0.25">
      <c r="A225" s="82">
        <v>219</v>
      </c>
      <c r="B225" s="133" t="s">
        <v>601</v>
      </c>
      <c r="C225" s="133" t="s">
        <v>634</v>
      </c>
      <c r="D225" s="133" t="s">
        <v>634</v>
      </c>
      <c r="E225" s="122">
        <v>69</v>
      </c>
      <c r="F225" s="125" t="s">
        <v>672</v>
      </c>
      <c r="G225" s="1404">
        <v>45</v>
      </c>
      <c r="H225" s="152">
        <v>0.1</v>
      </c>
      <c r="I225" s="133" t="s">
        <v>135</v>
      </c>
      <c r="J225" s="222" t="s">
        <v>125</v>
      </c>
      <c r="K225" s="5" t="s">
        <v>126</v>
      </c>
      <c r="L225" s="222" t="s">
        <v>135</v>
      </c>
      <c r="M225" s="259" t="s">
        <v>135</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c r="M226" s="259"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c r="M227" s="259"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c r="M228" s="259"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c r="L229" s="283">
        <v>26054486</v>
      </c>
      <c r="M229" s="388">
        <v>26054486</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c r="L230" s="272" t="s">
        <v>5636</v>
      </c>
      <c r="M230" s="643" t="s">
        <v>5636</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141" t="s">
        <v>135</v>
      </c>
      <c r="M231" s="259" t="s">
        <v>135</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129</v>
      </c>
      <c r="M233" s="259" t="s">
        <v>129</v>
      </c>
      <c r="N233" s="85">
        <v>0</v>
      </c>
      <c r="O233" s="230"/>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141" t="s">
        <v>135</v>
      </c>
      <c r="M235" s="218"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126</v>
      </c>
      <c r="L236" s="222" t="s">
        <v>126</v>
      </c>
      <c r="M236" s="259"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2" t="s">
        <v>129</v>
      </c>
      <c r="M237" s="259"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225" t="s">
        <v>5637</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5638</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126</v>
      </c>
      <c r="L244" s="223"/>
      <c r="M244" s="259" t="s">
        <v>126</v>
      </c>
      <c r="N244" s="85">
        <v>0</v>
      </c>
      <c r="O244" s="225" t="s">
        <v>1383</v>
      </c>
    </row>
    <row r="245" spans="1:15" s="4" customFormat="1" ht="51" x14ac:dyDescent="0.25">
      <c r="A245" s="82">
        <v>239</v>
      </c>
      <c r="B245" s="133" t="s">
        <v>601</v>
      </c>
      <c r="C245" s="133" t="s">
        <v>664</v>
      </c>
      <c r="D245" s="133" t="s">
        <v>712</v>
      </c>
      <c r="E245" s="122">
        <v>76</v>
      </c>
      <c r="F245" s="125" t="s">
        <v>713</v>
      </c>
      <c r="G245" s="1404">
        <v>46</v>
      </c>
      <c r="H245" s="152">
        <v>0.1</v>
      </c>
      <c r="I245" s="133" t="s">
        <v>177</v>
      </c>
      <c r="J245" s="222" t="s">
        <v>125</v>
      </c>
      <c r="K245" s="5" t="s">
        <v>126</v>
      </c>
      <c r="L245" s="223"/>
      <c r="M245" s="259" t="s">
        <v>407</v>
      </c>
      <c r="N245" s="226">
        <v>0</v>
      </c>
      <c r="O245" s="268"/>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c r="M246" s="259"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c r="M247" s="259"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c r="M248" s="259"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c r="M249" s="259" t="s">
        <v>407</v>
      </c>
      <c r="N249" s="85">
        <v>0</v>
      </c>
      <c r="O249" s="225"/>
    </row>
    <row r="250" spans="1:15" s="4" customFormat="1" ht="51" x14ac:dyDescent="0.25">
      <c r="A250" s="82">
        <v>244</v>
      </c>
      <c r="B250" s="133" t="s">
        <v>601</v>
      </c>
      <c r="C250" s="133" t="s">
        <v>664</v>
      </c>
      <c r="D250" s="133" t="s">
        <v>712</v>
      </c>
      <c r="E250" s="122">
        <v>77</v>
      </c>
      <c r="F250" s="125" t="s">
        <v>722</v>
      </c>
      <c r="G250" s="1404">
        <v>47</v>
      </c>
      <c r="H250" s="152">
        <v>0.25</v>
      </c>
      <c r="I250" s="133" t="s">
        <v>177</v>
      </c>
      <c r="J250" s="141">
        <v>63</v>
      </c>
      <c r="K250" s="5" t="s">
        <v>126</v>
      </c>
      <c r="L250" s="222" t="s">
        <v>126</v>
      </c>
      <c r="M250" s="259"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c r="M251" s="259"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c r="M252" s="259"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c r="M253" s="259"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c r="M255" s="259"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5">
        <v>0</v>
      </c>
      <c r="L258" s="294">
        <v>0.64</v>
      </c>
      <c r="M258" s="295">
        <v>0</v>
      </c>
      <c r="N258" s="256">
        <v>0</v>
      </c>
      <c r="O258" s="225" t="s">
        <v>5639</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277</v>
      </c>
      <c r="L259" s="272">
        <v>397</v>
      </c>
      <c r="M259" s="269">
        <v>397</v>
      </c>
      <c r="N259" s="85">
        <v>0</v>
      </c>
      <c r="O259" s="225" t="s">
        <v>5640</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616</v>
      </c>
      <c r="L260" s="272">
        <v>616</v>
      </c>
      <c r="M260" s="269">
        <v>616</v>
      </c>
      <c r="N260" s="85">
        <v>0</v>
      </c>
      <c r="O260" s="225" t="s">
        <v>5640</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617"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04">
        <v>52</v>
      </c>
      <c r="H262" s="1406">
        <v>0.3</v>
      </c>
      <c r="I262" s="133" t="s">
        <v>124</v>
      </c>
      <c r="J262" s="222" t="s">
        <v>752</v>
      </c>
      <c r="K262" s="5" t="s">
        <v>129</v>
      </c>
      <c r="L262" s="222" t="s">
        <v>129</v>
      </c>
      <c r="M262" s="259" t="s">
        <v>129</v>
      </c>
      <c r="N262" s="1535">
        <v>0.3</v>
      </c>
      <c r="O262" s="268"/>
    </row>
    <row r="263" spans="1:15" s="4" customFormat="1" ht="63.75" customHeight="1" x14ac:dyDescent="0.25">
      <c r="A263" s="82">
        <v>257</v>
      </c>
      <c r="B263" s="133" t="s">
        <v>735</v>
      </c>
      <c r="C263" s="133" t="s">
        <v>748</v>
      </c>
      <c r="D263" s="133" t="s">
        <v>748</v>
      </c>
      <c r="E263" s="122" t="s">
        <v>754</v>
      </c>
      <c r="F263" s="125" t="s">
        <v>755</v>
      </c>
      <c r="G263" s="1405"/>
      <c r="H263" s="1407"/>
      <c r="I263" s="133" t="s">
        <v>124</v>
      </c>
      <c r="J263" s="222" t="s">
        <v>676</v>
      </c>
      <c r="K263" s="5" t="s">
        <v>129</v>
      </c>
      <c r="L263" s="222" t="s">
        <v>129</v>
      </c>
      <c r="M263" s="259" t="s">
        <v>129</v>
      </c>
      <c r="N263" s="1536"/>
      <c r="O263" s="268"/>
    </row>
    <row r="264" spans="1:15" s="4" customFormat="1" ht="63.75" customHeight="1" x14ac:dyDescent="0.25">
      <c r="A264" s="82">
        <v>258</v>
      </c>
      <c r="B264" s="133" t="s">
        <v>735</v>
      </c>
      <c r="C264" s="133" t="s">
        <v>756</v>
      </c>
      <c r="D264" s="133" t="s">
        <v>756</v>
      </c>
      <c r="E264" s="122">
        <v>84</v>
      </c>
      <c r="F264" s="125" t="s">
        <v>757</v>
      </c>
      <c r="G264" s="1404">
        <v>53</v>
      </c>
      <c r="H264" s="1406">
        <v>0.3</v>
      </c>
      <c r="I264" s="133" t="s">
        <v>124</v>
      </c>
      <c r="J264" s="141">
        <v>70</v>
      </c>
      <c r="K264" s="5" t="s">
        <v>129</v>
      </c>
      <c r="L264" s="222" t="s">
        <v>129</v>
      </c>
      <c r="M264" s="259" t="s">
        <v>129</v>
      </c>
      <c r="N264" s="1535">
        <v>0.3</v>
      </c>
      <c r="O264" s="225"/>
    </row>
    <row r="265" spans="1:15" s="4" customFormat="1" ht="63.75" customHeight="1" x14ac:dyDescent="0.25">
      <c r="A265" s="82">
        <v>259</v>
      </c>
      <c r="B265" s="133" t="s">
        <v>735</v>
      </c>
      <c r="C265" s="133" t="s">
        <v>756</v>
      </c>
      <c r="D265" s="133" t="s">
        <v>756</v>
      </c>
      <c r="E265" s="122">
        <v>85</v>
      </c>
      <c r="F265" s="125" t="s">
        <v>758</v>
      </c>
      <c r="G265" s="1405"/>
      <c r="H265" s="1407"/>
      <c r="I265" s="133" t="s">
        <v>124</v>
      </c>
      <c r="J265" s="141">
        <v>71</v>
      </c>
      <c r="K265" s="5" t="s">
        <v>129</v>
      </c>
      <c r="L265" s="222" t="s">
        <v>129</v>
      </c>
      <c r="M265" s="259" t="s">
        <v>129</v>
      </c>
      <c r="N265" s="1536"/>
      <c r="O265" s="225"/>
    </row>
    <row r="271" spans="1:15" x14ac:dyDescent="0.25">
      <c r="N271" s="344"/>
    </row>
  </sheetData>
  <sheetProtection formatCells="0" formatColumns="0" formatRows="0" insertColumns="0" insertHyperlinks="0"/>
  <mergeCells count="36">
    <mergeCell ref="N11:N12"/>
    <mergeCell ref="H7:H8"/>
    <mergeCell ref="N7:N8"/>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H262:H263"/>
    <mergeCell ref="N262:N263"/>
    <mergeCell ref="G264:G265"/>
    <mergeCell ref="H264:H265"/>
  </mergeCells>
  <dataValidations count="9">
    <dataValidation allowBlank="1" showInputMessage="1" showErrorMessage="1" sqref="K141:K142 L141 K77:K81 K61:K62 K258:K260 K131:K133 K229:K230 M133" xr:uid="{92EAAE35-D278-4C17-BA81-312CC02221B2}"/>
    <dataValidation type="list" allowBlank="1" showInputMessage="1" showErrorMessage="1" sqref="N258" xr:uid="{AEA606F0-36A8-41EC-9E9B-CFFE25EFE77A}">
      <formula1>"0%,20%"</formula1>
    </dataValidation>
    <dataValidation type="list" allowBlank="1" showInputMessage="1" showErrorMessage="1" sqref="N131" xr:uid="{99E6965D-1F2D-4DAF-98CA-6207CD1ABB05}">
      <formula1>"0%,30%"</formula1>
    </dataValidation>
    <dataValidation type="list" allowBlank="1" showInputMessage="1" showErrorMessage="1" sqref="N100" xr:uid="{3E79D27E-ED8C-44F1-A971-97B27A3EA051}">
      <formula1>"0%,20%,39%,50%"</formula1>
    </dataValidation>
    <dataValidation type="whole" allowBlank="1" showInputMessage="1" showErrorMessage="1" sqref="I130 L142 K114 K116:K119 M114:M115 K43 K60 K20 K122:K128 K145 K67:K68 K74:K75 K130:M130" xr:uid="{A593A795-AAB3-4D04-BD6A-FA5B9A7EAD40}">
      <formula1>0</formula1>
      <formula2>10000000</formula2>
    </dataValidation>
    <dataValidation type="list" allowBlank="1" showInputMessage="1" showErrorMessage="1" sqref="L94:L95 K140 M94:M97 M114:M115 L45:L55 K198:K211 K147:K149 K122:K128 K223 K214:K216 K218:K221 K244:K255 K232:K234 K152:K155 K195:K196 K94:K101 K143 K45:K57 K157:K184 K103:K112 K135:K138 K114:K119 M143" xr:uid="{91B60097-3DF4-469B-BA84-72608E96E8E8}">
      <formula1>"SI,NO,NO APLICA"</formula1>
    </dataValidation>
    <dataValidation type="list" allowBlank="1" showInputMessage="1" showErrorMessage="1" sqref="I129 M7:M9 K256:M257 K144:M144 L161:M161 L65:M65 L57:M57 L166 K129:M129 M11:M16 L214:L216 K21:M21 M18:M19 L167:M167 L36:L37 L96:L97 K186:M194 K35:K37 M23:M25 L223:M224 K150:M150 L163:M163 M226:M228 L181:L184 L152:L155 L169 L178:L179 K87:M92 K69:M69 K39:L41 M45:M55 K18:K19 K71 K73 K7:K9 K236:K242 K231 K11:K16 K63 K59 K213 K23:K33 K217 K65:K66 K224:K228 K262:M265 M236:M244" xr:uid="{162DEA05-091F-4515-ACF8-337839444CAA}">
      <formula1>"SI,NO"</formula1>
    </dataValidation>
    <dataValidation type="list" allowBlank="1" showInputMessage="1" showErrorMessage="1" sqref="L121:L128 L135:M139 M100:M101 M103:M113 L101 L103:L114 L98:M98" xr:uid="{F2422C7E-41A2-4745-B063-C217AE47FBB0}">
      <formula1>"SI,NO,NO APLICA,VACIO"</formula1>
    </dataValidation>
    <dataValidation type="list" allowBlank="1" showInputMessage="1" showErrorMessage="1" sqref="L63:M63 L250:L255 L232:M234 L236:L238 M140 M35:M37 M59 M245:M255 M73 M26:M33 M66 L99:M99 M39:M41 L157:M160 M198:M211 M151:M155 M218:M221 M71 M162 M213:M216 M181:M184 M164:M166 L147:M149" xr:uid="{B2A6C1D2-E523-4BD7-8E6D-AB4D8B4EBC59}">
      <formula1>"SI,NO,VACIO"</formula1>
    </dataValidation>
  </dataValidations>
  <hyperlinks>
    <hyperlink ref="O35" r:id="rId1" display="https://secretariageneral.gov.co/sites/default/files/instrumentos_gestion_informacion/pgd_v5_2021-2021.pdf" xr:uid="{C4C39FFF-5ED7-4558-A501-BB1F94895C60}"/>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7"/>
  <dimension ref="A1:V92"/>
  <sheetViews>
    <sheetView showGridLines="0" topLeftCell="B1" zoomScale="71" zoomScaleNormal="71"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2" style="198" customWidth="1"/>
    <col min="7" max="7" width="11.42578125" style="198" bestFit="1"/>
    <col min="8" max="8" width="13.140625" style="198" bestFit="1" customWidth="1"/>
    <col min="9" max="9" width="12" style="198" customWidth="1"/>
    <col min="10" max="10" width="12.5703125" style="198" bestFit="1" customWidth="1"/>
    <col min="11" max="11" width="30.42578125" style="198" customWidth="1"/>
    <col min="12" max="12" width="27.5703125" style="198" bestFit="1" customWidth="1"/>
    <col min="13" max="14" width="11.42578125" style="198"/>
    <col min="15" max="15" width="13.5703125" style="198" bestFit="1" customWidth="1"/>
    <col min="16" max="16" width="11.42578125" style="24"/>
    <col min="17" max="17" width="25.140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+'1058 IDPYBA Ver.'!N7</f>
        <v>0.4</v>
      </c>
      <c r="Q2" s="301" t="s">
        <v>778</v>
      </c>
      <c r="R2" s="119" t="s">
        <v>1589</v>
      </c>
      <c r="S2" s="119" t="s">
        <v>1462</v>
      </c>
      <c r="T2" s="119" t="s">
        <v>782</v>
      </c>
      <c r="U2" s="119" t="s">
        <v>1130</v>
      </c>
      <c r="V2" s="302" t="s">
        <v>1589</v>
      </c>
    </row>
    <row r="3" spans="1:22" ht="44.25" customHeight="1" x14ac:dyDescent="0.25">
      <c r="A3" s="1426"/>
      <c r="B3" s="1429"/>
      <c r="C3" s="1461"/>
      <c r="D3" s="1458"/>
      <c r="E3" s="1447"/>
      <c r="F3" s="1444"/>
      <c r="G3" s="1504"/>
      <c r="H3" s="1507"/>
      <c r="I3" s="1500"/>
      <c r="J3" s="1500"/>
      <c r="K3" s="26" t="s">
        <v>784</v>
      </c>
      <c r="L3" s="26" t="s">
        <v>785</v>
      </c>
      <c r="M3" s="20">
        <v>0.4</v>
      </c>
      <c r="N3" s="162">
        <f>+M3*G2*C2</f>
        <v>3.5999999999999997E-2</v>
      </c>
      <c r="O3" s="163">
        <f>+'1058 IDPYBA Ver.'!N11</f>
        <v>0.2</v>
      </c>
      <c r="Q3" s="301" t="s">
        <v>786</v>
      </c>
      <c r="R3" s="119" t="s">
        <v>1132</v>
      </c>
      <c r="S3" s="119" t="s">
        <v>1132</v>
      </c>
      <c r="T3" s="119" t="s">
        <v>4159</v>
      </c>
      <c r="U3" s="119" t="s">
        <v>4158</v>
      </c>
      <c r="V3" s="302" t="s">
        <v>1131</v>
      </c>
    </row>
    <row r="4" spans="1:22" ht="39" customHeight="1" x14ac:dyDescent="0.25">
      <c r="A4" s="1426"/>
      <c r="B4" s="1429"/>
      <c r="C4" s="1461"/>
      <c r="D4" s="1458"/>
      <c r="E4" s="1447"/>
      <c r="F4" s="1444"/>
      <c r="G4" s="1504"/>
      <c r="H4" s="1507"/>
      <c r="I4" s="1500"/>
      <c r="J4" s="1500"/>
      <c r="K4" s="26" t="s">
        <v>789</v>
      </c>
      <c r="L4" s="26" t="s">
        <v>790</v>
      </c>
      <c r="M4" s="20">
        <v>0.05</v>
      </c>
      <c r="N4" s="162">
        <f>+M4*G2*C2</f>
        <v>4.4999999999999997E-3</v>
      </c>
      <c r="O4" s="163">
        <f>+'1058 IDPYBA Ver.'!N17</f>
        <v>0.05</v>
      </c>
      <c r="Q4" s="301" t="s">
        <v>791</v>
      </c>
      <c r="R4" s="119" t="s">
        <v>978</v>
      </c>
      <c r="S4" s="119" t="s">
        <v>1699</v>
      </c>
      <c r="T4" s="119" t="s">
        <v>2994</v>
      </c>
      <c r="U4" s="119" t="s">
        <v>1135</v>
      </c>
      <c r="V4" s="302" t="s">
        <v>1078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+'1058 IDPYBA Ver.'!N20</f>
        <v>0.15</v>
      </c>
      <c r="Q5" s="301" t="s">
        <v>799</v>
      </c>
      <c r="R5" s="118">
        <v>3.7499999999999999E-2</v>
      </c>
      <c r="S5" s="118">
        <v>0.36178571428571427</v>
      </c>
      <c r="T5" s="118">
        <v>0.35821428571428576</v>
      </c>
      <c r="U5" s="118">
        <v>0.55000000000000004</v>
      </c>
      <c r="V5" s="301">
        <f>+D91</f>
        <v>0.62055700000000003</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0.8</v>
      </c>
      <c r="J7" s="1499">
        <f>+I7/H7</f>
        <v>0.8</v>
      </c>
      <c r="K7" s="25" t="s">
        <v>803</v>
      </c>
      <c r="L7" s="25" t="s">
        <v>804</v>
      </c>
      <c r="M7" s="159">
        <v>0.1</v>
      </c>
      <c r="N7" s="160">
        <f>+M7*G7*C2</f>
        <v>1.0499999999999999E-2</v>
      </c>
      <c r="O7" s="161">
        <f>+'1058 IDPYBA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+'1058 IDPYBA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+'1058 IDPYBA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+'1058 IDPYBA Ver.'!N43</f>
        <v>0.3</v>
      </c>
    </row>
    <row r="11" spans="1:22" ht="15.75" thickBot="1" x14ac:dyDescent="0.3">
      <c r="A11" s="1426"/>
      <c r="B11" s="1429"/>
      <c r="C11" s="1461"/>
      <c r="D11" s="1458"/>
      <c r="E11" s="1442"/>
      <c r="F11" s="1445"/>
      <c r="G11" s="1505"/>
      <c r="H11" s="1508"/>
      <c r="I11" s="1501"/>
      <c r="J11" s="1502"/>
      <c r="K11" s="97" t="s">
        <v>800</v>
      </c>
      <c r="L11" s="98">
        <f>+O11/M11</f>
        <v>0.8</v>
      </c>
      <c r="M11" s="99">
        <f>SUM(M7:M10)</f>
        <v>1</v>
      </c>
      <c r="N11" s="100">
        <f>SUM(N7:N10)</f>
        <v>0.105</v>
      </c>
      <c r="O11" s="73">
        <f>+O7+O8+O9+O10</f>
        <v>0.8</v>
      </c>
    </row>
    <row r="12" spans="1:22" ht="15.7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+'1058 IDPYBA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+'1058 IDPYBA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436">
        <f>+'1058 IDPYBA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+'1058 IDPYBA Ver.'!N63</f>
        <v>0.3</v>
      </c>
    </row>
    <row r="16" spans="1:22" ht="15.75"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0.60750000000000004</v>
      </c>
      <c r="E17" s="1440" t="s">
        <v>821</v>
      </c>
      <c r="F17" s="1443" t="s">
        <v>294</v>
      </c>
      <c r="G17" s="1503">
        <v>0.15</v>
      </c>
      <c r="H17" s="1506">
        <f>+M20</f>
        <v>1</v>
      </c>
      <c r="I17" s="1509">
        <f>+O20</f>
        <v>1</v>
      </c>
      <c r="J17" s="1512">
        <f>+I17/H17</f>
        <v>1</v>
      </c>
      <c r="K17" s="25" t="s">
        <v>822</v>
      </c>
      <c r="L17" s="25" t="s">
        <v>804</v>
      </c>
      <c r="M17" s="167">
        <v>0.1</v>
      </c>
      <c r="N17" s="168">
        <f>+M17*G17*C17</f>
        <v>8.2500000000000004E-3</v>
      </c>
      <c r="O17" s="169">
        <f>+'1058 IDPYBA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+'1058 IDPYBA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+'1058 IDPYBA Ver.'!N68</f>
        <v>0.85</v>
      </c>
    </row>
    <row r="20" spans="1:15" ht="15.75" thickBot="1" x14ac:dyDescent="0.3">
      <c r="A20" s="1441"/>
      <c r="B20" s="1452"/>
      <c r="C20" s="1455"/>
      <c r="D20" s="1458"/>
      <c r="E20" s="1442"/>
      <c r="F20" s="1445"/>
      <c r="G20" s="1505"/>
      <c r="H20" s="1508"/>
      <c r="I20" s="1511"/>
      <c r="J20" s="1514"/>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+'1058 IDPYBA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+'1058 IDPYBA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+'1058 IDPYBA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+'1058 IDPYBA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15.75"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4" x14ac:dyDescent="0.25">
      <c r="A27" s="1441"/>
      <c r="B27" s="1452"/>
      <c r="C27" s="1455"/>
      <c r="D27" s="1458"/>
      <c r="E27" s="1440" t="s">
        <v>838</v>
      </c>
      <c r="F27" s="1443" t="s">
        <v>839</v>
      </c>
      <c r="G27" s="1503">
        <v>0.2</v>
      </c>
      <c r="H27" s="1506">
        <f>+M30</f>
        <v>1</v>
      </c>
      <c r="I27" s="1499">
        <f>+O30</f>
        <v>1</v>
      </c>
      <c r="J27" s="1499">
        <f>+I27/H27</f>
        <v>1</v>
      </c>
      <c r="K27" s="28" t="s">
        <v>840</v>
      </c>
      <c r="L27" s="28" t="s">
        <v>841</v>
      </c>
      <c r="M27" s="179">
        <v>0.1</v>
      </c>
      <c r="N27" s="180">
        <f>+M27*G$27*C$17</f>
        <v>1.1000000000000003E-2</v>
      </c>
      <c r="O27" s="177">
        <f>+'1058 IDPYBA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+'1058 IDPYBA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+'1058 IDPYBA Ver.'!N131</f>
        <v>0.3</v>
      </c>
    </row>
    <row r="30" spans="1:15" ht="15.75" thickBot="1" x14ac:dyDescent="0.3">
      <c r="A30" s="1441"/>
      <c r="B30" s="1452"/>
      <c r="C30" s="1455"/>
      <c r="D30" s="1458"/>
      <c r="E30" s="1442"/>
      <c r="F30" s="1445"/>
      <c r="G30" s="1505"/>
      <c r="H30" s="1508"/>
      <c r="I30" s="1501"/>
      <c r="J30" s="1502"/>
      <c r="K30" s="97" t="s">
        <v>800</v>
      </c>
      <c r="L30" s="98">
        <f>+O30/M30</f>
        <v>1</v>
      </c>
      <c r="M30" s="99">
        <f>SUM(M27:M29)</f>
        <v>1</v>
      </c>
      <c r="N30" s="100">
        <f>SUM(N27:N29)</f>
        <v>0.11000000000000001</v>
      </c>
      <c r="O30" s="174">
        <f>+O27+O28+O29</f>
        <v>1</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+'1058 IDPYBA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+'1058 IDPYBA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+'1058 IDPYBA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+'1058 IDPYBA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+'1058 IDPYBA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+'1058 IDPYBA 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+'1058 IDPYBA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+'1058 IDPYBA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+'1058 IDPYBA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+'1058 IDPYBA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+'1058 IDPYBA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+'1058 IDPYBA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+'1058 IDPYBA Ver.'!N255</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0.1</v>
      </c>
      <c r="J46" s="1509">
        <f>+I46/H46</f>
        <v>0.2</v>
      </c>
      <c r="K46" s="28" t="s">
        <v>876</v>
      </c>
      <c r="L46" s="28" t="s">
        <v>804</v>
      </c>
      <c r="M46" s="179">
        <v>0.1</v>
      </c>
      <c r="N46" s="176">
        <f>+(M46/H46)*G$46*C$17</f>
        <v>1.1000000000000003E-2</v>
      </c>
      <c r="O46" s="177">
        <f>+'1058 IDPYBA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+'1058 IDPYBA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+'1058 IDPYBA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+'1058 IDPYBA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+'1058 IDPYBA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+'1058 IDPYBA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+'1058 IDPYBA Ver.'!N184</f>
        <v>0.1</v>
      </c>
    </row>
    <row r="53" spans="1:15" ht="15.75" thickBot="1" x14ac:dyDescent="0.3">
      <c r="A53" s="1441"/>
      <c r="B53" s="1452"/>
      <c r="C53" s="1455"/>
      <c r="D53" s="1458"/>
      <c r="E53" s="1442"/>
      <c r="F53" s="1445"/>
      <c r="G53" s="1505"/>
      <c r="H53" s="1524"/>
      <c r="I53" s="1511"/>
      <c r="J53" s="1511"/>
      <c r="K53" s="97" t="s">
        <v>800</v>
      </c>
      <c r="L53" s="98">
        <f>+O53/M53</f>
        <v>0.2</v>
      </c>
      <c r="M53" s="99">
        <f>SUM(M46:M52)</f>
        <v>1</v>
      </c>
      <c r="N53" s="100">
        <f>SUM(N46:N52)/2</f>
        <v>5.5000000000000007E-2</v>
      </c>
      <c r="O53" s="174">
        <f>+O46+O47+O48+O49+O50+O51+O52</f>
        <v>0.2</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+M54*G$54*C$17</f>
        <v>6.8750000000000009E-3</v>
      </c>
      <c r="O54" s="177">
        <f>+'1058 IDPYBA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+'1058 IDPYBA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+'1058 IDPYBA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+'1058 IDPYBA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+'1058 IDPYBA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+'1058 IDPYBA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+'1058 IDPYBA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+'1058 IDPYBA Ver.'!N193</f>
        <v>0.125</v>
      </c>
    </row>
    <row r="62" spans="1:15" ht="15.75"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6.4319999999999988E-2</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+'1058 IDPYBA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+'1058 IDPYBA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+'1058 IDPYBA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+'1058 IDPYBA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+'1058 IDPYBA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+'1058 IDPYBA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+'1058 IDPYBA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+'1058 IDPYBA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+'1058 IDPYBA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+'1058 IDPYBA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+'1058 IDPYBA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+'1058 IDPYBA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+'1058 IDPYBA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+'1058 IDPYBA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+'1058 IDPYBA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+'1058 IDPYBA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+'1058 IDPYBA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+'1058 IDPYBA 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0.1</v>
      </c>
      <c r="J84" s="188">
        <f>+I84/H84</f>
        <v>0.2</v>
      </c>
      <c r="K84" s="97" t="s">
        <v>800</v>
      </c>
      <c r="L84" s="98">
        <f>+O84/M84</f>
        <v>0.2</v>
      </c>
      <c r="M84" s="99">
        <f>100%/2</f>
        <v>0.5</v>
      </c>
      <c r="N84" s="190">
        <f>SUM(M46:M52)*G84*C63</f>
        <v>1.4999999999999999E-2</v>
      </c>
      <c r="O84" s="174">
        <f>+O53/2</f>
        <v>0.1</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+'1058 IDPYBA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+'1058 IDPYBA Ver.'!N257</f>
        <v>0.1</v>
      </c>
    </row>
    <row r="87" spans="1:15" ht="27"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+'1058 IDPYBA Ver.'!N258</f>
        <v>0</v>
      </c>
    </row>
    <row r="88" spans="1:15" ht="16.5" customHeight="1"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+'1058 IDPYBA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+'1058 IDPYBA Ver.'!N264</f>
        <v>0.3</v>
      </c>
    </row>
    <row r="91" spans="1:15" x14ac:dyDescent="0.25">
      <c r="C91" s="199">
        <v>2022</v>
      </c>
      <c r="D91" s="200">
        <f>+(C2*D2)+(C17*D17)+(C63*D63)+(C85*D85)</f>
        <v>0.62055700000000003</v>
      </c>
      <c r="M91" s="201"/>
      <c r="N91" s="200">
        <f>+N6+N11+N16+N20+N26+N30+N37+N45+N53+N62+N81+N82+N83+N84+N88+N89+N90</f>
        <v>1.0000000000000002</v>
      </c>
      <c r="O91" s="201"/>
    </row>
    <row r="92" spans="1:15" x14ac:dyDescent="0.25">
      <c r="C92" s="199"/>
      <c r="D92" s="202"/>
      <c r="M92" s="201"/>
      <c r="N92" s="201"/>
      <c r="O92" s="201"/>
    </row>
  </sheetData>
  <mergeCells count="88">
    <mergeCell ref="I2:I6"/>
    <mergeCell ref="J2:J6"/>
    <mergeCell ref="E7:E11"/>
    <mergeCell ref="F7:F11"/>
    <mergeCell ref="G7:G11"/>
    <mergeCell ref="H7:H11"/>
    <mergeCell ref="I7:I11"/>
    <mergeCell ref="J7:J11"/>
    <mergeCell ref="E2:E6"/>
    <mergeCell ref="F2:F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E21:E26"/>
    <mergeCell ref="F21:F26"/>
    <mergeCell ref="G21:G26"/>
    <mergeCell ref="H21:H26"/>
    <mergeCell ref="I21:I26"/>
    <mergeCell ref="J27:J30"/>
    <mergeCell ref="G17:G20"/>
    <mergeCell ref="H17:H20"/>
    <mergeCell ref="I17:I20"/>
    <mergeCell ref="J17:J20"/>
    <mergeCell ref="J21:J26"/>
    <mergeCell ref="E27:E30"/>
    <mergeCell ref="F27:F30"/>
    <mergeCell ref="G27:G30"/>
    <mergeCell ref="H27:H30"/>
    <mergeCell ref="I27:I30"/>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18">
    <tabColor theme="4" tint="-0.249977111117893"/>
  </sheetPr>
  <dimension ref="A1:AB92"/>
  <sheetViews>
    <sheetView showGridLines="0" tabSelected="1" zoomScale="98" zoomScaleNormal="98" workbookViewId="0">
      <selection activeCell="F6" sqref="F6"/>
    </sheetView>
  </sheetViews>
  <sheetFormatPr baseColWidth="10" defaultColWidth="11.42578125" defaultRowHeight="15" x14ac:dyDescent="0.25"/>
  <cols>
    <col min="1" max="1" width="11.42578125" style="201"/>
    <col min="2" max="2" width="39.28515625" style="348" customWidth="1"/>
    <col min="3" max="3" width="32.42578125" style="201" customWidth="1"/>
    <col min="4" max="4" width="29" style="201" customWidth="1"/>
    <col min="5" max="8" width="21.85546875" style="201" customWidth="1"/>
    <col min="9" max="9" width="11.42578125" style="201"/>
    <col min="10" max="10" width="36.5703125" style="201" bestFit="1" customWidth="1"/>
    <col min="11" max="11" width="36.85546875" style="201" bestFit="1" customWidth="1"/>
    <col min="12" max="12" width="28.7109375" style="201" bestFit="1" customWidth="1"/>
    <col min="13" max="13" width="30.7109375" style="201" bestFit="1" customWidth="1"/>
    <col min="14" max="14" width="27.28515625" style="201" bestFit="1" customWidth="1"/>
    <col min="15" max="15" width="47.28515625" style="201" bestFit="1" customWidth="1"/>
    <col min="16" max="16384" width="11.42578125" style="201"/>
  </cols>
  <sheetData>
    <row r="1" spans="1:28" s="806" customFormat="1" ht="15" customHeight="1" x14ac:dyDescent="0.25">
      <c r="A1" s="812"/>
      <c r="B1" s="813"/>
      <c r="C1" s="1401" t="s">
        <v>0</v>
      </c>
      <c r="D1" s="1401"/>
      <c r="E1" s="1401"/>
      <c r="F1" s="1401"/>
      <c r="G1" s="1401"/>
      <c r="H1" s="1401"/>
      <c r="I1" s="1401"/>
      <c r="J1" s="1401"/>
      <c r="K1" s="813"/>
    </row>
    <row r="2" spans="1:28" s="806" customFormat="1" ht="15" customHeight="1" x14ac:dyDescent="0.25">
      <c r="A2" s="813"/>
      <c r="B2" s="813"/>
      <c r="C2" s="1401"/>
      <c r="D2" s="1401"/>
      <c r="E2" s="1401"/>
      <c r="F2" s="1401"/>
      <c r="G2" s="1401"/>
      <c r="H2" s="1401"/>
      <c r="I2" s="1401"/>
      <c r="J2" s="1401"/>
      <c r="K2" s="813"/>
    </row>
    <row r="3" spans="1:28" s="803" customFormat="1" ht="21" customHeight="1" x14ac:dyDescent="0.25">
      <c r="A3" s="1627" t="s">
        <v>5641</v>
      </c>
      <c r="B3" s="1627"/>
      <c r="C3" s="1627"/>
      <c r="D3" s="1627"/>
      <c r="E3" s="1627"/>
      <c r="F3" s="1627"/>
      <c r="G3" s="1627"/>
      <c r="H3" s="1627"/>
      <c r="I3" s="1627"/>
      <c r="J3" s="1627"/>
      <c r="K3" s="1627"/>
    </row>
    <row r="4" spans="1:28" s="803" customFormat="1" ht="21" customHeight="1" x14ac:dyDescent="0.25">
      <c r="A4" s="1626" t="s">
        <v>5642</v>
      </c>
      <c r="B4" s="1626"/>
      <c r="C4" s="1626"/>
      <c r="D4" s="1626"/>
      <c r="E4" s="1626"/>
      <c r="F4" s="1626"/>
      <c r="G4" s="1626"/>
      <c r="H4" s="1626"/>
      <c r="I4" s="1626"/>
      <c r="J4" s="1626"/>
      <c r="K4" s="1626"/>
    </row>
    <row r="5" spans="1:28" s="806" customFormat="1" ht="15.75" thickBot="1" x14ac:dyDescent="0.3">
      <c r="A5" s="807"/>
      <c r="B5" s="807"/>
      <c r="C5" s="807"/>
      <c r="D5" s="807"/>
      <c r="E5" s="807"/>
      <c r="F5" s="807"/>
      <c r="G5" s="807"/>
      <c r="H5" s="807"/>
      <c r="I5" s="807"/>
      <c r="J5" s="807"/>
      <c r="K5" s="807"/>
    </row>
    <row r="6" spans="1:28" s="24" customFormat="1" ht="33.6" customHeight="1" thickBot="1" x14ac:dyDescent="0.3">
      <c r="B6" s="814" t="s">
        <v>5643</v>
      </c>
      <c r="C6" s="810" t="s">
        <v>5644</v>
      </c>
      <c r="D6" s="816" t="s">
        <v>5645</v>
      </c>
      <c r="E6" s="808">
        <v>2022</v>
      </c>
    </row>
    <row r="7" spans="1:28" s="24" customFormat="1" ht="40.5" customHeight="1" thickBot="1" x14ac:dyDescent="0.3">
      <c r="B7" s="815" t="s">
        <v>5646</v>
      </c>
      <c r="C7" s="811" t="s">
        <v>63</v>
      </c>
      <c r="D7" s="817" t="s">
        <v>5647</v>
      </c>
      <c r="E7" s="809">
        <v>2023</v>
      </c>
    </row>
    <row r="8" spans="1:28" s="24" customFormat="1" ht="40.5" customHeight="1" x14ac:dyDescent="0.25">
      <c r="B8" s="930"/>
      <c r="C8" s="931"/>
      <c r="D8" s="932"/>
      <c r="E8" s="933"/>
    </row>
    <row r="9" spans="1:28" ht="15.75" thickBot="1" x14ac:dyDescent="0.3">
      <c r="J9" s="831"/>
      <c r="K9" s="831"/>
      <c r="L9" s="831"/>
      <c r="M9" s="831"/>
      <c r="N9" s="831"/>
      <c r="O9" s="831"/>
      <c r="P9" s="831"/>
      <c r="Q9" s="831"/>
      <c r="R9" s="831"/>
      <c r="S9" s="831"/>
      <c r="T9" s="831"/>
      <c r="U9" s="831"/>
      <c r="V9" s="831"/>
      <c r="W9" s="831"/>
      <c r="X9" s="831"/>
      <c r="Y9" s="831"/>
      <c r="Z9" s="831"/>
      <c r="AA9" s="831"/>
      <c r="AB9" s="831"/>
    </row>
    <row r="10" spans="1:28" ht="124.5" thickBot="1" x14ac:dyDescent="0.3">
      <c r="A10" s="978" t="s">
        <v>5648</v>
      </c>
      <c r="B10" s="976" t="s">
        <v>5649</v>
      </c>
      <c r="C10" s="976" t="s">
        <v>5650</v>
      </c>
      <c r="D10" s="979" t="s">
        <v>5651</v>
      </c>
      <c r="E10" s="979" t="s">
        <v>5652</v>
      </c>
      <c r="F10" s="979" t="s">
        <v>5653</v>
      </c>
      <c r="G10" s="979" t="s">
        <v>5654</v>
      </c>
      <c r="H10" s="1304" t="s">
        <v>5655</v>
      </c>
      <c r="J10" s="844" t="s">
        <v>5656</v>
      </c>
      <c r="K10" s="844" t="s">
        <v>5657</v>
      </c>
      <c r="AB10" s="828"/>
    </row>
    <row r="11" spans="1:28" ht="24" x14ac:dyDescent="0.25">
      <c r="A11" s="971">
        <v>1001</v>
      </c>
      <c r="B11" s="972" t="s">
        <v>5</v>
      </c>
      <c r="C11" s="972" t="s">
        <v>100</v>
      </c>
      <c r="D11" s="973">
        <f>+'1001 Acueducto'!O2</f>
        <v>0.4</v>
      </c>
      <c r="E11" s="973">
        <f>+'1001 Acueducto'!O3</f>
        <v>0.2</v>
      </c>
      <c r="F11" s="973">
        <f>+'1001 Acueducto'!O4</f>
        <v>0.05</v>
      </c>
      <c r="G11" s="973">
        <f>+'1001 Acueducto'!O5</f>
        <v>0.15</v>
      </c>
      <c r="H11" s="974">
        <f t="shared" ref="H11:H17" si="0">+D11+E11+F11+G11</f>
        <v>0.80000000000000016</v>
      </c>
      <c r="J11" s="917" t="s">
        <v>4085</v>
      </c>
      <c r="K11" s="916">
        <v>0.85000000000000009</v>
      </c>
      <c r="AB11" s="828"/>
    </row>
    <row r="12" spans="1:28" x14ac:dyDescent="0.25">
      <c r="A12" s="820">
        <v>1002</v>
      </c>
      <c r="B12" s="818" t="s">
        <v>6</v>
      </c>
      <c r="C12" s="818" t="s">
        <v>100</v>
      </c>
      <c r="D12" s="819">
        <f>+'1002 Aguas'!O2</f>
        <v>0.4</v>
      </c>
      <c r="E12" s="819">
        <f>+'1002 Aguas'!O3</f>
        <v>0.4</v>
      </c>
      <c r="F12" s="819">
        <f>+'1002 Aguas'!O4</f>
        <v>0.05</v>
      </c>
      <c r="G12" s="819">
        <f>+'1002 Aguas'!O5</f>
        <v>0.15</v>
      </c>
      <c r="H12" s="821">
        <f t="shared" si="0"/>
        <v>1</v>
      </c>
      <c r="J12" s="845" t="s">
        <v>32</v>
      </c>
      <c r="K12" s="847">
        <v>1</v>
      </c>
      <c r="AB12" s="828"/>
    </row>
    <row r="13" spans="1:28" ht="24" x14ac:dyDescent="0.25">
      <c r="A13" s="820">
        <v>1003</v>
      </c>
      <c r="B13" s="818" t="s">
        <v>7</v>
      </c>
      <c r="C13" s="818" t="s">
        <v>982</v>
      </c>
      <c r="D13" s="819">
        <f>+'1003 Sec.Gen.'!O2</f>
        <v>0.4</v>
      </c>
      <c r="E13" s="819">
        <f>+'1003 Sec.Gen.'!O3</f>
        <v>0.4</v>
      </c>
      <c r="F13" s="819">
        <f>+'1003 Sec.Gen.'!O4</f>
        <v>0.05</v>
      </c>
      <c r="G13" s="819">
        <f>+'1003 Sec.Gen.'!O5</f>
        <v>0.15</v>
      </c>
      <c r="H13" s="821">
        <f t="shared" si="0"/>
        <v>1</v>
      </c>
      <c r="J13" s="845" t="s">
        <v>1465</v>
      </c>
      <c r="K13" s="847">
        <v>0.8857142857142859</v>
      </c>
      <c r="AB13" s="828"/>
    </row>
    <row r="14" spans="1:28" ht="24" x14ac:dyDescent="0.25">
      <c r="A14" s="820">
        <v>1004</v>
      </c>
      <c r="B14" s="818" t="s">
        <v>8</v>
      </c>
      <c r="C14" s="818" t="s">
        <v>1082</v>
      </c>
      <c r="D14" s="819">
        <f>+'1004 SDDE'!O2</f>
        <v>0.4</v>
      </c>
      <c r="E14" s="819">
        <f>+'1004 SDDE'!O3</f>
        <v>0.4</v>
      </c>
      <c r="F14" s="819">
        <f>+'1004 SDDE'!O4</f>
        <v>0.05</v>
      </c>
      <c r="G14" s="819">
        <f>+'1004 SDDE'!O5</f>
        <v>0.15</v>
      </c>
      <c r="H14" s="821">
        <f t="shared" si="0"/>
        <v>1</v>
      </c>
      <c r="J14" s="845" t="s">
        <v>1082</v>
      </c>
      <c r="K14" s="847">
        <v>0.91250000000000009</v>
      </c>
      <c r="AB14" s="828"/>
    </row>
    <row r="15" spans="1:28" ht="24" x14ac:dyDescent="0.25">
      <c r="A15" s="820">
        <v>1005</v>
      </c>
      <c r="B15" s="818" t="s">
        <v>9</v>
      </c>
      <c r="C15" s="818" t="s">
        <v>1138</v>
      </c>
      <c r="D15" s="819">
        <f>+'1005 DADEP'!O2</f>
        <v>0.4</v>
      </c>
      <c r="E15" s="819">
        <f>+'1005 DADEP'!O3</f>
        <v>0.4</v>
      </c>
      <c r="F15" s="819">
        <f>+'1005 DADEP'!O4</f>
        <v>0.05</v>
      </c>
      <c r="G15" s="819">
        <f>+'1005 DADEP'!O5</f>
        <v>0.15</v>
      </c>
      <c r="H15" s="821">
        <f t="shared" si="0"/>
        <v>1</v>
      </c>
      <c r="J15" s="845" t="s">
        <v>1900</v>
      </c>
      <c r="K15" s="847">
        <v>0.73333333333333339</v>
      </c>
      <c r="AB15" s="828"/>
    </row>
    <row r="16" spans="1:28" ht="24" x14ac:dyDescent="0.25">
      <c r="A16" s="820">
        <v>1006</v>
      </c>
      <c r="B16" s="818" t="s">
        <v>10</v>
      </c>
      <c r="C16" s="818" t="s">
        <v>982</v>
      </c>
      <c r="D16" s="819">
        <f>+'1006 DASC'!O2</f>
        <v>0.4</v>
      </c>
      <c r="E16" s="819">
        <f>+'1006 DASC'!O3</f>
        <v>0.4</v>
      </c>
      <c r="F16" s="819">
        <f>+'1006 DASC'!O4</f>
        <v>0.05</v>
      </c>
      <c r="G16" s="819">
        <f>+'1006 DASC'!O5</f>
        <v>0.15</v>
      </c>
      <c r="H16" s="821">
        <f t="shared" si="0"/>
        <v>1</v>
      </c>
      <c r="J16" s="845" t="s">
        <v>5264</v>
      </c>
      <c r="K16" s="847">
        <v>1</v>
      </c>
      <c r="AB16" s="828"/>
    </row>
    <row r="17" spans="1:28" ht="24" x14ac:dyDescent="0.25">
      <c r="A17" s="820">
        <v>1007</v>
      </c>
      <c r="B17" s="818" t="s">
        <v>11</v>
      </c>
      <c r="C17" s="818" t="s">
        <v>1331</v>
      </c>
      <c r="D17" s="819">
        <f>+'1007 EGAT'!O2</f>
        <v>0.4</v>
      </c>
      <c r="E17" s="819">
        <f>+'1007 EGAT'!O3</f>
        <v>0.4</v>
      </c>
      <c r="F17" s="819">
        <f>+'1007 EGAT'!O4</f>
        <v>0.05</v>
      </c>
      <c r="G17" s="819">
        <f>+'1007 EGAT'!O5</f>
        <v>0.15</v>
      </c>
      <c r="H17" s="821">
        <f t="shared" si="0"/>
        <v>1</v>
      </c>
      <c r="J17" s="845" t="s">
        <v>982</v>
      </c>
      <c r="K17" s="847">
        <v>1</v>
      </c>
      <c r="AB17" s="828"/>
    </row>
    <row r="18" spans="1:28" ht="36" x14ac:dyDescent="0.25">
      <c r="A18" s="820">
        <v>1008</v>
      </c>
      <c r="B18" s="818" t="s">
        <v>12</v>
      </c>
      <c r="C18" s="818" t="s">
        <v>1331</v>
      </c>
      <c r="D18" s="819">
        <f>+'1008 IDCBIS'!O2</f>
        <v>0.4</v>
      </c>
      <c r="E18" s="819">
        <f>+'1008 IDCBIS'!O3</f>
        <v>0.2</v>
      </c>
      <c r="F18" s="819">
        <f>+'1008 IDCBIS'!O4</f>
        <v>0.05</v>
      </c>
      <c r="G18" s="819">
        <f>+'1008 IDCBIS'!O5</f>
        <v>0</v>
      </c>
      <c r="H18" s="821">
        <f t="shared" ref="H18:H68" si="1">+D18+E18+F18+G18</f>
        <v>0.65000000000000013</v>
      </c>
      <c r="J18" s="845" t="s">
        <v>1138</v>
      </c>
      <c r="K18" s="847">
        <v>1</v>
      </c>
      <c r="AB18" s="828"/>
    </row>
    <row r="19" spans="1:28" ht="24" x14ac:dyDescent="0.25">
      <c r="A19" s="820">
        <v>1009</v>
      </c>
      <c r="B19" s="818" t="s">
        <v>13</v>
      </c>
      <c r="C19" s="818" t="s">
        <v>1465</v>
      </c>
      <c r="D19" s="819">
        <f>+'1009 SDCRD'!O2</f>
        <v>0.4</v>
      </c>
      <c r="E19" s="819">
        <f>+'1009 SDCRD'!O3</f>
        <v>0.4</v>
      </c>
      <c r="F19" s="819">
        <f>+'1009 SDCRD'!O4</f>
        <v>0.05</v>
      </c>
      <c r="G19" s="819">
        <f>+'1009 SDCRD'!O5</f>
        <v>0.15</v>
      </c>
      <c r="H19" s="821">
        <f t="shared" si="1"/>
        <v>1</v>
      </c>
      <c r="J19" s="845" t="s">
        <v>100</v>
      </c>
      <c r="K19" s="847">
        <v>0.79999999999999993</v>
      </c>
      <c r="AB19" s="828"/>
    </row>
    <row r="20" spans="1:28" x14ac:dyDescent="0.25">
      <c r="A20" s="820">
        <v>1010</v>
      </c>
      <c r="B20" s="818" t="s">
        <v>14</v>
      </c>
      <c r="C20" s="818" t="s">
        <v>1138</v>
      </c>
      <c r="D20" s="819">
        <f>+'1010 Sec.Gob.'!O2</f>
        <v>0.4</v>
      </c>
      <c r="E20" s="819">
        <f>+'1010 Sec.Gob.'!O3</f>
        <v>0.4</v>
      </c>
      <c r="F20" s="819">
        <f>+'1010 Sec.Gob.'!O4</f>
        <v>0.05</v>
      </c>
      <c r="G20" s="819">
        <f>+'1010 Sec.Gob.'!O5</f>
        <v>0.15</v>
      </c>
      <c r="H20" s="821">
        <f t="shared" si="1"/>
        <v>1</v>
      </c>
      <c r="J20" s="845" t="s">
        <v>2399</v>
      </c>
      <c r="K20" s="847">
        <v>0.90000000000000013</v>
      </c>
      <c r="AB20" s="828"/>
    </row>
    <row r="21" spans="1:28" x14ac:dyDescent="0.25">
      <c r="A21" s="820">
        <v>1011</v>
      </c>
      <c r="B21" s="818" t="s">
        <v>15</v>
      </c>
      <c r="C21" s="818" t="s">
        <v>1700</v>
      </c>
      <c r="D21" s="819">
        <f>+'1011 SDMOV'!O2</f>
        <v>0.4</v>
      </c>
      <c r="E21" s="819">
        <f>+'1011 SDMOV'!O3</f>
        <v>0.4</v>
      </c>
      <c r="F21" s="819">
        <f>+'1011 SDMOV'!O4</f>
        <v>0.05</v>
      </c>
      <c r="G21" s="819">
        <f>+'1011 SDMOV'!O5</f>
        <v>0.15</v>
      </c>
      <c r="H21" s="821">
        <f t="shared" si="1"/>
        <v>1</v>
      </c>
      <c r="J21" s="845" t="s">
        <v>4160</v>
      </c>
      <c r="K21" s="847">
        <v>0.5</v>
      </c>
      <c r="AB21" s="828"/>
    </row>
    <row r="22" spans="1:28" ht="24" x14ac:dyDescent="0.25">
      <c r="A22" s="820">
        <v>1012</v>
      </c>
      <c r="B22" s="818" t="s">
        <v>16</v>
      </c>
      <c r="C22" s="818" t="s">
        <v>1829</v>
      </c>
      <c r="D22" s="819">
        <f>+'1012 UAECOB'!O2</f>
        <v>0</v>
      </c>
      <c r="E22" s="819">
        <f>+'1012 UAECOB'!O3</f>
        <v>0</v>
      </c>
      <c r="F22" s="819">
        <f>+'1012 UAECOB'!O4</f>
        <v>0.05</v>
      </c>
      <c r="G22" s="819">
        <f>+'1012 UAECOB'!O5</f>
        <v>0.15</v>
      </c>
      <c r="H22" s="821">
        <f t="shared" si="1"/>
        <v>0.2</v>
      </c>
      <c r="J22" s="845" t="s">
        <v>1700</v>
      </c>
      <c r="K22" s="847">
        <v>0.80000000000000016</v>
      </c>
      <c r="AB22" s="828"/>
    </row>
    <row r="23" spans="1:28" ht="24" x14ac:dyDescent="0.25">
      <c r="A23" s="820">
        <v>1013</v>
      </c>
      <c r="B23" s="818" t="s">
        <v>17</v>
      </c>
      <c r="C23" s="818" t="s">
        <v>1900</v>
      </c>
      <c r="D23" s="819">
        <f>+'1013 Un.Dis.'!O2</f>
        <v>0</v>
      </c>
      <c r="E23" s="819">
        <f>+'1013 Un.Dis.'!O3</f>
        <v>0.4</v>
      </c>
      <c r="F23" s="819">
        <f>+'1013 Un.Dis.'!O4</f>
        <v>0.05</v>
      </c>
      <c r="G23" s="819">
        <f>+'1013 Un.Dis.'!O5</f>
        <v>0.15</v>
      </c>
      <c r="H23" s="821">
        <f t="shared" si="1"/>
        <v>0.6</v>
      </c>
      <c r="J23" s="845" t="s">
        <v>2995</v>
      </c>
      <c r="K23" s="847">
        <v>1</v>
      </c>
      <c r="AB23" s="828"/>
    </row>
    <row r="24" spans="1:28" ht="24" x14ac:dyDescent="0.25">
      <c r="A24" s="820">
        <v>1014</v>
      </c>
      <c r="B24" s="818" t="s">
        <v>18</v>
      </c>
      <c r="C24" s="818" t="s">
        <v>100</v>
      </c>
      <c r="D24" s="819">
        <f>+'1014 ERU'!O2</f>
        <v>0</v>
      </c>
      <c r="E24" s="819">
        <f>+'1014 ERU'!O3</f>
        <v>0.2</v>
      </c>
      <c r="F24" s="819">
        <f>+'1014 ERU'!O4</f>
        <v>0.05</v>
      </c>
      <c r="G24" s="819">
        <f>+'1014 ERU'!O5</f>
        <v>0.15</v>
      </c>
      <c r="H24" s="821">
        <f t="shared" si="1"/>
        <v>0.4</v>
      </c>
      <c r="J24" s="845" t="s">
        <v>2759</v>
      </c>
      <c r="K24" s="847">
        <v>0.8666666666666667</v>
      </c>
      <c r="AB24" s="828"/>
    </row>
    <row r="25" spans="1:28" ht="24" x14ac:dyDescent="0.25">
      <c r="A25" s="820">
        <v>1015</v>
      </c>
      <c r="B25" s="818" t="s">
        <v>19</v>
      </c>
      <c r="C25" s="818" t="s">
        <v>1465</v>
      </c>
      <c r="D25" s="819">
        <f>+'1015 IDRD'!O2</f>
        <v>0.4</v>
      </c>
      <c r="E25" s="819">
        <f>+'1015 IDRD'!O3</f>
        <v>0.2</v>
      </c>
      <c r="F25" s="819">
        <f>+'1015 IDRD'!O4</f>
        <v>0.05</v>
      </c>
      <c r="G25" s="819">
        <f>+'1015 IDRD'!O5</f>
        <v>0.15</v>
      </c>
      <c r="H25" s="821">
        <f t="shared" si="1"/>
        <v>0.80000000000000016</v>
      </c>
      <c r="J25" s="845" t="s">
        <v>4619</v>
      </c>
      <c r="K25" s="847">
        <v>1</v>
      </c>
      <c r="AB25" s="828"/>
    </row>
    <row r="26" spans="1:28" ht="24" x14ac:dyDescent="0.25">
      <c r="A26" s="820">
        <v>1016</v>
      </c>
      <c r="B26" s="818" t="s">
        <v>20</v>
      </c>
      <c r="C26" s="818" t="s">
        <v>1082</v>
      </c>
      <c r="D26" s="819">
        <f>+'1016 IPES'!O2</f>
        <v>0.4</v>
      </c>
      <c r="E26" s="819">
        <f>+'1016 IPES'!O3</f>
        <v>0.4</v>
      </c>
      <c r="F26" s="819">
        <f>+'1016 IPES'!O4</f>
        <v>0.05</v>
      </c>
      <c r="G26" s="819">
        <f>+'1016 IPES'!O5</f>
        <v>0.15</v>
      </c>
      <c r="H26" s="821">
        <f t="shared" si="1"/>
        <v>1</v>
      </c>
      <c r="J26" s="845" t="s">
        <v>1331</v>
      </c>
      <c r="K26" s="847">
        <v>0.78125</v>
      </c>
      <c r="AB26" s="828"/>
    </row>
    <row r="27" spans="1:28" ht="24.75" thickBot="1" x14ac:dyDescent="0.3">
      <c r="A27" s="820">
        <v>1017</v>
      </c>
      <c r="B27" s="818" t="s">
        <v>21</v>
      </c>
      <c r="C27" s="818" t="s">
        <v>1082</v>
      </c>
      <c r="D27" s="819">
        <f>+'1017 IDT'!O2</f>
        <v>0.4</v>
      </c>
      <c r="E27" s="819">
        <f>+'1017 IDT'!O3</f>
        <v>0.2</v>
      </c>
      <c r="F27" s="819">
        <f>+'1017 IDT'!O4</f>
        <v>0.05</v>
      </c>
      <c r="G27" s="819">
        <f>+'1017 IDT'!O5</f>
        <v>0.15</v>
      </c>
      <c r="H27" s="821">
        <f t="shared" si="1"/>
        <v>0.80000000000000016</v>
      </c>
      <c r="J27" s="918" t="s">
        <v>1829</v>
      </c>
      <c r="K27" s="847">
        <v>0.6</v>
      </c>
      <c r="AB27" s="828"/>
    </row>
    <row r="28" spans="1:28" ht="24.75" thickBot="1" x14ac:dyDescent="0.3">
      <c r="A28" s="820">
        <v>1018</v>
      </c>
      <c r="B28" s="818" t="s">
        <v>22</v>
      </c>
      <c r="C28" s="818" t="s">
        <v>2399</v>
      </c>
      <c r="D28" s="819">
        <f>+'1018 FONCEP'!O2</f>
        <v>0.4</v>
      </c>
      <c r="E28" s="819">
        <f>+'1018 FONCEP'!O3</f>
        <v>0.2</v>
      </c>
      <c r="F28" s="819">
        <f>+'1018 FONCEP'!O4</f>
        <v>0.05</v>
      </c>
      <c r="G28" s="819">
        <f>+'1018 FONCEP'!O5</f>
        <v>0.15</v>
      </c>
      <c r="H28" s="821">
        <f t="shared" si="1"/>
        <v>0.80000000000000016</v>
      </c>
      <c r="J28" s="844" t="s">
        <v>5658</v>
      </c>
      <c r="K28" s="848">
        <v>0.83965517241379306</v>
      </c>
      <c r="AB28" s="828"/>
    </row>
    <row r="29" spans="1:28" ht="30.75" customHeight="1" thickBot="1" x14ac:dyDescent="0.3">
      <c r="A29" s="820">
        <v>1019</v>
      </c>
      <c r="B29" s="818" t="s">
        <v>23</v>
      </c>
      <c r="C29" s="818" t="s">
        <v>1900</v>
      </c>
      <c r="D29" s="819">
        <f>+'1019 SED'!O2</f>
        <v>0.4</v>
      </c>
      <c r="E29" s="819">
        <f>+'1019 SED'!O3</f>
        <v>0.2</v>
      </c>
      <c r="F29" s="819">
        <f>+'1019 SED'!O4</f>
        <v>0.05</v>
      </c>
      <c r="G29" s="819">
        <f>+'1019 SED'!O5</f>
        <v>0.15</v>
      </c>
      <c r="H29" s="821">
        <f t="shared" si="1"/>
        <v>0.80000000000000016</v>
      </c>
      <c r="J29" s="829"/>
      <c r="K29" s="830"/>
      <c r="L29" s="831"/>
      <c r="M29" s="831"/>
      <c r="N29" s="831"/>
      <c r="O29" s="831"/>
      <c r="P29" s="831"/>
      <c r="Q29" s="831"/>
      <c r="R29" s="831"/>
      <c r="S29" s="831"/>
      <c r="T29" s="831"/>
      <c r="U29" s="831"/>
      <c r="V29" s="831"/>
      <c r="W29" s="831"/>
      <c r="X29" s="831"/>
      <c r="Y29" s="831"/>
      <c r="Z29" s="831"/>
      <c r="AA29" s="831"/>
      <c r="AB29" s="832"/>
    </row>
    <row r="30" spans="1:28" ht="30.75" customHeight="1" thickBot="1" x14ac:dyDescent="0.3">
      <c r="A30" s="820">
        <v>1020</v>
      </c>
      <c r="B30" s="818" t="s">
        <v>24</v>
      </c>
      <c r="C30" s="818" t="s">
        <v>1465</v>
      </c>
      <c r="D30" s="819">
        <f>+'1020 IDARTES'!O2</f>
        <v>0.4</v>
      </c>
      <c r="E30" s="819">
        <f>+'1020 IDARTES'!O3</f>
        <v>0.2</v>
      </c>
      <c r="F30" s="819">
        <f>+'1020 IDARTES'!O4</f>
        <v>0.05</v>
      </c>
      <c r="G30" s="819">
        <f>+'1020 IDARTES'!O5</f>
        <v>0.15</v>
      </c>
      <c r="H30" s="821">
        <f t="shared" si="1"/>
        <v>0.80000000000000016</v>
      </c>
    </row>
    <row r="31" spans="1:28" ht="24.75" thickBot="1" x14ac:dyDescent="0.3">
      <c r="A31" s="820">
        <v>1021</v>
      </c>
      <c r="B31" s="818" t="s">
        <v>25</v>
      </c>
      <c r="C31" s="818" t="s">
        <v>1700</v>
      </c>
      <c r="D31" s="819">
        <f>+'1021 TRANSMI'!O2</f>
        <v>0.4</v>
      </c>
      <c r="E31" s="819">
        <f>+'1021 TRANSMI'!O3</f>
        <v>0.4</v>
      </c>
      <c r="F31" s="819">
        <f>+'1021 TRANSMI'!O4</f>
        <v>0.05</v>
      </c>
      <c r="G31" s="819">
        <f>+'1021 TRANSMI'!O5</f>
        <v>0.15</v>
      </c>
      <c r="H31" s="821">
        <f t="shared" si="1"/>
        <v>1</v>
      </c>
      <c r="J31" s="919" t="s">
        <v>5650</v>
      </c>
      <c r="K31" s="920" t="s">
        <v>1331</v>
      </c>
      <c r="L31" s="826"/>
      <c r="M31" s="826"/>
      <c r="N31" s="826"/>
      <c r="O31" s="826"/>
      <c r="P31" s="826"/>
      <c r="Q31" s="826"/>
      <c r="R31" s="826"/>
      <c r="S31" s="826"/>
      <c r="T31" s="826"/>
      <c r="U31" s="826"/>
      <c r="V31" s="826"/>
      <c r="W31" s="826"/>
      <c r="X31" s="826"/>
      <c r="Y31" s="826"/>
      <c r="Z31" s="826"/>
      <c r="AA31" s="826"/>
      <c r="AB31" s="827"/>
    </row>
    <row r="32" spans="1:28" ht="30.75" customHeight="1" thickBot="1" x14ac:dyDescent="0.3">
      <c r="A32" s="820">
        <v>1022</v>
      </c>
      <c r="B32" s="818" t="s">
        <v>26</v>
      </c>
      <c r="C32" s="818" t="s">
        <v>2759</v>
      </c>
      <c r="D32" s="819">
        <f>+'1022 VEED'!O2</f>
        <v>0.4</v>
      </c>
      <c r="E32" s="819">
        <f>+'1022 VEED'!O3</f>
        <v>0.4</v>
      </c>
      <c r="F32" s="819">
        <f>+'1022 VEED'!O4</f>
        <v>0.05</v>
      </c>
      <c r="G32" s="819">
        <f>+'1022 VEED'!O5</f>
        <v>0.15</v>
      </c>
      <c r="H32" s="821">
        <f t="shared" si="1"/>
        <v>1</v>
      </c>
      <c r="J32" s="835"/>
      <c r="AB32" s="828"/>
    </row>
    <row r="33" spans="1:28" ht="23.25" thickBot="1" x14ac:dyDescent="0.3">
      <c r="A33" s="820">
        <v>1023</v>
      </c>
      <c r="B33" s="818" t="s">
        <v>27</v>
      </c>
      <c r="C33" s="818" t="s">
        <v>2759</v>
      </c>
      <c r="D33" s="819">
        <f>+'1023 PERS.'!O2</f>
        <v>0.4</v>
      </c>
      <c r="E33" s="819">
        <f>+'1023 PERS.'!O3</f>
        <v>0</v>
      </c>
      <c r="F33" s="819">
        <f>+'1023 PERS.'!O4</f>
        <v>0.05</v>
      </c>
      <c r="G33" s="819">
        <f>+'1023 PERS.'!O5</f>
        <v>0.15</v>
      </c>
      <c r="H33" s="821">
        <f t="shared" si="1"/>
        <v>0.6</v>
      </c>
      <c r="J33" s="844" t="s">
        <v>5656</v>
      </c>
      <c r="K33" s="833" t="s">
        <v>5659</v>
      </c>
      <c r="L33" s="841" t="s">
        <v>5660</v>
      </c>
      <c r="M33" s="841" t="s">
        <v>5661</v>
      </c>
      <c r="N33" s="841" t="s">
        <v>5662</v>
      </c>
      <c r="O33" s="834" t="s">
        <v>5657</v>
      </c>
      <c r="AB33" s="828"/>
    </row>
    <row r="34" spans="1:28" ht="22.5" x14ac:dyDescent="0.25">
      <c r="A34" s="820">
        <v>1024</v>
      </c>
      <c r="B34" s="818" t="s">
        <v>28</v>
      </c>
      <c r="C34" s="818" t="s">
        <v>1465</v>
      </c>
      <c r="D34" s="819">
        <f>+'1024 FUGA'!O2</f>
        <v>0.4</v>
      </c>
      <c r="E34" s="819">
        <f>+'1024 FUGA'!O3</f>
        <v>0.2</v>
      </c>
      <c r="F34" s="819">
        <f>+'1024 FUGA'!O4</f>
        <v>0.05</v>
      </c>
      <c r="G34" s="819">
        <f>+'1024 FUGA'!O5</f>
        <v>0.15</v>
      </c>
      <c r="H34" s="821">
        <f t="shared" si="1"/>
        <v>0.80000000000000016</v>
      </c>
      <c r="J34" s="921" t="s">
        <v>11</v>
      </c>
      <c r="K34" s="924">
        <v>0.4</v>
      </c>
      <c r="L34" s="925">
        <v>0.4</v>
      </c>
      <c r="M34" s="925">
        <v>0.05</v>
      </c>
      <c r="N34" s="925">
        <v>0.15</v>
      </c>
      <c r="O34" s="926">
        <v>1</v>
      </c>
      <c r="AB34" s="828"/>
    </row>
    <row r="35" spans="1:28" x14ac:dyDescent="0.25">
      <c r="A35" s="820">
        <v>1025</v>
      </c>
      <c r="B35" s="818" t="s">
        <v>29</v>
      </c>
      <c r="C35" s="818" t="s">
        <v>2995</v>
      </c>
      <c r="D35" s="819">
        <f>+'1025 SDMU'!O2</f>
        <v>0.4</v>
      </c>
      <c r="E35" s="819">
        <f>+'1025 SDMU'!O3</f>
        <v>0.4</v>
      </c>
      <c r="F35" s="819">
        <f>+'1025 SDMU'!O4</f>
        <v>0.05</v>
      </c>
      <c r="G35" s="819">
        <f>+'1025 SDMU'!O5</f>
        <v>0.15</v>
      </c>
      <c r="H35" s="821">
        <f t="shared" si="1"/>
        <v>1</v>
      </c>
      <c r="J35" s="922" t="s">
        <v>38</v>
      </c>
      <c r="K35" s="927">
        <v>0.4</v>
      </c>
      <c r="L35" s="801">
        <v>0.4</v>
      </c>
      <c r="M35" s="801">
        <v>0.05</v>
      </c>
      <c r="N35" s="801">
        <v>0.15</v>
      </c>
      <c r="O35" s="838">
        <v>1</v>
      </c>
      <c r="AB35" s="828"/>
    </row>
    <row r="36" spans="1:28" x14ac:dyDescent="0.25">
      <c r="A36" s="820">
        <v>1026</v>
      </c>
      <c r="B36" s="818" t="s">
        <v>30</v>
      </c>
      <c r="C36" s="818" t="s">
        <v>100</v>
      </c>
      <c r="D36" s="819">
        <f>+'1026 CVP'!O2</f>
        <v>0.4</v>
      </c>
      <c r="E36" s="819">
        <f>+'1026 CVP'!O3</f>
        <v>0.2</v>
      </c>
      <c r="F36" s="819">
        <f>+'1026 CVP'!O4</f>
        <v>0.05</v>
      </c>
      <c r="G36" s="819">
        <f>+'1026 CVP'!O5</f>
        <v>0.15</v>
      </c>
      <c r="H36" s="821">
        <f t="shared" si="1"/>
        <v>0.80000000000000016</v>
      </c>
      <c r="J36" s="922" t="s">
        <v>50</v>
      </c>
      <c r="K36" s="927">
        <v>0.4</v>
      </c>
      <c r="L36" s="801">
        <v>0.4</v>
      </c>
      <c r="M36" s="801">
        <v>0.05</v>
      </c>
      <c r="N36" s="801">
        <v>0.15</v>
      </c>
      <c r="O36" s="838">
        <v>1</v>
      </c>
      <c r="AB36" s="828"/>
    </row>
    <row r="37" spans="1:28" ht="22.5" x14ac:dyDescent="0.25">
      <c r="A37" s="820">
        <v>1027</v>
      </c>
      <c r="B37" s="818" t="s">
        <v>31</v>
      </c>
      <c r="C37" s="818" t="s">
        <v>1465</v>
      </c>
      <c r="D37" s="819">
        <f>+'1027 CA-CA'!O2</f>
        <v>0.4</v>
      </c>
      <c r="E37" s="819">
        <f>+'1027 CA-CA'!O3</f>
        <v>0.2</v>
      </c>
      <c r="F37" s="819">
        <f>+'1027 CA-CA'!O4</f>
        <v>0.05</v>
      </c>
      <c r="G37" s="819">
        <f>+'1027 CA-CA'!O5</f>
        <v>0.15</v>
      </c>
      <c r="H37" s="821">
        <f t="shared" si="1"/>
        <v>0.80000000000000016</v>
      </c>
      <c r="J37" s="922" t="s">
        <v>60</v>
      </c>
      <c r="K37" s="927">
        <v>0.4</v>
      </c>
      <c r="L37" s="801">
        <v>0.2</v>
      </c>
      <c r="M37" s="801">
        <v>0.05</v>
      </c>
      <c r="N37" s="801">
        <v>0.15</v>
      </c>
      <c r="O37" s="838">
        <v>0.80000000000000016</v>
      </c>
      <c r="AB37" s="828"/>
    </row>
    <row r="38" spans="1:28" ht="22.5" x14ac:dyDescent="0.25">
      <c r="A38" s="820">
        <v>1028</v>
      </c>
      <c r="B38" s="818" t="s">
        <v>32</v>
      </c>
      <c r="C38" s="818" t="s">
        <v>32</v>
      </c>
      <c r="D38" s="819">
        <f>+'1028 CONCEJO'!O2</f>
        <v>0.4</v>
      </c>
      <c r="E38" s="819">
        <f>+'1028 CONCEJO'!O3</f>
        <v>0.4</v>
      </c>
      <c r="F38" s="819">
        <f>+'1028 CONCEJO'!O4</f>
        <v>0.05</v>
      </c>
      <c r="G38" s="819">
        <f>+'1028 CONCEJO'!O5</f>
        <v>0.15</v>
      </c>
      <c r="H38" s="821">
        <f t="shared" si="1"/>
        <v>1</v>
      </c>
      <c r="J38" s="922" t="s">
        <v>51</v>
      </c>
      <c r="K38" s="927">
        <v>0.4</v>
      </c>
      <c r="L38" s="801">
        <v>0.2</v>
      </c>
      <c r="M38" s="801">
        <v>0.05</v>
      </c>
      <c r="N38" s="801">
        <v>0.15</v>
      </c>
      <c r="O38" s="838">
        <v>0.80000000000000016</v>
      </c>
      <c r="AB38" s="828"/>
    </row>
    <row r="39" spans="1:28" ht="22.5" x14ac:dyDescent="0.25">
      <c r="A39" s="820">
        <v>1029</v>
      </c>
      <c r="B39" s="818" t="s">
        <v>33</v>
      </c>
      <c r="C39" s="818" t="s">
        <v>2759</v>
      </c>
      <c r="D39" s="819">
        <f>+'1029 CONT'!O2</f>
        <v>0.4</v>
      </c>
      <c r="E39" s="819">
        <f>+'1029 CONT'!O3</f>
        <v>0.4</v>
      </c>
      <c r="F39" s="819">
        <f>+'1029 CONT'!O4</f>
        <v>0.05</v>
      </c>
      <c r="G39" s="819">
        <f>+'1029 CONT'!O5</f>
        <v>0.15</v>
      </c>
      <c r="H39" s="821">
        <f t="shared" si="1"/>
        <v>1</v>
      </c>
      <c r="J39" s="922" t="s">
        <v>12</v>
      </c>
      <c r="K39" s="927">
        <v>0.4</v>
      </c>
      <c r="L39" s="801">
        <v>0.2</v>
      </c>
      <c r="M39" s="801">
        <v>0.05</v>
      </c>
      <c r="N39" s="801">
        <v>0</v>
      </c>
      <c r="O39" s="838">
        <v>0.65000000000000013</v>
      </c>
      <c r="AB39" s="828"/>
    </row>
    <row r="40" spans="1:28" ht="24" x14ac:dyDescent="0.25">
      <c r="A40" s="820">
        <v>1030</v>
      </c>
      <c r="B40" s="818" t="s">
        <v>34</v>
      </c>
      <c r="C40" s="818" t="s">
        <v>1138</v>
      </c>
      <c r="D40" s="819">
        <f>+'1030 IDPAC'!O2</f>
        <v>0.4</v>
      </c>
      <c r="E40" s="819">
        <f>+'1030 IDPAC'!O3</f>
        <v>0.4</v>
      </c>
      <c r="F40" s="819">
        <f>+'1030 IDPAC'!O4</f>
        <v>0.05</v>
      </c>
      <c r="G40" s="819">
        <f>+'1030 IDPAC'!O5</f>
        <v>0.15</v>
      </c>
      <c r="H40" s="821">
        <f t="shared" si="1"/>
        <v>1</v>
      </c>
      <c r="J40" s="922" t="s">
        <v>53</v>
      </c>
      <c r="K40" s="927">
        <v>0.4</v>
      </c>
      <c r="L40" s="801">
        <v>0</v>
      </c>
      <c r="M40" s="801">
        <v>0.05</v>
      </c>
      <c r="N40" s="801">
        <v>0.15</v>
      </c>
      <c r="O40" s="838">
        <v>0.6</v>
      </c>
      <c r="AB40" s="828"/>
    </row>
    <row r="41" spans="1:28" ht="23.25" thickBot="1" x14ac:dyDescent="0.3">
      <c r="A41" s="820">
        <v>1031</v>
      </c>
      <c r="B41" s="818" t="s">
        <v>35</v>
      </c>
      <c r="C41" s="818" t="s">
        <v>1700</v>
      </c>
      <c r="D41" s="819">
        <f>+'1031 METRO'!O2</f>
        <v>0.4</v>
      </c>
      <c r="E41" s="819">
        <f>+'1031 METRO'!O3</f>
        <v>0.2</v>
      </c>
      <c r="F41" s="819">
        <f>+'1031 METRO'!O4</f>
        <v>0.05</v>
      </c>
      <c r="G41" s="819">
        <f>+'1031 METRO'!O5</f>
        <v>0.15</v>
      </c>
      <c r="H41" s="821">
        <f t="shared" si="1"/>
        <v>0.80000000000000016</v>
      </c>
      <c r="J41" s="923" t="s">
        <v>52</v>
      </c>
      <c r="K41" s="927">
        <v>0</v>
      </c>
      <c r="L41" s="801">
        <v>0.2</v>
      </c>
      <c r="M41" s="801">
        <v>0.05</v>
      </c>
      <c r="N41" s="801">
        <v>0.15</v>
      </c>
      <c r="O41" s="838">
        <v>0.4</v>
      </c>
      <c r="AB41" s="828"/>
    </row>
    <row r="42" spans="1:28" ht="24.75" thickBot="1" x14ac:dyDescent="0.3">
      <c r="A42" s="820">
        <v>1032</v>
      </c>
      <c r="B42" s="818" t="s">
        <v>36</v>
      </c>
      <c r="C42" s="818" t="s">
        <v>100</v>
      </c>
      <c r="D42" s="819">
        <f>+'1032 UAESP'!O2</f>
        <v>0.4</v>
      </c>
      <c r="E42" s="819">
        <f>+'1032 UAESP'!O3</f>
        <v>0.4</v>
      </c>
      <c r="F42" s="819">
        <f>+'1032 UAESP'!O4</f>
        <v>0.05</v>
      </c>
      <c r="G42" s="819">
        <f>+'1032 UAESP'!O5</f>
        <v>0.15</v>
      </c>
      <c r="H42" s="821">
        <f t="shared" si="1"/>
        <v>1</v>
      </c>
      <c r="J42" s="844" t="s">
        <v>5658</v>
      </c>
      <c r="K42" s="934">
        <v>0.35</v>
      </c>
      <c r="L42" s="842">
        <v>0.24999999999999997</v>
      </c>
      <c r="M42" s="842">
        <v>4.9999999999999996E-2</v>
      </c>
      <c r="N42" s="842">
        <v>0.13125000000000001</v>
      </c>
      <c r="O42" s="843">
        <v>0.78125</v>
      </c>
      <c r="AB42" s="828"/>
    </row>
    <row r="43" spans="1:28" ht="30.75" customHeight="1" x14ac:dyDescent="0.25">
      <c r="A43" s="820">
        <v>1033</v>
      </c>
      <c r="B43" s="818" t="s">
        <v>37</v>
      </c>
      <c r="C43" s="818" t="s">
        <v>1900</v>
      </c>
      <c r="D43" s="819">
        <f>+'1033 IDEP'!O2</f>
        <v>0.4</v>
      </c>
      <c r="E43" s="819">
        <f>+'1033 IDEP'!O3</f>
        <v>0.2</v>
      </c>
      <c r="F43" s="819">
        <f>+'1033 IDEP'!O4</f>
        <v>0.05</v>
      </c>
      <c r="G43" s="819">
        <f>+'1033 IDEP'!O5</f>
        <v>0.15</v>
      </c>
      <c r="H43" s="821">
        <f t="shared" si="1"/>
        <v>0.80000000000000016</v>
      </c>
      <c r="J43" s="837"/>
      <c r="K43" s="198"/>
      <c r="L43" s="198"/>
      <c r="M43" s="198"/>
      <c r="N43" s="198"/>
      <c r="O43" s="198"/>
      <c r="AB43" s="828"/>
    </row>
    <row r="44" spans="1:28" ht="30.75" customHeight="1" x14ac:dyDescent="0.25">
      <c r="A44" s="820">
        <v>1034</v>
      </c>
      <c r="B44" s="818" t="s">
        <v>3588</v>
      </c>
      <c r="C44" s="818" t="s">
        <v>1465</v>
      </c>
      <c r="D44" s="819">
        <f>+'1034 IDPC'!O2</f>
        <v>0.4</v>
      </c>
      <c r="E44" s="819">
        <f>+'1034 IDPC'!O3</f>
        <v>0.4</v>
      </c>
      <c r="F44" s="819">
        <f>+'1034 IDPC'!O4</f>
        <v>0.05</v>
      </c>
      <c r="G44" s="819">
        <f>+'1034 IDPC'!O5</f>
        <v>0.15</v>
      </c>
      <c r="H44" s="821">
        <f t="shared" si="1"/>
        <v>1</v>
      </c>
      <c r="J44" s="837"/>
      <c r="K44" s="198"/>
      <c r="L44" s="198"/>
      <c r="M44" s="198"/>
      <c r="N44" s="198"/>
      <c r="O44" s="198"/>
      <c r="AB44" s="828"/>
    </row>
    <row r="45" spans="1:28" ht="30.75" customHeight="1" x14ac:dyDescent="0.25">
      <c r="A45" s="820">
        <v>1035</v>
      </c>
      <c r="B45" s="818" t="s">
        <v>38</v>
      </c>
      <c r="C45" s="818" t="s">
        <v>1331</v>
      </c>
      <c r="D45" s="819">
        <f>+'1035 CAPSALUD'!O2</f>
        <v>0.4</v>
      </c>
      <c r="E45" s="819">
        <f>+'1035 CAPSALUD'!O3</f>
        <v>0.4</v>
      </c>
      <c r="F45" s="819">
        <f>+'1035 CAPSALUD'!O4</f>
        <v>0.05</v>
      </c>
      <c r="G45" s="819">
        <f>+'1035 CAPSALUD'!O5</f>
        <v>0.15</v>
      </c>
      <c r="H45" s="821">
        <f t="shared" si="1"/>
        <v>1</v>
      </c>
      <c r="J45" s="837"/>
      <c r="K45" s="198"/>
      <c r="L45" s="198"/>
      <c r="M45" s="198"/>
      <c r="N45" s="198"/>
      <c r="O45" s="198"/>
      <c r="AB45" s="828"/>
    </row>
    <row r="46" spans="1:28" ht="30.75" customHeight="1" x14ac:dyDescent="0.25">
      <c r="A46" s="820">
        <v>1036</v>
      </c>
      <c r="B46" s="818" t="s">
        <v>39</v>
      </c>
      <c r="C46" s="818" t="s">
        <v>1465</v>
      </c>
      <c r="D46" s="819">
        <f>+'1036 OFB'!O2</f>
        <v>0.4</v>
      </c>
      <c r="E46" s="819">
        <f>+'1036 OFB'!O3</f>
        <v>0.4</v>
      </c>
      <c r="F46" s="819">
        <f>+'1036 OFB'!O4</f>
        <v>0.05</v>
      </c>
      <c r="G46" s="819">
        <f>+'1036 OFB'!O5</f>
        <v>0.15</v>
      </c>
      <c r="H46" s="821">
        <f t="shared" si="1"/>
        <v>1</v>
      </c>
      <c r="J46" s="837"/>
      <c r="K46" s="198"/>
      <c r="L46" s="198"/>
      <c r="M46" s="198"/>
      <c r="N46" s="198"/>
      <c r="O46" s="198"/>
      <c r="AB46" s="828"/>
    </row>
    <row r="47" spans="1:28" ht="30.75" customHeight="1" x14ac:dyDescent="0.25">
      <c r="A47" s="820">
        <v>1037</v>
      </c>
      <c r="B47" s="818" t="s">
        <v>40</v>
      </c>
      <c r="C47" s="818" t="s">
        <v>1082</v>
      </c>
      <c r="D47" s="819">
        <f>+'1037 INVEST'!O2</f>
        <v>0.4</v>
      </c>
      <c r="E47" s="819">
        <f>+'1037 INVEST'!O3</f>
        <v>0.4</v>
      </c>
      <c r="F47" s="819">
        <f>+'1037 INVEST'!O4</f>
        <v>0.05</v>
      </c>
      <c r="G47" s="819">
        <f>+'1037 INVEST'!O5</f>
        <v>0</v>
      </c>
      <c r="H47" s="821">
        <f t="shared" si="1"/>
        <v>0.85000000000000009</v>
      </c>
      <c r="J47" s="837"/>
      <c r="K47" s="198"/>
      <c r="L47" s="198"/>
      <c r="M47" s="198"/>
      <c r="N47" s="198"/>
      <c r="O47" s="198"/>
      <c r="AB47" s="828"/>
    </row>
    <row r="48" spans="1:28" ht="30.75" customHeight="1" x14ac:dyDescent="0.25">
      <c r="A48" s="820">
        <v>1038</v>
      </c>
      <c r="B48" s="818" t="s">
        <v>41</v>
      </c>
      <c r="C48" s="818" t="s">
        <v>100</v>
      </c>
      <c r="D48" s="819">
        <f>+'1038 SDHAB'!O2</f>
        <v>0.4</v>
      </c>
      <c r="E48" s="819">
        <f>+'1038 SDHAB'!O3</f>
        <v>0.2</v>
      </c>
      <c r="F48" s="819">
        <f>+'1038 SDHAB'!O4</f>
        <v>0.05</v>
      </c>
      <c r="G48" s="819">
        <f>+'1038 SDHAB'!O5</f>
        <v>0.15</v>
      </c>
      <c r="H48" s="821">
        <f t="shared" si="1"/>
        <v>0.80000000000000016</v>
      </c>
      <c r="J48" s="837"/>
      <c r="K48" s="198"/>
      <c r="L48" s="198"/>
      <c r="M48" s="198"/>
      <c r="N48" s="198"/>
      <c r="O48" s="198"/>
      <c r="AB48" s="828"/>
    </row>
    <row r="49" spans="1:28" ht="30.75" customHeight="1" x14ac:dyDescent="0.25">
      <c r="A49" s="820">
        <v>1039</v>
      </c>
      <c r="B49" s="818" t="s">
        <v>42</v>
      </c>
      <c r="C49" s="818" t="s">
        <v>4085</v>
      </c>
      <c r="D49" s="819">
        <f>+'1039 IDIGER'!O2</f>
        <v>0.4</v>
      </c>
      <c r="E49" s="819">
        <f>+'1039 IDIGER'!O3</f>
        <v>0</v>
      </c>
      <c r="F49" s="819">
        <f>+'1039 IDIGER'!O4</f>
        <v>0.05</v>
      </c>
      <c r="G49" s="819">
        <f>+'1039 IDIGER'!O5</f>
        <v>0.15</v>
      </c>
      <c r="H49" s="821">
        <f t="shared" si="1"/>
        <v>0.6</v>
      </c>
      <c r="J49" s="837"/>
      <c r="K49" s="198"/>
      <c r="L49" s="198"/>
      <c r="M49" s="198"/>
      <c r="N49" s="198"/>
      <c r="O49" s="198"/>
      <c r="AB49" s="828"/>
    </row>
    <row r="50" spans="1:28" ht="30.75" customHeight="1" x14ac:dyDescent="0.25">
      <c r="A50" s="820">
        <v>1040</v>
      </c>
      <c r="B50" s="818" t="s">
        <v>43</v>
      </c>
      <c r="C50" s="818" t="s">
        <v>4160</v>
      </c>
      <c r="D50" s="819">
        <f>+'1040 IDIPRON'!O2</f>
        <v>0.4</v>
      </c>
      <c r="E50" s="819">
        <f>+'1040 IDIPRON'!O3</f>
        <v>0</v>
      </c>
      <c r="F50" s="819">
        <f>+'1040 IDIPRON'!O4</f>
        <v>0.05</v>
      </c>
      <c r="G50" s="819">
        <f>+'1040 IDIPRON'!O5</f>
        <v>0.15</v>
      </c>
      <c r="H50" s="821">
        <f t="shared" si="1"/>
        <v>0.6</v>
      </c>
      <c r="J50" s="837"/>
      <c r="K50" s="198"/>
      <c r="L50" s="198"/>
      <c r="M50" s="198"/>
      <c r="N50" s="198"/>
      <c r="O50" s="198"/>
      <c r="AB50" s="828"/>
    </row>
    <row r="51" spans="1:28" ht="30.75" customHeight="1" x14ac:dyDescent="0.25">
      <c r="A51" s="820">
        <v>1041</v>
      </c>
      <c r="B51" s="818" t="s">
        <v>44</v>
      </c>
      <c r="C51" s="818" t="s">
        <v>2399</v>
      </c>
      <c r="D51" s="819">
        <f>+'1041 SHD'!O2</f>
        <v>0.4</v>
      </c>
      <c r="E51" s="819">
        <f>+'1041 SHD'!O3</f>
        <v>0.4</v>
      </c>
      <c r="F51" s="819">
        <f>+'1041 SHD'!O4</f>
        <v>0.05</v>
      </c>
      <c r="G51" s="819">
        <f>+'1041 SHD'!O5</f>
        <v>0.15</v>
      </c>
      <c r="H51" s="821">
        <f t="shared" si="1"/>
        <v>1</v>
      </c>
      <c r="J51" s="837"/>
      <c r="K51" s="198"/>
      <c r="L51" s="198"/>
      <c r="M51" s="198"/>
      <c r="N51" s="198"/>
      <c r="O51" s="198"/>
      <c r="AB51" s="828"/>
    </row>
    <row r="52" spans="1:28" ht="30.75" customHeight="1" x14ac:dyDescent="0.25">
      <c r="A52" s="820">
        <v>1042</v>
      </c>
      <c r="B52" s="818" t="s">
        <v>45</v>
      </c>
      <c r="C52" s="818" t="s">
        <v>2399</v>
      </c>
      <c r="D52" s="819">
        <f>+'1042 UAECD'!O2</f>
        <v>0.4</v>
      </c>
      <c r="E52" s="819">
        <f>+'1042 UAECD'!O3</f>
        <v>0.4</v>
      </c>
      <c r="F52" s="819">
        <f>+'1042 UAECD'!O4</f>
        <v>0.05</v>
      </c>
      <c r="G52" s="819">
        <f>+'1042 UAECD'!O5</f>
        <v>0.15</v>
      </c>
      <c r="H52" s="821">
        <f t="shared" si="1"/>
        <v>1</v>
      </c>
      <c r="J52" s="837"/>
      <c r="K52" s="198"/>
      <c r="L52" s="198"/>
      <c r="M52" s="198"/>
      <c r="N52" s="198"/>
      <c r="O52" s="198"/>
      <c r="AB52" s="828"/>
    </row>
    <row r="53" spans="1:28" ht="30.75" customHeight="1" x14ac:dyDescent="0.25">
      <c r="A53" s="820">
        <v>1043</v>
      </c>
      <c r="B53" s="818" t="s">
        <v>46</v>
      </c>
      <c r="C53" s="818" t="s">
        <v>4085</v>
      </c>
      <c r="D53" s="819">
        <f>+'1043 JBB'!O2</f>
        <v>0.4</v>
      </c>
      <c r="E53" s="819">
        <f>+'1043 JBB'!O3</f>
        <v>0.4</v>
      </c>
      <c r="F53" s="819">
        <f>+'1043 JBB'!O4</f>
        <v>0.05</v>
      </c>
      <c r="G53" s="819">
        <f>+'1043 JBB'!O5</f>
        <v>0.15</v>
      </c>
      <c r="H53" s="821">
        <f t="shared" si="1"/>
        <v>1</v>
      </c>
      <c r="J53" s="837"/>
      <c r="K53" s="198"/>
      <c r="L53" s="198"/>
      <c r="M53" s="198"/>
      <c r="N53" s="198"/>
      <c r="O53" s="198"/>
      <c r="AB53" s="828"/>
    </row>
    <row r="54" spans="1:28" ht="30.75" customHeight="1" x14ac:dyDescent="0.25">
      <c r="A54" s="820">
        <v>1044</v>
      </c>
      <c r="B54" s="818" t="s">
        <v>47</v>
      </c>
      <c r="C54" s="818" t="s">
        <v>1700</v>
      </c>
      <c r="D54" s="819">
        <f>+'1044 UAERMV'!O2</f>
        <v>0.4</v>
      </c>
      <c r="E54" s="819">
        <f>+'1044 UAERMV'!O3</f>
        <v>0.2</v>
      </c>
      <c r="F54" s="819">
        <f>+'1044 UAERMV'!O4</f>
        <v>0.05</v>
      </c>
      <c r="G54" s="819">
        <f>+'1044 UAERMV'!O5</f>
        <v>0.15</v>
      </c>
      <c r="H54" s="821">
        <f t="shared" si="1"/>
        <v>0.80000000000000016</v>
      </c>
      <c r="J54" s="837"/>
      <c r="K54" s="198"/>
      <c r="L54" s="198"/>
      <c r="M54" s="198"/>
      <c r="N54" s="198"/>
      <c r="O54" s="198"/>
      <c r="AB54" s="828"/>
    </row>
    <row r="55" spans="1:28" ht="30.75" customHeight="1" x14ac:dyDescent="0.25">
      <c r="A55" s="820">
        <v>1045</v>
      </c>
      <c r="B55" s="818" t="s">
        <v>48</v>
      </c>
      <c r="C55" s="818" t="s">
        <v>4619</v>
      </c>
      <c r="D55" s="819">
        <f>+'1045 SDP'!O2</f>
        <v>0.4</v>
      </c>
      <c r="E55" s="819">
        <f>+'1045 SDP'!O3</f>
        <v>0.4</v>
      </c>
      <c r="F55" s="819">
        <f>+'1045 SDP'!O4</f>
        <v>0.05</v>
      </c>
      <c r="G55" s="819">
        <f>+'1045 SDP'!O5</f>
        <v>0.15</v>
      </c>
      <c r="H55" s="821">
        <f t="shared" si="1"/>
        <v>1</v>
      </c>
      <c r="J55" s="837"/>
      <c r="K55" s="198"/>
      <c r="L55" s="198"/>
      <c r="M55" s="198"/>
      <c r="N55" s="198"/>
      <c r="O55" s="198"/>
      <c r="AB55" s="828"/>
    </row>
    <row r="56" spans="1:28" ht="30.75" customHeight="1" x14ac:dyDescent="0.25">
      <c r="A56" s="820">
        <v>1046</v>
      </c>
      <c r="B56" s="818" t="s">
        <v>49</v>
      </c>
      <c r="C56" s="818" t="s">
        <v>1829</v>
      </c>
      <c r="D56" s="819">
        <f>+'1046 SDSCJ'!O2</f>
        <v>0.4</v>
      </c>
      <c r="E56" s="819">
        <f>+'1046 SDSCJ'!O3</f>
        <v>0.4</v>
      </c>
      <c r="F56" s="819">
        <f>+'1046 SDSCJ'!O4</f>
        <v>0.05</v>
      </c>
      <c r="G56" s="819">
        <f>+'1046 SDSCJ'!O5</f>
        <v>0.15</v>
      </c>
      <c r="H56" s="821">
        <f t="shared" si="1"/>
        <v>1</v>
      </c>
      <c r="J56" s="837"/>
      <c r="K56" s="198"/>
      <c r="L56" s="198"/>
      <c r="M56" s="198"/>
      <c r="N56" s="198"/>
      <c r="O56" s="198"/>
      <c r="AB56" s="828"/>
    </row>
    <row r="57" spans="1:28" ht="30.75" customHeight="1" x14ac:dyDescent="0.25">
      <c r="A57" s="820">
        <v>1047</v>
      </c>
      <c r="B57" s="818" t="s">
        <v>50</v>
      </c>
      <c r="C57" s="818" t="s">
        <v>1331</v>
      </c>
      <c r="D57" s="819">
        <f>+'1047 SSALUD'!O2</f>
        <v>0.4</v>
      </c>
      <c r="E57" s="819">
        <f>+'1047 SSALUD'!O3</f>
        <v>0.4</v>
      </c>
      <c r="F57" s="819">
        <f>+'1047 SSALUD'!O4</f>
        <v>0.05</v>
      </c>
      <c r="G57" s="819">
        <f>+'1047 SSALUD'!O5</f>
        <v>0.15</v>
      </c>
      <c r="H57" s="821">
        <f t="shared" si="1"/>
        <v>1</v>
      </c>
      <c r="J57" s="837"/>
      <c r="K57" s="198"/>
      <c r="L57" s="198"/>
      <c r="M57" s="198"/>
      <c r="N57" s="198"/>
      <c r="O57" s="198"/>
      <c r="AB57" s="828"/>
    </row>
    <row r="58" spans="1:28" ht="30.75" customHeight="1" x14ac:dyDescent="0.25">
      <c r="A58" s="820">
        <v>1048</v>
      </c>
      <c r="B58" s="818" t="s">
        <v>51</v>
      </c>
      <c r="C58" s="818" t="s">
        <v>1331</v>
      </c>
      <c r="D58" s="819">
        <f>+'1048 SRCENTROOR'!O2</f>
        <v>0.4</v>
      </c>
      <c r="E58" s="819">
        <f>+'1048 SRCENTROOR'!O3</f>
        <v>0.2</v>
      </c>
      <c r="F58" s="819">
        <f>+'1048 SRCENTROOR'!O4</f>
        <v>0.05</v>
      </c>
      <c r="G58" s="819">
        <f>+'1048 SRCENTROOR'!O5</f>
        <v>0.15</v>
      </c>
      <c r="H58" s="821">
        <f t="shared" si="1"/>
        <v>0.80000000000000016</v>
      </c>
      <c r="J58" s="837"/>
      <c r="K58" s="198"/>
      <c r="L58" s="198"/>
      <c r="M58" s="198"/>
      <c r="N58" s="198"/>
      <c r="O58" s="198"/>
      <c r="AB58" s="828"/>
    </row>
    <row r="59" spans="1:28" ht="30.75" customHeight="1" x14ac:dyDescent="0.25">
      <c r="A59" s="820">
        <v>1049</v>
      </c>
      <c r="B59" s="818" t="s">
        <v>52</v>
      </c>
      <c r="C59" s="818" t="s">
        <v>1331</v>
      </c>
      <c r="D59" s="819">
        <f>+'1049 SRNORTE'!O2</f>
        <v>0</v>
      </c>
      <c r="E59" s="819">
        <f>+'1049 SRNORTE'!O3</f>
        <v>0.2</v>
      </c>
      <c r="F59" s="819">
        <f>+'1049 SRNORTE'!O4</f>
        <v>0.05</v>
      </c>
      <c r="G59" s="819">
        <f>+'1049 SRNORTE'!O5</f>
        <v>0.15</v>
      </c>
      <c r="H59" s="821">
        <f t="shared" si="1"/>
        <v>0.4</v>
      </c>
      <c r="J59" s="837"/>
      <c r="K59" s="198"/>
      <c r="L59" s="198"/>
      <c r="M59" s="198"/>
      <c r="N59" s="198"/>
      <c r="O59" s="198"/>
      <c r="AB59" s="828"/>
    </row>
    <row r="60" spans="1:28" ht="30.75" customHeight="1" x14ac:dyDescent="0.25">
      <c r="A60" s="820">
        <v>1050</v>
      </c>
      <c r="B60" s="818" t="s">
        <v>53</v>
      </c>
      <c r="C60" s="818" t="s">
        <v>1331</v>
      </c>
      <c r="D60" s="819">
        <f>+'1050 SRSUR'!O2</f>
        <v>0.4</v>
      </c>
      <c r="E60" s="819">
        <f>+'1050 SRSUR'!O3</f>
        <v>0</v>
      </c>
      <c r="F60" s="819">
        <f>+'1050 SRSUR'!O4</f>
        <v>0.05</v>
      </c>
      <c r="G60" s="819">
        <f>+'1050 SRSUR'!O5</f>
        <v>0.15</v>
      </c>
      <c r="H60" s="821">
        <f t="shared" si="1"/>
        <v>0.6</v>
      </c>
      <c r="J60" s="837"/>
      <c r="K60" s="198"/>
      <c r="L60" s="198"/>
      <c r="M60" s="198"/>
      <c r="N60" s="198"/>
      <c r="O60" s="198"/>
      <c r="AB60" s="828"/>
    </row>
    <row r="61" spans="1:28" ht="30.75" customHeight="1" x14ac:dyDescent="0.25">
      <c r="A61" s="820">
        <v>1051</v>
      </c>
      <c r="B61" s="818" t="s">
        <v>54</v>
      </c>
      <c r="C61" s="818" t="s">
        <v>1700</v>
      </c>
      <c r="D61" s="819">
        <f>+'1051 TTRANS'!O2</f>
        <v>0</v>
      </c>
      <c r="E61" s="819">
        <f>+'1051 TTRANS'!O3</f>
        <v>0</v>
      </c>
      <c r="F61" s="819">
        <f>+'1051 TTRANS'!O4</f>
        <v>0.05</v>
      </c>
      <c r="G61" s="819">
        <f>+'1051 TTRANS'!O5</f>
        <v>0.15</v>
      </c>
      <c r="H61" s="821">
        <f t="shared" si="1"/>
        <v>0.2</v>
      </c>
      <c r="J61" s="837"/>
      <c r="K61" s="198"/>
      <c r="L61" s="198"/>
      <c r="M61" s="198"/>
      <c r="N61" s="198"/>
      <c r="O61" s="198"/>
      <c r="AB61" s="828"/>
    </row>
    <row r="62" spans="1:28" ht="30.75" customHeight="1" x14ac:dyDescent="0.25">
      <c r="A62" s="820">
        <v>1052</v>
      </c>
      <c r="B62" s="818" t="s">
        <v>55</v>
      </c>
      <c r="C62" s="818" t="s">
        <v>4160</v>
      </c>
      <c r="D62" s="819">
        <f>+'1052 SDIS'!O2</f>
        <v>0</v>
      </c>
      <c r="E62" s="819">
        <f>+'1052 SDIS'!O3</f>
        <v>0.2</v>
      </c>
      <c r="F62" s="819">
        <f>+'1052 SDIS'!O4</f>
        <v>0.05</v>
      </c>
      <c r="G62" s="819">
        <f>+'1052 SDIS'!O5</f>
        <v>0.15</v>
      </c>
      <c r="H62" s="821">
        <f t="shared" si="1"/>
        <v>0.4</v>
      </c>
      <c r="J62" s="837"/>
      <c r="K62" s="198"/>
      <c r="L62" s="198"/>
      <c r="M62" s="198"/>
      <c r="N62" s="198"/>
      <c r="O62" s="198"/>
      <c r="AB62" s="828"/>
    </row>
    <row r="63" spans="1:28" ht="30.75" customHeight="1" x14ac:dyDescent="0.25">
      <c r="A63" s="820">
        <v>1053</v>
      </c>
      <c r="B63" s="818" t="s">
        <v>56</v>
      </c>
      <c r="C63" s="818" t="s">
        <v>5264</v>
      </c>
      <c r="D63" s="819">
        <f>+'1053 SJUR'!O2</f>
        <v>0.4</v>
      </c>
      <c r="E63" s="819">
        <f>+'1053 SJUR'!O3</f>
        <v>0.4</v>
      </c>
      <c r="F63" s="819">
        <f>+'1053 SJUR'!O4</f>
        <v>0.05</v>
      </c>
      <c r="G63" s="819">
        <f>+'1053 SJUR'!O5</f>
        <v>0.15</v>
      </c>
      <c r="H63" s="821">
        <f t="shared" si="1"/>
        <v>1</v>
      </c>
      <c r="J63" s="837"/>
      <c r="K63" s="198"/>
      <c r="L63" s="198"/>
      <c r="M63" s="198"/>
      <c r="N63" s="198"/>
      <c r="O63" s="198"/>
      <c r="AB63" s="828"/>
    </row>
    <row r="64" spans="1:28" ht="30.75" customHeight="1" x14ac:dyDescent="0.25">
      <c r="A64" s="820">
        <v>1054</v>
      </c>
      <c r="B64" s="818" t="s">
        <v>57</v>
      </c>
      <c r="C64" s="818" t="s">
        <v>4085</v>
      </c>
      <c r="D64" s="819">
        <f>+'1054 SAMB'!O2</f>
        <v>0.4</v>
      </c>
      <c r="E64" s="819">
        <f>+'1054 SAMB'!O3</f>
        <v>0.4</v>
      </c>
      <c r="F64" s="819">
        <f>+'1054 SAMB'!O4</f>
        <v>0.05</v>
      </c>
      <c r="G64" s="819">
        <f>+'1054 SAMB'!O5</f>
        <v>0.15</v>
      </c>
      <c r="H64" s="821">
        <f t="shared" si="1"/>
        <v>1</v>
      </c>
      <c r="J64" s="837"/>
      <c r="K64" s="198"/>
      <c r="L64" s="198"/>
      <c r="M64" s="198"/>
      <c r="N64" s="198"/>
      <c r="O64" s="198"/>
      <c r="AB64" s="828"/>
    </row>
    <row r="65" spans="1:28" ht="30.75" customHeight="1" x14ac:dyDescent="0.25">
      <c r="A65" s="820">
        <v>1055</v>
      </c>
      <c r="B65" s="818" t="s">
        <v>58</v>
      </c>
      <c r="C65" s="818" t="s">
        <v>1700</v>
      </c>
      <c r="D65" s="819">
        <f>+'1055 IDU'!O2</f>
        <v>0.4</v>
      </c>
      <c r="E65" s="819">
        <f>+'1055 IDU'!O3</f>
        <v>0.4</v>
      </c>
      <c r="F65" s="819">
        <f>+'1055 IDU'!O4</f>
        <v>0.05</v>
      </c>
      <c r="G65" s="819">
        <f>+'1055 IDU'!O5</f>
        <v>0.15</v>
      </c>
      <c r="H65" s="821">
        <f t="shared" si="1"/>
        <v>1</v>
      </c>
      <c r="J65" s="837"/>
      <c r="K65" s="198"/>
      <c r="L65" s="198"/>
      <c r="M65" s="198"/>
      <c r="N65" s="198"/>
      <c r="O65" s="198"/>
      <c r="AB65" s="828"/>
    </row>
    <row r="66" spans="1:28" ht="30.75" customHeight="1" x14ac:dyDescent="0.25">
      <c r="A66" s="820">
        <v>1056</v>
      </c>
      <c r="B66" s="818" t="s">
        <v>59</v>
      </c>
      <c r="C66" s="818" t="s">
        <v>2399</v>
      </c>
      <c r="D66" s="819">
        <f>+'1056 LOTERIA'!O2</f>
        <v>0.4</v>
      </c>
      <c r="E66" s="819">
        <f>+'1056 LOTERIA'!O3</f>
        <v>0.2</v>
      </c>
      <c r="F66" s="819">
        <f>+'1056 LOTERIA'!O4</f>
        <v>0.05</v>
      </c>
      <c r="G66" s="819">
        <f>+'1056 LOTERIA'!O5</f>
        <v>0.15</v>
      </c>
      <c r="H66" s="821">
        <f t="shared" si="1"/>
        <v>0.80000000000000016</v>
      </c>
      <c r="J66" s="837"/>
      <c r="K66" s="198"/>
      <c r="L66" s="198"/>
      <c r="M66" s="198"/>
      <c r="N66" s="198"/>
      <c r="O66" s="198"/>
      <c r="AB66" s="828"/>
    </row>
    <row r="67" spans="1:28" ht="30.75" customHeight="1" x14ac:dyDescent="0.25">
      <c r="A67" s="820">
        <v>1057</v>
      </c>
      <c r="B67" s="818" t="s">
        <v>60</v>
      </c>
      <c r="C67" s="818" t="s">
        <v>1331</v>
      </c>
      <c r="D67" s="819">
        <f>+'1057 SRSOCCI'!O2</f>
        <v>0.4</v>
      </c>
      <c r="E67" s="819">
        <f>+'1057 SRSOCCI'!O3</f>
        <v>0.2</v>
      </c>
      <c r="F67" s="819">
        <f>+'1057 SRSOCCI'!O4</f>
        <v>0.05</v>
      </c>
      <c r="G67" s="819">
        <f>+'1057 SRSOCCI'!O5</f>
        <v>0.15</v>
      </c>
      <c r="H67" s="821">
        <f t="shared" si="1"/>
        <v>0.80000000000000016</v>
      </c>
      <c r="J67" s="837"/>
      <c r="K67" s="198"/>
      <c r="L67" s="198"/>
      <c r="M67" s="198"/>
      <c r="N67" s="198"/>
      <c r="O67" s="198"/>
      <c r="AB67" s="828"/>
    </row>
    <row r="68" spans="1:28" ht="30.75" customHeight="1" thickBot="1" x14ac:dyDescent="0.3">
      <c r="A68" s="822">
        <v>1058</v>
      </c>
      <c r="B68" s="823" t="s">
        <v>61</v>
      </c>
      <c r="C68" s="823" t="s">
        <v>4085</v>
      </c>
      <c r="D68" s="824">
        <f>+'1058 IDPYBA'!O2</f>
        <v>0.4</v>
      </c>
      <c r="E68" s="824">
        <f>+'1058 IDPYBA'!O3</f>
        <v>0.2</v>
      </c>
      <c r="F68" s="824">
        <f>+'1058 IDPYBA'!O4</f>
        <v>0.05</v>
      </c>
      <c r="G68" s="824">
        <f>+'1058 IDPYBA'!O5</f>
        <v>0.15</v>
      </c>
      <c r="H68" s="825">
        <f t="shared" si="1"/>
        <v>0.80000000000000016</v>
      </c>
      <c r="J68" s="829"/>
      <c r="K68" s="830"/>
      <c r="L68" s="830"/>
      <c r="M68" s="830"/>
      <c r="N68" s="830"/>
      <c r="O68" s="830"/>
      <c r="P68" s="831"/>
      <c r="Q68" s="831"/>
      <c r="R68" s="831"/>
      <c r="S68" s="831"/>
      <c r="T68" s="831"/>
      <c r="U68" s="831"/>
      <c r="V68" s="831"/>
      <c r="W68" s="831"/>
      <c r="X68" s="831"/>
      <c r="Y68" s="831"/>
      <c r="Z68" s="831"/>
      <c r="AA68" s="831"/>
      <c r="AB68" s="832"/>
    </row>
    <row r="69" spans="1:28" ht="30.75" customHeight="1" x14ac:dyDescent="0.25">
      <c r="B69" s="201"/>
      <c r="J69" s="198"/>
      <c r="K69" s="198"/>
      <c r="L69" s="198"/>
      <c r="M69" s="198"/>
      <c r="N69" s="198"/>
      <c r="O69" s="198"/>
    </row>
    <row r="70" spans="1:28" x14ac:dyDescent="0.25">
      <c r="H70" s="802"/>
      <c r="J70" s="198"/>
      <c r="K70" s="198"/>
      <c r="L70" s="198"/>
      <c r="M70" s="198"/>
      <c r="N70" s="198"/>
      <c r="O70" s="198"/>
    </row>
    <row r="71" spans="1:28" x14ac:dyDescent="0.25">
      <c r="J71" s="198"/>
      <c r="K71" s="198"/>
      <c r="L71" s="198"/>
      <c r="M71" s="198"/>
      <c r="N71" s="198"/>
      <c r="O71" s="198"/>
    </row>
    <row r="72" spans="1:28" x14ac:dyDescent="0.25">
      <c r="J72" s="198"/>
      <c r="K72" s="198"/>
      <c r="L72" s="198"/>
      <c r="M72" s="198"/>
      <c r="N72" s="198"/>
      <c r="O72" s="198"/>
    </row>
    <row r="73" spans="1:28" x14ac:dyDescent="0.25">
      <c r="J73" s="198"/>
      <c r="K73" s="198"/>
      <c r="L73" s="198"/>
      <c r="M73" s="198"/>
      <c r="N73" s="198"/>
      <c r="O73" s="198"/>
    </row>
    <row r="74" spans="1:28" ht="15.75" thickBot="1" x14ac:dyDescent="0.3">
      <c r="J74" s="198"/>
      <c r="K74" s="198"/>
      <c r="L74" s="198"/>
      <c r="M74" s="198"/>
      <c r="N74" s="198"/>
      <c r="O74" s="198"/>
    </row>
    <row r="75" spans="1:28" ht="15.75" thickBot="1" x14ac:dyDescent="0.3">
      <c r="J75" s="198"/>
      <c r="K75" s="198"/>
      <c r="L75" s="198"/>
      <c r="M75" s="198"/>
      <c r="N75" s="198"/>
      <c r="O75" s="198"/>
    </row>
    <row r="76" spans="1:28" x14ac:dyDescent="0.25">
      <c r="J76" s="198"/>
      <c r="K76" s="198"/>
      <c r="L76" s="198"/>
      <c r="M76" s="198"/>
      <c r="N76" s="198"/>
      <c r="O76" s="198"/>
    </row>
    <row r="77" spans="1:28" x14ac:dyDescent="0.25">
      <c r="J77" s="198"/>
      <c r="K77" s="198"/>
      <c r="L77" s="198"/>
      <c r="M77" s="198"/>
      <c r="N77" s="198"/>
      <c r="O77" s="198"/>
    </row>
    <row r="78" spans="1:28" x14ac:dyDescent="0.25">
      <c r="J78" s="198"/>
      <c r="K78" s="198"/>
      <c r="L78" s="198"/>
      <c r="M78" s="198"/>
      <c r="N78" s="198"/>
      <c r="O78" s="198"/>
    </row>
    <row r="79" spans="1:28" x14ac:dyDescent="0.25">
      <c r="J79" s="198"/>
      <c r="K79" s="198"/>
      <c r="L79" s="198"/>
      <c r="M79" s="198"/>
      <c r="N79" s="198"/>
      <c r="O79" s="198"/>
    </row>
    <row r="80" spans="1:28" ht="15.75" thickBot="1" x14ac:dyDescent="0.3">
      <c r="J80" s="198"/>
      <c r="K80" s="198"/>
      <c r="L80" s="198"/>
      <c r="M80" s="198"/>
      <c r="N80" s="198"/>
      <c r="O80" s="198"/>
    </row>
    <row r="81" spans="10:15" ht="15.75" thickBot="1" x14ac:dyDescent="0.3">
      <c r="J81" s="198"/>
      <c r="K81" s="198"/>
      <c r="L81" s="198"/>
      <c r="M81" s="198"/>
      <c r="N81" s="198"/>
      <c r="O81" s="198"/>
    </row>
    <row r="82" spans="10:15" x14ac:dyDescent="0.25">
      <c r="J82" s="198"/>
      <c r="K82" s="198"/>
      <c r="L82" s="198"/>
      <c r="M82" s="198"/>
      <c r="N82" s="198"/>
      <c r="O82" s="198"/>
    </row>
    <row r="83" spans="10:15" x14ac:dyDescent="0.25">
      <c r="J83" s="198"/>
      <c r="K83" s="198"/>
      <c r="L83" s="198"/>
      <c r="M83" s="198"/>
      <c r="N83" s="198"/>
      <c r="O83" s="198"/>
    </row>
    <row r="84" spans="10:15" ht="15.75" thickBot="1" x14ac:dyDescent="0.3">
      <c r="J84" s="198"/>
      <c r="K84" s="198"/>
      <c r="L84" s="198"/>
      <c r="M84" s="198"/>
      <c r="N84" s="198"/>
      <c r="O84" s="198"/>
    </row>
    <row r="85" spans="10:15" ht="15.75" thickBot="1" x14ac:dyDescent="0.3">
      <c r="J85" s="198"/>
      <c r="K85" s="198"/>
      <c r="L85" s="198"/>
      <c r="M85" s="198"/>
      <c r="N85" s="198"/>
      <c r="O85" s="198"/>
    </row>
    <row r="86" spans="10:15" x14ac:dyDescent="0.25">
      <c r="J86" s="198"/>
      <c r="K86" s="198"/>
      <c r="L86" s="198"/>
      <c r="M86" s="198"/>
      <c r="N86" s="198"/>
      <c r="O86" s="198"/>
    </row>
    <row r="87" spans="10:15" x14ac:dyDescent="0.25">
      <c r="J87" s="198"/>
      <c r="K87" s="198"/>
      <c r="L87" s="198"/>
      <c r="M87" s="198"/>
      <c r="N87" s="198"/>
      <c r="O87" s="198"/>
    </row>
    <row r="88" spans="10:15" ht="15.75" thickBot="1" x14ac:dyDescent="0.3">
      <c r="J88" s="198"/>
      <c r="K88" s="198"/>
      <c r="L88" s="198"/>
      <c r="M88" s="198"/>
      <c r="N88" s="198"/>
      <c r="O88" s="198"/>
    </row>
    <row r="89" spans="10:15" ht="15.75" thickBot="1" x14ac:dyDescent="0.3">
      <c r="J89" s="198"/>
      <c r="K89" s="198"/>
      <c r="L89" s="198"/>
      <c r="M89" s="198"/>
      <c r="N89" s="198"/>
      <c r="O89" s="198"/>
    </row>
    <row r="90" spans="10:15" x14ac:dyDescent="0.25">
      <c r="J90" s="198"/>
      <c r="K90" s="198"/>
      <c r="L90" s="198"/>
      <c r="M90" s="198"/>
      <c r="N90" s="198"/>
      <c r="O90" s="198"/>
    </row>
    <row r="91" spans="10:15" ht="15.75" thickBot="1" x14ac:dyDescent="0.3">
      <c r="J91" s="198"/>
      <c r="K91" s="198"/>
      <c r="L91" s="198"/>
      <c r="M91" s="198"/>
      <c r="N91" s="198"/>
      <c r="O91" s="198"/>
    </row>
    <row r="92" spans="10:15" ht="15.75" thickBot="1" x14ac:dyDescent="0.3">
      <c r="J92" s="198"/>
      <c r="K92" s="198"/>
      <c r="L92" s="198"/>
      <c r="M92" s="198"/>
      <c r="N92" s="198"/>
      <c r="O92" s="198"/>
    </row>
  </sheetData>
  <mergeCells count="3">
    <mergeCell ref="A4:K4"/>
    <mergeCell ref="C1:J2"/>
    <mergeCell ref="A3:K3"/>
  </mergeCells>
  <pageMargins left="0.7" right="0.7" top="0.75" bottom="0.75" header="0.3" footer="0.3"/>
  <pageSetup orientation="portrait" r:id="rId3"/>
  <drawing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9">
    <tabColor theme="4" tint="-0.249977111117893"/>
  </sheetPr>
  <dimension ref="A1:Y70"/>
  <sheetViews>
    <sheetView showGridLines="0" topLeftCell="C21" zoomScale="70" zoomScaleNormal="70" workbookViewId="0">
      <selection activeCell="J42" sqref="J42"/>
    </sheetView>
  </sheetViews>
  <sheetFormatPr baseColWidth="10" defaultColWidth="11.42578125" defaultRowHeight="15" x14ac:dyDescent="0.25"/>
  <cols>
    <col min="1" max="1" width="11.42578125" style="201"/>
    <col min="2" max="2" width="45.42578125" style="201" customWidth="1"/>
    <col min="3" max="3" width="28.7109375" style="201" bestFit="1" customWidth="1"/>
    <col min="4" max="8" width="24.140625" style="201" customWidth="1"/>
    <col min="9" max="9" width="7.42578125" style="201" customWidth="1"/>
    <col min="10" max="10" width="40.28515625" style="201" bestFit="1" customWidth="1"/>
    <col min="11" max="11" width="74.5703125" style="201" bestFit="1" customWidth="1"/>
    <col min="12" max="12" width="67.85546875" style="201" bestFit="1" customWidth="1"/>
    <col min="13" max="13" width="69.28515625" style="201" bestFit="1" customWidth="1"/>
    <col min="14" max="14" width="59.5703125" style="201" bestFit="1" customWidth="1"/>
    <col min="15" max="15" width="39.28515625" style="201" bestFit="1" customWidth="1"/>
    <col min="16" max="16" width="16.42578125" style="201" customWidth="1"/>
    <col min="17" max="16384" width="11.42578125" style="201"/>
  </cols>
  <sheetData>
    <row r="1" spans="1:25" s="806" customFormat="1" ht="15" customHeight="1" x14ac:dyDescent="0.25">
      <c r="A1" s="812"/>
      <c r="B1" s="813"/>
      <c r="C1" s="1401" t="s">
        <v>0</v>
      </c>
      <c r="D1" s="1401"/>
      <c r="E1" s="1401"/>
      <c r="F1" s="1401"/>
      <c r="G1" s="1401"/>
      <c r="H1" s="1401"/>
      <c r="I1" s="1401"/>
      <c r="J1" s="1401"/>
      <c r="K1" s="813"/>
    </row>
    <row r="2" spans="1:25" s="806" customFormat="1" ht="15" customHeight="1" x14ac:dyDescent="0.25">
      <c r="A2" s="813"/>
      <c r="B2" s="813"/>
      <c r="C2" s="1401"/>
      <c r="D2" s="1401"/>
      <c r="E2" s="1401"/>
      <c r="F2" s="1401"/>
      <c r="G2" s="1401"/>
      <c r="H2" s="1401"/>
      <c r="I2" s="1401"/>
      <c r="J2" s="1401"/>
      <c r="K2" s="813"/>
    </row>
    <row r="3" spans="1:25" s="803" customFormat="1" ht="21" customHeight="1" x14ac:dyDescent="0.25">
      <c r="A3" s="1627" t="s">
        <v>5663</v>
      </c>
      <c r="B3" s="1627"/>
      <c r="C3" s="1627"/>
      <c r="D3" s="1627"/>
      <c r="E3" s="1627"/>
      <c r="F3" s="1627"/>
      <c r="G3" s="1627"/>
      <c r="H3" s="1627"/>
      <c r="I3" s="1627"/>
      <c r="J3" s="1627"/>
      <c r="K3" s="1627"/>
    </row>
    <row r="4" spans="1:25" s="803" customFormat="1" ht="21" customHeight="1" x14ac:dyDescent="0.25">
      <c r="A4" s="1626" t="s">
        <v>5642</v>
      </c>
      <c r="B4" s="1626"/>
      <c r="C4" s="1626"/>
      <c r="D4" s="1626"/>
      <c r="E4" s="1626"/>
      <c r="F4" s="1626"/>
      <c r="G4" s="1626"/>
      <c r="H4" s="1626"/>
      <c r="I4" s="1626"/>
      <c r="J4" s="1626"/>
      <c r="K4" s="1626"/>
    </row>
    <row r="5" spans="1:25" s="806" customFormat="1" ht="15.75" thickBot="1" x14ac:dyDescent="0.3">
      <c r="A5" s="807"/>
      <c r="B5" s="807"/>
      <c r="C5" s="807"/>
      <c r="D5" s="807"/>
      <c r="E5" s="807"/>
      <c r="F5" s="807"/>
      <c r="G5" s="807"/>
      <c r="H5" s="807"/>
      <c r="I5" s="807"/>
      <c r="J5" s="807"/>
      <c r="K5" s="807"/>
    </row>
    <row r="6" spans="1:25" s="24" customFormat="1" ht="33.6" customHeight="1" thickBot="1" x14ac:dyDescent="0.3">
      <c r="B6" s="814" t="s">
        <v>5643</v>
      </c>
      <c r="C6" s="810" t="s">
        <v>5644</v>
      </c>
      <c r="D6" s="816" t="s">
        <v>5645</v>
      </c>
      <c r="E6" s="808">
        <v>2022</v>
      </c>
    </row>
    <row r="7" spans="1:25" s="24" customFormat="1" ht="40.5" customHeight="1" thickBot="1" x14ac:dyDescent="0.3">
      <c r="B7" s="815" t="s">
        <v>5646</v>
      </c>
      <c r="C7" s="811" t="s">
        <v>5664</v>
      </c>
      <c r="D7" s="817" t="s">
        <v>5647</v>
      </c>
      <c r="E7" s="809">
        <v>2023</v>
      </c>
    </row>
    <row r="8" spans="1:25" x14ac:dyDescent="0.25">
      <c r="C8" s="24"/>
      <c r="D8" s="24"/>
      <c r="E8" s="24"/>
      <c r="F8" s="24"/>
      <c r="G8" s="24"/>
    </row>
    <row r="10" spans="1:25" ht="23.25" customHeight="1" thickBot="1" x14ac:dyDescent="0.3">
      <c r="J10" s="831"/>
      <c r="K10" s="831"/>
      <c r="L10" s="831"/>
      <c r="M10" s="831"/>
      <c r="N10" s="831"/>
      <c r="O10" s="831"/>
      <c r="P10" s="831"/>
      <c r="Q10" s="831"/>
      <c r="R10" s="831"/>
      <c r="S10" s="831"/>
      <c r="T10" s="831"/>
      <c r="U10" s="831"/>
      <c r="V10" s="831"/>
      <c r="W10" s="831"/>
      <c r="X10" s="831"/>
      <c r="Y10" s="831"/>
    </row>
    <row r="11" spans="1:25" ht="108.75" thickBot="1" x14ac:dyDescent="0.3">
      <c r="A11" s="975" t="s">
        <v>5648</v>
      </c>
      <c r="B11" s="976" t="s">
        <v>5649</v>
      </c>
      <c r="C11" s="977" t="s">
        <v>5650</v>
      </c>
      <c r="D11" s="970" t="s">
        <v>5665</v>
      </c>
      <c r="E11" s="970" t="s">
        <v>5666</v>
      </c>
      <c r="F11" s="970" t="s">
        <v>5667</v>
      </c>
      <c r="G11" s="970" t="s">
        <v>5668</v>
      </c>
      <c r="H11" s="1303" t="s">
        <v>5669</v>
      </c>
      <c r="J11" s="844" t="s">
        <v>5656</v>
      </c>
      <c r="K11" s="844" t="s">
        <v>5670</v>
      </c>
      <c r="Y11" s="828"/>
    </row>
    <row r="12" spans="1:25" ht="24" x14ac:dyDescent="0.25">
      <c r="A12" s="971">
        <v>1001</v>
      </c>
      <c r="B12" s="972" t="s">
        <v>5</v>
      </c>
      <c r="C12" s="972" t="s">
        <v>100</v>
      </c>
      <c r="D12" s="973">
        <f>+'1001 Acueducto'!O7</f>
        <v>0.1</v>
      </c>
      <c r="E12" s="973">
        <f>+'1001 Acueducto'!O8</f>
        <v>0</v>
      </c>
      <c r="F12" s="973">
        <f>+'1001 Acueducto'!O9</f>
        <v>0.4</v>
      </c>
      <c r="G12" s="973">
        <f>+'1001 Acueducto'!O10</f>
        <v>0.3</v>
      </c>
      <c r="H12" s="974">
        <f>+D12+E12+F12+G12</f>
        <v>0.8</v>
      </c>
      <c r="J12" s="917" t="s">
        <v>4085</v>
      </c>
      <c r="K12" s="916">
        <v>0.95</v>
      </c>
      <c r="Y12" s="828"/>
    </row>
    <row r="13" spans="1:25" x14ac:dyDescent="0.25">
      <c r="A13" s="820">
        <v>1002</v>
      </c>
      <c r="B13" s="818" t="s">
        <v>6</v>
      </c>
      <c r="C13" s="818" t="s">
        <v>100</v>
      </c>
      <c r="D13" s="819">
        <f>+'1002 Aguas'!O7</f>
        <v>0.1</v>
      </c>
      <c r="E13" s="819">
        <f>+'1002 Aguas'!O8</f>
        <v>0.2</v>
      </c>
      <c r="F13" s="819">
        <f>+'1002 Aguas'!O9</f>
        <v>0.4</v>
      </c>
      <c r="G13" s="819">
        <f>+'1002 Aguas'!O10</f>
        <v>0.3</v>
      </c>
      <c r="H13" s="821">
        <f>+D13+E13+F13+G13</f>
        <v>1</v>
      </c>
      <c r="J13" s="845" t="s">
        <v>32</v>
      </c>
      <c r="K13" s="847">
        <v>0.3</v>
      </c>
      <c r="Y13" s="828"/>
    </row>
    <row r="14" spans="1:25" x14ac:dyDescent="0.25">
      <c r="A14" s="820">
        <v>1003</v>
      </c>
      <c r="B14" s="818" t="s">
        <v>7</v>
      </c>
      <c r="C14" s="818" t="s">
        <v>982</v>
      </c>
      <c r="D14" s="819">
        <f>+'1003 Sec.Gen.'!O7</f>
        <v>0.1</v>
      </c>
      <c r="E14" s="819">
        <f>+'1003 Sec.Gen.'!O8</f>
        <v>0.2</v>
      </c>
      <c r="F14" s="819">
        <f>+'1003 Sec.Gen.'!O9</f>
        <v>0.4</v>
      </c>
      <c r="G14" s="819">
        <f>+'1003 Sec.Gen.'!O10</f>
        <v>0.3</v>
      </c>
      <c r="H14" s="821">
        <f t="shared" ref="H14:H69" si="0">+D14+E14+F14+G14</f>
        <v>1</v>
      </c>
      <c r="J14" s="845" t="s">
        <v>1465</v>
      </c>
      <c r="K14" s="847">
        <v>0.88571428571428579</v>
      </c>
      <c r="Y14" s="828"/>
    </row>
    <row r="15" spans="1:25" ht="24" x14ac:dyDescent="0.25">
      <c r="A15" s="820">
        <v>1004</v>
      </c>
      <c r="B15" s="818" t="s">
        <v>1083</v>
      </c>
      <c r="C15" s="818" t="s">
        <v>1082</v>
      </c>
      <c r="D15" s="819">
        <f>+'1004 SDDE'!O7</f>
        <v>0</v>
      </c>
      <c r="E15" s="819">
        <f>+'1004 SDDE'!O8</f>
        <v>0</v>
      </c>
      <c r="F15" s="819">
        <f>+'1004 SDDE'!O9</f>
        <v>0</v>
      </c>
      <c r="G15" s="819">
        <f>+'1004 SDDE'!O10</f>
        <v>0.3</v>
      </c>
      <c r="H15" s="821">
        <f t="shared" si="0"/>
        <v>0.3</v>
      </c>
      <c r="J15" s="845" t="s">
        <v>1082</v>
      </c>
      <c r="K15" s="847">
        <v>0.67499999999999993</v>
      </c>
      <c r="Y15" s="828"/>
    </row>
    <row r="16" spans="1:25" ht="24" x14ac:dyDescent="0.25">
      <c r="A16" s="820">
        <v>1005</v>
      </c>
      <c r="B16" s="818" t="s">
        <v>9</v>
      </c>
      <c r="C16" s="818" t="s">
        <v>1138</v>
      </c>
      <c r="D16" s="819">
        <f>+'1005 DADEP'!O7</f>
        <v>0.1</v>
      </c>
      <c r="E16" s="819">
        <f>+'1005 DADEP'!O8</f>
        <v>0.2</v>
      </c>
      <c r="F16" s="819">
        <f>+'1005 DADEP'!O9</f>
        <v>0.4</v>
      </c>
      <c r="G16" s="819">
        <f>+'1005 DADEP'!O10</f>
        <v>0.3</v>
      </c>
      <c r="H16" s="821">
        <f t="shared" si="0"/>
        <v>1</v>
      </c>
      <c r="J16" s="845" t="s">
        <v>1900</v>
      </c>
      <c r="K16" s="847">
        <v>0.93333333333333324</v>
      </c>
      <c r="Y16" s="828"/>
    </row>
    <row r="17" spans="1:25" ht="24" x14ac:dyDescent="0.25">
      <c r="A17" s="820">
        <v>1006</v>
      </c>
      <c r="B17" s="818" t="s">
        <v>10</v>
      </c>
      <c r="C17" s="818" t="s">
        <v>982</v>
      </c>
      <c r="D17" s="819">
        <f>+'1006 DASC'!O7</f>
        <v>0.1</v>
      </c>
      <c r="E17" s="819">
        <f>+'1006 DASC'!O8</f>
        <v>0.2</v>
      </c>
      <c r="F17" s="819">
        <f>+'1006 DASC'!O9</f>
        <v>0.4</v>
      </c>
      <c r="G17" s="819">
        <f>+'1006 DASC'!O10</f>
        <v>0.3</v>
      </c>
      <c r="H17" s="821">
        <f t="shared" si="0"/>
        <v>1</v>
      </c>
      <c r="J17" s="845" t="s">
        <v>5264</v>
      </c>
      <c r="K17" s="847">
        <v>1</v>
      </c>
      <c r="Y17" s="828"/>
    </row>
    <row r="18" spans="1:25" x14ac:dyDescent="0.25">
      <c r="A18" s="820">
        <v>1007</v>
      </c>
      <c r="B18" s="818" t="s">
        <v>11</v>
      </c>
      <c r="C18" s="818" t="s">
        <v>1331</v>
      </c>
      <c r="D18" s="819">
        <f>+'1007 EGAT'!O7</f>
        <v>0.1</v>
      </c>
      <c r="E18" s="819">
        <f>+'1007 EGAT'!O8</f>
        <v>0.2</v>
      </c>
      <c r="F18" s="819">
        <f>+'1007 EGAT'!O9</f>
        <v>0.4</v>
      </c>
      <c r="G18" s="819">
        <f>+'1007 EGAT'!O10</f>
        <v>0.3</v>
      </c>
      <c r="H18" s="821">
        <f t="shared" si="0"/>
        <v>1</v>
      </c>
      <c r="J18" s="845" t="s">
        <v>982</v>
      </c>
      <c r="K18" s="847">
        <v>1</v>
      </c>
      <c r="Y18" s="828"/>
    </row>
    <row r="19" spans="1:25" ht="24" x14ac:dyDescent="0.25">
      <c r="A19" s="820">
        <v>1008</v>
      </c>
      <c r="B19" s="818" t="s">
        <v>12</v>
      </c>
      <c r="C19" s="818" t="s">
        <v>1331</v>
      </c>
      <c r="D19" s="819">
        <f>+'1008 IDCBIS'!O7</f>
        <v>0</v>
      </c>
      <c r="E19" s="819">
        <f>+'1008 IDCBIS'!O8</f>
        <v>0</v>
      </c>
      <c r="F19" s="819">
        <f>+'1008 IDCBIS'!O9</f>
        <v>0</v>
      </c>
      <c r="G19" s="819">
        <f>+'1008 IDCBIS'!O10</f>
        <v>0.3</v>
      </c>
      <c r="H19" s="821">
        <f t="shared" si="0"/>
        <v>0.3</v>
      </c>
      <c r="J19" s="845" t="s">
        <v>1138</v>
      </c>
      <c r="K19" s="847">
        <v>0.93333333333333324</v>
      </c>
      <c r="Y19" s="828"/>
    </row>
    <row r="20" spans="1:25" ht="24" x14ac:dyDescent="0.25">
      <c r="A20" s="820">
        <v>1009</v>
      </c>
      <c r="B20" s="818" t="s">
        <v>13</v>
      </c>
      <c r="C20" s="818" t="s">
        <v>1465</v>
      </c>
      <c r="D20" s="819">
        <f>+'1009 SDCRD'!O7</f>
        <v>0.1</v>
      </c>
      <c r="E20" s="819">
        <f>+'1009 SDCRD'!O8</f>
        <v>0.2</v>
      </c>
      <c r="F20" s="819">
        <f>+'1009 SDCRD'!O9</f>
        <v>0.4</v>
      </c>
      <c r="G20" s="819">
        <f>+'1009 SDCRD'!O10</f>
        <v>0.3</v>
      </c>
      <c r="H20" s="821">
        <f t="shared" si="0"/>
        <v>1</v>
      </c>
      <c r="J20" s="845" t="s">
        <v>100</v>
      </c>
      <c r="K20" s="847">
        <v>0.96666666666666667</v>
      </c>
      <c r="Y20" s="828"/>
    </row>
    <row r="21" spans="1:25" x14ac:dyDescent="0.25">
      <c r="A21" s="820">
        <v>1010</v>
      </c>
      <c r="B21" s="818" t="s">
        <v>14</v>
      </c>
      <c r="C21" s="818" t="s">
        <v>1138</v>
      </c>
      <c r="D21" s="819">
        <f>+'1010 Sec.Gob.'!O7</f>
        <v>0.1</v>
      </c>
      <c r="E21" s="819">
        <f>+'1010 Sec.Gob.'!O8</f>
        <v>0</v>
      </c>
      <c r="F21" s="819">
        <f>+'1010 Sec.Gob.'!O9</f>
        <v>0.4</v>
      </c>
      <c r="G21" s="819">
        <f>+'1010 Sec.Gob.'!O10</f>
        <v>0.3</v>
      </c>
      <c r="H21" s="821">
        <f t="shared" si="0"/>
        <v>0.8</v>
      </c>
      <c r="J21" s="845" t="s">
        <v>2399</v>
      </c>
      <c r="K21" s="847">
        <v>0.875</v>
      </c>
      <c r="Y21" s="828"/>
    </row>
    <row r="22" spans="1:25" x14ac:dyDescent="0.25">
      <c r="A22" s="820">
        <v>1011</v>
      </c>
      <c r="B22" s="818" t="s">
        <v>15</v>
      </c>
      <c r="C22" s="818" t="s">
        <v>1700</v>
      </c>
      <c r="D22" s="819">
        <f>+'1011 SDMOV'!O7</f>
        <v>0.1</v>
      </c>
      <c r="E22" s="819">
        <f>+'1011 SDMOV'!O8</f>
        <v>0.2</v>
      </c>
      <c r="F22" s="819">
        <f>+'1011 SDMOV'!O9</f>
        <v>0.4</v>
      </c>
      <c r="G22" s="819">
        <f>+'1011 SDMOV'!O10</f>
        <v>0.3</v>
      </c>
      <c r="H22" s="821">
        <f t="shared" si="0"/>
        <v>1</v>
      </c>
      <c r="J22" s="845" t="s">
        <v>4160</v>
      </c>
      <c r="K22" s="847">
        <v>0.55000000000000004</v>
      </c>
      <c r="Y22" s="828"/>
    </row>
    <row r="23" spans="1:25" ht="24" x14ac:dyDescent="0.25">
      <c r="A23" s="820">
        <v>1012</v>
      </c>
      <c r="B23" s="818" t="s">
        <v>1830</v>
      </c>
      <c r="C23" s="818" t="s">
        <v>1829</v>
      </c>
      <c r="D23" s="819">
        <f>+'1012 UAECOB'!O7</f>
        <v>0.1</v>
      </c>
      <c r="E23" s="819">
        <f>+'1012 UAECOB'!O8</f>
        <v>0.2</v>
      </c>
      <c r="F23" s="819">
        <f>+'1012 UAECOB'!O9</f>
        <v>0.4</v>
      </c>
      <c r="G23" s="819">
        <f>+'1012 UAECOB'!O10</f>
        <v>0.3</v>
      </c>
      <c r="H23" s="821">
        <f t="shared" si="0"/>
        <v>1</v>
      </c>
      <c r="J23" s="845" t="s">
        <v>1700</v>
      </c>
      <c r="K23" s="847">
        <v>1</v>
      </c>
      <c r="Y23" s="828"/>
    </row>
    <row r="24" spans="1:25" x14ac:dyDescent="0.25">
      <c r="A24" s="820">
        <v>1013</v>
      </c>
      <c r="B24" s="818" t="s">
        <v>17</v>
      </c>
      <c r="C24" s="818" t="s">
        <v>1900</v>
      </c>
      <c r="D24" s="819">
        <f>+'1013 Un.Dis.'!O7</f>
        <v>0.1</v>
      </c>
      <c r="E24" s="819">
        <f>+'1013 Un.Dis.'!O8</f>
        <v>0.2</v>
      </c>
      <c r="F24" s="819">
        <f>+'1013 Un.Dis.'!O9</f>
        <v>0.4</v>
      </c>
      <c r="G24" s="819">
        <f>+'1013 Un.Dis.'!O10</f>
        <v>0.3</v>
      </c>
      <c r="H24" s="821">
        <f t="shared" si="0"/>
        <v>1</v>
      </c>
      <c r="J24" s="845" t="s">
        <v>2995</v>
      </c>
      <c r="K24" s="847">
        <v>1</v>
      </c>
      <c r="Y24" s="828"/>
    </row>
    <row r="25" spans="1:25" ht="24" x14ac:dyDescent="0.25">
      <c r="A25" s="820">
        <v>1014</v>
      </c>
      <c r="B25" s="818" t="s">
        <v>18</v>
      </c>
      <c r="C25" s="818" t="s">
        <v>100</v>
      </c>
      <c r="D25" s="819">
        <f>+'1014 ERU'!O7</f>
        <v>0.1</v>
      </c>
      <c r="E25" s="819">
        <f>+'1014 ERU'!O8</f>
        <v>0.2</v>
      </c>
      <c r="F25" s="819">
        <f>+'1014 ERU'!O9</f>
        <v>0.4</v>
      </c>
      <c r="G25" s="819">
        <f>+'1014 ERU'!O10</f>
        <v>0.3</v>
      </c>
      <c r="H25" s="821">
        <f t="shared" si="0"/>
        <v>1</v>
      </c>
      <c r="J25" s="845" t="s">
        <v>2759</v>
      </c>
      <c r="K25" s="847">
        <v>0.93333333333333324</v>
      </c>
      <c r="Y25" s="828"/>
    </row>
    <row r="26" spans="1:25" x14ac:dyDescent="0.25">
      <c r="A26" s="820">
        <v>1015</v>
      </c>
      <c r="B26" s="818" t="s">
        <v>19</v>
      </c>
      <c r="C26" s="818" t="s">
        <v>1465</v>
      </c>
      <c r="D26" s="819">
        <f>+'1015 IDRD'!O7</f>
        <v>0.1</v>
      </c>
      <c r="E26" s="819">
        <f>+'1015 IDRD'!O8</f>
        <v>0.2</v>
      </c>
      <c r="F26" s="819">
        <f>+'1015 IDRD'!O9</f>
        <v>0.4</v>
      </c>
      <c r="G26" s="819">
        <f>+'1015 IDRD'!O10</f>
        <v>0.3</v>
      </c>
      <c r="H26" s="821">
        <f t="shared" si="0"/>
        <v>1</v>
      </c>
      <c r="J26" s="845" t="s">
        <v>4619</v>
      </c>
      <c r="K26" s="847">
        <v>1</v>
      </c>
      <c r="Y26" s="828"/>
    </row>
    <row r="27" spans="1:25" ht="24" x14ac:dyDescent="0.25">
      <c r="A27" s="820">
        <v>1016</v>
      </c>
      <c r="B27" s="818" t="s">
        <v>20</v>
      </c>
      <c r="C27" s="818" t="s">
        <v>1082</v>
      </c>
      <c r="D27" s="819">
        <f>+'1016 IPES'!O7</f>
        <v>0.1</v>
      </c>
      <c r="E27" s="819">
        <f>+'1016 IPES'!O8</f>
        <v>0.2</v>
      </c>
      <c r="F27" s="819">
        <f>+'1016 IPES'!O9</f>
        <v>0.4</v>
      </c>
      <c r="G27" s="819">
        <f>+'1016 IPES'!O10</f>
        <v>0.3</v>
      </c>
      <c r="H27" s="821">
        <f t="shared" si="0"/>
        <v>1</v>
      </c>
      <c r="J27" s="845" t="s">
        <v>1331</v>
      </c>
      <c r="K27" s="847">
        <v>0.82499999999999996</v>
      </c>
      <c r="Y27" s="828"/>
    </row>
    <row r="28" spans="1:25" ht="24.75" thickBot="1" x14ac:dyDescent="0.3">
      <c r="A28" s="820">
        <v>1017</v>
      </c>
      <c r="B28" s="818" t="s">
        <v>21</v>
      </c>
      <c r="C28" s="818" t="s">
        <v>1082</v>
      </c>
      <c r="D28" s="819">
        <f>+'1017 IDT'!O7</f>
        <v>0.1</v>
      </c>
      <c r="E28" s="819">
        <f>+'1017 IDT'!O8</f>
        <v>0.2</v>
      </c>
      <c r="F28" s="819">
        <f>+'1017 IDT'!O9</f>
        <v>0.4</v>
      </c>
      <c r="G28" s="819">
        <f>+'1017 IDT'!O10</f>
        <v>0.3</v>
      </c>
      <c r="H28" s="821">
        <f t="shared" si="0"/>
        <v>1</v>
      </c>
      <c r="J28" s="918" t="s">
        <v>1829</v>
      </c>
      <c r="K28" s="847">
        <v>1</v>
      </c>
      <c r="Y28" s="828"/>
    </row>
    <row r="29" spans="1:25" ht="24.75" thickBot="1" x14ac:dyDescent="0.3">
      <c r="A29" s="820">
        <v>1018</v>
      </c>
      <c r="B29" s="818" t="s">
        <v>22</v>
      </c>
      <c r="C29" s="818" t="s">
        <v>2399</v>
      </c>
      <c r="D29" s="819">
        <f>+'1018 FONCEP'!O7</f>
        <v>0.1</v>
      </c>
      <c r="E29" s="819">
        <f>+'1018 FONCEP'!O8</f>
        <v>0</v>
      </c>
      <c r="F29" s="819">
        <f>+'1018 FONCEP'!O9</f>
        <v>0.4</v>
      </c>
      <c r="G29" s="819">
        <f>+'1018 FONCEP'!O10</f>
        <v>0.3</v>
      </c>
      <c r="H29" s="821">
        <f t="shared" si="0"/>
        <v>0.8</v>
      </c>
      <c r="J29" s="844" t="s">
        <v>5658</v>
      </c>
      <c r="K29" s="848">
        <v>0.88620689655172413</v>
      </c>
      <c r="Y29" s="828"/>
    </row>
    <row r="30" spans="1:25" ht="30.75" customHeight="1" thickBot="1" x14ac:dyDescent="0.3">
      <c r="A30" s="820">
        <v>1019</v>
      </c>
      <c r="B30" s="818" t="s">
        <v>23</v>
      </c>
      <c r="C30" s="818" t="s">
        <v>1900</v>
      </c>
      <c r="D30" s="819">
        <f>+'1019 SED'!O7</f>
        <v>0.1</v>
      </c>
      <c r="E30" s="819">
        <f>+'1019 SED'!O8</f>
        <v>0.2</v>
      </c>
      <c r="F30" s="819">
        <f>+'1019 SED'!O9</f>
        <v>0.4</v>
      </c>
      <c r="G30" s="819">
        <f>+'1019 SED'!O10</f>
        <v>0.3</v>
      </c>
      <c r="H30" s="821">
        <f t="shared" si="0"/>
        <v>1</v>
      </c>
      <c r="J30" s="846"/>
      <c r="K30" s="831"/>
      <c r="L30" s="831"/>
      <c r="M30" s="831"/>
      <c r="N30" s="831"/>
      <c r="O30" s="831"/>
      <c r="P30" s="831"/>
      <c r="Q30" s="831"/>
      <c r="R30" s="831"/>
      <c r="S30" s="831"/>
      <c r="T30" s="831"/>
      <c r="U30" s="831"/>
      <c r="V30" s="831"/>
      <c r="W30" s="831"/>
      <c r="X30" s="831"/>
      <c r="Y30" s="832"/>
    </row>
    <row r="31" spans="1:25" ht="30.75" customHeight="1" x14ac:dyDescent="0.25">
      <c r="A31" s="820">
        <v>1020</v>
      </c>
      <c r="B31" s="818" t="s">
        <v>24</v>
      </c>
      <c r="C31" s="818" t="s">
        <v>1465</v>
      </c>
      <c r="D31" s="819">
        <f>+'1020 IDARTES'!O7</f>
        <v>0.1</v>
      </c>
      <c r="E31" s="819">
        <f>+'1020 IDARTES'!O8</f>
        <v>0.2</v>
      </c>
      <c r="F31" s="819">
        <f>+'1020 IDARTES'!O9</f>
        <v>0.4</v>
      </c>
      <c r="G31" s="819">
        <f>+'1020 IDARTES'!O10</f>
        <v>0.3</v>
      </c>
      <c r="H31" s="821">
        <f t="shared" si="0"/>
        <v>1</v>
      </c>
    </row>
    <row r="32" spans="1:25" ht="30.75" customHeight="1" thickBot="1" x14ac:dyDescent="0.3">
      <c r="A32" s="820">
        <v>1021</v>
      </c>
      <c r="B32" s="818" t="s">
        <v>25</v>
      </c>
      <c r="C32" s="818" t="s">
        <v>1700</v>
      </c>
      <c r="D32" s="819">
        <f>+'1021 TRANSMI'!O7</f>
        <v>0.1</v>
      </c>
      <c r="E32" s="819">
        <f>+'1021 TRANSMI'!O8</f>
        <v>0.2</v>
      </c>
      <c r="F32" s="819">
        <f>+'1021 TRANSMI'!O9</f>
        <v>0.4</v>
      </c>
      <c r="G32" s="819">
        <f>+'1021 TRANSMI'!O10</f>
        <v>0.3</v>
      </c>
      <c r="H32" s="821">
        <f t="shared" si="0"/>
        <v>1</v>
      </c>
    </row>
    <row r="33" spans="1:25" ht="15.75" thickBot="1" x14ac:dyDescent="0.3">
      <c r="A33" s="820">
        <v>1022</v>
      </c>
      <c r="B33" s="818" t="s">
        <v>26</v>
      </c>
      <c r="C33" s="818" t="s">
        <v>2759</v>
      </c>
      <c r="D33" s="819">
        <f>+'1022 VEED'!O7</f>
        <v>0.1</v>
      </c>
      <c r="E33" s="819">
        <f>+'1022 VEED'!O8</f>
        <v>0.2</v>
      </c>
      <c r="F33" s="819">
        <f>+'1022 VEED'!O9</f>
        <v>0.4</v>
      </c>
      <c r="G33" s="819">
        <f>+'1022 VEED'!O10</f>
        <v>0.3</v>
      </c>
      <c r="H33" s="821">
        <f t="shared" si="0"/>
        <v>1</v>
      </c>
      <c r="J33" s="849" t="s">
        <v>5650</v>
      </c>
      <c r="K33" s="850" t="s">
        <v>1465</v>
      </c>
      <c r="L33" s="826"/>
      <c r="M33" s="826"/>
      <c r="N33" s="826"/>
      <c r="O33" s="826"/>
      <c r="P33" s="826"/>
      <c r="Q33" s="826"/>
      <c r="R33" s="826"/>
      <c r="S33" s="826"/>
      <c r="T33" s="826"/>
      <c r="U33" s="826"/>
      <c r="V33" s="826"/>
      <c r="W33" s="826"/>
      <c r="X33" s="826"/>
      <c r="Y33" s="827"/>
    </row>
    <row r="34" spans="1:25" ht="30.75" customHeight="1" thickBot="1" x14ac:dyDescent="0.3">
      <c r="A34" s="820">
        <v>1023</v>
      </c>
      <c r="B34" s="818" t="s">
        <v>27</v>
      </c>
      <c r="C34" s="818" t="s">
        <v>2759</v>
      </c>
      <c r="D34" s="819">
        <f>+'1023 PERS.'!O7</f>
        <v>0.1</v>
      </c>
      <c r="E34" s="819">
        <f>+'1023 PERS.'!O8</f>
        <v>0</v>
      </c>
      <c r="F34" s="819">
        <f>+'1023 PERS.'!O9</f>
        <v>0.4</v>
      </c>
      <c r="G34" s="819">
        <f>+'1023 PERS.'!O10</f>
        <v>0.3</v>
      </c>
      <c r="H34" s="821">
        <f t="shared" si="0"/>
        <v>0.8</v>
      </c>
      <c r="J34" s="835"/>
      <c r="Y34" s="828"/>
    </row>
    <row r="35" spans="1:25" ht="34.5" thickBot="1" x14ac:dyDescent="0.3">
      <c r="A35" s="820">
        <v>1024</v>
      </c>
      <c r="B35" s="818" t="s">
        <v>2907</v>
      </c>
      <c r="C35" s="818" t="s">
        <v>1465</v>
      </c>
      <c r="D35" s="819">
        <f>+'1024 FUGA'!O7</f>
        <v>0</v>
      </c>
      <c r="E35" s="819">
        <f>+'1024 FUGA'!O8</f>
        <v>0.2</v>
      </c>
      <c r="F35" s="819">
        <f>+'1024 FUGA'!O9</f>
        <v>0.4</v>
      </c>
      <c r="G35" s="819">
        <f>+'1024 FUGA'!O10</f>
        <v>0.3</v>
      </c>
      <c r="H35" s="821">
        <f t="shared" si="0"/>
        <v>0.90000000000000013</v>
      </c>
      <c r="J35" s="844" t="s">
        <v>5656</v>
      </c>
      <c r="K35" s="833" t="s">
        <v>5671</v>
      </c>
      <c r="L35" s="841" t="s">
        <v>5672</v>
      </c>
      <c r="M35" s="841" t="s">
        <v>5673</v>
      </c>
      <c r="N35" s="841" t="s">
        <v>5674</v>
      </c>
      <c r="O35" s="834" t="s">
        <v>5675</v>
      </c>
      <c r="Y35" s="828"/>
    </row>
    <row r="36" spans="1:25" x14ac:dyDescent="0.25">
      <c r="A36" s="820">
        <v>1025</v>
      </c>
      <c r="B36" s="818" t="s">
        <v>29</v>
      </c>
      <c r="C36" s="818" t="s">
        <v>2995</v>
      </c>
      <c r="D36" s="819">
        <f>+'1025 SDMU'!O7</f>
        <v>0.1</v>
      </c>
      <c r="E36" s="819">
        <f>+'1025 SDMU'!O8</f>
        <v>0.2</v>
      </c>
      <c r="F36" s="819">
        <f>+'1025 SDMU'!O9</f>
        <v>0.4</v>
      </c>
      <c r="G36" s="819">
        <f>+'1025 SDMU'!O10</f>
        <v>0.3</v>
      </c>
      <c r="H36" s="821">
        <f t="shared" si="0"/>
        <v>1</v>
      </c>
      <c r="J36" s="836" t="s">
        <v>31</v>
      </c>
      <c r="K36" s="924">
        <v>0</v>
      </c>
      <c r="L36" s="925">
        <v>0</v>
      </c>
      <c r="M36" s="925">
        <v>0</v>
      </c>
      <c r="N36" s="925">
        <v>0.3</v>
      </c>
      <c r="O36" s="926">
        <v>0.3</v>
      </c>
      <c r="Y36" s="828"/>
    </row>
    <row r="37" spans="1:25" x14ac:dyDescent="0.25">
      <c r="A37" s="820">
        <v>1026</v>
      </c>
      <c r="B37" s="818" t="s">
        <v>30</v>
      </c>
      <c r="C37" s="818" t="s">
        <v>100</v>
      </c>
      <c r="D37" s="819">
        <f>+'1026 CVP'!O7</f>
        <v>0.1</v>
      </c>
      <c r="E37" s="819">
        <f>+'1026 CVP'!O8</f>
        <v>0.2</v>
      </c>
      <c r="F37" s="819">
        <f>+'1026 CVP'!O9</f>
        <v>0.4</v>
      </c>
      <c r="G37" s="819">
        <f>+'1026 CVP'!O10</f>
        <v>0.3</v>
      </c>
      <c r="H37" s="821">
        <f t="shared" si="0"/>
        <v>1</v>
      </c>
      <c r="J37" s="836" t="s">
        <v>2907</v>
      </c>
      <c r="K37" s="927">
        <v>0</v>
      </c>
      <c r="L37" s="801">
        <v>0.2</v>
      </c>
      <c r="M37" s="801">
        <v>0.4</v>
      </c>
      <c r="N37" s="801">
        <v>0.3</v>
      </c>
      <c r="O37" s="838">
        <v>0.90000000000000013</v>
      </c>
      <c r="Y37" s="828"/>
    </row>
    <row r="38" spans="1:25" x14ac:dyDescent="0.25">
      <c r="A38" s="820">
        <v>1027</v>
      </c>
      <c r="B38" s="818" t="s">
        <v>31</v>
      </c>
      <c r="C38" s="818" t="s">
        <v>1465</v>
      </c>
      <c r="D38" s="819">
        <f>+'1027 CA-CA'!O7</f>
        <v>0</v>
      </c>
      <c r="E38" s="819">
        <f>+'1027 CA-CA'!O8</f>
        <v>0</v>
      </c>
      <c r="F38" s="819">
        <f>+'1027 CA-CA'!O9</f>
        <v>0</v>
      </c>
      <c r="G38" s="819">
        <f>+'1027 CA-CA'!O10</f>
        <v>0.3</v>
      </c>
      <c r="H38" s="821">
        <f t="shared" si="0"/>
        <v>0.3</v>
      </c>
      <c r="J38" s="836" t="s">
        <v>24</v>
      </c>
      <c r="K38" s="927">
        <v>0.1</v>
      </c>
      <c r="L38" s="801">
        <v>0.2</v>
      </c>
      <c r="M38" s="801">
        <v>0.4</v>
      </c>
      <c r="N38" s="801">
        <v>0.3</v>
      </c>
      <c r="O38" s="838">
        <v>1</v>
      </c>
      <c r="Y38" s="828"/>
    </row>
    <row r="39" spans="1:25" x14ac:dyDescent="0.25">
      <c r="A39" s="820">
        <v>1028</v>
      </c>
      <c r="B39" s="818" t="s">
        <v>32</v>
      </c>
      <c r="C39" s="818" t="s">
        <v>32</v>
      </c>
      <c r="D39" s="819">
        <f>+'1028 CONCEJO'!O7</f>
        <v>0</v>
      </c>
      <c r="E39" s="819">
        <f>+'1028 CONCEJO'!O8</f>
        <v>0</v>
      </c>
      <c r="F39" s="819">
        <f>+'1028 CONCEJO'!O9</f>
        <v>0</v>
      </c>
      <c r="G39" s="819">
        <f>+'1028 CONCEJO'!O10</f>
        <v>0.3</v>
      </c>
      <c r="H39" s="821">
        <f t="shared" si="0"/>
        <v>0.3</v>
      </c>
      <c r="J39" s="836" t="s">
        <v>3588</v>
      </c>
      <c r="K39" s="927">
        <v>0.1</v>
      </c>
      <c r="L39" s="801">
        <v>0.2</v>
      </c>
      <c r="M39" s="801">
        <v>0.4</v>
      </c>
      <c r="N39" s="801">
        <v>0.3</v>
      </c>
      <c r="O39" s="838">
        <v>1</v>
      </c>
      <c r="Y39" s="828"/>
    </row>
    <row r="40" spans="1:25" x14ac:dyDescent="0.25">
      <c r="A40" s="820">
        <v>1029</v>
      </c>
      <c r="B40" s="818" t="s">
        <v>5676</v>
      </c>
      <c r="C40" s="818" t="s">
        <v>2759</v>
      </c>
      <c r="D40" s="819">
        <f>+'1029 CONT'!O7</f>
        <v>0.1</v>
      </c>
      <c r="E40" s="819">
        <f>+'1029 CONT'!O8</f>
        <v>0.2</v>
      </c>
      <c r="F40" s="819">
        <f>+'1029 CONT'!O9</f>
        <v>0.4</v>
      </c>
      <c r="G40" s="819">
        <f>+'1029 CONT'!O10</f>
        <v>0.3</v>
      </c>
      <c r="H40" s="821">
        <f t="shared" si="0"/>
        <v>1</v>
      </c>
      <c r="J40" s="836" t="s">
        <v>19</v>
      </c>
      <c r="K40" s="927">
        <v>0.1</v>
      </c>
      <c r="L40" s="801">
        <v>0.2</v>
      </c>
      <c r="M40" s="801">
        <v>0.4</v>
      </c>
      <c r="N40" s="801">
        <v>0.3</v>
      </c>
      <c r="O40" s="838">
        <v>1</v>
      </c>
      <c r="Y40" s="828"/>
    </row>
    <row r="41" spans="1:25" ht="24" x14ac:dyDescent="0.25">
      <c r="A41" s="820">
        <v>1030</v>
      </c>
      <c r="B41" s="818" t="s">
        <v>34</v>
      </c>
      <c r="C41" s="818" t="s">
        <v>1138</v>
      </c>
      <c r="D41" s="819">
        <f>+'1030 IDPAC'!O7</f>
        <v>0.1</v>
      </c>
      <c r="E41" s="819">
        <f>+'1030 IDPAC'!O8</f>
        <v>0.2</v>
      </c>
      <c r="F41" s="819">
        <f>+'1030 IDPAC'!O9</f>
        <v>0.4</v>
      </c>
      <c r="G41" s="819">
        <f>+'1030 IDPAC'!O10</f>
        <v>0.3</v>
      </c>
      <c r="H41" s="821">
        <f t="shared" si="0"/>
        <v>1</v>
      </c>
      <c r="J41" s="836" t="s">
        <v>39</v>
      </c>
      <c r="K41" s="927">
        <v>0.1</v>
      </c>
      <c r="L41" s="801">
        <v>0.2</v>
      </c>
      <c r="M41" s="801">
        <v>0.4</v>
      </c>
      <c r="N41" s="801">
        <v>0.3</v>
      </c>
      <c r="O41" s="838">
        <v>1</v>
      </c>
      <c r="Y41" s="828"/>
    </row>
    <row r="42" spans="1:25" ht="15.75" thickBot="1" x14ac:dyDescent="0.3">
      <c r="A42" s="820">
        <v>1031</v>
      </c>
      <c r="B42" s="818" t="s">
        <v>35</v>
      </c>
      <c r="C42" s="818" t="s">
        <v>1700</v>
      </c>
      <c r="D42" s="819">
        <f>+'1031 METRO'!O7</f>
        <v>0.1</v>
      </c>
      <c r="E42" s="819">
        <f>+'1031 METRO'!O8</f>
        <v>0.2</v>
      </c>
      <c r="F42" s="819">
        <f>+'1031 METRO'!O9</f>
        <v>0.4</v>
      </c>
      <c r="G42" s="819">
        <f>+'1031 METRO'!O10</f>
        <v>0.3</v>
      </c>
      <c r="H42" s="821">
        <f t="shared" si="0"/>
        <v>1</v>
      </c>
      <c r="J42" s="836" t="s">
        <v>5677</v>
      </c>
      <c r="K42" s="927">
        <v>0.1</v>
      </c>
      <c r="L42" s="801">
        <v>0.2</v>
      </c>
      <c r="M42" s="801">
        <v>0.4</v>
      </c>
      <c r="N42" s="801">
        <v>0.3</v>
      </c>
      <c r="O42" s="838">
        <v>1</v>
      </c>
      <c r="Y42" s="828"/>
    </row>
    <row r="43" spans="1:25" ht="24.75" thickBot="1" x14ac:dyDescent="0.3">
      <c r="A43" s="820">
        <v>1032</v>
      </c>
      <c r="B43" s="818" t="s">
        <v>36</v>
      </c>
      <c r="C43" s="818" t="s">
        <v>100</v>
      </c>
      <c r="D43" s="819">
        <f>+'1032 UAESP'!O7</f>
        <v>0.1</v>
      </c>
      <c r="E43" s="819">
        <f>+'1032 UAESP'!O8</f>
        <v>0.2</v>
      </c>
      <c r="F43" s="819">
        <f>+'1032 UAESP'!O9</f>
        <v>0.4</v>
      </c>
      <c r="G43" s="819">
        <f>+'1032 UAESP'!O10</f>
        <v>0.3</v>
      </c>
      <c r="H43" s="821">
        <f t="shared" si="0"/>
        <v>1</v>
      </c>
      <c r="J43" s="844" t="s">
        <v>5658</v>
      </c>
      <c r="K43" s="928">
        <v>0.5</v>
      </c>
      <c r="L43" s="839">
        <v>1.2</v>
      </c>
      <c r="M43" s="839">
        <v>2.4</v>
      </c>
      <c r="N43" s="839">
        <v>2.1</v>
      </c>
      <c r="O43" s="840">
        <v>6.2</v>
      </c>
      <c r="Y43" s="828"/>
    </row>
    <row r="44" spans="1:25" ht="24" x14ac:dyDescent="0.25">
      <c r="A44" s="820">
        <v>1033</v>
      </c>
      <c r="B44" s="818" t="s">
        <v>37</v>
      </c>
      <c r="C44" s="818" t="s">
        <v>1900</v>
      </c>
      <c r="D44" s="819">
        <f>+'1033 IDEP'!O7</f>
        <v>0.1</v>
      </c>
      <c r="E44" s="819">
        <f>+'1033 IDEP'!O8</f>
        <v>0</v>
      </c>
      <c r="F44" s="819">
        <f>+'1033 IDEP'!O9</f>
        <v>0.4</v>
      </c>
      <c r="G44" s="819">
        <f>+'1033 IDEP'!O10</f>
        <v>0.3</v>
      </c>
      <c r="H44" s="821">
        <f t="shared" si="0"/>
        <v>0.8</v>
      </c>
      <c r="I44" s="929"/>
      <c r="J44"/>
      <c r="K44"/>
      <c r="L44"/>
      <c r="M44"/>
      <c r="N44"/>
      <c r="O44"/>
      <c r="Y44" s="828"/>
    </row>
    <row r="45" spans="1:25" ht="30.75" customHeight="1" x14ac:dyDescent="0.25">
      <c r="A45" s="820">
        <v>1034</v>
      </c>
      <c r="B45" s="818" t="s">
        <v>3588</v>
      </c>
      <c r="C45" s="818" t="s">
        <v>1465</v>
      </c>
      <c r="D45" s="819">
        <f>+'1034 IDPC'!O7</f>
        <v>0.1</v>
      </c>
      <c r="E45" s="819">
        <f>+'1034 IDPC'!O8</f>
        <v>0.2</v>
      </c>
      <c r="F45" s="819">
        <f>+'1034 IDPC'!O9</f>
        <v>0.4</v>
      </c>
      <c r="G45" s="819">
        <f>+'1034 IDPC'!O10</f>
        <v>0.3</v>
      </c>
      <c r="H45" s="821">
        <f t="shared" si="0"/>
        <v>1</v>
      </c>
      <c r="J45" s="835"/>
      <c r="Y45" s="828"/>
    </row>
    <row r="46" spans="1:25" ht="30.75" customHeight="1" x14ac:dyDescent="0.25">
      <c r="A46" s="820">
        <v>1035</v>
      </c>
      <c r="B46" s="818" t="s">
        <v>38</v>
      </c>
      <c r="C46" s="818" t="s">
        <v>1331</v>
      </c>
      <c r="D46" s="819">
        <f>+'1035 CAPSALUD'!O7</f>
        <v>0.1</v>
      </c>
      <c r="E46" s="819">
        <f>+'1035 CAPSALUD'!O8</f>
        <v>0.2</v>
      </c>
      <c r="F46" s="819">
        <f>+'1035 CAPSALUD'!O9</f>
        <v>0.4</v>
      </c>
      <c r="G46" s="819">
        <f>+'1035 CAPSALUD'!O10</f>
        <v>0.3</v>
      </c>
      <c r="H46" s="821">
        <f t="shared" si="0"/>
        <v>1</v>
      </c>
      <c r="J46" s="835"/>
      <c r="Y46" s="828"/>
    </row>
    <row r="47" spans="1:25" ht="30.75" customHeight="1" x14ac:dyDescent="0.25">
      <c r="A47" s="820">
        <v>1036</v>
      </c>
      <c r="B47" s="818" t="s">
        <v>39</v>
      </c>
      <c r="C47" s="818" t="s">
        <v>1465</v>
      </c>
      <c r="D47" s="819">
        <f>+'1036 OFB'!O7</f>
        <v>0.1</v>
      </c>
      <c r="E47" s="819">
        <f>+'1036 OFB'!O8</f>
        <v>0.2</v>
      </c>
      <c r="F47" s="819">
        <f>+'1036 OFB'!O9</f>
        <v>0.4</v>
      </c>
      <c r="G47" s="819">
        <f>+'1036 OFB'!O10</f>
        <v>0.3</v>
      </c>
      <c r="H47" s="821">
        <f t="shared" si="0"/>
        <v>1</v>
      </c>
      <c r="J47" s="835"/>
      <c r="Y47" s="828"/>
    </row>
    <row r="48" spans="1:25" ht="30.75" customHeight="1" x14ac:dyDescent="0.25">
      <c r="A48" s="820">
        <v>1037</v>
      </c>
      <c r="B48" s="818" t="s">
        <v>40</v>
      </c>
      <c r="C48" s="818" t="s">
        <v>1082</v>
      </c>
      <c r="D48" s="819">
        <f>+'1037 INVEST'!O7</f>
        <v>0.1</v>
      </c>
      <c r="E48" s="819">
        <f>+'1037 INVEST'!O8</f>
        <v>0</v>
      </c>
      <c r="F48" s="819">
        <f>+'1037 INVEST'!O9</f>
        <v>0</v>
      </c>
      <c r="G48" s="819">
        <f>+'1037 INVEST'!O10</f>
        <v>0.3</v>
      </c>
      <c r="H48" s="821">
        <f t="shared" si="0"/>
        <v>0.4</v>
      </c>
      <c r="J48" s="835"/>
      <c r="Y48" s="828"/>
    </row>
    <row r="49" spans="1:25" ht="30.75" customHeight="1" x14ac:dyDescent="0.25">
      <c r="A49" s="820">
        <v>1038</v>
      </c>
      <c r="B49" s="818" t="s">
        <v>41</v>
      </c>
      <c r="C49" s="818" t="s">
        <v>100</v>
      </c>
      <c r="D49" s="819">
        <f>+'1038 SDHAB'!O7</f>
        <v>0.1</v>
      </c>
      <c r="E49" s="819">
        <f>+'1038 SDHAB'!O8</f>
        <v>0.2</v>
      </c>
      <c r="F49" s="819">
        <f>+'1038 SDHAB'!O9</f>
        <v>0.4</v>
      </c>
      <c r="G49" s="819">
        <f>+'1038 SDHAB'!O10</f>
        <v>0.3</v>
      </c>
      <c r="H49" s="821">
        <f t="shared" si="0"/>
        <v>1</v>
      </c>
      <c r="J49" s="835"/>
      <c r="Y49" s="828"/>
    </row>
    <row r="50" spans="1:25" ht="30.75" customHeight="1" x14ac:dyDescent="0.25">
      <c r="A50" s="820">
        <v>1039</v>
      </c>
      <c r="B50" s="818" t="s">
        <v>42</v>
      </c>
      <c r="C50" s="818" t="s">
        <v>4085</v>
      </c>
      <c r="D50" s="819">
        <f>+'1039 IDIGER'!O7</f>
        <v>0.1</v>
      </c>
      <c r="E50" s="819">
        <f>+'1039 IDIGER'!O8</f>
        <v>0.2</v>
      </c>
      <c r="F50" s="819">
        <f>+'1039 IDIGER'!O9</f>
        <v>0.4</v>
      </c>
      <c r="G50" s="819">
        <f>+'1039 IDIGER'!O10</f>
        <v>0.3</v>
      </c>
      <c r="H50" s="821">
        <f t="shared" si="0"/>
        <v>1</v>
      </c>
      <c r="J50" s="835"/>
      <c r="Y50" s="828"/>
    </row>
    <row r="51" spans="1:25" ht="30.75" customHeight="1" x14ac:dyDescent="0.25">
      <c r="A51" s="820">
        <v>1040</v>
      </c>
      <c r="B51" s="818" t="s">
        <v>43</v>
      </c>
      <c r="C51" s="818" t="s">
        <v>4160</v>
      </c>
      <c r="D51" s="819">
        <f>+'1040 IDIPRON'!O7</f>
        <v>0</v>
      </c>
      <c r="E51" s="819">
        <f>+'1040 IDIPRON'!O8</f>
        <v>0</v>
      </c>
      <c r="F51" s="819">
        <f>+'1040 IDIPRON'!O9</f>
        <v>0</v>
      </c>
      <c r="G51" s="819">
        <f>+'1040 IDIPRON'!O10</f>
        <v>0.3</v>
      </c>
      <c r="H51" s="821">
        <f t="shared" si="0"/>
        <v>0.3</v>
      </c>
      <c r="J51" s="835"/>
      <c r="Y51" s="828"/>
    </row>
    <row r="52" spans="1:25" ht="30.75" customHeight="1" x14ac:dyDescent="0.25">
      <c r="A52" s="820">
        <v>1041</v>
      </c>
      <c r="B52" s="818" t="s">
        <v>44</v>
      </c>
      <c r="C52" s="818" t="s">
        <v>2399</v>
      </c>
      <c r="D52" s="819">
        <f>+'1041 SHD'!O7</f>
        <v>0.1</v>
      </c>
      <c r="E52" s="819">
        <f>+'1041 SHD'!O8</f>
        <v>0.2</v>
      </c>
      <c r="F52" s="819">
        <f>+'1041 SHD'!O9</f>
        <v>0.4</v>
      </c>
      <c r="G52" s="819">
        <f>+'1041 SHD'!O10</f>
        <v>0.3</v>
      </c>
      <c r="H52" s="821">
        <f t="shared" si="0"/>
        <v>1</v>
      </c>
      <c r="J52" s="835"/>
      <c r="Y52" s="828"/>
    </row>
    <row r="53" spans="1:25" ht="30.75" customHeight="1" x14ac:dyDescent="0.25">
      <c r="A53" s="820">
        <v>1042</v>
      </c>
      <c r="B53" s="818" t="s">
        <v>45</v>
      </c>
      <c r="C53" s="818" t="s">
        <v>2399</v>
      </c>
      <c r="D53" s="819">
        <f>+'1042 UAECD'!O7</f>
        <v>0</v>
      </c>
      <c r="E53" s="819">
        <f>+'1042 UAECD'!O8</f>
        <v>0</v>
      </c>
      <c r="F53" s="819">
        <f>+'1042 UAECD'!O9</f>
        <v>0.4</v>
      </c>
      <c r="G53" s="819">
        <f>+'1042 UAECD'!O10</f>
        <v>0.3</v>
      </c>
      <c r="H53" s="821">
        <f t="shared" si="0"/>
        <v>0.7</v>
      </c>
      <c r="J53" s="835"/>
      <c r="Y53" s="828"/>
    </row>
    <row r="54" spans="1:25" ht="30.75" customHeight="1" x14ac:dyDescent="0.25">
      <c r="A54" s="820">
        <v>1043</v>
      </c>
      <c r="B54" s="818" t="s">
        <v>46</v>
      </c>
      <c r="C54" s="818" t="s">
        <v>4085</v>
      </c>
      <c r="D54" s="819">
        <f>+'1043 JBB'!O7</f>
        <v>0.1</v>
      </c>
      <c r="E54" s="819">
        <f>+'1043 JBB'!O8</f>
        <v>0.2</v>
      </c>
      <c r="F54" s="819">
        <f>+'1043 JBB'!O9</f>
        <v>0.4</v>
      </c>
      <c r="G54" s="819">
        <f>+'1043 JBB'!O10</f>
        <v>0.3</v>
      </c>
      <c r="H54" s="821">
        <f t="shared" si="0"/>
        <v>1</v>
      </c>
      <c r="J54" s="835"/>
      <c r="Y54" s="828"/>
    </row>
    <row r="55" spans="1:25" ht="30.75" customHeight="1" x14ac:dyDescent="0.25">
      <c r="A55" s="820">
        <v>1044</v>
      </c>
      <c r="B55" s="818" t="s">
        <v>47</v>
      </c>
      <c r="C55" s="818" t="s">
        <v>1700</v>
      </c>
      <c r="D55" s="819">
        <f>+'1044 UAERMV'!O7</f>
        <v>0.1</v>
      </c>
      <c r="E55" s="819">
        <f>+'1044 UAERMV'!O8</f>
        <v>0.2</v>
      </c>
      <c r="F55" s="819">
        <f>+'1044 UAERMV'!O9</f>
        <v>0.4</v>
      </c>
      <c r="G55" s="819">
        <f>+'1044 UAERMV'!O10</f>
        <v>0.3</v>
      </c>
      <c r="H55" s="821">
        <f t="shared" si="0"/>
        <v>1</v>
      </c>
      <c r="J55" s="835"/>
      <c r="Y55" s="828"/>
    </row>
    <row r="56" spans="1:25" ht="30.75" customHeight="1" x14ac:dyDescent="0.25">
      <c r="A56" s="820">
        <v>1045</v>
      </c>
      <c r="B56" s="818" t="s">
        <v>5678</v>
      </c>
      <c r="C56" s="818" t="s">
        <v>4619</v>
      </c>
      <c r="D56" s="819">
        <f>+'1045 SDP'!O7</f>
        <v>0.1</v>
      </c>
      <c r="E56" s="819">
        <f>+'1045 SDP'!O8</f>
        <v>0.2</v>
      </c>
      <c r="F56" s="819">
        <f>+'1045 SDP'!O9</f>
        <v>0.4</v>
      </c>
      <c r="G56" s="819">
        <f>+'1045 SDP'!O10</f>
        <v>0.3</v>
      </c>
      <c r="H56" s="821">
        <f t="shared" si="0"/>
        <v>1</v>
      </c>
      <c r="J56" s="835"/>
      <c r="Y56" s="828"/>
    </row>
    <row r="57" spans="1:25" ht="30.75" customHeight="1" x14ac:dyDescent="0.25">
      <c r="A57" s="820">
        <v>1046</v>
      </c>
      <c r="B57" s="818" t="s">
        <v>49</v>
      </c>
      <c r="C57" s="818" t="s">
        <v>1829</v>
      </c>
      <c r="D57" s="819">
        <f>+'1046 SDSCJ'!O7</f>
        <v>0.1</v>
      </c>
      <c r="E57" s="819">
        <f>+'1046 SDSCJ'!O8</f>
        <v>0.2</v>
      </c>
      <c r="F57" s="819">
        <f>+'1046 SDSCJ'!O9</f>
        <v>0.4</v>
      </c>
      <c r="G57" s="819">
        <f>+'1046 SDSCJ'!O10</f>
        <v>0.3</v>
      </c>
      <c r="H57" s="821">
        <f t="shared" si="0"/>
        <v>1</v>
      </c>
      <c r="J57" s="835"/>
      <c r="Y57" s="828"/>
    </row>
    <row r="58" spans="1:25" ht="30.75" customHeight="1" x14ac:dyDescent="0.25">
      <c r="A58" s="820">
        <v>1047</v>
      </c>
      <c r="B58" s="818" t="s">
        <v>50</v>
      </c>
      <c r="C58" s="818" t="s">
        <v>1331</v>
      </c>
      <c r="D58" s="819">
        <f>+'1047 SSALUD'!O7</f>
        <v>0.1</v>
      </c>
      <c r="E58" s="819">
        <f>+'1047 SSALUD'!O8</f>
        <v>0.2</v>
      </c>
      <c r="F58" s="819">
        <f>+'1047 SSALUD'!O9</f>
        <v>0.4</v>
      </c>
      <c r="G58" s="819">
        <f>+'1047 SSALUD'!O10</f>
        <v>0.3</v>
      </c>
      <c r="H58" s="821">
        <f t="shared" si="0"/>
        <v>1</v>
      </c>
      <c r="J58" s="835"/>
      <c r="Y58" s="828"/>
    </row>
    <row r="59" spans="1:25" ht="30.75" customHeight="1" x14ac:dyDescent="0.25">
      <c r="A59" s="820">
        <v>1048</v>
      </c>
      <c r="B59" s="818" t="s">
        <v>51</v>
      </c>
      <c r="C59" s="818" t="s">
        <v>1331</v>
      </c>
      <c r="D59" s="819">
        <f>+'1048 SRCENTROOR'!O7</f>
        <v>0</v>
      </c>
      <c r="E59" s="819">
        <f>+'1048 SRCENTROOR'!O8</f>
        <v>0</v>
      </c>
      <c r="F59" s="819">
        <f>+'1048 SRCENTROOR'!O9</f>
        <v>0</v>
      </c>
      <c r="G59" s="819">
        <f>+'1048 SRCENTROOR'!O10</f>
        <v>0.3</v>
      </c>
      <c r="H59" s="821">
        <f t="shared" si="0"/>
        <v>0.3</v>
      </c>
      <c r="J59" s="835"/>
      <c r="Y59" s="828"/>
    </row>
    <row r="60" spans="1:25" ht="30.75" customHeight="1" x14ac:dyDescent="0.25">
      <c r="A60" s="820">
        <v>1049</v>
      </c>
      <c r="B60" s="818" t="s">
        <v>52</v>
      </c>
      <c r="C60" s="818" t="s">
        <v>1331</v>
      </c>
      <c r="D60" s="819">
        <f>+'1049 SRNORTE'!O7</f>
        <v>0.1</v>
      </c>
      <c r="E60" s="819">
        <f>+'1049 SRNORTE'!O8</f>
        <v>0.2</v>
      </c>
      <c r="F60" s="819">
        <f>+'1049 SRNORTE'!O9</f>
        <v>0.4</v>
      </c>
      <c r="G60" s="819">
        <f>+'1049 SRNORTE'!O10</f>
        <v>0.3</v>
      </c>
      <c r="H60" s="821">
        <f t="shared" si="0"/>
        <v>1</v>
      </c>
      <c r="J60" s="835"/>
      <c r="Y60" s="828"/>
    </row>
    <row r="61" spans="1:25" ht="30.75" customHeight="1" x14ac:dyDescent="0.25">
      <c r="A61" s="820">
        <v>1050</v>
      </c>
      <c r="B61" s="818" t="s">
        <v>5679</v>
      </c>
      <c r="C61" s="818" t="s">
        <v>1331</v>
      </c>
      <c r="D61" s="819">
        <f>+'1050 SRSUR'!O7</f>
        <v>0.1</v>
      </c>
      <c r="E61" s="819">
        <f>+'1050 SRSUR'!O8</f>
        <v>0.2</v>
      </c>
      <c r="F61" s="819">
        <f>+'1050 SRSUR'!O9</f>
        <v>0.4</v>
      </c>
      <c r="G61" s="819">
        <f>+'1050 SRSUR'!O10</f>
        <v>0.3</v>
      </c>
      <c r="H61" s="821">
        <f t="shared" si="0"/>
        <v>1</v>
      </c>
      <c r="J61" s="835"/>
      <c r="Y61" s="828"/>
    </row>
    <row r="62" spans="1:25" ht="30.75" customHeight="1" x14ac:dyDescent="0.25">
      <c r="A62" s="820">
        <v>1051</v>
      </c>
      <c r="B62" s="818" t="s">
        <v>54</v>
      </c>
      <c r="C62" s="818" t="s">
        <v>1700</v>
      </c>
      <c r="D62" s="819">
        <f>+'1051 TTRANS'!O7</f>
        <v>0.1</v>
      </c>
      <c r="E62" s="819">
        <f>+'1051 TTRANS'!O8</f>
        <v>0.2</v>
      </c>
      <c r="F62" s="819">
        <f>+'1051 TTRANS'!O9</f>
        <v>0.4</v>
      </c>
      <c r="G62" s="819">
        <f>+'1051 TTRANS'!O10</f>
        <v>0.3</v>
      </c>
      <c r="H62" s="821">
        <f t="shared" si="0"/>
        <v>1</v>
      </c>
      <c r="J62" s="835"/>
      <c r="Y62" s="828"/>
    </row>
    <row r="63" spans="1:25" ht="30.75" customHeight="1" x14ac:dyDescent="0.25">
      <c r="A63" s="820">
        <v>1052</v>
      </c>
      <c r="B63" s="818" t="s">
        <v>55</v>
      </c>
      <c r="C63" s="818" t="s">
        <v>4160</v>
      </c>
      <c r="D63" s="819">
        <f>+'1052 SDIS'!O7</f>
        <v>0.1</v>
      </c>
      <c r="E63" s="819">
        <f>+'1052 SDIS'!O8</f>
        <v>0</v>
      </c>
      <c r="F63" s="819">
        <f>+'1052 SDIS'!O9</f>
        <v>0.4</v>
      </c>
      <c r="G63" s="819">
        <f>+'1052 SDIS'!O10</f>
        <v>0.3</v>
      </c>
      <c r="H63" s="821">
        <f t="shared" si="0"/>
        <v>0.8</v>
      </c>
      <c r="J63" s="835"/>
      <c r="Y63" s="828"/>
    </row>
    <row r="64" spans="1:25" ht="30.75" customHeight="1" x14ac:dyDescent="0.25">
      <c r="A64" s="820">
        <v>1053</v>
      </c>
      <c r="B64" s="818" t="s">
        <v>56</v>
      </c>
      <c r="C64" s="818" t="s">
        <v>5264</v>
      </c>
      <c r="D64" s="819">
        <f>+'1053 SJUR'!O7</f>
        <v>0.1</v>
      </c>
      <c r="E64" s="819">
        <f>+'1053 SJUR'!O8</f>
        <v>0.2</v>
      </c>
      <c r="F64" s="819">
        <f>+'1053 SJUR'!O9</f>
        <v>0.4</v>
      </c>
      <c r="G64" s="819">
        <f>+'1053 SJUR'!O10</f>
        <v>0.3</v>
      </c>
      <c r="H64" s="821">
        <f t="shared" si="0"/>
        <v>1</v>
      </c>
      <c r="J64" s="835"/>
      <c r="Y64" s="828"/>
    </row>
    <row r="65" spans="1:25" ht="30.75" customHeight="1" x14ac:dyDescent="0.25">
      <c r="A65" s="820">
        <v>1054</v>
      </c>
      <c r="B65" s="818" t="s">
        <v>57</v>
      </c>
      <c r="C65" s="818" t="s">
        <v>4085</v>
      </c>
      <c r="D65" s="819">
        <f>+'1054 SAMB'!O7</f>
        <v>0.1</v>
      </c>
      <c r="E65" s="819">
        <f>+'1054 SAMB'!O8</f>
        <v>0.2</v>
      </c>
      <c r="F65" s="819">
        <f>+'1054 SAMB'!O9</f>
        <v>0.4</v>
      </c>
      <c r="G65" s="819">
        <f>+'1054 SAMB'!O10</f>
        <v>0.3</v>
      </c>
      <c r="H65" s="821">
        <f t="shared" si="0"/>
        <v>1</v>
      </c>
      <c r="J65" s="835"/>
      <c r="Y65" s="828"/>
    </row>
    <row r="66" spans="1:25" ht="30.75" customHeight="1" x14ac:dyDescent="0.25">
      <c r="A66" s="820">
        <v>1055</v>
      </c>
      <c r="B66" s="818" t="s">
        <v>5417</v>
      </c>
      <c r="C66" s="818" t="s">
        <v>1700</v>
      </c>
      <c r="D66" s="819">
        <f>+'1055 IDU'!O7</f>
        <v>0.1</v>
      </c>
      <c r="E66" s="819">
        <f>+'1055 IDU'!O8</f>
        <v>0.2</v>
      </c>
      <c r="F66" s="819">
        <f>+'1055 IDU'!O9</f>
        <v>0.4</v>
      </c>
      <c r="G66" s="819">
        <f>+'1055 IDU'!O10</f>
        <v>0.3</v>
      </c>
      <c r="H66" s="821">
        <f t="shared" si="0"/>
        <v>1</v>
      </c>
      <c r="J66" s="835"/>
      <c r="Y66" s="828"/>
    </row>
    <row r="67" spans="1:25" ht="30.75" customHeight="1" x14ac:dyDescent="0.25">
      <c r="A67" s="820">
        <v>1056</v>
      </c>
      <c r="B67" s="818" t="s">
        <v>59</v>
      </c>
      <c r="C67" s="818" t="s">
        <v>2399</v>
      </c>
      <c r="D67" s="819">
        <f>+'1056 LOTERIA'!O7</f>
        <v>0.1</v>
      </c>
      <c r="E67" s="819">
        <f>+'1056 LOTERIA'!O8</f>
        <v>0.2</v>
      </c>
      <c r="F67" s="819">
        <f>+'1056 LOTERIA'!O9</f>
        <v>0.4</v>
      </c>
      <c r="G67" s="819">
        <f>+'1056 LOTERIA'!O10</f>
        <v>0.3</v>
      </c>
      <c r="H67" s="821">
        <f t="shared" si="0"/>
        <v>1</v>
      </c>
      <c r="J67" s="835"/>
      <c r="Y67" s="828"/>
    </row>
    <row r="68" spans="1:25" ht="30.75" customHeight="1" x14ac:dyDescent="0.25">
      <c r="A68" s="820">
        <v>1057</v>
      </c>
      <c r="B68" s="818" t="s">
        <v>60</v>
      </c>
      <c r="C68" s="818" t="s">
        <v>1331</v>
      </c>
      <c r="D68" s="819">
        <f>+'1057 SRSOCCI'!O7</f>
        <v>0.1</v>
      </c>
      <c r="E68" s="819">
        <f>+'1057 SRSOCCI'!O8</f>
        <v>0.2</v>
      </c>
      <c r="F68" s="819">
        <f>+'1057 SRSOCCI'!O9</f>
        <v>0.4</v>
      </c>
      <c r="G68" s="819">
        <f>+'1057 SRSOCCI'!O10</f>
        <v>0.3</v>
      </c>
      <c r="H68" s="821">
        <f t="shared" si="0"/>
        <v>1</v>
      </c>
      <c r="J68" s="835"/>
      <c r="Y68" s="828"/>
    </row>
    <row r="69" spans="1:25" ht="30.75" customHeight="1" thickBot="1" x14ac:dyDescent="0.3">
      <c r="A69" s="822">
        <v>1058</v>
      </c>
      <c r="B69" s="823" t="s">
        <v>5578</v>
      </c>
      <c r="C69" s="823" t="s">
        <v>4085</v>
      </c>
      <c r="D69" s="824">
        <f>+'1058 IDPYBA'!O7</f>
        <v>0.1</v>
      </c>
      <c r="E69" s="824">
        <f>+'1058 IDPYBA'!O8</f>
        <v>0</v>
      </c>
      <c r="F69" s="824">
        <f>+'1058 IDPYBA'!O9</f>
        <v>0.4</v>
      </c>
      <c r="G69" s="824">
        <f>+'1058 IDPYBA'!O10</f>
        <v>0.3</v>
      </c>
      <c r="H69" s="825">
        <f t="shared" si="0"/>
        <v>0.8</v>
      </c>
      <c r="J69" s="846"/>
      <c r="K69" s="831"/>
      <c r="L69" s="831"/>
      <c r="M69" s="831"/>
      <c r="N69" s="831"/>
      <c r="O69" s="831"/>
      <c r="P69" s="831"/>
      <c r="Q69" s="831"/>
      <c r="R69" s="831"/>
      <c r="S69" s="831"/>
      <c r="T69" s="831"/>
      <c r="U69" s="831"/>
      <c r="V69" s="831"/>
      <c r="W69" s="831"/>
      <c r="X69" s="831"/>
      <c r="Y69" s="832"/>
    </row>
    <row r="70" spans="1:25" x14ac:dyDescent="0.25">
      <c r="Y70" s="828"/>
    </row>
  </sheetData>
  <mergeCells count="3">
    <mergeCell ref="C1:J2"/>
    <mergeCell ref="A3:K3"/>
    <mergeCell ref="A4:K4"/>
  </mergeCell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P276"/>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982</v>
      </c>
      <c r="G2" s="1417"/>
      <c r="H2" s="1417"/>
      <c r="I2" s="1417"/>
      <c r="J2" s="1417"/>
      <c r="K2" s="1418"/>
      <c r="L2" s="1543"/>
      <c r="M2" s="1543"/>
      <c r="N2" s="1543"/>
      <c r="O2" s="1543"/>
    </row>
    <row r="3" spans="1:15" s="24" customFormat="1" ht="18.75" customHeight="1" x14ac:dyDescent="0.25">
      <c r="A3" s="1541" t="s">
        <v>101</v>
      </c>
      <c r="B3" s="1541"/>
      <c r="C3" s="1541"/>
      <c r="D3" s="1541"/>
      <c r="E3" s="1541"/>
      <c r="F3" s="1544">
        <v>1006</v>
      </c>
      <c r="G3" s="1544"/>
      <c r="H3" s="1544"/>
      <c r="I3" s="1544"/>
      <c r="J3" s="1544"/>
      <c r="K3" s="1544"/>
      <c r="L3" s="1543"/>
      <c r="M3" s="1543"/>
      <c r="N3" s="1543"/>
      <c r="O3" s="1543"/>
    </row>
    <row r="4" spans="1:15" s="24" customFormat="1" ht="18.75" customHeight="1" x14ac:dyDescent="0.25">
      <c r="A4" s="1541" t="s">
        <v>102</v>
      </c>
      <c r="B4" s="1541"/>
      <c r="C4" s="1541"/>
      <c r="D4" s="1541"/>
      <c r="E4" s="1541"/>
      <c r="F4" s="1544" t="s">
        <v>1262</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133" t="s">
        <v>129</v>
      </c>
      <c r="L7" s="359" t="s">
        <v>125</v>
      </c>
      <c r="M7" s="218" t="s">
        <v>129</v>
      </c>
      <c r="N7" s="1550">
        <v>0.4</v>
      </c>
      <c r="O7" s="360" t="s">
        <v>1264</v>
      </c>
    </row>
    <row r="8" spans="1:15" s="4" customFormat="1" ht="89.25" customHeight="1" x14ac:dyDescent="0.25">
      <c r="A8" s="82">
        <v>2</v>
      </c>
      <c r="B8" s="133" t="s">
        <v>120</v>
      </c>
      <c r="C8" s="133" t="s">
        <v>121</v>
      </c>
      <c r="D8" s="133" t="s">
        <v>122</v>
      </c>
      <c r="E8" s="122">
        <v>2</v>
      </c>
      <c r="F8" s="125" t="s">
        <v>128</v>
      </c>
      <c r="G8" s="1405"/>
      <c r="H8" s="1405"/>
      <c r="I8" s="133" t="s">
        <v>124</v>
      </c>
      <c r="J8" s="222" t="s">
        <v>125</v>
      </c>
      <c r="K8" s="133" t="s">
        <v>126</v>
      </c>
      <c r="L8" s="359" t="s">
        <v>125</v>
      </c>
      <c r="M8" s="218" t="s">
        <v>434</v>
      </c>
      <c r="N8" s="1551"/>
      <c r="O8" s="84" t="s">
        <v>1265</v>
      </c>
    </row>
    <row r="9" spans="1:15" s="4" customFormat="1" ht="76.5" x14ac:dyDescent="0.25">
      <c r="A9" s="82">
        <v>3</v>
      </c>
      <c r="B9" s="133" t="s">
        <v>120</v>
      </c>
      <c r="C9" s="133" t="s">
        <v>121</v>
      </c>
      <c r="D9" s="133" t="s">
        <v>122</v>
      </c>
      <c r="E9" s="122">
        <v>3</v>
      </c>
      <c r="F9" s="125" t="s">
        <v>131</v>
      </c>
      <c r="G9" s="1422">
        <v>2</v>
      </c>
      <c r="H9" s="138" t="s">
        <v>125</v>
      </c>
      <c r="I9" s="133" t="s">
        <v>124</v>
      </c>
      <c r="J9" s="222" t="s">
        <v>125</v>
      </c>
      <c r="K9" s="133" t="s">
        <v>129</v>
      </c>
      <c r="L9" s="359" t="s">
        <v>125</v>
      </c>
      <c r="M9" s="218" t="s">
        <v>129</v>
      </c>
      <c r="N9" s="31">
        <v>0</v>
      </c>
      <c r="O9" s="360" t="s">
        <v>1266</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3" t="s">
        <v>135</v>
      </c>
      <c r="L10" s="359" t="s">
        <v>125</v>
      </c>
      <c r="M10" s="218" t="s">
        <v>135</v>
      </c>
      <c r="N10" s="31">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3" t="s">
        <v>129</v>
      </c>
      <c r="L11" s="359" t="s">
        <v>125</v>
      </c>
      <c r="M11" s="218" t="s">
        <v>129</v>
      </c>
      <c r="N11" s="1550">
        <v>0.4</v>
      </c>
      <c r="O11" s="84" t="s">
        <v>1267</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3" t="s">
        <v>126</v>
      </c>
      <c r="L12" s="359" t="s">
        <v>125</v>
      </c>
      <c r="M12" s="218" t="s">
        <v>126</v>
      </c>
      <c r="N12" s="1551"/>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3" t="s">
        <v>126</v>
      </c>
      <c r="L13" s="359" t="s">
        <v>125</v>
      </c>
      <c r="M13" s="218" t="s">
        <v>126</v>
      </c>
      <c r="N13" s="31">
        <v>0</v>
      </c>
      <c r="O13" s="84"/>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3" t="s">
        <v>129</v>
      </c>
      <c r="L14" s="359" t="s">
        <v>125</v>
      </c>
      <c r="M14" s="218" t="s">
        <v>126</v>
      </c>
      <c r="N14" s="31">
        <v>0</v>
      </c>
      <c r="O14" s="84"/>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3" t="s">
        <v>129</v>
      </c>
      <c r="L15" s="359" t="s">
        <v>125</v>
      </c>
      <c r="M15" s="218" t="s">
        <v>129</v>
      </c>
      <c r="N15" s="31">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3" t="s">
        <v>126</v>
      </c>
      <c r="L16" s="359" t="s">
        <v>125</v>
      </c>
      <c r="M16" s="218" t="s">
        <v>126</v>
      </c>
      <c r="N16" s="31">
        <v>0</v>
      </c>
      <c r="O16" s="84"/>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3" t="s">
        <v>135</v>
      </c>
      <c r="L17" s="359" t="s">
        <v>125</v>
      </c>
      <c r="M17" s="218" t="s">
        <v>135</v>
      </c>
      <c r="N17" s="361">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3" t="s">
        <v>129</v>
      </c>
      <c r="L18" s="359" t="s">
        <v>125</v>
      </c>
      <c r="M18" s="218" t="s">
        <v>129</v>
      </c>
      <c r="N18" s="31">
        <v>0</v>
      </c>
      <c r="O18" s="360" t="s">
        <v>1268</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3" t="s">
        <v>126</v>
      </c>
      <c r="L19" s="359" t="s">
        <v>125</v>
      </c>
      <c r="M19" s="218" t="s">
        <v>126</v>
      </c>
      <c r="N19" s="31">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362">
        <v>6</v>
      </c>
      <c r="L20" s="359" t="s">
        <v>125</v>
      </c>
      <c r="M20" s="363">
        <v>6</v>
      </c>
      <c r="N20" s="361">
        <v>0.15</v>
      </c>
      <c r="O20" s="84" t="s">
        <v>1269</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3" t="s">
        <v>129</v>
      </c>
      <c r="L21" s="364" t="s">
        <v>129</v>
      </c>
      <c r="M21" s="365" t="s">
        <v>129</v>
      </c>
      <c r="N21" s="361">
        <v>0.1</v>
      </c>
      <c r="O21" s="129" t="s">
        <v>1270</v>
      </c>
    </row>
    <row r="22" spans="1:15" s="4" customFormat="1" ht="153" x14ac:dyDescent="0.25">
      <c r="A22" s="82">
        <v>16</v>
      </c>
      <c r="B22" s="133" t="s">
        <v>120</v>
      </c>
      <c r="C22" s="133" t="s">
        <v>161</v>
      </c>
      <c r="D22" s="133" t="s">
        <v>149</v>
      </c>
      <c r="E22" s="122" t="s">
        <v>164</v>
      </c>
      <c r="F22" s="125" t="s">
        <v>165</v>
      </c>
      <c r="G22" s="140" t="s">
        <v>125</v>
      </c>
      <c r="H22" s="138" t="s">
        <v>125</v>
      </c>
      <c r="I22" s="133" t="s">
        <v>166</v>
      </c>
      <c r="J22" s="222" t="s">
        <v>125</v>
      </c>
      <c r="K22" s="133" t="s">
        <v>1270</v>
      </c>
      <c r="L22" s="223" t="s">
        <v>125</v>
      </c>
      <c r="M22" s="107" t="s">
        <v>1270</v>
      </c>
      <c r="N22" s="31">
        <v>0</v>
      </c>
      <c r="O22" s="360"/>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133" t="s">
        <v>129</v>
      </c>
      <c r="L23" s="223" t="s">
        <v>125</v>
      </c>
      <c r="M23" s="218" t="s">
        <v>129</v>
      </c>
      <c r="N23" s="31">
        <v>0</v>
      </c>
      <c r="O23" s="360" t="s">
        <v>1271</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3" t="s">
        <v>129</v>
      </c>
      <c r="L24" s="223" t="s">
        <v>125</v>
      </c>
      <c r="M24" s="218" t="s">
        <v>129</v>
      </c>
      <c r="N24" s="31">
        <v>0</v>
      </c>
      <c r="O24" s="360" t="s">
        <v>1272</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7" t="s">
        <v>129</v>
      </c>
      <c r="L25" s="366" t="s">
        <v>125</v>
      </c>
      <c r="M25" s="218" t="s">
        <v>129</v>
      </c>
      <c r="N25" s="47">
        <v>0</v>
      </c>
      <c r="O25" s="133"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3" t="s">
        <v>129</v>
      </c>
      <c r="L26" s="223" t="s">
        <v>125</v>
      </c>
      <c r="M26" s="218" t="s">
        <v>129</v>
      </c>
      <c r="N26" s="31">
        <v>0</v>
      </c>
      <c r="O26" s="84" t="s">
        <v>1273</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3" t="s">
        <v>129</v>
      </c>
      <c r="L27" s="223" t="s">
        <v>125</v>
      </c>
      <c r="M27" s="218" t="s">
        <v>129</v>
      </c>
      <c r="N27" s="31">
        <v>0</v>
      </c>
      <c r="O27" s="84" t="s">
        <v>1274</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3" t="s">
        <v>129</v>
      </c>
      <c r="L28" s="223" t="s">
        <v>125</v>
      </c>
      <c r="M28" s="218" t="s">
        <v>129</v>
      </c>
      <c r="N28" s="31">
        <v>0</v>
      </c>
      <c r="O28" s="84" t="s">
        <v>1275</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3" t="s">
        <v>126</v>
      </c>
      <c r="L29" s="223" t="s">
        <v>125</v>
      </c>
      <c r="M29" s="218" t="s">
        <v>126</v>
      </c>
      <c r="N29" s="31">
        <v>0</v>
      </c>
      <c r="O29" s="84"/>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3" t="s">
        <v>129</v>
      </c>
      <c r="L30" s="223" t="s">
        <v>125</v>
      </c>
      <c r="M30" s="218" t="s">
        <v>129</v>
      </c>
      <c r="N30" s="31">
        <v>0</v>
      </c>
      <c r="O30" s="84" t="s">
        <v>1276</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3" t="s">
        <v>126</v>
      </c>
      <c r="L31" s="223" t="s">
        <v>125</v>
      </c>
      <c r="M31" s="218" t="s">
        <v>126</v>
      </c>
      <c r="N31" s="31">
        <v>0</v>
      </c>
      <c r="O31" s="84"/>
    </row>
    <row r="32" spans="1:15" s="4" customFormat="1" ht="89.25" x14ac:dyDescent="0.25">
      <c r="A32" s="82">
        <v>26</v>
      </c>
      <c r="B32" s="133" t="s">
        <v>120</v>
      </c>
      <c r="C32" s="133" t="s">
        <v>161</v>
      </c>
      <c r="D32" s="133" t="s">
        <v>149</v>
      </c>
      <c r="E32" s="122" t="s">
        <v>195</v>
      </c>
      <c r="F32" s="125" t="s">
        <v>196</v>
      </c>
      <c r="G32" s="140" t="s">
        <v>125</v>
      </c>
      <c r="H32" s="138" t="s">
        <v>125</v>
      </c>
      <c r="I32" s="133" t="s">
        <v>177</v>
      </c>
      <c r="J32" s="222" t="s">
        <v>125</v>
      </c>
      <c r="K32" s="133" t="s">
        <v>129</v>
      </c>
      <c r="L32" s="223" t="s">
        <v>125</v>
      </c>
      <c r="M32" s="218" t="s">
        <v>129</v>
      </c>
      <c r="N32" s="31">
        <v>0</v>
      </c>
      <c r="O32" s="84" t="s">
        <v>1277</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3" t="s">
        <v>129</v>
      </c>
      <c r="L33" s="223" t="s">
        <v>125</v>
      </c>
      <c r="M33" s="218" t="s">
        <v>129</v>
      </c>
      <c r="N33" s="31">
        <v>0</v>
      </c>
      <c r="O33" s="84" t="s">
        <v>1278</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08" t="s">
        <v>999</v>
      </c>
      <c r="L34" s="223" t="s">
        <v>125</v>
      </c>
      <c r="M34" s="367" t="s">
        <v>999</v>
      </c>
      <c r="N34" s="31">
        <v>0</v>
      </c>
      <c r="O34" s="360" t="s">
        <v>1279</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3" t="s">
        <v>129</v>
      </c>
      <c r="L35" s="223" t="s">
        <v>125</v>
      </c>
      <c r="M35" s="218" t="s">
        <v>129</v>
      </c>
      <c r="N35" s="31">
        <v>0</v>
      </c>
      <c r="O35" s="368" t="s">
        <v>1280</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3" t="s">
        <v>129</v>
      </c>
      <c r="L36" s="364" t="s">
        <v>129</v>
      </c>
      <c r="M36" s="218" t="s">
        <v>129</v>
      </c>
      <c r="N36" s="361">
        <v>0.2</v>
      </c>
      <c r="O36" s="84" t="s">
        <v>1281</v>
      </c>
    </row>
    <row r="37" spans="1:15" s="4" customFormat="1" ht="89.25" x14ac:dyDescent="0.25">
      <c r="A37" s="82">
        <v>31</v>
      </c>
      <c r="B37" s="133" t="s">
        <v>120</v>
      </c>
      <c r="C37" s="133" t="s">
        <v>161</v>
      </c>
      <c r="D37" s="133" t="s">
        <v>149</v>
      </c>
      <c r="E37" s="122">
        <v>9</v>
      </c>
      <c r="F37" s="125" t="s">
        <v>209</v>
      </c>
      <c r="G37" s="140" t="s">
        <v>125</v>
      </c>
      <c r="H37" s="139">
        <v>0</v>
      </c>
      <c r="I37" s="133" t="s">
        <v>177</v>
      </c>
      <c r="J37" s="222">
        <v>3</v>
      </c>
      <c r="K37" s="133" t="s">
        <v>129</v>
      </c>
      <c r="L37" s="223" t="s">
        <v>129</v>
      </c>
      <c r="M37" s="218" t="s">
        <v>129</v>
      </c>
      <c r="N37" s="355">
        <v>0</v>
      </c>
      <c r="O37" s="360" t="s">
        <v>1282</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3" t="s">
        <v>135</v>
      </c>
      <c r="L38" s="364" t="s">
        <v>135</v>
      </c>
      <c r="M38" s="218" t="s">
        <v>135</v>
      </c>
      <c r="N38" s="361">
        <v>0.4</v>
      </c>
      <c r="O38" s="84"/>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3" t="s">
        <v>129</v>
      </c>
      <c r="L39" s="223" t="s">
        <v>129</v>
      </c>
      <c r="M39" s="218" t="s">
        <v>129</v>
      </c>
      <c r="N39" s="31">
        <v>0</v>
      </c>
      <c r="O39" s="84" t="s">
        <v>1283</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3" t="s">
        <v>129</v>
      </c>
      <c r="L40" s="223" t="s">
        <v>129</v>
      </c>
      <c r="M40" s="218" t="s">
        <v>129</v>
      </c>
      <c r="N40" s="31">
        <v>0</v>
      </c>
      <c r="O40" s="84" t="s">
        <v>1284</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3" t="s">
        <v>126</v>
      </c>
      <c r="L41" s="223"/>
      <c r="M41" s="218" t="s">
        <v>126</v>
      </c>
      <c r="N41" s="31">
        <v>0</v>
      </c>
      <c r="O41" s="84" t="s">
        <v>1285</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108" t="s">
        <v>1286</v>
      </c>
      <c r="L42" s="369"/>
      <c r="M42" s="48" t="s">
        <v>958</v>
      </c>
      <c r="N42" s="31">
        <v>0</v>
      </c>
      <c r="O42" s="84"/>
    </row>
    <row r="43" spans="1:15" s="4" customFormat="1" ht="89.25" x14ac:dyDescent="0.25">
      <c r="A43" s="82">
        <v>37</v>
      </c>
      <c r="B43" s="133" t="s">
        <v>120</v>
      </c>
      <c r="C43" s="133" t="s">
        <v>161</v>
      </c>
      <c r="D43" s="133" t="s">
        <v>149</v>
      </c>
      <c r="E43" s="122">
        <v>11</v>
      </c>
      <c r="F43" s="125" t="s">
        <v>226</v>
      </c>
      <c r="G43" s="1422">
        <v>8</v>
      </c>
      <c r="H43" s="139">
        <v>0.3</v>
      </c>
      <c r="I43" s="133" t="s">
        <v>159</v>
      </c>
      <c r="J43" s="222">
        <v>5</v>
      </c>
      <c r="K43" s="362">
        <v>24</v>
      </c>
      <c r="L43" s="369">
        <v>7</v>
      </c>
      <c r="M43" s="363">
        <v>7</v>
      </c>
      <c r="N43" s="370">
        <v>0.3</v>
      </c>
      <c r="O43" s="84" t="s">
        <v>1287</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08" t="s">
        <v>135</v>
      </c>
      <c r="L44" s="223" t="s">
        <v>135</v>
      </c>
      <c r="M44" s="371" t="s">
        <v>135</v>
      </c>
      <c r="N44" s="31">
        <v>0</v>
      </c>
      <c r="O44" s="84"/>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108" t="s">
        <v>129</v>
      </c>
      <c r="L45" s="364" t="s">
        <v>129</v>
      </c>
      <c r="M45" s="371" t="s">
        <v>129</v>
      </c>
      <c r="N45" s="31">
        <v>0</v>
      </c>
      <c r="O45" s="84"/>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08" t="s">
        <v>129</v>
      </c>
      <c r="L46" s="364" t="s">
        <v>129</v>
      </c>
      <c r="M46" s="371" t="s">
        <v>129</v>
      </c>
      <c r="N46" s="31">
        <v>0</v>
      </c>
      <c r="O46" s="84"/>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08" t="s">
        <v>129</v>
      </c>
      <c r="L47" s="364" t="s">
        <v>129</v>
      </c>
      <c r="M47" s="371" t="s">
        <v>129</v>
      </c>
      <c r="N47" s="31">
        <v>0</v>
      </c>
      <c r="O47" s="84"/>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08" t="s">
        <v>129</v>
      </c>
      <c r="L48" s="364" t="s">
        <v>129</v>
      </c>
      <c r="M48" s="371" t="s">
        <v>129</v>
      </c>
      <c r="N48" s="31">
        <v>0</v>
      </c>
      <c r="O48" s="84"/>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08" t="s">
        <v>129</v>
      </c>
      <c r="L49" s="364" t="s">
        <v>129</v>
      </c>
      <c r="M49" s="371" t="s">
        <v>129</v>
      </c>
      <c r="N49" s="31">
        <v>0</v>
      </c>
      <c r="O49" s="84"/>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08" t="s">
        <v>129</v>
      </c>
      <c r="L50" s="364" t="s">
        <v>129</v>
      </c>
      <c r="M50" s="371" t="s">
        <v>129</v>
      </c>
      <c r="N50" s="31">
        <v>0</v>
      </c>
      <c r="O50" s="84"/>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08" t="s">
        <v>129</v>
      </c>
      <c r="L51" s="364" t="s">
        <v>129</v>
      </c>
      <c r="M51" s="371" t="s">
        <v>129</v>
      </c>
      <c r="N51" s="31">
        <v>0</v>
      </c>
      <c r="O51" s="84"/>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08" t="s">
        <v>129</v>
      </c>
      <c r="L52" s="364" t="s">
        <v>126</v>
      </c>
      <c r="M52" s="371" t="s">
        <v>126</v>
      </c>
      <c r="N52" s="31">
        <v>0</v>
      </c>
      <c r="O52" s="84"/>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08" t="s">
        <v>129</v>
      </c>
      <c r="L53" s="364" t="s">
        <v>129</v>
      </c>
      <c r="M53" s="371" t="s">
        <v>129</v>
      </c>
      <c r="N53" s="31">
        <v>0</v>
      </c>
      <c r="O53" s="84"/>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108" t="s">
        <v>129</v>
      </c>
      <c r="L54" s="364" t="s">
        <v>129</v>
      </c>
      <c r="M54" s="371" t="s">
        <v>129</v>
      </c>
      <c r="N54" s="31">
        <v>0</v>
      </c>
      <c r="O54" s="84"/>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08" t="s">
        <v>129</v>
      </c>
      <c r="L55" s="364" t="s">
        <v>129</v>
      </c>
      <c r="M55" s="371" t="s">
        <v>129</v>
      </c>
      <c r="N55" s="31">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108"/>
      <c r="L56" s="364" t="s">
        <v>1288</v>
      </c>
      <c r="M56" s="48" t="s">
        <v>1288</v>
      </c>
      <c r="N56" s="31">
        <v>0</v>
      </c>
      <c r="O56" s="84"/>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3" t="s">
        <v>129</v>
      </c>
      <c r="L57" s="364" t="s">
        <v>129</v>
      </c>
      <c r="M57" s="218" t="s">
        <v>129</v>
      </c>
      <c r="N57" s="370">
        <v>0.1</v>
      </c>
      <c r="O57" s="84"/>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08" t="s">
        <v>1289</v>
      </c>
      <c r="L58" s="359" t="s">
        <v>125</v>
      </c>
      <c r="M58" s="372" t="s">
        <v>1289</v>
      </c>
      <c r="N58" s="31">
        <v>0</v>
      </c>
      <c r="O58" s="84"/>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3" t="s">
        <v>129</v>
      </c>
      <c r="L59" s="223" t="s">
        <v>125</v>
      </c>
      <c r="M59" s="218" t="s">
        <v>129</v>
      </c>
      <c r="N59" s="370">
        <v>0.1</v>
      </c>
      <c r="O59" s="84"/>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373">
        <v>0.25</v>
      </c>
      <c r="L60" s="374">
        <v>0.25</v>
      </c>
      <c r="M60" s="375">
        <v>0.25</v>
      </c>
      <c r="N60" s="31">
        <v>0</v>
      </c>
      <c r="O60" s="84"/>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373">
        <v>0.25</v>
      </c>
      <c r="L61" s="374">
        <v>0.25</v>
      </c>
      <c r="M61" s="375">
        <v>0.25</v>
      </c>
      <c r="N61" s="376">
        <v>0.5</v>
      </c>
      <c r="O61" s="145"/>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108" t="s">
        <v>1290</v>
      </c>
      <c r="L62" s="377" t="s">
        <v>125</v>
      </c>
      <c r="M62" s="48" t="s">
        <v>1290</v>
      </c>
      <c r="N62" s="31">
        <v>0</v>
      </c>
      <c r="O62" s="84"/>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3" t="s">
        <v>129</v>
      </c>
      <c r="L63" s="223" t="s">
        <v>129</v>
      </c>
      <c r="M63" s="218" t="s">
        <v>129</v>
      </c>
      <c r="N63" s="370">
        <v>0.3</v>
      </c>
      <c r="O63" s="84"/>
    </row>
    <row r="64" spans="1:15" s="4" customFormat="1" ht="114.75" x14ac:dyDescent="0.25">
      <c r="A64" s="82">
        <v>58</v>
      </c>
      <c r="B64" s="133" t="s">
        <v>120</v>
      </c>
      <c r="C64" s="133" t="s">
        <v>268</v>
      </c>
      <c r="D64" s="133" t="s">
        <v>149</v>
      </c>
      <c r="E64" s="122" t="s">
        <v>289</v>
      </c>
      <c r="F64" s="125" t="s">
        <v>290</v>
      </c>
      <c r="G64" s="140" t="s">
        <v>125</v>
      </c>
      <c r="H64" s="138" t="s">
        <v>125</v>
      </c>
      <c r="I64" s="133" t="s">
        <v>166</v>
      </c>
      <c r="J64" s="222" t="s">
        <v>125</v>
      </c>
      <c r="K64" s="108" t="s">
        <v>1291</v>
      </c>
      <c r="L64" s="369" t="s">
        <v>125</v>
      </c>
      <c r="M64" s="371" t="s">
        <v>1292</v>
      </c>
      <c r="N64" s="31">
        <v>0</v>
      </c>
      <c r="O64" s="84"/>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3" t="s">
        <v>129</v>
      </c>
      <c r="L65" s="364" t="s">
        <v>129</v>
      </c>
      <c r="M65" s="218" t="s">
        <v>129</v>
      </c>
      <c r="N65" s="370">
        <v>0.1</v>
      </c>
      <c r="O65" s="84"/>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3" t="s">
        <v>129</v>
      </c>
      <c r="L66" s="223" t="s">
        <v>125</v>
      </c>
      <c r="M66" s="218" t="s">
        <v>129</v>
      </c>
      <c r="N66" s="370">
        <v>0.05</v>
      </c>
      <c r="O66" s="378" t="s">
        <v>1293</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362">
        <v>7</v>
      </c>
      <c r="L67" s="359">
        <v>9</v>
      </c>
      <c r="M67" s="363">
        <v>9</v>
      </c>
      <c r="N67" s="31">
        <v>0</v>
      </c>
      <c r="O67" s="84"/>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362">
        <v>7</v>
      </c>
      <c r="L68" s="359">
        <v>9</v>
      </c>
      <c r="M68" s="363">
        <v>9</v>
      </c>
      <c r="N68" s="370">
        <v>0.85</v>
      </c>
      <c r="O68" s="84"/>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3" t="s">
        <v>129</v>
      </c>
      <c r="L69" s="364" t="s">
        <v>129</v>
      </c>
      <c r="M69" s="218" t="s">
        <v>129</v>
      </c>
      <c r="N69" s="370">
        <v>0.1</v>
      </c>
      <c r="O69" s="84"/>
    </row>
    <row r="70" spans="1:15" s="4" customFormat="1" ht="76.5" x14ac:dyDescent="0.25">
      <c r="A70" s="82">
        <v>64</v>
      </c>
      <c r="B70" s="133" t="s">
        <v>293</v>
      </c>
      <c r="C70" s="133" t="s">
        <v>304</v>
      </c>
      <c r="D70" s="133" t="s">
        <v>295</v>
      </c>
      <c r="E70" s="122" t="s">
        <v>306</v>
      </c>
      <c r="F70" s="125" t="s">
        <v>307</v>
      </c>
      <c r="G70" s="140" t="s">
        <v>125</v>
      </c>
      <c r="H70" s="138" t="s">
        <v>125</v>
      </c>
      <c r="I70" s="133" t="s">
        <v>166</v>
      </c>
      <c r="J70" s="222" t="s">
        <v>125</v>
      </c>
      <c r="K70" s="133" t="s">
        <v>1294</v>
      </c>
      <c r="L70" s="223" t="s">
        <v>125</v>
      </c>
      <c r="M70" s="372" t="s">
        <v>1294</v>
      </c>
      <c r="N70" s="31">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3" t="s">
        <v>129</v>
      </c>
      <c r="L71" s="223" t="s">
        <v>125</v>
      </c>
      <c r="M71" s="218" t="s">
        <v>129</v>
      </c>
      <c r="N71" s="370">
        <v>0.05</v>
      </c>
      <c r="O71" s="84"/>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108" t="s">
        <v>1295</v>
      </c>
      <c r="L72" s="223" t="s">
        <v>125</v>
      </c>
      <c r="M72" s="372" t="s">
        <v>1295</v>
      </c>
      <c r="N72" s="31">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3" t="s">
        <v>129</v>
      </c>
      <c r="L73" s="223" t="s">
        <v>125</v>
      </c>
      <c r="M73" s="218" t="s">
        <v>129</v>
      </c>
      <c r="N73" s="370">
        <v>0.05</v>
      </c>
      <c r="O73" s="84" t="s">
        <v>1296</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362">
        <v>10</v>
      </c>
      <c r="L74" s="359">
        <v>11</v>
      </c>
      <c r="M74" s="363">
        <v>11</v>
      </c>
      <c r="N74" s="31">
        <v>0</v>
      </c>
      <c r="O74" s="84"/>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379">
        <v>1</v>
      </c>
      <c r="L75" s="359">
        <v>1</v>
      </c>
      <c r="M75" s="363">
        <v>1</v>
      </c>
      <c r="N75" s="31">
        <v>0</v>
      </c>
      <c r="O75" s="84" t="s">
        <v>1297</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379">
        <v>132.26</v>
      </c>
      <c r="L76" s="369">
        <v>146.5</v>
      </c>
      <c r="M76" s="380">
        <v>146.5</v>
      </c>
      <c r="N76" s="31">
        <v>0</v>
      </c>
      <c r="O76" s="84"/>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362">
        <v>4250</v>
      </c>
      <c r="L77" s="359">
        <v>4584</v>
      </c>
      <c r="M77" s="363">
        <v>4584</v>
      </c>
      <c r="N77" s="31">
        <v>0</v>
      </c>
      <c r="O77" s="84"/>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379">
        <v>469.7</v>
      </c>
      <c r="L78" s="359">
        <v>545.21</v>
      </c>
      <c r="M78" s="380">
        <v>524.21</v>
      </c>
      <c r="N78" s="31">
        <v>0</v>
      </c>
      <c r="O78" s="84"/>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379">
        <v>400.98</v>
      </c>
      <c r="L79" s="369">
        <v>402.48</v>
      </c>
      <c r="M79" s="381">
        <v>402.48</v>
      </c>
      <c r="N79" s="31">
        <v>0</v>
      </c>
      <c r="O79" s="84"/>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362">
        <v>30396</v>
      </c>
      <c r="L80" s="359">
        <v>30437</v>
      </c>
      <c r="M80" s="363">
        <v>30437</v>
      </c>
      <c r="N80" s="31">
        <v>0</v>
      </c>
      <c r="O80" s="33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379">
        <v>25.44</v>
      </c>
      <c r="L81" s="369">
        <v>25.44</v>
      </c>
      <c r="M81" s="380">
        <v>25.4</v>
      </c>
      <c r="N81" s="31">
        <v>0</v>
      </c>
      <c r="O81" s="84"/>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08" t="s">
        <v>1298</v>
      </c>
      <c r="L82" s="369" t="s">
        <v>1298</v>
      </c>
      <c r="M82" s="111" t="s">
        <v>1298</v>
      </c>
      <c r="N82" s="31">
        <v>0</v>
      </c>
      <c r="O82" s="84"/>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382">
        <v>0.4</v>
      </c>
      <c r="L83" s="369">
        <v>0.3</v>
      </c>
      <c r="M83" s="383">
        <v>0.3</v>
      </c>
      <c r="N83" s="31">
        <v>0</v>
      </c>
      <c r="O83" s="84"/>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108" t="s">
        <v>348</v>
      </c>
      <c r="L84" s="369" t="s">
        <v>348</v>
      </c>
      <c r="M84" s="372" t="s">
        <v>348</v>
      </c>
      <c r="N84" s="31">
        <v>0</v>
      </c>
      <c r="O84" s="84"/>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382">
        <v>0.3</v>
      </c>
      <c r="L85" s="369">
        <v>0.2</v>
      </c>
      <c r="M85" s="384">
        <v>0.2</v>
      </c>
      <c r="N85" s="31">
        <v>0</v>
      </c>
      <c r="O85" s="84"/>
    </row>
    <row r="86" spans="1:15" s="4" customFormat="1" ht="38.25" x14ac:dyDescent="0.25">
      <c r="A86" s="82">
        <v>80</v>
      </c>
      <c r="B86" s="133" t="s">
        <v>293</v>
      </c>
      <c r="C86" s="133" t="s">
        <v>304</v>
      </c>
      <c r="D86" s="133"/>
      <c r="E86" s="122">
        <v>31</v>
      </c>
      <c r="F86" s="125" t="s">
        <v>353</v>
      </c>
      <c r="G86" s="140" t="s">
        <v>125</v>
      </c>
      <c r="H86" s="138" t="s">
        <v>125</v>
      </c>
      <c r="I86" s="88" t="s">
        <v>135</v>
      </c>
      <c r="J86" s="222">
        <v>22</v>
      </c>
      <c r="K86" s="382" t="s">
        <v>135</v>
      </c>
      <c r="L86" s="369" t="s">
        <v>135</v>
      </c>
      <c r="M86" s="289" t="s">
        <v>135</v>
      </c>
      <c r="N86" s="31">
        <v>0</v>
      </c>
      <c r="O86" s="84"/>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385" t="s">
        <v>126</v>
      </c>
      <c r="L87" s="364" t="s">
        <v>126</v>
      </c>
      <c r="M87" s="386" t="s">
        <v>126</v>
      </c>
      <c r="N87" s="31">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385" t="s">
        <v>126</v>
      </c>
      <c r="L88" s="364" t="s">
        <v>126</v>
      </c>
      <c r="M88" s="386" t="s">
        <v>126</v>
      </c>
      <c r="N88" s="31">
        <v>0</v>
      </c>
      <c r="O88" s="84"/>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385" t="s">
        <v>129</v>
      </c>
      <c r="L89" s="364" t="s">
        <v>129</v>
      </c>
      <c r="M89" s="386" t="s">
        <v>129</v>
      </c>
      <c r="N89" s="31">
        <v>0</v>
      </c>
      <c r="O89" s="84"/>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385" t="s">
        <v>126</v>
      </c>
      <c r="L90" s="364" t="s">
        <v>126</v>
      </c>
      <c r="M90" s="386" t="s">
        <v>126</v>
      </c>
      <c r="N90" s="31">
        <v>0</v>
      </c>
      <c r="O90" s="84"/>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385" t="s">
        <v>126</v>
      </c>
      <c r="L91" s="364" t="s">
        <v>126</v>
      </c>
      <c r="M91" s="386" t="s">
        <v>126</v>
      </c>
      <c r="N91" s="31">
        <v>0</v>
      </c>
      <c r="O91" s="84"/>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385" t="s">
        <v>126</v>
      </c>
      <c r="L92" s="364" t="s">
        <v>126</v>
      </c>
      <c r="M92" s="386" t="s">
        <v>126</v>
      </c>
      <c r="N92" s="31">
        <v>0</v>
      </c>
      <c r="O92" s="84"/>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3" t="s">
        <v>135</v>
      </c>
      <c r="L93" s="223" t="s">
        <v>135</v>
      </c>
      <c r="M93" s="218" t="s">
        <v>135</v>
      </c>
      <c r="N93" s="31">
        <v>0</v>
      </c>
      <c r="O93" s="84"/>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385" t="s">
        <v>129</v>
      </c>
      <c r="L94" s="364" t="s">
        <v>129</v>
      </c>
      <c r="M94" s="386" t="s">
        <v>129</v>
      </c>
      <c r="N94" s="31">
        <v>0</v>
      </c>
      <c r="O94" s="84"/>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385" t="s">
        <v>126</v>
      </c>
      <c r="L95" s="364" t="s">
        <v>434</v>
      </c>
      <c r="M95" s="386" t="s">
        <v>126</v>
      </c>
      <c r="N95" s="31">
        <v>0</v>
      </c>
      <c r="O95" s="84"/>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385" t="s">
        <v>126</v>
      </c>
      <c r="L96" s="364" t="s">
        <v>434</v>
      </c>
      <c r="M96" s="386" t="s">
        <v>126</v>
      </c>
      <c r="N96" s="31">
        <v>0</v>
      </c>
      <c r="O96" s="84"/>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385" t="s">
        <v>126</v>
      </c>
      <c r="L97" s="364" t="s">
        <v>434</v>
      </c>
      <c r="M97" s="386" t="s">
        <v>126</v>
      </c>
      <c r="N97" s="31">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385" t="s">
        <v>129</v>
      </c>
      <c r="L98" s="364" t="s">
        <v>129</v>
      </c>
      <c r="M98" s="386" t="s">
        <v>129</v>
      </c>
      <c r="N98" s="31">
        <v>0</v>
      </c>
      <c r="O98" s="84"/>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3" t="s">
        <v>129</v>
      </c>
      <c r="L99" s="223" t="s">
        <v>129</v>
      </c>
      <c r="M99" s="218" t="s">
        <v>129</v>
      </c>
      <c r="N99" s="31">
        <v>0</v>
      </c>
      <c r="O99" s="84"/>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385" t="s">
        <v>129</v>
      </c>
      <c r="L100" s="223" t="s">
        <v>125</v>
      </c>
      <c r="M100" s="386" t="s">
        <v>129</v>
      </c>
      <c r="N100" s="60">
        <v>0.5</v>
      </c>
      <c r="O100" s="84" t="s">
        <v>1299</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385" t="s">
        <v>129</v>
      </c>
      <c r="L101" s="223" t="s">
        <v>129</v>
      </c>
      <c r="M101" s="386" t="s">
        <v>129</v>
      </c>
      <c r="N101" s="31">
        <v>0</v>
      </c>
      <c r="O101" s="84"/>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22" t="s">
        <v>135</v>
      </c>
      <c r="L102" s="223" t="s">
        <v>135</v>
      </c>
      <c r="M102" s="218" t="s">
        <v>135</v>
      </c>
      <c r="N102" s="361">
        <v>0</v>
      </c>
      <c r="O102" s="84"/>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385" t="s">
        <v>126</v>
      </c>
      <c r="L103" s="223" t="s">
        <v>126</v>
      </c>
      <c r="M103" s="63" t="s">
        <v>434</v>
      </c>
      <c r="N103" s="31">
        <v>0</v>
      </c>
      <c r="O103" s="84"/>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385" t="s">
        <v>126</v>
      </c>
      <c r="L104" s="223" t="s">
        <v>126</v>
      </c>
      <c r="M104" s="63" t="s">
        <v>434</v>
      </c>
      <c r="N104" s="31">
        <v>0</v>
      </c>
      <c r="O104" s="84"/>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385" t="s">
        <v>126</v>
      </c>
      <c r="L105" s="223" t="s">
        <v>434</v>
      </c>
      <c r="M105" s="63" t="s">
        <v>434</v>
      </c>
      <c r="N105" s="31">
        <v>0</v>
      </c>
      <c r="O105" s="84"/>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385" t="s">
        <v>126</v>
      </c>
      <c r="L106" s="223" t="s">
        <v>434</v>
      </c>
      <c r="M106" s="63" t="s">
        <v>434</v>
      </c>
      <c r="N106" s="31">
        <v>0</v>
      </c>
      <c r="O106" s="84"/>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385" t="s">
        <v>126</v>
      </c>
      <c r="L107" s="223" t="s">
        <v>434</v>
      </c>
      <c r="M107" s="63" t="s">
        <v>434</v>
      </c>
      <c r="N107" s="31">
        <v>0</v>
      </c>
      <c r="O107" s="84"/>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385" t="s">
        <v>126</v>
      </c>
      <c r="L108" s="223" t="s">
        <v>434</v>
      </c>
      <c r="M108" s="63" t="s">
        <v>434</v>
      </c>
      <c r="N108" s="31">
        <v>0</v>
      </c>
      <c r="O108" s="84"/>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385" t="s">
        <v>126</v>
      </c>
      <c r="L109" s="223" t="s">
        <v>434</v>
      </c>
      <c r="M109" s="63" t="s">
        <v>434</v>
      </c>
      <c r="N109" s="31">
        <v>0</v>
      </c>
      <c r="O109" s="84" t="s">
        <v>1300</v>
      </c>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385" t="s">
        <v>126</v>
      </c>
      <c r="L110" s="223" t="s">
        <v>434</v>
      </c>
      <c r="M110" s="63" t="s">
        <v>126</v>
      </c>
      <c r="N110" s="31">
        <v>0</v>
      </c>
      <c r="O110" s="84"/>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385" t="s">
        <v>126</v>
      </c>
      <c r="L111" s="223" t="s">
        <v>434</v>
      </c>
      <c r="M111" s="63" t="s">
        <v>126</v>
      </c>
      <c r="N111" s="31">
        <v>0</v>
      </c>
      <c r="O111" s="84"/>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385" t="s">
        <v>126</v>
      </c>
      <c r="L112" s="223" t="s">
        <v>434</v>
      </c>
      <c r="M112" s="63" t="s">
        <v>126</v>
      </c>
      <c r="N112" s="31">
        <v>0</v>
      </c>
      <c r="O112" s="84"/>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385"/>
      <c r="L113" s="223" t="s">
        <v>434</v>
      </c>
      <c r="M113" s="63" t="s">
        <v>126</v>
      </c>
      <c r="N113" s="31">
        <v>0</v>
      </c>
      <c r="O113" s="84"/>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387" t="s">
        <v>126</v>
      </c>
      <c r="L114" s="364" t="s">
        <v>126</v>
      </c>
      <c r="M114" s="388" t="s">
        <v>126</v>
      </c>
      <c r="N114" s="31">
        <v>0</v>
      </c>
      <c r="O114" s="84"/>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379" t="s">
        <v>434</v>
      </c>
      <c r="L115" s="369" t="s">
        <v>125</v>
      </c>
      <c r="M115" s="381" t="s">
        <v>407</v>
      </c>
      <c r="N115" s="31">
        <v>0</v>
      </c>
      <c r="O115" s="84"/>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387" t="s">
        <v>407</v>
      </c>
      <c r="L116" s="223"/>
      <c r="M116" s="371">
        <v>10</v>
      </c>
      <c r="N116" s="31">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79" t="s">
        <v>407</v>
      </c>
      <c r="L117" s="369"/>
      <c r="M117" s="371" t="s">
        <v>407</v>
      </c>
      <c r="N117" s="31">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387" t="s">
        <v>407</v>
      </c>
      <c r="L118" s="369"/>
      <c r="M118" s="371" t="s">
        <v>407</v>
      </c>
      <c r="N118" s="31">
        <v>0</v>
      </c>
      <c r="O118" s="84"/>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379" t="s">
        <v>407</v>
      </c>
      <c r="L119" s="369"/>
      <c r="M119" s="371" t="s">
        <v>407</v>
      </c>
      <c r="N119" s="31">
        <v>0</v>
      </c>
      <c r="O119" s="84"/>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387" t="s">
        <v>135</v>
      </c>
      <c r="L120" s="223" t="s">
        <v>135</v>
      </c>
      <c r="M120" s="371" t="s">
        <v>135</v>
      </c>
      <c r="N120" s="31">
        <v>0</v>
      </c>
      <c r="O120" s="84"/>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387"/>
      <c r="L121" s="389"/>
      <c r="M121" s="371" t="s">
        <v>407</v>
      </c>
      <c r="N121" s="31">
        <v>0</v>
      </c>
      <c r="O121" s="84"/>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387" t="s">
        <v>407</v>
      </c>
      <c r="L122" s="389"/>
      <c r="M122" s="371" t="s">
        <v>407</v>
      </c>
      <c r="N122" s="31">
        <v>0</v>
      </c>
      <c r="O122" s="84"/>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387" t="s">
        <v>407</v>
      </c>
      <c r="L123" s="389"/>
      <c r="M123" s="371" t="s">
        <v>407</v>
      </c>
      <c r="N123" s="31">
        <v>0</v>
      </c>
      <c r="O123" s="84"/>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387" t="s">
        <v>407</v>
      </c>
      <c r="L124" s="389"/>
      <c r="M124" s="371" t="s">
        <v>407</v>
      </c>
      <c r="N124" s="31">
        <v>0</v>
      </c>
      <c r="O124" s="84"/>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387" t="s">
        <v>407</v>
      </c>
      <c r="L125" s="389"/>
      <c r="M125" s="371" t="s">
        <v>407</v>
      </c>
      <c r="N125" s="31">
        <v>0</v>
      </c>
      <c r="O125" s="84"/>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387" t="s">
        <v>407</v>
      </c>
      <c r="L126" s="389"/>
      <c r="M126" s="371" t="s">
        <v>407</v>
      </c>
      <c r="N126" s="31">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387"/>
      <c r="L127" s="389"/>
      <c r="M127" s="371" t="s">
        <v>407</v>
      </c>
      <c r="N127" s="31">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387"/>
      <c r="L128" s="389"/>
      <c r="M128" s="371" t="s">
        <v>407</v>
      </c>
      <c r="N128" s="31">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24" t="s">
        <v>129</v>
      </c>
      <c r="L129" s="389" t="s">
        <v>129</v>
      </c>
      <c r="M129" s="390" t="s">
        <v>129</v>
      </c>
      <c r="N129" s="749">
        <v>0.1</v>
      </c>
      <c r="O129" s="360" t="s">
        <v>1301</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126">
        <v>7</v>
      </c>
      <c r="L130" s="389">
        <v>9</v>
      </c>
      <c r="M130" s="391">
        <v>9</v>
      </c>
      <c r="N130" s="392">
        <v>0.6</v>
      </c>
      <c r="O130" s="360"/>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379">
        <v>400.98</v>
      </c>
      <c r="L131" s="369">
        <v>402.48</v>
      </c>
      <c r="M131" s="381">
        <v>402.5</v>
      </c>
      <c r="N131" s="392">
        <v>0.3</v>
      </c>
      <c r="O131" s="84" t="s">
        <v>1302</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362">
        <v>30396</v>
      </c>
      <c r="L132" s="359">
        <v>30437</v>
      </c>
      <c r="M132" s="363">
        <v>30437</v>
      </c>
      <c r="N132" s="31">
        <v>0</v>
      </c>
      <c r="O132" s="84"/>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379">
        <v>25.44</v>
      </c>
      <c r="L133" s="369"/>
      <c r="M133" s="381">
        <v>0</v>
      </c>
      <c r="N133" s="31">
        <v>0</v>
      </c>
      <c r="O133" s="84"/>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22" t="s">
        <v>129</v>
      </c>
      <c r="L134" s="223" t="s">
        <v>135</v>
      </c>
      <c r="M134" s="393" t="s">
        <v>129</v>
      </c>
      <c r="N134" s="361">
        <v>0.3</v>
      </c>
      <c r="O134" s="84"/>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385" t="s">
        <v>126</v>
      </c>
      <c r="L135" s="364" t="s">
        <v>434</v>
      </c>
      <c r="M135" s="218" t="s">
        <v>126</v>
      </c>
      <c r="N135" s="31">
        <v>0</v>
      </c>
      <c r="O135" s="84"/>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385" t="s">
        <v>129</v>
      </c>
      <c r="L136" s="364" t="s">
        <v>129</v>
      </c>
      <c r="M136" s="218" t="s">
        <v>129</v>
      </c>
      <c r="N136" s="31">
        <v>0</v>
      </c>
      <c r="O136" s="84"/>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385" t="s">
        <v>126</v>
      </c>
      <c r="L137" s="364" t="s">
        <v>434</v>
      </c>
      <c r="M137" s="218" t="s">
        <v>126</v>
      </c>
      <c r="N137" s="31">
        <v>0</v>
      </c>
      <c r="O137" s="84"/>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385" t="s">
        <v>126</v>
      </c>
      <c r="L138" s="364" t="s">
        <v>434</v>
      </c>
      <c r="M138" s="218" t="s">
        <v>126</v>
      </c>
      <c r="N138" s="31">
        <v>0</v>
      </c>
      <c r="O138" s="84"/>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385"/>
      <c r="L139" s="364" t="s">
        <v>434</v>
      </c>
      <c r="M139" s="218" t="s">
        <v>126</v>
      </c>
      <c r="N139" s="31">
        <v>0</v>
      </c>
      <c r="O139" s="84"/>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385" t="s">
        <v>129</v>
      </c>
      <c r="L140" s="223" t="s">
        <v>125</v>
      </c>
      <c r="M140" s="386" t="s">
        <v>407</v>
      </c>
      <c r="N140" s="31">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379" t="s">
        <v>434</v>
      </c>
      <c r="L141" s="369"/>
      <c r="M141" s="394" t="s">
        <v>407</v>
      </c>
      <c r="N141" s="31">
        <v>0</v>
      </c>
      <c r="O141" s="84"/>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379" t="s">
        <v>434</v>
      </c>
      <c r="L142" s="369"/>
      <c r="M142" s="395" t="s">
        <v>407</v>
      </c>
      <c r="N142" s="31">
        <v>0</v>
      </c>
      <c r="O142" s="84"/>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85" t="s">
        <v>434</v>
      </c>
      <c r="L143" s="223" t="s">
        <v>125</v>
      </c>
      <c r="M143" s="395" t="s">
        <v>407</v>
      </c>
      <c r="N143" s="31">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385" t="s">
        <v>126</v>
      </c>
      <c r="L144" s="364" t="s">
        <v>126</v>
      </c>
      <c r="M144" s="386" t="s">
        <v>126</v>
      </c>
      <c r="N144" s="31">
        <v>0</v>
      </c>
      <c r="O144" s="84"/>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362" t="s">
        <v>434</v>
      </c>
      <c r="L145" s="359"/>
      <c r="M145" s="395" t="s">
        <v>407</v>
      </c>
      <c r="N145" s="31">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387" t="s">
        <v>135</v>
      </c>
      <c r="L146" s="223" t="s">
        <v>135</v>
      </c>
      <c r="M146" s="388" t="s">
        <v>135</v>
      </c>
      <c r="N146" s="31">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387" t="s">
        <v>434</v>
      </c>
      <c r="L147" s="364"/>
      <c r="M147" s="388" t="s">
        <v>407</v>
      </c>
      <c r="N147" s="31">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387" t="s">
        <v>434</v>
      </c>
      <c r="L148" s="364"/>
      <c r="M148" s="388" t="s">
        <v>407</v>
      </c>
      <c r="N148" s="31">
        <v>0</v>
      </c>
      <c r="O148" s="84"/>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387" t="s">
        <v>434</v>
      </c>
      <c r="L149" s="364"/>
      <c r="M149" s="388" t="s">
        <v>407</v>
      </c>
      <c r="N149" s="31">
        <v>0</v>
      </c>
      <c r="O149" s="84"/>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385" t="s">
        <v>129</v>
      </c>
      <c r="L150" s="364" t="s">
        <v>129</v>
      </c>
      <c r="M150" s="386" t="s">
        <v>129</v>
      </c>
      <c r="N150" s="361">
        <v>0.1</v>
      </c>
      <c r="O150" s="84"/>
    </row>
    <row r="151" spans="1:15" s="4" customFormat="1" ht="76.5" x14ac:dyDescent="0.25">
      <c r="A151" s="82">
        <v>145</v>
      </c>
      <c r="B151" s="133" t="s">
        <v>293</v>
      </c>
      <c r="C151" s="133" t="s">
        <v>508</v>
      </c>
      <c r="D151" s="133" t="s">
        <v>295</v>
      </c>
      <c r="E151" s="122" t="s">
        <v>510</v>
      </c>
      <c r="F151" s="125" t="s">
        <v>511</v>
      </c>
      <c r="G151" s="140" t="s">
        <v>125</v>
      </c>
      <c r="H151" s="138" t="s">
        <v>125</v>
      </c>
      <c r="I151" s="133" t="s">
        <v>166</v>
      </c>
      <c r="J151" s="222" t="s">
        <v>125</v>
      </c>
      <c r="K151" s="108" t="s">
        <v>1303</v>
      </c>
      <c r="L151" s="223" t="s">
        <v>125</v>
      </c>
      <c r="M151" s="372" t="s">
        <v>1303</v>
      </c>
      <c r="N151" s="31">
        <v>0</v>
      </c>
      <c r="O151" s="84"/>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387" t="s">
        <v>126</v>
      </c>
      <c r="L152" s="364" t="s">
        <v>129</v>
      </c>
      <c r="M152" s="388" t="s">
        <v>129</v>
      </c>
      <c r="N152" s="361">
        <v>0.1</v>
      </c>
      <c r="O152" s="84"/>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387" t="s">
        <v>126</v>
      </c>
      <c r="L153" s="364" t="s">
        <v>129</v>
      </c>
      <c r="M153" s="388" t="s">
        <v>129</v>
      </c>
      <c r="N153" s="361">
        <v>0.25</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387" t="s">
        <v>126</v>
      </c>
      <c r="L154" s="364" t="s">
        <v>129</v>
      </c>
      <c r="M154" s="386" t="s">
        <v>129</v>
      </c>
      <c r="N154" s="361">
        <v>0.25</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387" t="s">
        <v>126</v>
      </c>
      <c r="L155" s="364" t="s">
        <v>129</v>
      </c>
      <c r="M155" s="386" t="s">
        <v>129</v>
      </c>
      <c r="N155" s="361">
        <v>0.25</v>
      </c>
      <c r="O155" s="84"/>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387" t="s">
        <v>129</v>
      </c>
      <c r="L156" s="223" t="s">
        <v>135</v>
      </c>
      <c r="M156" s="396" t="s">
        <v>129</v>
      </c>
      <c r="N156" s="361">
        <v>0.05</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387" t="s">
        <v>129</v>
      </c>
      <c r="L157" s="364" t="s">
        <v>129</v>
      </c>
      <c r="M157" s="388" t="s">
        <v>129</v>
      </c>
      <c r="N157" s="31">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387" t="s">
        <v>129</v>
      </c>
      <c r="L158" s="364" t="s">
        <v>129</v>
      </c>
      <c r="M158" s="388" t="s">
        <v>129</v>
      </c>
      <c r="N158" s="31">
        <v>0</v>
      </c>
      <c r="O158" s="84"/>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387" t="s">
        <v>126</v>
      </c>
      <c r="L159" s="364" t="s">
        <v>434</v>
      </c>
      <c r="M159" s="388" t="s">
        <v>126</v>
      </c>
      <c r="N159" s="31">
        <v>0</v>
      </c>
      <c r="O159" s="84"/>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387" t="s">
        <v>126</v>
      </c>
      <c r="L160" s="364" t="s">
        <v>129</v>
      </c>
      <c r="M160" s="386" t="s">
        <v>129</v>
      </c>
      <c r="N160" s="31">
        <v>0</v>
      </c>
      <c r="O160" s="84"/>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385" t="s">
        <v>129</v>
      </c>
      <c r="L161" s="364" t="s">
        <v>129</v>
      </c>
      <c r="M161" s="386" t="s">
        <v>129</v>
      </c>
      <c r="N161" s="361">
        <v>0.1</v>
      </c>
      <c r="O161" s="84"/>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372" t="s">
        <v>1304</v>
      </c>
      <c r="L162" s="223" t="s">
        <v>125</v>
      </c>
      <c r="M162" s="372" t="s">
        <v>1304</v>
      </c>
      <c r="N162" s="31">
        <v>0</v>
      </c>
      <c r="O162" s="84"/>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385" t="s">
        <v>129</v>
      </c>
      <c r="L163" s="364" t="s">
        <v>129</v>
      </c>
      <c r="M163" s="386" t="s">
        <v>129</v>
      </c>
      <c r="N163" s="31">
        <v>0</v>
      </c>
      <c r="O163" s="84"/>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387" t="s">
        <v>129</v>
      </c>
      <c r="L164" s="364" t="s">
        <v>125</v>
      </c>
      <c r="M164" s="388" t="s">
        <v>129</v>
      </c>
      <c r="N164" s="361">
        <v>0.1</v>
      </c>
      <c r="O164" s="84"/>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387" t="s">
        <v>129</v>
      </c>
      <c r="L165" s="364" t="s">
        <v>125</v>
      </c>
      <c r="M165" s="388" t="s">
        <v>129</v>
      </c>
      <c r="N165" s="361">
        <v>0.25</v>
      </c>
      <c r="O165" s="84"/>
    </row>
    <row r="166" spans="1:15" s="4" customFormat="1" ht="127.5" x14ac:dyDescent="0.25">
      <c r="A166" s="82">
        <v>160</v>
      </c>
      <c r="B166" s="133" t="s">
        <v>293</v>
      </c>
      <c r="C166" s="133" t="s">
        <v>532</v>
      </c>
      <c r="D166" s="133" t="s">
        <v>354</v>
      </c>
      <c r="E166" s="122">
        <v>54</v>
      </c>
      <c r="F166" s="125" t="s">
        <v>541</v>
      </c>
      <c r="G166" s="140">
        <v>33</v>
      </c>
      <c r="H166" s="152">
        <v>0.1</v>
      </c>
      <c r="I166" s="133" t="s">
        <v>177</v>
      </c>
      <c r="J166" s="222">
        <v>46</v>
      </c>
      <c r="K166" s="387" t="s">
        <v>129</v>
      </c>
      <c r="L166" s="364" t="s">
        <v>129</v>
      </c>
      <c r="M166" s="388" t="s">
        <v>126</v>
      </c>
      <c r="N166" s="361">
        <v>0</v>
      </c>
      <c r="O166" s="84" t="s">
        <v>1305</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385" t="s">
        <v>129</v>
      </c>
      <c r="L167" s="364" t="s">
        <v>129</v>
      </c>
      <c r="M167" s="386" t="s">
        <v>129</v>
      </c>
      <c r="N167" s="361">
        <v>0.1</v>
      </c>
      <c r="O167" s="84"/>
    </row>
    <row r="168" spans="1:15" s="4" customFormat="1" ht="76.5" x14ac:dyDescent="0.25">
      <c r="A168" s="82">
        <v>162</v>
      </c>
      <c r="B168" s="133" t="s">
        <v>293</v>
      </c>
      <c r="C168" s="133" t="s">
        <v>542</v>
      </c>
      <c r="D168" s="133" t="s">
        <v>295</v>
      </c>
      <c r="E168" s="122" t="s">
        <v>544</v>
      </c>
      <c r="F168" s="125" t="s">
        <v>545</v>
      </c>
      <c r="G168" s="140" t="s">
        <v>125</v>
      </c>
      <c r="H168" s="138" t="s">
        <v>125</v>
      </c>
      <c r="I168" s="133" t="s">
        <v>166</v>
      </c>
      <c r="J168" s="222" t="s">
        <v>125</v>
      </c>
      <c r="K168" s="108" t="s">
        <v>1303</v>
      </c>
      <c r="L168" s="223" t="s">
        <v>125</v>
      </c>
      <c r="M168" s="372" t="s">
        <v>1303</v>
      </c>
      <c r="N168" s="31">
        <v>0</v>
      </c>
      <c r="O168" s="84"/>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387" t="s">
        <v>126</v>
      </c>
      <c r="L169" s="364" t="s">
        <v>129</v>
      </c>
      <c r="M169" s="388" t="s">
        <v>126</v>
      </c>
      <c r="N169" s="361">
        <v>0</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387" t="s">
        <v>129</v>
      </c>
      <c r="L170" s="364" t="s">
        <v>125</v>
      </c>
      <c r="M170" s="388" t="s">
        <v>129</v>
      </c>
      <c r="N170" s="361">
        <v>0.2</v>
      </c>
      <c r="O170" s="84"/>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387" t="s">
        <v>129</v>
      </c>
      <c r="L171" s="364" t="s">
        <v>125</v>
      </c>
      <c r="M171" s="388" t="s">
        <v>129</v>
      </c>
      <c r="N171" s="31">
        <v>0</v>
      </c>
      <c r="O171" s="84"/>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387" t="s">
        <v>129</v>
      </c>
      <c r="L172" s="364" t="s">
        <v>125</v>
      </c>
      <c r="M172" s="388" t="s">
        <v>129</v>
      </c>
      <c r="N172" s="31">
        <v>0</v>
      </c>
      <c r="O172" s="84"/>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387" t="s">
        <v>126</v>
      </c>
      <c r="L173" s="364" t="s">
        <v>125</v>
      </c>
      <c r="M173" s="388" t="s">
        <v>126</v>
      </c>
      <c r="N173" s="31">
        <v>0</v>
      </c>
      <c r="O173" s="84"/>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387" t="s">
        <v>126</v>
      </c>
      <c r="L174" s="364" t="s">
        <v>125</v>
      </c>
      <c r="M174" s="388" t="s">
        <v>126</v>
      </c>
      <c r="N174" s="31">
        <v>0</v>
      </c>
      <c r="O174" s="84"/>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387" t="s">
        <v>126</v>
      </c>
      <c r="L175" s="364" t="s">
        <v>125</v>
      </c>
      <c r="M175" s="388" t="s">
        <v>126</v>
      </c>
      <c r="N175" s="31">
        <v>0</v>
      </c>
      <c r="O175" s="84"/>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387" t="s">
        <v>129</v>
      </c>
      <c r="L176" s="364" t="s">
        <v>125</v>
      </c>
      <c r="M176" s="388" t="s">
        <v>129</v>
      </c>
      <c r="N176" s="31">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27" t="s">
        <v>129</v>
      </c>
      <c r="L177" s="366" t="s">
        <v>135</v>
      </c>
      <c r="M177" s="396" t="s">
        <v>129</v>
      </c>
      <c r="N177" s="47">
        <v>0</v>
      </c>
      <c r="O177" s="133"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385" t="s">
        <v>129</v>
      </c>
      <c r="L178" s="364" t="s">
        <v>129</v>
      </c>
      <c r="M178" s="386" t="s">
        <v>129</v>
      </c>
      <c r="N178" s="361">
        <v>0.15</v>
      </c>
      <c r="O178" s="84"/>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385" t="s">
        <v>129</v>
      </c>
      <c r="L179" s="364" t="s">
        <v>129</v>
      </c>
      <c r="M179" s="386" t="s">
        <v>129</v>
      </c>
      <c r="N179" s="361">
        <v>0.15</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387" t="s">
        <v>129</v>
      </c>
      <c r="L180" s="364" t="s">
        <v>135</v>
      </c>
      <c r="M180" s="396" t="s">
        <v>129</v>
      </c>
      <c r="N180" s="361">
        <v>0.1</v>
      </c>
      <c r="O180" s="84"/>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387" t="s">
        <v>129</v>
      </c>
      <c r="L181" s="364" t="s">
        <v>129</v>
      </c>
      <c r="M181" s="388" t="s">
        <v>129</v>
      </c>
      <c r="N181" s="31">
        <v>0</v>
      </c>
      <c r="O181" s="84"/>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387" t="s">
        <v>129</v>
      </c>
      <c r="L182" s="364" t="s">
        <v>129</v>
      </c>
      <c r="M182" s="388" t="s">
        <v>129</v>
      </c>
      <c r="N182" s="31">
        <v>0</v>
      </c>
      <c r="O182" s="84"/>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387" t="s">
        <v>126</v>
      </c>
      <c r="L183" s="364" t="s">
        <v>129</v>
      </c>
      <c r="M183" s="388" t="s">
        <v>126</v>
      </c>
      <c r="N183" s="31">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385" t="s">
        <v>129</v>
      </c>
      <c r="L184" s="364" t="s">
        <v>126</v>
      </c>
      <c r="M184" s="386" t="s">
        <v>129</v>
      </c>
      <c r="N184" s="361">
        <v>0.1</v>
      </c>
      <c r="O184" s="84"/>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385" t="s">
        <v>135</v>
      </c>
      <c r="L185" s="223" t="s">
        <v>135</v>
      </c>
      <c r="M185" s="293" t="s">
        <v>135</v>
      </c>
      <c r="N185" s="31">
        <v>0</v>
      </c>
      <c r="O185" s="84"/>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385" t="s">
        <v>129</v>
      </c>
      <c r="L186" s="364" t="s">
        <v>129</v>
      </c>
      <c r="M186" s="386" t="s">
        <v>129</v>
      </c>
      <c r="N186" s="750">
        <v>0.125</v>
      </c>
      <c r="O186" s="360" t="s">
        <v>1306</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385" t="s">
        <v>129</v>
      </c>
      <c r="L187" s="364" t="s">
        <v>129</v>
      </c>
      <c r="M187" s="386" t="s">
        <v>129</v>
      </c>
      <c r="N187" s="750">
        <v>0.125</v>
      </c>
      <c r="O187" s="360" t="s">
        <v>1307</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385" t="s">
        <v>129</v>
      </c>
      <c r="L188" s="364" t="s">
        <v>129</v>
      </c>
      <c r="M188" s="386" t="s">
        <v>129</v>
      </c>
      <c r="N188" s="750">
        <v>0.125</v>
      </c>
      <c r="O188" s="360" t="s">
        <v>1308</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385" t="s">
        <v>129</v>
      </c>
      <c r="L189" s="364" t="s">
        <v>129</v>
      </c>
      <c r="M189" s="386" t="s">
        <v>129</v>
      </c>
      <c r="N189" s="750">
        <v>0.125</v>
      </c>
      <c r="O189" s="360" t="s">
        <v>1309</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385" t="s">
        <v>129</v>
      </c>
      <c r="L190" s="364" t="s">
        <v>129</v>
      </c>
      <c r="M190" s="386" t="s">
        <v>129</v>
      </c>
      <c r="N190" s="750">
        <v>0.125</v>
      </c>
      <c r="O190" s="360" t="s">
        <v>1310</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385" t="s">
        <v>129</v>
      </c>
      <c r="L191" s="364" t="s">
        <v>129</v>
      </c>
      <c r="M191" s="386" t="s">
        <v>129</v>
      </c>
      <c r="N191" s="750">
        <v>0.125</v>
      </c>
      <c r="O191" s="360" t="s">
        <v>1311</v>
      </c>
    </row>
    <row r="192" spans="1:15" s="4" customFormat="1" ht="63.75" x14ac:dyDescent="0.25">
      <c r="A192" s="82">
        <v>186</v>
      </c>
      <c r="B192" s="133" t="s">
        <v>293</v>
      </c>
      <c r="C192" s="133" t="s">
        <v>578</v>
      </c>
      <c r="D192" s="133" t="s">
        <v>354</v>
      </c>
      <c r="E192" s="122" t="s">
        <v>594</v>
      </c>
      <c r="F192" s="125" t="s">
        <v>595</v>
      </c>
      <c r="G192" s="140">
        <v>40</v>
      </c>
      <c r="H192" s="152">
        <v>0.125</v>
      </c>
      <c r="I192" s="133" t="s">
        <v>124</v>
      </c>
      <c r="J192" s="222" t="s">
        <v>596</v>
      </c>
      <c r="K192" s="385" t="s">
        <v>129</v>
      </c>
      <c r="L192" s="364" t="s">
        <v>129</v>
      </c>
      <c r="M192" s="386" t="s">
        <v>129</v>
      </c>
      <c r="N192" s="750">
        <v>0.125</v>
      </c>
      <c r="O192" s="360" t="s">
        <v>1312</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385" t="s">
        <v>129</v>
      </c>
      <c r="L193" s="364" t="s">
        <v>129</v>
      </c>
      <c r="M193" s="386" t="s">
        <v>129</v>
      </c>
      <c r="N193" s="750">
        <v>0.125</v>
      </c>
      <c r="O193" s="360" t="s">
        <v>1313</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385" t="s">
        <v>129</v>
      </c>
      <c r="L194" s="364" t="s">
        <v>129</v>
      </c>
      <c r="M194" s="386" t="s">
        <v>129</v>
      </c>
      <c r="N194" s="361">
        <v>0.1</v>
      </c>
      <c r="O194" s="84"/>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08" t="s">
        <v>1304</v>
      </c>
      <c r="L195" s="359" t="s">
        <v>125</v>
      </c>
      <c r="M195" s="48" t="s">
        <v>1304</v>
      </c>
      <c r="N195" s="31">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387" t="s">
        <v>129</v>
      </c>
      <c r="L196" s="364" t="s">
        <v>125</v>
      </c>
      <c r="M196" s="388" t="s">
        <v>129</v>
      </c>
      <c r="N196" s="31">
        <v>0</v>
      </c>
      <c r="O196" s="84"/>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385" t="s">
        <v>135</v>
      </c>
      <c r="L197" s="223" t="s">
        <v>125</v>
      </c>
      <c r="M197" s="293" t="s">
        <v>135</v>
      </c>
      <c r="N197" s="31">
        <v>0</v>
      </c>
      <c r="O197" s="84"/>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387" t="s">
        <v>129</v>
      </c>
      <c r="L198" s="364" t="s">
        <v>125</v>
      </c>
      <c r="M198" s="388" t="s">
        <v>129</v>
      </c>
      <c r="N198" s="750">
        <v>2.86E-2</v>
      </c>
      <c r="O198" s="84"/>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387" t="s">
        <v>129</v>
      </c>
      <c r="L199" s="364" t="s">
        <v>125</v>
      </c>
      <c r="M199" s="388" t="s">
        <v>129</v>
      </c>
      <c r="N199" s="750">
        <v>2.86E-2</v>
      </c>
      <c r="O199" s="84"/>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387" t="s">
        <v>129</v>
      </c>
      <c r="L200" s="364" t="s">
        <v>125</v>
      </c>
      <c r="M200" s="388" t="s">
        <v>129</v>
      </c>
      <c r="N200" s="750">
        <v>2.86E-2</v>
      </c>
      <c r="O200" s="84"/>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387" t="s">
        <v>129</v>
      </c>
      <c r="L201" s="364" t="s">
        <v>125</v>
      </c>
      <c r="M201" s="388" t="s">
        <v>129</v>
      </c>
      <c r="N201" s="750">
        <v>2.86E-2</v>
      </c>
      <c r="O201" s="84"/>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387" t="s">
        <v>126</v>
      </c>
      <c r="L202" s="364" t="s">
        <v>125</v>
      </c>
      <c r="M202" s="388" t="s">
        <v>126</v>
      </c>
      <c r="N202" s="361">
        <v>0</v>
      </c>
      <c r="O202" s="84"/>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387" t="s">
        <v>126</v>
      </c>
      <c r="L203" s="364" t="s">
        <v>125</v>
      </c>
      <c r="M203" s="388" t="s">
        <v>126</v>
      </c>
      <c r="N203" s="361">
        <v>0</v>
      </c>
      <c r="O203" s="84"/>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387" t="s">
        <v>126</v>
      </c>
      <c r="L204" s="364" t="s">
        <v>125</v>
      </c>
      <c r="M204" s="388" t="s">
        <v>126</v>
      </c>
      <c r="N204" s="361">
        <v>0</v>
      </c>
      <c r="O204" s="84"/>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387" t="s">
        <v>126</v>
      </c>
      <c r="L205" s="364" t="s">
        <v>125</v>
      </c>
      <c r="M205" s="388" t="s">
        <v>126</v>
      </c>
      <c r="N205" s="361">
        <v>0</v>
      </c>
      <c r="O205" s="84"/>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387" t="s">
        <v>126</v>
      </c>
      <c r="L206" s="364" t="s">
        <v>125</v>
      </c>
      <c r="M206" s="388" t="s">
        <v>126</v>
      </c>
      <c r="N206" s="361">
        <v>0</v>
      </c>
      <c r="O206" s="84"/>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387" t="s">
        <v>126</v>
      </c>
      <c r="L207" s="364" t="s">
        <v>125</v>
      </c>
      <c r="M207" s="388" t="s">
        <v>126</v>
      </c>
      <c r="N207" s="361">
        <v>0</v>
      </c>
      <c r="O207" s="84"/>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387" t="s">
        <v>126</v>
      </c>
      <c r="L208" s="364" t="s">
        <v>125</v>
      </c>
      <c r="M208" s="388" t="s">
        <v>126</v>
      </c>
      <c r="N208" s="361">
        <v>0</v>
      </c>
      <c r="O208" s="84"/>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387" t="s">
        <v>126</v>
      </c>
      <c r="L209" s="364" t="s">
        <v>125</v>
      </c>
      <c r="M209" s="388" t="s">
        <v>126</v>
      </c>
      <c r="N209" s="361">
        <v>0</v>
      </c>
      <c r="O209" s="84"/>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387" t="s">
        <v>126</v>
      </c>
      <c r="L210" s="364" t="s">
        <v>125</v>
      </c>
      <c r="M210" s="388" t="s">
        <v>129</v>
      </c>
      <c r="N210" s="750">
        <v>2.86E-2</v>
      </c>
      <c r="O210" s="84"/>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387" t="s">
        <v>126</v>
      </c>
      <c r="L211" s="364" t="s">
        <v>125</v>
      </c>
      <c r="M211" s="388" t="s">
        <v>129</v>
      </c>
      <c r="N211" s="750">
        <v>2.86E-2</v>
      </c>
      <c r="O211" s="84"/>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385" t="s">
        <v>1314</v>
      </c>
      <c r="L212" s="223" t="s">
        <v>125</v>
      </c>
      <c r="M212" s="45" t="s">
        <v>1052</v>
      </c>
      <c r="N212" s="31">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27" t="s">
        <v>129</v>
      </c>
      <c r="L213" s="366" t="s">
        <v>135</v>
      </c>
      <c r="M213" s="397" t="s">
        <v>129</v>
      </c>
      <c r="N213" s="47">
        <v>0</v>
      </c>
      <c r="O213" s="133"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385" t="s">
        <v>129</v>
      </c>
      <c r="L214" s="223" t="s">
        <v>129</v>
      </c>
      <c r="M214" s="386" t="s">
        <v>129</v>
      </c>
      <c r="N214" s="31">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385" t="s">
        <v>129</v>
      </c>
      <c r="L215" s="223" t="s">
        <v>129</v>
      </c>
      <c r="M215" s="386" t="s">
        <v>129</v>
      </c>
      <c r="N215" s="31">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385" t="s">
        <v>129</v>
      </c>
      <c r="L216" s="223" t="s">
        <v>129</v>
      </c>
      <c r="M216" s="386" t="s">
        <v>129</v>
      </c>
      <c r="N216" s="31">
        <v>0</v>
      </c>
      <c r="O216" s="84"/>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385" t="s">
        <v>126</v>
      </c>
      <c r="L217" s="223" t="s">
        <v>125</v>
      </c>
      <c r="M217" s="386" t="s">
        <v>129</v>
      </c>
      <c r="N217" s="31">
        <v>0</v>
      </c>
      <c r="O217" s="84" t="s">
        <v>1315</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385" t="s">
        <v>126</v>
      </c>
      <c r="L218" s="223" t="s">
        <v>125</v>
      </c>
      <c r="M218" s="386" t="s">
        <v>126</v>
      </c>
      <c r="N218" s="31">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385" t="s">
        <v>126</v>
      </c>
      <c r="L219" s="223" t="s">
        <v>125</v>
      </c>
      <c r="M219" s="386" t="s">
        <v>126</v>
      </c>
      <c r="N219" s="31">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385" t="s">
        <v>126</v>
      </c>
      <c r="L220" s="223" t="s">
        <v>125</v>
      </c>
      <c r="M220" s="386" t="s">
        <v>126</v>
      </c>
      <c r="N220" s="31">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385" t="s">
        <v>126</v>
      </c>
      <c r="L221" s="223" t="s">
        <v>125</v>
      </c>
      <c r="M221" s="386" t="s">
        <v>126</v>
      </c>
      <c r="N221" s="31">
        <v>0</v>
      </c>
      <c r="O221" s="84"/>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385" t="s">
        <v>126</v>
      </c>
      <c r="L222" s="223"/>
      <c r="M222" s="398" t="s">
        <v>191</v>
      </c>
      <c r="N222" s="31">
        <v>0</v>
      </c>
      <c r="O222" s="84" t="s">
        <v>1316</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385" t="s">
        <v>126</v>
      </c>
      <c r="L223" s="223" t="s">
        <v>129</v>
      </c>
      <c r="M223" s="386" t="s">
        <v>126</v>
      </c>
      <c r="N223" s="361">
        <v>0</v>
      </c>
      <c r="O223" s="84" t="s">
        <v>1317</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385" t="s">
        <v>129</v>
      </c>
      <c r="L224" s="223" t="s">
        <v>129</v>
      </c>
      <c r="M224" s="386" t="s">
        <v>129</v>
      </c>
      <c r="N224" s="361">
        <v>0.1</v>
      </c>
      <c r="O224" s="84"/>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385" t="s">
        <v>129</v>
      </c>
      <c r="L225" s="223" t="s">
        <v>125</v>
      </c>
      <c r="M225" s="386" t="s">
        <v>129</v>
      </c>
      <c r="N225" s="361">
        <v>0.1</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385" t="s">
        <v>129</v>
      </c>
      <c r="L226" s="223" t="s">
        <v>125</v>
      </c>
      <c r="M226" s="386" t="s">
        <v>129</v>
      </c>
      <c r="N226" s="31">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385" t="s">
        <v>129</v>
      </c>
      <c r="L227" s="223" t="s">
        <v>125</v>
      </c>
      <c r="M227" s="386" t="s">
        <v>129</v>
      </c>
      <c r="N227" s="31">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385" t="s">
        <v>129</v>
      </c>
      <c r="L228" s="223" t="s">
        <v>125</v>
      </c>
      <c r="M228" s="386" t="s">
        <v>129</v>
      </c>
      <c r="N228" s="31">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379">
        <v>435</v>
      </c>
      <c r="L229" s="369">
        <v>545.21</v>
      </c>
      <c r="M229" s="380">
        <v>545.21</v>
      </c>
      <c r="N229" s="31">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379">
        <v>25.44</v>
      </c>
      <c r="L230" s="369">
        <v>25.44</v>
      </c>
      <c r="M230" s="381">
        <v>25</v>
      </c>
      <c r="N230" s="31">
        <v>0</v>
      </c>
      <c r="O230" s="84"/>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385" t="s">
        <v>129</v>
      </c>
      <c r="L231" s="223" t="s">
        <v>135</v>
      </c>
      <c r="M231" s="399" t="s">
        <v>129</v>
      </c>
      <c r="N231" s="31">
        <v>0</v>
      </c>
      <c r="O231" s="84"/>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385" t="s">
        <v>129</v>
      </c>
      <c r="L232" s="223" t="s">
        <v>129</v>
      </c>
      <c r="M232" s="386" t="s">
        <v>129</v>
      </c>
      <c r="N232" s="31">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385" t="s">
        <v>129</v>
      </c>
      <c r="L233" s="223" t="s">
        <v>129</v>
      </c>
      <c r="M233" s="386" t="s">
        <v>129</v>
      </c>
      <c r="N233" s="31">
        <v>0</v>
      </c>
      <c r="O233" s="86"/>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385" t="s">
        <v>129</v>
      </c>
      <c r="L234" s="223" t="s">
        <v>129</v>
      </c>
      <c r="M234" s="386" t="s">
        <v>129</v>
      </c>
      <c r="N234" s="31">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385" t="s">
        <v>135</v>
      </c>
      <c r="L235" s="223" t="s">
        <v>135</v>
      </c>
      <c r="M235" s="218" t="s">
        <v>135</v>
      </c>
      <c r="N235" s="31">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385" t="s">
        <v>129</v>
      </c>
      <c r="L236" s="223" t="s">
        <v>129</v>
      </c>
      <c r="M236" s="386" t="s">
        <v>129</v>
      </c>
      <c r="N236" s="31">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385" t="s">
        <v>126</v>
      </c>
      <c r="L237" s="223" t="s">
        <v>129</v>
      </c>
      <c r="M237" s="386" t="s">
        <v>129</v>
      </c>
      <c r="N237" s="31">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385" t="s">
        <v>126</v>
      </c>
      <c r="L238" s="223" t="s">
        <v>129</v>
      </c>
      <c r="M238" s="386" t="s">
        <v>129</v>
      </c>
      <c r="N238" s="31">
        <v>0</v>
      </c>
      <c r="O238" s="84"/>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385"/>
      <c r="L239" s="223"/>
      <c r="M239" s="386" t="s">
        <v>126</v>
      </c>
      <c r="N239" s="31">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385"/>
      <c r="L240" s="223"/>
      <c r="M240" s="386" t="s">
        <v>126</v>
      </c>
      <c r="N240" s="31">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385"/>
      <c r="L241" s="223"/>
      <c r="M241" s="386" t="s">
        <v>126</v>
      </c>
      <c r="N241" s="31">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385"/>
      <c r="L242" s="223"/>
      <c r="M242" s="386" t="s">
        <v>126</v>
      </c>
      <c r="N242" s="31">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385"/>
      <c r="L243" s="223"/>
      <c r="M243" s="386" t="s">
        <v>129</v>
      </c>
      <c r="N243" s="31">
        <v>0</v>
      </c>
      <c r="O243" s="84" t="s">
        <v>1318</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385" t="s">
        <v>129</v>
      </c>
      <c r="L244" s="223"/>
      <c r="M244" s="386" t="s">
        <v>129</v>
      </c>
      <c r="N244" s="31">
        <v>0</v>
      </c>
      <c r="O244" s="84"/>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385" t="s">
        <v>129</v>
      </c>
      <c r="L245" s="223" t="s">
        <v>125</v>
      </c>
      <c r="M245" s="386" t="s">
        <v>129</v>
      </c>
      <c r="N245" s="361">
        <v>0.1</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385" t="s">
        <v>126</v>
      </c>
      <c r="L246" s="223" t="s">
        <v>125</v>
      </c>
      <c r="M246" s="386" t="s">
        <v>126</v>
      </c>
      <c r="N246" s="31">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385" t="s">
        <v>129</v>
      </c>
      <c r="L247" s="223" t="s">
        <v>125</v>
      </c>
      <c r="M247" s="386" t="s">
        <v>129</v>
      </c>
      <c r="N247" s="31">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385" t="s">
        <v>126</v>
      </c>
      <c r="L248" s="223" t="s">
        <v>125</v>
      </c>
      <c r="M248" s="386" t="s">
        <v>126</v>
      </c>
      <c r="N248" s="31">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385" t="s">
        <v>126</v>
      </c>
      <c r="L249" s="223" t="s">
        <v>125</v>
      </c>
      <c r="M249" s="386" t="s">
        <v>129</v>
      </c>
      <c r="N249" s="31">
        <v>0</v>
      </c>
      <c r="O249" s="84" t="s">
        <v>1319</v>
      </c>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385" t="s">
        <v>129</v>
      </c>
      <c r="L250" s="223" t="s">
        <v>129</v>
      </c>
      <c r="M250" s="386" t="s">
        <v>129</v>
      </c>
      <c r="N250" s="361">
        <v>0.25</v>
      </c>
      <c r="O250" s="84"/>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385" t="s">
        <v>129</v>
      </c>
      <c r="L251" s="223"/>
      <c r="M251" s="386" t="s">
        <v>129</v>
      </c>
      <c r="N251" s="31">
        <v>0</v>
      </c>
      <c r="O251" s="360"/>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385" t="s">
        <v>126</v>
      </c>
      <c r="L252" s="223"/>
      <c r="M252" s="386" t="s">
        <v>126</v>
      </c>
      <c r="N252" s="31">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385" t="s">
        <v>126</v>
      </c>
      <c r="L253" s="223"/>
      <c r="M253" s="386" t="s">
        <v>126</v>
      </c>
      <c r="N253" s="31">
        <v>0</v>
      </c>
      <c r="O253" s="84"/>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385" t="s">
        <v>126</v>
      </c>
      <c r="L254" s="223"/>
      <c r="M254" s="386" t="s">
        <v>126</v>
      </c>
      <c r="N254" s="31">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385" t="s">
        <v>129</v>
      </c>
      <c r="L255" s="223" t="s">
        <v>129</v>
      </c>
      <c r="M255" s="386" t="s">
        <v>126</v>
      </c>
      <c r="N255" s="361">
        <v>0</v>
      </c>
      <c r="O255" s="84" t="s">
        <v>1320</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385" t="s">
        <v>126</v>
      </c>
      <c r="L256" s="223" t="s">
        <v>129</v>
      </c>
      <c r="M256" s="386" t="s">
        <v>129</v>
      </c>
      <c r="N256" s="361">
        <v>0.1</v>
      </c>
      <c r="O256" s="84" t="s">
        <v>1321</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385" t="s">
        <v>129</v>
      </c>
      <c r="L257" s="223" t="s">
        <v>129</v>
      </c>
      <c r="M257" s="386" t="s">
        <v>129</v>
      </c>
      <c r="N257" s="361">
        <v>0.1</v>
      </c>
      <c r="O257" s="84" t="s">
        <v>1322</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00">
        <v>0.42</v>
      </c>
      <c r="L258" s="223">
        <v>0.05</v>
      </c>
      <c r="M258" s="401">
        <v>0.05</v>
      </c>
      <c r="N258" s="60">
        <v>0.2</v>
      </c>
      <c r="O258" s="84" t="s">
        <v>1323</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379"/>
      <c r="L259" s="369">
        <v>187.7</v>
      </c>
      <c r="M259" s="381">
        <v>187.7</v>
      </c>
      <c r="N259" s="31">
        <v>0</v>
      </c>
      <c r="O259" s="84"/>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379">
        <v>30.5</v>
      </c>
      <c r="L260" s="369">
        <v>30.5</v>
      </c>
      <c r="M260" s="381">
        <v>30.5</v>
      </c>
      <c r="N260" s="31">
        <v>0</v>
      </c>
      <c r="O260" s="84"/>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385" t="s">
        <v>135</v>
      </c>
      <c r="L261" s="223" t="s">
        <v>135</v>
      </c>
      <c r="M261" s="297" t="s">
        <v>135</v>
      </c>
      <c r="N261" s="31">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385" t="s">
        <v>129</v>
      </c>
      <c r="L262" s="364" t="s">
        <v>129</v>
      </c>
      <c r="M262" s="386" t="s">
        <v>129</v>
      </c>
      <c r="N262" s="1550">
        <v>0.3</v>
      </c>
      <c r="O262" s="84" t="s">
        <v>1324</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385" t="s">
        <v>126</v>
      </c>
      <c r="L263" s="364" t="s">
        <v>126</v>
      </c>
      <c r="M263" s="386" t="s">
        <v>126</v>
      </c>
      <c r="N263" s="1551"/>
      <c r="O263" s="84"/>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385" t="s">
        <v>129</v>
      </c>
      <c r="L264" s="364" t="s">
        <v>129</v>
      </c>
      <c r="M264" s="386" t="s">
        <v>129</v>
      </c>
      <c r="N264" s="1550">
        <v>0.3</v>
      </c>
      <c r="O264" s="84"/>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385" t="s">
        <v>129</v>
      </c>
      <c r="L265" s="364" t="s">
        <v>129</v>
      </c>
      <c r="M265" s="386" t="s">
        <v>129</v>
      </c>
      <c r="N265" s="1551"/>
      <c r="O265" s="84" t="s">
        <v>1325</v>
      </c>
    </row>
    <row r="266" spans="1:15" x14ac:dyDescent="0.25">
      <c r="N266" s="9"/>
    </row>
    <row r="276" spans="14:14" x14ac:dyDescent="0.25">
      <c r="N276" s="344"/>
    </row>
  </sheetData>
  <sheetProtection formatCells="0" formatColumns="0" formatRows="0" insertColumns="0" insertHyperlinks="0"/>
  <mergeCells count="36">
    <mergeCell ref="H264:H265"/>
    <mergeCell ref="N264:N265"/>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G197:G211"/>
    <mergeCell ref="G225:G228"/>
    <mergeCell ref="G245:G249"/>
    <mergeCell ref="G250:G254"/>
    <mergeCell ref="G262:G263"/>
  </mergeCells>
  <dataValidations count="8">
    <dataValidation type="list" allowBlank="1" showInputMessage="1" showErrorMessage="1" sqref="N258" xr:uid="{D50E0D6A-082F-407B-86AA-1097E67EA6AD}">
      <formula1>"0%,20%"</formula1>
    </dataValidation>
    <dataValidation type="list" allowBlank="1" showInputMessage="1" showErrorMessage="1" sqref="N131" xr:uid="{378A54E6-88A0-4D0F-A0D0-17997B72546E}">
      <formula1>"0%,30%"</formula1>
    </dataValidation>
    <dataValidation type="list" allowBlank="1" showInputMessage="1" showErrorMessage="1" sqref="N100" xr:uid="{EEF834AF-2CAF-4491-AAF9-0F8D534944FC}">
      <formula1>"0%,20%,39%,50%"</formula1>
    </dataValidation>
    <dataValidation type="whole" allowBlank="1" showInputMessage="1" showErrorMessage="1" sqref="K197 K225 K261 I130 K185 K114 K235 M130 M114" xr:uid="{137A28C1-34C9-4A60-817B-02623293A615}">
      <formula1>0</formula1>
      <formula2>10000000</formula2>
    </dataValidation>
    <dataValidation type="list" allowBlank="1" showInputMessage="1" showErrorMessage="1" sqref="L98 L223 L135:L139 L196 K94:K97 L198:L211 L164:L166 L57 L157:L160 K135:K138 L45:L55 L181:L183 L152:L155 L147:L149 L169:L176 K114:M114 M178:M179 M103:M113 M8 M94:M97" xr:uid="{5DE63149-F933-4A2A-BD19-F129DFDFA177}">
      <formula1>"SI,NO,NO APLICA"</formula1>
    </dataValidation>
    <dataValidation type="list" allowBlank="1" showInputMessage="1" showErrorMessage="1" sqref="K256:M257 K244 L261 K184:M184 K167:M167 L224 K161:M161 K150:M150 L129:M129 K144:M144 L94:L95 K217 K223:K224 K186:M194 K87:M92 K65:M65 L214:L216 K231:M231 K18:K19 K57 K7:K9 K23:K24 K236:L243 I129 K21:M21 K69:M69 K11:K16 K262:M265 L235 L121:L128 L36 K45:K55 K178:L179 K163:M163 M57 M45:M55 M7 M236:M244 M217 M23:M24 M18:M19 M9 M223:M228 M11:M16" xr:uid="{66FDF745-6B11-4A40-8A3D-E7A0E70BBDE5}">
      <formula1>"SI,NO"</formula1>
    </dataValidation>
    <dataValidation type="list" allowBlank="1" showInputMessage="1" showErrorMessage="1" sqref="K100:K101 K159 K98 K103:K113 K139 M159:M160 M154:M155 M98 M100:M101 M134:M139" xr:uid="{BDFB7E14-F0A9-40F2-8181-0AD35D28EE8A}">
      <formula1>"SI,NO,NO APLICA,VACIO"</formula1>
    </dataValidation>
    <dataValidation type="list" allowBlank="1" showInputMessage="1" showErrorMessage="1" sqref="K214:K216 K196 K35:K37 K25:K33 K39:K41 K198:K211 K59 K140 K63 K226:K228 K66 K143 K71 K232:K234 K73 K121:K128 K245:K255 K147:K149 K152:K158 K99 K160 K164:K166 K218:K221 K169:K176 K180:K183 M156:M158 M169:M177 M180:M183 M164:M166 M152:M153 M39:M41 M63 M99 M147:M149 M232:M234 M213:M216 M245:M255 M35:M37 M196 M71 M218:M221 M198:M211 M66 M73 M59 M140 M25:M33" xr:uid="{3D4C964C-7FD5-41C7-8F22-B3122F3A59A0}">
      <formula1>"SI,NO,VACIO"</formula1>
    </dataValidation>
  </dataValidations>
  <hyperlinks>
    <hyperlink ref="O140" r:id="rId1" display="https://www.transmilenio.gov.co/publicaciones/152495/inventarios-de-los-documentos-a-eliminar/" xr:uid="{49784DAB-E9DB-4ED5-B772-AA7CAB56B6A0}"/>
    <hyperlink ref="O35" r:id="rId2" xr:uid="{8402278F-D561-4714-B565-94A3BAB24966}"/>
    <hyperlink ref="O66" r:id="rId3" xr:uid="{9718A04F-805D-463E-BDA0-F3360085416C}"/>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20">
    <tabColor theme="4" tint="-0.249977111117893"/>
  </sheetPr>
  <dimension ref="A1:U90"/>
  <sheetViews>
    <sheetView showGridLines="0" topLeftCell="A27" zoomScale="80" zoomScaleNormal="80" workbookViewId="0">
      <selection activeCell="E42" sqref="E42"/>
    </sheetView>
  </sheetViews>
  <sheetFormatPr baseColWidth="10" defaultColWidth="11.42578125" defaultRowHeight="15" x14ac:dyDescent="0.25"/>
  <cols>
    <col min="1" max="1" width="11.42578125" style="24"/>
    <col min="2" max="2" width="39.85546875" style="24" bestFit="1" customWidth="1"/>
    <col min="3" max="3" width="23.28515625" style="24" customWidth="1"/>
    <col min="4" max="5" width="27.7109375" style="24" customWidth="1"/>
    <col min="6" max="8" width="20.5703125" style="24" customWidth="1"/>
    <col min="9" max="9" width="11.42578125" style="24"/>
    <col min="10" max="10" width="73.85546875" style="24" bestFit="1" customWidth="1"/>
    <col min="11" max="11" width="18.5703125" style="24" bestFit="1" customWidth="1"/>
    <col min="12" max="14" width="18.85546875" style="24" bestFit="1" customWidth="1"/>
    <col min="15" max="15" width="23.140625" style="24" bestFit="1" customWidth="1"/>
    <col min="16" max="16384" width="11.42578125" style="24"/>
  </cols>
  <sheetData>
    <row r="1" spans="1:21" s="806" customFormat="1" ht="15" customHeight="1" x14ac:dyDescent="0.25">
      <c r="A1" s="812"/>
      <c r="B1" s="813"/>
      <c r="C1" s="1401" t="s">
        <v>0</v>
      </c>
      <c r="D1" s="1401"/>
      <c r="E1" s="1401"/>
      <c r="F1" s="1401"/>
      <c r="G1" s="1401"/>
      <c r="H1" s="1401"/>
      <c r="I1" s="1401"/>
      <c r="J1" s="1401"/>
      <c r="K1" s="813"/>
    </row>
    <row r="2" spans="1:21" s="806" customFormat="1" ht="15" customHeight="1" x14ac:dyDescent="0.25">
      <c r="A2" s="813"/>
      <c r="B2" s="813"/>
      <c r="C2" s="1401"/>
      <c r="D2" s="1401"/>
      <c r="E2" s="1401"/>
      <c r="F2" s="1401"/>
      <c r="G2" s="1401"/>
      <c r="H2" s="1401"/>
      <c r="I2" s="1401"/>
      <c r="J2" s="1401"/>
      <c r="K2" s="813"/>
    </row>
    <row r="3" spans="1:21" s="803" customFormat="1" ht="21" customHeight="1" x14ac:dyDescent="0.25">
      <c r="A3" s="1627" t="s">
        <v>5680</v>
      </c>
      <c r="B3" s="1627"/>
      <c r="C3" s="1627"/>
      <c r="D3" s="1627"/>
      <c r="E3" s="1627"/>
      <c r="F3" s="1627"/>
      <c r="G3" s="1627"/>
      <c r="H3" s="1627"/>
      <c r="I3" s="1627"/>
      <c r="J3" s="1627"/>
      <c r="K3" s="1627"/>
    </row>
    <row r="4" spans="1:21" s="803" customFormat="1" ht="21" customHeight="1" x14ac:dyDescent="0.25">
      <c r="A4" s="1626" t="s">
        <v>5642</v>
      </c>
      <c r="B4" s="1626"/>
      <c r="C4" s="1626"/>
      <c r="D4" s="1626"/>
      <c r="E4" s="1626"/>
      <c r="F4" s="1626"/>
      <c r="G4" s="1626"/>
      <c r="H4" s="1626"/>
      <c r="I4" s="1626"/>
      <c r="J4" s="1626"/>
      <c r="K4" s="1626"/>
    </row>
    <row r="5" spans="1:21" s="806" customFormat="1" ht="15.75" thickBot="1" x14ac:dyDescent="0.3">
      <c r="A5" s="807"/>
      <c r="B5" s="807"/>
      <c r="C5" s="807"/>
      <c r="D5" s="807"/>
      <c r="E5" s="807"/>
      <c r="F5" s="807"/>
      <c r="G5" s="807"/>
      <c r="H5" s="807"/>
      <c r="I5" s="807"/>
      <c r="J5" s="807"/>
      <c r="K5" s="807"/>
    </row>
    <row r="6" spans="1:21" ht="33.6" customHeight="1" thickBot="1" x14ac:dyDescent="0.3">
      <c r="B6" s="814" t="s">
        <v>5643</v>
      </c>
      <c r="C6" s="810" t="s">
        <v>5644</v>
      </c>
      <c r="D6" s="816" t="s">
        <v>5645</v>
      </c>
      <c r="E6" s="808">
        <v>2022</v>
      </c>
    </row>
    <row r="7" spans="1:21" ht="40.5" customHeight="1" thickBot="1" x14ac:dyDescent="0.3">
      <c r="B7" s="815" t="s">
        <v>5646</v>
      </c>
      <c r="C7" s="811" t="s">
        <v>5681</v>
      </c>
      <c r="D7" s="817" t="s">
        <v>5647</v>
      </c>
      <c r="E7" s="809">
        <v>2023</v>
      </c>
    </row>
    <row r="9" spans="1:21" ht="28.5" customHeight="1" thickBot="1" x14ac:dyDescent="0.3">
      <c r="J9" s="857"/>
      <c r="K9" s="857"/>
      <c r="L9" s="857"/>
      <c r="M9" s="857"/>
      <c r="N9" s="857"/>
      <c r="O9" s="857"/>
      <c r="P9" s="857"/>
      <c r="Q9" s="857"/>
      <c r="R9" s="857"/>
      <c r="S9" s="857"/>
      <c r="T9" s="857"/>
      <c r="U9" s="857"/>
    </row>
    <row r="10" spans="1:21" ht="120.75" thickBot="1" x14ac:dyDescent="0.3">
      <c r="A10" s="968" t="s">
        <v>5648</v>
      </c>
      <c r="B10" s="969" t="s">
        <v>5649</v>
      </c>
      <c r="C10" s="969" t="s">
        <v>5650</v>
      </c>
      <c r="D10" s="970" t="s">
        <v>5682</v>
      </c>
      <c r="E10" s="970" t="s">
        <v>5683</v>
      </c>
      <c r="F10" s="970" t="s">
        <v>5684</v>
      </c>
      <c r="G10" s="970" t="s">
        <v>5685</v>
      </c>
      <c r="H10" s="1303" t="s">
        <v>5686</v>
      </c>
      <c r="J10" s="874" t="s">
        <v>5656</v>
      </c>
      <c r="K10" s="844" t="s">
        <v>5687</v>
      </c>
      <c r="U10" s="856"/>
    </row>
    <row r="11" spans="1:21" x14ac:dyDescent="0.25">
      <c r="A11" s="963">
        <v>1001</v>
      </c>
      <c r="B11" s="964" t="s">
        <v>5</v>
      </c>
      <c r="C11" s="965" t="s">
        <v>100</v>
      </c>
      <c r="D11" s="966">
        <f>+'1001 Acueducto'!O12</f>
        <v>0.1</v>
      </c>
      <c r="E11" s="966">
        <f>+'1001 Acueducto'!O13</f>
        <v>0.1</v>
      </c>
      <c r="F11" s="966">
        <f>+'1001 Acueducto'!O14</f>
        <v>0.5</v>
      </c>
      <c r="G11" s="966">
        <f>+'1001 Acueducto'!O15</f>
        <v>0.3</v>
      </c>
      <c r="H11" s="967">
        <f>+D11+E11+F11+G11</f>
        <v>1</v>
      </c>
      <c r="J11" s="910" t="s">
        <v>4085</v>
      </c>
      <c r="K11" s="914">
        <v>0.95</v>
      </c>
      <c r="U11" s="856"/>
    </row>
    <row r="12" spans="1:21" x14ac:dyDescent="0.25">
      <c r="A12" s="870">
        <v>1002</v>
      </c>
      <c r="B12" s="862" t="s">
        <v>6</v>
      </c>
      <c r="C12" s="859" t="s">
        <v>100</v>
      </c>
      <c r="D12" s="863">
        <f>+'1002 Aguas'!O12</f>
        <v>0.1</v>
      </c>
      <c r="E12" s="863">
        <f>+'1002 Aguas'!O13</f>
        <v>0.1</v>
      </c>
      <c r="F12" s="863">
        <f>+'1002 Aguas'!O14</f>
        <v>0.3</v>
      </c>
      <c r="G12" s="863">
        <f>+'1002 Aguas'!O15</f>
        <v>0.3</v>
      </c>
      <c r="H12" s="864">
        <f t="shared" ref="H12:H68" si="0">+D12+E12+F12+G12</f>
        <v>0.8</v>
      </c>
      <c r="J12" s="875" t="s">
        <v>32</v>
      </c>
      <c r="K12" s="876">
        <v>0</v>
      </c>
      <c r="U12" s="856"/>
    </row>
    <row r="13" spans="1:21" x14ac:dyDescent="0.25">
      <c r="A13" s="870">
        <v>1003</v>
      </c>
      <c r="B13" s="862" t="s">
        <v>7</v>
      </c>
      <c r="C13" s="859" t="s">
        <v>982</v>
      </c>
      <c r="D13" s="863">
        <f>+'1003 Sec.Gen.'!O12</f>
        <v>0.1</v>
      </c>
      <c r="E13" s="863">
        <f>+'1003 Sec.Gen.'!O13</f>
        <v>0.1</v>
      </c>
      <c r="F13" s="863">
        <f>+'1003 Sec.Gen.'!O14</f>
        <v>0.5</v>
      </c>
      <c r="G13" s="863">
        <f>+'1003 Sec.Gen.'!O15</f>
        <v>0.3</v>
      </c>
      <c r="H13" s="864">
        <f t="shared" si="0"/>
        <v>1</v>
      </c>
      <c r="J13" s="875" t="s">
        <v>1465</v>
      </c>
      <c r="K13" s="876">
        <v>0.88571428571428579</v>
      </c>
      <c r="U13" s="856"/>
    </row>
    <row r="14" spans="1:21" ht="24" x14ac:dyDescent="0.25">
      <c r="A14" s="870">
        <v>1004</v>
      </c>
      <c r="B14" s="862" t="s">
        <v>1083</v>
      </c>
      <c r="C14" s="859" t="s">
        <v>1082</v>
      </c>
      <c r="D14" s="863">
        <f>+'1004 SDDE'!O12</f>
        <v>0.1</v>
      </c>
      <c r="E14" s="863">
        <f>+'1004 SDDE'!O13</f>
        <v>0.1</v>
      </c>
      <c r="F14" s="863">
        <f>+'1004 SDDE'!O14</f>
        <v>0.5</v>
      </c>
      <c r="G14" s="863">
        <f>+'1004 SDDE'!O15</f>
        <v>0.3</v>
      </c>
      <c r="H14" s="864">
        <f t="shared" si="0"/>
        <v>1</v>
      </c>
      <c r="J14" s="875" t="s">
        <v>1082</v>
      </c>
      <c r="K14" s="876">
        <v>0.79999999999999993</v>
      </c>
      <c r="U14" s="856"/>
    </row>
    <row r="15" spans="1:21" ht="24" x14ac:dyDescent="0.25">
      <c r="A15" s="870">
        <v>1005</v>
      </c>
      <c r="B15" s="859" t="s">
        <v>9</v>
      </c>
      <c r="C15" s="859" t="s">
        <v>1138</v>
      </c>
      <c r="D15" s="863">
        <f>+'1005 DADEP'!O12</f>
        <v>0.1</v>
      </c>
      <c r="E15" s="863">
        <f>+'1005 DADEP'!O13</f>
        <v>0.1</v>
      </c>
      <c r="F15" s="863">
        <f>+'1005 DADEP'!O14</f>
        <v>0.5</v>
      </c>
      <c r="G15" s="863">
        <f>+'1005 DADEP'!O15</f>
        <v>0.3</v>
      </c>
      <c r="H15" s="864">
        <f t="shared" si="0"/>
        <v>1</v>
      </c>
      <c r="J15" s="875" t="s">
        <v>1900</v>
      </c>
      <c r="K15" s="876">
        <v>0.79999999999999993</v>
      </c>
      <c r="U15" s="856"/>
    </row>
    <row r="16" spans="1:21" ht="24" x14ac:dyDescent="0.25">
      <c r="A16" s="870">
        <v>1006</v>
      </c>
      <c r="B16" s="859" t="s">
        <v>10</v>
      </c>
      <c r="C16" s="859" t="s">
        <v>982</v>
      </c>
      <c r="D16" s="863">
        <f>+'1006 DASC'!O12</f>
        <v>0.1</v>
      </c>
      <c r="E16" s="863">
        <f>+'1006 DASC'!O13</f>
        <v>0.1</v>
      </c>
      <c r="F16" s="863">
        <f>+'1006 DASC'!O14</f>
        <v>0.5</v>
      </c>
      <c r="G16" s="863">
        <f>+'1006 DASC'!O15</f>
        <v>0.3</v>
      </c>
      <c r="H16" s="864">
        <f t="shared" si="0"/>
        <v>1</v>
      </c>
      <c r="J16" s="875" t="s">
        <v>5264</v>
      </c>
      <c r="K16" s="876">
        <v>1</v>
      </c>
      <c r="U16" s="856"/>
    </row>
    <row r="17" spans="1:21" ht="24" x14ac:dyDescent="0.25">
      <c r="A17" s="870">
        <v>1007</v>
      </c>
      <c r="B17" s="859" t="s">
        <v>11</v>
      </c>
      <c r="C17" s="859" t="s">
        <v>1331</v>
      </c>
      <c r="D17" s="863">
        <f>+'1007 EGAT'!O12</f>
        <v>0.1</v>
      </c>
      <c r="E17" s="863">
        <f>+'1007 EGAT'!O13</f>
        <v>0</v>
      </c>
      <c r="F17" s="863">
        <f>+'1007 EGAT'!O14</f>
        <v>0.5</v>
      </c>
      <c r="G17" s="863">
        <f>+'1007 EGAT'!O15</f>
        <v>0.3</v>
      </c>
      <c r="H17" s="864">
        <f t="shared" si="0"/>
        <v>0.89999999999999991</v>
      </c>
      <c r="J17" s="875" t="s">
        <v>982</v>
      </c>
      <c r="K17" s="876">
        <v>1</v>
      </c>
      <c r="U17" s="856"/>
    </row>
    <row r="18" spans="1:21" ht="24" x14ac:dyDescent="0.25">
      <c r="A18" s="870">
        <v>1008</v>
      </c>
      <c r="B18" s="859" t="s">
        <v>12</v>
      </c>
      <c r="C18" s="859" t="s">
        <v>1331</v>
      </c>
      <c r="D18" s="863">
        <f>+'1008 IDCBIS'!O12</f>
        <v>0</v>
      </c>
      <c r="E18" s="863">
        <f>+'1008 IDCBIS'!O13</f>
        <v>0</v>
      </c>
      <c r="F18" s="863">
        <f>+'1008 IDCBIS'!O14</f>
        <v>0</v>
      </c>
      <c r="G18" s="863">
        <f>+'1008 IDCBIS'!O15</f>
        <v>0</v>
      </c>
      <c r="H18" s="864">
        <f t="shared" si="0"/>
        <v>0</v>
      </c>
      <c r="J18" s="875" t="s">
        <v>1138</v>
      </c>
      <c r="K18" s="876">
        <v>1</v>
      </c>
      <c r="U18" s="856"/>
    </row>
    <row r="19" spans="1:21" ht="24" x14ac:dyDescent="0.25">
      <c r="A19" s="870">
        <v>1009</v>
      </c>
      <c r="B19" s="859" t="s">
        <v>13</v>
      </c>
      <c r="C19" s="859" t="s">
        <v>1465</v>
      </c>
      <c r="D19" s="863">
        <f>+'1009 SDCRD'!O12</f>
        <v>0.1</v>
      </c>
      <c r="E19" s="863">
        <f>+'1009 SDCRD'!O13</f>
        <v>0.1</v>
      </c>
      <c r="F19" s="863">
        <f>+'1009 SDCRD'!O14</f>
        <v>0.5</v>
      </c>
      <c r="G19" s="863">
        <f>+'1009 SDCRD'!O15</f>
        <v>0.3</v>
      </c>
      <c r="H19" s="864">
        <f t="shared" si="0"/>
        <v>1</v>
      </c>
      <c r="J19" s="875" t="s">
        <v>100</v>
      </c>
      <c r="K19" s="876">
        <v>0.81666666666666654</v>
      </c>
      <c r="U19" s="856"/>
    </row>
    <row r="20" spans="1:21" x14ac:dyDescent="0.25">
      <c r="A20" s="870">
        <v>1010</v>
      </c>
      <c r="B20" s="859" t="s">
        <v>14</v>
      </c>
      <c r="C20" s="859" t="s">
        <v>1138</v>
      </c>
      <c r="D20" s="863">
        <f>+'1010 Sec.Gob.'!O12</f>
        <v>0.1</v>
      </c>
      <c r="E20" s="863">
        <f>+'1010 Sec.Gob.'!O13</f>
        <v>0.1</v>
      </c>
      <c r="F20" s="863">
        <f>+'1010 Sec.Gob.'!O14</f>
        <v>0.5</v>
      </c>
      <c r="G20" s="863">
        <f>+'1010 Sec.Gob.'!O15</f>
        <v>0.3</v>
      </c>
      <c r="H20" s="864">
        <f t="shared" si="0"/>
        <v>1</v>
      </c>
      <c r="J20" s="875" t="s">
        <v>2399</v>
      </c>
      <c r="K20" s="876">
        <v>1</v>
      </c>
      <c r="U20" s="856"/>
    </row>
    <row r="21" spans="1:21" x14ac:dyDescent="0.25">
      <c r="A21" s="870">
        <v>1011</v>
      </c>
      <c r="B21" s="859" t="s">
        <v>15</v>
      </c>
      <c r="C21" s="859" t="s">
        <v>1700</v>
      </c>
      <c r="D21" s="863">
        <f>+'1011 SDMOV'!O12</f>
        <v>0.1</v>
      </c>
      <c r="E21" s="863">
        <f>+'1011 SDMOV'!O13</f>
        <v>0</v>
      </c>
      <c r="F21" s="863">
        <f>+'1011 SDMOV'!O14</f>
        <v>0.5</v>
      </c>
      <c r="G21" s="863">
        <f>+'1011 SDMOV'!O15</f>
        <v>0.3</v>
      </c>
      <c r="H21" s="864">
        <f t="shared" si="0"/>
        <v>0.89999999999999991</v>
      </c>
      <c r="J21" s="875" t="s">
        <v>4160</v>
      </c>
      <c r="K21" s="876">
        <v>0.75</v>
      </c>
      <c r="U21" s="856"/>
    </row>
    <row r="22" spans="1:21" ht="24" x14ac:dyDescent="0.25">
      <c r="A22" s="870">
        <v>1012</v>
      </c>
      <c r="B22" s="859" t="s">
        <v>1830</v>
      </c>
      <c r="C22" s="859" t="s">
        <v>1829</v>
      </c>
      <c r="D22" s="863">
        <f>+'1012 UAECOB'!O12</f>
        <v>0.1</v>
      </c>
      <c r="E22" s="863">
        <f>+'1012 UAECOB'!O13</f>
        <v>0</v>
      </c>
      <c r="F22" s="863">
        <f>+'1012 UAECOB'!O14</f>
        <v>0.5</v>
      </c>
      <c r="G22" s="863">
        <f>+'1012 UAECOB'!O15</f>
        <v>0.3</v>
      </c>
      <c r="H22" s="864">
        <f t="shared" si="0"/>
        <v>0.89999999999999991</v>
      </c>
      <c r="J22" s="875" t="s">
        <v>1700</v>
      </c>
      <c r="K22" s="876">
        <v>0.98333333333333339</v>
      </c>
      <c r="U22" s="856"/>
    </row>
    <row r="23" spans="1:21" ht="24" x14ac:dyDescent="0.25">
      <c r="A23" s="870">
        <v>1013</v>
      </c>
      <c r="B23" s="859" t="s">
        <v>17</v>
      </c>
      <c r="C23" s="859" t="s">
        <v>1900</v>
      </c>
      <c r="D23" s="863">
        <f>+'1013 Un.Dis.'!O12</f>
        <v>0.1</v>
      </c>
      <c r="E23" s="863">
        <f>+'1013 Un.Dis.'!O13</f>
        <v>0.1</v>
      </c>
      <c r="F23" s="863">
        <f>+'1013 Un.Dis.'!O14</f>
        <v>0</v>
      </c>
      <c r="G23" s="863">
        <f>+'1013 Un.Dis.'!O15</f>
        <v>0.3</v>
      </c>
      <c r="H23" s="864">
        <f t="shared" si="0"/>
        <v>0.5</v>
      </c>
      <c r="J23" s="875" t="s">
        <v>2995</v>
      </c>
      <c r="K23" s="876">
        <v>1</v>
      </c>
      <c r="U23" s="856"/>
    </row>
    <row r="24" spans="1:21" ht="24" x14ac:dyDescent="0.25">
      <c r="A24" s="870">
        <v>1014</v>
      </c>
      <c r="B24" s="859" t="s">
        <v>18</v>
      </c>
      <c r="C24" s="859" t="s">
        <v>100</v>
      </c>
      <c r="D24" s="863">
        <f>+'1014 ERU'!O12</f>
        <v>0.1</v>
      </c>
      <c r="E24" s="863">
        <f>+'1014 ERU'!O13</f>
        <v>0.1</v>
      </c>
      <c r="F24" s="863">
        <f>+'1014 ERU'!O14</f>
        <v>0.5</v>
      </c>
      <c r="G24" s="863">
        <f>+'1014 ERU'!O15</f>
        <v>0.3</v>
      </c>
      <c r="H24" s="864">
        <f t="shared" si="0"/>
        <v>1</v>
      </c>
      <c r="J24" s="875" t="s">
        <v>2759</v>
      </c>
      <c r="K24" s="876">
        <v>0.93333333333333324</v>
      </c>
      <c r="U24" s="856"/>
    </row>
    <row r="25" spans="1:21" ht="24" x14ac:dyDescent="0.25">
      <c r="A25" s="870">
        <v>1015</v>
      </c>
      <c r="B25" s="859" t="s">
        <v>19</v>
      </c>
      <c r="C25" s="859" t="s">
        <v>1465</v>
      </c>
      <c r="D25" s="863">
        <f>+'1015 IDRD'!O12</f>
        <v>0.1</v>
      </c>
      <c r="E25" s="863">
        <f>+'1015 IDRD'!O13</f>
        <v>0.1</v>
      </c>
      <c r="F25" s="863">
        <f>+'1015 IDRD'!O14</f>
        <v>0.5</v>
      </c>
      <c r="G25" s="863">
        <f>+'1015 IDRD'!O15</f>
        <v>0.3</v>
      </c>
      <c r="H25" s="864">
        <f t="shared" si="0"/>
        <v>1</v>
      </c>
      <c r="J25" s="875" t="s">
        <v>4619</v>
      </c>
      <c r="K25" s="876">
        <v>1</v>
      </c>
      <c r="U25" s="856"/>
    </row>
    <row r="26" spans="1:21" ht="24" x14ac:dyDescent="0.25">
      <c r="A26" s="870">
        <v>1016</v>
      </c>
      <c r="B26" s="859" t="s">
        <v>20</v>
      </c>
      <c r="C26" s="859" t="s">
        <v>1082</v>
      </c>
      <c r="D26" s="863">
        <f>+'1016 IPES'!O12</f>
        <v>0.1</v>
      </c>
      <c r="E26" s="863">
        <f>+'1016 IPES'!O13</f>
        <v>0.1</v>
      </c>
      <c r="F26" s="863">
        <f>+'1016 IPES'!O14</f>
        <v>0.5</v>
      </c>
      <c r="G26" s="863">
        <f>+'1016 IPES'!O15</f>
        <v>0.3</v>
      </c>
      <c r="H26" s="864">
        <f t="shared" si="0"/>
        <v>1</v>
      </c>
      <c r="J26" s="875" t="s">
        <v>1331</v>
      </c>
      <c r="K26" s="876">
        <v>0.73749999999999993</v>
      </c>
      <c r="U26" s="856"/>
    </row>
    <row r="27" spans="1:21" ht="24.75" thickBot="1" x14ac:dyDescent="0.3">
      <c r="A27" s="870">
        <v>1017</v>
      </c>
      <c r="B27" s="859" t="s">
        <v>21</v>
      </c>
      <c r="C27" s="859" t="s">
        <v>1082</v>
      </c>
      <c r="D27" s="863">
        <f>+'1017 IDT'!O12</f>
        <v>0.1</v>
      </c>
      <c r="E27" s="863">
        <f>+'1017 IDT'!O13</f>
        <v>0.1</v>
      </c>
      <c r="F27" s="863">
        <f>+'1017 IDT'!O14</f>
        <v>0.3</v>
      </c>
      <c r="G27" s="863">
        <f>+'1017 IDT'!O15</f>
        <v>0.3</v>
      </c>
      <c r="H27" s="864">
        <f t="shared" si="0"/>
        <v>0.8</v>
      </c>
      <c r="J27" s="911" t="s">
        <v>1829</v>
      </c>
      <c r="K27" s="876">
        <v>0.95</v>
      </c>
      <c r="U27" s="856"/>
    </row>
    <row r="28" spans="1:21" ht="24.75" thickBot="1" x14ac:dyDescent="0.3">
      <c r="A28" s="870">
        <v>1018</v>
      </c>
      <c r="B28" s="859" t="s">
        <v>22</v>
      </c>
      <c r="C28" s="859" t="s">
        <v>2399</v>
      </c>
      <c r="D28" s="863">
        <f>+'1018 FONCEP'!O12</f>
        <v>0.1</v>
      </c>
      <c r="E28" s="863">
        <f>+'1018 FONCEP'!O13</f>
        <v>0.1</v>
      </c>
      <c r="F28" s="863">
        <f>+'1018 FONCEP'!O14</f>
        <v>0.5</v>
      </c>
      <c r="G28" s="863">
        <f>+'1018 FONCEP'!O15</f>
        <v>0.3</v>
      </c>
      <c r="H28" s="864">
        <f t="shared" si="0"/>
        <v>1</v>
      </c>
      <c r="J28" s="912" t="s">
        <v>5658</v>
      </c>
      <c r="K28" s="915">
        <v>0.87068965517241381</v>
      </c>
      <c r="L28" s="857"/>
      <c r="M28" s="857"/>
      <c r="N28" s="857"/>
      <c r="O28" s="857"/>
      <c r="P28" s="857"/>
      <c r="Q28" s="857"/>
      <c r="R28" s="857"/>
      <c r="S28" s="857"/>
      <c r="T28" s="857"/>
      <c r="U28" s="858"/>
    </row>
    <row r="29" spans="1:21" ht="15.75" thickBot="1" x14ac:dyDescent="0.3">
      <c r="A29" s="870">
        <v>1019</v>
      </c>
      <c r="B29" s="859" t="s">
        <v>23</v>
      </c>
      <c r="C29" s="859" t="s">
        <v>1900</v>
      </c>
      <c r="D29" s="863">
        <f>+'1019 SED'!O12</f>
        <v>0.1</v>
      </c>
      <c r="E29" s="863">
        <f>+'1019 SED'!O13</f>
        <v>0.1</v>
      </c>
      <c r="F29" s="863">
        <f>+'1019 SED'!O14</f>
        <v>0.5</v>
      </c>
      <c r="G29" s="863">
        <f>+'1019 SED'!O15</f>
        <v>0.3</v>
      </c>
      <c r="H29" s="864">
        <f t="shared" si="0"/>
        <v>1</v>
      </c>
      <c r="J29" s="936" t="s">
        <v>5650</v>
      </c>
      <c r="K29" s="935" t="s">
        <v>1331</v>
      </c>
      <c r="U29" s="856"/>
    </row>
    <row r="30" spans="1:21" ht="31.5" customHeight="1" thickBot="1" x14ac:dyDescent="0.3">
      <c r="A30" s="870">
        <v>1020</v>
      </c>
      <c r="B30" s="859" t="s">
        <v>24</v>
      </c>
      <c r="C30" s="859" t="s">
        <v>1465</v>
      </c>
      <c r="D30" s="863">
        <f>+'1020 IDARTES'!O12</f>
        <v>0.1</v>
      </c>
      <c r="E30" s="863">
        <f>+'1020 IDARTES'!O13</f>
        <v>0.1</v>
      </c>
      <c r="F30" s="863">
        <f>+'1020 IDARTES'!O14</f>
        <v>0.3</v>
      </c>
      <c r="G30" s="863">
        <f>+'1020 IDARTES'!O15</f>
        <v>0.3</v>
      </c>
      <c r="H30" s="864">
        <f t="shared" si="0"/>
        <v>0.8</v>
      </c>
      <c r="J30" s="872"/>
      <c r="U30" s="856"/>
    </row>
    <row r="31" spans="1:21" ht="45.75" thickBot="1" x14ac:dyDescent="0.3">
      <c r="A31" s="870">
        <v>1021</v>
      </c>
      <c r="B31" s="859" t="s">
        <v>25</v>
      </c>
      <c r="C31" s="859" t="s">
        <v>1700</v>
      </c>
      <c r="D31" s="863">
        <f>+'1021 TRANSMI'!O12</f>
        <v>0.1</v>
      </c>
      <c r="E31" s="863">
        <f>+'1021 TRANSMI'!O13</f>
        <v>0.1</v>
      </c>
      <c r="F31" s="863">
        <f>+'1021 TRANSMI'!O14</f>
        <v>0.5</v>
      </c>
      <c r="G31" s="863">
        <f>+'1021 TRANSMI'!O15</f>
        <v>0.3</v>
      </c>
      <c r="H31" s="864">
        <f t="shared" si="0"/>
        <v>1</v>
      </c>
      <c r="J31" s="874" t="s">
        <v>5656</v>
      </c>
      <c r="K31" s="833" t="s">
        <v>5688</v>
      </c>
      <c r="L31" s="841" t="s">
        <v>5689</v>
      </c>
      <c r="M31" s="841" t="s">
        <v>5690</v>
      </c>
      <c r="N31" s="841" t="s">
        <v>5691</v>
      </c>
      <c r="O31" s="834" t="s">
        <v>5687</v>
      </c>
      <c r="U31" s="856"/>
    </row>
    <row r="32" spans="1:21" x14ac:dyDescent="0.25">
      <c r="A32" s="870">
        <v>1022</v>
      </c>
      <c r="B32" s="859" t="s">
        <v>26</v>
      </c>
      <c r="C32" s="859" t="s">
        <v>2759</v>
      </c>
      <c r="D32" s="863">
        <f>+'1022 VEED'!O12</f>
        <v>0.1</v>
      </c>
      <c r="E32" s="863">
        <f>+'1022 VEED'!O13</f>
        <v>0.1</v>
      </c>
      <c r="F32" s="863">
        <f>+'1022 VEED'!O14</f>
        <v>0.5</v>
      </c>
      <c r="G32" s="863">
        <f>+'1022 VEED'!O15</f>
        <v>0.3</v>
      </c>
      <c r="H32" s="864">
        <f t="shared" si="0"/>
        <v>1</v>
      </c>
      <c r="J32" s="910" t="s">
        <v>38</v>
      </c>
      <c r="K32" s="906">
        <v>0.1</v>
      </c>
      <c r="L32" s="907">
        <v>0.1</v>
      </c>
      <c r="M32" s="907">
        <v>0.5</v>
      </c>
      <c r="N32" s="907">
        <v>0</v>
      </c>
      <c r="O32" s="908">
        <v>0.7</v>
      </c>
      <c r="U32" s="856"/>
    </row>
    <row r="33" spans="1:21" x14ac:dyDescent="0.25">
      <c r="A33" s="870">
        <v>1023</v>
      </c>
      <c r="B33" s="859" t="s">
        <v>27</v>
      </c>
      <c r="C33" s="859" t="s">
        <v>2759</v>
      </c>
      <c r="D33" s="863">
        <f>+'1023 PERS.'!O12</f>
        <v>0.1</v>
      </c>
      <c r="E33" s="863">
        <f>+'1023 PERS.'!O13</f>
        <v>0.1</v>
      </c>
      <c r="F33" s="863">
        <f>+'1023 PERS.'!O14</f>
        <v>0.3</v>
      </c>
      <c r="G33" s="863">
        <f>+'1023 PERS.'!O15</f>
        <v>0.3</v>
      </c>
      <c r="H33" s="864">
        <f t="shared" si="0"/>
        <v>0.8</v>
      </c>
      <c r="J33" s="875" t="s">
        <v>11</v>
      </c>
      <c r="K33" s="909">
        <v>0.1</v>
      </c>
      <c r="L33" s="349">
        <v>0</v>
      </c>
      <c r="M33" s="349">
        <v>0.5</v>
      </c>
      <c r="N33" s="349">
        <v>0.3</v>
      </c>
      <c r="O33" s="851">
        <v>0.89999999999999991</v>
      </c>
      <c r="U33" s="856"/>
    </row>
    <row r="34" spans="1:21" ht="24" x14ac:dyDescent="0.25">
      <c r="A34" s="870">
        <v>1024</v>
      </c>
      <c r="B34" s="859" t="s">
        <v>2907</v>
      </c>
      <c r="C34" s="859" t="s">
        <v>1465</v>
      </c>
      <c r="D34" s="863">
        <f>+'1024 FUGA'!O12</f>
        <v>0.1</v>
      </c>
      <c r="E34" s="863">
        <f>+'1024 FUGA'!O13</f>
        <v>0</v>
      </c>
      <c r="F34" s="863">
        <f>+'1024 FUGA'!O14</f>
        <v>0.2</v>
      </c>
      <c r="G34" s="863">
        <f>+'1024 FUGA'!O15</f>
        <v>0.3</v>
      </c>
      <c r="H34" s="864">
        <f t="shared" si="0"/>
        <v>0.60000000000000009</v>
      </c>
      <c r="J34" s="875" t="s">
        <v>12</v>
      </c>
      <c r="K34" s="909">
        <v>0</v>
      </c>
      <c r="L34" s="349">
        <v>0</v>
      </c>
      <c r="M34" s="349">
        <v>0</v>
      </c>
      <c r="N34" s="349">
        <v>0</v>
      </c>
      <c r="O34" s="851">
        <v>0</v>
      </c>
      <c r="U34" s="856"/>
    </row>
    <row r="35" spans="1:21" x14ac:dyDescent="0.25">
      <c r="A35" s="870">
        <v>1025</v>
      </c>
      <c r="B35" s="859" t="s">
        <v>29</v>
      </c>
      <c r="C35" s="859" t="s">
        <v>2995</v>
      </c>
      <c r="D35" s="863">
        <f>+'1025 SDMU'!O12</f>
        <v>0.1</v>
      </c>
      <c r="E35" s="863">
        <f>+'1025 SDMU'!O13</f>
        <v>0.1</v>
      </c>
      <c r="F35" s="863">
        <f>+'1025 SDMU'!O14</f>
        <v>0.5</v>
      </c>
      <c r="G35" s="863">
        <f>+'1025 SDMU'!O15</f>
        <v>0.3</v>
      </c>
      <c r="H35" s="864">
        <f t="shared" si="0"/>
        <v>1</v>
      </c>
      <c r="J35" s="875" t="s">
        <v>50</v>
      </c>
      <c r="K35" s="909">
        <v>0.1</v>
      </c>
      <c r="L35" s="349">
        <v>0.1</v>
      </c>
      <c r="M35" s="349">
        <v>0.3</v>
      </c>
      <c r="N35" s="349">
        <v>0.3</v>
      </c>
      <c r="O35" s="851">
        <v>0.8</v>
      </c>
      <c r="U35" s="856"/>
    </row>
    <row r="36" spans="1:21" x14ac:dyDescent="0.25">
      <c r="A36" s="870">
        <v>1026</v>
      </c>
      <c r="B36" s="859" t="s">
        <v>30</v>
      </c>
      <c r="C36" s="859" t="s">
        <v>100</v>
      </c>
      <c r="D36" s="863">
        <f>+'1026 CVP'!O12</f>
        <v>0.1</v>
      </c>
      <c r="E36" s="863">
        <f>+'1026 CVP'!O13</f>
        <v>0.1</v>
      </c>
      <c r="F36" s="863">
        <f>+'1026 CVP'!O14</f>
        <v>0.5</v>
      </c>
      <c r="G36" s="863">
        <f>+'1026 CVP'!O15</f>
        <v>0.3</v>
      </c>
      <c r="H36" s="864">
        <f t="shared" si="0"/>
        <v>1</v>
      </c>
      <c r="J36" s="875" t="s">
        <v>60</v>
      </c>
      <c r="K36" s="909">
        <v>0.1</v>
      </c>
      <c r="L36" s="349">
        <v>0.1</v>
      </c>
      <c r="M36" s="349">
        <v>0.3</v>
      </c>
      <c r="N36" s="349">
        <v>0.3</v>
      </c>
      <c r="O36" s="851">
        <v>0.8</v>
      </c>
      <c r="U36" s="856"/>
    </row>
    <row r="37" spans="1:21" ht="24" x14ac:dyDescent="0.25">
      <c r="A37" s="870">
        <v>1027</v>
      </c>
      <c r="B37" s="859" t="s">
        <v>31</v>
      </c>
      <c r="C37" s="859" t="s">
        <v>1465</v>
      </c>
      <c r="D37" s="863">
        <f>+'1027 CA-CA'!O12</f>
        <v>0.1</v>
      </c>
      <c r="E37" s="863">
        <f>+'1027 CA-CA'!O13</f>
        <v>0.1</v>
      </c>
      <c r="F37" s="863">
        <f>+'1027 CA-CA'!O14</f>
        <v>0.5</v>
      </c>
      <c r="G37" s="863">
        <f>+'1027 CA-CA'!O15</f>
        <v>0.3</v>
      </c>
      <c r="H37" s="864">
        <f t="shared" si="0"/>
        <v>1</v>
      </c>
      <c r="J37" s="875" t="s">
        <v>51</v>
      </c>
      <c r="K37" s="909">
        <v>0.1</v>
      </c>
      <c r="L37" s="349">
        <v>0.1</v>
      </c>
      <c r="M37" s="349">
        <v>0.2</v>
      </c>
      <c r="N37" s="349">
        <v>0.3</v>
      </c>
      <c r="O37" s="851">
        <v>0.7</v>
      </c>
      <c r="U37" s="856"/>
    </row>
    <row r="38" spans="1:21" x14ac:dyDescent="0.25">
      <c r="A38" s="870">
        <v>1028</v>
      </c>
      <c r="B38" s="859" t="s">
        <v>32</v>
      </c>
      <c r="C38" s="859" t="s">
        <v>32</v>
      </c>
      <c r="D38" s="863">
        <f>+'1028 CONCEJO'!O12</f>
        <v>0</v>
      </c>
      <c r="E38" s="863">
        <f>+'1028 CONCEJO'!O13</f>
        <v>0</v>
      </c>
      <c r="F38" s="863">
        <f>+'1028 CONCEJO'!O14</f>
        <v>0</v>
      </c>
      <c r="G38" s="863">
        <f>+'1028 CONCEJO'!O15</f>
        <v>0</v>
      </c>
      <c r="H38" s="864">
        <f t="shared" si="0"/>
        <v>0</v>
      </c>
      <c r="J38" s="875" t="s">
        <v>52</v>
      </c>
      <c r="K38" s="909">
        <v>0.1</v>
      </c>
      <c r="L38" s="349">
        <v>0.1</v>
      </c>
      <c r="M38" s="349">
        <v>0.5</v>
      </c>
      <c r="N38" s="349">
        <v>0.3</v>
      </c>
      <c r="O38" s="851">
        <v>1</v>
      </c>
      <c r="U38" s="856"/>
    </row>
    <row r="39" spans="1:21" ht="15.75" thickBot="1" x14ac:dyDescent="0.3">
      <c r="A39" s="870">
        <v>1029</v>
      </c>
      <c r="B39" s="859" t="s">
        <v>5676</v>
      </c>
      <c r="C39" s="859" t="s">
        <v>2759</v>
      </c>
      <c r="D39" s="863">
        <f>+'1029 CONT'!O12</f>
        <v>0.1</v>
      </c>
      <c r="E39" s="863">
        <f>+'1029 CONT'!O13</f>
        <v>0.1</v>
      </c>
      <c r="F39" s="863">
        <f>+'1029 CONT'!O14</f>
        <v>0.5</v>
      </c>
      <c r="G39" s="863">
        <f>+'1029 CONT'!O15</f>
        <v>0.3</v>
      </c>
      <c r="H39" s="864">
        <f t="shared" si="0"/>
        <v>1</v>
      </c>
      <c r="J39" s="911" t="s">
        <v>5679</v>
      </c>
      <c r="K39" s="909">
        <v>0.1</v>
      </c>
      <c r="L39" s="349">
        <v>0.1</v>
      </c>
      <c r="M39" s="349">
        <v>0.5</v>
      </c>
      <c r="N39" s="349">
        <v>0.3</v>
      </c>
      <c r="O39" s="851">
        <v>1</v>
      </c>
      <c r="U39" s="856"/>
    </row>
    <row r="40" spans="1:21" ht="24.75" thickBot="1" x14ac:dyDescent="0.3">
      <c r="A40" s="870">
        <v>1030</v>
      </c>
      <c r="B40" s="859" t="s">
        <v>34</v>
      </c>
      <c r="C40" s="859" t="s">
        <v>1138</v>
      </c>
      <c r="D40" s="863">
        <f>+'1030 IDPAC'!O12</f>
        <v>0.1</v>
      </c>
      <c r="E40" s="863">
        <f>+'1030 IDPAC'!O13</f>
        <v>0.1</v>
      </c>
      <c r="F40" s="863">
        <f>+'1030 IDPAC'!O14</f>
        <v>0.5</v>
      </c>
      <c r="G40" s="863">
        <f>+'1030 IDPAC'!O15</f>
        <v>0.3</v>
      </c>
      <c r="H40" s="864">
        <f t="shared" si="0"/>
        <v>1</v>
      </c>
      <c r="J40" s="874" t="s">
        <v>5658</v>
      </c>
      <c r="K40" s="913">
        <v>8.7499999999999994E-2</v>
      </c>
      <c r="L40" s="852">
        <v>7.4999999999999997E-2</v>
      </c>
      <c r="M40" s="852">
        <v>0.35</v>
      </c>
      <c r="N40" s="852">
        <v>0.22500000000000001</v>
      </c>
      <c r="O40" s="853">
        <v>0.73750000000000004</v>
      </c>
      <c r="U40" s="856"/>
    </row>
    <row r="41" spans="1:21" ht="31.5" customHeight="1" x14ac:dyDescent="0.25">
      <c r="A41" s="870">
        <v>1031</v>
      </c>
      <c r="B41" s="859" t="s">
        <v>35</v>
      </c>
      <c r="C41" s="859" t="s">
        <v>1700</v>
      </c>
      <c r="D41" s="863">
        <f>+'1031 METRO'!O12</f>
        <v>0.1</v>
      </c>
      <c r="E41" s="863">
        <f>+'1031 METRO'!O13</f>
        <v>0.1</v>
      </c>
      <c r="F41" s="863">
        <f>+'1031 METRO'!O14</f>
        <v>0.5</v>
      </c>
      <c r="G41" s="863">
        <f>+'1031 METRO'!O15</f>
        <v>0.3</v>
      </c>
      <c r="H41" s="864">
        <f t="shared" si="0"/>
        <v>1</v>
      </c>
      <c r="J41" s="872"/>
      <c r="U41" s="856"/>
    </row>
    <row r="42" spans="1:21" ht="31.5" customHeight="1" x14ac:dyDescent="0.25">
      <c r="A42" s="870">
        <v>1032</v>
      </c>
      <c r="B42" s="859" t="s">
        <v>36</v>
      </c>
      <c r="C42" s="859" t="s">
        <v>100</v>
      </c>
      <c r="D42" s="863">
        <f>+'1032 UAESP'!O12</f>
        <v>0.1</v>
      </c>
      <c r="E42" s="863">
        <f>+'1032 UAESP'!O13</f>
        <v>0</v>
      </c>
      <c r="F42" s="863">
        <f>+'1032 UAESP'!O14</f>
        <v>0.2</v>
      </c>
      <c r="G42" s="863">
        <f>+'1032 UAESP'!O15</f>
        <v>0</v>
      </c>
      <c r="H42" s="864">
        <f t="shared" si="0"/>
        <v>0.30000000000000004</v>
      </c>
      <c r="J42" s="872"/>
      <c r="U42" s="856"/>
    </row>
    <row r="43" spans="1:21" ht="39.75" customHeight="1" x14ac:dyDescent="0.25">
      <c r="A43" s="870">
        <v>1033</v>
      </c>
      <c r="B43" s="859" t="s">
        <v>37</v>
      </c>
      <c r="C43" s="859" t="s">
        <v>1900</v>
      </c>
      <c r="D43" s="863">
        <f>+'1033 IDEP'!O12</f>
        <v>0.1</v>
      </c>
      <c r="E43" s="863">
        <f>+'1033 IDEP'!O13</f>
        <v>0</v>
      </c>
      <c r="F43" s="863">
        <f>+'1033 IDEP'!O14</f>
        <v>0.5</v>
      </c>
      <c r="G43" s="863">
        <f>+'1033 IDEP'!O15</f>
        <v>0.3</v>
      </c>
      <c r="H43" s="864">
        <f t="shared" si="0"/>
        <v>0.89999999999999991</v>
      </c>
      <c r="J43" s="872"/>
      <c r="U43" s="856"/>
    </row>
    <row r="44" spans="1:21" ht="31.5" customHeight="1" x14ac:dyDescent="0.25">
      <c r="A44" s="870">
        <v>1034</v>
      </c>
      <c r="B44" s="859" t="s">
        <v>3588</v>
      </c>
      <c r="C44" s="859" t="s">
        <v>1465</v>
      </c>
      <c r="D44" s="863">
        <f>+'1034 IDPC'!O12</f>
        <v>0.1</v>
      </c>
      <c r="E44" s="863">
        <f>+'1034 IDPC'!O13</f>
        <v>0.1</v>
      </c>
      <c r="F44" s="863">
        <f>+'1034 IDPC'!O14</f>
        <v>0.3</v>
      </c>
      <c r="G44" s="863">
        <f>+'1034 IDPC'!O15</f>
        <v>0.3</v>
      </c>
      <c r="H44" s="864">
        <f t="shared" si="0"/>
        <v>0.8</v>
      </c>
      <c r="J44" s="872"/>
      <c r="U44" s="856"/>
    </row>
    <row r="45" spans="1:21" ht="31.5" customHeight="1" x14ac:dyDescent="0.25">
      <c r="A45" s="870">
        <v>1035</v>
      </c>
      <c r="B45" s="859" t="s">
        <v>38</v>
      </c>
      <c r="C45" s="859" t="s">
        <v>1331</v>
      </c>
      <c r="D45" s="863">
        <f>+'1035 CAPSALUD'!O12</f>
        <v>0.1</v>
      </c>
      <c r="E45" s="863">
        <f>+'1035 CAPSALUD'!O13</f>
        <v>0.1</v>
      </c>
      <c r="F45" s="863">
        <f>+'1035 CAPSALUD'!O14</f>
        <v>0.5</v>
      </c>
      <c r="G45" s="863">
        <f>+'1035 CAPSALUD'!O15</f>
        <v>0</v>
      </c>
      <c r="H45" s="864">
        <f t="shared" si="0"/>
        <v>0.7</v>
      </c>
      <c r="J45" s="872"/>
      <c r="U45" s="856"/>
    </row>
    <row r="46" spans="1:21" ht="31.5" customHeight="1" x14ac:dyDescent="0.25">
      <c r="A46" s="870">
        <v>1036</v>
      </c>
      <c r="B46" s="859" t="s">
        <v>39</v>
      </c>
      <c r="C46" s="859" t="s">
        <v>1465</v>
      </c>
      <c r="D46" s="863">
        <f>+'1036 OFB'!O12</f>
        <v>0.1</v>
      </c>
      <c r="E46" s="863">
        <f>+'1036 OFB'!O13</f>
        <v>0.1</v>
      </c>
      <c r="F46" s="863">
        <f>+'1036 OFB'!O14</f>
        <v>0.5</v>
      </c>
      <c r="G46" s="863">
        <f>+'1036 OFB'!O15</f>
        <v>0.3</v>
      </c>
      <c r="H46" s="864">
        <f t="shared" si="0"/>
        <v>1</v>
      </c>
      <c r="J46" s="872"/>
      <c r="U46" s="856"/>
    </row>
    <row r="47" spans="1:21" ht="31.5" customHeight="1" x14ac:dyDescent="0.25">
      <c r="A47" s="870">
        <v>1037</v>
      </c>
      <c r="B47" s="859" t="s">
        <v>40</v>
      </c>
      <c r="C47" s="859" t="s">
        <v>1082</v>
      </c>
      <c r="D47" s="863">
        <f>+'1037 INVEST'!O12</f>
        <v>0.1</v>
      </c>
      <c r="E47" s="863">
        <f>+'1037 INVEST'!O13</f>
        <v>0</v>
      </c>
      <c r="F47" s="863">
        <f>+'1037 INVEST'!O14</f>
        <v>0.3</v>
      </c>
      <c r="G47" s="863">
        <f>+'1037 INVEST'!O15</f>
        <v>0</v>
      </c>
      <c r="H47" s="864">
        <f t="shared" si="0"/>
        <v>0.4</v>
      </c>
      <c r="J47" s="872"/>
      <c r="U47" s="856"/>
    </row>
    <row r="48" spans="1:21" ht="31.5" customHeight="1" x14ac:dyDescent="0.25">
      <c r="A48" s="870">
        <v>1038</v>
      </c>
      <c r="B48" s="859" t="s">
        <v>41</v>
      </c>
      <c r="C48" s="859" t="s">
        <v>100</v>
      </c>
      <c r="D48" s="863">
        <f>+'1038 SDHAB'!O12</f>
        <v>0.1</v>
      </c>
      <c r="E48" s="863">
        <f>+'1038 SDHAB'!O13</f>
        <v>0.1</v>
      </c>
      <c r="F48" s="863">
        <f>+'1038 SDHAB'!O14</f>
        <v>0.3</v>
      </c>
      <c r="G48" s="863">
        <f>+'1038 SDHAB'!O15</f>
        <v>0.3</v>
      </c>
      <c r="H48" s="864">
        <f t="shared" si="0"/>
        <v>0.8</v>
      </c>
      <c r="J48" s="872"/>
      <c r="U48" s="856"/>
    </row>
    <row r="49" spans="1:21" ht="31.5" customHeight="1" x14ac:dyDescent="0.25">
      <c r="A49" s="870">
        <v>1039</v>
      </c>
      <c r="B49" s="859" t="s">
        <v>42</v>
      </c>
      <c r="C49" s="859" t="s">
        <v>4085</v>
      </c>
      <c r="D49" s="863">
        <f>+'1039 IDIGER'!O12</f>
        <v>0.1</v>
      </c>
      <c r="E49" s="863">
        <f>+'1039 IDIGER'!O13</f>
        <v>0.1</v>
      </c>
      <c r="F49" s="863">
        <f>+'1039 IDIGER'!O14</f>
        <v>0.5</v>
      </c>
      <c r="G49" s="863">
        <f>+'1039 IDIGER'!O15</f>
        <v>0.3</v>
      </c>
      <c r="H49" s="864">
        <f t="shared" si="0"/>
        <v>1</v>
      </c>
      <c r="J49" s="872"/>
      <c r="U49" s="856"/>
    </row>
    <row r="50" spans="1:21" ht="31.5" customHeight="1" x14ac:dyDescent="0.25">
      <c r="A50" s="870">
        <v>1040</v>
      </c>
      <c r="B50" s="859" t="s">
        <v>43</v>
      </c>
      <c r="C50" s="859" t="s">
        <v>4160</v>
      </c>
      <c r="D50" s="863">
        <f>+'1040 IDIPRON'!O12</f>
        <v>0.1</v>
      </c>
      <c r="E50" s="863">
        <f>+'1040 IDIPRON'!O13</f>
        <v>0.1</v>
      </c>
      <c r="F50" s="863">
        <f>+'1040 IDIPRON'!O14</f>
        <v>0.3</v>
      </c>
      <c r="G50" s="863">
        <f>+'1040 IDIPRON'!O15</f>
        <v>0.3</v>
      </c>
      <c r="H50" s="864">
        <f t="shared" si="0"/>
        <v>0.8</v>
      </c>
      <c r="J50" s="872"/>
      <c r="U50" s="856"/>
    </row>
    <row r="51" spans="1:21" ht="31.5" customHeight="1" x14ac:dyDescent="0.25">
      <c r="A51" s="870">
        <v>1041</v>
      </c>
      <c r="B51" s="859" t="s">
        <v>44</v>
      </c>
      <c r="C51" s="859" t="s">
        <v>2399</v>
      </c>
      <c r="D51" s="863">
        <f>+'1041 SHD'!O12</f>
        <v>0.1</v>
      </c>
      <c r="E51" s="863">
        <f>+'1041 SHD'!O13</f>
        <v>0.1</v>
      </c>
      <c r="F51" s="863">
        <f>+'1041 SHD'!O14</f>
        <v>0.5</v>
      </c>
      <c r="G51" s="863">
        <f>+'1041 SHD'!O15</f>
        <v>0.3</v>
      </c>
      <c r="H51" s="864">
        <f t="shared" si="0"/>
        <v>1</v>
      </c>
      <c r="J51" s="872"/>
      <c r="U51" s="856"/>
    </row>
    <row r="52" spans="1:21" ht="31.5" customHeight="1" x14ac:dyDescent="0.25">
      <c r="A52" s="870">
        <v>1042</v>
      </c>
      <c r="B52" s="859" t="s">
        <v>45</v>
      </c>
      <c r="C52" s="859" t="s">
        <v>2399</v>
      </c>
      <c r="D52" s="863">
        <f>+'1042 UAECD'!O12</f>
        <v>0.1</v>
      </c>
      <c r="E52" s="863">
        <f>+'1042 UAECD'!O13</f>
        <v>0.1</v>
      </c>
      <c r="F52" s="863">
        <f>+'1042 UAECD'!O14</f>
        <v>0.5</v>
      </c>
      <c r="G52" s="863">
        <f>+'1042 UAECD'!O15</f>
        <v>0.3</v>
      </c>
      <c r="H52" s="864">
        <f t="shared" si="0"/>
        <v>1</v>
      </c>
      <c r="J52" s="872"/>
      <c r="U52" s="856"/>
    </row>
    <row r="53" spans="1:21" ht="31.5" customHeight="1" x14ac:dyDescent="0.25">
      <c r="A53" s="870">
        <v>1043</v>
      </c>
      <c r="B53" s="859" t="s">
        <v>46</v>
      </c>
      <c r="C53" s="859" t="s">
        <v>4085</v>
      </c>
      <c r="D53" s="863">
        <f>+'1043 JBB'!O12</f>
        <v>0.1</v>
      </c>
      <c r="E53" s="863">
        <f>+'1043 JBB'!O13</f>
        <v>0.1</v>
      </c>
      <c r="F53" s="863">
        <f>+'1043 JBB'!O14</f>
        <v>0.5</v>
      </c>
      <c r="G53" s="863">
        <f>+'1043 JBB'!O15</f>
        <v>0.3</v>
      </c>
      <c r="H53" s="864">
        <f t="shared" si="0"/>
        <v>1</v>
      </c>
      <c r="J53" s="872"/>
      <c r="U53" s="856"/>
    </row>
    <row r="54" spans="1:21" ht="31.5" customHeight="1" x14ac:dyDescent="0.25">
      <c r="A54" s="870">
        <v>1044</v>
      </c>
      <c r="B54" s="859" t="s">
        <v>47</v>
      </c>
      <c r="C54" s="859" t="s">
        <v>1700</v>
      </c>
      <c r="D54" s="863">
        <f>+'1044 UAERMV'!O12</f>
        <v>0.1</v>
      </c>
      <c r="E54" s="863">
        <f>+'1044 UAERMV'!O13</f>
        <v>0.1</v>
      </c>
      <c r="F54" s="863">
        <f>+'1044 UAERMV'!O14</f>
        <v>0.5</v>
      </c>
      <c r="G54" s="863">
        <f>+'1044 UAERMV'!O15</f>
        <v>0.3</v>
      </c>
      <c r="H54" s="864">
        <f t="shared" si="0"/>
        <v>1</v>
      </c>
      <c r="J54" s="872"/>
      <c r="U54" s="856"/>
    </row>
    <row r="55" spans="1:21" ht="31.5" customHeight="1" x14ac:dyDescent="0.25">
      <c r="A55" s="870">
        <v>1045</v>
      </c>
      <c r="B55" s="859" t="s">
        <v>5678</v>
      </c>
      <c r="C55" s="859" t="s">
        <v>4619</v>
      </c>
      <c r="D55" s="863">
        <f>+'1045 SDP'!O12</f>
        <v>0.1</v>
      </c>
      <c r="E55" s="863">
        <f>+'1045 SDP'!O13</f>
        <v>0.1</v>
      </c>
      <c r="F55" s="863">
        <f>+'1045 SDP'!O14</f>
        <v>0.5</v>
      </c>
      <c r="G55" s="863">
        <f>+'1045 SDP'!O15</f>
        <v>0.3</v>
      </c>
      <c r="H55" s="864">
        <f t="shared" si="0"/>
        <v>1</v>
      </c>
      <c r="J55" s="872"/>
      <c r="U55" s="856"/>
    </row>
    <row r="56" spans="1:21" ht="31.5" customHeight="1" x14ac:dyDescent="0.25">
      <c r="A56" s="870">
        <v>1046</v>
      </c>
      <c r="B56" s="859" t="s">
        <v>49</v>
      </c>
      <c r="C56" s="859" t="s">
        <v>1829</v>
      </c>
      <c r="D56" s="863">
        <f>+'1046 SDSCJ'!O12</f>
        <v>0.1</v>
      </c>
      <c r="E56" s="863">
        <f>+'1046 SDSCJ'!O13</f>
        <v>0.1</v>
      </c>
      <c r="F56" s="863">
        <f>+'1046 SDSCJ'!O14</f>
        <v>0.5</v>
      </c>
      <c r="G56" s="863">
        <f>+'1046 SDSCJ'!O15</f>
        <v>0.3</v>
      </c>
      <c r="H56" s="864">
        <f t="shared" si="0"/>
        <v>1</v>
      </c>
      <c r="J56" s="872"/>
      <c r="U56" s="856"/>
    </row>
    <row r="57" spans="1:21" ht="31.5" customHeight="1" x14ac:dyDescent="0.25">
      <c r="A57" s="870">
        <v>1047</v>
      </c>
      <c r="B57" s="859" t="s">
        <v>50</v>
      </c>
      <c r="C57" s="859" t="s">
        <v>1331</v>
      </c>
      <c r="D57" s="863">
        <f>+'1047 SSALUD'!O12</f>
        <v>0.1</v>
      </c>
      <c r="E57" s="863">
        <f>+'1047 SSALUD'!O13</f>
        <v>0.1</v>
      </c>
      <c r="F57" s="863">
        <f>+'1047 SSALUD'!O14</f>
        <v>0.3</v>
      </c>
      <c r="G57" s="863">
        <f>+'1047 SSALUD'!O15</f>
        <v>0.3</v>
      </c>
      <c r="H57" s="864">
        <f t="shared" si="0"/>
        <v>0.8</v>
      </c>
      <c r="J57" s="872"/>
      <c r="U57" s="856"/>
    </row>
    <row r="58" spans="1:21" ht="31.5" customHeight="1" x14ac:dyDescent="0.25">
      <c r="A58" s="870">
        <v>1048</v>
      </c>
      <c r="B58" s="859" t="s">
        <v>51</v>
      </c>
      <c r="C58" s="859" t="s">
        <v>1331</v>
      </c>
      <c r="D58" s="863">
        <f>+'1048 SRCENTROOR'!O12</f>
        <v>0.1</v>
      </c>
      <c r="E58" s="863">
        <f>+'1048 SRCENTROOR'!O13</f>
        <v>0.1</v>
      </c>
      <c r="F58" s="863">
        <f>+'1048 SRCENTROOR'!O14</f>
        <v>0.2</v>
      </c>
      <c r="G58" s="863">
        <f>+'1048 SRCENTROOR'!O15</f>
        <v>0.3</v>
      </c>
      <c r="H58" s="864">
        <f t="shared" si="0"/>
        <v>0.7</v>
      </c>
      <c r="J58" s="872"/>
      <c r="U58" s="856"/>
    </row>
    <row r="59" spans="1:21" ht="31.5" customHeight="1" x14ac:dyDescent="0.25">
      <c r="A59" s="870">
        <v>1049</v>
      </c>
      <c r="B59" s="859" t="s">
        <v>52</v>
      </c>
      <c r="C59" s="859" t="s">
        <v>1331</v>
      </c>
      <c r="D59" s="863">
        <f>+'1049 SRNORTE'!O12</f>
        <v>0.1</v>
      </c>
      <c r="E59" s="863">
        <f>+'1049 SRNORTE'!O13</f>
        <v>0.1</v>
      </c>
      <c r="F59" s="863">
        <f>+'1049 SRNORTE'!O14</f>
        <v>0.5</v>
      </c>
      <c r="G59" s="863">
        <f>+'1049 SRNORTE'!O15</f>
        <v>0.3</v>
      </c>
      <c r="H59" s="864">
        <f t="shared" si="0"/>
        <v>1</v>
      </c>
      <c r="J59" s="872"/>
      <c r="U59" s="856"/>
    </row>
    <row r="60" spans="1:21" ht="31.5" customHeight="1" x14ac:dyDescent="0.25">
      <c r="A60" s="870">
        <v>1050</v>
      </c>
      <c r="B60" s="859" t="s">
        <v>5679</v>
      </c>
      <c r="C60" s="859" t="s">
        <v>1331</v>
      </c>
      <c r="D60" s="863">
        <f>+'1050 SRSUR'!O12</f>
        <v>0.1</v>
      </c>
      <c r="E60" s="863">
        <f>+'1050 SRSUR'!O13</f>
        <v>0.1</v>
      </c>
      <c r="F60" s="863">
        <f>+'1050 SRSUR'!O14</f>
        <v>0.5</v>
      </c>
      <c r="G60" s="863">
        <f>+'1050 SRSUR'!O15</f>
        <v>0.3</v>
      </c>
      <c r="H60" s="864">
        <f t="shared" si="0"/>
        <v>1</v>
      </c>
      <c r="J60" s="872"/>
      <c r="U60" s="856"/>
    </row>
    <row r="61" spans="1:21" ht="31.5" customHeight="1" x14ac:dyDescent="0.25">
      <c r="A61" s="870">
        <v>1051</v>
      </c>
      <c r="B61" s="859" t="s">
        <v>54</v>
      </c>
      <c r="C61" s="859" t="s">
        <v>1700</v>
      </c>
      <c r="D61" s="863">
        <f>+'1051 TTRANS'!O12</f>
        <v>0.1</v>
      </c>
      <c r="E61" s="863">
        <f>+'1051 TTRANS'!O13</f>
        <v>0.1</v>
      </c>
      <c r="F61" s="863">
        <f>+'1051 TTRANS'!O14</f>
        <v>0.5</v>
      </c>
      <c r="G61" s="863">
        <f>+'1051 TTRANS'!O15</f>
        <v>0.3</v>
      </c>
      <c r="H61" s="864">
        <f t="shared" si="0"/>
        <v>1</v>
      </c>
      <c r="J61" s="872"/>
      <c r="U61" s="856"/>
    </row>
    <row r="62" spans="1:21" ht="31.5" customHeight="1" x14ac:dyDescent="0.25">
      <c r="A62" s="870">
        <v>1052</v>
      </c>
      <c r="B62" s="859" t="s">
        <v>55</v>
      </c>
      <c r="C62" s="859" t="s">
        <v>4160</v>
      </c>
      <c r="D62" s="863">
        <f>+'1052 SDIS'!O12</f>
        <v>0.1</v>
      </c>
      <c r="E62" s="863">
        <f>+'1052 SDIS'!O13</f>
        <v>0.1</v>
      </c>
      <c r="F62" s="863">
        <f>+'1052 SDIS'!O14</f>
        <v>0.2</v>
      </c>
      <c r="G62" s="863">
        <f>+'1052 SDIS'!O15</f>
        <v>0.3</v>
      </c>
      <c r="H62" s="864">
        <f t="shared" si="0"/>
        <v>0.7</v>
      </c>
      <c r="J62" s="872"/>
      <c r="U62" s="856"/>
    </row>
    <row r="63" spans="1:21" ht="31.5" customHeight="1" x14ac:dyDescent="0.25">
      <c r="A63" s="870">
        <v>1053</v>
      </c>
      <c r="B63" s="859" t="s">
        <v>56</v>
      </c>
      <c r="C63" s="859" t="s">
        <v>5264</v>
      </c>
      <c r="D63" s="863">
        <f>+'1053 SJUR'!O12</f>
        <v>0.1</v>
      </c>
      <c r="E63" s="863">
        <f>+'1053 SJUR'!O13</f>
        <v>0.1</v>
      </c>
      <c r="F63" s="863">
        <f>+'1053 SJUR'!O14</f>
        <v>0.5</v>
      </c>
      <c r="G63" s="863">
        <f>+'1053 SJUR'!O15</f>
        <v>0.3</v>
      </c>
      <c r="H63" s="864">
        <f t="shared" si="0"/>
        <v>1</v>
      </c>
      <c r="J63" s="872"/>
      <c r="U63" s="856"/>
    </row>
    <row r="64" spans="1:21" ht="31.5" customHeight="1" x14ac:dyDescent="0.25">
      <c r="A64" s="870">
        <v>1054</v>
      </c>
      <c r="B64" s="859" t="s">
        <v>57</v>
      </c>
      <c r="C64" s="859" t="s">
        <v>4085</v>
      </c>
      <c r="D64" s="863">
        <f>+'1054 SAMB'!O12</f>
        <v>0.1</v>
      </c>
      <c r="E64" s="863">
        <f>+'1054 SAMB'!O13</f>
        <v>0.1</v>
      </c>
      <c r="F64" s="863">
        <f>+'1054 SAMB'!O14</f>
        <v>0.5</v>
      </c>
      <c r="G64" s="863">
        <f>+'1054 SAMB'!O15</f>
        <v>0.3</v>
      </c>
      <c r="H64" s="864">
        <f t="shared" si="0"/>
        <v>1</v>
      </c>
      <c r="J64" s="872"/>
      <c r="U64" s="856"/>
    </row>
    <row r="65" spans="1:21" ht="31.5" customHeight="1" x14ac:dyDescent="0.25">
      <c r="A65" s="870">
        <v>1055</v>
      </c>
      <c r="B65" s="859" t="s">
        <v>5417</v>
      </c>
      <c r="C65" s="859" t="s">
        <v>1700</v>
      </c>
      <c r="D65" s="863">
        <f>+'1055 IDU'!O12</f>
        <v>0.1</v>
      </c>
      <c r="E65" s="863">
        <f>+'1055 IDU'!O13</f>
        <v>0.1</v>
      </c>
      <c r="F65" s="863">
        <f>+'1055 IDU'!O14</f>
        <v>0.5</v>
      </c>
      <c r="G65" s="863">
        <f>+'1055 IDU'!O15</f>
        <v>0.3</v>
      </c>
      <c r="H65" s="864">
        <f t="shared" si="0"/>
        <v>1</v>
      </c>
      <c r="J65" s="872"/>
      <c r="U65" s="856"/>
    </row>
    <row r="66" spans="1:21" ht="31.5" customHeight="1" x14ac:dyDescent="0.25">
      <c r="A66" s="870">
        <v>1056</v>
      </c>
      <c r="B66" s="859" t="s">
        <v>59</v>
      </c>
      <c r="C66" s="859" t="s">
        <v>2399</v>
      </c>
      <c r="D66" s="863">
        <f>+'1056 LOTERIA'!O12</f>
        <v>0.1</v>
      </c>
      <c r="E66" s="863">
        <f>+'1056 LOTERIA'!O13</f>
        <v>0.1</v>
      </c>
      <c r="F66" s="863">
        <f>+'1056 LOTERIA'!O14</f>
        <v>0.5</v>
      </c>
      <c r="G66" s="863">
        <f>+'1056 LOTERIA'!O15</f>
        <v>0.3</v>
      </c>
      <c r="H66" s="864">
        <f t="shared" si="0"/>
        <v>1</v>
      </c>
      <c r="J66" s="872"/>
      <c r="U66" s="856"/>
    </row>
    <row r="67" spans="1:21" ht="31.5" customHeight="1" x14ac:dyDescent="0.25">
      <c r="A67" s="870">
        <v>1057</v>
      </c>
      <c r="B67" s="859" t="s">
        <v>60</v>
      </c>
      <c r="C67" s="859" t="s">
        <v>1331</v>
      </c>
      <c r="D67" s="863">
        <f>+'1057 SRSOCCI'!O12</f>
        <v>0.1</v>
      </c>
      <c r="E67" s="863">
        <f>+'1057 SRSOCCI'!O13</f>
        <v>0.1</v>
      </c>
      <c r="F67" s="863">
        <f>+'1057 SRSOCCI'!O14</f>
        <v>0.3</v>
      </c>
      <c r="G67" s="863">
        <f>+'1057 SRSOCCI'!O15</f>
        <v>0.3</v>
      </c>
      <c r="H67" s="864">
        <f t="shared" si="0"/>
        <v>0.8</v>
      </c>
      <c r="J67" s="872"/>
      <c r="U67" s="856"/>
    </row>
    <row r="68" spans="1:21" ht="31.5" customHeight="1" thickBot="1" x14ac:dyDescent="0.3">
      <c r="A68" s="871">
        <v>1058</v>
      </c>
      <c r="B68" s="860" t="s">
        <v>5578</v>
      </c>
      <c r="C68" s="860" t="s">
        <v>4085</v>
      </c>
      <c r="D68" s="866">
        <f>+'1058 IDPYBA'!O12</f>
        <v>0.1</v>
      </c>
      <c r="E68" s="866">
        <f>+'1058 IDPYBA'!O13</f>
        <v>0.1</v>
      </c>
      <c r="F68" s="866">
        <f>+'1058 IDPYBA'!O14</f>
        <v>0.3</v>
      </c>
      <c r="G68" s="866">
        <f>+'1058 IDPYBA'!O15</f>
        <v>0.3</v>
      </c>
      <c r="H68" s="867">
        <f t="shared" si="0"/>
        <v>0.8</v>
      </c>
      <c r="J68" s="873"/>
      <c r="K68" s="857"/>
      <c r="L68" s="857"/>
      <c r="M68" s="857"/>
      <c r="N68" s="857"/>
      <c r="O68" s="857"/>
      <c r="P68" s="857"/>
      <c r="Q68" s="857"/>
      <c r="R68" s="857"/>
      <c r="S68" s="857"/>
      <c r="T68" s="857"/>
      <c r="U68" s="858"/>
    </row>
    <row r="89" ht="15.75" thickBot="1" x14ac:dyDescent="0.3"/>
    <row r="90" ht="15.75" thickBot="1" x14ac:dyDescent="0.3"/>
  </sheetData>
  <mergeCells count="3">
    <mergeCell ref="C1:J2"/>
    <mergeCell ref="A3:K3"/>
    <mergeCell ref="A4:K4"/>
  </mergeCells>
  <pageMargins left="0.7" right="0.7" top="0.75" bottom="0.75" header="0.3" footer="0.3"/>
  <pageSetup orientation="portrait" r:id="rId3"/>
  <drawing r:id="rId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21">
    <tabColor theme="5" tint="-0.249977111117893"/>
  </sheetPr>
  <dimension ref="A1:N70"/>
  <sheetViews>
    <sheetView showGridLines="0" zoomScale="84" zoomScaleNormal="84" workbookViewId="0">
      <selection activeCell="J42" sqref="J42"/>
    </sheetView>
  </sheetViews>
  <sheetFormatPr baseColWidth="10" defaultColWidth="11.42578125" defaultRowHeight="15" x14ac:dyDescent="0.25"/>
  <cols>
    <col min="1" max="1" width="11.42578125" style="24"/>
    <col min="2" max="2" width="39.85546875" style="24" bestFit="1" customWidth="1"/>
    <col min="3" max="3" width="21.5703125" style="24" customWidth="1"/>
    <col min="4" max="4" width="15.5703125" style="24" customWidth="1"/>
    <col min="5" max="5" width="15" style="24" customWidth="1"/>
    <col min="6" max="6" width="21.5703125" style="24" customWidth="1"/>
    <col min="7" max="7" width="18.7109375" style="24" customWidth="1"/>
    <col min="8" max="8" width="11.42578125" style="24"/>
    <col min="9" max="9" width="46.28515625" style="24" bestFit="1" customWidth="1"/>
    <col min="10" max="10" width="17" style="24" customWidth="1"/>
    <col min="11" max="11" width="29.140625" style="24" bestFit="1" customWidth="1"/>
    <col min="12" max="12" width="46.42578125" style="24" bestFit="1" customWidth="1"/>
    <col min="13" max="13" width="49" style="24" bestFit="1" customWidth="1"/>
    <col min="14" max="16" width="74" style="24" bestFit="1" customWidth="1"/>
    <col min="17" max="17" width="11.7109375" style="24" bestFit="1" customWidth="1"/>
    <col min="18" max="40" width="74" style="24" bestFit="1" customWidth="1"/>
    <col min="41" max="41" width="32.42578125" style="24" bestFit="1" customWidth="1"/>
    <col min="42" max="42" width="32.140625" style="24" bestFit="1" customWidth="1"/>
    <col min="43" max="43" width="48.5703125" style="24" bestFit="1" customWidth="1"/>
    <col min="44" max="44" width="50.7109375" style="24" bestFit="1" customWidth="1"/>
    <col min="45" max="240" width="79.140625" style="24" bestFit="1" customWidth="1"/>
    <col min="241" max="241" width="32.42578125" style="24" bestFit="1" customWidth="1"/>
    <col min="242" max="242" width="32.140625" style="24" bestFit="1" customWidth="1"/>
    <col min="243" max="243" width="48.5703125" style="24" bestFit="1" customWidth="1"/>
    <col min="244" max="244" width="50.7109375" style="24" bestFit="1" customWidth="1"/>
    <col min="245" max="16384" width="11.42578125" style="24"/>
  </cols>
  <sheetData>
    <row r="1" spans="1:14" s="806" customFormat="1" ht="15" customHeight="1" x14ac:dyDescent="0.25">
      <c r="A1" s="877"/>
      <c r="B1" s="813"/>
      <c r="C1" s="1401" t="s">
        <v>0</v>
      </c>
      <c r="D1" s="1401"/>
      <c r="E1" s="1401"/>
      <c r="F1" s="1401"/>
      <c r="G1" s="1401"/>
      <c r="H1" s="1401"/>
      <c r="I1" s="1401"/>
      <c r="J1" s="1401"/>
      <c r="K1" s="813"/>
    </row>
    <row r="2" spans="1:14" s="806" customFormat="1" ht="15" customHeight="1" x14ac:dyDescent="0.25">
      <c r="A2" s="813"/>
      <c r="B2" s="813"/>
      <c r="C2" s="1401"/>
      <c r="D2" s="1401"/>
      <c r="E2" s="1401"/>
      <c r="F2" s="1401"/>
      <c r="G2" s="1401"/>
      <c r="H2" s="1401"/>
      <c r="I2" s="1401"/>
      <c r="J2" s="1401"/>
      <c r="K2" s="813"/>
    </row>
    <row r="3" spans="1:14" s="803" customFormat="1" ht="21" customHeight="1" x14ac:dyDescent="0.25">
      <c r="A3" s="1627" t="s">
        <v>5692</v>
      </c>
      <c r="B3" s="1627"/>
      <c r="C3" s="1627"/>
      <c r="D3" s="1627"/>
      <c r="E3" s="1627"/>
      <c r="F3" s="1627"/>
      <c r="G3" s="1627"/>
      <c r="H3" s="1627"/>
      <c r="I3" s="1627"/>
      <c r="J3" s="1627"/>
      <c r="K3" s="1627"/>
    </row>
    <row r="4" spans="1:14" s="803" customFormat="1" ht="21" customHeight="1" x14ac:dyDescent="0.25">
      <c r="A4" s="1626" t="s">
        <v>5642</v>
      </c>
      <c r="B4" s="1626"/>
      <c r="C4" s="1626"/>
      <c r="D4" s="1626"/>
      <c r="E4" s="1626"/>
      <c r="F4" s="1626"/>
      <c r="G4" s="1626"/>
      <c r="H4" s="1626"/>
      <c r="I4" s="1626"/>
      <c r="J4" s="1626"/>
      <c r="K4" s="1626"/>
    </row>
    <row r="5" spans="1:14" s="806" customFormat="1" ht="15.75" thickBot="1" x14ac:dyDescent="0.3">
      <c r="A5" s="807"/>
      <c r="B5" s="807"/>
      <c r="C5" s="807"/>
      <c r="D5" s="807"/>
      <c r="E5" s="807"/>
      <c r="F5" s="807"/>
      <c r="G5" s="807"/>
      <c r="H5" s="807"/>
      <c r="I5" s="807"/>
      <c r="J5" s="807"/>
      <c r="K5" s="807"/>
    </row>
    <row r="6" spans="1:14" ht="33.6" customHeight="1" thickBot="1" x14ac:dyDescent="0.3">
      <c r="B6" s="814" t="s">
        <v>5643</v>
      </c>
      <c r="C6" s="810" t="s">
        <v>5644</v>
      </c>
      <c r="D6" s="816" t="s">
        <v>5645</v>
      </c>
      <c r="E6" s="808">
        <v>2022</v>
      </c>
    </row>
    <row r="7" spans="1:14" ht="40.5" customHeight="1" thickBot="1" x14ac:dyDescent="0.3">
      <c r="B7" s="815" t="s">
        <v>5646</v>
      </c>
      <c r="C7" s="811" t="s">
        <v>5693</v>
      </c>
      <c r="D7" s="817" t="s">
        <v>5647</v>
      </c>
      <c r="E7" s="809">
        <v>2023</v>
      </c>
    </row>
    <row r="10" spans="1:14" ht="15.75" customHeight="1" thickBot="1" x14ac:dyDescent="0.3"/>
    <row r="11" spans="1:14" ht="144.75" thickBot="1" x14ac:dyDescent="0.3">
      <c r="A11" s="962" t="s">
        <v>5694</v>
      </c>
      <c r="B11" s="960" t="s">
        <v>5649</v>
      </c>
      <c r="C11" s="960" t="s">
        <v>5650</v>
      </c>
      <c r="D11" s="961" t="s">
        <v>5695</v>
      </c>
      <c r="E11" s="1302" t="s">
        <v>5696</v>
      </c>
      <c r="F11" s="961" t="s">
        <v>5697</v>
      </c>
      <c r="G11" s="1305" t="s">
        <v>5698</v>
      </c>
      <c r="I11" s="893" t="s">
        <v>5656</v>
      </c>
      <c r="J11" s="892" t="s">
        <v>5699</v>
      </c>
      <c r="K11" s="854"/>
      <c r="L11" s="854"/>
      <c r="M11" s="854"/>
      <c r="N11" s="855"/>
    </row>
    <row r="12" spans="1:14" ht="27.75" customHeight="1" x14ac:dyDescent="0.25">
      <c r="A12" s="958">
        <v>1001</v>
      </c>
      <c r="B12" s="868" t="s">
        <v>5</v>
      </c>
      <c r="C12" s="28" t="s">
        <v>100</v>
      </c>
      <c r="D12" s="869">
        <f>+'1001 Acueducto'!O17</f>
        <v>0.1</v>
      </c>
      <c r="E12" s="869">
        <f>+'1001 Acueducto'!O18</f>
        <v>0.05</v>
      </c>
      <c r="F12" s="869">
        <f>+'1001 Acueducto'!O19</f>
        <v>0.85</v>
      </c>
      <c r="G12" s="959">
        <f>+D12+E12+F12</f>
        <v>1</v>
      </c>
      <c r="I12" s="937" t="s">
        <v>4085</v>
      </c>
      <c r="J12" s="903">
        <v>0.67380952380952386</v>
      </c>
      <c r="N12" s="856"/>
    </row>
    <row r="13" spans="1:14" ht="27.75" customHeight="1" x14ac:dyDescent="0.25">
      <c r="A13" s="952">
        <v>1002</v>
      </c>
      <c r="B13" s="879" t="s">
        <v>6</v>
      </c>
      <c r="C13" s="26" t="s">
        <v>100</v>
      </c>
      <c r="D13" s="880">
        <f>+'1002 Aguas'!O17</f>
        <v>0</v>
      </c>
      <c r="E13" s="880">
        <f>+'1002 Aguas'!O18</f>
        <v>0</v>
      </c>
      <c r="F13" s="880">
        <f>+'1002 Aguas'!O19</f>
        <v>0.10625</v>
      </c>
      <c r="G13" s="953">
        <f t="shared" ref="G13:G69" si="0">+D13+E13+F13</f>
        <v>0.10625</v>
      </c>
      <c r="I13" s="937" t="s">
        <v>32</v>
      </c>
      <c r="J13" s="903">
        <v>0.15000000000000002</v>
      </c>
      <c r="N13" s="856"/>
    </row>
    <row r="14" spans="1:14" ht="27.75" customHeight="1" x14ac:dyDescent="0.25">
      <c r="A14" s="952">
        <v>1003</v>
      </c>
      <c r="B14" s="879" t="s">
        <v>7</v>
      </c>
      <c r="C14" s="26" t="s">
        <v>982</v>
      </c>
      <c r="D14" s="880">
        <f>+'1003 Sec.Gen.'!O17</f>
        <v>0.1</v>
      </c>
      <c r="E14" s="880">
        <f>+'1003 Sec.Gen.'!O18</f>
        <v>0.05</v>
      </c>
      <c r="F14" s="880">
        <f>+'1003 Sec.Gen.'!O19</f>
        <v>0.75285714285714278</v>
      </c>
      <c r="G14" s="953">
        <f t="shared" si="0"/>
        <v>0.9028571428571428</v>
      </c>
      <c r="I14" s="937" t="s">
        <v>1465</v>
      </c>
      <c r="J14" s="903">
        <v>0.72753815628815643</v>
      </c>
      <c r="N14" s="856"/>
    </row>
    <row r="15" spans="1:14" ht="27.75" customHeight="1" x14ac:dyDescent="0.25">
      <c r="A15" s="952">
        <v>1004</v>
      </c>
      <c r="B15" s="879" t="s">
        <v>1083</v>
      </c>
      <c r="C15" s="26" t="s">
        <v>1082</v>
      </c>
      <c r="D15" s="880">
        <f>+'1004 SDDE'!O17</f>
        <v>0.1</v>
      </c>
      <c r="E15" s="880">
        <f>+'1004 SDDE'!O18</f>
        <v>0.05</v>
      </c>
      <c r="F15" s="880">
        <f>+'1004 SDDE'!O19</f>
        <v>0.21249999999999999</v>
      </c>
      <c r="G15" s="953">
        <f t="shared" si="0"/>
        <v>0.36250000000000004</v>
      </c>
      <c r="I15" s="937" t="s">
        <v>1082</v>
      </c>
      <c r="J15" s="903">
        <v>0.35423611111111114</v>
      </c>
      <c r="N15" s="856"/>
    </row>
    <row r="16" spans="1:14" ht="27.75" customHeight="1" x14ac:dyDescent="0.25">
      <c r="A16" s="952">
        <v>1005</v>
      </c>
      <c r="B16" s="26" t="s">
        <v>9</v>
      </c>
      <c r="C16" s="26" t="s">
        <v>1138</v>
      </c>
      <c r="D16" s="880">
        <f>+'1005 DADEP'!O17</f>
        <v>0.1</v>
      </c>
      <c r="E16" s="880">
        <f>+'1005 DADEP'!O18</f>
        <v>0.05</v>
      </c>
      <c r="F16" s="880">
        <f>+'1005 DADEP'!O19</f>
        <v>0</v>
      </c>
      <c r="G16" s="953">
        <f t="shared" si="0"/>
        <v>0.15000000000000002</v>
      </c>
      <c r="I16" s="937" t="s">
        <v>1900</v>
      </c>
      <c r="J16" s="903">
        <v>0.70317460317460323</v>
      </c>
      <c r="N16" s="856"/>
    </row>
    <row r="17" spans="1:14" ht="27.75" customHeight="1" x14ac:dyDescent="0.25">
      <c r="A17" s="952">
        <v>1006</v>
      </c>
      <c r="B17" s="26" t="s">
        <v>10</v>
      </c>
      <c r="C17" s="26" t="s">
        <v>982</v>
      </c>
      <c r="D17" s="880">
        <f>+'1006 DASC'!O17</f>
        <v>0.1</v>
      </c>
      <c r="E17" s="880">
        <f>+'1006 DASC'!O18</f>
        <v>0.05</v>
      </c>
      <c r="F17" s="880">
        <f>+'1006 DASC'!O19</f>
        <v>0.85</v>
      </c>
      <c r="G17" s="953">
        <f t="shared" si="0"/>
        <v>1</v>
      </c>
      <c r="I17" s="937" t="s">
        <v>5264</v>
      </c>
      <c r="J17" s="903">
        <v>0.69090909090909092</v>
      </c>
      <c r="N17" s="856"/>
    </row>
    <row r="18" spans="1:14" ht="27.75" customHeight="1" x14ac:dyDescent="0.25">
      <c r="A18" s="952">
        <v>1007</v>
      </c>
      <c r="B18" s="26" t="s">
        <v>11</v>
      </c>
      <c r="C18" s="26" t="s">
        <v>1331</v>
      </c>
      <c r="D18" s="880">
        <f>+'1007 EGAT'!O17</f>
        <v>0</v>
      </c>
      <c r="E18" s="880">
        <f>+'1007 EGAT'!O18</f>
        <v>0</v>
      </c>
      <c r="F18" s="880">
        <f>+'1007 EGAT'!O19</f>
        <v>0</v>
      </c>
      <c r="G18" s="953">
        <f t="shared" si="0"/>
        <v>0</v>
      </c>
      <c r="I18" s="937" t="s">
        <v>982</v>
      </c>
      <c r="J18" s="903">
        <v>0.9514285714285714</v>
      </c>
      <c r="N18" s="856"/>
    </row>
    <row r="19" spans="1:14" ht="27.75" customHeight="1" x14ac:dyDescent="0.25">
      <c r="A19" s="952">
        <v>1008</v>
      </c>
      <c r="B19" s="26" t="s">
        <v>12</v>
      </c>
      <c r="C19" s="26" t="s">
        <v>1331</v>
      </c>
      <c r="D19" s="880">
        <f>+'1008 IDCBIS'!O17</f>
        <v>0</v>
      </c>
      <c r="E19" s="880">
        <f>+'1008 IDCBIS'!O18</f>
        <v>0</v>
      </c>
      <c r="F19" s="880">
        <f>+'1008 IDCBIS'!O19</f>
        <v>0</v>
      </c>
      <c r="G19" s="953">
        <f t="shared" si="0"/>
        <v>0</v>
      </c>
      <c r="I19" s="937" t="s">
        <v>1138</v>
      </c>
      <c r="J19" s="903">
        <v>0.29166666666666669</v>
      </c>
      <c r="N19" s="856"/>
    </row>
    <row r="20" spans="1:14" ht="27.75" customHeight="1" x14ac:dyDescent="0.25">
      <c r="A20" s="952">
        <v>1009</v>
      </c>
      <c r="B20" s="26" t="s">
        <v>13</v>
      </c>
      <c r="C20" s="26" t="s">
        <v>1465</v>
      </c>
      <c r="D20" s="880">
        <f>+'1009 SDCRD'!O17</f>
        <v>0.1</v>
      </c>
      <c r="E20" s="880">
        <f>+'1009 SDCRD'!O18</f>
        <v>0.05</v>
      </c>
      <c r="F20" s="880">
        <f>+'1009 SDCRD'!O19</f>
        <v>0.75192307692307692</v>
      </c>
      <c r="G20" s="953">
        <f t="shared" si="0"/>
        <v>0.90192307692307694</v>
      </c>
      <c r="I20" s="937" t="s">
        <v>100</v>
      </c>
      <c r="J20" s="903">
        <v>0.37924679487179486</v>
      </c>
      <c r="N20" s="856"/>
    </row>
    <row r="21" spans="1:14" ht="27.75" customHeight="1" x14ac:dyDescent="0.25">
      <c r="A21" s="952">
        <v>1010</v>
      </c>
      <c r="B21" s="26" t="s">
        <v>14</v>
      </c>
      <c r="C21" s="26" t="s">
        <v>1138</v>
      </c>
      <c r="D21" s="880">
        <f>+'1010 Sec.Gob.'!O17</f>
        <v>0.1</v>
      </c>
      <c r="E21" s="880">
        <f>+'1010 Sec.Gob.'!O18</f>
        <v>0.05</v>
      </c>
      <c r="F21" s="880">
        <f>+'1010 Sec.Gob.'!O19</f>
        <v>0</v>
      </c>
      <c r="G21" s="953">
        <f t="shared" si="0"/>
        <v>0.15000000000000002</v>
      </c>
      <c r="I21" s="937" t="s">
        <v>2399</v>
      </c>
      <c r="J21" s="903">
        <v>0.39405545112781959</v>
      </c>
      <c r="N21" s="856"/>
    </row>
    <row r="22" spans="1:14" ht="27.75" customHeight="1" x14ac:dyDescent="0.25">
      <c r="A22" s="952">
        <v>1011</v>
      </c>
      <c r="B22" s="26" t="s">
        <v>15</v>
      </c>
      <c r="C22" s="26" t="s">
        <v>1700</v>
      </c>
      <c r="D22" s="880">
        <f>+'1011 SDMOV'!O17</f>
        <v>0.1</v>
      </c>
      <c r="E22" s="880">
        <f>+'1011 SDMOV'!O18</f>
        <v>0.05</v>
      </c>
      <c r="F22" s="880">
        <f>+'1011 SDMOV'!O19</f>
        <v>0</v>
      </c>
      <c r="G22" s="953">
        <f t="shared" si="0"/>
        <v>0.15000000000000002</v>
      </c>
      <c r="I22" s="937" t="s">
        <v>4160</v>
      </c>
      <c r="J22" s="903">
        <v>0.41309523809523813</v>
      </c>
      <c r="N22" s="856"/>
    </row>
    <row r="23" spans="1:14" ht="27.75" customHeight="1" x14ac:dyDescent="0.25">
      <c r="A23" s="952">
        <v>1012</v>
      </c>
      <c r="B23" s="26" t="s">
        <v>1830</v>
      </c>
      <c r="C23" s="26" t="s">
        <v>1829</v>
      </c>
      <c r="D23" s="880">
        <f>+'1012 UAECOB'!O17</f>
        <v>0.1</v>
      </c>
      <c r="E23" s="880">
        <f>+'1012 UAECOB'!O18</f>
        <v>0</v>
      </c>
      <c r="F23" s="880">
        <f>+'1012 UAECOB'!O19</f>
        <v>0.68</v>
      </c>
      <c r="G23" s="953">
        <f t="shared" si="0"/>
        <v>0.78</v>
      </c>
      <c r="I23" s="937" t="s">
        <v>1700</v>
      </c>
      <c r="J23" s="903">
        <v>0.41530303030303028</v>
      </c>
      <c r="N23" s="856"/>
    </row>
    <row r="24" spans="1:14" ht="27.75" customHeight="1" x14ac:dyDescent="0.25">
      <c r="A24" s="952">
        <v>1013</v>
      </c>
      <c r="B24" s="26" t="s">
        <v>17</v>
      </c>
      <c r="C24" s="26" t="s">
        <v>1900</v>
      </c>
      <c r="D24" s="880">
        <f>+'1013 Un.Dis.'!O17</f>
        <v>0.1</v>
      </c>
      <c r="E24" s="880">
        <f>+'1013 Un.Dis.'!O18</f>
        <v>0.05</v>
      </c>
      <c r="F24" s="880">
        <f>+'1013 Un.Dis.'!O19</f>
        <v>0</v>
      </c>
      <c r="G24" s="953">
        <f t="shared" si="0"/>
        <v>0.15000000000000002</v>
      </c>
      <c r="I24" s="937" t="s">
        <v>2995</v>
      </c>
      <c r="J24" s="903">
        <v>0.15000000000000002</v>
      </c>
      <c r="N24" s="856"/>
    </row>
    <row r="25" spans="1:14" ht="27.75" customHeight="1" x14ac:dyDescent="0.25">
      <c r="A25" s="952">
        <v>1014</v>
      </c>
      <c r="B25" s="26" t="s">
        <v>18</v>
      </c>
      <c r="C25" s="26" t="s">
        <v>100</v>
      </c>
      <c r="D25" s="880">
        <f>+'1014 ERU'!O17</f>
        <v>0.1</v>
      </c>
      <c r="E25" s="880">
        <f>+'1014 ERU'!O18</f>
        <v>0.05</v>
      </c>
      <c r="F25" s="880">
        <f>+'1014 ERU'!O19</f>
        <v>0</v>
      </c>
      <c r="G25" s="953">
        <f t="shared" si="0"/>
        <v>0.15000000000000002</v>
      </c>
      <c r="I25" s="937" t="s">
        <v>2759</v>
      </c>
      <c r="J25" s="903">
        <v>0.48072501329080275</v>
      </c>
      <c r="N25" s="856"/>
    </row>
    <row r="26" spans="1:14" ht="27.75" customHeight="1" x14ac:dyDescent="0.25">
      <c r="A26" s="952">
        <v>1015</v>
      </c>
      <c r="B26" s="26" t="s">
        <v>19</v>
      </c>
      <c r="C26" s="26" t="s">
        <v>1465</v>
      </c>
      <c r="D26" s="880">
        <f>+'1015 IDRD'!O17</f>
        <v>0.1</v>
      </c>
      <c r="E26" s="880">
        <f>+'1015 IDRD'!O18</f>
        <v>0.05</v>
      </c>
      <c r="F26" s="880">
        <f>+'1015 IDRD'!O19</f>
        <v>0.26153846153846155</v>
      </c>
      <c r="G26" s="953">
        <f t="shared" si="0"/>
        <v>0.41153846153846158</v>
      </c>
      <c r="I26" s="937" t="s">
        <v>4619</v>
      </c>
      <c r="J26" s="903">
        <v>0.58333333333333326</v>
      </c>
      <c r="N26" s="856"/>
    </row>
    <row r="27" spans="1:14" ht="27.75" customHeight="1" x14ac:dyDescent="0.25">
      <c r="A27" s="952">
        <v>1016</v>
      </c>
      <c r="B27" s="26" t="s">
        <v>20</v>
      </c>
      <c r="C27" s="26" t="s">
        <v>1082</v>
      </c>
      <c r="D27" s="880">
        <f>+'1016 IPES'!O17</f>
        <v>0.1</v>
      </c>
      <c r="E27" s="880">
        <f>+'1016 IPES'!O18</f>
        <v>0.05</v>
      </c>
      <c r="F27" s="880">
        <f>+'1016 IPES'!O19</f>
        <v>8.5000000000000006E-2</v>
      </c>
      <c r="G27" s="953">
        <f t="shared" si="0"/>
        <v>0.23500000000000004</v>
      </c>
      <c r="I27" s="937" t="s">
        <v>1331</v>
      </c>
      <c r="J27" s="903">
        <v>0.47994878183831674</v>
      </c>
      <c r="N27" s="856"/>
    </row>
    <row r="28" spans="1:14" ht="27.75" customHeight="1" thickBot="1" x14ac:dyDescent="0.3">
      <c r="A28" s="952">
        <v>1017</v>
      </c>
      <c r="B28" s="26" t="s">
        <v>21</v>
      </c>
      <c r="C28" s="26" t="s">
        <v>1082</v>
      </c>
      <c r="D28" s="880">
        <f>+'1017 IDT'!O17</f>
        <v>0.1</v>
      </c>
      <c r="E28" s="880">
        <f>+'1017 IDT'!O18</f>
        <v>0.05</v>
      </c>
      <c r="F28" s="880">
        <f>+'1017 IDT'!O19</f>
        <v>0.37777777777777777</v>
      </c>
      <c r="G28" s="953">
        <f t="shared" si="0"/>
        <v>0.52777777777777779</v>
      </c>
      <c r="I28" s="937" t="s">
        <v>1829</v>
      </c>
      <c r="J28" s="903">
        <v>0.46500000000000002</v>
      </c>
      <c r="N28" s="856"/>
    </row>
    <row r="29" spans="1:14" ht="27.75" customHeight="1" thickBot="1" x14ac:dyDescent="0.3">
      <c r="A29" s="952">
        <v>1018</v>
      </c>
      <c r="B29" s="26" t="s">
        <v>22</v>
      </c>
      <c r="C29" s="26" t="s">
        <v>2399</v>
      </c>
      <c r="D29" s="880">
        <f>+'1018 FONCEP'!O17</f>
        <v>0.1</v>
      </c>
      <c r="E29" s="880">
        <f>+'1018 FONCEP'!O18</f>
        <v>0.05</v>
      </c>
      <c r="F29" s="880">
        <f>+'1018 FONCEP'!O19</f>
        <v>0</v>
      </c>
      <c r="G29" s="953">
        <f t="shared" si="0"/>
        <v>0.15000000000000002</v>
      </c>
      <c r="I29" s="893" t="s">
        <v>5658</v>
      </c>
      <c r="J29" s="896">
        <v>0.5008284402871146</v>
      </c>
      <c r="K29" s="805"/>
      <c r="L29" s="805"/>
      <c r="M29" s="805"/>
      <c r="N29" s="881"/>
    </row>
    <row r="30" spans="1:14" ht="27.75" customHeight="1" thickBot="1" x14ac:dyDescent="0.3">
      <c r="A30" s="952">
        <v>1019</v>
      </c>
      <c r="B30" s="26" t="s">
        <v>23</v>
      </c>
      <c r="C30" s="26" t="s">
        <v>1900</v>
      </c>
      <c r="D30" s="880">
        <f>+'1019 SED'!O17</f>
        <v>0.1</v>
      </c>
      <c r="E30" s="880">
        <f>+'1019 SED'!O18</f>
        <v>0.05</v>
      </c>
      <c r="F30" s="880">
        <f>+'1019 SED'!O19</f>
        <v>0.80952380952380942</v>
      </c>
      <c r="G30" s="953">
        <f t="shared" si="0"/>
        <v>0.95952380952380945</v>
      </c>
      <c r="I30" s="938" t="s">
        <v>5650</v>
      </c>
      <c r="J30" s="939" t="s">
        <v>1331</v>
      </c>
      <c r="K30" s="878"/>
      <c r="L30" s="878"/>
      <c r="M30" s="878"/>
      <c r="N30" s="882"/>
    </row>
    <row r="31" spans="1:14" ht="27.75" customHeight="1" thickBot="1" x14ac:dyDescent="0.3">
      <c r="A31" s="952">
        <v>1020</v>
      </c>
      <c r="B31" s="26" t="s">
        <v>24</v>
      </c>
      <c r="C31" s="26" t="s">
        <v>1465</v>
      </c>
      <c r="D31" s="880">
        <f>+'1020 IDARTES'!O17</f>
        <v>0.1</v>
      </c>
      <c r="E31" s="880">
        <f>+'1020 IDARTES'!O18</f>
        <v>0.05</v>
      </c>
      <c r="F31" s="880">
        <f>+'1020 IDARTES'!O19</f>
        <v>0.39666666666666667</v>
      </c>
      <c r="G31" s="953">
        <f t="shared" si="0"/>
        <v>0.54666666666666663</v>
      </c>
      <c r="I31" s="883"/>
      <c r="J31" s="884"/>
      <c r="K31" s="884"/>
      <c r="L31" s="884"/>
      <c r="M31" s="884"/>
      <c r="N31" s="885"/>
    </row>
    <row r="32" spans="1:14" ht="30.75" thickBot="1" x14ac:dyDescent="0.3">
      <c r="A32" s="952">
        <v>1021</v>
      </c>
      <c r="B32" s="26" t="s">
        <v>25</v>
      </c>
      <c r="C32" s="26" t="s">
        <v>1700</v>
      </c>
      <c r="D32" s="880">
        <f>+'1021 TRANSMI'!O17</f>
        <v>0.1</v>
      </c>
      <c r="E32" s="880">
        <f>+'1021 TRANSMI'!O18</f>
        <v>0.05</v>
      </c>
      <c r="F32" s="880">
        <f>+'1021 TRANSMI'!O19</f>
        <v>0.85</v>
      </c>
      <c r="G32" s="953">
        <f t="shared" si="0"/>
        <v>1</v>
      </c>
      <c r="I32" s="950" t="s">
        <v>5656</v>
      </c>
      <c r="J32" s="940" t="s">
        <v>5700</v>
      </c>
      <c r="K32" s="941" t="s">
        <v>5701</v>
      </c>
      <c r="L32" s="942" t="s">
        <v>5702</v>
      </c>
      <c r="M32" s="943" t="s">
        <v>5699</v>
      </c>
      <c r="N32" s="885"/>
    </row>
    <row r="33" spans="1:14" ht="27.75" customHeight="1" x14ac:dyDescent="0.25">
      <c r="A33" s="952">
        <v>1022</v>
      </c>
      <c r="B33" s="26" t="s">
        <v>26</v>
      </c>
      <c r="C33" s="26" t="s">
        <v>2759</v>
      </c>
      <c r="D33" s="880">
        <f>+'1022 VEED'!O17</f>
        <v>0.1</v>
      </c>
      <c r="E33" s="880">
        <f>+'1022 VEED'!O18</f>
        <v>0.05</v>
      </c>
      <c r="F33" s="880">
        <f>+'1022 VEED'!O19</f>
        <v>0.31874999999999998</v>
      </c>
      <c r="G33" s="953">
        <f t="shared" si="0"/>
        <v>0.46875</v>
      </c>
      <c r="I33" s="904" t="s">
        <v>60</v>
      </c>
      <c r="J33" s="944">
        <v>0.1</v>
      </c>
      <c r="K33" s="945">
        <v>0.05</v>
      </c>
      <c r="L33" s="945">
        <v>0.85</v>
      </c>
      <c r="M33" s="946">
        <v>1</v>
      </c>
      <c r="N33" s="885"/>
    </row>
    <row r="34" spans="1:14" ht="27.75" customHeight="1" x14ac:dyDescent="0.25">
      <c r="A34" s="952">
        <v>1023</v>
      </c>
      <c r="B34" s="26" t="s">
        <v>27</v>
      </c>
      <c r="C34" s="26" t="s">
        <v>2759</v>
      </c>
      <c r="D34" s="880">
        <f>+'1023 PERS.'!O17</f>
        <v>0.1</v>
      </c>
      <c r="E34" s="880">
        <f>+'1023 PERS.'!O18</f>
        <v>0.05</v>
      </c>
      <c r="F34" s="880">
        <f>+'1023 PERS.'!O19</f>
        <v>0.10303030303030303</v>
      </c>
      <c r="G34" s="953">
        <f t="shared" si="0"/>
        <v>0.25303030303030305</v>
      </c>
      <c r="I34" s="886" t="s">
        <v>52</v>
      </c>
      <c r="J34" s="898">
        <v>0.1</v>
      </c>
      <c r="K34" s="899">
        <v>0.05</v>
      </c>
      <c r="L34" s="899">
        <v>0.64761904761904754</v>
      </c>
      <c r="M34" s="900">
        <v>0.79761904761904756</v>
      </c>
      <c r="N34" s="885"/>
    </row>
    <row r="35" spans="1:14" ht="27.75" customHeight="1" x14ac:dyDescent="0.25">
      <c r="A35" s="952">
        <v>1024</v>
      </c>
      <c r="B35" s="26" t="s">
        <v>2907</v>
      </c>
      <c r="C35" s="26" t="s">
        <v>1465</v>
      </c>
      <c r="D35" s="880">
        <f>+'1024 FUGA'!O17</f>
        <v>0.1</v>
      </c>
      <c r="E35" s="880">
        <f>+'1024 FUGA'!O18</f>
        <v>0.05</v>
      </c>
      <c r="F35" s="880">
        <f>+'1024 FUGA'!O19</f>
        <v>0.74375000000000002</v>
      </c>
      <c r="G35" s="953">
        <f t="shared" si="0"/>
        <v>0.89375000000000004</v>
      </c>
      <c r="I35" s="886" t="s">
        <v>51</v>
      </c>
      <c r="J35" s="898">
        <v>0.1</v>
      </c>
      <c r="K35" s="899">
        <v>0.05</v>
      </c>
      <c r="L35" s="899">
        <v>0.44523809523809527</v>
      </c>
      <c r="M35" s="900">
        <v>0.59523809523809534</v>
      </c>
      <c r="N35" s="885"/>
    </row>
    <row r="36" spans="1:14" ht="27.75" customHeight="1" x14ac:dyDescent="0.25">
      <c r="A36" s="952">
        <v>1025</v>
      </c>
      <c r="B36" s="26" t="s">
        <v>29</v>
      </c>
      <c r="C36" s="26" t="s">
        <v>2995</v>
      </c>
      <c r="D36" s="880">
        <f>+'1025 SDMU'!O17</f>
        <v>0.1</v>
      </c>
      <c r="E36" s="880">
        <f>+'1025 SDMU'!O18</f>
        <v>0.05</v>
      </c>
      <c r="F36" s="880">
        <f>+'1025 SDMU'!O19</f>
        <v>0</v>
      </c>
      <c r="G36" s="953">
        <f t="shared" si="0"/>
        <v>0.15000000000000002</v>
      </c>
      <c r="I36" s="886" t="s">
        <v>38</v>
      </c>
      <c r="J36" s="898">
        <v>0.1</v>
      </c>
      <c r="K36" s="899">
        <v>0</v>
      </c>
      <c r="L36" s="899">
        <v>0.48571428571428565</v>
      </c>
      <c r="M36" s="900">
        <v>0.58571428571428563</v>
      </c>
      <c r="N36" s="885"/>
    </row>
    <row r="37" spans="1:14" ht="27.75" customHeight="1" x14ac:dyDescent="0.25">
      <c r="A37" s="952">
        <v>1026</v>
      </c>
      <c r="B37" s="26" t="s">
        <v>30</v>
      </c>
      <c r="C37" s="26" t="s">
        <v>100</v>
      </c>
      <c r="D37" s="880">
        <f>+'1026 CVP'!O17</f>
        <v>0.1</v>
      </c>
      <c r="E37" s="880">
        <f>+'1026 CVP'!O18</f>
        <v>0.05</v>
      </c>
      <c r="F37" s="880">
        <f>+'1026 CVP'!O19</f>
        <v>0.71923076923076923</v>
      </c>
      <c r="G37" s="953">
        <f t="shared" si="0"/>
        <v>0.86923076923076925</v>
      </c>
      <c r="I37" s="886" t="s">
        <v>5679</v>
      </c>
      <c r="J37" s="898">
        <v>0.1</v>
      </c>
      <c r="K37" s="899">
        <v>0.05</v>
      </c>
      <c r="L37" s="899">
        <v>0.32380952380952377</v>
      </c>
      <c r="M37" s="900">
        <v>0.47380952380952379</v>
      </c>
      <c r="N37" s="885"/>
    </row>
    <row r="38" spans="1:14" ht="27.75" customHeight="1" x14ac:dyDescent="0.25">
      <c r="A38" s="952">
        <v>1027</v>
      </c>
      <c r="B38" s="26" t="s">
        <v>31</v>
      </c>
      <c r="C38" s="26" t="s">
        <v>1465</v>
      </c>
      <c r="D38" s="880">
        <f>+'1027 CA-CA'!O17</f>
        <v>0.1</v>
      </c>
      <c r="E38" s="880">
        <f>+'1027 CA-CA'!O18</f>
        <v>0.05</v>
      </c>
      <c r="F38" s="880">
        <f>+'1027 CA-CA'!O19</f>
        <v>0.56666666666666665</v>
      </c>
      <c r="G38" s="953">
        <f t="shared" si="0"/>
        <v>0.71666666666666667</v>
      </c>
      <c r="I38" s="886" t="s">
        <v>50</v>
      </c>
      <c r="J38" s="898">
        <v>0.1</v>
      </c>
      <c r="K38" s="899">
        <v>0.05</v>
      </c>
      <c r="L38" s="899">
        <v>0.23720930232558138</v>
      </c>
      <c r="M38" s="900">
        <v>0.38720930232558137</v>
      </c>
      <c r="N38" s="885"/>
    </row>
    <row r="39" spans="1:14" ht="27.75" customHeight="1" x14ac:dyDescent="0.25">
      <c r="A39" s="952">
        <v>1028</v>
      </c>
      <c r="B39" s="26" t="s">
        <v>32</v>
      </c>
      <c r="C39" s="26" t="s">
        <v>32</v>
      </c>
      <c r="D39" s="880">
        <f>+'1028 CONCEJO'!O17</f>
        <v>0.1</v>
      </c>
      <c r="E39" s="880">
        <f>+'1028 CONCEJO'!O18</f>
        <v>0.05</v>
      </c>
      <c r="F39" s="880">
        <f>+'1028 CONCEJO'!O19</f>
        <v>0</v>
      </c>
      <c r="G39" s="953">
        <f t="shared" si="0"/>
        <v>0.15000000000000002</v>
      </c>
      <c r="I39" s="886" t="s">
        <v>11</v>
      </c>
      <c r="J39" s="898">
        <v>0</v>
      </c>
      <c r="K39" s="899">
        <v>0</v>
      </c>
      <c r="L39" s="899">
        <v>0</v>
      </c>
      <c r="M39" s="900">
        <v>0</v>
      </c>
      <c r="N39" s="885"/>
    </row>
    <row r="40" spans="1:14" ht="27.75" customHeight="1" thickBot="1" x14ac:dyDescent="0.3">
      <c r="A40" s="952">
        <v>1029</v>
      </c>
      <c r="B40" s="26" t="s">
        <v>5676</v>
      </c>
      <c r="C40" s="26" t="s">
        <v>2759</v>
      </c>
      <c r="D40" s="880">
        <f>+'1029 CONT'!O17</f>
        <v>0.1</v>
      </c>
      <c r="E40" s="880">
        <f>+'1029 CONT'!O18</f>
        <v>0.05</v>
      </c>
      <c r="F40" s="880">
        <f>+'1029 CONT'!O19</f>
        <v>0.57039473684210518</v>
      </c>
      <c r="G40" s="953">
        <f t="shared" si="0"/>
        <v>0.7203947368421052</v>
      </c>
      <c r="I40" s="905" t="s">
        <v>12</v>
      </c>
      <c r="J40" s="898">
        <v>0</v>
      </c>
      <c r="K40" s="899">
        <v>0</v>
      </c>
      <c r="L40" s="899">
        <v>0</v>
      </c>
      <c r="M40" s="900">
        <v>0</v>
      </c>
      <c r="N40" s="885"/>
    </row>
    <row r="41" spans="1:14" ht="27.75" customHeight="1" thickBot="1" x14ac:dyDescent="0.3">
      <c r="A41" s="952">
        <v>1030</v>
      </c>
      <c r="B41" s="26" t="s">
        <v>34</v>
      </c>
      <c r="C41" s="26" t="s">
        <v>1138</v>
      </c>
      <c r="D41" s="880">
        <f>+'1030 IDPAC'!O17</f>
        <v>0.1</v>
      </c>
      <c r="E41" s="880">
        <f>+'1030 IDPAC'!O18</f>
        <v>0.05</v>
      </c>
      <c r="F41" s="880">
        <f>+'1030 IDPAC'!O19</f>
        <v>0.42499999999999999</v>
      </c>
      <c r="G41" s="953">
        <f t="shared" si="0"/>
        <v>0.57499999999999996</v>
      </c>
      <c r="I41" s="950" t="s">
        <v>5658</v>
      </c>
      <c r="J41" s="947">
        <v>7.4999999999999997E-2</v>
      </c>
      <c r="K41" s="948">
        <v>3.125E-2</v>
      </c>
      <c r="L41" s="948">
        <v>0.37369878183831673</v>
      </c>
      <c r="M41" s="949">
        <v>0.47994878183831668</v>
      </c>
      <c r="N41" s="885"/>
    </row>
    <row r="42" spans="1:14" ht="27.75" customHeight="1" x14ac:dyDescent="0.25">
      <c r="A42" s="952">
        <v>1031</v>
      </c>
      <c r="B42" s="26" t="s">
        <v>35</v>
      </c>
      <c r="C42" s="26" t="s">
        <v>1700</v>
      </c>
      <c r="D42" s="880">
        <f>+'1031 METRO'!O17</f>
        <v>0.1</v>
      </c>
      <c r="E42" s="880">
        <f>+'1031 METRO'!O18</f>
        <v>0.05</v>
      </c>
      <c r="F42" s="880">
        <f>+'1031 METRO'!O19</f>
        <v>0.23181818181818178</v>
      </c>
      <c r="G42" s="953">
        <f t="shared" si="0"/>
        <v>0.38181818181818183</v>
      </c>
      <c r="I42" s="883"/>
      <c r="J42" s="884"/>
      <c r="K42" s="884"/>
      <c r="L42" s="884"/>
      <c r="M42" s="884"/>
      <c r="N42" s="885"/>
    </row>
    <row r="43" spans="1:14" ht="27.75" customHeight="1" x14ac:dyDescent="0.25">
      <c r="A43" s="952">
        <v>1032</v>
      </c>
      <c r="B43" s="26" t="s">
        <v>36</v>
      </c>
      <c r="C43" s="26" t="s">
        <v>100</v>
      </c>
      <c r="D43" s="880">
        <f>+'1032 UAESP'!O17</f>
        <v>0</v>
      </c>
      <c r="E43" s="880">
        <f>+'1032 UAESP'!O18</f>
        <v>0</v>
      </c>
      <c r="F43" s="880">
        <f>+'1032 UAESP'!O19</f>
        <v>0</v>
      </c>
      <c r="G43" s="953">
        <f t="shared" si="0"/>
        <v>0</v>
      </c>
      <c r="I43" s="883"/>
      <c r="J43" s="884"/>
      <c r="K43" s="884"/>
      <c r="L43" s="884"/>
      <c r="M43" s="884"/>
      <c r="N43" s="885"/>
    </row>
    <row r="44" spans="1:14" ht="27.75" customHeight="1" x14ac:dyDescent="0.25">
      <c r="A44" s="952">
        <v>1033</v>
      </c>
      <c r="B44" s="26" t="s">
        <v>37</v>
      </c>
      <c r="C44" s="26" t="s">
        <v>1900</v>
      </c>
      <c r="D44" s="880">
        <f>+'1033 IDEP'!O17</f>
        <v>0.1</v>
      </c>
      <c r="E44" s="880">
        <f>+'1033 IDEP'!O18</f>
        <v>0.05</v>
      </c>
      <c r="F44" s="880">
        <f>+'1033 IDEP'!O19</f>
        <v>0.85</v>
      </c>
      <c r="G44" s="953">
        <f t="shared" si="0"/>
        <v>1</v>
      </c>
      <c r="I44" s="883"/>
      <c r="J44" s="884"/>
      <c r="K44" s="884"/>
      <c r="L44" s="884"/>
      <c r="M44" s="884"/>
      <c r="N44" s="885"/>
    </row>
    <row r="45" spans="1:14" ht="27.75" customHeight="1" x14ac:dyDescent="0.25">
      <c r="A45" s="952">
        <v>1034</v>
      </c>
      <c r="B45" s="26" t="s">
        <v>3588</v>
      </c>
      <c r="C45" s="26" t="s">
        <v>1465</v>
      </c>
      <c r="D45" s="880">
        <f>+'1034 IDPC'!O17</f>
        <v>0.1</v>
      </c>
      <c r="E45" s="880">
        <f>+'1034 IDPC'!O18</f>
        <v>0.05</v>
      </c>
      <c r="F45" s="880">
        <f>+'1034 IDPC'!O19</f>
        <v>0.47222222222222221</v>
      </c>
      <c r="G45" s="953">
        <f t="shared" si="0"/>
        <v>0.62222222222222223</v>
      </c>
      <c r="I45" s="883"/>
      <c r="J45" s="884"/>
      <c r="K45" s="884"/>
      <c r="L45" s="884"/>
      <c r="M45" s="884"/>
      <c r="N45" s="885"/>
    </row>
    <row r="46" spans="1:14" ht="27.75" customHeight="1" x14ac:dyDescent="0.25">
      <c r="A46" s="952">
        <v>1035</v>
      </c>
      <c r="B46" s="26" t="s">
        <v>38</v>
      </c>
      <c r="C46" s="26" t="s">
        <v>1331</v>
      </c>
      <c r="D46" s="880">
        <f>+'1035 CAPSALUD'!O17</f>
        <v>0.1</v>
      </c>
      <c r="E46" s="880">
        <f>+'1035 CAPSALUD'!O18</f>
        <v>0</v>
      </c>
      <c r="F46" s="880">
        <f>+'1035 CAPSALUD'!O19</f>
        <v>0.48571428571428565</v>
      </c>
      <c r="G46" s="953">
        <f t="shared" si="0"/>
        <v>0.58571428571428563</v>
      </c>
      <c r="I46" s="883"/>
      <c r="J46" s="884"/>
      <c r="K46" s="884"/>
      <c r="L46" s="884"/>
      <c r="M46" s="884"/>
      <c r="N46" s="885"/>
    </row>
    <row r="47" spans="1:14" ht="27.75" customHeight="1" x14ac:dyDescent="0.25">
      <c r="A47" s="952">
        <v>1036</v>
      </c>
      <c r="B47" s="26" t="s">
        <v>39</v>
      </c>
      <c r="C47" s="26" t="s">
        <v>1465</v>
      </c>
      <c r="D47" s="880">
        <f>+'1036 OFB'!O17</f>
        <v>0.1</v>
      </c>
      <c r="E47" s="880">
        <f>+'1036 OFB'!O18</f>
        <v>0.05</v>
      </c>
      <c r="F47" s="880">
        <f>+'1036 OFB'!O19</f>
        <v>0.85</v>
      </c>
      <c r="G47" s="953">
        <f t="shared" si="0"/>
        <v>1</v>
      </c>
      <c r="I47" s="883"/>
      <c r="J47" s="884"/>
      <c r="K47" s="884"/>
      <c r="L47" s="884"/>
      <c r="M47" s="884"/>
      <c r="N47" s="885"/>
    </row>
    <row r="48" spans="1:14" ht="27.75" customHeight="1" x14ac:dyDescent="0.25">
      <c r="A48" s="952">
        <v>1037</v>
      </c>
      <c r="B48" s="26" t="s">
        <v>40</v>
      </c>
      <c r="C48" s="26" t="s">
        <v>1082</v>
      </c>
      <c r="D48" s="880">
        <f>+'1037 INVEST'!O17</f>
        <v>0.1</v>
      </c>
      <c r="E48" s="880">
        <f>+'1037 INVEST'!O18</f>
        <v>0.05</v>
      </c>
      <c r="F48" s="880">
        <f>+'1037 INVEST'!O19</f>
        <v>0.14166666666666666</v>
      </c>
      <c r="G48" s="953">
        <f t="shared" si="0"/>
        <v>0.29166666666666669</v>
      </c>
      <c r="I48" s="883"/>
      <c r="J48" s="884"/>
      <c r="K48" s="884"/>
      <c r="L48" s="884"/>
      <c r="M48" s="884"/>
      <c r="N48" s="885"/>
    </row>
    <row r="49" spans="1:14" ht="27.75" customHeight="1" x14ac:dyDescent="0.25">
      <c r="A49" s="952">
        <v>1038</v>
      </c>
      <c r="B49" s="26" t="s">
        <v>41</v>
      </c>
      <c r="C49" s="26" t="s">
        <v>100</v>
      </c>
      <c r="D49" s="880">
        <f>+'1038 SDHAB'!O17</f>
        <v>0.1</v>
      </c>
      <c r="E49" s="880">
        <f>+'1038 SDHAB'!O18</f>
        <v>0.05</v>
      </c>
      <c r="F49" s="880">
        <f>+'1038 SDHAB'!O19</f>
        <v>0</v>
      </c>
      <c r="G49" s="953">
        <f t="shared" si="0"/>
        <v>0.15000000000000002</v>
      </c>
      <c r="I49" s="883"/>
      <c r="J49" s="884"/>
      <c r="K49" s="884"/>
      <c r="L49" s="884"/>
      <c r="M49" s="884"/>
      <c r="N49" s="885"/>
    </row>
    <row r="50" spans="1:14" ht="27.75" customHeight="1" x14ac:dyDescent="0.25">
      <c r="A50" s="952">
        <v>1039</v>
      </c>
      <c r="B50" s="26" t="s">
        <v>42</v>
      </c>
      <c r="C50" s="26" t="s">
        <v>4085</v>
      </c>
      <c r="D50" s="880">
        <f>+'1039 IDIGER'!O17</f>
        <v>0.1</v>
      </c>
      <c r="E50" s="880">
        <f>+'1039 IDIGER'!O18</f>
        <v>0.05</v>
      </c>
      <c r="F50" s="880">
        <f>+'1039 IDIGER'!O19</f>
        <v>0.85</v>
      </c>
      <c r="G50" s="953">
        <f t="shared" si="0"/>
        <v>1</v>
      </c>
      <c r="I50" s="883"/>
      <c r="J50" s="884"/>
      <c r="K50" s="884"/>
      <c r="L50" s="884"/>
      <c r="M50" s="884"/>
      <c r="N50" s="885"/>
    </row>
    <row r="51" spans="1:14" ht="27.75" customHeight="1" x14ac:dyDescent="0.25">
      <c r="A51" s="952">
        <v>1040</v>
      </c>
      <c r="B51" s="26" t="s">
        <v>43</v>
      </c>
      <c r="C51" s="26" t="s">
        <v>4160</v>
      </c>
      <c r="D51" s="880">
        <f>+'1040 IDIPRON'!O17</f>
        <v>0.1</v>
      </c>
      <c r="E51" s="880">
        <f>+'1040 IDIPRON'!O18</f>
        <v>0.05</v>
      </c>
      <c r="F51" s="880">
        <f>+'1040 IDIPRON'!O19</f>
        <v>0.52619047619047621</v>
      </c>
      <c r="G51" s="953">
        <f t="shared" si="0"/>
        <v>0.67619047619047623</v>
      </c>
      <c r="I51" s="883"/>
      <c r="J51" s="884"/>
      <c r="K51" s="884"/>
      <c r="L51" s="884"/>
      <c r="M51" s="884"/>
      <c r="N51" s="885"/>
    </row>
    <row r="52" spans="1:14" ht="27.75" customHeight="1" x14ac:dyDescent="0.25">
      <c r="A52" s="952">
        <v>1041</v>
      </c>
      <c r="B52" s="26" t="s">
        <v>44</v>
      </c>
      <c r="C52" s="26" t="s">
        <v>2399</v>
      </c>
      <c r="D52" s="880">
        <f>+'1041 SHD'!O17</f>
        <v>0.1</v>
      </c>
      <c r="E52" s="880">
        <f>+'1041 SHD'!O18</f>
        <v>0.05</v>
      </c>
      <c r="F52" s="880">
        <f>+'1041 SHD'!O19</f>
        <v>0.794078947368421</v>
      </c>
      <c r="G52" s="953">
        <f t="shared" si="0"/>
        <v>0.94407894736842102</v>
      </c>
      <c r="I52" s="883"/>
      <c r="J52" s="884"/>
      <c r="K52" s="884"/>
      <c r="L52" s="884"/>
      <c r="M52" s="884"/>
      <c r="N52" s="885"/>
    </row>
    <row r="53" spans="1:14" ht="27.75" customHeight="1" x14ac:dyDescent="0.25">
      <c r="A53" s="952">
        <v>1042</v>
      </c>
      <c r="B53" s="26" t="s">
        <v>45</v>
      </c>
      <c r="C53" s="26" t="s">
        <v>2399</v>
      </c>
      <c r="D53" s="880">
        <f>+'1042 UAECD'!O17</f>
        <v>0.1</v>
      </c>
      <c r="E53" s="880">
        <f>+'1042 UAECD'!O18</f>
        <v>0.05</v>
      </c>
      <c r="F53" s="880">
        <f>+'1042 UAECD'!O19</f>
        <v>0</v>
      </c>
      <c r="G53" s="953">
        <f t="shared" si="0"/>
        <v>0.15000000000000002</v>
      </c>
      <c r="I53" s="883"/>
      <c r="J53" s="884"/>
      <c r="K53" s="884"/>
      <c r="L53" s="884"/>
      <c r="M53" s="884"/>
      <c r="N53" s="885"/>
    </row>
    <row r="54" spans="1:14" ht="27.75" customHeight="1" x14ac:dyDescent="0.25">
      <c r="A54" s="952">
        <v>1043</v>
      </c>
      <c r="B54" s="26" t="s">
        <v>46</v>
      </c>
      <c r="C54" s="26" t="s">
        <v>4085</v>
      </c>
      <c r="D54" s="880">
        <f>+'1043 JBB'!O17</f>
        <v>0.1</v>
      </c>
      <c r="E54" s="880">
        <f>+'1043 JBB'!O18</f>
        <v>0</v>
      </c>
      <c r="F54" s="880">
        <f>+'1043 JBB'!O19</f>
        <v>0</v>
      </c>
      <c r="G54" s="953">
        <f t="shared" si="0"/>
        <v>0.1</v>
      </c>
      <c r="I54" s="883"/>
      <c r="J54" s="884"/>
      <c r="K54" s="884"/>
      <c r="L54" s="884"/>
      <c r="M54" s="884"/>
      <c r="N54" s="885"/>
    </row>
    <row r="55" spans="1:14" ht="27.75" customHeight="1" x14ac:dyDescent="0.25">
      <c r="A55" s="952">
        <v>1044</v>
      </c>
      <c r="B55" s="26" t="s">
        <v>47</v>
      </c>
      <c r="C55" s="26" t="s">
        <v>1700</v>
      </c>
      <c r="D55" s="880">
        <f>+'1044 UAERMV'!O17</f>
        <v>0.1</v>
      </c>
      <c r="E55" s="880">
        <f>+'1044 UAERMV'!O18</f>
        <v>0.05</v>
      </c>
      <c r="F55" s="880">
        <f>+'1044 UAERMV'!O19</f>
        <v>0</v>
      </c>
      <c r="G55" s="953">
        <f t="shared" si="0"/>
        <v>0.15000000000000002</v>
      </c>
      <c r="I55" s="883"/>
      <c r="J55" s="884"/>
      <c r="K55" s="884"/>
      <c r="L55" s="884"/>
      <c r="M55" s="884"/>
      <c r="N55" s="885"/>
    </row>
    <row r="56" spans="1:14" ht="27.75" customHeight="1" x14ac:dyDescent="0.25">
      <c r="A56" s="952">
        <v>1045</v>
      </c>
      <c r="B56" s="26" t="s">
        <v>5678</v>
      </c>
      <c r="C56" s="26" t="s">
        <v>4619</v>
      </c>
      <c r="D56" s="880">
        <f>+'1045 SDP'!O17</f>
        <v>0.1</v>
      </c>
      <c r="E56" s="880">
        <f>+'1045 SDP'!O18</f>
        <v>0.05</v>
      </c>
      <c r="F56" s="880">
        <f>+'1045 SDP'!O19</f>
        <v>0.43333333333333329</v>
      </c>
      <c r="G56" s="953">
        <f t="shared" si="0"/>
        <v>0.58333333333333326</v>
      </c>
      <c r="I56" s="883"/>
      <c r="J56" s="884"/>
      <c r="K56" s="884"/>
      <c r="L56" s="884"/>
      <c r="M56" s="884"/>
      <c r="N56" s="885"/>
    </row>
    <row r="57" spans="1:14" ht="27.75" customHeight="1" x14ac:dyDescent="0.25">
      <c r="A57" s="952">
        <v>1046</v>
      </c>
      <c r="B57" s="26" t="s">
        <v>49</v>
      </c>
      <c r="C57" s="26" t="s">
        <v>1829</v>
      </c>
      <c r="D57" s="880">
        <f>+'1046 SDSCJ'!O17</f>
        <v>0.1</v>
      </c>
      <c r="E57" s="880">
        <f>+'1046 SDSCJ'!O18</f>
        <v>0.05</v>
      </c>
      <c r="F57" s="880">
        <f>+'1046 SDSCJ'!O19</f>
        <v>0</v>
      </c>
      <c r="G57" s="953">
        <f t="shared" si="0"/>
        <v>0.15000000000000002</v>
      </c>
      <c r="I57" s="883"/>
      <c r="J57" s="884"/>
      <c r="K57" s="884"/>
      <c r="L57" s="884"/>
      <c r="M57" s="884"/>
      <c r="N57" s="885"/>
    </row>
    <row r="58" spans="1:14" ht="27.75" customHeight="1" x14ac:dyDescent="0.25">
      <c r="A58" s="952">
        <v>1047</v>
      </c>
      <c r="B58" s="26" t="s">
        <v>50</v>
      </c>
      <c r="C58" s="26" t="s">
        <v>1331</v>
      </c>
      <c r="D58" s="880">
        <f>+'1047 SSALUD'!O17</f>
        <v>0.1</v>
      </c>
      <c r="E58" s="880">
        <f>+'1047 SSALUD'!O18</f>
        <v>0.05</v>
      </c>
      <c r="F58" s="880">
        <f>+'1047 SSALUD'!O19</f>
        <v>0.23720930232558138</v>
      </c>
      <c r="G58" s="953">
        <f t="shared" si="0"/>
        <v>0.38720930232558137</v>
      </c>
      <c r="I58" s="883"/>
      <c r="J58" s="884"/>
      <c r="K58" s="884"/>
      <c r="L58" s="884"/>
      <c r="M58" s="884"/>
      <c r="N58" s="885"/>
    </row>
    <row r="59" spans="1:14" ht="27.75" customHeight="1" x14ac:dyDescent="0.25">
      <c r="A59" s="952">
        <v>1048</v>
      </c>
      <c r="B59" s="26" t="s">
        <v>51</v>
      </c>
      <c r="C59" s="26" t="s">
        <v>1331</v>
      </c>
      <c r="D59" s="880">
        <f>+'1048 SRCENTROOR'!O17</f>
        <v>0.1</v>
      </c>
      <c r="E59" s="880">
        <f>+'1048 SRCENTROOR'!O18</f>
        <v>0.05</v>
      </c>
      <c r="F59" s="880">
        <f>+'1048 SRCENTROOR'!O19</f>
        <v>0.44523809523809527</v>
      </c>
      <c r="G59" s="953">
        <f t="shared" si="0"/>
        <v>0.59523809523809534</v>
      </c>
      <c r="I59" s="883"/>
      <c r="J59" s="884"/>
      <c r="K59" s="884"/>
      <c r="L59" s="884"/>
      <c r="M59" s="884"/>
      <c r="N59" s="885"/>
    </row>
    <row r="60" spans="1:14" ht="27.75" customHeight="1" x14ac:dyDescent="0.25">
      <c r="A60" s="952">
        <v>1049</v>
      </c>
      <c r="B60" s="26" t="s">
        <v>52</v>
      </c>
      <c r="C60" s="26" t="s">
        <v>1331</v>
      </c>
      <c r="D60" s="880">
        <f>+'1049 SRNORTE'!O17</f>
        <v>0.1</v>
      </c>
      <c r="E60" s="880">
        <f>+'1049 SRNORTE'!O18</f>
        <v>0.05</v>
      </c>
      <c r="F60" s="880">
        <f>+'1049 SRNORTE'!O19</f>
        <v>0.64761904761904754</v>
      </c>
      <c r="G60" s="953">
        <f t="shared" si="0"/>
        <v>0.79761904761904756</v>
      </c>
      <c r="I60" s="883"/>
      <c r="J60" s="884"/>
      <c r="K60" s="884"/>
      <c r="L60" s="884"/>
      <c r="M60" s="884"/>
      <c r="N60" s="885"/>
    </row>
    <row r="61" spans="1:14" ht="27.75" customHeight="1" x14ac:dyDescent="0.25">
      <c r="A61" s="952">
        <v>1050</v>
      </c>
      <c r="B61" s="26" t="s">
        <v>5679</v>
      </c>
      <c r="C61" s="26" t="s">
        <v>1331</v>
      </c>
      <c r="D61" s="880">
        <f>+'1050 SRSUR'!O17</f>
        <v>0.1</v>
      </c>
      <c r="E61" s="880">
        <f>+'1050 SRSUR'!O18</f>
        <v>0.05</v>
      </c>
      <c r="F61" s="880">
        <f>+'1050 SRSUR'!O19</f>
        <v>0.32380952380952377</v>
      </c>
      <c r="G61" s="953">
        <f t="shared" si="0"/>
        <v>0.47380952380952379</v>
      </c>
      <c r="I61" s="883"/>
      <c r="J61" s="884"/>
      <c r="K61" s="884"/>
      <c r="L61" s="884"/>
      <c r="M61" s="884"/>
      <c r="N61" s="885"/>
    </row>
    <row r="62" spans="1:14" ht="27.75" customHeight="1" x14ac:dyDescent="0.25">
      <c r="A62" s="952">
        <v>1051</v>
      </c>
      <c r="B62" s="26" t="s">
        <v>54</v>
      </c>
      <c r="C62" s="26" t="s">
        <v>1700</v>
      </c>
      <c r="D62" s="880">
        <f>+'1051 TTRANS'!O17</f>
        <v>0.1</v>
      </c>
      <c r="E62" s="880">
        <f>+'1051 TTRANS'!O18</f>
        <v>0.05</v>
      </c>
      <c r="F62" s="880">
        <f>+'1051 TTRANS'!O19</f>
        <v>0.51</v>
      </c>
      <c r="G62" s="953">
        <f t="shared" si="0"/>
        <v>0.66</v>
      </c>
      <c r="I62" s="883"/>
      <c r="J62" s="884"/>
      <c r="K62" s="884"/>
      <c r="L62" s="884"/>
      <c r="M62" s="884"/>
      <c r="N62" s="885"/>
    </row>
    <row r="63" spans="1:14" ht="27.75" customHeight="1" x14ac:dyDescent="0.25">
      <c r="A63" s="952">
        <v>1052</v>
      </c>
      <c r="B63" s="26" t="s">
        <v>55</v>
      </c>
      <c r="C63" s="26" t="s">
        <v>4160</v>
      </c>
      <c r="D63" s="880">
        <f>+'1052 SDIS'!O17</f>
        <v>0.1</v>
      </c>
      <c r="E63" s="880">
        <f>+'1052 SDIS'!O18</f>
        <v>0.05</v>
      </c>
      <c r="F63" s="880">
        <f>+'1052 SDIS'!O19</f>
        <v>0</v>
      </c>
      <c r="G63" s="953">
        <f t="shared" si="0"/>
        <v>0.15000000000000002</v>
      </c>
      <c r="I63" s="883"/>
      <c r="J63" s="884"/>
      <c r="K63" s="884"/>
      <c r="L63" s="884"/>
      <c r="M63" s="884"/>
      <c r="N63" s="885"/>
    </row>
    <row r="64" spans="1:14" ht="27.75" customHeight="1" x14ac:dyDescent="0.25">
      <c r="A64" s="952">
        <v>1053</v>
      </c>
      <c r="B64" s="26" t="s">
        <v>56</v>
      </c>
      <c r="C64" s="26" t="s">
        <v>5264</v>
      </c>
      <c r="D64" s="880">
        <f>+'1053 SJUR'!O17</f>
        <v>0.1</v>
      </c>
      <c r="E64" s="880">
        <f>+'1053 SJUR'!O18</f>
        <v>0.05</v>
      </c>
      <c r="F64" s="880">
        <f>+'1053 SJUR'!O19</f>
        <v>0.54090909090909089</v>
      </c>
      <c r="G64" s="953">
        <f t="shared" si="0"/>
        <v>0.69090909090909092</v>
      </c>
      <c r="I64" s="883"/>
      <c r="J64" s="884"/>
      <c r="K64" s="884"/>
      <c r="L64" s="884"/>
      <c r="M64" s="884"/>
      <c r="N64" s="885"/>
    </row>
    <row r="65" spans="1:14" ht="27.75" customHeight="1" x14ac:dyDescent="0.25">
      <c r="A65" s="952">
        <v>1054</v>
      </c>
      <c r="B65" s="26" t="s">
        <v>57</v>
      </c>
      <c r="C65" s="26" t="s">
        <v>4085</v>
      </c>
      <c r="D65" s="880">
        <f>+'1054 SAMB'!O17</f>
        <v>0.1</v>
      </c>
      <c r="E65" s="880">
        <f>+'1054 SAMB'!O18</f>
        <v>0.05</v>
      </c>
      <c r="F65" s="880">
        <f>+'1054 SAMB'!O19</f>
        <v>0.44523809523809527</v>
      </c>
      <c r="G65" s="953">
        <f t="shared" si="0"/>
        <v>0.59523809523809534</v>
      </c>
      <c r="I65" s="883"/>
      <c r="J65" s="884"/>
      <c r="K65" s="884"/>
      <c r="L65" s="884"/>
      <c r="M65" s="884"/>
      <c r="N65" s="885"/>
    </row>
    <row r="66" spans="1:14" ht="27.75" customHeight="1" x14ac:dyDescent="0.25">
      <c r="A66" s="952">
        <v>1055</v>
      </c>
      <c r="B66" s="26" t="s">
        <v>5417</v>
      </c>
      <c r="C66" s="26" t="s">
        <v>1700</v>
      </c>
      <c r="D66" s="880">
        <f>+'1055 IDU'!O17</f>
        <v>0.1</v>
      </c>
      <c r="E66" s="880">
        <f>+'1055 IDU'!O18</f>
        <v>0.05</v>
      </c>
      <c r="F66" s="880">
        <f>+'1055 IDU'!O19</f>
        <v>0</v>
      </c>
      <c r="G66" s="953">
        <f t="shared" si="0"/>
        <v>0.15000000000000002</v>
      </c>
      <c r="I66" s="883"/>
      <c r="J66" s="884"/>
      <c r="K66" s="884"/>
      <c r="L66" s="884"/>
      <c r="M66" s="884"/>
      <c r="N66" s="885"/>
    </row>
    <row r="67" spans="1:14" ht="27.75" customHeight="1" x14ac:dyDescent="0.25">
      <c r="A67" s="952">
        <v>1056</v>
      </c>
      <c r="B67" s="26" t="s">
        <v>59</v>
      </c>
      <c r="C67" s="26" t="s">
        <v>2399</v>
      </c>
      <c r="D67" s="880">
        <f>+'1056 LOTERIA'!O17</f>
        <v>0.1</v>
      </c>
      <c r="E67" s="880">
        <f>+'1056 LOTERIA'!O18</f>
        <v>0.05</v>
      </c>
      <c r="F67" s="880">
        <f>+'1056 LOTERIA'!O19</f>
        <v>0.18214285714285713</v>
      </c>
      <c r="G67" s="953">
        <f t="shared" si="0"/>
        <v>0.33214285714285718</v>
      </c>
      <c r="I67" s="883"/>
      <c r="J67" s="884"/>
      <c r="K67" s="884"/>
      <c r="L67" s="884"/>
      <c r="M67" s="884"/>
      <c r="N67" s="885"/>
    </row>
    <row r="68" spans="1:14" ht="27.75" customHeight="1" x14ac:dyDescent="0.25">
      <c r="A68" s="952">
        <v>1057</v>
      </c>
      <c r="B68" s="26" t="s">
        <v>60</v>
      </c>
      <c r="C68" s="26" t="s">
        <v>1331</v>
      </c>
      <c r="D68" s="880">
        <f>+'1057 SRSOCCI'!O17</f>
        <v>0.1</v>
      </c>
      <c r="E68" s="880">
        <f>+'1057 SRSOCCI'!O18</f>
        <v>0.05</v>
      </c>
      <c r="F68" s="880">
        <f>+'1057 SRSOCCI'!O19</f>
        <v>0.85</v>
      </c>
      <c r="G68" s="953">
        <f t="shared" si="0"/>
        <v>1</v>
      </c>
      <c r="I68" s="883"/>
      <c r="J68" s="884"/>
      <c r="K68" s="884"/>
      <c r="L68" s="884"/>
      <c r="M68" s="884"/>
      <c r="N68" s="885"/>
    </row>
    <row r="69" spans="1:14" ht="27.75" customHeight="1" thickBot="1" x14ac:dyDescent="0.3">
      <c r="A69" s="954">
        <v>1058</v>
      </c>
      <c r="B69" s="955" t="s">
        <v>5578</v>
      </c>
      <c r="C69" s="955" t="s">
        <v>4085</v>
      </c>
      <c r="D69" s="956">
        <f>+'1058 IDPYBA'!O17</f>
        <v>0.1</v>
      </c>
      <c r="E69" s="956">
        <f>+'1058 IDPYBA'!O18</f>
        <v>0.05</v>
      </c>
      <c r="F69" s="956">
        <f>+'1058 IDPYBA'!O19</f>
        <v>0.85</v>
      </c>
      <c r="G69" s="957">
        <f t="shared" si="0"/>
        <v>1</v>
      </c>
      <c r="I69" s="887"/>
      <c r="J69" s="888"/>
      <c r="K69" s="888"/>
      <c r="L69" s="888"/>
      <c r="M69" s="888"/>
      <c r="N69" s="889"/>
    </row>
    <row r="70" spans="1:14" x14ac:dyDescent="0.25">
      <c r="I70" s="951"/>
      <c r="J70" s="884"/>
      <c r="K70" s="884"/>
      <c r="L70" s="884"/>
      <c r="M70" s="884"/>
      <c r="N70" s="884"/>
    </row>
  </sheetData>
  <mergeCells count="3">
    <mergeCell ref="C1:J2"/>
    <mergeCell ref="A3:K3"/>
    <mergeCell ref="A4:K4"/>
  </mergeCells>
  <pageMargins left="0.7" right="0.7" top="0.75" bottom="0.75" header="0.3" footer="0.3"/>
  <pageSetup orientation="portrait" r:id="rId3"/>
  <drawing r:id="rId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22">
    <tabColor theme="5" tint="-0.249977111117893"/>
  </sheetPr>
  <dimension ref="A1:Q68"/>
  <sheetViews>
    <sheetView showGridLines="0" zoomScale="75" zoomScaleNormal="75" workbookViewId="0">
      <selection activeCell="J42" sqref="J42"/>
    </sheetView>
  </sheetViews>
  <sheetFormatPr baseColWidth="10" defaultColWidth="11.42578125" defaultRowHeight="15" x14ac:dyDescent="0.25"/>
  <cols>
    <col min="1" max="1" width="11.42578125" style="198"/>
    <col min="2" max="2" width="39.85546875" style="198" bestFit="1" customWidth="1"/>
    <col min="3" max="3" width="23.42578125" style="198" customWidth="1"/>
    <col min="4" max="7" width="19.7109375" style="198" customWidth="1"/>
    <col min="8" max="8" width="27" style="198" customWidth="1"/>
    <col min="9" max="9" width="22" style="198" customWidth="1"/>
    <col min="10" max="10" width="11.42578125" style="198"/>
    <col min="11" max="11" width="45.5703125" style="198" bestFit="1" customWidth="1"/>
    <col min="12" max="12" width="18.5703125" style="198" customWidth="1"/>
    <col min="13" max="13" width="24.140625" style="198" bestFit="1" customWidth="1"/>
    <col min="14" max="14" width="29.85546875" style="198" bestFit="1" customWidth="1"/>
    <col min="15" max="15" width="41.140625" style="198" bestFit="1" customWidth="1"/>
    <col min="16" max="16" width="56.28515625" style="198" bestFit="1" customWidth="1"/>
    <col min="17" max="17" width="48.28515625" style="198" bestFit="1" customWidth="1"/>
    <col min="18" max="16384" width="11.42578125" style="198"/>
  </cols>
  <sheetData>
    <row r="1" spans="1:17" s="803" customFormat="1" ht="15" customHeight="1" x14ac:dyDescent="0.25">
      <c r="A1" s="992"/>
      <c r="B1" s="813"/>
      <c r="C1" s="1401" t="s">
        <v>0</v>
      </c>
      <c r="D1" s="1401"/>
      <c r="E1" s="1401"/>
      <c r="F1" s="1401"/>
      <c r="G1" s="1401"/>
      <c r="H1" s="1401"/>
      <c r="I1" s="1401"/>
      <c r="J1" s="1401"/>
      <c r="K1" s="813"/>
    </row>
    <row r="2" spans="1:17" s="803" customFormat="1" ht="15" customHeight="1" x14ac:dyDescent="0.25">
      <c r="A2" s="813"/>
      <c r="B2" s="813"/>
      <c r="C2" s="1401"/>
      <c r="D2" s="1401"/>
      <c r="E2" s="1401"/>
      <c r="F2" s="1401"/>
      <c r="G2" s="1401"/>
      <c r="H2" s="1401"/>
      <c r="I2" s="1401"/>
      <c r="J2" s="1401"/>
      <c r="K2" s="813"/>
    </row>
    <row r="3" spans="1:17" s="803" customFormat="1" ht="21" customHeight="1" x14ac:dyDescent="0.25">
      <c r="A3" s="1628" t="s">
        <v>5703</v>
      </c>
      <c r="B3" s="1628"/>
      <c r="C3" s="1628"/>
      <c r="D3" s="1628"/>
      <c r="E3" s="1628"/>
      <c r="F3" s="1628"/>
      <c r="G3" s="1628"/>
      <c r="H3" s="1628"/>
      <c r="I3" s="1628"/>
      <c r="J3" s="1628"/>
      <c r="K3" s="1628"/>
    </row>
    <row r="4" spans="1:17" s="803" customFormat="1" ht="21" customHeight="1" x14ac:dyDescent="0.25">
      <c r="A4" s="1629" t="s">
        <v>5642</v>
      </c>
      <c r="B4" s="1629"/>
      <c r="C4" s="1629"/>
      <c r="D4" s="1629"/>
      <c r="E4" s="1629"/>
      <c r="F4" s="1629"/>
      <c r="G4" s="1629"/>
      <c r="H4" s="1629"/>
      <c r="I4" s="1629"/>
      <c r="J4" s="1629"/>
      <c r="K4" s="1629"/>
    </row>
    <row r="5" spans="1:17" s="803" customFormat="1" ht="15.75" thickBot="1" x14ac:dyDescent="0.3">
      <c r="A5" s="993"/>
      <c r="B5" s="993"/>
      <c r="C5" s="993"/>
      <c r="D5" s="993"/>
      <c r="E5" s="993"/>
      <c r="F5" s="993"/>
      <c r="G5" s="993"/>
      <c r="H5" s="993"/>
      <c r="I5" s="993"/>
      <c r="J5" s="993"/>
      <c r="K5" s="993"/>
    </row>
    <row r="6" spans="1:17" ht="33.6" customHeight="1" thickBot="1" x14ac:dyDescent="0.3">
      <c r="B6" s="994" t="s">
        <v>5643</v>
      </c>
      <c r="C6" s="995" t="s">
        <v>5644</v>
      </c>
      <c r="D6" s="816" t="s">
        <v>5645</v>
      </c>
      <c r="E6" s="996">
        <v>2022</v>
      </c>
    </row>
    <row r="7" spans="1:17" ht="40.5" customHeight="1" thickBot="1" x14ac:dyDescent="0.3">
      <c r="B7" s="997" t="s">
        <v>5646</v>
      </c>
      <c r="C7" s="811" t="s">
        <v>71</v>
      </c>
      <c r="D7" s="817" t="s">
        <v>5647</v>
      </c>
      <c r="E7" s="998">
        <v>2023</v>
      </c>
    </row>
    <row r="9" spans="1:17" ht="15.75" thickBot="1" x14ac:dyDescent="0.3"/>
    <row r="10" spans="1:17" ht="144.75" thickBot="1" x14ac:dyDescent="0.3">
      <c r="A10" s="1026" t="s">
        <v>5694</v>
      </c>
      <c r="B10" s="1027" t="s">
        <v>5649</v>
      </c>
      <c r="C10" s="1027" t="s">
        <v>5650</v>
      </c>
      <c r="D10" s="1028" t="s">
        <v>5704</v>
      </c>
      <c r="E10" s="1301" t="s">
        <v>5705</v>
      </c>
      <c r="F10" s="1028" t="s">
        <v>5706</v>
      </c>
      <c r="G10" s="1301" t="s">
        <v>5707</v>
      </c>
      <c r="H10" s="1301" t="s">
        <v>5708</v>
      </c>
      <c r="I10" s="1306" t="s">
        <v>5709</v>
      </c>
      <c r="K10" s="892" t="s">
        <v>5656</v>
      </c>
      <c r="L10" s="892" t="s">
        <v>5710</v>
      </c>
      <c r="M10" s="999"/>
      <c r="N10" s="999"/>
      <c r="O10" s="999"/>
      <c r="P10" s="999"/>
      <c r="Q10" s="1000"/>
    </row>
    <row r="11" spans="1:17" ht="30.75" customHeight="1" x14ac:dyDescent="0.25">
      <c r="A11" s="1024">
        <v>1001</v>
      </c>
      <c r="B11" s="28" t="s">
        <v>5</v>
      </c>
      <c r="C11" s="28" t="s">
        <v>100</v>
      </c>
      <c r="D11" s="179">
        <f>+'1001 Acueducto'!O21</f>
        <v>0.1</v>
      </c>
      <c r="E11" s="179">
        <f>+'1001 Acueducto'!O22</f>
        <v>0.05</v>
      </c>
      <c r="F11" s="179">
        <f>+'1001 Acueducto'!O23</f>
        <v>0.05</v>
      </c>
      <c r="G11" s="179">
        <f>+'1001 Acueducto'!O24</f>
        <v>0.5</v>
      </c>
      <c r="H11" s="179">
        <f>+'1001 Acueducto'!O25</f>
        <v>0</v>
      </c>
      <c r="I11" s="1025">
        <f>+D11+E11+F11+G11+H11</f>
        <v>0.7</v>
      </c>
      <c r="K11" s="1001" t="s">
        <v>4085</v>
      </c>
      <c r="L11" s="1002">
        <v>0.6100000000000001</v>
      </c>
      <c r="Q11" s="1003"/>
    </row>
    <row r="12" spans="1:17" ht="30.75" customHeight="1" x14ac:dyDescent="0.25">
      <c r="A12" s="1022">
        <v>1002</v>
      </c>
      <c r="B12" s="26" t="s">
        <v>6</v>
      </c>
      <c r="C12" s="26" t="s">
        <v>100</v>
      </c>
      <c r="D12" s="20">
        <f>+'1002 Aguas'!O21</f>
        <v>0</v>
      </c>
      <c r="E12" s="20">
        <f>+'1002 Aguas'!O22</f>
        <v>0</v>
      </c>
      <c r="F12" s="20">
        <f>+'1002 Aguas'!O23</f>
        <v>0</v>
      </c>
      <c r="G12" s="20">
        <f>+'1002 Aguas'!O24</f>
        <v>0</v>
      </c>
      <c r="H12" s="20">
        <f>+'1002 Aguas'!O25</f>
        <v>0</v>
      </c>
      <c r="I12" s="1019">
        <f t="shared" ref="I12:I68" si="0">+D12+E12+F12+G12+H12</f>
        <v>0</v>
      </c>
      <c r="K12" s="1004" t="s">
        <v>32</v>
      </c>
      <c r="L12" s="1005">
        <v>0.2</v>
      </c>
      <c r="Q12" s="1003"/>
    </row>
    <row r="13" spans="1:17" ht="30.75" customHeight="1" x14ac:dyDescent="0.25">
      <c r="A13" s="1022">
        <v>1003</v>
      </c>
      <c r="B13" s="26" t="s">
        <v>7</v>
      </c>
      <c r="C13" s="26" t="s">
        <v>982</v>
      </c>
      <c r="D13" s="20">
        <f>+'1003 Sec.Gen.'!O21</f>
        <v>0.1</v>
      </c>
      <c r="E13" s="20">
        <f>+'1003 Sec.Gen.'!O22</f>
        <v>0.05</v>
      </c>
      <c r="F13" s="20">
        <f>+'1003 Sec.Gen.'!O23</f>
        <v>0.05</v>
      </c>
      <c r="G13" s="20">
        <f>+'1003 Sec.Gen.'!O24</f>
        <v>0.5</v>
      </c>
      <c r="H13" s="20">
        <f>+'1003 Sec.Gen.'!O25</f>
        <v>0.3</v>
      </c>
      <c r="I13" s="1019">
        <f t="shared" si="0"/>
        <v>1</v>
      </c>
      <c r="K13" s="1004" t="s">
        <v>1465</v>
      </c>
      <c r="L13" s="1005">
        <v>0.63571428571428579</v>
      </c>
      <c r="Q13" s="1003"/>
    </row>
    <row r="14" spans="1:17" ht="30.75" customHeight="1" x14ac:dyDescent="0.25">
      <c r="A14" s="1022">
        <v>1004</v>
      </c>
      <c r="B14" s="26" t="s">
        <v>1083</v>
      </c>
      <c r="C14" s="26" t="s">
        <v>1082</v>
      </c>
      <c r="D14" s="20">
        <f>+'1004 SDDE'!O21</f>
        <v>0.1</v>
      </c>
      <c r="E14" s="20">
        <f>+'1004 SDDE'!O22</f>
        <v>0</v>
      </c>
      <c r="F14" s="20">
        <f>+'1004 SDDE'!O23</f>
        <v>0.05</v>
      </c>
      <c r="G14" s="20">
        <f>+'1004 SDDE'!O24</f>
        <v>0.39</v>
      </c>
      <c r="H14" s="20">
        <f>+'1004 SDDE'!O25</f>
        <v>0</v>
      </c>
      <c r="I14" s="1019">
        <f t="shared" si="0"/>
        <v>0.54</v>
      </c>
      <c r="K14" s="1004" t="s">
        <v>1082</v>
      </c>
      <c r="L14" s="1005">
        <v>0.44750000000000001</v>
      </c>
      <c r="Q14" s="1003"/>
    </row>
    <row r="15" spans="1:17" ht="36.75" customHeight="1" x14ac:dyDescent="0.25">
      <c r="A15" s="1022">
        <v>1005</v>
      </c>
      <c r="B15" s="26" t="s">
        <v>9</v>
      </c>
      <c r="C15" s="26" t="s">
        <v>1138</v>
      </c>
      <c r="D15" s="20">
        <f>+'1005 DADEP'!O21</f>
        <v>0</v>
      </c>
      <c r="E15" s="20">
        <f>+'1005 DADEP'!O22</f>
        <v>0.05</v>
      </c>
      <c r="F15" s="20">
        <f>+'1005 DADEP'!O23</f>
        <v>0.05</v>
      </c>
      <c r="G15" s="20">
        <f>+'1005 DADEP'!O24</f>
        <v>0.39</v>
      </c>
      <c r="H15" s="20">
        <f>+'1005 DADEP'!O25</f>
        <v>0.3</v>
      </c>
      <c r="I15" s="1019">
        <f t="shared" si="0"/>
        <v>0.79</v>
      </c>
      <c r="K15" s="1004" t="s">
        <v>1900</v>
      </c>
      <c r="L15" s="1005">
        <v>0.53333333333333333</v>
      </c>
      <c r="Q15" s="1003"/>
    </row>
    <row r="16" spans="1:17" ht="30.75" customHeight="1" x14ac:dyDescent="0.25">
      <c r="A16" s="1022">
        <v>1006</v>
      </c>
      <c r="B16" s="26" t="s">
        <v>10</v>
      </c>
      <c r="C16" s="26" t="s">
        <v>982</v>
      </c>
      <c r="D16" s="20">
        <f>+'1006 DASC'!O21</f>
        <v>0.1</v>
      </c>
      <c r="E16" s="20">
        <f>+'1006 DASC'!O22</f>
        <v>0.05</v>
      </c>
      <c r="F16" s="20">
        <f>+'1006 DASC'!O23</f>
        <v>0.05</v>
      </c>
      <c r="G16" s="20">
        <f>+'1006 DASC'!O24</f>
        <v>0.5</v>
      </c>
      <c r="H16" s="20">
        <f>+'1006 DASC'!O25</f>
        <v>0.3</v>
      </c>
      <c r="I16" s="1019">
        <f t="shared" si="0"/>
        <v>1</v>
      </c>
      <c r="K16" s="1004" t="s">
        <v>5264</v>
      </c>
      <c r="L16" s="1005">
        <v>0.59000000000000008</v>
      </c>
      <c r="Q16" s="1003"/>
    </row>
    <row r="17" spans="1:17" ht="30.75" customHeight="1" x14ac:dyDescent="0.25">
      <c r="A17" s="1022">
        <v>1007</v>
      </c>
      <c r="B17" s="26" t="s">
        <v>11</v>
      </c>
      <c r="C17" s="26" t="s">
        <v>1331</v>
      </c>
      <c r="D17" s="20">
        <f>+'1007 EGAT'!O21</f>
        <v>0</v>
      </c>
      <c r="E17" s="20">
        <f>+'1007 EGAT'!O22</f>
        <v>0</v>
      </c>
      <c r="F17" s="20">
        <f>+'1007 EGAT'!O23</f>
        <v>0</v>
      </c>
      <c r="G17" s="20">
        <f>+'1007 EGAT'!O24</f>
        <v>0</v>
      </c>
      <c r="H17" s="20">
        <f>+'1007 EGAT'!O25</f>
        <v>0</v>
      </c>
      <c r="I17" s="1019">
        <f t="shared" si="0"/>
        <v>0</v>
      </c>
      <c r="K17" s="1004" t="s">
        <v>982</v>
      </c>
      <c r="L17" s="1005">
        <v>1</v>
      </c>
      <c r="Q17" s="1003"/>
    </row>
    <row r="18" spans="1:17" ht="30.75" customHeight="1" x14ac:dyDescent="0.25">
      <c r="A18" s="1022">
        <v>1008</v>
      </c>
      <c r="B18" s="26" t="s">
        <v>12</v>
      </c>
      <c r="C18" s="26" t="s">
        <v>1331</v>
      </c>
      <c r="D18" s="20">
        <f>+'1008 IDCBIS'!O21</f>
        <v>0</v>
      </c>
      <c r="E18" s="20">
        <f>+'1008 IDCBIS'!O22</f>
        <v>0</v>
      </c>
      <c r="F18" s="20">
        <f>+'1008 IDCBIS'!O23</f>
        <v>0</v>
      </c>
      <c r="G18" s="20">
        <f>+'1008 IDCBIS'!O24</f>
        <v>0</v>
      </c>
      <c r="H18" s="20">
        <f>+'1008 IDCBIS'!O25</f>
        <v>0</v>
      </c>
      <c r="I18" s="1019">
        <f t="shared" si="0"/>
        <v>0</v>
      </c>
      <c r="K18" s="1004" t="s">
        <v>1138</v>
      </c>
      <c r="L18" s="1005">
        <v>0.56333333333333335</v>
      </c>
      <c r="Q18" s="1003"/>
    </row>
    <row r="19" spans="1:17" ht="30.75" customHeight="1" x14ac:dyDescent="0.25">
      <c r="A19" s="1022">
        <v>1009</v>
      </c>
      <c r="B19" s="26" t="s">
        <v>13</v>
      </c>
      <c r="C19" s="26" t="s">
        <v>1465</v>
      </c>
      <c r="D19" s="20">
        <f>+'1009 SDCRD'!O21</f>
        <v>0.1</v>
      </c>
      <c r="E19" s="20">
        <f>+'1009 SDCRD'!O22</f>
        <v>0.05</v>
      </c>
      <c r="F19" s="20">
        <f>+'1009 SDCRD'!O23</f>
        <v>0.05</v>
      </c>
      <c r="G19" s="20">
        <f>+'1009 SDCRD'!O24</f>
        <v>0</v>
      </c>
      <c r="H19" s="20">
        <f>+'1009 SDCRD'!O25</f>
        <v>0</v>
      </c>
      <c r="I19" s="1019">
        <f t="shared" si="0"/>
        <v>0.2</v>
      </c>
      <c r="K19" s="1004" t="s">
        <v>100</v>
      </c>
      <c r="L19" s="1005">
        <v>0.34</v>
      </c>
      <c r="Q19" s="1003"/>
    </row>
    <row r="20" spans="1:17" ht="30.75" customHeight="1" x14ac:dyDescent="0.25">
      <c r="A20" s="1022">
        <v>1010</v>
      </c>
      <c r="B20" s="26" t="s">
        <v>14</v>
      </c>
      <c r="C20" s="26" t="s">
        <v>1138</v>
      </c>
      <c r="D20" s="20">
        <f>+'1010 Sec.Gob.'!O21</f>
        <v>0.1</v>
      </c>
      <c r="E20" s="20">
        <f>+'1010 Sec.Gob.'!O22</f>
        <v>0.05</v>
      </c>
      <c r="F20" s="20">
        <f>+'1010 Sec.Gob.'!O23</f>
        <v>0.05</v>
      </c>
      <c r="G20" s="20">
        <f>+'1010 Sec.Gob.'!O24</f>
        <v>0</v>
      </c>
      <c r="H20" s="20">
        <f>+'1010 Sec.Gob.'!O25</f>
        <v>0</v>
      </c>
      <c r="I20" s="1019">
        <f t="shared" si="0"/>
        <v>0.2</v>
      </c>
      <c r="K20" s="1004" t="s">
        <v>2399</v>
      </c>
      <c r="L20" s="1005">
        <v>0.46</v>
      </c>
      <c r="Q20" s="1003"/>
    </row>
    <row r="21" spans="1:17" ht="30.75" customHeight="1" x14ac:dyDescent="0.25">
      <c r="A21" s="1022">
        <v>1011</v>
      </c>
      <c r="B21" s="26" t="s">
        <v>15</v>
      </c>
      <c r="C21" s="26" t="s">
        <v>1700</v>
      </c>
      <c r="D21" s="20">
        <f>+'1011 SDMOV'!O21</f>
        <v>0.1</v>
      </c>
      <c r="E21" s="20">
        <f>+'1011 SDMOV'!O22</f>
        <v>0.05</v>
      </c>
      <c r="F21" s="20">
        <f>+'1011 SDMOV'!O23</f>
        <v>0.05</v>
      </c>
      <c r="G21" s="20">
        <f>+'1011 SDMOV'!O24</f>
        <v>0.2</v>
      </c>
      <c r="H21" s="20">
        <f>+'1011 SDMOV'!O25</f>
        <v>0</v>
      </c>
      <c r="I21" s="1019">
        <f t="shared" si="0"/>
        <v>0.4</v>
      </c>
      <c r="K21" s="1004" t="s">
        <v>4160</v>
      </c>
      <c r="L21" s="1005">
        <v>0.49500000000000005</v>
      </c>
      <c r="Q21" s="1003"/>
    </row>
    <row r="22" spans="1:17" ht="30.75" customHeight="1" x14ac:dyDescent="0.25">
      <c r="A22" s="1022">
        <v>1012</v>
      </c>
      <c r="B22" s="26" t="s">
        <v>1830</v>
      </c>
      <c r="C22" s="26" t="s">
        <v>1829</v>
      </c>
      <c r="D22" s="20">
        <f>+'1012 UAECOB'!O21</f>
        <v>0</v>
      </c>
      <c r="E22" s="20">
        <f>+'1012 UAECOB'!O22</f>
        <v>0</v>
      </c>
      <c r="F22" s="20">
        <f>+'1012 UAECOB'!O23</f>
        <v>0</v>
      </c>
      <c r="G22" s="20">
        <f>+'1012 UAECOB'!O24</f>
        <v>0</v>
      </c>
      <c r="H22" s="20">
        <f>+'1012 UAECOB'!O25</f>
        <v>0</v>
      </c>
      <c r="I22" s="1019">
        <f t="shared" si="0"/>
        <v>0</v>
      </c>
      <c r="K22" s="1004" t="s">
        <v>1700</v>
      </c>
      <c r="L22" s="1005">
        <v>0.61333333333333317</v>
      </c>
      <c r="Q22" s="1003"/>
    </row>
    <row r="23" spans="1:17" ht="30.75" customHeight="1" x14ac:dyDescent="0.25">
      <c r="A23" s="1022">
        <v>1013</v>
      </c>
      <c r="B23" s="26" t="s">
        <v>17</v>
      </c>
      <c r="C23" s="26" t="s">
        <v>1900</v>
      </c>
      <c r="D23" s="20">
        <f>+'1013 Un.Dis.'!O21</f>
        <v>0.1</v>
      </c>
      <c r="E23" s="20">
        <f>+'1013 Un.Dis.'!O22</f>
        <v>0.05</v>
      </c>
      <c r="F23" s="20">
        <f>+'1013 Un.Dis.'!O23</f>
        <v>0.05</v>
      </c>
      <c r="G23" s="20">
        <f>+'1013 Un.Dis.'!O24</f>
        <v>0</v>
      </c>
      <c r="H23" s="20">
        <f>+'1013 Un.Dis.'!O25</f>
        <v>0</v>
      </c>
      <c r="I23" s="1019">
        <f t="shared" si="0"/>
        <v>0.2</v>
      </c>
      <c r="K23" s="1004" t="s">
        <v>2995</v>
      </c>
      <c r="L23" s="1005">
        <v>0.59000000000000008</v>
      </c>
      <c r="Q23" s="1003"/>
    </row>
    <row r="24" spans="1:17" ht="30.75" customHeight="1" x14ac:dyDescent="0.25">
      <c r="A24" s="1022">
        <v>1014</v>
      </c>
      <c r="B24" s="26" t="s">
        <v>18</v>
      </c>
      <c r="C24" s="26" t="s">
        <v>100</v>
      </c>
      <c r="D24" s="20">
        <f>+'1014 ERU'!O21</f>
        <v>0.1</v>
      </c>
      <c r="E24" s="20">
        <f>+'1014 ERU'!O22</f>
        <v>0.05</v>
      </c>
      <c r="F24" s="20">
        <f>+'1014 ERU'!O23</f>
        <v>0.05</v>
      </c>
      <c r="G24" s="20">
        <f>+'1014 ERU'!O24</f>
        <v>0.39</v>
      </c>
      <c r="H24" s="20">
        <f>+'1014 ERU'!O25</f>
        <v>0</v>
      </c>
      <c r="I24" s="1019">
        <f t="shared" si="0"/>
        <v>0.59000000000000008</v>
      </c>
      <c r="K24" s="1004" t="s">
        <v>2759</v>
      </c>
      <c r="L24" s="1005">
        <v>0.76333333333333331</v>
      </c>
      <c r="Q24" s="1003"/>
    </row>
    <row r="25" spans="1:17" ht="30.75" customHeight="1" x14ac:dyDescent="0.25">
      <c r="A25" s="1022">
        <v>1015</v>
      </c>
      <c r="B25" s="26" t="s">
        <v>19</v>
      </c>
      <c r="C25" s="26" t="s">
        <v>1465</v>
      </c>
      <c r="D25" s="20">
        <f>+'1015 IDRD'!O21</f>
        <v>0.1</v>
      </c>
      <c r="E25" s="20">
        <f>+'1015 IDRD'!O22</f>
        <v>0.05</v>
      </c>
      <c r="F25" s="20">
        <f>+'1015 IDRD'!O23</f>
        <v>0.05</v>
      </c>
      <c r="G25" s="20">
        <f>+'1015 IDRD'!O24</f>
        <v>0.5</v>
      </c>
      <c r="H25" s="20">
        <f>+'1015 IDRD'!O25</f>
        <v>0</v>
      </c>
      <c r="I25" s="1019">
        <f t="shared" si="0"/>
        <v>0.7</v>
      </c>
      <c r="K25" s="1004" t="s">
        <v>4619</v>
      </c>
      <c r="L25" s="1005">
        <v>0.7</v>
      </c>
      <c r="Q25" s="1003"/>
    </row>
    <row r="26" spans="1:17" ht="30.75" customHeight="1" x14ac:dyDescent="0.25">
      <c r="A26" s="1022">
        <v>1016</v>
      </c>
      <c r="B26" s="26" t="s">
        <v>20</v>
      </c>
      <c r="C26" s="26" t="s">
        <v>1082</v>
      </c>
      <c r="D26" s="20">
        <f>+'1016 IPES'!O21</f>
        <v>0.1</v>
      </c>
      <c r="E26" s="20">
        <f>+'1016 IPES'!O22</f>
        <v>0.05</v>
      </c>
      <c r="F26" s="20">
        <f>+'1016 IPES'!O23</f>
        <v>0.05</v>
      </c>
      <c r="G26" s="20">
        <f>+'1016 IPES'!O24</f>
        <v>0.2</v>
      </c>
      <c r="H26" s="20">
        <f>+'1016 IPES'!O25</f>
        <v>0</v>
      </c>
      <c r="I26" s="1019">
        <f t="shared" si="0"/>
        <v>0.4</v>
      </c>
      <c r="K26" s="1004" t="s">
        <v>1331</v>
      </c>
      <c r="L26" s="1005">
        <v>0.43124999999999997</v>
      </c>
      <c r="Q26" s="1003"/>
    </row>
    <row r="27" spans="1:17" ht="30.75" customHeight="1" thickBot="1" x14ac:dyDescent="0.3">
      <c r="A27" s="1022">
        <v>1017</v>
      </c>
      <c r="B27" s="26" t="s">
        <v>21</v>
      </c>
      <c r="C27" s="26" t="s">
        <v>1082</v>
      </c>
      <c r="D27" s="20">
        <f>+'1017 IDT'!O21</f>
        <v>0.1</v>
      </c>
      <c r="E27" s="20">
        <f>+'1017 IDT'!O22</f>
        <v>0.05</v>
      </c>
      <c r="F27" s="20">
        <f>+'1017 IDT'!O23</f>
        <v>0.05</v>
      </c>
      <c r="G27" s="20">
        <f>+'1017 IDT'!O24</f>
        <v>0.5</v>
      </c>
      <c r="H27" s="20">
        <f>+'1017 IDT'!O25</f>
        <v>0</v>
      </c>
      <c r="I27" s="1019">
        <f t="shared" si="0"/>
        <v>0.7</v>
      </c>
      <c r="K27" s="1006" t="s">
        <v>1829</v>
      </c>
      <c r="L27" s="1005">
        <v>0.29500000000000004</v>
      </c>
      <c r="Q27" s="1003"/>
    </row>
    <row r="28" spans="1:17" ht="30.75" customHeight="1" thickBot="1" x14ac:dyDescent="0.3">
      <c r="A28" s="1022">
        <v>1018</v>
      </c>
      <c r="B28" s="26" t="s">
        <v>22</v>
      </c>
      <c r="C28" s="26" t="s">
        <v>2399</v>
      </c>
      <c r="D28" s="20">
        <f>+'1018 FONCEP'!O21</f>
        <v>0.1</v>
      </c>
      <c r="E28" s="20">
        <f>+'1018 FONCEP'!O22</f>
        <v>0.05</v>
      </c>
      <c r="F28" s="20">
        <f>+'1018 FONCEP'!O23</f>
        <v>0.05</v>
      </c>
      <c r="G28" s="20">
        <f>+'1018 FONCEP'!O24</f>
        <v>0</v>
      </c>
      <c r="H28" s="20">
        <f>+'1018 FONCEP'!O25</f>
        <v>0</v>
      </c>
      <c r="I28" s="1019">
        <f t="shared" si="0"/>
        <v>0.2</v>
      </c>
      <c r="K28" s="892" t="s">
        <v>5658</v>
      </c>
      <c r="L28" s="1007">
        <v>0.53327586206896538</v>
      </c>
      <c r="M28" s="830"/>
      <c r="N28" s="830"/>
      <c r="O28" s="830"/>
      <c r="P28" s="830"/>
      <c r="Q28" s="1008"/>
    </row>
    <row r="29" spans="1:17" ht="30.75" customHeight="1" thickBot="1" x14ac:dyDescent="0.3">
      <c r="A29" s="1022">
        <v>1019</v>
      </c>
      <c r="B29" s="26" t="s">
        <v>23</v>
      </c>
      <c r="C29" s="26" t="s">
        <v>1900</v>
      </c>
      <c r="D29" s="20">
        <f>+'1019 SED'!O21</f>
        <v>0.1</v>
      </c>
      <c r="E29" s="20">
        <f>+'1019 SED'!O22</f>
        <v>0.05</v>
      </c>
      <c r="F29" s="20">
        <f>+'1019 SED'!O23</f>
        <v>0.05</v>
      </c>
      <c r="G29" s="20">
        <f>+'1019 SED'!O24</f>
        <v>0.5</v>
      </c>
      <c r="H29" s="20">
        <f>+'1019 SED'!O25</f>
        <v>0</v>
      </c>
      <c r="I29" s="1019">
        <f t="shared" si="0"/>
        <v>0.7</v>
      </c>
      <c r="K29" s="837"/>
      <c r="Q29" s="1003"/>
    </row>
    <row r="30" spans="1:17" ht="24.75" thickBot="1" x14ac:dyDescent="0.3">
      <c r="A30" s="1022">
        <v>1020</v>
      </c>
      <c r="B30" s="26" t="s">
        <v>24</v>
      </c>
      <c r="C30" s="26" t="s">
        <v>1465</v>
      </c>
      <c r="D30" s="20">
        <f>+'1020 IDARTES'!O21</f>
        <v>0.1</v>
      </c>
      <c r="E30" s="20">
        <f>+'1020 IDARTES'!O22</f>
        <v>0.05</v>
      </c>
      <c r="F30" s="20">
        <f>+'1020 IDARTES'!O23</f>
        <v>0.05</v>
      </c>
      <c r="G30" s="20">
        <f>+'1020 IDARTES'!O24</f>
        <v>0.5</v>
      </c>
      <c r="H30" s="20">
        <f>+'1020 IDARTES'!O25</f>
        <v>0</v>
      </c>
      <c r="I30" s="1019">
        <f t="shared" si="0"/>
        <v>0.7</v>
      </c>
      <c r="K30" s="1009" t="s">
        <v>5650</v>
      </c>
      <c r="L30" s="1010" t="s">
        <v>1331</v>
      </c>
      <c r="M30" s="999"/>
      <c r="N30" s="999"/>
      <c r="O30" s="999"/>
      <c r="P30" s="999"/>
      <c r="Q30" s="1000"/>
    </row>
    <row r="31" spans="1:17" ht="30.75" customHeight="1" thickBot="1" x14ac:dyDescent="0.3">
      <c r="A31" s="1022">
        <v>1021</v>
      </c>
      <c r="B31" s="26" t="s">
        <v>25</v>
      </c>
      <c r="C31" s="26" t="s">
        <v>1700</v>
      </c>
      <c r="D31" s="20">
        <f>+'1021 TRANSMI'!O21</f>
        <v>0.1</v>
      </c>
      <c r="E31" s="20">
        <f>+'1021 TRANSMI'!O22</f>
        <v>0.05</v>
      </c>
      <c r="F31" s="20">
        <f>+'1021 TRANSMI'!O23</f>
        <v>0.05</v>
      </c>
      <c r="G31" s="20">
        <f>+'1021 TRANSMI'!O24</f>
        <v>0.5</v>
      </c>
      <c r="H31" s="20">
        <f>+'1021 TRANSMI'!O25</f>
        <v>0.3</v>
      </c>
      <c r="I31" s="1019">
        <f t="shared" si="0"/>
        <v>1</v>
      </c>
      <c r="K31" s="837"/>
      <c r="Q31" s="1003"/>
    </row>
    <row r="32" spans="1:17" ht="30.75" thickBot="1" x14ac:dyDescent="0.3">
      <c r="A32" s="1022">
        <v>1022</v>
      </c>
      <c r="B32" s="26" t="s">
        <v>26</v>
      </c>
      <c r="C32" s="26" t="s">
        <v>2759</v>
      </c>
      <c r="D32" s="20">
        <f>+'1022 VEED'!O21</f>
        <v>0.1</v>
      </c>
      <c r="E32" s="20">
        <f>+'1022 VEED'!O22</f>
        <v>0.05</v>
      </c>
      <c r="F32" s="20">
        <f>+'1022 VEED'!O23</f>
        <v>0.05</v>
      </c>
      <c r="G32" s="20">
        <f>+'1022 VEED'!O24</f>
        <v>0.5</v>
      </c>
      <c r="H32" s="20">
        <f>+'1022 VEED'!O25</f>
        <v>0</v>
      </c>
      <c r="I32" s="1019">
        <f t="shared" si="0"/>
        <v>0.7</v>
      </c>
      <c r="K32" s="892" t="s">
        <v>5656</v>
      </c>
      <c r="L32" s="985" t="s">
        <v>5711</v>
      </c>
      <c r="M32" s="897" t="s">
        <v>5712</v>
      </c>
      <c r="N32" s="897" t="s">
        <v>5713</v>
      </c>
      <c r="O32" s="897" t="s">
        <v>5714</v>
      </c>
      <c r="P32" s="897" t="s">
        <v>5715</v>
      </c>
      <c r="Q32" s="981" t="s">
        <v>5710</v>
      </c>
    </row>
    <row r="33" spans="1:17" ht="30.75" customHeight="1" x14ac:dyDescent="0.25">
      <c r="A33" s="1022">
        <v>1023</v>
      </c>
      <c r="B33" s="26" t="s">
        <v>27</v>
      </c>
      <c r="C33" s="26" t="s">
        <v>2759</v>
      </c>
      <c r="D33" s="20">
        <f>+'1023 PERS.'!O21</f>
        <v>0.1</v>
      </c>
      <c r="E33" s="20">
        <f>+'1023 PERS.'!O22</f>
        <v>0.05</v>
      </c>
      <c r="F33" s="20">
        <f>+'1023 PERS.'!O23</f>
        <v>0.05</v>
      </c>
      <c r="G33" s="20">
        <f>+'1023 PERS.'!O24</f>
        <v>0.39</v>
      </c>
      <c r="H33" s="20">
        <f>+'1023 PERS.'!O25</f>
        <v>0</v>
      </c>
      <c r="I33" s="1019">
        <f t="shared" si="0"/>
        <v>0.59000000000000008</v>
      </c>
      <c r="K33" s="1001" t="s">
        <v>52</v>
      </c>
      <c r="L33" s="1011">
        <v>0.1</v>
      </c>
      <c r="M33" s="1012">
        <v>0.05</v>
      </c>
      <c r="N33" s="1012">
        <v>0.05</v>
      </c>
      <c r="O33" s="1012">
        <v>0.5</v>
      </c>
      <c r="P33" s="1012">
        <v>0.3</v>
      </c>
      <c r="Q33" s="1013">
        <v>1</v>
      </c>
    </row>
    <row r="34" spans="1:17" ht="30.75" customHeight="1" x14ac:dyDescent="0.25">
      <c r="A34" s="1022">
        <v>1024</v>
      </c>
      <c r="B34" s="26" t="s">
        <v>2907</v>
      </c>
      <c r="C34" s="26" t="s">
        <v>1465</v>
      </c>
      <c r="D34" s="20">
        <f>+'1024 FUGA'!O21</f>
        <v>0.1</v>
      </c>
      <c r="E34" s="20">
        <f>+'1024 FUGA'!O22</f>
        <v>0</v>
      </c>
      <c r="F34" s="20">
        <f>+'1024 FUGA'!O23</f>
        <v>0.05</v>
      </c>
      <c r="G34" s="20">
        <f>+'1024 FUGA'!O24</f>
        <v>0</v>
      </c>
      <c r="H34" s="20">
        <f>+'1024 FUGA'!O25</f>
        <v>0</v>
      </c>
      <c r="I34" s="1019">
        <f t="shared" si="0"/>
        <v>0.15000000000000002</v>
      </c>
      <c r="K34" s="1004" t="s">
        <v>5679</v>
      </c>
      <c r="L34" s="1014">
        <v>0.1</v>
      </c>
      <c r="M34" s="802">
        <v>0.05</v>
      </c>
      <c r="N34" s="802">
        <v>0.05</v>
      </c>
      <c r="O34" s="802">
        <v>0.5</v>
      </c>
      <c r="P34" s="802">
        <v>0</v>
      </c>
      <c r="Q34" s="1015">
        <v>0.7</v>
      </c>
    </row>
    <row r="35" spans="1:17" ht="30.75" customHeight="1" x14ac:dyDescent="0.25">
      <c r="A35" s="1022">
        <v>1025</v>
      </c>
      <c r="B35" s="26" t="s">
        <v>29</v>
      </c>
      <c r="C35" s="26" t="s">
        <v>2995</v>
      </c>
      <c r="D35" s="20">
        <f>+'1025 SDMU'!O21</f>
        <v>0.1</v>
      </c>
      <c r="E35" s="20">
        <f>+'1025 SDMU'!O22</f>
        <v>0.05</v>
      </c>
      <c r="F35" s="20">
        <f>+'1025 SDMU'!O23</f>
        <v>0.05</v>
      </c>
      <c r="G35" s="20">
        <f>+'1025 SDMU'!O24</f>
        <v>0.39</v>
      </c>
      <c r="H35" s="20">
        <f>+'1025 SDMU'!O25</f>
        <v>0</v>
      </c>
      <c r="I35" s="1019">
        <f t="shared" si="0"/>
        <v>0.59000000000000008</v>
      </c>
      <c r="K35" s="1004" t="s">
        <v>51</v>
      </c>
      <c r="L35" s="1014">
        <v>0.1</v>
      </c>
      <c r="M35" s="802">
        <v>0.05</v>
      </c>
      <c r="N35" s="802">
        <v>0.05</v>
      </c>
      <c r="O35" s="802">
        <v>0.5</v>
      </c>
      <c r="P35" s="802">
        <v>0</v>
      </c>
      <c r="Q35" s="1015">
        <v>0.7</v>
      </c>
    </row>
    <row r="36" spans="1:17" ht="30.75" customHeight="1" x14ac:dyDescent="0.25">
      <c r="A36" s="1022">
        <v>1026</v>
      </c>
      <c r="B36" s="26" t="s">
        <v>30</v>
      </c>
      <c r="C36" s="26" t="s">
        <v>100</v>
      </c>
      <c r="D36" s="20">
        <f>+'1026 CVP'!O21</f>
        <v>0.1</v>
      </c>
      <c r="E36" s="20">
        <f>+'1026 CVP'!O22</f>
        <v>0.05</v>
      </c>
      <c r="F36" s="20">
        <f>+'1026 CVP'!O23</f>
        <v>0.05</v>
      </c>
      <c r="G36" s="20">
        <f>+'1026 CVP'!O24</f>
        <v>0.2</v>
      </c>
      <c r="H36" s="20">
        <f>+'1026 CVP'!O25</f>
        <v>0</v>
      </c>
      <c r="I36" s="1019">
        <f t="shared" si="0"/>
        <v>0.4</v>
      </c>
      <c r="K36" s="1004" t="s">
        <v>50</v>
      </c>
      <c r="L36" s="1014">
        <v>0.1</v>
      </c>
      <c r="M36" s="802">
        <v>0.05</v>
      </c>
      <c r="N36" s="802">
        <v>0.05</v>
      </c>
      <c r="O36" s="802">
        <v>0.2</v>
      </c>
      <c r="P36" s="802">
        <v>0.3</v>
      </c>
      <c r="Q36" s="1015">
        <v>0.7</v>
      </c>
    </row>
    <row r="37" spans="1:17" ht="30.75" customHeight="1" x14ac:dyDescent="0.25">
      <c r="A37" s="1022">
        <v>1027</v>
      </c>
      <c r="B37" s="26" t="s">
        <v>31</v>
      </c>
      <c r="C37" s="26" t="s">
        <v>1465</v>
      </c>
      <c r="D37" s="20">
        <f>+'1027 CA-CA'!O21</f>
        <v>0.1</v>
      </c>
      <c r="E37" s="20">
        <f>+'1027 CA-CA'!O22</f>
        <v>0.05</v>
      </c>
      <c r="F37" s="20">
        <f>+'1027 CA-CA'!O23</f>
        <v>0.05</v>
      </c>
      <c r="G37" s="20">
        <f>+'1027 CA-CA'!O24</f>
        <v>0.5</v>
      </c>
      <c r="H37" s="20">
        <f>+'1027 CA-CA'!O25</f>
        <v>0</v>
      </c>
      <c r="I37" s="1019">
        <f t="shared" si="0"/>
        <v>0.7</v>
      </c>
      <c r="K37" s="1004" t="s">
        <v>60</v>
      </c>
      <c r="L37" s="1014">
        <v>0.1</v>
      </c>
      <c r="M37" s="802">
        <v>0</v>
      </c>
      <c r="N37" s="802">
        <v>0.05</v>
      </c>
      <c r="O37" s="802">
        <v>0.2</v>
      </c>
      <c r="P37" s="802">
        <v>0</v>
      </c>
      <c r="Q37" s="1015">
        <v>0.35000000000000003</v>
      </c>
    </row>
    <row r="38" spans="1:17" ht="30.75" customHeight="1" x14ac:dyDescent="0.25">
      <c r="A38" s="1022">
        <v>1028</v>
      </c>
      <c r="B38" s="26" t="s">
        <v>32</v>
      </c>
      <c r="C38" s="26" t="s">
        <v>32</v>
      </c>
      <c r="D38" s="20">
        <f>+'1028 CONCEJO'!O21</f>
        <v>0.1</v>
      </c>
      <c r="E38" s="20">
        <f>+'1028 CONCEJO'!O22</f>
        <v>0.05</v>
      </c>
      <c r="F38" s="20">
        <f>+'1028 CONCEJO'!O23</f>
        <v>0.05</v>
      </c>
      <c r="G38" s="20">
        <f>+'1028 CONCEJO'!O24</f>
        <v>0</v>
      </c>
      <c r="H38" s="20">
        <f>+'1028 CONCEJO'!O25</f>
        <v>0</v>
      </c>
      <c r="I38" s="1019">
        <f t="shared" si="0"/>
        <v>0.2</v>
      </c>
      <c r="K38" s="1004" t="s">
        <v>12</v>
      </c>
      <c r="L38" s="1014">
        <v>0</v>
      </c>
      <c r="M38" s="802">
        <v>0</v>
      </c>
      <c r="N38" s="802">
        <v>0</v>
      </c>
      <c r="O38" s="802">
        <v>0</v>
      </c>
      <c r="P38" s="802">
        <v>0</v>
      </c>
      <c r="Q38" s="1015">
        <v>0</v>
      </c>
    </row>
    <row r="39" spans="1:17" ht="30.75" customHeight="1" x14ac:dyDescent="0.25">
      <c r="A39" s="1022">
        <v>1029</v>
      </c>
      <c r="B39" s="26" t="s">
        <v>5676</v>
      </c>
      <c r="C39" s="26" t="s">
        <v>2759</v>
      </c>
      <c r="D39" s="20">
        <f>+'1029 CONT'!O21</f>
        <v>0.1</v>
      </c>
      <c r="E39" s="20">
        <f>+'1029 CONT'!O22</f>
        <v>0.05</v>
      </c>
      <c r="F39" s="20">
        <f>+'1029 CONT'!O23</f>
        <v>0.05</v>
      </c>
      <c r="G39" s="20">
        <f>+'1029 CONT'!O24</f>
        <v>0.5</v>
      </c>
      <c r="H39" s="20">
        <f>+'1029 CONT'!O25</f>
        <v>0.3</v>
      </c>
      <c r="I39" s="1019">
        <f t="shared" si="0"/>
        <v>1</v>
      </c>
      <c r="K39" s="1004" t="s">
        <v>38</v>
      </c>
      <c r="L39" s="1014">
        <v>0</v>
      </c>
      <c r="M39" s="802">
        <v>0</v>
      </c>
      <c r="N39" s="802">
        <v>0</v>
      </c>
      <c r="O39" s="802">
        <v>0</v>
      </c>
      <c r="P39" s="802">
        <v>0</v>
      </c>
      <c r="Q39" s="1015">
        <v>0</v>
      </c>
    </row>
    <row r="40" spans="1:17" ht="30.75" customHeight="1" thickBot="1" x14ac:dyDescent="0.3">
      <c r="A40" s="1022">
        <v>1030</v>
      </c>
      <c r="B40" s="26" t="s">
        <v>34</v>
      </c>
      <c r="C40" s="26" t="s">
        <v>1138</v>
      </c>
      <c r="D40" s="20">
        <f>+'1030 IDPAC'!O21</f>
        <v>0.1</v>
      </c>
      <c r="E40" s="20">
        <f>+'1030 IDPAC'!O22</f>
        <v>0.05</v>
      </c>
      <c r="F40" s="20">
        <f>+'1030 IDPAC'!O23</f>
        <v>0.05</v>
      </c>
      <c r="G40" s="20">
        <f>+'1030 IDPAC'!O24</f>
        <v>0.5</v>
      </c>
      <c r="H40" s="20">
        <f>+'1030 IDPAC'!O25</f>
        <v>0</v>
      </c>
      <c r="I40" s="1019">
        <f t="shared" si="0"/>
        <v>0.7</v>
      </c>
      <c r="K40" s="1004" t="s">
        <v>11</v>
      </c>
      <c r="L40" s="1014">
        <v>0</v>
      </c>
      <c r="M40" s="802">
        <v>0</v>
      </c>
      <c r="N40" s="802">
        <v>0</v>
      </c>
      <c r="O40" s="802">
        <v>0</v>
      </c>
      <c r="P40" s="802">
        <v>0</v>
      </c>
      <c r="Q40" s="1015">
        <v>0</v>
      </c>
    </row>
    <row r="41" spans="1:17" ht="30.75" customHeight="1" thickBot="1" x14ac:dyDescent="0.3">
      <c r="A41" s="1022">
        <v>1031</v>
      </c>
      <c r="B41" s="26" t="s">
        <v>35</v>
      </c>
      <c r="C41" s="26" t="s">
        <v>1700</v>
      </c>
      <c r="D41" s="20">
        <f>+'1031 METRO'!O21</f>
        <v>0.1</v>
      </c>
      <c r="E41" s="20">
        <f>+'1031 METRO'!O22</f>
        <v>0.05</v>
      </c>
      <c r="F41" s="20">
        <f>+'1031 METRO'!O23</f>
        <v>0.05</v>
      </c>
      <c r="G41" s="20">
        <f>+'1031 METRO'!O24</f>
        <v>0.5</v>
      </c>
      <c r="H41" s="20">
        <f>+'1031 METRO'!O25</f>
        <v>0</v>
      </c>
      <c r="I41" s="1019">
        <f t="shared" si="0"/>
        <v>0.7</v>
      </c>
      <c r="K41" s="892" t="s">
        <v>5658</v>
      </c>
      <c r="L41" s="1016">
        <v>6.25E-2</v>
      </c>
      <c r="M41" s="1017">
        <v>2.5000000000000001E-2</v>
      </c>
      <c r="N41" s="1017">
        <v>3.125E-2</v>
      </c>
      <c r="O41" s="1017">
        <v>0.23749999999999999</v>
      </c>
      <c r="P41" s="1017">
        <v>7.4999999999999997E-2</v>
      </c>
      <c r="Q41" s="1018">
        <v>0.43125000000000002</v>
      </c>
    </row>
    <row r="42" spans="1:17" ht="30.75" customHeight="1" x14ac:dyDescent="0.25">
      <c r="A42" s="1022">
        <v>1032</v>
      </c>
      <c r="B42" s="26" t="s">
        <v>36</v>
      </c>
      <c r="C42" s="26" t="s">
        <v>100</v>
      </c>
      <c r="D42" s="20">
        <f>+'1032 UAESP'!O21</f>
        <v>0</v>
      </c>
      <c r="E42" s="20">
        <f>+'1032 UAESP'!O22</f>
        <v>0</v>
      </c>
      <c r="F42" s="20">
        <f>+'1032 UAESP'!O23</f>
        <v>0</v>
      </c>
      <c r="G42" s="20">
        <f>+'1032 UAESP'!O24</f>
        <v>0</v>
      </c>
      <c r="H42" s="20">
        <f>+'1032 UAESP'!O25</f>
        <v>0</v>
      </c>
      <c r="I42" s="1019">
        <f t="shared" si="0"/>
        <v>0</v>
      </c>
      <c r="K42" s="837"/>
      <c r="Q42" s="1003"/>
    </row>
    <row r="43" spans="1:17" ht="30.75" customHeight="1" x14ac:dyDescent="0.25">
      <c r="A43" s="1022">
        <v>1033</v>
      </c>
      <c r="B43" s="26" t="s">
        <v>37</v>
      </c>
      <c r="C43" s="26" t="s">
        <v>1900</v>
      </c>
      <c r="D43" s="20">
        <f>+'1033 IDEP'!O21</f>
        <v>0.1</v>
      </c>
      <c r="E43" s="20">
        <f>+'1033 IDEP'!O22</f>
        <v>0.05</v>
      </c>
      <c r="F43" s="20">
        <f>+'1033 IDEP'!O23</f>
        <v>0.05</v>
      </c>
      <c r="G43" s="20">
        <f>+'1033 IDEP'!O24</f>
        <v>0.5</v>
      </c>
      <c r="H43" s="20">
        <f>+'1033 IDEP'!O25</f>
        <v>0</v>
      </c>
      <c r="I43" s="1019">
        <f t="shared" si="0"/>
        <v>0.7</v>
      </c>
      <c r="K43" s="837"/>
      <c r="Q43" s="1003"/>
    </row>
    <row r="44" spans="1:17" ht="30.75" customHeight="1" x14ac:dyDescent="0.25">
      <c r="A44" s="1022">
        <v>1034</v>
      </c>
      <c r="B44" s="26" t="s">
        <v>3588</v>
      </c>
      <c r="C44" s="26" t="s">
        <v>1465</v>
      </c>
      <c r="D44" s="20">
        <f>+'1034 IDPC'!O21</f>
        <v>0.1</v>
      </c>
      <c r="E44" s="20">
        <f>+'1034 IDPC'!O22</f>
        <v>0.05</v>
      </c>
      <c r="F44" s="20">
        <f>+'1034 IDPC'!O23</f>
        <v>0.05</v>
      </c>
      <c r="G44" s="20">
        <f>+'1034 IDPC'!O24</f>
        <v>0.5</v>
      </c>
      <c r="H44" s="20">
        <f>+'1034 IDPC'!O25</f>
        <v>0.3</v>
      </c>
      <c r="I44" s="1019">
        <f t="shared" si="0"/>
        <v>1</v>
      </c>
      <c r="K44" s="837"/>
      <c r="Q44" s="1003"/>
    </row>
    <row r="45" spans="1:17" ht="30.75" customHeight="1" x14ac:dyDescent="0.25">
      <c r="A45" s="1022">
        <v>1035</v>
      </c>
      <c r="B45" s="26" t="s">
        <v>38</v>
      </c>
      <c r="C45" s="26" t="s">
        <v>1331</v>
      </c>
      <c r="D45" s="20">
        <f>+'1035 CAPSALUD'!O21</f>
        <v>0</v>
      </c>
      <c r="E45" s="20">
        <f>+'1035 CAPSALUD'!O22</f>
        <v>0</v>
      </c>
      <c r="F45" s="20">
        <f>+'1035 CAPSALUD'!O23</f>
        <v>0</v>
      </c>
      <c r="G45" s="20">
        <f>+'1035 CAPSALUD'!O24</f>
        <v>0</v>
      </c>
      <c r="H45" s="20">
        <f>+'1035 CAPSALUD'!O25</f>
        <v>0</v>
      </c>
      <c r="I45" s="1019">
        <f t="shared" si="0"/>
        <v>0</v>
      </c>
      <c r="K45" s="837"/>
      <c r="Q45" s="1003"/>
    </row>
    <row r="46" spans="1:17" ht="30.75" customHeight="1" x14ac:dyDescent="0.25">
      <c r="A46" s="1022">
        <v>1036</v>
      </c>
      <c r="B46" s="26" t="s">
        <v>39</v>
      </c>
      <c r="C46" s="26" t="s">
        <v>1465</v>
      </c>
      <c r="D46" s="20">
        <f>+'1036 OFB'!O21</f>
        <v>0.1</v>
      </c>
      <c r="E46" s="20">
        <f>+'1036 OFB'!O22</f>
        <v>0.05</v>
      </c>
      <c r="F46" s="20">
        <f>+'1036 OFB'!O23</f>
        <v>0.05</v>
      </c>
      <c r="G46" s="20">
        <f>+'1036 OFB'!O24</f>
        <v>0.5</v>
      </c>
      <c r="H46" s="20">
        <f>+'1036 OFB'!O25</f>
        <v>0.3</v>
      </c>
      <c r="I46" s="1019">
        <f t="shared" si="0"/>
        <v>1</v>
      </c>
      <c r="K46" s="837"/>
      <c r="Q46" s="1003"/>
    </row>
    <row r="47" spans="1:17" ht="30.75" customHeight="1" x14ac:dyDescent="0.25">
      <c r="A47" s="1022">
        <v>1037</v>
      </c>
      <c r="B47" s="26" t="s">
        <v>40</v>
      </c>
      <c r="C47" s="26" t="s">
        <v>1082</v>
      </c>
      <c r="D47" s="20">
        <f>+'1037 INVEST'!O21</f>
        <v>0.1</v>
      </c>
      <c r="E47" s="20">
        <f>+'1037 INVEST'!O22</f>
        <v>0</v>
      </c>
      <c r="F47" s="20">
        <f>+'1037 INVEST'!O23</f>
        <v>0.05</v>
      </c>
      <c r="G47" s="20">
        <f>+'1037 INVEST'!O24</f>
        <v>0</v>
      </c>
      <c r="H47" s="20">
        <f>+'1037 INVEST'!O25</f>
        <v>0</v>
      </c>
      <c r="I47" s="1019">
        <f t="shared" si="0"/>
        <v>0.15000000000000002</v>
      </c>
      <c r="K47" s="837"/>
      <c r="Q47" s="1003"/>
    </row>
    <row r="48" spans="1:17" ht="30.75" customHeight="1" x14ac:dyDescent="0.25">
      <c r="A48" s="1022">
        <v>1038</v>
      </c>
      <c r="B48" s="26" t="s">
        <v>41</v>
      </c>
      <c r="C48" s="26" t="s">
        <v>100</v>
      </c>
      <c r="D48" s="20">
        <f>+'1038 SDHAB'!O21</f>
        <v>0.1</v>
      </c>
      <c r="E48" s="20">
        <f>+'1038 SDHAB'!O22</f>
        <v>0</v>
      </c>
      <c r="F48" s="20">
        <f>+'1038 SDHAB'!O23</f>
        <v>0.05</v>
      </c>
      <c r="G48" s="20">
        <f>+'1038 SDHAB'!O24</f>
        <v>0.2</v>
      </c>
      <c r="H48" s="20">
        <f>+'1038 SDHAB'!O25</f>
        <v>0</v>
      </c>
      <c r="I48" s="1019">
        <f t="shared" si="0"/>
        <v>0.35000000000000003</v>
      </c>
      <c r="K48" s="837"/>
      <c r="Q48" s="1003"/>
    </row>
    <row r="49" spans="1:17" ht="30.75" customHeight="1" x14ac:dyDescent="0.25">
      <c r="A49" s="1022">
        <v>1039</v>
      </c>
      <c r="B49" s="26" t="s">
        <v>42</v>
      </c>
      <c r="C49" s="26" t="s">
        <v>4085</v>
      </c>
      <c r="D49" s="20">
        <f>+'1039 IDIGER'!O21</f>
        <v>0.1</v>
      </c>
      <c r="E49" s="20">
        <f>+'1039 IDIGER'!O22</f>
        <v>0.05</v>
      </c>
      <c r="F49" s="20">
        <f>+'1039 IDIGER'!O23</f>
        <v>0.05</v>
      </c>
      <c r="G49" s="20">
        <f>+'1039 IDIGER'!O24</f>
        <v>0</v>
      </c>
      <c r="H49" s="20">
        <f>+'1039 IDIGER'!O25</f>
        <v>0</v>
      </c>
      <c r="I49" s="1019">
        <f t="shared" si="0"/>
        <v>0.2</v>
      </c>
      <c r="K49" s="837"/>
      <c r="Q49" s="1003"/>
    </row>
    <row r="50" spans="1:17" ht="30.75" customHeight="1" x14ac:dyDescent="0.25">
      <c r="A50" s="1022">
        <v>1040</v>
      </c>
      <c r="B50" s="26" t="s">
        <v>43</v>
      </c>
      <c r="C50" s="26" t="s">
        <v>4160</v>
      </c>
      <c r="D50" s="20">
        <f>+'1040 IDIPRON'!O21</f>
        <v>0.1</v>
      </c>
      <c r="E50" s="20">
        <f>+'1040 IDIPRON'!O22</f>
        <v>0.05</v>
      </c>
      <c r="F50" s="20">
        <f>+'1040 IDIPRON'!O23</f>
        <v>0.05</v>
      </c>
      <c r="G50" s="20">
        <f>+'1040 IDIPRON'!O24</f>
        <v>0.39</v>
      </c>
      <c r="H50" s="20">
        <f>+'1040 IDIPRON'!O25</f>
        <v>0</v>
      </c>
      <c r="I50" s="1019">
        <f t="shared" si="0"/>
        <v>0.59000000000000008</v>
      </c>
      <c r="K50" s="837"/>
      <c r="Q50" s="1003"/>
    </row>
    <row r="51" spans="1:17" ht="30.75" customHeight="1" x14ac:dyDescent="0.25">
      <c r="A51" s="1022">
        <v>1041</v>
      </c>
      <c r="B51" s="26" t="s">
        <v>44</v>
      </c>
      <c r="C51" s="26" t="s">
        <v>2399</v>
      </c>
      <c r="D51" s="20">
        <f>+'1041 SHD'!O21</f>
        <v>0.1</v>
      </c>
      <c r="E51" s="20">
        <f>+'1041 SHD'!O22</f>
        <v>0.05</v>
      </c>
      <c r="F51" s="20">
        <f>+'1041 SHD'!O23</f>
        <v>0.05</v>
      </c>
      <c r="G51" s="20">
        <f>+'1041 SHD'!O24</f>
        <v>0.5</v>
      </c>
      <c r="H51" s="20">
        <f>+'1041 SHD'!O25</f>
        <v>0</v>
      </c>
      <c r="I51" s="1019">
        <f t="shared" si="0"/>
        <v>0.7</v>
      </c>
      <c r="K51" s="837"/>
      <c r="Q51" s="1003"/>
    </row>
    <row r="52" spans="1:17" ht="30.75" customHeight="1" x14ac:dyDescent="0.25">
      <c r="A52" s="1022">
        <v>1042</v>
      </c>
      <c r="B52" s="26" t="s">
        <v>45</v>
      </c>
      <c r="C52" s="26" t="s">
        <v>2399</v>
      </c>
      <c r="D52" s="20">
        <f>+'1042 UAECD'!O21</f>
        <v>0.1</v>
      </c>
      <c r="E52" s="20">
        <f>+'1042 UAECD'!O22</f>
        <v>0</v>
      </c>
      <c r="F52" s="20">
        <f>+'1042 UAECD'!O23</f>
        <v>0.05</v>
      </c>
      <c r="G52" s="20">
        <f>+'1042 UAECD'!O24</f>
        <v>0.2</v>
      </c>
      <c r="H52" s="20">
        <f>+'1042 UAECD'!O25</f>
        <v>0</v>
      </c>
      <c r="I52" s="1019">
        <f t="shared" si="0"/>
        <v>0.35000000000000003</v>
      </c>
      <c r="K52" s="837"/>
      <c r="Q52" s="1003"/>
    </row>
    <row r="53" spans="1:17" ht="30.75" customHeight="1" x14ac:dyDescent="0.25">
      <c r="A53" s="1022">
        <v>1043</v>
      </c>
      <c r="B53" s="26" t="s">
        <v>46</v>
      </c>
      <c r="C53" s="26" t="s">
        <v>4085</v>
      </c>
      <c r="D53" s="20">
        <f>+'1043 JBB'!O21</f>
        <v>0.1</v>
      </c>
      <c r="E53" s="20">
        <f>+'1043 JBB'!O22</f>
        <v>0</v>
      </c>
      <c r="F53" s="20">
        <f>+'1043 JBB'!O23</f>
        <v>0.05</v>
      </c>
      <c r="G53" s="20">
        <f>+'1043 JBB'!O24</f>
        <v>0.2</v>
      </c>
      <c r="H53" s="20">
        <f>+'1043 JBB'!O25</f>
        <v>0</v>
      </c>
      <c r="I53" s="1019">
        <f t="shared" si="0"/>
        <v>0.35000000000000003</v>
      </c>
      <c r="K53" s="837"/>
      <c r="Q53" s="1003"/>
    </row>
    <row r="54" spans="1:17" ht="30.75" customHeight="1" x14ac:dyDescent="0.25">
      <c r="A54" s="1022">
        <v>1044</v>
      </c>
      <c r="B54" s="26" t="s">
        <v>47</v>
      </c>
      <c r="C54" s="26" t="s">
        <v>1700</v>
      </c>
      <c r="D54" s="20">
        <f>+'1044 UAERMV'!O21</f>
        <v>0.1</v>
      </c>
      <c r="E54" s="20">
        <f>+'1044 UAERMV'!O22</f>
        <v>0.05</v>
      </c>
      <c r="F54" s="20">
        <f>+'1044 UAERMV'!O23</f>
        <v>0.05</v>
      </c>
      <c r="G54" s="20">
        <f>+'1044 UAERMV'!O24</f>
        <v>0.39</v>
      </c>
      <c r="H54" s="20">
        <f>+'1044 UAERMV'!O25</f>
        <v>0</v>
      </c>
      <c r="I54" s="1019">
        <f t="shared" si="0"/>
        <v>0.59000000000000008</v>
      </c>
      <c r="K54" s="837"/>
      <c r="Q54" s="1003"/>
    </row>
    <row r="55" spans="1:17" ht="30.75" customHeight="1" x14ac:dyDescent="0.25">
      <c r="A55" s="1022">
        <v>1045</v>
      </c>
      <c r="B55" s="26" t="s">
        <v>5678</v>
      </c>
      <c r="C55" s="26" t="s">
        <v>4619</v>
      </c>
      <c r="D55" s="20">
        <f>+'1045 SDP'!O21</f>
        <v>0.1</v>
      </c>
      <c r="E55" s="20">
        <f>+'1045 SDP'!O22</f>
        <v>0.05</v>
      </c>
      <c r="F55" s="20">
        <f>+'1045 SDP'!O23</f>
        <v>0.05</v>
      </c>
      <c r="G55" s="20">
        <f>+'1045 SDP'!O24</f>
        <v>0.2</v>
      </c>
      <c r="H55" s="20">
        <f>+'1045 SDP'!O25</f>
        <v>0.3</v>
      </c>
      <c r="I55" s="1019">
        <f t="shared" si="0"/>
        <v>0.7</v>
      </c>
      <c r="K55" s="837"/>
      <c r="Q55" s="1003"/>
    </row>
    <row r="56" spans="1:17" ht="30.75" customHeight="1" x14ac:dyDescent="0.25">
      <c r="A56" s="1022">
        <v>1046</v>
      </c>
      <c r="B56" s="26" t="s">
        <v>49</v>
      </c>
      <c r="C56" s="26" t="s">
        <v>1829</v>
      </c>
      <c r="D56" s="20">
        <f>+'1046 SDSCJ'!O21</f>
        <v>0.1</v>
      </c>
      <c r="E56" s="20">
        <f>+'1046 SDSCJ'!O22</f>
        <v>0.05</v>
      </c>
      <c r="F56" s="20">
        <f>+'1046 SDSCJ'!O23</f>
        <v>0.05</v>
      </c>
      <c r="G56" s="20">
        <f>+'1046 SDSCJ'!O24</f>
        <v>0.39</v>
      </c>
      <c r="H56" s="20">
        <f>+'1046 SDSCJ'!O25</f>
        <v>0</v>
      </c>
      <c r="I56" s="1019">
        <f t="shared" si="0"/>
        <v>0.59000000000000008</v>
      </c>
      <c r="K56" s="837"/>
      <c r="Q56" s="1003"/>
    </row>
    <row r="57" spans="1:17" ht="30.75" customHeight="1" x14ac:dyDescent="0.25">
      <c r="A57" s="1022">
        <v>1047</v>
      </c>
      <c r="B57" s="26" t="s">
        <v>50</v>
      </c>
      <c r="C57" s="26" t="s">
        <v>1331</v>
      </c>
      <c r="D57" s="20">
        <f>+'1047 SSALUD'!O21</f>
        <v>0.1</v>
      </c>
      <c r="E57" s="20">
        <f>+'1047 SSALUD'!O22</f>
        <v>0.05</v>
      </c>
      <c r="F57" s="20">
        <f>+'1047 SSALUD'!O23</f>
        <v>0.05</v>
      </c>
      <c r="G57" s="20">
        <f>+'1047 SSALUD'!O24</f>
        <v>0.2</v>
      </c>
      <c r="H57" s="20">
        <f>+'1047 SSALUD'!O25</f>
        <v>0.3</v>
      </c>
      <c r="I57" s="1019">
        <f t="shared" si="0"/>
        <v>0.7</v>
      </c>
      <c r="K57" s="837"/>
      <c r="Q57" s="1003"/>
    </row>
    <row r="58" spans="1:17" ht="30.75" customHeight="1" x14ac:dyDescent="0.25">
      <c r="A58" s="1022">
        <v>1048</v>
      </c>
      <c r="B58" s="26" t="s">
        <v>51</v>
      </c>
      <c r="C58" s="26" t="s">
        <v>1331</v>
      </c>
      <c r="D58" s="20">
        <f>+'1048 SRCENTROOR'!O21</f>
        <v>0.1</v>
      </c>
      <c r="E58" s="20">
        <f>+'1048 SRCENTROOR'!O22</f>
        <v>0.05</v>
      </c>
      <c r="F58" s="20">
        <f>+'1048 SRCENTROOR'!O23</f>
        <v>0.05</v>
      </c>
      <c r="G58" s="20">
        <f>+'1048 SRCENTROOR'!O24</f>
        <v>0.5</v>
      </c>
      <c r="H58" s="20">
        <f>+'1048 SRCENTROOR'!O25</f>
        <v>0</v>
      </c>
      <c r="I58" s="1019">
        <f t="shared" si="0"/>
        <v>0.7</v>
      </c>
      <c r="K58" s="837"/>
      <c r="Q58" s="1003"/>
    </row>
    <row r="59" spans="1:17" ht="30.75" customHeight="1" x14ac:dyDescent="0.25">
      <c r="A59" s="1022">
        <v>1049</v>
      </c>
      <c r="B59" s="26" t="s">
        <v>52</v>
      </c>
      <c r="C59" s="26" t="s">
        <v>1331</v>
      </c>
      <c r="D59" s="20">
        <f>+'1049 SRNORTE'!O21</f>
        <v>0.1</v>
      </c>
      <c r="E59" s="20">
        <f>+'1049 SRNORTE'!O22</f>
        <v>0.05</v>
      </c>
      <c r="F59" s="20">
        <f>+'1049 SRNORTE'!O23</f>
        <v>0.05</v>
      </c>
      <c r="G59" s="20">
        <f>+'1049 SRNORTE'!O24</f>
        <v>0.5</v>
      </c>
      <c r="H59" s="20">
        <f>+'1049 SRNORTE'!O25</f>
        <v>0.3</v>
      </c>
      <c r="I59" s="1019">
        <f t="shared" si="0"/>
        <v>1</v>
      </c>
      <c r="K59" s="837"/>
      <c r="Q59" s="1003"/>
    </row>
    <row r="60" spans="1:17" ht="30.75" customHeight="1" x14ac:dyDescent="0.25">
      <c r="A60" s="1022">
        <v>1050</v>
      </c>
      <c r="B60" s="26" t="s">
        <v>5679</v>
      </c>
      <c r="C60" s="26" t="s">
        <v>1331</v>
      </c>
      <c r="D60" s="20">
        <f>+'1050 SRSUR'!O21</f>
        <v>0.1</v>
      </c>
      <c r="E60" s="20">
        <f>+'1050 SRSUR'!O22</f>
        <v>0.05</v>
      </c>
      <c r="F60" s="20">
        <f>+'1050 SRSUR'!O23</f>
        <v>0.05</v>
      </c>
      <c r="G60" s="20">
        <f>+'1050 SRSUR'!O24</f>
        <v>0.5</v>
      </c>
      <c r="H60" s="20">
        <f>+'1050 SRSUR'!O25</f>
        <v>0</v>
      </c>
      <c r="I60" s="1019">
        <f t="shared" si="0"/>
        <v>0.7</v>
      </c>
      <c r="K60" s="837"/>
      <c r="Q60" s="1003"/>
    </row>
    <row r="61" spans="1:17" ht="30.75" customHeight="1" x14ac:dyDescent="0.25">
      <c r="A61" s="1022">
        <v>1051</v>
      </c>
      <c r="B61" s="26" t="s">
        <v>54</v>
      </c>
      <c r="C61" s="26" t="s">
        <v>1700</v>
      </c>
      <c r="D61" s="20">
        <f>+'1051 TTRANS'!O21</f>
        <v>0.1</v>
      </c>
      <c r="E61" s="20">
        <f>+'1051 TTRANS'!O22</f>
        <v>0.05</v>
      </c>
      <c r="F61" s="20">
        <f>+'1051 TTRANS'!O23</f>
        <v>0.05</v>
      </c>
      <c r="G61" s="20">
        <f>+'1051 TTRANS'!O24</f>
        <v>0.39</v>
      </c>
      <c r="H61" s="20">
        <f>+'1051 TTRANS'!O25</f>
        <v>0</v>
      </c>
      <c r="I61" s="1019">
        <f t="shared" si="0"/>
        <v>0.59000000000000008</v>
      </c>
      <c r="K61" s="837"/>
      <c r="Q61" s="1003"/>
    </row>
    <row r="62" spans="1:17" ht="30.75" customHeight="1" x14ac:dyDescent="0.25">
      <c r="A62" s="1022">
        <v>1052</v>
      </c>
      <c r="B62" s="26" t="s">
        <v>55</v>
      </c>
      <c r="C62" s="26" t="s">
        <v>4160</v>
      </c>
      <c r="D62" s="20">
        <f>+'1052 SDIS'!O21</f>
        <v>0.1</v>
      </c>
      <c r="E62" s="20">
        <f>+'1052 SDIS'!O22</f>
        <v>0.05</v>
      </c>
      <c r="F62" s="20">
        <f>+'1052 SDIS'!O23</f>
        <v>0.05</v>
      </c>
      <c r="G62" s="20">
        <f>+'1052 SDIS'!O24</f>
        <v>0.2</v>
      </c>
      <c r="H62" s="20">
        <f>+'1052 SDIS'!O25</f>
        <v>0</v>
      </c>
      <c r="I62" s="1019">
        <f t="shared" si="0"/>
        <v>0.4</v>
      </c>
      <c r="K62" s="837"/>
      <c r="Q62" s="1003"/>
    </row>
    <row r="63" spans="1:17" ht="30.75" customHeight="1" x14ac:dyDescent="0.25">
      <c r="A63" s="1022">
        <v>1053</v>
      </c>
      <c r="B63" s="26" t="s">
        <v>56</v>
      </c>
      <c r="C63" s="26" t="s">
        <v>5264</v>
      </c>
      <c r="D63" s="20">
        <f>+'1053 SJUR'!O21</f>
        <v>0.1</v>
      </c>
      <c r="E63" s="20">
        <f>+'1053 SJUR'!O22</f>
        <v>0.05</v>
      </c>
      <c r="F63" s="20">
        <f>+'1053 SJUR'!O23</f>
        <v>0.05</v>
      </c>
      <c r="G63" s="20">
        <f>+'1053 SJUR'!O24</f>
        <v>0.39</v>
      </c>
      <c r="H63" s="20">
        <f>+'1053 SJUR'!O25</f>
        <v>0</v>
      </c>
      <c r="I63" s="1019">
        <f t="shared" si="0"/>
        <v>0.59000000000000008</v>
      </c>
      <c r="K63" s="837"/>
      <c r="Q63" s="1003"/>
    </row>
    <row r="64" spans="1:17" ht="30.75" customHeight="1" x14ac:dyDescent="0.25">
      <c r="A64" s="1022">
        <v>1054</v>
      </c>
      <c r="B64" s="26" t="s">
        <v>57</v>
      </c>
      <c r="C64" s="26" t="s">
        <v>4085</v>
      </c>
      <c r="D64" s="20">
        <f>+'1054 SAMB'!O21</f>
        <v>0.1</v>
      </c>
      <c r="E64" s="20">
        <f>+'1054 SAMB'!O22</f>
        <v>0.05</v>
      </c>
      <c r="F64" s="20">
        <f>+'1054 SAMB'!O23</f>
        <v>0.05</v>
      </c>
      <c r="G64" s="20">
        <f>+'1054 SAMB'!O24</f>
        <v>0.39</v>
      </c>
      <c r="H64" s="20">
        <f>+'1054 SAMB'!O25</f>
        <v>0.3</v>
      </c>
      <c r="I64" s="1019">
        <f t="shared" si="0"/>
        <v>0.89000000000000012</v>
      </c>
      <c r="K64" s="837"/>
      <c r="Q64" s="1003"/>
    </row>
    <row r="65" spans="1:17" ht="30.75" customHeight="1" x14ac:dyDescent="0.25">
      <c r="A65" s="1022">
        <v>1055</v>
      </c>
      <c r="B65" s="26" t="s">
        <v>5417</v>
      </c>
      <c r="C65" s="26" t="s">
        <v>1700</v>
      </c>
      <c r="D65" s="20">
        <f>+'1055 IDU'!O21</f>
        <v>0.1</v>
      </c>
      <c r="E65" s="20">
        <f>+'1055 IDU'!O22</f>
        <v>0.05</v>
      </c>
      <c r="F65" s="20">
        <f>+'1055 IDU'!O23</f>
        <v>0.05</v>
      </c>
      <c r="G65" s="20">
        <f>+'1055 IDU'!O24</f>
        <v>0.2</v>
      </c>
      <c r="H65" s="20">
        <f>+'1055 IDU'!O25</f>
        <v>0</v>
      </c>
      <c r="I65" s="1019">
        <f t="shared" si="0"/>
        <v>0.4</v>
      </c>
      <c r="K65" s="837"/>
      <c r="Q65" s="1003"/>
    </row>
    <row r="66" spans="1:17" ht="30.75" customHeight="1" x14ac:dyDescent="0.25">
      <c r="A66" s="1022">
        <v>1056</v>
      </c>
      <c r="B66" s="26" t="s">
        <v>59</v>
      </c>
      <c r="C66" s="26" t="s">
        <v>2399</v>
      </c>
      <c r="D66" s="20">
        <f>+'1056 LOTERIA'!O21</f>
        <v>0.1</v>
      </c>
      <c r="E66" s="20">
        <f>+'1056 LOTERIA'!O22</f>
        <v>0.05</v>
      </c>
      <c r="F66" s="20">
        <f>+'1056 LOTERIA'!O23</f>
        <v>0.05</v>
      </c>
      <c r="G66" s="20">
        <f>+'1056 LOTERIA'!O24</f>
        <v>0.39</v>
      </c>
      <c r="H66" s="20">
        <f>+'1056 LOTERIA'!O25</f>
        <v>0</v>
      </c>
      <c r="I66" s="1019">
        <f t="shared" si="0"/>
        <v>0.59000000000000008</v>
      </c>
      <c r="K66" s="837"/>
      <c r="Q66" s="1003"/>
    </row>
    <row r="67" spans="1:17" ht="30.75" customHeight="1" x14ac:dyDescent="0.25">
      <c r="A67" s="1022">
        <v>1057</v>
      </c>
      <c r="B67" s="26" t="s">
        <v>60</v>
      </c>
      <c r="C67" s="26" t="s">
        <v>1331</v>
      </c>
      <c r="D67" s="20">
        <f>+'1057 SRSOCCI'!O21</f>
        <v>0.1</v>
      </c>
      <c r="E67" s="20">
        <f>+'1057 SRSOCCI'!O22</f>
        <v>0</v>
      </c>
      <c r="F67" s="20">
        <f>+'1057 SRSOCCI'!O23</f>
        <v>0.05</v>
      </c>
      <c r="G67" s="20">
        <f>+'1057 SRSOCCI'!O24</f>
        <v>0.2</v>
      </c>
      <c r="H67" s="20">
        <f>+'1057 SRSOCCI'!O25</f>
        <v>0</v>
      </c>
      <c r="I67" s="1019">
        <f t="shared" si="0"/>
        <v>0.35000000000000003</v>
      </c>
      <c r="K67" s="837"/>
      <c r="Q67" s="1003"/>
    </row>
    <row r="68" spans="1:17" ht="30.75" customHeight="1" thickBot="1" x14ac:dyDescent="0.3">
      <c r="A68" s="1023">
        <v>1058</v>
      </c>
      <c r="B68" s="955" t="s">
        <v>5578</v>
      </c>
      <c r="C68" s="955" t="s">
        <v>4085</v>
      </c>
      <c r="D68" s="1020">
        <f>+'1058 IDPYBA'!O21</f>
        <v>0.1</v>
      </c>
      <c r="E68" s="1020">
        <f>+'1058 IDPYBA'!O22</f>
        <v>0.05</v>
      </c>
      <c r="F68" s="1020">
        <f>+'1058 IDPYBA'!O23</f>
        <v>0.05</v>
      </c>
      <c r="G68" s="1020">
        <f>+'1058 IDPYBA'!O24</f>
        <v>0.5</v>
      </c>
      <c r="H68" s="1020">
        <f>+'1058 IDPYBA'!O25</f>
        <v>0.3</v>
      </c>
      <c r="I68" s="1021">
        <f t="shared" si="0"/>
        <v>1</v>
      </c>
      <c r="K68" s="829"/>
      <c r="L68" s="830"/>
      <c r="M68" s="830"/>
      <c r="N68" s="830"/>
      <c r="O68" s="830"/>
      <c r="P68" s="830"/>
      <c r="Q68" s="1008"/>
    </row>
  </sheetData>
  <mergeCells count="3">
    <mergeCell ref="C1:J2"/>
    <mergeCell ref="A3:K3"/>
    <mergeCell ref="A4:K4"/>
  </mergeCells>
  <pageMargins left="0.7" right="0.7" top="0.75" bottom="0.75" header="0.3" footer="0.3"/>
  <pageSetup orientation="portrait" r:id="rId3"/>
  <drawing r:id="rId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23">
    <tabColor theme="5" tint="-0.249977111117893"/>
  </sheetPr>
  <dimension ref="A1:W68"/>
  <sheetViews>
    <sheetView showGridLines="0" zoomScale="71" zoomScaleNormal="71" workbookViewId="0">
      <selection activeCell="G12" sqref="G12"/>
    </sheetView>
  </sheetViews>
  <sheetFormatPr baseColWidth="10" defaultColWidth="11.42578125" defaultRowHeight="15" x14ac:dyDescent="0.25"/>
  <cols>
    <col min="1" max="1" width="11.42578125" style="24"/>
    <col min="2" max="2" width="39.85546875" style="24" bestFit="1" customWidth="1"/>
    <col min="3" max="3" width="23.7109375" style="24" customWidth="1"/>
    <col min="4" max="7" width="24.5703125" style="24" customWidth="1"/>
    <col min="8" max="8" width="11.42578125" style="24"/>
    <col min="9" max="9" width="87.42578125" style="24" bestFit="1" customWidth="1"/>
    <col min="10" max="10" width="27.28515625" style="24" bestFit="1" customWidth="1"/>
    <col min="11" max="11" width="18.7109375" style="24" bestFit="1" customWidth="1"/>
    <col min="12" max="12" width="24.42578125" style="24" bestFit="1" customWidth="1"/>
    <col min="13" max="13" width="22.85546875" style="24" bestFit="1" customWidth="1"/>
    <col min="14" max="16384" width="11.42578125" style="24"/>
  </cols>
  <sheetData>
    <row r="1" spans="1:23" s="806" customFormat="1" ht="15" customHeight="1" x14ac:dyDescent="0.25">
      <c r="A1" s="877"/>
      <c r="B1" s="813"/>
      <c r="C1" s="1401" t="s">
        <v>0</v>
      </c>
      <c r="D1" s="1401"/>
      <c r="E1" s="1401"/>
      <c r="F1" s="1401"/>
      <c r="G1" s="1401"/>
      <c r="H1" s="1401"/>
      <c r="I1" s="1401"/>
      <c r="J1" s="1401"/>
      <c r="K1" s="813"/>
    </row>
    <row r="2" spans="1:23" s="806" customFormat="1" ht="15" customHeight="1" x14ac:dyDescent="0.25">
      <c r="A2" s="813"/>
      <c r="B2" s="813"/>
      <c r="C2" s="1401"/>
      <c r="D2" s="1401"/>
      <c r="E2" s="1401"/>
      <c r="F2" s="1401"/>
      <c r="G2" s="1401"/>
      <c r="H2" s="1401"/>
      <c r="I2" s="1401"/>
      <c r="J2" s="1401"/>
      <c r="K2" s="813"/>
    </row>
    <row r="3" spans="1:23" s="803" customFormat="1" ht="21" customHeight="1" x14ac:dyDescent="0.25">
      <c r="A3" s="1627" t="s">
        <v>5716</v>
      </c>
      <c r="B3" s="1627"/>
      <c r="C3" s="1627"/>
      <c r="D3" s="1627"/>
      <c r="E3" s="1627"/>
      <c r="F3" s="1627"/>
      <c r="G3" s="1627"/>
      <c r="H3" s="1627"/>
      <c r="I3" s="1627"/>
      <c r="J3" s="1627"/>
      <c r="K3" s="1627"/>
    </row>
    <row r="4" spans="1:23" s="803" customFormat="1" ht="21" customHeight="1" x14ac:dyDescent="0.25">
      <c r="A4" s="1626" t="s">
        <v>5642</v>
      </c>
      <c r="B4" s="1626"/>
      <c r="C4" s="1626"/>
      <c r="D4" s="1626"/>
      <c r="E4" s="1626"/>
      <c r="F4" s="1626"/>
      <c r="G4" s="1626"/>
      <c r="H4" s="1626"/>
      <c r="I4" s="1626"/>
      <c r="J4" s="1626"/>
      <c r="K4" s="1626"/>
    </row>
    <row r="5" spans="1:23" s="806" customFormat="1" ht="15.75" thickBot="1" x14ac:dyDescent="0.3">
      <c r="A5" s="807"/>
      <c r="B5" s="807"/>
      <c r="C5" s="807"/>
      <c r="D5" s="807"/>
      <c r="E5" s="807"/>
      <c r="F5" s="807"/>
      <c r="G5" s="807"/>
      <c r="H5" s="807"/>
      <c r="I5" s="807"/>
      <c r="J5" s="807"/>
      <c r="K5" s="807"/>
    </row>
    <row r="6" spans="1:23" ht="33.6" customHeight="1" thickBot="1" x14ac:dyDescent="0.3">
      <c r="B6" s="994" t="s">
        <v>5643</v>
      </c>
      <c r="C6" s="995" t="s">
        <v>5644</v>
      </c>
      <c r="D6" s="816" t="s">
        <v>5645</v>
      </c>
      <c r="E6" s="996">
        <v>2022</v>
      </c>
    </row>
    <row r="7" spans="1:23" ht="40.5" customHeight="1" thickBot="1" x14ac:dyDescent="0.3">
      <c r="B7" s="994" t="s">
        <v>5646</v>
      </c>
      <c r="C7" s="995" t="s">
        <v>5717</v>
      </c>
      <c r="D7" s="816" t="s">
        <v>5647</v>
      </c>
      <c r="E7" s="996">
        <v>2023</v>
      </c>
    </row>
    <row r="9" spans="1:23" ht="15.75" thickBot="1" x14ac:dyDescent="0.3"/>
    <row r="10" spans="1:23" ht="119.25" customHeight="1" thickBot="1" x14ac:dyDescent="0.3">
      <c r="A10" s="1073" t="s">
        <v>5694</v>
      </c>
      <c r="B10" s="1053" t="s">
        <v>5649</v>
      </c>
      <c r="C10" s="1053" t="s">
        <v>5650</v>
      </c>
      <c r="D10" s="1074" t="s">
        <v>5718</v>
      </c>
      <c r="E10" s="1074" t="s">
        <v>5719</v>
      </c>
      <c r="F10" s="1074" t="s">
        <v>5720</v>
      </c>
      <c r="G10" s="1307" t="s">
        <v>5721</v>
      </c>
      <c r="I10" s="891" t="s">
        <v>5656</v>
      </c>
      <c r="J10" s="1300" t="s">
        <v>5722</v>
      </c>
      <c r="K10" s="854"/>
      <c r="L10" s="854"/>
      <c r="M10" s="854"/>
      <c r="N10" s="854"/>
      <c r="O10" s="854"/>
      <c r="P10" s="854"/>
      <c r="Q10" s="854"/>
      <c r="R10" s="854"/>
      <c r="S10" s="854"/>
      <c r="T10" s="854"/>
      <c r="U10" s="854"/>
      <c r="V10" s="854"/>
      <c r="W10" s="855"/>
    </row>
    <row r="11" spans="1:23" ht="35.25" customHeight="1" x14ac:dyDescent="0.25">
      <c r="A11" s="1029">
        <v>1001</v>
      </c>
      <c r="B11" s="964" t="s">
        <v>5</v>
      </c>
      <c r="C11" s="965" t="s">
        <v>100</v>
      </c>
      <c r="D11" s="966">
        <f>+'1001 Acueducto'!O27</f>
        <v>0.1</v>
      </c>
      <c r="E11" s="966">
        <f>+'1001 Acueducto'!O28</f>
        <v>0.6</v>
      </c>
      <c r="F11" s="966">
        <f>+'1001 Acueducto'!O29</f>
        <v>0</v>
      </c>
      <c r="G11" s="967">
        <f>+D11+E11+F11</f>
        <v>0.7</v>
      </c>
      <c r="I11" s="982" t="s">
        <v>4085</v>
      </c>
      <c r="J11" s="1031">
        <v>0.70357142857142851</v>
      </c>
      <c r="W11" s="856"/>
    </row>
    <row r="12" spans="1:23" ht="35.25" customHeight="1" x14ac:dyDescent="0.25">
      <c r="A12" s="861">
        <v>1002</v>
      </c>
      <c r="B12" s="862" t="s">
        <v>6</v>
      </c>
      <c r="C12" s="859" t="s">
        <v>100</v>
      </c>
      <c r="D12" s="863">
        <f>+'1002 Aguas'!O27</f>
        <v>0.1</v>
      </c>
      <c r="E12" s="863">
        <f>+'1002 Aguas'!O28</f>
        <v>7.4999999999999997E-2</v>
      </c>
      <c r="F12" s="863">
        <f>+'1002 Aguas'!O29</f>
        <v>0</v>
      </c>
      <c r="G12" s="864">
        <f t="shared" ref="G12:G68" si="0">+D12+E12+F12</f>
        <v>0.17499999999999999</v>
      </c>
      <c r="I12" s="890" t="s">
        <v>32</v>
      </c>
      <c r="J12" s="1032">
        <v>0.4</v>
      </c>
      <c r="W12" s="856"/>
    </row>
    <row r="13" spans="1:23" ht="35.25" customHeight="1" x14ac:dyDescent="0.25">
      <c r="A13" s="861">
        <v>1003</v>
      </c>
      <c r="B13" s="862" t="s">
        <v>7</v>
      </c>
      <c r="C13" s="859" t="s">
        <v>982</v>
      </c>
      <c r="D13" s="863">
        <f>+'1003 Sec.Gen.'!O27</f>
        <v>0.1</v>
      </c>
      <c r="E13" s="863">
        <f>+'1003 Sec.Gen.'!O28</f>
        <v>0.58285714285714285</v>
      </c>
      <c r="F13" s="863">
        <f>+'1003 Sec.Gen.'!O29</f>
        <v>0.3</v>
      </c>
      <c r="G13" s="864">
        <f t="shared" si="0"/>
        <v>0.98285714285714287</v>
      </c>
      <c r="I13" s="890" t="s">
        <v>1465</v>
      </c>
      <c r="J13" s="1032">
        <v>0.7933882783882783</v>
      </c>
      <c r="W13" s="856"/>
    </row>
    <row r="14" spans="1:23" ht="35.25" customHeight="1" x14ac:dyDescent="0.25">
      <c r="A14" s="861">
        <v>1004</v>
      </c>
      <c r="B14" s="862" t="s">
        <v>1083</v>
      </c>
      <c r="C14" s="859" t="s">
        <v>1082</v>
      </c>
      <c r="D14" s="863">
        <f>+'1004 SDDE'!O27</f>
        <v>0.1</v>
      </c>
      <c r="E14" s="863">
        <f>+'1004 SDDE'!O28</f>
        <v>0.15</v>
      </c>
      <c r="F14" s="863">
        <f>+'1004 SDDE'!O29</f>
        <v>0.3</v>
      </c>
      <c r="G14" s="864">
        <f t="shared" si="0"/>
        <v>0.55000000000000004</v>
      </c>
      <c r="I14" s="890" t="s">
        <v>1082</v>
      </c>
      <c r="J14" s="1032">
        <v>0.31916666666666665</v>
      </c>
      <c r="W14" s="856"/>
    </row>
    <row r="15" spans="1:23" ht="35.25" customHeight="1" x14ac:dyDescent="0.25">
      <c r="A15" s="861">
        <v>1005</v>
      </c>
      <c r="B15" s="859" t="s">
        <v>9</v>
      </c>
      <c r="C15" s="859" t="s">
        <v>1138</v>
      </c>
      <c r="D15" s="863">
        <f>+'1005 DADEP'!O27</f>
        <v>0.1</v>
      </c>
      <c r="E15" s="863">
        <f>+'1005 DADEP'!O28</f>
        <v>0.42</v>
      </c>
      <c r="F15" s="863">
        <f>+'1005 DADEP'!O29</f>
        <v>0.3</v>
      </c>
      <c r="G15" s="864">
        <f t="shared" si="0"/>
        <v>0.82000000000000006</v>
      </c>
      <c r="I15" s="890" t="s">
        <v>1900</v>
      </c>
      <c r="J15" s="1032">
        <v>0.49047619047619051</v>
      </c>
      <c r="W15" s="856"/>
    </row>
    <row r="16" spans="1:23" ht="35.25" customHeight="1" x14ac:dyDescent="0.25">
      <c r="A16" s="861">
        <v>1006</v>
      </c>
      <c r="B16" s="859" t="s">
        <v>10</v>
      </c>
      <c r="C16" s="859" t="s">
        <v>982</v>
      </c>
      <c r="D16" s="863">
        <f>+'1006 DASC'!O27</f>
        <v>0.1</v>
      </c>
      <c r="E16" s="863">
        <f>+'1006 DASC'!O28</f>
        <v>0.6</v>
      </c>
      <c r="F16" s="863">
        <f>+'1006 DASC'!O29</f>
        <v>0.3</v>
      </c>
      <c r="G16" s="864">
        <f t="shared" si="0"/>
        <v>1</v>
      </c>
      <c r="I16" s="890" t="s">
        <v>5264</v>
      </c>
      <c r="J16" s="1032">
        <v>0.78181818181818175</v>
      </c>
      <c r="W16" s="856"/>
    </row>
    <row r="17" spans="1:23" ht="35.25" customHeight="1" x14ac:dyDescent="0.25">
      <c r="A17" s="861">
        <v>1007</v>
      </c>
      <c r="B17" s="859" t="s">
        <v>11</v>
      </c>
      <c r="C17" s="859" t="s">
        <v>1331</v>
      </c>
      <c r="D17" s="863">
        <f>+'1007 EGAT'!O27</f>
        <v>0.1</v>
      </c>
      <c r="E17" s="863">
        <f>+'1007 EGAT'!O28</f>
        <v>0.375</v>
      </c>
      <c r="F17" s="863">
        <f>+'1007 EGAT'!O29</f>
        <v>0</v>
      </c>
      <c r="G17" s="864">
        <f t="shared" si="0"/>
        <v>0.47499999999999998</v>
      </c>
      <c r="I17" s="890" t="s">
        <v>982</v>
      </c>
      <c r="J17" s="1032">
        <v>0.99142857142857144</v>
      </c>
      <c r="W17" s="856"/>
    </row>
    <row r="18" spans="1:23" ht="35.25" customHeight="1" x14ac:dyDescent="0.25">
      <c r="A18" s="861">
        <v>1008</v>
      </c>
      <c r="B18" s="859" t="s">
        <v>12</v>
      </c>
      <c r="C18" s="859" t="s">
        <v>1331</v>
      </c>
      <c r="D18" s="863">
        <f>+'1008 IDCBIS'!O27</f>
        <v>0.1</v>
      </c>
      <c r="E18" s="863">
        <f>+'1008 IDCBIS'!O28</f>
        <v>0.36923076923076925</v>
      </c>
      <c r="F18" s="863">
        <f>+'1008 IDCBIS'!O29</f>
        <v>0</v>
      </c>
      <c r="G18" s="864">
        <f t="shared" si="0"/>
        <v>0.46923076923076923</v>
      </c>
      <c r="I18" s="890" t="s">
        <v>1138</v>
      </c>
      <c r="J18" s="1032">
        <v>0.64</v>
      </c>
      <c r="W18" s="856"/>
    </row>
    <row r="19" spans="1:23" ht="35.25" customHeight="1" x14ac:dyDescent="0.25">
      <c r="A19" s="861">
        <v>1009</v>
      </c>
      <c r="B19" s="859" t="s">
        <v>13</v>
      </c>
      <c r="C19" s="859" t="s">
        <v>1465</v>
      </c>
      <c r="D19" s="863">
        <f>+'1009 SDCRD'!O27</f>
        <v>0.1</v>
      </c>
      <c r="E19" s="863">
        <f>+'1009 SDCRD'!O28</f>
        <v>0.53076923076923077</v>
      </c>
      <c r="F19" s="863">
        <f>+'1009 SDCRD'!O29</f>
        <v>0.3</v>
      </c>
      <c r="G19" s="864">
        <f t="shared" si="0"/>
        <v>0.93076923076923079</v>
      </c>
      <c r="I19" s="890" t="s">
        <v>100</v>
      </c>
      <c r="J19" s="1032">
        <v>0.53347902097902089</v>
      </c>
      <c r="W19" s="856"/>
    </row>
    <row r="20" spans="1:23" ht="35.25" customHeight="1" x14ac:dyDescent="0.25">
      <c r="A20" s="861">
        <v>1010</v>
      </c>
      <c r="B20" s="859" t="s">
        <v>14</v>
      </c>
      <c r="C20" s="859" t="s">
        <v>1138</v>
      </c>
      <c r="D20" s="863">
        <f>+'1010 Sec.Gob.'!O27</f>
        <v>0.1</v>
      </c>
      <c r="E20" s="863">
        <f>+'1010 Sec.Gob.'!O28</f>
        <v>0</v>
      </c>
      <c r="F20" s="863">
        <f>+'1010 Sec.Gob.'!O29</f>
        <v>0.3</v>
      </c>
      <c r="G20" s="864">
        <f t="shared" si="0"/>
        <v>0.4</v>
      </c>
      <c r="I20" s="890" t="s">
        <v>2399</v>
      </c>
      <c r="J20" s="1032">
        <v>0.55021561256081386</v>
      </c>
      <c r="W20" s="856"/>
    </row>
    <row r="21" spans="1:23" ht="35.25" customHeight="1" x14ac:dyDescent="0.25">
      <c r="A21" s="861">
        <v>1011</v>
      </c>
      <c r="B21" s="859" t="s">
        <v>15</v>
      </c>
      <c r="C21" s="859" t="s">
        <v>1700</v>
      </c>
      <c r="D21" s="863">
        <f>+'1011 SDMOV'!O27</f>
        <v>0.1</v>
      </c>
      <c r="E21" s="863">
        <f>+'1011 SDMOV'!O28</f>
        <v>0</v>
      </c>
      <c r="F21" s="863">
        <f>+'1011 SDMOV'!O29</f>
        <v>0</v>
      </c>
      <c r="G21" s="864">
        <f t="shared" si="0"/>
        <v>0.1</v>
      </c>
      <c r="I21" s="890" t="s">
        <v>4160</v>
      </c>
      <c r="J21" s="1032">
        <v>0.6050691244239631</v>
      </c>
      <c r="W21" s="856"/>
    </row>
    <row r="22" spans="1:23" ht="35.25" customHeight="1" x14ac:dyDescent="0.25">
      <c r="A22" s="861">
        <v>1012</v>
      </c>
      <c r="B22" s="859" t="s">
        <v>1830</v>
      </c>
      <c r="C22" s="859" t="s">
        <v>1829</v>
      </c>
      <c r="D22" s="863">
        <f>+'1012 UAECOB'!O27</f>
        <v>0.1</v>
      </c>
      <c r="E22" s="863">
        <f>+'1012 UAECOB'!O28</f>
        <v>0.48</v>
      </c>
      <c r="F22" s="863">
        <f>+'1012 UAECOB'!O29</f>
        <v>0</v>
      </c>
      <c r="G22" s="864">
        <f t="shared" si="0"/>
        <v>0.57999999999999996</v>
      </c>
      <c r="I22" s="890" t="s">
        <v>1700</v>
      </c>
      <c r="J22" s="1032">
        <v>0.63727272727272732</v>
      </c>
      <c r="W22" s="856"/>
    </row>
    <row r="23" spans="1:23" ht="35.25" customHeight="1" x14ac:dyDescent="0.25">
      <c r="A23" s="861">
        <v>1013</v>
      </c>
      <c r="B23" s="859" t="s">
        <v>17</v>
      </c>
      <c r="C23" s="859" t="s">
        <v>1900</v>
      </c>
      <c r="D23" s="863">
        <f>+'1013 Un.Dis.'!O27</f>
        <v>0.1</v>
      </c>
      <c r="E23" s="863">
        <f>+'1013 Un.Dis.'!O28</f>
        <v>0</v>
      </c>
      <c r="F23" s="863">
        <f>+'1013 Un.Dis.'!O29</f>
        <v>0</v>
      </c>
      <c r="G23" s="864">
        <f t="shared" si="0"/>
        <v>0.1</v>
      </c>
      <c r="I23" s="890" t="s">
        <v>2995</v>
      </c>
      <c r="J23" s="1032">
        <v>0.57647058823529407</v>
      </c>
      <c r="W23" s="856"/>
    </row>
    <row r="24" spans="1:23" ht="35.25" customHeight="1" x14ac:dyDescent="0.25">
      <c r="A24" s="861">
        <v>1014</v>
      </c>
      <c r="B24" s="859" t="s">
        <v>18</v>
      </c>
      <c r="C24" s="859" t="s">
        <v>100</v>
      </c>
      <c r="D24" s="863">
        <f>+'1014 ERU'!O27</f>
        <v>0.1</v>
      </c>
      <c r="E24" s="863">
        <f>+'1014 ERU'!O28</f>
        <v>0.6</v>
      </c>
      <c r="F24" s="863">
        <f>+'1014 ERU'!O29</f>
        <v>0.3</v>
      </c>
      <c r="G24" s="864">
        <f t="shared" si="0"/>
        <v>1</v>
      </c>
      <c r="I24" s="890" t="s">
        <v>2759</v>
      </c>
      <c r="J24" s="1032">
        <v>0.63345295055821371</v>
      </c>
      <c r="W24" s="856"/>
    </row>
    <row r="25" spans="1:23" ht="35.25" customHeight="1" x14ac:dyDescent="0.25">
      <c r="A25" s="861">
        <v>1015</v>
      </c>
      <c r="B25" s="859" t="s">
        <v>19</v>
      </c>
      <c r="C25" s="859" t="s">
        <v>1465</v>
      </c>
      <c r="D25" s="863">
        <f>+'1015 IDRD'!O27</f>
        <v>0.1</v>
      </c>
      <c r="E25" s="863">
        <f>+'1015 IDRD'!O28</f>
        <v>0.18461538461538463</v>
      </c>
      <c r="F25" s="863">
        <f>+'1015 IDRD'!O29</f>
        <v>0.3</v>
      </c>
      <c r="G25" s="864">
        <f t="shared" si="0"/>
        <v>0.58461538461538454</v>
      </c>
      <c r="I25" s="890" t="s">
        <v>4619</v>
      </c>
      <c r="J25" s="1032">
        <v>0.70588235294117641</v>
      </c>
      <c r="W25" s="856"/>
    </row>
    <row r="26" spans="1:23" ht="35.25" customHeight="1" x14ac:dyDescent="0.25">
      <c r="A26" s="861">
        <v>1016</v>
      </c>
      <c r="B26" s="859" t="s">
        <v>20</v>
      </c>
      <c r="C26" s="859" t="s">
        <v>1082</v>
      </c>
      <c r="D26" s="863">
        <f>+'1016 IPES'!O27</f>
        <v>0.1</v>
      </c>
      <c r="E26" s="863">
        <f>+'1016 IPES'!O28</f>
        <v>0.06</v>
      </c>
      <c r="F26" s="863">
        <f>+'1016 IPES'!O29</f>
        <v>0</v>
      </c>
      <c r="G26" s="864">
        <f t="shared" si="0"/>
        <v>0.16</v>
      </c>
      <c r="I26" s="890" t="s">
        <v>1331</v>
      </c>
      <c r="J26" s="1032">
        <v>0.60681622156912862</v>
      </c>
      <c r="W26" s="856"/>
    </row>
    <row r="27" spans="1:23" ht="35.25" customHeight="1" thickBot="1" x14ac:dyDescent="0.3">
      <c r="A27" s="861">
        <v>1017</v>
      </c>
      <c r="B27" s="859" t="s">
        <v>21</v>
      </c>
      <c r="C27" s="859" t="s">
        <v>1082</v>
      </c>
      <c r="D27" s="863">
        <f>+'1017 IDT'!O27</f>
        <v>0.1</v>
      </c>
      <c r="E27" s="863">
        <f>+'1017 IDT'!O28</f>
        <v>0.26666666666666666</v>
      </c>
      <c r="F27" s="863">
        <f>+'1017 IDT'!O29</f>
        <v>0</v>
      </c>
      <c r="G27" s="864">
        <f t="shared" si="0"/>
        <v>0.3666666666666667</v>
      </c>
      <c r="I27" s="983" t="s">
        <v>1829</v>
      </c>
      <c r="J27" s="1032">
        <v>0.58130434782608686</v>
      </c>
      <c r="W27" s="856"/>
    </row>
    <row r="28" spans="1:23" ht="35.25" customHeight="1" thickBot="1" x14ac:dyDescent="0.3">
      <c r="A28" s="861">
        <v>1018</v>
      </c>
      <c r="B28" s="859" t="s">
        <v>22</v>
      </c>
      <c r="C28" s="859" t="s">
        <v>2399</v>
      </c>
      <c r="D28" s="863">
        <f>+'1018 FONCEP'!O27</f>
        <v>0.1</v>
      </c>
      <c r="E28" s="863">
        <f>+'1018 FONCEP'!O28</f>
        <v>0.21176470588235294</v>
      </c>
      <c r="F28" s="863">
        <f>+'1018 FONCEP'!O29</f>
        <v>0.3</v>
      </c>
      <c r="G28" s="864">
        <f t="shared" si="0"/>
        <v>0.61176470588235299</v>
      </c>
      <c r="I28" s="891" t="s">
        <v>5658</v>
      </c>
      <c r="J28" s="1030">
        <v>0.61786440819710708</v>
      </c>
      <c r="W28" s="856"/>
    </row>
    <row r="29" spans="1:23" ht="35.25" customHeight="1" thickBot="1" x14ac:dyDescent="0.3">
      <c r="A29" s="861">
        <v>1019</v>
      </c>
      <c r="B29" s="859" t="s">
        <v>23</v>
      </c>
      <c r="C29" s="859" t="s">
        <v>1900</v>
      </c>
      <c r="D29" s="863">
        <f>+'1019 SED'!O27</f>
        <v>0.1</v>
      </c>
      <c r="E29" s="863">
        <f>+'1019 SED'!O28</f>
        <v>0.5714285714285714</v>
      </c>
      <c r="F29" s="863">
        <f>+'1019 SED'!O29</f>
        <v>0.3</v>
      </c>
      <c r="G29" s="864">
        <f t="shared" si="0"/>
        <v>0.97142857142857131</v>
      </c>
      <c r="I29" s="1034"/>
      <c r="J29" s="805"/>
      <c r="K29" s="805"/>
      <c r="L29" s="805"/>
      <c r="M29" s="805"/>
      <c r="N29" s="805"/>
      <c r="O29" s="805"/>
      <c r="P29" s="805"/>
      <c r="Q29" s="805"/>
      <c r="R29" s="805"/>
      <c r="S29" s="805"/>
      <c r="T29" s="805"/>
      <c r="U29" s="805"/>
      <c r="V29" s="805"/>
      <c r="W29" s="881"/>
    </row>
    <row r="30" spans="1:23" ht="24.75" thickBot="1" x14ac:dyDescent="0.3">
      <c r="A30" s="861">
        <v>1020</v>
      </c>
      <c r="B30" s="859" t="s">
        <v>24</v>
      </c>
      <c r="C30" s="859" t="s">
        <v>1465</v>
      </c>
      <c r="D30" s="863">
        <f>+'1020 IDARTES'!O27</f>
        <v>0.1</v>
      </c>
      <c r="E30" s="863">
        <f>+'1020 IDARTES'!O28</f>
        <v>0.27999999999999997</v>
      </c>
      <c r="F30" s="863">
        <f>+'1020 IDARTES'!O29</f>
        <v>0.3</v>
      </c>
      <c r="G30" s="864">
        <f t="shared" si="0"/>
        <v>0.67999999999999994</v>
      </c>
      <c r="I30" s="1035" t="s">
        <v>5650</v>
      </c>
      <c r="J30" s="1033" t="s">
        <v>1331</v>
      </c>
      <c r="K30" s="804"/>
      <c r="L30" s="804"/>
      <c r="M30" s="804"/>
      <c r="N30" s="804"/>
      <c r="O30" s="804"/>
      <c r="P30" s="804"/>
      <c r="Q30" s="804"/>
      <c r="R30" s="804"/>
      <c r="S30" s="804"/>
      <c r="T30" s="804"/>
      <c r="U30" s="804"/>
      <c r="V30" s="804"/>
      <c r="W30" s="980"/>
    </row>
    <row r="31" spans="1:23" ht="35.25" customHeight="1" thickBot="1" x14ac:dyDescent="0.3">
      <c r="A31" s="861">
        <v>1021</v>
      </c>
      <c r="B31" s="859" t="s">
        <v>25</v>
      </c>
      <c r="C31" s="859" t="s">
        <v>1700</v>
      </c>
      <c r="D31" s="863">
        <f>+'1021 TRANSMI'!O27</f>
        <v>0.1</v>
      </c>
      <c r="E31" s="863">
        <f>+'1021 TRANSMI'!O28</f>
        <v>0.6</v>
      </c>
      <c r="F31" s="863">
        <f>+'1021 TRANSMI'!O29</f>
        <v>0.3</v>
      </c>
      <c r="G31" s="864">
        <f t="shared" si="0"/>
        <v>1</v>
      </c>
      <c r="I31" s="872"/>
      <c r="W31" s="856"/>
    </row>
    <row r="32" spans="1:23" ht="45.75" thickBot="1" x14ac:dyDescent="0.3">
      <c r="A32" s="861">
        <v>1022</v>
      </c>
      <c r="B32" s="859" t="s">
        <v>26</v>
      </c>
      <c r="C32" s="859" t="s">
        <v>2759</v>
      </c>
      <c r="D32" s="863">
        <f>+'1022 VEED'!O27</f>
        <v>0.1</v>
      </c>
      <c r="E32" s="863">
        <f>+'1022 VEED'!O28</f>
        <v>0.22499999999999998</v>
      </c>
      <c r="F32" s="863">
        <f>+'1022 VEED'!O29</f>
        <v>0.3</v>
      </c>
      <c r="G32" s="864">
        <f t="shared" si="0"/>
        <v>0.625</v>
      </c>
      <c r="I32" s="891" t="s">
        <v>5656</v>
      </c>
      <c r="J32" s="897" t="s">
        <v>5723</v>
      </c>
      <c r="K32" s="897" t="s">
        <v>5724</v>
      </c>
      <c r="L32" s="897" t="s">
        <v>5725</v>
      </c>
      <c r="M32" s="981" t="s">
        <v>5722</v>
      </c>
      <c r="W32" s="856"/>
    </row>
    <row r="33" spans="1:23" ht="35.25" customHeight="1" x14ac:dyDescent="0.25">
      <c r="A33" s="861">
        <v>1023</v>
      </c>
      <c r="B33" s="859" t="s">
        <v>27</v>
      </c>
      <c r="C33" s="859" t="s">
        <v>2759</v>
      </c>
      <c r="D33" s="863">
        <f>+'1023 PERS.'!O27</f>
        <v>0.1</v>
      </c>
      <c r="E33" s="863">
        <f>+'1023 PERS.'!O28</f>
        <v>7.2727272727272724E-2</v>
      </c>
      <c r="F33" s="863">
        <f>+'1023 PERS.'!O29</f>
        <v>0.3</v>
      </c>
      <c r="G33" s="864">
        <f t="shared" si="0"/>
        <v>0.47272727272727272</v>
      </c>
      <c r="I33" s="890" t="s">
        <v>60</v>
      </c>
      <c r="J33" s="350">
        <v>0.1</v>
      </c>
      <c r="K33" s="350">
        <v>0.6</v>
      </c>
      <c r="L33" s="350">
        <v>0.3</v>
      </c>
      <c r="M33" s="991">
        <v>1</v>
      </c>
      <c r="W33" s="856"/>
    </row>
    <row r="34" spans="1:23" ht="35.25" customHeight="1" x14ac:dyDescent="0.25">
      <c r="A34" s="861">
        <v>1024</v>
      </c>
      <c r="B34" s="859" t="s">
        <v>2907</v>
      </c>
      <c r="C34" s="859" t="s">
        <v>1465</v>
      </c>
      <c r="D34" s="863">
        <f>+'1024 FUGA'!O27</f>
        <v>0.1</v>
      </c>
      <c r="E34" s="863">
        <f>+'1024 FUGA'!O28</f>
        <v>0.52500000000000002</v>
      </c>
      <c r="F34" s="863">
        <f>+'1024 FUGA'!O29</f>
        <v>0.3</v>
      </c>
      <c r="G34" s="864">
        <f t="shared" si="0"/>
        <v>0.92500000000000004</v>
      </c>
      <c r="I34" s="890" t="s">
        <v>52</v>
      </c>
      <c r="J34" s="350">
        <v>0.1</v>
      </c>
      <c r="K34" s="350">
        <v>0.45714285714285707</v>
      </c>
      <c r="L34" s="350">
        <v>0.3</v>
      </c>
      <c r="M34" s="991">
        <v>0.85714285714285698</v>
      </c>
      <c r="W34" s="856"/>
    </row>
    <row r="35" spans="1:23" ht="35.25" customHeight="1" x14ac:dyDescent="0.25">
      <c r="A35" s="861">
        <v>1025</v>
      </c>
      <c r="B35" s="859" t="s">
        <v>29</v>
      </c>
      <c r="C35" s="859" t="s">
        <v>2995</v>
      </c>
      <c r="D35" s="863">
        <f>+'1025 SDMU'!O27</f>
        <v>0.1</v>
      </c>
      <c r="E35" s="863">
        <f>+'1025 SDMU'!O28</f>
        <v>0.17647058823529413</v>
      </c>
      <c r="F35" s="863">
        <f>+'1025 SDMU'!O29</f>
        <v>0.3</v>
      </c>
      <c r="G35" s="864">
        <f t="shared" si="0"/>
        <v>0.57647058823529407</v>
      </c>
      <c r="I35" s="890" t="s">
        <v>5679</v>
      </c>
      <c r="J35" s="350">
        <v>0.1</v>
      </c>
      <c r="K35" s="350">
        <v>0.22857142857142854</v>
      </c>
      <c r="L35" s="350">
        <v>0.3</v>
      </c>
      <c r="M35" s="991">
        <v>0.62857142857142856</v>
      </c>
      <c r="W35" s="856"/>
    </row>
    <row r="36" spans="1:23" ht="35.25" customHeight="1" x14ac:dyDescent="0.25">
      <c r="A36" s="861">
        <v>1026</v>
      </c>
      <c r="B36" s="859" t="s">
        <v>30</v>
      </c>
      <c r="C36" s="859" t="s">
        <v>100</v>
      </c>
      <c r="D36" s="863">
        <f>+'1026 CVP'!O27</f>
        <v>0.1</v>
      </c>
      <c r="E36" s="863">
        <f>+'1026 CVP'!O28</f>
        <v>0.50769230769230766</v>
      </c>
      <c r="F36" s="863">
        <f>+'1026 CVP'!O29</f>
        <v>0.3</v>
      </c>
      <c r="G36" s="864">
        <f t="shared" si="0"/>
        <v>0.90769230769230758</v>
      </c>
      <c r="I36" s="890" t="s">
        <v>50</v>
      </c>
      <c r="J36" s="350">
        <v>0.1</v>
      </c>
      <c r="K36" s="350">
        <v>0.16744186046511628</v>
      </c>
      <c r="L36" s="350">
        <v>0.3</v>
      </c>
      <c r="M36" s="991">
        <v>0.56744186046511635</v>
      </c>
      <c r="W36" s="856"/>
    </row>
    <row r="37" spans="1:23" ht="35.25" customHeight="1" x14ac:dyDescent="0.25">
      <c r="A37" s="861">
        <v>1027</v>
      </c>
      <c r="B37" s="859" t="s">
        <v>31</v>
      </c>
      <c r="C37" s="859" t="s">
        <v>1465</v>
      </c>
      <c r="D37" s="863">
        <f>+'1027 CA-CA'!O27</f>
        <v>0.1</v>
      </c>
      <c r="E37" s="863">
        <f>+'1027 CA-CA'!O28</f>
        <v>0.6</v>
      </c>
      <c r="F37" s="863">
        <f>+'1027 CA-CA'!O29</f>
        <v>0</v>
      </c>
      <c r="G37" s="864">
        <f t="shared" si="0"/>
        <v>0.7</v>
      </c>
      <c r="I37" s="890" t="s">
        <v>11</v>
      </c>
      <c r="J37" s="350">
        <v>0.1</v>
      </c>
      <c r="K37" s="350">
        <v>0.375</v>
      </c>
      <c r="L37" s="350">
        <v>0</v>
      </c>
      <c r="M37" s="991">
        <v>0.47499999999999998</v>
      </c>
      <c r="W37" s="856"/>
    </row>
    <row r="38" spans="1:23" ht="35.25" customHeight="1" x14ac:dyDescent="0.25">
      <c r="A38" s="861">
        <v>1028</v>
      </c>
      <c r="B38" s="859" t="s">
        <v>32</v>
      </c>
      <c r="C38" s="859" t="s">
        <v>32</v>
      </c>
      <c r="D38" s="863">
        <f>+'1028 CONCEJO'!O27</f>
        <v>0.1</v>
      </c>
      <c r="E38" s="863">
        <f>+'1028 CONCEJO'!O28</f>
        <v>0</v>
      </c>
      <c r="F38" s="863">
        <f>+'1028 CONCEJO'!O29</f>
        <v>0.3</v>
      </c>
      <c r="G38" s="864">
        <f t="shared" si="0"/>
        <v>0.4</v>
      </c>
      <c r="I38" s="890" t="s">
        <v>12</v>
      </c>
      <c r="J38" s="350">
        <v>0.1</v>
      </c>
      <c r="K38" s="350">
        <v>0.36923076923076925</v>
      </c>
      <c r="L38" s="350">
        <v>0</v>
      </c>
      <c r="M38" s="991">
        <v>0.46923076923076923</v>
      </c>
      <c r="W38" s="856"/>
    </row>
    <row r="39" spans="1:23" ht="35.25" customHeight="1" x14ac:dyDescent="0.25">
      <c r="A39" s="861">
        <v>1029</v>
      </c>
      <c r="B39" s="859" t="s">
        <v>5676</v>
      </c>
      <c r="C39" s="859" t="s">
        <v>2759</v>
      </c>
      <c r="D39" s="863">
        <f>+'1029 CONT'!O27</f>
        <v>0.1</v>
      </c>
      <c r="E39" s="863">
        <f>+'1029 CONT'!O28</f>
        <v>0.4026315789473684</v>
      </c>
      <c r="F39" s="863">
        <f>+'1029 CONT'!O29</f>
        <v>0.3</v>
      </c>
      <c r="G39" s="864">
        <f t="shared" si="0"/>
        <v>0.80263157894736836</v>
      </c>
      <c r="I39" s="890" t="s">
        <v>38</v>
      </c>
      <c r="J39" s="350">
        <v>0.1</v>
      </c>
      <c r="K39" s="350">
        <v>0.3428571428571428</v>
      </c>
      <c r="L39" s="350">
        <v>0</v>
      </c>
      <c r="M39" s="991">
        <v>0.44285714285714284</v>
      </c>
      <c r="W39" s="856"/>
    </row>
    <row r="40" spans="1:23" ht="35.25" customHeight="1" thickBot="1" x14ac:dyDescent="0.3">
      <c r="A40" s="861">
        <v>1030</v>
      </c>
      <c r="B40" s="859" t="s">
        <v>34</v>
      </c>
      <c r="C40" s="859" t="s">
        <v>1138</v>
      </c>
      <c r="D40" s="863">
        <f>+'1030 IDPAC'!O27</f>
        <v>0.1</v>
      </c>
      <c r="E40" s="863">
        <f>+'1030 IDPAC'!O28</f>
        <v>0.3</v>
      </c>
      <c r="F40" s="863">
        <f>+'1030 IDPAC'!O29</f>
        <v>0.3</v>
      </c>
      <c r="G40" s="864">
        <f t="shared" si="0"/>
        <v>0.7</v>
      </c>
      <c r="I40" s="890" t="s">
        <v>51</v>
      </c>
      <c r="J40" s="350">
        <v>0.1</v>
      </c>
      <c r="K40" s="350">
        <v>0.31428571428571428</v>
      </c>
      <c r="L40" s="350">
        <v>0</v>
      </c>
      <c r="M40" s="991">
        <v>0.41428571428571426</v>
      </c>
      <c r="W40" s="856"/>
    </row>
    <row r="41" spans="1:23" ht="35.25" customHeight="1" thickBot="1" x14ac:dyDescent="0.3">
      <c r="A41" s="861">
        <v>1031</v>
      </c>
      <c r="B41" s="859" t="s">
        <v>35</v>
      </c>
      <c r="C41" s="859" t="s">
        <v>1700</v>
      </c>
      <c r="D41" s="863">
        <f>+'1031 METRO'!O27</f>
        <v>0.1</v>
      </c>
      <c r="E41" s="863">
        <f>+'1031 METRO'!O28</f>
        <v>0.16363636363636361</v>
      </c>
      <c r="F41" s="863">
        <f>+'1031 METRO'!O29</f>
        <v>0.3</v>
      </c>
      <c r="G41" s="864">
        <f t="shared" si="0"/>
        <v>0.5636363636363636</v>
      </c>
      <c r="I41" s="891" t="s">
        <v>5658</v>
      </c>
      <c r="J41" s="901">
        <v>9.9999999999999992E-2</v>
      </c>
      <c r="K41" s="901">
        <v>0.35681622156912851</v>
      </c>
      <c r="L41" s="901">
        <v>0.15</v>
      </c>
      <c r="M41" s="902">
        <v>0.60681622156912862</v>
      </c>
      <c r="W41" s="856"/>
    </row>
    <row r="42" spans="1:23" ht="35.25" customHeight="1" x14ac:dyDescent="0.25">
      <c r="A42" s="861">
        <v>1032</v>
      </c>
      <c r="B42" s="859" t="s">
        <v>36</v>
      </c>
      <c r="C42" s="859" t="s">
        <v>100</v>
      </c>
      <c r="D42" s="863">
        <f>+'1032 UAESP'!O27</f>
        <v>0.1</v>
      </c>
      <c r="E42" s="863">
        <f>+'1032 UAESP'!O28</f>
        <v>0.10909090909090909</v>
      </c>
      <c r="F42" s="863">
        <f>+'1032 UAESP'!O29</f>
        <v>0</v>
      </c>
      <c r="G42" s="864">
        <f t="shared" si="0"/>
        <v>0.20909090909090911</v>
      </c>
      <c r="I42" s="872"/>
      <c r="W42" s="856"/>
    </row>
    <row r="43" spans="1:23" ht="35.25" customHeight="1" x14ac:dyDescent="0.25">
      <c r="A43" s="861">
        <v>1033</v>
      </c>
      <c r="B43" s="859" t="s">
        <v>37</v>
      </c>
      <c r="C43" s="859" t="s">
        <v>1900</v>
      </c>
      <c r="D43" s="863">
        <f>+'1033 IDEP'!O27</f>
        <v>0.1</v>
      </c>
      <c r="E43" s="863">
        <f>+'1033 IDEP'!O28</f>
        <v>0.3</v>
      </c>
      <c r="F43" s="863">
        <f>+'1033 IDEP'!O29</f>
        <v>0</v>
      </c>
      <c r="G43" s="864">
        <f t="shared" si="0"/>
        <v>0.4</v>
      </c>
      <c r="I43" s="872"/>
      <c r="W43" s="856"/>
    </row>
    <row r="44" spans="1:23" ht="35.25" customHeight="1" x14ac:dyDescent="0.25">
      <c r="A44" s="861">
        <v>1034</v>
      </c>
      <c r="B44" s="859" t="s">
        <v>3588</v>
      </c>
      <c r="C44" s="859" t="s">
        <v>1465</v>
      </c>
      <c r="D44" s="863">
        <f>+'1034 IDPC'!O27</f>
        <v>0.1</v>
      </c>
      <c r="E44" s="863">
        <f>+'1034 IDPC'!O28</f>
        <v>0.33333333333333331</v>
      </c>
      <c r="F44" s="863">
        <f>+'1034 IDPC'!O29</f>
        <v>0.3</v>
      </c>
      <c r="G44" s="864">
        <f t="shared" si="0"/>
        <v>0.73333333333333339</v>
      </c>
      <c r="I44" s="872"/>
      <c r="W44" s="856"/>
    </row>
    <row r="45" spans="1:23" ht="35.25" customHeight="1" x14ac:dyDescent="0.25">
      <c r="A45" s="861">
        <v>1035</v>
      </c>
      <c r="B45" s="859" t="s">
        <v>38</v>
      </c>
      <c r="C45" s="859" t="s">
        <v>1331</v>
      </c>
      <c r="D45" s="863">
        <f>+'1035 CAPSALUD'!O27</f>
        <v>0.1</v>
      </c>
      <c r="E45" s="863">
        <f>+'1035 CAPSALUD'!O28</f>
        <v>0.3428571428571428</v>
      </c>
      <c r="F45" s="863">
        <f>+'1035 CAPSALUD'!O29</f>
        <v>0</v>
      </c>
      <c r="G45" s="864">
        <f t="shared" si="0"/>
        <v>0.44285714285714284</v>
      </c>
      <c r="I45" s="872"/>
      <c r="W45" s="856"/>
    </row>
    <row r="46" spans="1:23" ht="35.25" customHeight="1" x14ac:dyDescent="0.25">
      <c r="A46" s="861">
        <v>1036</v>
      </c>
      <c r="B46" s="859" t="s">
        <v>39</v>
      </c>
      <c r="C46" s="859" t="s">
        <v>1465</v>
      </c>
      <c r="D46" s="863">
        <f>+'1036 OFB'!O27</f>
        <v>0.1</v>
      </c>
      <c r="E46" s="863">
        <f>+'1036 OFB'!O28</f>
        <v>0.6</v>
      </c>
      <c r="F46" s="863">
        <f>+'1036 OFB'!O29</f>
        <v>0.3</v>
      </c>
      <c r="G46" s="864">
        <f t="shared" si="0"/>
        <v>1</v>
      </c>
      <c r="I46" s="872"/>
      <c r="W46" s="856"/>
    </row>
    <row r="47" spans="1:23" ht="35.25" customHeight="1" x14ac:dyDescent="0.25">
      <c r="A47" s="861">
        <v>1037</v>
      </c>
      <c r="B47" s="859" t="s">
        <v>40</v>
      </c>
      <c r="C47" s="859" t="s">
        <v>1082</v>
      </c>
      <c r="D47" s="863">
        <f>+'1037 INVEST'!O27</f>
        <v>0.1</v>
      </c>
      <c r="E47" s="863">
        <f>+'1037 INVEST'!O28</f>
        <v>9.9999999999999992E-2</v>
      </c>
      <c r="F47" s="863">
        <f>+'1037 INVEST'!O29</f>
        <v>0</v>
      </c>
      <c r="G47" s="864">
        <f t="shared" si="0"/>
        <v>0.2</v>
      </c>
      <c r="I47" s="872"/>
      <c r="W47" s="856"/>
    </row>
    <row r="48" spans="1:23" ht="35.25" customHeight="1" x14ac:dyDescent="0.25">
      <c r="A48" s="861">
        <v>1038</v>
      </c>
      <c r="B48" s="859" t="s">
        <v>41</v>
      </c>
      <c r="C48" s="859" t="s">
        <v>100</v>
      </c>
      <c r="D48" s="863">
        <f>+'1038 SDHAB'!O27</f>
        <v>0.1</v>
      </c>
      <c r="E48" s="863">
        <f>+'1038 SDHAB'!O28</f>
        <v>0.10909090909090909</v>
      </c>
      <c r="F48" s="863">
        <f>+'1038 SDHAB'!O29</f>
        <v>0</v>
      </c>
      <c r="G48" s="864">
        <f t="shared" si="0"/>
        <v>0.20909090909090911</v>
      </c>
      <c r="I48" s="872"/>
      <c r="W48" s="856"/>
    </row>
    <row r="49" spans="1:23" ht="35.25" customHeight="1" x14ac:dyDescent="0.25">
      <c r="A49" s="861">
        <v>1039</v>
      </c>
      <c r="B49" s="859" t="s">
        <v>42</v>
      </c>
      <c r="C49" s="859" t="s">
        <v>4085</v>
      </c>
      <c r="D49" s="863">
        <f>+'1039 IDIGER'!O27</f>
        <v>0.1</v>
      </c>
      <c r="E49" s="863">
        <f>+'1039 IDIGER'!O28</f>
        <v>0.6</v>
      </c>
      <c r="F49" s="863">
        <f>+'1039 IDIGER'!O29</f>
        <v>0</v>
      </c>
      <c r="G49" s="864">
        <f t="shared" si="0"/>
        <v>0.7</v>
      </c>
      <c r="I49" s="872"/>
      <c r="W49" s="856"/>
    </row>
    <row r="50" spans="1:23" ht="35.25" customHeight="1" x14ac:dyDescent="0.25">
      <c r="A50" s="861">
        <v>1040</v>
      </c>
      <c r="B50" s="859" t="s">
        <v>43</v>
      </c>
      <c r="C50" s="859" t="s">
        <v>4160</v>
      </c>
      <c r="D50" s="863">
        <f>+'1040 IDIPRON'!O27</f>
        <v>0.1</v>
      </c>
      <c r="E50" s="863">
        <f>+'1040 IDIPRON'!O28</f>
        <v>0.37142857142857144</v>
      </c>
      <c r="F50" s="863">
        <f>+'1040 IDIPRON'!O29</f>
        <v>0.3</v>
      </c>
      <c r="G50" s="864">
        <f t="shared" si="0"/>
        <v>0.77142857142857135</v>
      </c>
      <c r="I50" s="872"/>
      <c r="W50" s="856"/>
    </row>
    <row r="51" spans="1:23" ht="35.25" customHeight="1" x14ac:dyDescent="0.25">
      <c r="A51" s="861">
        <v>1041</v>
      </c>
      <c r="B51" s="859" t="s">
        <v>44</v>
      </c>
      <c r="C51" s="859" t="s">
        <v>2399</v>
      </c>
      <c r="D51" s="863">
        <f>+'1041 SHD'!O27</f>
        <v>0.1</v>
      </c>
      <c r="E51" s="863">
        <f>+'1041 SHD'!O28</f>
        <v>0.56052631578947365</v>
      </c>
      <c r="F51" s="863">
        <f>+'1041 SHD'!O29</f>
        <v>0.3</v>
      </c>
      <c r="G51" s="864">
        <f t="shared" si="0"/>
        <v>0.96052631578947367</v>
      </c>
      <c r="I51" s="872"/>
      <c r="W51" s="856"/>
    </row>
    <row r="52" spans="1:23" ht="35.25" customHeight="1" x14ac:dyDescent="0.25">
      <c r="A52" s="861">
        <v>1042</v>
      </c>
      <c r="B52" s="859" t="s">
        <v>45</v>
      </c>
      <c r="C52" s="859" t="s">
        <v>2399</v>
      </c>
      <c r="D52" s="863">
        <f>+'1042 UAECD'!O27</f>
        <v>0.1</v>
      </c>
      <c r="E52" s="863">
        <f>+'1042 UAECD'!O28</f>
        <v>0</v>
      </c>
      <c r="F52" s="863">
        <f>+'1042 UAECD'!O29</f>
        <v>0.3</v>
      </c>
      <c r="G52" s="864">
        <f t="shared" si="0"/>
        <v>0.4</v>
      </c>
      <c r="I52" s="872"/>
      <c r="W52" s="856"/>
    </row>
    <row r="53" spans="1:23" ht="35.25" customHeight="1" x14ac:dyDescent="0.25">
      <c r="A53" s="861">
        <v>1043</v>
      </c>
      <c r="B53" s="859" t="s">
        <v>46</v>
      </c>
      <c r="C53" s="859" t="s">
        <v>4085</v>
      </c>
      <c r="D53" s="863">
        <f>+'1043 JBB'!O27</f>
        <v>0.1</v>
      </c>
      <c r="E53" s="863">
        <f>+'1043 JBB'!O28</f>
        <v>0</v>
      </c>
      <c r="F53" s="863">
        <f>+'1043 JBB'!O29</f>
        <v>0.3</v>
      </c>
      <c r="G53" s="864">
        <f t="shared" si="0"/>
        <v>0.4</v>
      </c>
      <c r="I53" s="872"/>
      <c r="W53" s="856"/>
    </row>
    <row r="54" spans="1:23" ht="35.25" customHeight="1" x14ac:dyDescent="0.25">
      <c r="A54" s="861">
        <v>1044</v>
      </c>
      <c r="B54" s="859" t="s">
        <v>47</v>
      </c>
      <c r="C54" s="859" t="s">
        <v>1700</v>
      </c>
      <c r="D54" s="863">
        <f>+'1044 UAERMV'!O27</f>
        <v>0.1</v>
      </c>
      <c r="E54" s="863">
        <f>+'1044 UAERMV'!O28</f>
        <v>0.6</v>
      </c>
      <c r="F54" s="863">
        <f>+'1044 UAERMV'!O29</f>
        <v>0.3</v>
      </c>
      <c r="G54" s="864">
        <f t="shared" si="0"/>
        <v>1</v>
      </c>
      <c r="I54" s="872"/>
      <c r="W54" s="856"/>
    </row>
    <row r="55" spans="1:23" ht="35.25" customHeight="1" x14ac:dyDescent="0.25">
      <c r="A55" s="861">
        <v>1045</v>
      </c>
      <c r="B55" s="859" t="s">
        <v>5678</v>
      </c>
      <c r="C55" s="859" t="s">
        <v>4619</v>
      </c>
      <c r="D55" s="863">
        <f>+'1045 SDP'!O27</f>
        <v>0.1</v>
      </c>
      <c r="E55" s="863">
        <f>+'1045 SDP'!O28</f>
        <v>0.30588235294117644</v>
      </c>
      <c r="F55" s="863">
        <f>+'1045 SDP'!O29</f>
        <v>0.3</v>
      </c>
      <c r="G55" s="864">
        <f t="shared" si="0"/>
        <v>0.70588235294117641</v>
      </c>
      <c r="I55" s="872"/>
      <c r="W55" s="856"/>
    </row>
    <row r="56" spans="1:23" ht="35.25" customHeight="1" x14ac:dyDescent="0.25">
      <c r="A56" s="861">
        <v>1046</v>
      </c>
      <c r="B56" s="859" t="s">
        <v>49</v>
      </c>
      <c r="C56" s="859" t="s">
        <v>1829</v>
      </c>
      <c r="D56" s="863">
        <f>+'1046 SDSCJ'!O27</f>
        <v>0.1</v>
      </c>
      <c r="E56" s="863">
        <f>+'1046 SDSCJ'!O28</f>
        <v>0.18260869565217391</v>
      </c>
      <c r="F56" s="863">
        <f>+'1046 SDSCJ'!O29</f>
        <v>0.3</v>
      </c>
      <c r="G56" s="864">
        <f t="shared" si="0"/>
        <v>0.58260869565217388</v>
      </c>
      <c r="I56" s="872"/>
      <c r="W56" s="856"/>
    </row>
    <row r="57" spans="1:23" ht="35.25" customHeight="1" x14ac:dyDescent="0.25">
      <c r="A57" s="861">
        <v>1047</v>
      </c>
      <c r="B57" s="859" t="s">
        <v>50</v>
      </c>
      <c r="C57" s="859" t="s">
        <v>1331</v>
      </c>
      <c r="D57" s="863">
        <f>+'1047 SSALUD'!O27</f>
        <v>0.1</v>
      </c>
      <c r="E57" s="863">
        <f>+'1047 SSALUD'!O28</f>
        <v>0.16744186046511628</v>
      </c>
      <c r="F57" s="863">
        <f>+'1047 SSALUD'!O29</f>
        <v>0.3</v>
      </c>
      <c r="G57" s="864">
        <f t="shared" si="0"/>
        <v>0.56744186046511635</v>
      </c>
      <c r="I57" s="872"/>
      <c r="W57" s="856"/>
    </row>
    <row r="58" spans="1:23" ht="35.25" customHeight="1" x14ac:dyDescent="0.25">
      <c r="A58" s="861">
        <v>1048</v>
      </c>
      <c r="B58" s="859" t="s">
        <v>51</v>
      </c>
      <c r="C58" s="859" t="s">
        <v>1331</v>
      </c>
      <c r="D58" s="863">
        <f>+'1048 SRCENTROOR'!O27</f>
        <v>0.1</v>
      </c>
      <c r="E58" s="863">
        <f>+'1048 SRCENTROOR'!O28</f>
        <v>0.31428571428571428</v>
      </c>
      <c r="F58" s="863">
        <f>+'1048 SRCENTROOR'!O29</f>
        <v>0</v>
      </c>
      <c r="G58" s="864">
        <f t="shared" si="0"/>
        <v>0.41428571428571426</v>
      </c>
      <c r="I58" s="872"/>
      <c r="W58" s="856"/>
    </row>
    <row r="59" spans="1:23" ht="35.25" customHeight="1" x14ac:dyDescent="0.25">
      <c r="A59" s="861">
        <v>1049</v>
      </c>
      <c r="B59" s="859" t="s">
        <v>52</v>
      </c>
      <c r="C59" s="859" t="s">
        <v>1331</v>
      </c>
      <c r="D59" s="863">
        <f>+'1049 SRNORTE'!O27</f>
        <v>0.1</v>
      </c>
      <c r="E59" s="863">
        <f>+'1049 SRNORTE'!O28</f>
        <v>0.45714285714285707</v>
      </c>
      <c r="F59" s="863">
        <f>+'1049 SRNORTE'!O29</f>
        <v>0.3</v>
      </c>
      <c r="G59" s="864">
        <f t="shared" si="0"/>
        <v>0.85714285714285698</v>
      </c>
      <c r="I59" s="872"/>
      <c r="W59" s="856"/>
    </row>
    <row r="60" spans="1:23" ht="35.25" customHeight="1" x14ac:dyDescent="0.25">
      <c r="A60" s="861">
        <v>1050</v>
      </c>
      <c r="B60" s="859" t="s">
        <v>5679</v>
      </c>
      <c r="C60" s="859" t="s">
        <v>1331</v>
      </c>
      <c r="D60" s="863">
        <f>+'1050 SRSUR'!O27</f>
        <v>0.1</v>
      </c>
      <c r="E60" s="863">
        <f>+'1050 SRSUR'!O28</f>
        <v>0.22857142857142854</v>
      </c>
      <c r="F60" s="863">
        <f>+'1050 SRSUR'!O29</f>
        <v>0.3</v>
      </c>
      <c r="G60" s="864">
        <f t="shared" si="0"/>
        <v>0.62857142857142856</v>
      </c>
      <c r="I60" s="872"/>
      <c r="W60" s="856"/>
    </row>
    <row r="61" spans="1:23" ht="35.25" customHeight="1" x14ac:dyDescent="0.25">
      <c r="A61" s="861">
        <v>1051</v>
      </c>
      <c r="B61" s="859" t="s">
        <v>54</v>
      </c>
      <c r="C61" s="859" t="s">
        <v>1700</v>
      </c>
      <c r="D61" s="863">
        <f>+'1051 TTRANS'!O27</f>
        <v>0.1</v>
      </c>
      <c r="E61" s="863">
        <f>+'1051 TTRANS'!O28</f>
        <v>0.36</v>
      </c>
      <c r="F61" s="863">
        <f>+'1051 TTRANS'!O29</f>
        <v>0.3</v>
      </c>
      <c r="G61" s="864">
        <f t="shared" si="0"/>
        <v>0.76</v>
      </c>
      <c r="I61" s="872"/>
      <c r="W61" s="856"/>
    </row>
    <row r="62" spans="1:23" ht="35.25" customHeight="1" x14ac:dyDescent="0.25">
      <c r="A62" s="861">
        <v>1052</v>
      </c>
      <c r="B62" s="859" t="s">
        <v>55</v>
      </c>
      <c r="C62" s="859" t="s">
        <v>4160</v>
      </c>
      <c r="D62" s="863">
        <f>+'1052 SDIS'!O27</f>
        <v>0.1</v>
      </c>
      <c r="E62" s="863">
        <f>+'1052 SDIS'!O28</f>
        <v>3.8709677419354833E-2</v>
      </c>
      <c r="F62" s="863">
        <f>+'1052 SDIS'!O29</f>
        <v>0.3</v>
      </c>
      <c r="G62" s="864">
        <f t="shared" si="0"/>
        <v>0.43870967741935485</v>
      </c>
      <c r="I62" s="872"/>
      <c r="W62" s="856"/>
    </row>
    <row r="63" spans="1:23" ht="35.25" customHeight="1" x14ac:dyDescent="0.25">
      <c r="A63" s="861">
        <v>1053</v>
      </c>
      <c r="B63" s="859" t="s">
        <v>56</v>
      </c>
      <c r="C63" s="859" t="s">
        <v>5264</v>
      </c>
      <c r="D63" s="863">
        <f>+'1053 SJUR'!O27</f>
        <v>0.1</v>
      </c>
      <c r="E63" s="863">
        <f>+'1053 SJUR'!O28</f>
        <v>0.38181818181818178</v>
      </c>
      <c r="F63" s="863">
        <f>+'1053 SJUR'!O29</f>
        <v>0.3</v>
      </c>
      <c r="G63" s="864">
        <f t="shared" si="0"/>
        <v>0.78181818181818175</v>
      </c>
      <c r="I63" s="872"/>
      <c r="W63" s="856"/>
    </row>
    <row r="64" spans="1:23" ht="35.25" customHeight="1" x14ac:dyDescent="0.25">
      <c r="A64" s="861">
        <v>1054</v>
      </c>
      <c r="B64" s="859" t="s">
        <v>57</v>
      </c>
      <c r="C64" s="859" t="s">
        <v>4085</v>
      </c>
      <c r="D64" s="863">
        <f>+'1054 SAMB'!O27</f>
        <v>0.1</v>
      </c>
      <c r="E64" s="863">
        <f>+'1054 SAMB'!O28</f>
        <v>0.31428571428571428</v>
      </c>
      <c r="F64" s="863">
        <f>+'1054 SAMB'!O29</f>
        <v>0.3</v>
      </c>
      <c r="G64" s="864">
        <f t="shared" si="0"/>
        <v>0.71428571428571419</v>
      </c>
      <c r="I64" s="872"/>
      <c r="W64" s="856"/>
    </row>
    <row r="65" spans="1:23" ht="35.25" customHeight="1" x14ac:dyDescent="0.25">
      <c r="A65" s="861">
        <v>1055</v>
      </c>
      <c r="B65" s="859" t="s">
        <v>5417</v>
      </c>
      <c r="C65" s="859" t="s">
        <v>1700</v>
      </c>
      <c r="D65" s="863">
        <f>+'1055 IDU'!O27</f>
        <v>0.1</v>
      </c>
      <c r="E65" s="863">
        <f>+'1055 IDU'!O28</f>
        <v>0</v>
      </c>
      <c r="F65" s="863">
        <f>+'1055 IDU'!O29</f>
        <v>0.3</v>
      </c>
      <c r="G65" s="864">
        <f t="shared" si="0"/>
        <v>0.4</v>
      </c>
      <c r="I65" s="872"/>
      <c r="W65" s="856"/>
    </row>
    <row r="66" spans="1:23" ht="35.25" customHeight="1" x14ac:dyDescent="0.25">
      <c r="A66" s="861">
        <v>1056</v>
      </c>
      <c r="B66" s="859" t="s">
        <v>59</v>
      </c>
      <c r="C66" s="859" t="s">
        <v>2399</v>
      </c>
      <c r="D66" s="863">
        <f>+'1056 LOTERIA'!O27</f>
        <v>0.1</v>
      </c>
      <c r="E66" s="863">
        <f>+'1056 LOTERIA'!O28</f>
        <v>0.12857142857142856</v>
      </c>
      <c r="F66" s="863">
        <f>+'1056 LOTERIA'!O29</f>
        <v>0</v>
      </c>
      <c r="G66" s="864">
        <f t="shared" si="0"/>
        <v>0.22857142857142856</v>
      </c>
      <c r="I66" s="872"/>
      <c r="W66" s="856"/>
    </row>
    <row r="67" spans="1:23" ht="35.25" customHeight="1" x14ac:dyDescent="0.25">
      <c r="A67" s="861">
        <v>1057</v>
      </c>
      <c r="B67" s="859" t="s">
        <v>60</v>
      </c>
      <c r="C67" s="859" t="s">
        <v>1331</v>
      </c>
      <c r="D67" s="863">
        <f>+'1057 SRSOCCI'!O27</f>
        <v>0.1</v>
      </c>
      <c r="E67" s="863">
        <f>+'1057 SRSOCCI'!O28</f>
        <v>0.6</v>
      </c>
      <c r="F67" s="863">
        <f>+'1057 SRSOCCI'!O29</f>
        <v>0.3</v>
      </c>
      <c r="G67" s="864">
        <f t="shared" si="0"/>
        <v>1</v>
      </c>
      <c r="I67" s="872"/>
      <c r="W67" s="856"/>
    </row>
    <row r="68" spans="1:23" ht="35.25" customHeight="1" thickBot="1" x14ac:dyDescent="0.3">
      <c r="A68" s="865">
        <v>1058</v>
      </c>
      <c r="B68" s="860" t="s">
        <v>5578</v>
      </c>
      <c r="C68" s="860" t="s">
        <v>4085</v>
      </c>
      <c r="D68" s="866">
        <f>+'1058 IDPYBA'!O27</f>
        <v>0.1</v>
      </c>
      <c r="E68" s="866">
        <f>+'1058 IDPYBA'!O28</f>
        <v>0.6</v>
      </c>
      <c r="F68" s="866">
        <f>+'1058 IDPYBA'!O29</f>
        <v>0.3</v>
      </c>
      <c r="G68" s="867">
        <f t="shared" si="0"/>
        <v>1</v>
      </c>
      <c r="I68" s="873"/>
      <c r="J68" s="857"/>
      <c r="K68" s="857"/>
      <c r="L68" s="857"/>
      <c r="M68" s="857"/>
      <c r="N68" s="857"/>
      <c r="O68" s="857"/>
      <c r="P68" s="857"/>
      <c r="Q68" s="857"/>
      <c r="R68" s="857"/>
      <c r="S68" s="857"/>
      <c r="T68" s="857"/>
      <c r="U68" s="857"/>
      <c r="V68" s="857"/>
      <c r="W68" s="858"/>
    </row>
  </sheetData>
  <mergeCells count="3">
    <mergeCell ref="C1:J2"/>
    <mergeCell ref="A3:K3"/>
    <mergeCell ref="A4:K4"/>
  </mergeCells>
  <pageMargins left="0.7" right="0.7" top="0.75" bottom="0.75" header="0.3" footer="0.3"/>
  <pageSetup orientation="portrait" r:id="rId3"/>
  <drawing r:id="rId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24">
    <tabColor theme="5" tint="-0.249977111117893"/>
  </sheetPr>
  <dimension ref="A1:U82"/>
  <sheetViews>
    <sheetView showGridLines="0" zoomScale="112" zoomScaleNormal="112" workbookViewId="0">
      <selection activeCell="J42" sqref="J42"/>
    </sheetView>
  </sheetViews>
  <sheetFormatPr baseColWidth="10" defaultColWidth="11.42578125" defaultRowHeight="15" x14ac:dyDescent="0.25"/>
  <cols>
    <col min="1" max="1" width="11.42578125" style="24"/>
    <col min="2" max="2" width="39.85546875" style="24" bestFit="1" customWidth="1"/>
    <col min="3" max="3" width="33.42578125" style="24" customWidth="1"/>
    <col min="4" max="10" width="26.42578125" style="24" customWidth="1"/>
    <col min="11" max="11" width="11.42578125" style="24"/>
    <col min="12" max="12" width="63.28515625" style="24" customWidth="1"/>
    <col min="13" max="13" width="38.85546875" style="24" bestFit="1" customWidth="1"/>
    <col min="14" max="14" width="42.42578125" style="24" bestFit="1" customWidth="1"/>
    <col min="15" max="15" width="37.28515625" style="24" bestFit="1" customWidth="1"/>
    <col min="16" max="16" width="39" style="24" bestFit="1" customWidth="1"/>
    <col min="17" max="17" width="33.28515625" style="24" bestFit="1" customWidth="1"/>
    <col min="18" max="18" width="37.5703125" style="24" bestFit="1" customWidth="1"/>
    <col min="19" max="19" width="41.7109375" style="24" bestFit="1" customWidth="1"/>
    <col min="20" max="16384" width="11.42578125" style="24"/>
  </cols>
  <sheetData>
    <row r="1" spans="1:21" s="806" customFormat="1" ht="15" customHeight="1" x14ac:dyDescent="0.25">
      <c r="A1" s="877"/>
      <c r="B1" s="813"/>
      <c r="C1" s="1401" t="s">
        <v>0</v>
      </c>
      <c r="D1" s="1401"/>
      <c r="E1" s="1401"/>
      <c r="F1" s="1401"/>
      <c r="G1" s="1401"/>
      <c r="H1" s="1401"/>
      <c r="I1" s="1401"/>
      <c r="J1" s="1401"/>
      <c r="K1" s="813"/>
    </row>
    <row r="2" spans="1:21" s="806" customFormat="1" ht="15" customHeight="1" x14ac:dyDescent="0.25">
      <c r="A2" s="813"/>
      <c r="B2" s="813"/>
      <c r="C2" s="1401"/>
      <c r="D2" s="1401"/>
      <c r="E2" s="1401"/>
      <c r="F2" s="1401"/>
      <c r="G2" s="1401"/>
      <c r="H2" s="1401"/>
      <c r="I2" s="1401"/>
      <c r="J2" s="1401"/>
      <c r="K2" s="813"/>
    </row>
    <row r="3" spans="1:21" s="803" customFormat="1" ht="21" customHeight="1" x14ac:dyDescent="0.25">
      <c r="A3" s="1627" t="s">
        <v>5726</v>
      </c>
      <c r="B3" s="1627"/>
      <c r="C3" s="1627"/>
      <c r="D3" s="1627"/>
      <c r="E3" s="1627"/>
      <c r="F3" s="1627"/>
      <c r="G3" s="1627"/>
      <c r="H3" s="1627"/>
      <c r="I3" s="1627"/>
      <c r="J3" s="1627"/>
      <c r="K3" s="1627"/>
    </row>
    <row r="4" spans="1:21" s="803" customFormat="1" ht="21" customHeight="1" x14ac:dyDescent="0.25">
      <c r="A4" s="1626" t="s">
        <v>5642</v>
      </c>
      <c r="B4" s="1626"/>
      <c r="C4" s="1626"/>
      <c r="D4" s="1626"/>
      <c r="E4" s="1626"/>
      <c r="F4" s="1626"/>
      <c r="G4" s="1626"/>
      <c r="H4" s="1626"/>
      <c r="I4" s="1626"/>
      <c r="J4" s="1626"/>
      <c r="K4" s="1626"/>
    </row>
    <row r="5" spans="1:21" s="806" customFormat="1" ht="15.75" thickBot="1" x14ac:dyDescent="0.3">
      <c r="A5" s="807"/>
      <c r="B5" s="807"/>
      <c r="C5" s="807"/>
      <c r="D5" s="807"/>
      <c r="E5" s="807"/>
      <c r="F5" s="807"/>
      <c r="G5" s="807"/>
      <c r="H5" s="807"/>
      <c r="I5" s="807"/>
      <c r="J5" s="807"/>
      <c r="K5" s="807"/>
    </row>
    <row r="6" spans="1:21" ht="33.6" customHeight="1" thickBot="1" x14ac:dyDescent="0.3">
      <c r="B6" s="994" t="s">
        <v>5643</v>
      </c>
      <c r="C6" s="995" t="s">
        <v>5644</v>
      </c>
      <c r="D6" s="816" t="s">
        <v>5645</v>
      </c>
      <c r="E6" s="996">
        <v>2022</v>
      </c>
    </row>
    <row r="7" spans="1:21" ht="40.5" customHeight="1" thickBot="1" x14ac:dyDescent="0.3">
      <c r="B7" s="994" t="s">
        <v>5646</v>
      </c>
      <c r="C7" s="995" t="s">
        <v>75</v>
      </c>
      <c r="D7" s="816" t="s">
        <v>5647</v>
      </c>
      <c r="E7" s="996">
        <v>2023</v>
      </c>
    </row>
    <row r="9" spans="1:21" ht="15.75" thickBot="1" x14ac:dyDescent="0.3"/>
    <row r="10" spans="1:21" ht="108.75" thickBot="1" x14ac:dyDescent="0.3">
      <c r="A10" s="1073" t="s">
        <v>5694</v>
      </c>
      <c r="B10" s="1053" t="s">
        <v>5649</v>
      </c>
      <c r="C10" s="1053" t="s">
        <v>5650</v>
      </c>
      <c r="D10" s="1074" t="s">
        <v>5727</v>
      </c>
      <c r="E10" s="1074" t="s">
        <v>5728</v>
      </c>
      <c r="F10" s="1074" t="s">
        <v>5729</v>
      </c>
      <c r="G10" s="1074" t="s">
        <v>5730</v>
      </c>
      <c r="H10" s="1074" t="s">
        <v>5731</v>
      </c>
      <c r="I10" s="1074" t="s">
        <v>5732</v>
      </c>
      <c r="J10" s="1307" t="s">
        <v>5733</v>
      </c>
      <c r="L10" s="891" t="s">
        <v>5656</v>
      </c>
      <c r="M10" s="892" t="s">
        <v>5734</v>
      </c>
      <c r="N10" s="854"/>
      <c r="O10" s="854"/>
      <c r="P10" s="854"/>
      <c r="Q10" s="854"/>
      <c r="R10" s="854"/>
      <c r="S10" s="854"/>
      <c r="T10" s="854"/>
      <c r="U10" s="855"/>
    </row>
    <row r="11" spans="1:21" ht="37.5" customHeight="1" x14ac:dyDescent="0.25">
      <c r="A11" s="963">
        <v>1001</v>
      </c>
      <c r="B11" s="964" t="s">
        <v>5</v>
      </c>
      <c r="C11" s="965" t="s">
        <v>100</v>
      </c>
      <c r="D11" s="966">
        <f>+'1001 Acueducto'!O31</f>
        <v>0.1</v>
      </c>
      <c r="E11" s="966">
        <f>+'1001 Acueducto'!O32</f>
        <v>0</v>
      </c>
      <c r="F11" s="966">
        <f>+'1001 Acueducto'!O33</f>
        <v>0</v>
      </c>
      <c r="G11" s="966">
        <f>+'1001 Acueducto'!O34</f>
        <v>0</v>
      </c>
      <c r="H11" s="966">
        <f>+'1001 Acueducto'!O35</f>
        <v>0</v>
      </c>
      <c r="I11" s="966">
        <f>+'1001 Acueducto'!O36</f>
        <v>0.05</v>
      </c>
      <c r="J11" s="967">
        <f>+D11+E11+F11+G11+H11+I11</f>
        <v>0.15000000000000002</v>
      </c>
      <c r="L11" s="982" t="s">
        <v>4085</v>
      </c>
      <c r="M11" s="984">
        <v>8.7499999999999994E-2</v>
      </c>
      <c r="U11" s="856"/>
    </row>
    <row r="12" spans="1:21" ht="37.5" customHeight="1" x14ac:dyDescent="0.25">
      <c r="A12" s="870">
        <v>1002</v>
      </c>
      <c r="B12" s="862" t="s">
        <v>6</v>
      </c>
      <c r="C12" s="859" t="s">
        <v>100</v>
      </c>
      <c r="D12" s="863">
        <f>+'1002 Aguas'!O31</f>
        <v>0</v>
      </c>
      <c r="E12" s="863">
        <f>+'1002 Aguas'!O32</f>
        <v>0</v>
      </c>
      <c r="F12" s="863">
        <f>+'1002 Aguas'!O33</f>
        <v>0</v>
      </c>
      <c r="G12" s="863">
        <f>+'1002 Aguas'!O34</f>
        <v>0</v>
      </c>
      <c r="H12" s="863">
        <f>+'1002 Aguas'!O35</f>
        <v>0</v>
      </c>
      <c r="I12" s="863">
        <f>+'1002 Aguas'!O36</f>
        <v>0</v>
      </c>
      <c r="J12" s="864">
        <f t="shared" ref="J12:J68" si="0">+D12+E12+F12+G12+H12+I12</f>
        <v>0</v>
      </c>
      <c r="L12" s="890" t="s">
        <v>32</v>
      </c>
      <c r="M12" s="903">
        <v>0</v>
      </c>
      <c r="U12" s="856"/>
    </row>
    <row r="13" spans="1:21" ht="37.5" customHeight="1" x14ac:dyDescent="0.25">
      <c r="A13" s="870">
        <v>1003</v>
      </c>
      <c r="B13" s="862" t="s">
        <v>7</v>
      </c>
      <c r="C13" s="859" t="s">
        <v>982</v>
      </c>
      <c r="D13" s="863">
        <f>+'1003 Sec.Gen.'!O31</f>
        <v>0</v>
      </c>
      <c r="E13" s="863">
        <f>+'1003 Sec.Gen.'!O32</f>
        <v>0</v>
      </c>
      <c r="F13" s="863">
        <f>+'1003 Sec.Gen.'!O33</f>
        <v>0</v>
      </c>
      <c r="G13" s="863">
        <f>+'1003 Sec.Gen.'!O34</f>
        <v>0</v>
      </c>
      <c r="H13" s="863">
        <f>+'1003 Sec.Gen.'!O35</f>
        <v>0</v>
      </c>
      <c r="I13" s="863">
        <f>+'1003 Sec.Gen.'!O36</f>
        <v>0</v>
      </c>
      <c r="J13" s="864">
        <f t="shared" si="0"/>
        <v>0</v>
      </c>
      <c r="L13" s="890" t="s">
        <v>1465</v>
      </c>
      <c r="M13" s="903">
        <v>0.5357142857142857</v>
      </c>
      <c r="U13" s="856"/>
    </row>
    <row r="14" spans="1:21" ht="37.5" customHeight="1" x14ac:dyDescent="0.25">
      <c r="A14" s="870">
        <v>1004</v>
      </c>
      <c r="B14" s="862" t="s">
        <v>1083</v>
      </c>
      <c r="C14" s="859" t="s">
        <v>1082</v>
      </c>
      <c r="D14" s="863">
        <f>+'1004 SDDE'!O31</f>
        <v>0.1</v>
      </c>
      <c r="E14" s="863">
        <f>+'1004 SDDE'!O32</f>
        <v>0.1</v>
      </c>
      <c r="F14" s="863">
        <f>+'1004 SDDE'!O33</f>
        <v>0.25</v>
      </c>
      <c r="G14" s="863">
        <f>+'1004 SDDE'!O34</f>
        <v>0.25</v>
      </c>
      <c r="H14" s="863">
        <f>+'1004 SDDE'!O35</f>
        <v>0.25</v>
      </c>
      <c r="I14" s="863">
        <f>+'1004 SDDE'!O36</f>
        <v>0.05</v>
      </c>
      <c r="J14" s="864">
        <f t="shared" si="0"/>
        <v>1</v>
      </c>
      <c r="L14" s="890" t="s">
        <v>1082</v>
      </c>
      <c r="M14" s="903">
        <v>0.32500000000000001</v>
      </c>
      <c r="U14" s="856"/>
    </row>
    <row r="15" spans="1:21" ht="37.5" customHeight="1" x14ac:dyDescent="0.25">
      <c r="A15" s="870">
        <v>1005</v>
      </c>
      <c r="B15" s="859" t="s">
        <v>9</v>
      </c>
      <c r="C15" s="859" t="s">
        <v>1138</v>
      </c>
      <c r="D15" s="863">
        <f>+'1005 DADEP'!O31</f>
        <v>0.1</v>
      </c>
      <c r="E15" s="863">
        <f>+'1005 DADEP'!O32</f>
        <v>0.1</v>
      </c>
      <c r="F15" s="863">
        <f>+'1005 DADEP'!O33</f>
        <v>0.25</v>
      </c>
      <c r="G15" s="863">
        <f>+'1005 DADEP'!O34</f>
        <v>0.25</v>
      </c>
      <c r="H15" s="863">
        <f>+'1005 DADEP'!O35</f>
        <v>0</v>
      </c>
      <c r="I15" s="863">
        <f>+'1005 DADEP'!O36</f>
        <v>0.05</v>
      </c>
      <c r="J15" s="864">
        <f t="shared" si="0"/>
        <v>0.75</v>
      </c>
      <c r="L15" s="890" t="s">
        <v>1900</v>
      </c>
      <c r="M15" s="903">
        <v>0.26666666666666666</v>
      </c>
      <c r="U15" s="856"/>
    </row>
    <row r="16" spans="1:21" ht="37.5" customHeight="1" x14ac:dyDescent="0.25">
      <c r="A16" s="870">
        <v>1006</v>
      </c>
      <c r="B16" s="859" t="s">
        <v>10</v>
      </c>
      <c r="C16" s="859" t="s">
        <v>982</v>
      </c>
      <c r="D16" s="863">
        <f>+'1006 DASC'!O31</f>
        <v>0.1</v>
      </c>
      <c r="E16" s="863">
        <f>+'1006 DASC'!O32</f>
        <v>0.1</v>
      </c>
      <c r="F16" s="863">
        <f>+'1006 DASC'!O33</f>
        <v>0.25</v>
      </c>
      <c r="G16" s="863">
        <f>+'1006 DASC'!O34</f>
        <v>0.25</v>
      </c>
      <c r="H16" s="863">
        <f>+'1006 DASC'!O35</f>
        <v>0.25</v>
      </c>
      <c r="I16" s="863">
        <f>+'1006 DASC'!O36</f>
        <v>0.05</v>
      </c>
      <c r="J16" s="864">
        <f t="shared" si="0"/>
        <v>1</v>
      </c>
      <c r="L16" s="890" t="s">
        <v>5264</v>
      </c>
      <c r="M16" s="903">
        <v>0.15000000000000002</v>
      </c>
      <c r="U16" s="856"/>
    </row>
    <row r="17" spans="1:21" ht="37.5" customHeight="1" x14ac:dyDescent="0.25">
      <c r="A17" s="870">
        <v>1007</v>
      </c>
      <c r="B17" s="859" t="s">
        <v>11</v>
      </c>
      <c r="C17" s="859" t="s">
        <v>1331</v>
      </c>
      <c r="D17" s="863">
        <f>+'1007 EGAT'!O31</f>
        <v>0</v>
      </c>
      <c r="E17" s="863">
        <f>+'1007 EGAT'!O32</f>
        <v>0</v>
      </c>
      <c r="F17" s="863">
        <f>+'1007 EGAT'!O33</f>
        <v>0</v>
      </c>
      <c r="G17" s="863">
        <f>+'1007 EGAT'!O34</f>
        <v>0</v>
      </c>
      <c r="H17" s="863">
        <f>+'1007 EGAT'!O35</f>
        <v>0</v>
      </c>
      <c r="I17" s="863">
        <f>+'1007 EGAT'!O36</f>
        <v>0</v>
      </c>
      <c r="J17" s="864">
        <f t="shared" si="0"/>
        <v>0</v>
      </c>
      <c r="L17" s="890" t="s">
        <v>982</v>
      </c>
      <c r="M17" s="903">
        <v>0.5</v>
      </c>
      <c r="U17" s="856"/>
    </row>
    <row r="18" spans="1:21" ht="37.5" customHeight="1" x14ac:dyDescent="0.25">
      <c r="A18" s="870">
        <v>1008</v>
      </c>
      <c r="B18" s="859" t="s">
        <v>12</v>
      </c>
      <c r="C18" s="859" t="s">
        <v>1331</v>
      </c>
      <c r="D18" s="863">
        <f>+'1008 IDCBIS'!O31</f>
        <v>0</v>
      </c>
      <c r="E18" s="863">
        <f>+'1008 IDCBIS'!O32</f>
        <v>0</v>
      </c>
      <c r="F18" s="863">
        <f>+'1008 IDCBIS'!O33</f>
        <v>0</v>
      </c>
      <c r="G18" s="863">
        <f>+'1008 IDCBIS'!O34</f>
        <v>0</v>
      </c>
      <c r="H18" s="863">
        <f>+'1008 IDCBIS'!O35</f>
        <v>0</v>
      </c>
      <c r="I18" s="863">
        <f>+'1008 IDCBIS'!O36</f>
        <v>0</v>
      </c>
      <c r="J18" s="864">
        <f t="shared" si="0"/>
        <v>0</v>
      </c>
      <c r="L18" s="890" t="s">
        <v>1138</v>
      </c>
      <c r="M18" s="903">
        <v>0.66666666666666663</v>
      </c>
      <c r="U18" s="856"/>
    </row>
    <row r="19" spans="1:21" ht="37.5" customHeight="1" x14ac:dyDescent="0.25">
      <c r="A19" s="870">
        <v>1009</v>
      </c>
      <c r="B19" s="859" t="s">
        <v>13</v>
      </c>
      <c r="C19" s="859" t="s">
        <v>1465</v>
      </c>
      <c r="D19" s="863">
        <f>+'1009 SDCRD'!O31</f>
        <v>0.1</v>
      </c>
      <c r="E19" s="863">
        <f>+'1009 SDCRD'!O32</f>
        <v>0.1</v>
      </c>
      <c r="F19" s="863">
        <f>+'1009 SDCRD'!O33</f>
        <v>0.25</v>
      </c>
      <c r="G19" s="863">
        <f>+'1009 SDCRD'!O34</f>
        <v>0.25</v>
      </c>
      <c r="H19" s="863">
        <f>+'1009 SDCRD'!O35</f>
        <v>0</v>
      </c>
      <c r="I19" s="863">
        <f>+'1009 SDCRD'!O36</f>
        <v>0.05</v>
      </c>
      <c r="J19" s="864">
        <f t="shared" si="0"/>
        <v>0.75</v>
      </c>
      <c r="L19" s="890" t="s">
        <v>100</v>
      </c>
      <c r="M19" s="903">
        <v>0.31666666666666665</v>
      </c>
      <c r="U19" s="856"/>
    </row>
    <row r="20" spans="1:21" ht="37.5" customHeight="1" x14ac:dyDescent="0.25">
      <c r="A20" s="870">
        <v>1010</v>
      </c>
      <c r="B20" s="859" t="s">
        <v>14</v>
      </c>
      <c r="C20" s="859" t="s">
        <v>1138</v>
      </c>
      <c r="D20" s="863">
        <f>+'1010 Sec.Gob.'!O31</f>
        <v>0.1</v>
      </c>
      <c r="E20" s="863">
        <f>+'1010 Sec.Gob.'!O32</f>
        <v>0.1</v>
      </c>
      <c r="F20" s="863">
        <f>+'1010 Sec.Gob.'!O33</f>
        <v>0</v>
      </c>
      <c r="G20" s="863">
        <f>+'1010 Sec.Gob.'!O34</f>
        <v>0</v>
      </c>
      <c r="H20" s="863">
        <f>+'1010 Sec.Gob.'!O35</f>
        <v>0</v>
      </c>
      <c r="I20" s="863">
        <f>+'1010 Sec.Gob.'!O36</f>
        <v>0.05</v>
      </c>
      <c r="J20" s="864">
        <f t="shared" si="0"/>
        <v>0.25</v>
      </c>
      <c r="L20" s="890" t="s">
        <v>2399</v>
      </c>
      <c r="M20" s="903">
        <v>0.26250000000000001</v>
      </c>
      <c r="U20" s="856"/>
    </row>
    <row r="21" spans="1:21" ht="37.5" customHeight="1" x14ac:dyDescent="0.25">
      <c r="A21" s="870">
        <v>1011</v>
      </c>
      <c r="B21" s="859" t="s">
        <v>15</v>
      </c>
      <c r="C21" s="859" t="s">
        <v>1700</v>
      </c>
      <c r="D21" s="863">
        <f>+'1011 SDMOV'!O31</f>
        <v>0.1</v>
      </c>
      <c r="E21" s="863">
        <f>+'1011 SDMOV'!O32</f>
        <v>0.1</v>
      </c>
      <c r="F21" s="863">
        <f>+'1011 SDMOV'!O33</f>
        <v>0.25</v>
      </c>
      <c r="G21" s="863">
        <f>+'1011 SDMOV'!O34</f>
        <v>0.25</v>
      </c>
      <c r="H21" s="863">
        <f>+'1011 SDMOV'!O35</f>
        <v>0.25</v>
      </c>
      <c r="I21" s="863">
        <f>+'1011 SDMOV'!O36</f>
        <v>0.05</v>
      </c>
      <c r="J21" s="864">
        <f t="shared" si="0"/>
        <v>1</v>
      </c>
      <c r="L21" s="890" t="s">
        <v>4160</v>
      </c>
      <c r="M21" s="903">
        <v>0.25</v>
      </c>
      <c r="U21" s="856"/>
    </row>
    <row r="22" spans="1:21" ht="37.5" customHeight="1" x14ac:dyDescent="0.25">
      <c r="A22" s="870">
        <v>1012</v>
      </c>
      <c r="B22" s="859" t="s">
        <v>1830</v>
      </c>
      <c r="C22" s="859" t="s">
        <v>1829</v>
      </c>
      <c r="D22" s="863">
        <f>+'1012 UAECOB'!O31</f>
        <v>0</v>
      </c>
      <c r="E22" s="863">
        <f>+'1012 UAECOB'!O32</f>
        <v>0</v>
      </c>
      <c r="F22" s="863">
        <f>+'1012 UAECOB'!O33</f>
        <v>0</v>
      </c>
      <c r="G22" s="863">
        <f>+'1012 UAECOB'!O34</f>
        <v>0</v>
      </c>
      <c r="H22" s="863">
        <f>+'1012 UAECOB'!O35</f>
        <v>0</v>
      </c>
      <c r="I22" s="863">
        <f>+'1012 UAECOB'!O36</f>
        <v>0</v>
      </c>
      <c r="J22" s="864">
        <f t="shared" si="0"/>
        <v>0</v>
      </c>
      <c r="L22" s="890" t="s">
        <v>1700</v>
      </c>
      <c r="M22" s="903">
        <v>0.33333333333333331</v>
      </c>
      <c r="U22" s="856"/>
    </row>
    <row r="23" spans="1:21" ht="37.5" customHeight="1" x14ac:dyDescent="0.25">
      <c r="A23" s="870">
        <v>1013</v>
      </c>
      <c r="B23" s="859" t="s">
        <v>17</v>
      </c>
      <c r="C23" s="859" t="s">
        <v>1900</v>
      </c>
      <c r="D23" s="863">
        <f>+'1013 Un.Dis.'!O31</f>
        <v>0.1</v>
      </c>
      <c r="E23" s="863">
        <f>+'1013 Un.Dis.'!O32</f>
        <v>0</v>
      </c>
      <c r="F23" s="863">
        <f>+'1013 Un.Dis.'!O33</f>
        <v>0</v>
      </c>
      <c r="G23" s="863">
        <f>+'1013 Un.Dis.'!O34</f>
        <v>0</v>
      </c>
      <c r="H23" s="863">
        <f>+'1013 Un.Dis.'!O35</f>
        <v>0</v>
      </c>
      <c r="I23" s="863">
        <f>+'1013 Un.Dis.'!O36</f>
        <v>0</v>
      </c>
      <c r="J23" s="864">
        <f t="shared" si="0"/>
        <v>0.1</v>
      </c>
      <c r="L23" s="890" t="s">
        <v>2995</v>
      </c>
      <c r="M23" s="903">
        <v>1</v>
      </c>
      <c r="U23" s="856"/>
    </row>
    <row r="24" spans="1:21" ht="37.5" customHeight="1" x14ac:dyDescent="0.25">
      <c r="A24" s="870">
        <v>1014</v>
      </c>
      <c r="B24" s="859" t="s">
        <v>18</v>
      </c>
      <c r="C24" s="859" t="s">
        <v>100</v>
      </c>
      <c r="D24" s="863">
        <f>+'1014 ERU'!O31</f>
        <v>0.1</v>
      </c>
      <c r="E24" s="863">
        <f>+'1014 ERU'!O32</f>
        <v>0.1</v>
      </c>
      <c r="F24" s="863">
        <f>+'1014 ERU'!O33</f>
        <v>0.25</v>
      </c>
      <c r="G24" s="863">
        <f>+'1014 ERU'!O34</f>
        <v>0.25</v>
      </c>
      <c r="H24" s="863">
        <f>+'1014 ERU'!O35</f>
        <v>0.25</v>
      </c>
      <c r="I24" s="863">
        <f>+'1014 ERU'!O36</f>
        <v>0.05</v>
      </c>
      <c r="J24" s="864">
        <f t="shared" si="0"/>
        <v>1</v>
      </c>
      <c r="L24" s="890" t="s">
        <v>2759</v>
      </c>
      <c r="M24" s="903">
        <v>0.56666666666666665</v>
      </c>
      <c r="U24" s="856"/>
    </row>
    <row r="25" spans="1:21" ht="37.5" customHeight="1" x14ac:dyDescent="0.25">
      <c r="A25" s="870">
        <v>1015</v>
      </c>
      <c r="B25" s="859" t="s">
        <v>19</v>
      </c>
      <c r="C25" s="859" t="s">
        <v>1465</v>
      </c>
      <c r="D25" s="863">
        <f>+'1015 IDRD'!O31</f>
        <v>0.1</v>
      </c>
      <c r="E25" s="863">
        <f>+'1015 IDRD'!O32</f>
        <v>0.1</v>
      </c>
      <c r="F25" s="863">
        <f>+'1015 IDRD'!O33</f>
        <v>0.25</v>
      </c>
      <c r="G25" s="863">
        <f>+'1015 IDRD'!O34</f>
        <v>0.25</v>
      </c>
      <c r="H25" s="863">
        <f>+'1015 IDRD'!O35</f>
        <v>0.25</v>
      </c>
      <c r="I25" s="863">
        <f>+'1015 IDRD'!O36</f>
        <v>0.05</v>
      </c>
      <c r="J25" s="864">
        <f t="shared" si="0"/>
        <v>1</v>
      </c>
      <c r="L25" s="890" t="s">
        <v>4619</v>
      </c>
      <c r="M25" s="903">
        <v>1</v>
      </c>
      <c r="U25" s="856"/>
    </row>
    <row r="26" spans="1:21" ht="37.5" customHeight="1" x14ac:dyDescent="0.25">
      <c r="A26" s="870">
        <v>1016</v>
      </c>
      <c r="B26" s="859" t="s">
        <v>20</v>
      </c>
      <c r="C26" s="859" t="s">
        <v>1082</v>
      </c>
      <c r="D26" s="863">
        <f>+'1016 IPES'!O31</f>
        <v>0.1</v>
      </c>
      <c r="E26" s="863">
        <f>+'1016 IPES'!O32</f>
        <v>0</v>
      </c>
      <c r="F26" s="863">
        <f>+'1016 IPES'!O33</f>
        <v>0</v>
      </c>
      <c r="G26" s="863">
        <f>+'1016 IPES'!O34</f>
        <v>0</v>
      </c>
      <c r="H26" s="863">
        <f>+'1016 IPES'!O35</f>
        <v>0</v>
      </c>
      <c r="I26" s="863">
        <f>+'1016 IPES'!O36</f>
        <v>0</v>
      </c>
      <c r="J26" s="864">
        <f t="shared" si="0"/>
        <v>0.1</v>
      </c>
      <c r="L26" s="890" t="s">
        <v>1331</v>
      </c>
      <c r="M26" s="903">
        <v>0.4375</v>
      </c>
      <c r="U26" s="856"/>
    </row>
    <row r="27" spans="1:21" ht="37.5" customHeight="1" thickBot="1" x14ac:dyDescent="0.3">
      <c r="A27" s="870">
        <v>1017</v>
      </c>
      <c r="B27" s="859" t="s">
        <v>21</v>
      </c>
      <c r="C27" s="859" t="s">
        <v>1082</v>
      </c>
      <c r="D27" s="863">
        <f>+'1017 IDT'!O31</f>
        <v>0.1</v>
      </c>
      <c r="E27" s="863">
        <f>+'1017 IDT'!O32</f>
        <v>0.1</v>
      </c>
      <c r="F27" s="863">
        <f>+'1017 IDT'!O33</f>
        <v>0</v>
      </c>
      <c r="G27" s="863">
        <f>+'1017 IDT'!O34</f>
        <v>0</v>
      </c>
      <c r="H27" s="863">
        <f>+'1017 IDT'!O35</f>
        <v>0</v>
      </c>
      <c r="I27" s="863">
        <f>+'1017 IDT'!O36</f>
        <v>0</v>
      </c>
      <c r="J27" s="864">
        <f t="shared" si="0"/>
        <v>0.2</v>
      </c>
      <c r="L27" s="983" t="s">
        <v>1829</v>
      </c>
      <c r="M27" s="903">
        <v>0.05</v>
      </c>
      <c r="U27" s="856"/>
    </row>
    <row r="28" spans="1:21" ht="37.5" customHeight="1" thickBot="1" x14ac:dyDescent="0.3">
      <c r="A28" s="870">
        <v>1018</v>
      </c>
      <c r="B28" s="859" t="s">
        <v>22</v>
      </c>
      <c r="C28" s="859" t="s">
        <v>2399</v>
      </c>
      <c r="D28" s="863">
        <f>+'1018 FONCEP'!O31</f>
        <v>0.1</v>
      </c>
      <c r="E28" s="863">
        <f>+'1018 FONCEP'!O32</f>
        <v>0</v>
      </c>
      <c r="F28" s="863">
        <f>+'1018 FONCEP'!O33</f>
        <v>0.25</v>
      </c>
      <c r="G28" s="863">
        <f>+'1018 FONCEP'!O34</f>
        <v>0.25</v>
      </c>
      <c r="H28" s="863">
        <f>+'1018 FONCEP'!O35</f>
        <v>0.25</v>
      </c>
      <c r="I28" s="863">
        <f>+'1018 FONCEP'!O36</f>
        <v>0.05</v>
      </c>
      <c r="J28" s="864">
        <f t="shared" si="0"/>
        <v>0.9</v>
      </c>
      <c r="L28" s="891" t="s">
        <v>5658</v>
      </c>
      <c r="M28" s="896">
        <v>0.38103448275862073</v>
      </c>
      <c r="N28" s="857"/>
      <c r="O28" s="857"/>
      <c r="P28" s="857"/>
      <c r="Q28" s="857"/>
      <c r="R28" s="857"/>
      <c r="S28" s="857"/>
      <c r="T28" s="857"/>
      <c r="U28" s="858"/>
    </row>
    <row r="29" spans="1:21" ht="37.5" customHeight="1" thickBot="1" x14ac:dyDescent="0.3">
      <c r="A29" s="870">
        <v>1019</v>
      </c>
      <c r="B29" s="859" t="s">
        <v>23</v>
      </c>
      <c r="C29" s="859" t="s">
        <v>1900</v>
      </c>
      <c r="D29" s="863">
        <f>+'1019 SED'!O31</f>
        <v>0.1</v>
      </c>
      <c r="E29" s="863">
        <f>+'1019 SED'!O32</f>
        <v>0.1</v>
      </c>
      <c r="F29" s="863">
        <f>+'1019 SED'!O33</f>
        <v>0</v>
      </c>
      <c r="G29" s="863">
        <f>+'1019 SED'!O34</f>
        <v>0</v>
      </c>
      <c r="H29" s="863">
        <f>+'1019 SED'!O35</f>
        <v>0</v>
      </c>
      <c r="I29" s="863">
        <f>+'1019 SED'!O36</f>
        <v>0.05</v>
      </c>
      <c r="J29" s="864">
        <f t="shared" si="0"/>
        <v>0.25</v>
      </c>
      <c r="M29" s="23"/>
    </row>
    <row r="30" spans="1:21" ht="47.25" customHeight="1" thickBot="1" x14ac:dyDescent="0.3">
      <c r="A30" s="870">
        <v>1020</v>
      </c>
      <c r="B30" s="859" t="s">
        <v>24</v>
      </c>
      <c r="C30" s="859" t="s">
        <v>1465</v>
      </c>
      <c r="D30" s="863">
        <f>+'1020 IDARTES'!O31</f>
        <v>0.1</v>
      </c>
      <c r="E30" s="863">
        <f>+'1020 IDARTES'!O32</f>
        <v>0.1</v>
      </c>
      <c r="F30" s="863">
        <f>+'1020 IDARTES'!O33</f>
        <v>0</v>
      </c>
      <c r="G30" s="863">
        <f>+'1020 IDARTES'!O34</f>
        <v>0.25</v>
      </c>
      <c r="H30" s="863">
        <f>+'1020 IDARTES'!O35</f>
        <v>0</v>
      </c>
      <c r="I30" s="863">
        <f>+'1020 IDARTES'!O36</f>
        <v>0.05</v>
      </c>
      <c r="J30" s="864">
        <f t="shared" si="0"/>
        <v>0.5</v>
      </c>
      <c r="L30" s="894" t="s">
        <v>5650</v>
      </c>
      <c r="M30" s="895" t="s">
        <v>1331</v>
      </c>
      <c r="N30" s="854"/>
      <c r="O30" s="854"/>
      <c r="P30" s="854"/>
      <c r="Q30" s="854"/>
      <c r="R30" s="854"/>
      <c r="S30" s="854"/>
      <c r="T30" s="854"/>
      <c r="U30" s="855"/>
    </row>
    <row r="31" spans="1:21" ht="37.5" customHeight="1" thickBot="1" x14ac:dyDescent="0.3">
      <c r="A31" s="870">
        <v>1021</v>
      </c>
      <c r="B31" s="859" t="s">
        <v>25</v>
      </c>
      <c r="C31" s="859" t="s">
        <v>1700</v>
      </c>
      <c r="D31" s="863">
        <f>+'1021 TRANSMI'!O31</f>
        <v>0</v>
      </c>
      <c r="E31" s="863">
        <f>+'1021 TRANSMI'!O32</f>
        <v>0</v>
      </c>
      <c r="F31" s="863">
        <f>+'1021 TRANSMI'!O33</f>
        <v>0</v>
      </c>
      <c r="G31" s="863">
        <f>+'1021 TRANSMI'!O34</f>
        <v>0</v>
      </c>
      <c r="H31" s="863">
        <f>+'1021 TRANSMI'!O35</f>
        <v>0</v>
      </c>
      <c r="I31" s="863">
        <f>+'1021 TRANSMI'!O36</f>
        <v>0</v>
      </c>
      <c r="J31" s="864">
        <f t="shared" si="0"/>
        <v>0</v>
      </c>
      <c r="L31" s="872"/>
      <c r="U31" s="856"/>
    </row>
    <row r="32" spans="1:21" ht="30.75" thickBot="1" x14ac:dyDescent="0.3">
      <c r="A32" s="870">
        <v>1022</v>
      </c>
      <c r="B32" s="859" t="s">
        <v>26</v>
      </c>
      <c r="C32" s="859" t="s">
        <v>2759</v>
      </c>
      <c r="D32" s="863">
        <f>+'1022 VEED'!O31</f>
        <v>0.1</v>
      </c>
      <c r="E32" s="863">
        <f>+'1022 VEED'!O32</f>
        <v>0.1</v>
      </c>
      <c r="F32" s="863">
        <f>+'1022 VEED'!O33</f>
        <v>0.25</v>
      </c>
      <c r="G32" s="863">
        <f>+'1022 VEED'!O34</f>
        <v>0.25</v>
      </c>
      <c r="H32" s="863">
        <f>+'1022 VEED'!O35</f>
        <v>0</v>
      </c>
      <c r="I32" s="863">
        <f>+'1022 VEED'!O36</f>
        <v>0.05</v>
      </c>
      <c r="J32" s="864">
        <f t="shared" si="0"/>
        <v>0.75</v>
      </c>
      <c r="L32" s="891" t="s">
        <v>5656</v>
      </c>
      <c r="M32" s="985" t="s">
        <v>5735</v>
      </c>
      <c r="N32" s="897" t="s">
        <v>5736</v>
      </c>
      <c r="O32" s="897" t="s">
        <v>5737</v>
      </c>
      <c r="P32" s="897" t="s">
        <v>5738</v>
      </c>
      <c r="Q32" s="897" t="s">
        <v>5739</v>
      </c>
      <c r="R32" s="897" t="s">
        <v>5740</v>
      </c>
      <c r="S32" s="981" t="s">
        <v>5734</v>
      </c>
      <c r="U32" s="856"/>
    </row>
    <row r="33" spans="1:21" ht="37.5" customHeight="1" x14ac:dyDescent="0.25">
      <c r="A33" s="870">
        <v>1023</v>
      </c>
      <c r="B33" s="859" t="s">
        <v>27</v>
      </c>
      <c r="C33" s="859" t="s">
        <v>2759</v>
      </c>
      <c r="D33" s="863">
        <f>+'1023 PERS.'!O31</f>
        <v>0.1</v>
      </c>
      <c r="E33" s="863">
        <f>+'1023 PERS.'!O32</f>
        <v>0.1</v>
      </c>
      <c r="F33" s="863">
        <f>+'1023 PERS.'!O33</f>
        <v>0</v>
      </c>
      <c r="G33" s="863">
        <f>+'1023 PERS.'!O34</f>
        <v>0</v>
      </c>
      <c r="H33" s="863">
        <f>+'1023 PERS.'!O35</f>
        <v>0</v>
      </c>
      <c r="I33" s="863">
        <f>+'1023 PERS.'!O36</f>
        <v>0</v>
      </c>
      <c r="J33" s="864">
        <f t="shared" si="0"/>
        <v>0.2</v>
      </c>
      <c r="L33" s="982" t="s">
        <v>38</v>
      </c>
      <c r="M33" s="987">
        <v>0.1</v>
      </c>
      <c r="N33" s="988">
        <v>0.1</v>
      </c>
      <c r="O33" s="988">
        <v>0</v>
      </c>
      <c r="P33" s="988">
        <v>0</v>
      </c>
      <c r="Q33" s="988">
        <v>0</v>
      </c>
      <c r="R33" s="988">
        <v>0.05</v>
      </c>
      <c r="S33" s="989">
        <v>0.25</v>
      </c>
      <c r="U33" s="856"/>
    </row>
    <row r="34" spans="1:21" ht="37.5" customHeight="1" x14ac:dyDescent="0.25">
      <c r="A34" s="870">
        <v>1024</v>
      </c>
      <c r="B34" s="859" t="s">
        <v>2907</v>
      </c>
      <c r="C34" s="859" t="s">
        <v>1465</v>
      </c>
      <c r="D34" s="863">
        <f>+'1024 FUGA'!O31</f>
        <v>0</v>
      </c>
      <c r="E34" s="863">
        <f>+'1024 FUGA'!O32</f>
        <v>0</v>
      </c>
      <c r="F34" s="863">
        <f>+'1024 FUGA'!O33</f>
        <v>0</v>
      </c>
      <c r="G34" s="863">
        <f>+'1024 FUGA'!O34</f>
        <v>0</v>
      </c>
      <c r="H34" s="863">
        <f>+'1024 FUGA'!O35</f>
        <v>0</v>
      </c>
      <c r="I34" s="863">
        <f>+'1024 FUGA'!O36</f>
        <v>0</v>
      </c>
      <c r="J34" s="864">
        <f t="shared" si="0"/>
        <v>0</v>
      </c>
      <c r="L34" s="890" t="s">
        <v>11</v>
      </c>
      <c r="M34" s="990">
        <v>0</v>
      </c>
      <c r="N34" s="350">
        <v>0</v>
      </c>
      <c r="O34" s="350">
        <v>0</v>
      </c>
      <c r="P34" s="350">
        <v>0</v>
      </c>
      <c r="Q34" s="350">
        <v>0</v>
      </c>
      <c r="R34" s="350">
        <v>0</v>
      </c>
      <c r="S34" s="991">
        <v>0</v>
      </c>
      <c r="U34" s="856"/>
    </row>
    <row r="35" spans="1:21" ht="37.5" customHeight="1" x14ac:dyDescent="0.25">
      <c r="A35" s="870">
        <v>1025</v>
      </c>
      <c r="B35" s="859" t="s">
        <v>29</v>
      </c>
      <c r="C35" s="859" t="s">
        <v>2995</v>
      </c>
      <c r="D35" s="863">
        <f>+'1025 SDMU'!O31</f>
        <v>0.1</v>
      </c>
      <c r="E35" s="863">
        <f>+'1025 SDMU'!O32</f>
        <v>0.1</v>
      </c>
      <c r="F35" s="863">
        <f>+'1025 SDMU'!O33</f>
        <v>0.25</v>
      </c>
      <c r="G35" s="863">
        <f>+'1025 SDMU'!O34</f>
        <v>0.25</v>
      </c>
      <c r="H35" s="863">
        <f>+'1025 SDMU'!O35</f>
        <v>0.25</v>
      </c>
      <c r="I35" s="863">
        <f>+'1025 SDMU'!O36</f>
        <v>0.05</v>
      </c>
      <c r="J35" s="864">
        <f t="shared" si="0"/>
        <v>1</v>
      </c>
      <c r="L35" s="890" t="s">
        <v>12</v>
      </c>
      <c r="M35" s="990">
        <v>0</v>
      </c>
      <c r="N35" s="350">
        <v>0</v>
      </c>
      <c r="O35" s="350">
        <v>0</v>
      </c>
      <c r="P35" s="350">
        <v>0</v>
      </c>
      <c r="Q35" s="350">
        <v>0</v>
      </c>
      <c r="R35" s="350">
        <v>0</v>
      </c>
      <c r="S35" s="991">
        <v>0</v>
      </c>
      <c r="U35" s="856"/>
    </row>
    <row r="36" spans="1:21" ht="37.5" customHeight="1" x14ac:dyDescent="0.25">
      <c r="A36" s="870">
        <v>1026</v>
      </c>
      <c r="B36" s="859" t="s">
        <v>30</v>
      </c>
      <c r="C36" s="859" t="s">
        <v>100</v>
      </c>
      <c r="D36" s="863">
        <f>+'1026 CVP'!O31</f>
        <v>0.1</v>
      </c>
      <c r="E36" s="863">
        <f>+'1026 CVP'!O32</f>
        <v>0.1</v>
      </c>
      <c r="F36" s="863">
        <f>+'1026 CVP'!O33</f>
        <v>0.25</v>
      </c>
      <c r="G36" s="863">
        <f>+'1026 CVP'!O34</f>
        <v>0.25</v>
      </c>
      <c r="H36" s="863">
        <f>+'1026 CVP'!O35</f>
        <v>0</v>
      </c>
      <c r="I36" s="863">
        <f>+'1026 CVP'!O36</f>
        <v>0.05</v>
      </c>
      <c r="J36" s="864">
        <f t="shared" si="0"/>
        <v>0.75</v>
      </c>
      <c r="L36" s="890" t="s">
        <v>50</v>
      </c>
      <c r="M36" s="990">
        <v>0</v>
      </c>
      <c r="N36" s="350">
        <v>0</v>
      </c>
      <c r="O36" s="350">
        <v>0</v>
      </c>
      <c r="P36" s="350">
        <v>0</v>
      </c>
      <c r="Q36" s="350">
        <v>0</v>
      </c>
      <c r="R36" s="350">
        <v>0</v>
      </c>
      <c r="S36" s="991">
        <v>0</v>
      </c>
      <c r="U36" s="856"/>
    </row>
    <row r="37" spans="1:21" ht="37.5" customHeight="1" x14ac:dyDescent="0.25">
      <c r="A37" s="870">
        <v>1027</v>
      </c>
      <c r="B37" s="859" t="s">
        <v>31</v>
      </c>
      <c r="C37" s="859" t="s">
        <v>1465</v>
      </c>
      <c r="D37" s="863">
        <f>+'1027 CA-CA'!O31</f>
        <v>0</v>
      </c>
      <c r="E37" s="863">
        <f>+'1027 CA-CA'!O32</f>
        <v>0</v>
      </c>
      <c r="F37" s="863">
        <f>+'1027 CA-CA'!O33</f>
        <v>0</v>
      </c>
      <c r="G37" s="863">
        <f>+'1027 CA-CA'!O34</f>
        <v>0</v>
      </c>
      <c r="H37" s="863">
        <f>+'1027 CA-CA'!O35</f>
        <v>0</v>
      </c>
      <c r="I37" s="863">
        <f>+'1027 CA-CA'!O36</f>
        <v>0</v>
      </c>
      <c r="J37" s="864">
        <f t="shared" si="0"/>
        <v>0</v>
      </c>
      <c r="L37" s="890" t="s">
        <v>60</v>
      </c>
      <c r="M37" s="990">
        <v>0.1</v>
      </c>
      <c r="N37" s="350">
        <v>0.1</v>
      </c>
      <c r="O37" s="350">
        <v>0.25</v>
      </c>
      <c r="P37" s="350">
        <v>0</v>
      </c>
      <c r="Q37" s="350">
        <v>0</v>
      </c>
      <c r="R37" s="350">
        <v>0.05</v>
      </c>
      <c r="S37" s="991">
        <v>0.5</v>
      </c>
      <c r="U37" s="856"/>
    </row>
    <row r="38" spans="1:21" ht="37.5" customHeight="1" x14ac:dyDescent="0.25">
      <c r="A38" s="870">
        <v>1028</v>
      </c>
      <c r="B38" s="859" t="s">
        <v>32</v>
      </c>
      <c r="C38" s="859" t="s">
        <v>32</v>
      </c>
      <c r="D38" s="863">
        <f>+'1028 CONCEJO'!O31</f>
        <v>0</v>
      </c>
      <c r="E38" s="863">
        <f>+'1028 CONCEJO'!O32</f>
        <v>0</v>
      </c>
      <c r="F38" s="863">
        <f>+'1028 CONCEJO'!O33</f>
        <v>0</v>
      </c>
      <c r="G38" s="863">
        <f>+'1028 CONCEJO'!O34</f>
        <v>0</v>
      </c>
      <c r="H38" s="863">
        <f>+'1028 CONCEJO'!O35</f>
        <v>0</v>
      </c>
      <c r="I38" s="863">
        <f>+'1028 CONCEJO'!O36</f>
        <v>0</v>
      </c>
      <c r="J38" s="864">
        <f t="shared" si="0"/>
        <v>0</v>
      </c>
      <c r="L38" s="890" t="s">
        <v>51</v>
      </c>
      <c r="M38" s="990">
        <v>0.1</v>
      </c>
      <c r="N38" s="350">
        <v>0.1</v>
      </c>
      <c r="O38" s="350">
        <v>0.25</v>
      </c>
      <c r="P38" s="350">
        <v>0.25</v>
      </c>
      <c r="Q38" s="350">
        <v>0.25</v>
      </c>
      <c r="R38" s="350">
        <v>0.05</v>
      </c>
      <c r="S38" s="991">
        <v>1</v>
      </c>
      <c r="U38" s="856"/>
    </row>
    <row r="39" spans="1:21" ht="37.5" customHeight="1" x14ac:dyDescent="0.25">
      <c r="A39" s="870">
        <v>1029</v>
      </c>
      <c r="B39" s="859" t="s">
        <v>5676</v>
      </c>
      <c r="C39" s="859" t="s">
        <v>2759</v>
      </c>
      <c r="D39" s="863">
        <f>+'1029 CONT'!O31</f>
        <v>0.1</v>
      </c>
      <c r="E39" s="863">
        <f>+'1029 CONT'!O32</f>
        <v>0.1</v>
      </c>
      <c r="F39" s="863">
        <f>+'1029 CONT'!O33</f>
        <v>0.25</v>
      </c>
      <c r="G39" s="863">
        <f>+'1029 CONT'!O34</f>
        <v>0.25</v>
      </c>
      <c r="H39" s="863">
        <f>+'1029 CONT'!O35</f>
        <v>0</v>
      </c>
      <c r="I39" s="863">
        <f>+'1029 CONT'!O36</f>
        <v>0.05</v>
      </c>
      <c r="J39" s="864">
        <f t="shared" si="0"/>
        <v>0.75</v>
      </c>
      <c r="L39" s="890" t="s">
        <v>52</v>
      </c>
      <c r="M39" s="990">
        <v>0.1</v>
      </c>
      <c r="N39" s="350">
        <v>0.1</v>
      </c>
      <c r="O39" s="350">
        <v>0.25</v>
      </c>
      <c r="P39" s="350">
        <v>0.25</v>
      </c>
      <c r="Q39" s="350">
        <v>0.25</v>
      </c>
      <c r="R39" s="350">
        <v>0.05</v>
      </c>
      <c r="S39" s="991">
        <v>1</v>
      </c>
      <c r="U39" s="856"/>
    </row>
    <row r="40" spans="1:21" ht="37.5" customHeight="1" thickBot="1" x14ac:dyDescent="0.3">
      <c r="A40" s="870">
        <v>1030</v>
      </c>
      <c r="B40" s="859" t="s">
        <v>34</v>
      </c>
      <c r="C40" s="859" t="s">
        <v>1138</v>
      </c>
      <c r="D40" s="863">
        <f>+'1030 IDPAC'!O31</f>
        <v>0.1</v>
      </c>
      <c r="E40" s="863">
        <f>+'1030 IDPAC'!O32</f>
        <v>0.1</v>
      </c>
      <c r="F40" s="863">
        <f>+'1030 IDPAC'!O33</f>
        <v>0.25</v>
      </c>
      <c r="G40" s="863">
        <f>+'1030 IDPAC'!O34</f>
        <v>0.25</v>
      </c>
      <c r="H40" s="863">
        <f>+'1030 IDPAC'!O35</f>
        <v>0.25</v>
      </c>
      <c r="I40" s="863">
        <f>+'1030 IDPAC'!O36</f>
        <v>0.05</v>
      </c>
      <c r="J40" s="864">
        <f t="shared" si="0"/>
        <v>1</v>
      </c>
      <c r="L40" s="983" t="s">
        <v>5679</v>
      </c>
      <c r="M40" s="990">
        <v>0.1</v>
      </c>
      <c r="N40" s="350">
        <v>0.1</v>
      </c>
      <c r="O40" s="350">
        <v>0.25</v>
      </c>
      <c r="P40" s="350">
        <v>0.25</v>
      </c>
      <c r="Q40" s="350">
        <v>0</v>
      </c>
      <c r="R40" s="350">
        <v>0.05</v>
      </c>
      <c r="S40" s="991">
        <v>0.75</v>
      </c>
      <c r="U40" s="856"/>
    </row>
    <row r="41" spans="1:21" ht="37.5" customHeight="1" thickBot="1" x14ac:dyDescent="0.3">
      <c r="A41" s="870">
        <v>1031</v>
      </c>
      <c r="B41" s="859" t="s">
        <v>35</v>
      </c>
      <c r="C41" s="859" t="s">
        <v>1700</v>
      </c>
      <c r="D41" s="863">
        <f>+'1031 METRO'!O31</f>
        <v>0</v>
      </c>
      <c r="E41" s="863">
        <f>+'1031 METRO'!O32</f>
        <v>0</v>
      </c>
      <c r="F41" s="863">
        <f>+'1031 METRO'!O33</f>
        <v>0</v>
      </c>
      <c r="G41" s="863">
        <f>+'1031 METRO'!O34</f>
        <v>0</v>
      </c>
      <c r="H41" s="863">
        <f>+'1031 METRO'!O35</f>
        <v>0</v>
      </c>
      <c r="I41" s="863">
        <f>+'1031 METRO'!O36</f>
        <v>0</v>
      </c>
      <c r="J41" s="864">
        <f t="shared" si="0"/>
        <v>0</v>
      </c>
      <c r="L41" s="891" t="s">
        <v>5658</v>
      </c>
      <c r="M41" s="986">
        <v>6.25E-2</v>
      </c>
      <c r="N41" s="901">
        <v>6.25E-2</v>
      </c>
      <c r="O41" s="901">
        <v>0.125</v>
      </c>
      <c r="P41" s="901">
        <v>9.375E-2</v>
      </c>
      <c r="Q41" s="901">
        <v>6.25E-2</v>
      </c>
      <c r="R41" s="901">
        <v>3.125E-2</v>
      </c>
      <c r="S41" s="902">
        <v>0.4375</v>
      </c>
      <c r="U41" s="856"/>
    </row>
    <row r="42" spans="1:21" ht="37.5" customHeight="1" x14ac:dyDescent="0.25">
      <c r="A42" s="870">
        <v>1032</v>
      </c>
      <c r="B42" s="859" t="s">
        <v>36</v>
      </c>
      <c r="C42" s="859" t="s">
        <v>100</v>
      </c>
      <c r="D42" s="863">
        <f>+'1032 UAESP'!O31</f>
        <v>0</v>
      </c>
      <c r="E42" s="863">
        <f>+'1032 UAESP'!O32</f>
        <v>0</v>
      </c>
      <c r="F42" s="863">
        <f>+'1032 UAESP'!O33</f>
        <v>0</v>
      </c>
      <c r="G42" s="863">
        <f>+'1032 UAESP'!O34</f>
        <v>0</v>
      </c>
      <c r="H42" s="863">
        <f>+'1032 UAESP'!O35</f>
        <v>0</v>
      </c>
      <c r="I42" s="863">
        <f>+'1032 UAESP'!O36</f>
        <v>0</v>
      </c>
      <c r="J42" s="864">
        <f t="shared" si="0"/>
        <v>0</v>
      </c>
      <c r="L42" s="872"/>
      <c r="U42" s="856"/>
    </row>
    <row r="43" spans="1:21" ht="37.5" customHeight="1" x14ac:dyDescent="0.25">
      <c r="A43" s="870">
        <v>1033</v>
      </c>
      <c r="B43" s="859" t="s">
        <v>37</v>
      </c>
      <c r="C43" s="859" t="s">
        <v>1900</v>
      </c>
      <c r="D43" s="863">
        <f>+'1033 IDEP'!O31</f>
        <v>0.1</v>
      </c>
      <c r="E43" s="863">
        <f>+'1033 IDEP'!O32</f>
        <v>0.1</v>
      </c>
      <c r="F43" s="863">
        <f>+'1033 IDEP'!O33</f>
        <v>0.25</v>
      </c>
      <c r="G43" s="863">
        <f>+'1033 IDEP'!O34</f>
        <v>0</v>
      </c>
      <c r="H43" s="863">
        <f>+'1033 IDEP'!O35</f>
        <v>0</v>
      </c>
      <c r="I43" s="863">
        <f>+'1033 IDEP'!O36</f>
        <v>0</v>
      </c>
      <c r="J43" s="864">
        <f t="shared" si="0"/>
        <v>0.45</v>
      </c>
      <c r="L43" s="872"/>
      <c r="U43" s="856"/>
    </row>
    <row r="44" spans="1:21" ht="37.5" customHeight="1" x14ac:dyDescent="0.25">
      <c r="A44" s="870">
        <v>1034</v>
      </c>
      <c r="B44" s="859" t="s">
        <v>3588</v>
      </c>
      <c r="C44" s="859" t="s">
        <v>1465</v>
      </c>
      <c r="D44" s="863">
        <f>+'1034 IDPC'!O31</f>
        <v>0.1</v>
      </c>
      <c r="E44" s="863">
        <f>+'1034 IDPC'!O32</f>
        <v>0.1</v>
      </c>
      <c r="F44" s="863">
        <f>+'1034 IDPC'!O33</f>
        <v>0.25</v>
      </c>
      <c r="G44" s="863">
        <f>+'1034 IDPC'!O34</f>
        <v>0.25</v>
      </c>
      <c r="H44" s="863">
        <f>+'1034 IDPC'!O35</f>
        <v>0</v>
      </c>
      <c r="I44" s="863">
        <f>+'1034 IDPC'!O36</f>
        <v>0.05</v>
      </c>
      <c r="J44" s="864">
        <f t="shared" si="0"/>
        <v>0.75</v>
      </c>
      <c r="L44" s="872"/>
      <c r="U44" s="856"/>
    </row>
    <row r="45" spans="1:21" ht="37.5" customHeight="1" x14ac:dyDescent="0.25">
      <c r="A45" s="870">
        <v>1035</v>
      </c>
      <c r="B45" s="859" t="s">
        <v>38</v>
      </c>
      <c r="C45" s="859" t="s">
        <v>1331</v>
      </c>
      <c r="D45" s="863">
        <f>+'1035 CAPSALUD'!O31</f>
        <v>0.1</v>
      </c>
      <c r="E45" s="863">
        <f>+'1035 CAPSALUD'!O32</f>
        <v>0.1</v>
      </c>
      <c r="F45" s="863">
        <f>+'1035 CAPSALUD'!O33</f>
        <v>0</v>
      </c>
      <c r="G45" s="863">
        <f>+'1035 CAPSALUD'!O34</f>
        <v>0</v>
      </c>
      <c r="H45" s="863">
        <f>+'1035 CAPSALUD'!O35</f>
        <v>0</v>
      </c>
      <c r="I45" s="863">
        <f>+'1035 CAPSALUD'!O36</f>
        <v>0.05</v>
      </c>
      <c r="J45" s="864">
        <f t="shared" si="0"/>
        <v>0.25</v>
      </c>
      <c r="L45" s="872"/>
      <c r="U45" s="856"/>
    </row>
    <row r="46" spans="1:21" ht="37.5" customHeight="1" x14ac:dyDescent="0.25">
      <c r="A46" s="870">
        <v>1036</v>
      </c>
      <c r="B46" s="859" t="s">
        <v>39</v>
      </c>
      <c r="C46" s="859" t="s">
        <v>1465</v>
      </c>
      <c r="D46" s="863">
        <f>+'1036 OFB'!O31</f>
        <v>0.1</v>
      </c>
      <c r="E46" s="863">
        <f>+'1036 OFB'!O32</f>
        <v>0.1</v>
      </c>
      <c r="F46" s="863">
        <f>+'1036 OFB'!O33</f>
        <v>0.25</v>
      </c>
      <c r="G46" s="863">
        <f>+'1036 OFB'!O34</f>
        <v>0.25</v>
      </c>
      <c r="H46" s="863">
        <f>+'1036 OFB'!O35</f>
        <v>0</v>
      </c>
      <c r="I46" s="863">
        <f>+'1036 OFB'!O36</f>
        <v>0.05</v>
      </c>
      <c r="J46" s="864">
        <f t="shared" si="0"/>
        <v>0.75</v>
      </c>
      <c r="L46" s="872"/>
      <c r="U46" s="856"/>
    </row>
    <row r="47" spans="1:21" ht="37.5" customHeight="1" x14ac:dyDescent="0.25">
      <c r="A47" s="870">
        <v>1037</v>
      </c>
      <c r="B47" s="859" t="s">
        <v>40</v>
      </c>
      <c r="C47" s="859" t="s">
        <v>1082</v>
      </c>
      <c r="D47" s="863">
        <f>+'1037 INVEST'!O31</f>
        <v>0</v>
      </c>
      <c r="E47" s="863">
        <f>+'1037 INVEST'!O32</f>
        <v>0</v>
      </c>
      <c r="F47" s="863">
        <f>+'1037 INVEST'!O33</f>
        <v>0</v>
      </c>
      <c r="G47" s="863">
        <f>+'1037 INVEST'!O34</f>
        <v>0</v>
      </c>
      <c r="H47" s="863">
        <f>+'1037 INVEST'!O35</f>
        <v>0</v>
      </c>
      <c r="I47" s="863">
        <f>+'1037 INVEST'!O36</f>
        <v>0</v>
      </c>
      <c r="J47" s="864">
        <f t="shared" si="0"/>
        <v>0</v>
      </c>
      <c r="L47" s="872"/>
      <c r="U47" s="856"/>
    </row>
    <row r="48" spans="1:21" ht="37.5" customHeight="1" x14ac:dyDescent="0.25">
      <c r="A48" s="870">
        <v>1038</v>
      </c>
      <c r="B48" s="859" t="s">
        <v>41</v>
      </c>
      <c r="C48" s="859" t="s">
        <v>100</v>
      </c>
      <c r="D48" s="863">
        <f>+'1038 SDHAB'!O31</f>
        <v>0</v>
      </c>
      <c r="E48" s="863">
        <f>+'1038 SDHAB'!O32</f>
        <v>0</v>
      </c>
      <c r="F48" s="863">
        <f>+'1038 SDHAB'!O33</f>
        <v>0</v>
      </c>
      <c r="G48" s="863">
        <f>+'1038 SDHAB'!O34</f>
        <v>0</v>
      </c>
      <c r="H48" s="863">
        <f>+'1038 SDHAB'!O35</f>
        <v>0</v>
      </c>
      <c r="I48" s="863">
        <f>+'1038 SDHAB'!O36</f>
        <v>0</v>
      </c>
      <c r="J48" s="864">
        <f t="shared" si="0"/>
        <v>0</v>
      </c>
      <c r="L48" s="872"/>
      <c r="U48" s="856"/>
    </row>
    <row r="49" spans="1:21" ht="37.5" customHeight="1" x14ac:dyDescent="0.25">
      <c r="A49" s="870">
        <v>1039</v>
      </c>
      <c r="B49" s="859" t="s">
        <v>42</v>
      </c>
      <c r="C49" s="859" t="s">
        <v>4085</v>
      </c>
      <c r="D49" s="863">
        <f>+'1039 IDIGER'!O31</f>
        <v>0</v>
      </c>
      <c r="E49" s="863">
        <f>+'1039 IDIGER'!O32</f>
        <v>0</v>
      </c>
      <c r="F49" s="863">
        <f>+'1039 IDIGER'!O33</f>
        <v>0</v>
      </c>
      <c r="G49" s="863">
        <f>+'1039 IDIGER'!O34</f>
        <v>0</v>
      </c>
      <c r="H49" s="863">
        <f>+'1039 IDIGER'!O35</f>
        <v>0</v>
      </c>
      <c r="I49" s="863">
        <f>+'1039 IDIGER'!O36</f>
        <v>0</v>
      </c>
      <c r="J49" s="864">
        <f t="shared" si="0"/>
        <v>0</v>
      </c>
      <c r="L49" s="872"/>
      <c r="U49" s="856"/>
    </row>
    <row r="50" spans="1:21" ht="37.5" customHeight="1" x14ac:dyDescent="0.25">
      <c r="A50" s="870">
        <v>1040</v>
      </c>
      <c r="B50" s="859" t="s">
        <v>43</v>
      </c>
      <c r="C50" s="859" t="s">
        <v>4160</v>
      </c>
      <c r="D50" s="863">
        <f>+'1040 IDIPRON'!O31</f>
        <v>0</v>
      </c>
      <c r="E50" s="863">
        <f>+'1040 IDIPRON'!O32</f>
        <v>0</v>
      </c>
      <c r="F50" s="863">
        <f>+'1040 IDIPRON'!O33</f>
        <v>0</v>
      </c>
      <c r="G50" s="863">
        <f>+'1040 IDIPRON'!O34</f>
        <v>0</v>
      </c>
      <c r="H50" s="863">
        <f>+'1040 IDIPRON'!O35</f>
        <v>0</v>
      </c>
      <c r="I50" s="863">
        <f>+'1040 IDIPRON'!O36</f>
        <v>0</v>
      </c>
      <c r="J50" s="864">
        <f t="shared" si="0"/>
        <v>0</v>
      </c>
      <c r="L50" s="872"/>
      <c r="U50" s="856"/>
    </row>
    <row r="51" spans="1:21" ht="37.5" customHeight="1" x14ac:dyDescent="0.25">
      <c r="A51" s="870">
        <v>1041</v>
      </c>
      <c r="B51" s="859" t="s">
        <v>44</v>
      </c>
      <c r="C51" s="859" t="s">
        <v>2399</v>
      </c>
      <c r="D51" s="863">
        <f>+'1041 SHD'!O31</f>
        <v>0</v>
      </c>
      <c r="E51" s="863">
        <f>+'1041 SHD'!O32</f>
        <v>0</v>
      </c>
      <c r="F51" s="863">
        <f>+'1041 SHD'!O33</f>
        <v>0</v>
      </c>
      <c r="G51" s="863">
        <f>+'1041 SHD'!O34</f>
        <v>0</v>
      </c>
      <c r="H51" s="863">
        <f>+'1041 SHD'!O35</f>
        <v>0</v>
      </c>
      <c r="I51" s="863">
        <f>+'1041 SHD'!O36</f>
        <v>0</v>
      </c>
      <c r="J51" s="864">
        <f t="shared" si="0"/>
        <v>0</v>
      </c>
      <c r="L51" s="872"/>
      <c r="U51" s="856"/>
    </row>
    <row r="52" spans="1:21" ht="37.5" customHeight="1" x14ac:dyDescent="0.25">
      <c r="A52" s="870">
        <v>1042</v>
      </c>
      <c r="B52" s="859" t="s">
        <v>45</v>
      </c>
      <c r="C52" s="859" t="s">
        <v>2399</v>
      </c>
      <c r="D52" s="863">
        <f>+'1042 UAECD'!O31</f>
        <v>0</v>
      </c>
      <c r="E52" s="863">
        <f>+'1042 UAECD'!O32</f>
        <v>0</v>
      </c>
      <c r="F52" s="863">
        <f>+'1042 UAECD'!O33</f>
        <v>0</v>
      </c>
      <c r="G52" s="863">
        <f>+'1042 UAECD'!O34</f>
        <v>0</v>
      </c>
      <c r="H52" s="863">
        <f>+'1042 UAECD'!O35</f>
        <v>0</v>
      </c>
      <c r="I52" s="863">
        <f>+'1042 UAECD'!O36</f>
        <v>0</v>
      </c>
      <c r="J52" s="864">
        <f t="shared" si="0"/>
        <v>0</v>
      </c>
      <c r="L52" s="872"/>
      <c r="U52" s="856"/>
    </row>
    <row r="53" spans="1:21" ht="37.5" customHeight="1" x14ac:dyDescent="0.25">
      <c r="A53" s="870">
        <v>1043</v>
      </c>
      <c r="B53" s="859" t="s">
        <v>46</v>
      </c>
      <c r="C53" s="859" t="s">
        <v>4085</v>
      </c>
      <c r="D53" s="863">
        <f>+'1043 JBB'!O31</f>
        <v>0.1</v>
      </c>
      <c r="E53" s="863">
        <f>+'1043 JBB'!O32</f>
        <v>0</v>
      </c>
      <c r="F53" s="863">
        <f>+'1043 JBB'!O33</f>
        <v>0</v>
      </c>
      <c r="G53" s="863">
        <f>+'1043 JBB'!O34</f>
        <v>0</v>
      </c>
      <c r="H53" s="863">
        <f>+'1043 JBB'!O35</f>
        <v>0</v>
      </c>
      <c r="I53" s="863">
        <f>+'1043 JBB'!O36</f>
        <v>0</v>
      </c>
      <c r="J53" s="864">
        <f t="shared" si="0"/>
        <v>0.1</v>
      </c>
      <c r="L53" s="872"/>
      <c r="U53" s="856"/>
    </row>
    <row r="54" spans="1:21" ht="37.5" customHeight="1" x14ac:dyDescent="0.25">
      <c r="A54" s="870">
        <v>1044</v>
      </c>
      <c r="B54" s="859" t="s">
        <v>47</v>
      </c>
      <c r="C54" s="859" t="s">
        <v>1700</v>
      </c>
      <c r="D54" s="863">
        <f>+'1044 UAERMV'!O31</f>
        <v>0.1</v>
      </c>
      <c r="E54" s="863">
        <f>+'1044 UAERMV'!O32</f>
        <v>0.1</v>
      </c>
      <c r="F54" s="863">
        <f>+'1044 UAERMV'!O33</f>
        <v>0.25</v>
      </c>
      <c r="G54" s="863">
        <f>+'1044 UAERMV'!O34</f>
        <v>0</v>
      </c>
      <c r="H54" s="863">
        <f>+'1044 UAERMV'!O35</f>
        <v>0</v>
      </c>
      <c r="I54" s="863">
        <f>+'1044 UAERMV'!O36</f>
        <v>0.05</v>
      </c>
      <c r="J54" s="864">
        <f t="shared" si="0"/>
        <v>0.5</v>
      </c>
      <c r="L54" s="872"/>
      <c r="U54" s="856"/>
    </row>
    <row r="55" spans="1:21" ht="37.5" customHeight="1" x14ac:dyDescent="0.25">
      <c r="A55" s="870">
        <v>1045</v>
      </c>
      <c r="B55" s="859" t="s">
        <v>5678</v>
      </c>
      <c r="C55" s="859" t="s">
        <v>4619</v>
      </c>
      <c r="D55" s="863">
        <f>+'1045 SDP'!O31</f>
        <v>0.1</v>
      </c>
      <c r="E55" s="863">
        <f>+'1045 SDP'!O32</f>
        <v>0.1</v>
      </c>
      <c r="F55" s="863">
        <f>+'1045 SDP'!O33</f>
        <v>0.25</v>
      </c>
      <c r="G55" s="863">
        <f>+'1045 SDP'!O34</f>
        <v>0.25</v>
      </c>
      <c r="H55" s="863">
        <f>+'1045 SDP'!O35</f>
        <v>0.25</v>
      </c>
      <c r="I55" s="863">
        <f>+'1045 SDP'!O36</f>
        <v>0.05</v>
      </c>
      <c r="J55" s="864">
        <f t="shared" si="0"/>
        <v>1</v>
      </c>
      <c r="L55" s="872"/>
      <c r="U55" s="856"/>
    </row>
    <row r="56" spans="1:21" ht="37.5" customHeight="1" x14ac:dyDescent="0.25">
      <c r="A56" s="870">
        <v>1046</v>
      </c>
      <c r="B56" s="859" t="s">
        <v>49</v>
      </c>
      <c r="C56" s="859" t="s">
        <v>1829</v>
      </c>
      <c r="D56" s="863">
        <f>+'1046 SDSCJ'!O31</f>
        <v>0.1</v>
      </c>
      <c r="E56" s="863">
        <f>+'1046 SDSCJ'!O32</f>
        <v>0</v>
      </c>
      <c r="F56" s="863">
        <f>+'1046 SDSCJ'!O33</f>
        <v>0</v>
      </c>
      <c r="G56" s="863">
        <f>+'1046 SDSCJ'!O34</f>
        <v>0</v>
      </c>
      <c r="H56" s="863">
        <f>+'1046 SDSCJ'!O35</f>
        <v>0</v>
      </c>
      <c r="I56" s="863">
        <f>+'1046 SDSCJ'!O36</f>
        <v>0</v>
      </c>
      <c r="J56" s="864">
        <f t="shared" si="0"/>
        <v>0.1</v>
      </c>
      <c r="L56" s="872"/>
      <c r="U56" s="856"/>
    </row>
    <row r="57" spans="1:21" ht="37.5" customHeight="1" x14ac:dyDescent="0.25">
      <c r="A57" s="870">
        <v>1047</v>
      </c>
      <c r="B57" s="859" t="s">
        <v>50</v>
      </c>
      <c r="C57" s="859" t="s">
        <v>1331</v>
      </c>
      <c r="D57" s="863">
        <f>+'1047 SSALUD'!O31</f>
        <v>0</v>
      </c>
      <c r="E57" s="863">
        <f>+'1047 SSALUD'!O32</f>
        <v>0</v>
      </c>
      <c r="F57" s="863">
        <f>+'1047 SSALUD'!O33</f>
        <v>0</v>
      </c>
      <c r="G57" s="863">
        <f>+'1047 SSALUD'!O34</f>
        <v>0</v>
      </c>
      <c r="H57" s="863">
        <f>+'1047 SSALUD'!O35</f>
        <v>0</v>
      </c>
      <c r="I57" s="863">
        <f>+'1047 SSALUD'!O36</f>
        <v>0</v>
      </c>
      <c r="J57" s="864">
        <f t="shared" si="0"/>
        <v>0</v>
      </c>
      <c r="L57" s="872"/>
      <c r="U57" s="856"/>
    </row>
    <row r="58" spans="1:21" ht="37.5" customHeight="1" x14ac:dyDescent="0.25">
      <c r="A58" s="870">
        <v>1048</v>
      </c>
      <c r="B58" s="859" t="s">
        <v>51</v>
      </c>
      <c r="C58" s="859" t="s">
        <v>1331</v>
      </c>
      <c r="D58" s="863">
        <f>+'1048 SRCENTROOR'!O31</f>
        <v>0.1</v>
      </c>
      <c r="E58" s="863">
        <f>+'1048 SRCENTROOR'!O32</f>
        <v>0.1</v>
      </c>
      <c r="F58" s="863">
        <f>+'1048 SRCENTROOR'!O33</f>
        <v>0.25</v>
      </c>
      <c r="G58" s="863">
        <f>+'1048 SRCENTROOR'!O34</f>
        <v>0.25</v>
      </c>
      <c r="H58" s="863">
        <f>+'1048 SRCENTROOR'!O35</f>
        <v>0.25</v>
      </c>
      <c r="I58" s="863">
        <f>+'1048 SRCENTROOR'!O36</f>
        <v>0.05</v>
      </c>
      <c r="J58" s="864">
        <f t="shared" si="0"/>
        <v>1</v>
      </c>
      <c r="L58" s="872"/>
      <c r="U58" s="856"/>
    </row>
    <row r="59" spans="1:21" ht="37.5" customHeight="1" x14ac:dyDescent="0.25">
      <c r="A59" s="870">
        <v>1049</v>
      </c>
      <c r="B59" s="859" t="s">
        <v>52</v>
      </c>
      <c r="C59" s="859" t="s">
        <v>1331</v>
      </c>
      <c r="D59" s="863">
        <f>+'1049 SRNORTE'!O31</f>
        <v>0.1</v>
      </c>
      <c r="E59" s="863">
        <f>+'1049 SRNORTE'!O32</f>
        <v>0.1</v>
      </c>
      <c r="F59" s="863">
        <f>+'1049 SRNORTE'!O33</f>
        <v>0.25</v>
      </c>
      <c r="G59" s="863">
        <f>+'1049 SRNORTE'!O34</f>
        <v>0.25</v>
      </c>
      <c r="H59" s="863">
        <f>+'1049 SRNORTE'!O35</f>
        <v>0.25</v>
      </c>
      <c r="I59" s="863">
        <f>+'1049 SRNORTE'!O36</f>
        <v>0.05</v>
      </c>
      <c r="J59" s="864">
        <f t="shared" si="0"/>
        <v>1</v>
      </c>
      <c r="L59" s="872"/>
      <c r="U59" s="856"/>
    </row>
    <row r="60" spans="1:21" ht="37.5" customHeight="1" x14ac:dyDescent="0.25">
      <c r="A60" s="870">
        <v>1050</v>
      </c>
      <c r="B60" s="859" t="s">
        <v>5679</v>
      </c>
      <c r="C60" s="859" t="s">
        <v>1331</v>
      </c>
      <c r="D60" s="863">
        <f>+'1050 SRSUR'!O31</f>
        <v>0.1</v>
      </c>
      <c r="E60" s="863">
        <f>+'1050 SRSUR'!O32</f>
        <v>0.1</v>
      </c>
      <c r="F60" s="863">
        <f>+'1050 SRSUR'!O33</f>
        <v>0.25</v>
      </c>
      <c r="G60" s="863">
        <f>+'1050 SRSUR'!O34</f>
        <v>0.25</v>
      </c>
      <c r="H60" s="863">
        <f>+'1050 SRSUR'!O35</f>
        <v>0</v>
      </c>
      <c r="I60" s="863">
        <f>+'1050 SRSUR'!O36</f>
        <v>0.05</v>
      </c>
      <c r="J60" s="864">
        <f t="shared" si="0"/>
        <v>0.75</v>
      </c>
      <c r="L60" s="872"/>
      <c r="U60" s="856"/>
    </row>
    <row r="61" spans="1:21" ht="37.5" customHeight="1" x14ac:dyDescent="0.25">
      <c r="A61" s="870">
        <v>1051</v>
      </c>
      <c r="B61" s="859" t="s">
        <v>54</v>
      </c>
      <c r="C61" s="859" t="s">
        <v>1700</v>
      </c>
      <c r="D61" s="863">
        <f>+'1051 TTRANS'!O31</f>
        <v>0</v>
      </c>
      <c r="E61" s="863">
        <f>+'1051 TTRANS'!O32</f>
        <v>0</v>
      </c>
      <c r="F61" s="863">
        <f>+'1051 TTRANS'!O33</f>
        <v>0</v>
      </c>
      <c r="G61" s="863">
        <f>+'1051 TTRANS'!O34</f>
        <v>0</v>
      </c>
      <c r="H61" s="863">
        <f>+'1051 TTRANS'!O35</f>
        <v>0</v>
      </c>
      <c r="I61" s="863">
        <f>+'1051 TTRANS'!O36</f>
        <v>0</v>
      </c>
      <c r="J61" s="864">
        <f t="shared" si="0"/>
        <v>0</v>
      </c>
      <c r="L61" s="872"/>
      <c r="U61" s="856"/>
    </row>
    <row r="62" spans="1:21" ht="37.5" customHeight="1" x14ac:dyDescent="0.25">
      <c r="A62" s="870">
        <v>1052</v>
      </c>
      <c r="B62" s="859" t="s">
        <v>55</v>
      </c>
      <c r="C62" s="859" t="s">
        <v>4160</v>
      </c>
      <c r="D62" s="863">
        <f>+'1052 SDIS'!O31</f>
        <v>0.1</v>
      </c>
      <c r="E62" s="863">
        <f>+'1052 SDIS'!O32</f>
        <v>0.1</v>
      </c>
      <c r="F62" s="863">
        <f>+'1052 SDIS'!O33</f>
        <v>0.25</v>
      </c>
      <c r="G62" s="863">
        <f>+'1052 SDIS'!O34</f>
        <v>0</v>
      </c>
      <c r="H62" s="863">
        <f>+'1052 SDIS'!O35</f>
        <v>0</v>
      </c>
      <c r="I62" s="863">
        <f>+'1052 SDIS'!O36</f>
        <v>0.05</v>
      </c>
      <c r="J62" s="864">
        <f t="shared" si="0"/>
        <v>0.5</v>
      </c>
      <c r="L62" s="872"/>
      <c r="U62" s="856"/>
    </row>
    <row r="63" spans="1:21" ht="37.5" customHeight="1" x14ac:dyDescent="0.25">
      <c r="A63" s="870">
        <v>1053</v>
      </c>
      <c r="B63" s="859" t="s">
        <v>56</v>
      </c>
      <c r="C63" s="859" t="s">
        <v>5264</v>
      </c>
      <c r="D63" s="863">
        <f>+'1053 SJUR'!O31</f>
        <v>0.1</v>
      </c>
      <c r="E63" s="863">
        <f>+'1053 SJUR'!O32</f>
        <v>0</v>
      </c>
      <c r="F63" s="863">
        <f>+'1053 SJUR'!O33</f>
        <v>0</v>
      </c>
      <c r="G63" s="863">
        <f>+'1053 SJUR'!O34</f>
        <v>0</v>
      </c>
      <c r="H63" s="863">
        <f>+'1053 SJUR'!O35</f>
        <v>0</v>
      </c>
      <c r="I63" s="863">
        <f>+'1053 SJUR'!O36</f>
        <v>0.05</v>
      </c>
      <c r="J63" s="864">
        <f t="shared" si="0"/>
        <v>0.15000000000000002</v>
      </c>
      <c r="L63" s="872"/>
      <c r="U63" s="856"/>
    </row>
    <row r="64" spans="1:21" ht="37.5" customHeight="1" x14ac:dyDescent="0.25">
      <c r="A64" s="870">
        <v>1054</v>
      </c>
      <c r="B64" s="859" t="s">
        <v>57</v>
      </c>
      <c r="C64" s="859" t="s">
        <v>4085</v>
      </c>
      <c r="D64" s="863">
        <f>+'1054 SAMB'!O31</f>
        <v>0.1</v>
      </c>
      <c r="E64" s="863">
        <f>+'1054 SAMB'!O32</f>
        <v>0.1</v>
      </c>
      <c r="F64" s="863">
        <f>+'1054 SAMB'!O33</f>
        <v>0</v>
      </c>
      <c r="G64" s="863">
        <f>+'1054 SAMB'!O34</f>
        <v>0</v>
      </c>
      <c r="H64" s="863">
        <f>+'1054 SAMB'!O35</f>
        <v>0</v>
      </c>
      <c r="I64" s="863">
        <f>+'1054 SAMB'!O36</f>
        <v>0.05</v>
      </c>
      <c r="J64" s="864">
        <f t="shared" si="0"/>
        <v>0.25</v>
      </c>
      <c r="L64" s="872"/>
      <c r="U64" s="856"/>
    </row>
    <row r="65" spans="1:21" ht="37.5" customHeight="1" x14ac:dyDescent="0.25">
      <c r="A65" s="870">
        <v>1055</v>
      </c>
      <c r="B65" s="859" t="s">
        <v>5417</v>
      </c>
      <c r="C65" s="859" t="s">
        <v>1700</v>
      </c>
      <c r="D65" s="863">
        <f>+'1055 IDU'!O31</f>
        <v>0.1</v>
      </c>
      <c r="E65" s="863">
        <f>+'1055 IDU'!O32</f>
        <v>0.1</v>
      </c>
      <c r="F65" s="863">
        <f>+'1055 IDU'!O33</f>
        <v>0.25</v>
      </c>
      <c r="G65" s="863">
        <f>+'1055 IDU'!O34</f>
        <v>0</v>
      </c>
      <c r="H65" s="863">
        <f>+'1055 IDU'!O35</f>
        <v>0</v>
      </c>
      <c r="I65" s="863">
        <f>+'1055 IDU'!O36</f>
        <v>0.05</v>
      </c>
      <c r="J65" s="864">
        <f t="shared" si="0"/>
        <v>0.5</v>
      </c>
      <c r="L65" s="872"/>
      <c r="U65" s="856"/>
    </row>
    <row r="66" spans="1:21" ht="37.5" customHeight="1" x14ac:dyDescent="0.25">
      <c r="A66" s="870">
        <v>1056</v>
      </c>
      <c r="B66" s="859" t="s">
        <v>59</v>
      </c>
      <c r="C66" s="859" t="s">
        <v>2399</v>
      </c>
      <c r="D66" s="863">
        <f>+'1056 LOTERIA'!O31</f>
        <v>0.1</v>
      </c>
      <c r="E66" s="863">
        <f>+'1056 LOTERIA'!O32</f>
        <v>0</v>
      </c>
      <c r="F66" s="863">
        <f>+'1056 LOTERIA'!O33</f>
        <v>0</v>
      </c>
      <c r="G66" s="863">
        <f>+'1056 LOTERIA'!O34</f>
        <v>0</v>
      </c>
      <c r="H66" s="863">
        <f>+'1056 LOTERIA'!O35</f>
        <v>0</v>
      </c>
      <c r="I66" s="863">
        <f>+'1056 LOTERIA'!O36</f>
        <v>0.05</v>
      </c>
      <c r="J66" s="864">
        <f t="shared" si="0"/>
        <v>0.15000000000000002</v>
      </c>
      <c r="L66" s="872"/>
      <c r="U66" s="856"/>
    </row>
    <row r="67" spans="1:21" ht="37.5" customHeight="1" x14ac:dyDescent="0.25">
      <c r="A67" s="870">
        <v>1057</v>
      </c>
      <c r="B67" s="859" t="s">
        <v>60</v>
      </c>
      <c r="C67" s="859" t="s">
        <v>1331</v>
      </c>
      <c r="D67" s="863">
        <f>+'1057 SRSOCCI'!O31</f>
        <v>0.1</v>
      </c>
      <c r="E67" s="863">
        <f>+'1057 SRSOCCI'!O32</f>
        <v>0.1</v>
      </c>
      <c r="F67" s="863">
        <f>+'1057 SRSOCCI'!O33</f>
        <v>0.25</v>
      </c>
      <c r="G67" s="863">
        <f>+'1057 SRSOCCI'!O34</f>
        <v>0</v>
      </c>
      <c r="H67" s="863">
        <f>+'1057 SRSOCCI'!O35</f>
        <v>0</v>
      </c>
      <c r="I67" s="863">
        <f>+'1057 SRSOCCI'!O36</f>
        <v>0.05</v>
      </c>
      <c r="J67" s="864">
        <f t="shared" si="0"/>
        <v>0.5</v>
      </c>
      <c r="L67" s="872"/>
      <c r="U67" s="856"/>
    </row>
    <row r="68" spans="1:21" ht="37.5" customHeight="1" thickBot="1" x14ac:dyDescent="0.3">
      <c r="A68" s="871">
        <v>1058</v>
      </c>
      <c r="B68" s="860" t="s">
        <v>5578</v>
      </c>
      <c r="C68" s="860" t="s">
        <v>4085</v>
      </c>
      <c r="D68" s="866">
        <f>+'1058 IDPYBA'!O31</f>
        <v>0</v>
      </c>
      <c r="E68" s="866">
        <f>+'1058 IDPYBA'!O32</f>
        <v>0</v>
      </c>
      <c r="F68" s="866">
        <f>+'1058 IDPYBA'!O33</f>
        <v>0</v>
      </c>
      <c r="G68" s="866">
        <f>+'1058 IDPYBA'!O34</f>
        <v>0</v>
      </c>
      <c r="H68" s="866">
        <f>+'1058 IDPYBA'!O35</f>
        <v>0</v>
      </c>
      <c r="I68" s="866">
        <f>+'1058 IDPYBA'!O36</f>
        <v>0</v>
      </c>
      <c r="J68" s="867">
        <f t="shared" si="0"/>
        <v>0</v>
      </c>
      <c r="L68" s="873"/>
      <c r="M68" s="857"/>
      <c r="N68" s="857"/>
      <c r="O68" s="857"/>
      <c r="P68" s="857"/>
      <c r="Q68" s="857"/>
      <c r="R68" s="857"/>
      <c r="S68" s="857"/>
      <c r="T68" s="857"/>
      <c r="U68" s="858"/>
    </row>
    <row r="69" spans="1:21" x14ac:dyDescent="0.25">
      <c r="A69" s="1036"/>
      <c r="B69" s="1036"/>
      <c r="C69" s="1036"/>
      <c r="D69" s="1036"/>
      <c r="E69" s="1036"/>
      <c r="F69" s="1036"/>
      <c r="G69" s="1036"/>
      <c r="H69" s="1036"/>
      <c r="I69" s="1036"/>
      <c r="J69" s="1036"/>
    </row>
    <row r="70" spans="1:21" x14ac:dyDescent="0.25">
      <c r="A70" s="1036"/>
      <c r="B70" s="1036"/>
      <c r="C70" s="1036"/>
      <c r="D70" s="1036"/>
      <c r="E70" s="1036"/>
      <c r="F70" s="1036"/>
      <c r="G70" s="1036"/>
      <c r="H70" s="1036"/>
      <c r="I70" s="1036"/>
      <c r="J70" s="1036"/>
    </row>
    <row r="71" spans="1:21" x14ac:dyDescent="0.25">
      <c r="A71" s="1036"/>
      <c r="B71" s="1036"/>
      <c r="C71" s="1036"/>
      <c r="D71" s="1036"/>
      <c r="E71" s="1036"/>
      <c r="F71" s="1036"/>
      <c r="G71" s="1036"/>
      <c r="H71" s="1036"/>
      <c r="I71" s="1036"/>
      <c r="J71" s="1036"/>
    </row>
    <row r="72" spans="1:21" x14ac:dyDescent="0.25">
      <c r="A72" s="1036"/>
      <c r="B72" s="1036"/>
      <c r="C72" s="1036"/>
      <c r="D72" s="1036"/>
      <c r="E72" s="1036"/>
      <c r="F72" s="1036"/>
      <c r="G72" s="1036"/>
      <c r="H72" s="1036"/>
      <c r="I72" s="1036"/>
      <c r="J72" s="1036"/>
    </row>
    <row r="73" spans="1:21" x14ac:dyDescent="0.25">
      <c r="A73" s="1036"/>
      <c r="B73" s="1036"/>
      <c r="C73" s="1036"/>
      <c r="D73" s="1036"/>
      <c r="E73" s="1036"/>
      <c r="F73" s="1036"/>
      <c r="G73" s="1036"/>
      <c r="H73" s="1036"/>
      <c r="I73" s="1036"/>
      <c r="J73" s="1036"/>
    </row>
    <row r="74" spans="1:21" x14ac:dyDescent="0.25">
      <c r="A74" s="1036"/>
      <c r="B74" s="1036"/>
      <c r="C74" s="1036"/>
      <c r="D74" s="1036"/>
      <c r="E74" s="1036"/>
      <c r="F74" s="1036"/>
      <c r="G74" s="1036"/>
      <c r="H74" s="1036"/>
      <c r="I74" s="1036"/>
      <c r="J74" s="1036"/>
    </row>
    <row r="75" spans="1:21" x14ac:dyDescent="0.25">
      <c r="A75" s="1036"/>
      <c r="B75" s="1036"/>
      <c r="C75" s="1036"/>
      <c r="D75" s="1036"/>
      <c r="E75" s="1036"/>
      <c r="F75" s="1036"/>
      <c r="G75" s="1036"/>
      <c r="H75" s="1036"/>
      <c r="I75" s="1036"/>
      <c r="J75" s="1036"/>
    </row>
    <row r="76" spans="1:21" x14ac:dyDescent="0.25">
      <c r="A76" s="1036"/>
      <c r="B76" s="1036"/>
      <c r="C76" s="1036"/>
      <c r="D76" s="1036"/>
      <c r="E76" s="1036"/>
      <c r="F76" s="1036"/>
      <c r="G76" s="1036"/>
      <c r="H76" s="1036"/>
      <c r="I76" s="1036"/>
      <c r="J76" s="1036"/>
    </row>
    <row r="77" spans="1:21" x14ac:dyDescent="0.25">
      <c r="A77" s="1036"/>
      <c r="B77" s="1036"/>
      <c r="C77" s="1036"/>
      <c r="D77" s="1036"/>
      <c r="E77" s="1036"/>
      <c r="F77" s="1036"/>
      <c r="G77" s="1036"/>
      <c r="H77" s="1036"/>
      <c r="I77" s="1036"/>
      <c r="J77" s="1036"/>
    </row>
    <row r="78" spans="1:21" x14ac:dyDescent="0.25">
      <c r="A78" s="1036"/>
      <c r="B78" s="1036"/>
      <c r="C78" s="1036"/>
      <c r="D78" s="1036"/>
      <c r="E78" s="1036"/>
      <c r="F78" s="1036"/>
      <c r="G78" s="1036"/>
      <c r="H78" s="1036"/>
      <c r="I78" s="1036"/>
      <c r="J78" s="1036"/>
    </row>
    <row r="79" spans="1:21" x14ac:dyDescent="0.25">
      <c r="A79" s="1036"/>
      <c r="B79" s="1036"/>
      <c r="C79" s="1036"/>
      <c r="D79" s="1036"/>
      <c r="E79" s="1036"/>
      <c r="F79" s="1036"/>
      <c r="G79" s="1036"/>
      <c r="H79" s="1036"/>
      <c r="I79" s="1036"/>
      <c r="J79" s="1036"/>
    </row>
    <row r="80" spans="1:21" x14ac:dyDescent="0.25">
      <c r="A80" s="1036"/>
      <c r="B80" s="1036"/>
      <c r="C80" s="1036"/>
      <c r="D80" s="1036"/>
      <c r="E80" s="1036"/>
      <c r="F80" s="1036"/>
      <c r="G80" s="1036"/>
      <c r="H80" s="1036"/>
      <c r="I80" s="1036"/>
      <c r="J80" s="1036"/>
    </row>
    <row r="81" spans="1:10" x14ac:dyDescent="0.25">
      <c r="A81" s="1036"/>
      <c r="B81" s="1036"/>
      <c r="C81" s="1036"/>
      <c r="D81" s="1036"/>
      <c r="E81" s="1036"/>
      <c r="F81" s="1036"/>
      <c r="G81" s="1036"/>
      <c r="H81" s="1036"/>
      <c r="I81" s="1036"/>
      <c r="J81" s="1036"/>
    </row>
    <row r="82" spans="1:10" x14ac:dyDescent="0.25">
      <c r="A82" s="1036"/>
      <c r="B82" s="1036"/>
      <c r="C82" s="1036"/>
      <c r="D82" s="1036"/>
      <c r="E82" s="1036"/>
      <c r="F82" s="1036"/>
      <c r="G82" s="1036"/>
      <c r="H82" s="1036"/>
      <c r="I82" s="1036"/>
      <c r="J82" s="1036"/>
    </row>
  </sheetData>
  <mergeCells count="3">
    <mergeCell ref="C1:J2"/>
    <mergeCell ref="A3:K3"/>
    <mergeCell ref="A4:K4"/>
  </mergeCells>
  <pageMargins left="0.7" right="0.7" top="0.75" bottom="0.75" header="0.3" footer="0.3"/>
  <pageSetup orientation="portrait" r:id="rId3"/>
  <drawing r:id="rId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5">
    <tabColor theme="5" tint="-0.249977111117893"/>
  </sheetPr>
  <dimension ref="A1:V68"/>
  <sheetViews>
    <sheetView showGridLines="0" topLeftCell="A57" zoomScale="71" zoomScaleNormal="71" workbookViewId="0">
      <selection activeCell="K11" sqref="K11"/>
    </sheetView>
  </sheetViews>
  <sheetFormatPr baseColWidth="10" defaultColWidth="11.42578125" defaultRowHeight="15" x14ac:dyDescent="0.25"/>
  <cols>
    <col min="1" max="1" width="11.42578125" style="201"/>
    <col min="2" max="2" width="39.85546875" style="198" bestFit="1" customWidth="1"/>
    <col min="3" max="3" width="26.140625" style="198" customWidth="1"/>
    <col min="4" max="4" width="29.140625" style="198" customWidth="1"/>
    <col min="5" max="5" width="20.5703125" style="198" customWidth="1"/>
    <col min="6" max="6" width="23" style="198" customWidth="1"/>
    <col min="7" max="9" width="20.5703125" style="198" customWidth="1"/>
    <col min="10" max="10" width="25.140625" style="198" customWidth="1"/>
    <col min="11" max="11" width="23" style="198" customWidth="1"/>
    <col min="12" max="12" width="11.42578125" style="198"/>
    <col min="13" max="13" width="53.42578125" style="198" customWidth="1"/>
    <col min="14" max="21" width="32.7109375" style="198" customWidth="1"/>
    <col min="22" max="16384" width="11.42578125" style="198"/>
  </cols>
  <sheetData>
    <row r="1" spans="1:22" s="803" customFormat="1" ht="15" customHeight="1" x14ac:dyDescent="0.25">
      <c r="A1" s="1040"/>
      <c r="B1" s="813"/>
      <c r="C1" s="1401" t="s">
        <v>0</v>
      </c>
      <c r="D1" s="1401"/>
      <c r="E1" s="1401"/>
      <c r="F1" s="1401"/>
      <c r="G1" s="1401"/>
      <c r="H1" s="1401"/>
      <c r="I1" s="1401"/>
      <c r="J1" s="1401"/>
      <c r="K1" s="813"/>
    </row>
    <row r="2" spans="1:22" s="803" customFormat="1" ht="15" customHeight="1" x14ac:dyDescent="0.25">
      <c r="A2" s="1041"/>
      <c r="B2" s="813"/>
      <c r="C2" s="1401"/>
      <c r="D2" s="1401"/>
      <c r="E2" s="1401"/>
      <c r="F2" s="1401"/>
      <c r="G2" s="1401"/>
      <c r="H2" s="1401"/>
      <c r="I2" s="1401"/>
      <c r="J2" s="1401"/>
      <c r="K2" s="813"/>
    </row>
    <row r="3" spans="1:22" s="803" customFormat="1" ht="21" customHeight="1" x14ac:dyDescent="0.25">
      <c r="A3" s="1628" t="s">
        <v>5741</v>
      </c>
      <c r="B3" s="1628"/>
      <c r="C3" s="1628"/>
      <c r="D3" s="1628"/>
      <c r="E3" s="1628"/>
      <c r="F3" s="1628"/>
      <c r="G3" s="1628"/>
      <c r="H3" s="1628"/>
      <c r="I3" s="1628"/>
      <c r="J3" s="1628"/>
      <c r="K3" s="1628"/>
    </row>
    <row r="4" spans="1:22" s="803" customFormat="1" ht="21" customHeight="1" x14ac:dyDescent="0.25">
      <c r="A4" s="1629" t="s">
        <v>5642</v>
      </c>
      <c r="B4" s="1629"/>
      <c r="C4" s="1629"/>
      <c r="D4" s="1629"/>
      <c r="E4" s="1629"/>
      <c r="F4" s="1629"/>
      <c r="G4" s="1629"/>
      <c r="H4" s="1629"/>
      <c r="I4" s="1629"/>
      <c r="J4" s="1629"/>
      <c r="K4" s="1629"/>
    </row>
    <row r="5" spans="1:22" ht="15.75" thickBot="1" x14ac:dyDescent="0.3">
      <c r="B5" s="1042"/>
      <c r="C5" s="1042"/>
      <c r="E5" s="1042"/>
    </row>
    <row r="6" spans="1:22" ht="33.6" customHeight="1" thickBot="1" x14ac:dyDescent="0.3">
      <c r="B6" s="997" t="s">
        <v>5643</v>
      </c>
      <c r="C6" s="811" t="s">
        <v>820</v>
      </c>
      <c r="D6" s="1043" t="s">
        <v>5645</v>
      </c>
      <c r="E6" s="998">
        <v>2022</v>
      </c>
      <c r="G6" s="1038"/>
      <c r="H6" s="1038"/>
    </row>
    <row r="7" spans="1:22" ht="45.6" customHeight="1" thickBot="1" x14ac:dyDescent="0.3">
      <c r="B7" s="994" t="s">
        <v>5646</v>
      </c>
      <c r="C7" s="995" t="s">
        <v>5742</v>
      </c>
      <c r="D7" s="816" t="s">
        <v>5647</v>
      </c>
      <c r="E7" s="996">
        <v>2023</v>
      </c>
      <c r="G7" s="1038"/>
      <c r="H7" s="1038"/>
    </row>
    <row r="9" spans="1:22" ht="15.75" thickBot="1" x14ac:dyDescent="0.3"/>
    <row r="10" spans="1:22" ht="150" customHeight="1" thickBot="1" x14ac:dyDescent="0.3">
      <c r="A10" s="1108" t="s">
        <v>5694</v>
      </c>
      <c r="B10" s="1109" t="s">
        <v>5649</v>
      </c>
      <c r="C10" s="1109" t="s">
        <v>5650</v>
      </c>
      <c r="D10" s="1299" t="s">
        <v>5743</v>
      </c>
      <c r="E10" s="1299" t="s">
        <v>5744</v>
      </c>
      <c r="F10" s="1299" t="s">
        <v>5745</v>
      </c>
      <c r="G10" s="1299" t="s">
        <v>5746</v>
      </c>
      <c r="H10" s="1299" t="s">
        <v>5747</v>
      </c>
      <c r="I10" s="1299" t="s">
        <v>5748</v>
      </c>
      <c r="J10" s="1299" t="s">
        <v>5749</v>
      </c>
      <c r="K10" s="1308" t="s">
        <v>5750</v>
      </c>
      <c r="M10" s="1055" t="s">
        <v>5656</v>
      </c>
      <c r="N10" s="1056" t="s">
        <v>5751</v>
      </c>
      <c r="O10" s="1059"/>
      <c r="P10" s="1059"/>
      <c r="Q10" s="1059"/>
      <c r="R10" s="1059"/>
      <c r="S10" s="1059"/>
      <c r="T10" s="1059"/>
      <c r="U10" s="1059"/>
      <c r="V10" s="1060"/>
    </row>
    <row r="11" spans="1:22" ht="39" customHeight="1" x14ac:dyDescent="0.25">
      <c r="A11" s="1092">
        <v>1001</v>
      </c>
      <c r="B11" s="1093" t="s">
        <v>5</v>
      </c>
      <c r="C11" s="1093" t="s">
        <v>100</v>
      </c>
      <c r="D11" s="1094">
        <f>+'1001 Acueducto'!O38</f>
        <v>0</v>
      </c>
      <c r="E11" s="1094">
        <f>+'1001 Acueducto'!O39</f>
        <v>0</v>
      </c>
      <c r="F11" s="1094">
        <f>+'1001 Acueducto'!O40</f>
        <v>0</v>
      </c>
      <c r="G11" s="1094">
        <f>+'1001 Acueducto'!O41</f>
        <v>0</v>
      </c>
      <c r="H11" s="1094">
        <f>+'1001 Acueducto'!O42</f>
        <v>0</v>
      </c>
      <c r="I11" s="1094">
        <f>+'1001 Acueducto'!O43</f>
        <v>0</v>
      </c>
      <c r="J11" s="1094">
        <f>+'1001 Acueducto'!O44</f>
        <v>0</v>
      </c>
      <c r="K11" s="1095">
        <f>+D11+E11+F11+G11+H11+I11+J11</f>
        <v>0</v>
      </c>
      <c r="M11" s="1052" t="s">
        <v>32</v>
      </c>
      <c r="N11" s="1058">
        <v>0</v>
      </c>
      <c r="V11" s="1061"/>
    </row>
    <row r="12" spans="1:22" ht="39" customHeight="1" x14ac:dyDescent="0.25">
      <c r="A12" s="1046">
        <v>1002</v>
      </c>
      <c r="B12" s="1044" t="s">
        <v>6</v>
      </c>
      <c r="C12" s="1044" t="s">
        <v>100</v>
      </c>
      <c r="D12" s="1045">
        <f>+'1002 Aguas'!O38</f>
        <v>0</v>
      </c>
      <c r="E12" s="1045">
        <f>+'1002 Aguas'!O39</f>
        <v>0</v>
      </c>
      <c r="F12" s="1045">
        <f>+'1002 Aguas'!O40</f>
        <v>0</v>
      </c>
      <c r="G12" s="1045">
        <f>+'1002 Aguas'!O41</f>
        <v>0</v>
      </c>
      <c r="H12" s="1045">
        <f>+'1002 Aguas'!O42</f>
        <v>0</v>
      </c>
      <c r="I12" s="1045">
        <f>+'1002 Aguas'!O43</f>
        <v>0</v>
      </c>
      <c r="J12" s="1045">
        <f>+'1002 Aguas'!O44</f>
        <v>0</v>
      </c>
      <c r="K12" s="1047">
        <f t="shared" ref="K12:K67" si="0">+D12+E12+F12+G12+H12+I12+J12</f>
        <v>0</v>
      </c>
      <c r="M12" s="1052" t="s">
        <v>4085</v>
      </c>
      <c r="N12" s="1058">
        <v>0.23750000000000002</v>
      </c>
      <c r="V12" s="1061"/>
    </row>
    <row r="13" spans="1:22" ht="39" customHeight="1" x14ac:dyDescent="0.25">
      <c r="A13" s="1046">
        <v>1003</v>
      </c>
      <c r="B13" s="1044" t="s">
        <v>7</v>
      </c>
      <c r="C13" s="1044" t="s">
        <v>982</v>
      </c>
      <c r="D13" s="1045">
        <f>+'1003 Sec.Gen.'!O38</f>
        <v>0.1</v>
      </c>
      <c r="E13" s="1045">
        <f>+'1003 Sec.Gen.'!O39</f>
        <v>0.1</v>
      </c>
      <c r="F13" s="1045">
        <f>+'1003 Sec.Gen.'!O40</f>
        <v>0.25</v>
      </c>
      <c r="G13" s="1045">
        <f>+'1003 Sec.Gen.'!O41</f>
        <v>0.1</v>
      </c>
      <c r="H13" s="1045">
        <f>+'1003 Sec.Gen.'!O42</f>
        <v>0.1</v>
      </c>
      <c r="I13" s="1045">
        <f>+'1003 Sec.Gen.'!O43</f>
        <v>0</v>
      </c>
      <c r="J13" s="1045">
        <f>+'1003 Sec.Gen.'!O44</f>
        <v>0</v>
      </c>
      <c r="K13" s="1047">
        <f t="shared" si="0"/>
        <v>0.65</v>
      </c>
      <c r="M13" s="1052" t="s">
        <v>1331</v>
      </c>
      <c r="N13" s="1058">
        <v>0.26250000000000001</v>
      </c>
      <c r="V13" s="1061"/>
    </row>
    <row r="14" spans="1:22" ht="39" customHeight="1" x14ac:dyDescent="0.25">
      <c r="A14" s="1046">
        <v>1004</v>
      </c>
      <c r="B14" s="1044" t="s">
        <v>1083</v>
      </c>
      <c r="C14" s="1044" t="s">
        <v>1082</v>
      </c>
      <c r="D14" s="1045">
        <f>+'1004 SDDE'!O38</f>
        <v>0.1</v>
      </c>
      <c r="E14" s="1045">
        <f>+'1004 SDDE'!O39</f>
        <v>0.1</v>
      </c>
      <c r="F14" s="1045">
        <f>+'1004 SDDE'!O40</f>
        <v>0</v>
      </c>
      <c r="G14" s="1045">
        <f>+'1004 SDDE'!O41</f>
        <v>0</v>
      </c>
      <c r="H14" s="1045">
        <f>+'1004 SDDE'!O42</f>
        <v>0.1</v>
      </c>
      <c r="I14" s="1045">
        <f>+'1004 SDDE'!O43</f>
        <v>0</v>
      </c>
      <c r="J14" s="1045">
        <f>+'1004 SDDE'!O44</f>
        <v>0</v>
      </c>
      <c r="K14" s="1047">
        <f t="shared" si="0"/>
        <v>0.30000000000000004</v>
      </c>
      <c r="M14" s="1052" t="s">
        <v>1900</v>
      </c>
      <c r="N14" s="1058">
        <v>0.33333333333333331</v>
      </c>
      <c r="V14" s="1061"/>
    </row>
    <row r="15" spans="1:22" ht="39" customHeight="1" x14ac:dyDescent="0.25">
      <c r="A15" s="1046">
        <v>1005</v>
      </c>
      <c r="B15" s="1044" t="s">
        <v>9</v>
      </c>
      <c r="C15" s="1044" t="s">
        <v>1138</v>
      </c>
      <c r="D15" s="1045">
        <f>+'1005 DADEP'!O38</f>
        <v>0</v>
      </c>
      <c r="E15" s="1045">
        <f>+'1005 DADEP'!O39</f>
        <v>0</v>
      </c>
      <c r="F15" s="1045">
        <f>+'1005 DADEP'!O40</f>
        <v>0</v>
      </c>
      <c r="G15" s="1045">
        <f>+'1005 DADEP'!O41</f>
        <v>0</v>
      </c>
      <c r="H15" s="1045">
        <f>+'1005 DADEP'!O42</f>
        <v>0</v>
      </c>
      <c r="I15" s="1045">
        <f>+'1005 DADEP'!O43</f>
        <v>0</v>
      </c>
      <c r="J15" s="1045">
        <f>+'1005 DADEP'!O44</f>
        <v>0</v>
      </c>
      <c r="K15" s="1047">
        <f t="shared" si="0"/>
        <v>0</v>
      </c>
      <c r="M15" s="1052" t="s">
        <v>100</v>
      </c>
      <c r="N15" s="1058">
        <v>0.375</v>
      </c>
      <c r="V15" s="1061"/>
    </row>
    <row r="16" spans="1:22" ht="39" customHeight="1" x14ac:dyDescent="0.25">
      <c r="A16" s="1046">
        <v>1006</v>
      </c>
      <c r="B16" s="1044" t="s">
        <v>10</v>
      </c>
      <c r="C16" s="1044" t="s">
        <v>982</v>
      </c>
      <c r="D16" s="1045">
        <f>+'1006 DASC'!O38</f>
        <v>0.1</v>
      </c>
      <c r="E16" s="1045">
        <f>+'1006 DASC'!O39</f>
        <v>0.1</v>
      </c>
      <c r="F16" s="1045">
        <f>+'1006 DASC'!O40</f>
        <v>0.25</v>
      </c>
      <c r="G16" s="1045">
        <f>+'1006 DASC'!O41</f>
        <v>0</v>
      </c>
      <c r="H16" s="1045">
        <f>+'1006 DASC'!O42</f>
        <v>0.1</v>
      </c>
      <c r="I16" s="1045">
        <f>+'1006 DASC'!O43</f>
        <v>0.25</v>
      </c>
      <c r="J16" s="1045">
        <f>+'1006 DASC'!O44</f>
        <v>0</v>
      </c>
      <c r="K16" s="1047">
        <f t="shared" si="0"/>
        <v>0.8</v>
      </c>
      <c r="M16" s="1052" t="s">
        <v>1082</v>
      </c>
      <c r="N16" s="1058">
        <v>0.4</v>
      </c>
      <c r="V16" s="1061"/>
    </row>
    <row r="17" spans="1:22" ht="39" customHeight="1" x14ac:dyDescent="0.25">
      <c r="A17" s="1046">
        <v>1007</v>
      </c>
      <c r="B17" s="1044" t="s">
        <v>11</v>
      </c>
      <c r="C17" s="1044" t="s">
        <v>1331</v>
      </c>
      <c r="D17" s="1045">
        <f>+'1007 EGAT'!O38</f>
        <v>0</v>
      </c>
      <c r="E17" s="1045">
        <f>+'1007 EGAT'!O39</f>
        <v>0</v>
      </c>
      <c r="F17" s="1045">
        <f>+'1007 EGAT'!O40</f>
        <v>0</v>
      </c>
      <c r="G17" s="1045">
        <f>+'1007 EGAT'!O41</f>
        <v>0</v>
      </c>
      <c r="H17" s="1045">
        <f>+'1007 EGAT'!O42</f>
        <v>0</v>
      </c>
      <c r="I17" s="1045">
        <f>+'1007 EGAT'!O43</f>
        <v>0</v>
      </c>
      <c r="J17" s="1045">
        <f>+'1007 EGAT'!O44</f>
        <v>0</v>
      </c>
      <c r="K17" s="1047">
        <f t="shared" si="0"/>
        <v>0</v>
      </c>
      <c r="M17" s="1052" t="s">
        <v>1138</v>
      </c>
      <c r="N17" s="1058">
        <v>0.48333333333333334</v>
      </c>
      <c r="V17" s="1061"/>
    </row>
    <row r="18" spans="1:22" ht="39" customHeight="1" x14ac:dyDescent="0.25">
      <c r="A18" s="1046">
        <v>1008</v>
      </c>
      <c r="B18" s="1044" t="s">
        <v>12</v>
      </c>
      <c r="C18" s="1044" t="s">
        <v>1331</v>
      </c>
      <c r="D18" s="1045">
        <f>+'1008 IDCBIS'!O38</f>
        <v>0</v>
      </c>
      <c r="E18" s="1045">
        <f>+'1008 IDCBIS'!O39</f>
        <v>0</v>
      </c>
      <c r="F18" s="1045">
        <f>+'1008 IDCBIS'!O40</f>
        <v>0</v>
      </c>
      <c r="G18" s="1045">
        <f>+'1008 IDCBIS'!O41</f>
        <v>0</v>
      </c>
      <c r="H18" s="1045">
        <f>+'1008 IDCBIS'!O42</f>
        <v>0</v>
      </c>
      <c r="I18" s="1045">
        <f>+'1008 IDCBIS'!O43</f>
        <v>0</v>
      </c>
      <c r="J18" s="1045">
        <f>+'1008 IDCBIS'!O44</f>
        <v>0</v>
      </c>
      <c r="K18" s="1047">
        <f t="shared" si="0"/>
        <v>0</v>
      </c>
      <c r="M18" s="1052" t="s">
        <v>2759</v>
      </c>
      <c r="N18" s="1058">
        <v>0.5</v>
      </c>
      <c r="V18" s="1061"/>
    </row>
    <row r="19" spans="1:22" ht="39" customHeight="1" x14ac:dyDescent="0.25">
      <c r="A19" s="1046">
        <v>1009</v>
      </c>
      <c r="B19" s="1044" t="s">
        <v>13</v>
      </c>
      <c r="C19" s="1044" t="s">
        <v>1465</v>
      </c>
      <c r="D19" s="1045">
        <f>+'1009 SDCRD'!O38</f>
        <v>0.1</v>
      </c>
      <c r="E19" s="1045">
        <f>+'1009 SDCRD'!O39</f>
        <v>0.1</v>
      </c>
      <c r="F19" s="1045">
        <f>+'1009 SDCRD'!O40</f>
        <v>0.25</v>
      </c>
      <c r="G19" s="1045">
        <f>+'1009 SDCRD'!O41</f>
        <v>0.1</v>
      </c>
      <c r="H19" s="1045">
        <f>+'1009 SDCRD'!O42</f>
        <v>0.1</v>
      </c>
      <c r="I19" s="1045">
        <f>+'1009 SDCRD'!O43</f>
        <v>0</v>
      </c>
      <c r="J19" s="1045">
        <f>+'1009 SDCRD'!O44</f>
        <v>0</v>
      </c>
      <c r="K19" s="1047">
        <f t="shared" si="0"/>
        <v>0.65</v>
      </c>
      <c r="M19" s="1052" t="s">
        <v>1700</v>
      </c>
      <c r="N19" s="1058">
        <v>0.59166666666666667</v>
      </c>
      <c r="V19" s="1061"/>
    </row>
    <row r="20" spans="1:22" ht="39" customHeight="1" x14ac:dyDescent="0.25">
      <c r="A20" s="1046">
        <v>1010</v>
      </c>
      <c r="B20" s="1044" t="s">
        <v>14</v>
      </c>
      <c r="C20" s="1044" t="s">
        <v>1138</v>
      </c>
      <c r="D20" s="1045">
        <f>+'1010 Sec.Gob.'!O38</f>
        <v>0</v>
      </c>
      <c r="E20" s="1045">
        <f>+'1010 Sec.Gob.'!O39</f>
        <v>0.1</v>
      </c>
      <c r="F20" s="1045">
        <f>+'1010 Sec.Gob.'!O40</f>
        <v>0.25</v>
      </c>
      <c r="G20" s="1045">
        <f>+'1010 Sec.Gob.'!O41</f>
        <v>0.1</v>
      </c>
      <c r="H20" s="1045">
        <f>+'1010 Sec.Gob.'!O42</f>
        <v>0.1</v>
      </c>
      <c r="I20" s="1045">
        <f>+'1010 Sec.Gob.'!O43</f>
        <v>0</v>
      </c>
      <c r="J20" s="1045">
        <f>+'1010 Sec.Gob.'!O44</f>
        <v>0</v>
      </c>
      <c r="K20" s="1047">
        <f t="shared" si="0"/>
        <v>0.54999999999999993</v>
      </c>
      <c r="M20" s="1052" t="s">
        <v>5264</v>
      </c>
      <c r="N20" s="1058">
        <v>0.65</v>
      </c>
      <c r="V20" s="1061"/>
    </row>
    <row r="21" spans="1:22" ht="39" customHeight="1" x14ac:dyDescent="0.25">
      <c r="A21" s="1046">
        <v>1011</v>
      </c>
      <c r="B21" s="1044" t="s">
        <v>15</v>
      </c>
      <c r="C21" s="1044" t="s">
        <v>1700</v>
      </c>
      <c r="D21" s="1045">
        <f>+'1011 SDMOV'!O38</f>
        <v>0.1</v>
      </c>
      <c r="E21" s="1045">
        <f>+'1011 SDMOV'!O39</f>
        <v>0.1</v>
      </c>
      <c r="F21" s="1045">
        <f>+'1011 SDMOV'!O40</f>
        <v>0.25</v>
      </c>
      <c r="G21" s="1045">
        <f>+'1011 SDMOV'!O41</f>
        <v>0.1</v>
      </c>
      <c r="H21" s="1045">
        <f>+'1011 SDMOV'!O42</f>
        <v>0.1</v>
      </c>
      <c r="I21" s="1045">
        <f>+'1011 SDMOV'!O43</f>
        <v>0</v>
      </c>
      <c r="J21" s="1045">
        <f>+'1011 SDMOV'!O44</f>
        <v>0.1</v>
      </c>
      <c r="K21" s="1047">
        <f t="shared" si="0"/>
        <v>0.75</v>
      </c>
      <c r="M21" s="1052" t="s">
        <v>4619</v>
      </c>
      <c r="N21" s="1058">
        <v>0.65</v>
      </c>
      <c r="V21" s="1061"/>
    </row>
    <row r="22" spans="1:22" ht="39" customHeight="1" x14ac:dyDescent="0.25">
      <c r="A22" s="1046">
        <v>1012</v>
      </c>
      <c r="B22" s="1044" t="s">
        <v>1830</v>
      </c>
      <c r="C22" s="1044" t="s">
        <v>1829</v>
      </c>
      <c r="D22" s="1045">
        <f>+'1012 UAECOB'!O38</f>
        <v>0.1</v>
      </c>
      <c r="E22" s="1045">
        <f>+'1012 UAECOB'!O39</f>
        <v>0.1</v>
      </c>
      <c r="F22" s="1045">
        <f>+'1012 UAECOB'!O40</f>
        <v>0.25</v>
      </c>
      <c r="G22" s="1045">
        <f>+'1012 UAECOB'!O41</f>
        <v>0.1</v>
      </c>
      <c r="H22" s="1045">
        <f>+'1012 UAECOB'!O42</f>
        <v>0</v>
      </c>
      <c r="I22" s="1045">
        <f>+'1012 UAECOB'!O43</f>
        <v>0</v>
      </c>
      <c r="J22" s="1045">
        <f>+'1012 UAECOB'!O44</f>
        <v>0</v>
      </c>
      <c r="K22" s="1047">
        <f t="shared" si="0"/>
        <v>0.55000000000000004</v>
      </c>
      <c r="M22" s="1052" t="s">
        <v>1465</v>
      </c>
      <c r="N22" s="1058">
        <v>0.67142857142857149</v>
      </c>
      <c r="V22" s="1061"/>
    </row>
    <row r="23" spans="1:22" ht="39" customHeight="1" x14ac:dyDescent="0.25">
      <c r="A23" s="1046">
        <v>1013</v>
      </c>
      <c r="B23" s="1044" t="s">
        <v>17</v>
      </c>
      <c r="C23" s="1044" t="s">
        <v>1900</v>
      </c>
      <c r="D23" s="1045">
        <f>+'1013 Un.Dis.'!O38</f>
        <v>0</v>
      </c>
      <c r="E23" s="1045">
        <f>+'1013 Un.Dis.'!O39</f>
        <v>0</v>
      </c>
      <c r="F23" s="1045">
        <f>+'1013 Un.Dis.'!O40</f>
        <v>0</v>
      </c>
      <c r="G23" s="1045">
        <f>+'1013 Un.Dis.'!O41</f>
        <v>0</v>
      </c>
      <c r="H23" s="1045">
        <f>+'1013 Un.Dis.'!O42</f>
        <v>0</v>
      </c>
      <c r="I23" s="1045">
        <f>+'1013 Un.Dis.'!O43</f>
        <v>0</v>
      </c>
      <c r="J23" s="1045">
        <f>+'1013 Un.Dis.'!O44</f>
        <v>0</v>
      </c>
      <c r="K23" s="1047">
        <f t="shared" si="0"/>
        <v>0</v>
      </c>
      <c r="M23" s="1052" t="s">
        <v>4160</v>
      </c>
      <c r="N23" s="1058">
        <v>0.7</v>
      </c>
      <c r="V23" s="1061"/>
    </row>
    <row r="24" spans="1:22" ht="39" customHeight="1" x14ac:dyDescent="0.25">
      <c r="A24" s="1046">
        <v>1014</v>
      </c>
      <c r="B24" s="1044" t="s">
        <v>18</v>
      </c>
      <c r="C24" s="1044" t="s">
        <v>100</v>
      </c>
      <c r="D24" s="1045">
        <f>+'1014 ERU'!O38</f>
        <v>0.1</v>
      </c>
      <c r="E24" s="1045">
        <f>+'1014 ERU'!O39</f>
        <v>0.1</v>
      </c>
      <c r="F24" s="1045">
        <f>+'1014 ERU'!O40</f>
        <v>0.25</v>
      </c>
      <c r="G24" s="1045">
        <f>+'1014 ERU'!O41</f>
        <v>0.1</v>
      </c>
      <c r="H24" s="1045">
        <f>+'1014 ERU'!O42</f>
        <v>0.1</v>
      </c>
      <c r="I24" s="1045">
        <f>+'1014 ERU'!O43</f>
        <v>0</v>
      </c>
      <c r="J24" s="1045">
        <f>+'1014 ERU'!O44</f>
        <v>0</v>
      </c>
      <c r="K24" s="1047">
        <f t="shared" si="0"/>
        <v>0.65</v>
      </c>
      <c r="M24" s="1052" t="s">
        <v>2399</v>
      </c>
      <c r="N24" s="1058">
        <v>0.72500000000000009</v>
      </c>
      <c r="V24" s="1061"/>
    </row>
    <row r="25" spans="1:22" ht="39" customHeight="1" x14ac:dyDescent="0.25">
      <c r="A25" s="1046">
        <v>1015</v>
      </c>
      <c r="B25" s="1044" t="s">
        <v>19</v>
      </c>
      <c r="C25" s="1044" t="s">
        <v>1465</v>
      </c>
      <c r="D25" s="1045">
        <f>+'1015 IDRD'!O38</f>
        <v>0.1</v>
      </c>
      <c r="E25" s="1045">
        <f>+'1015 IDRD'!O39</f>
        <v>0.1</v>
      </c>
      <c r="F25" s="1045">
        <f>+'1015 IDRD'!O40</f>
        <v>0.25</v>
      </c>
      <c r="G25" s="1045">
        <f>+'1015 IDRD'!O41</f>
        <v>0.1</v>
      </c>
      <c r="H25" s="1045">
        <f>+'1015 IDRD'!O42</f>
        <v>0.1</v>
      </c>
      <c r="I25" s="1045">
        <f>+'1015 IDRD'!O43</f>
        <v>0</v>
      </c>
      <c r="J25" s="1045">
        <f>+'1015 IDRD'!O44</f>
        <v>0.1</v>
      </c>
      <c r="K25" s="1047">
        <f t="shared" si="0"/>
        <v>0.75</v>
      </c>
      <c r="M25" s="1052" t="s">
        <v>982</v>
      </c>
      <c r="N25" s="1058">
        <v>0.72500000000000009</v>
      </c>
      <c r="V25" s="1061"/>
    </row>
    <row r="26" spans="1:22" ht="39" customHeight="1" x14ac:dyDescent="0.25">
      <c r="A26" s="1046">
        <v>1016</v>
      </c>
      <c r="B26" s="1044" t="s">
        <v>20</v>
      </c>
      <c r="C26" s="1044" t="s">
        <v>1082</v>
      </c>
      <c r="D26" s="1045">
        <f>+'1016 IPES'!O38</f>
        <v>0</v>
      </c>
      <c r="E26" s="1045">
        <f>+'1016 IPES'!O39</f>
        <v>0</v>
      </c>
      <c r="F26" s="1045">
        <f>+'1016 IPES'!O40</f>
        <v>0</v>
      </c>
      <c r="G26" s="1045">
        <f>+'1016 IPES'!O41</f>
        <v>0</v>
      </c>
      <c r="H26" s="1045">
        <f>+'1016 IPES'!O42</f>
        <v>0</v>
      </c>
      <c r="I26" s="1045">
        <f>+'1016 IPES'!O43</f>
        <v>0</v>
      </c>
      <c r="J26" s="1045">
        <f>+'1016 IPES'!O44</f>
        <v>0</v>
      </c>
      <c r="K26" s="1047">
        <f t="shared" si="0"/>
        <v>0</v>
      </c>
      <c r="M26" s="1052" t="s">
        <v>2995</v>
      </c>
      <c r="N26" s="1058">
        <v>0.75</v>
      </c>
      <c r="V26" s="1061"/>
    </row>
    <row r="27" spans="1:22" ht="39" customHeight="1" thickBot="1" x14ac:dyDescent="0.3">
      <c r="A27" s="1046">
        <v>1017</v>
      </c>
      <c r="B27" s="1044" t="s">
        <v>21</v>
      </c>
      <c r="C27" s="1044" t="s">
        <v>1082</v>
      </c>
      <c r="D27" s="1045">
        <f>+'1017 IDT'!O38</f>
        <v>0.1</v>
      </c>
      <c r="E27" s="1045">
        <f>+'1017 IDT'!O39</f>
        <v>0.1</v>
      </c>
      <c r="F27" s="1045">
        <f>+'1017 IDT'!O40</f>
        <v>0.25</v>
      </c>
      <c r="G27" s="1045">
        <f>+'1017 IDT'!O41</f>
        <v>0.1</v>
      </c>
      <c r="H27" s="1045">
        <f>+'1017 IDT'!O42</f>
        <v>0.1</v>
      </c>
      <c r="I27" s="1045">
        <f>+'1017 IDT'!O43</f>
        <v>0</v>
      </c>
      <c r="J27" s="1045">
        <f>+'1017 IDT'!O44</f>
        <v>0.1</v>
      </c>
      <c r="K27" s="1047">
        <f t="shared" si="0"/>
        <v>0.75</v>
      </c>
      <c r="M27" s="1052" t="s">
        <v>1829</v>
      </c>
      <c r="N27" s="1058">
        <v>0.77500000000000002</v>
      </c>
      <c r="V27" s="1061"/>
    </row>
    <row r="28" spans="1:22" ht="39" customHeight="1" thickBot="1" x14ac:dyDescent="0.3">
      <c r="A28" s="1046">
        <v>1018</v>
      </c>
      <c r="B28" s="1044" t="s">
        <v>22</v>
      </c>
      <c r="C28" s="1044" t="s">
        <v>2399</v>
      </c>
      <c r="D28" s="1045">
        <f>+'1018 FONCEP'!O38</f>
        <v>0.1</v>
      </c>
      <c r="E28" s="1045">
        <f>+'1018 FONCEP'!O39</f>
        <v>0.1</v>
      </c>
      <c r="F28" s="1045">
        <f>+'1018 FONCEP'!O40</f>
        <v>0.25</v>
      </c>
      <c r="G28" s="1045">
        <f>+'1018 FONCEP'!O41</f>
        <v>0</v>
      </c>
      <c r="H28" s="1045">
        <f>+'1018 FONCEP'!O42</f>
        <v>0.1</v>
      </c>
      <c r="I28" s="1045">
        <f>+'1018 FONCEP'!O43</f>
        <v>0.25</v>
      </c>
      <c r="J28" s="1045">
        <f>+'1018 FONCEP'!O44</f>
        <v>0</v>
      </c>
      <c r="K28" s="1047">
        <f t="shared" si="0"/>
        <v>0.8</v>
      </c>
      <c r="M28" s="1055" t="s">
        <v>5658</v>
      </c>
      <c r="N28" s="1057">
        <v>0.49051724137931035</v>
      </c>
      <c r="O28" s="1062"/>
      <c r="P28" s="1062"/>
      <c r="Q28" s="1062"/>
      <c r="R28" s="1062"/>
      <c r="S28" s="1062"/>
      <c r="T28" s="1062"/>
      <c r="U28" s="1062"/>
      <c r="V28" s="1063"/>
    </row>
    <row r="29" spans="1:22" ht="39" customHeight="1" thickBot="1" x14ac:dyDescent="0.3">
      <c r="A29" s="1046">
        <v>1019</v>
      </c>
      <c r="B29" s="1044" t="s">
        <v>23</v>
      </c>
      <c r="C29" s="1044" t="s">
        <v>1900</v>
      </c>
      <c r="D29" s="1045">
        <f>+'1019 SED'!O38</f>
        <v>0.1</v>
      </c>
      <c r="E29" s="1045">
        <f>+'1019 SED'!O39</f>
        <v>0.1</v>
      </c>
      <c r="F29" s="1045">
        <f>+'1019 SED'!O40</f>
        <v>0.25</v>
      </c>
      <c r="G29" s="1045">
        <f>+'1019 SED'!O41</f>
        <v>0.1</v>
      </c>
      <c r="H29" s="1045">
        <f>+'1019 SED'!O42</f>
        <v>0.1</v>
      </c>
      <c r="I29" s="1045">
        <f>+'1019 SED'!O43</f>
        <v>0.25</v>
      </c>
      <c r="J29" s="1045">
        <f>+'1019 SED'!O44</f>
        <v>0.1</v>
      </c>
      <c r="K29" s="1047">
        <f t="shared" si="0"/>
        <v>1</v>
      </c>
    </row>
    <row r="30" spans="1:22" ht="39" customHeight="1" thickBot="1" x14ac:dyDescent="0.3">
      <c r="A30" s="1046">
        <v>1020</v>
      </c>
      <c r="B30" s="1044" t="s">
        <v>24</v>
      </c>
      <c r="C30" s="1044" t="s">
        <v>1465</v>
      </c>
      <c r="D30" s="1045">
        <f>+'1020 IDARTES'!O38</f>
        <v>0.1</v>
      </c>
      <c r="E30" s="1045">
        <f>+'1020 IDARTES'!O39</f>
        <v>0.1</v>
      </c>
      <c r="F30" s="1045">
        <f>+'1020 IDARTES'!O40</f>
        <v>0.25</v>
      </c>
      <c r="G30" s="1045">
        <f>+'1020 IDARTES'!O41</f>
        <v>0.1</v>
      </c>
      <c r="H30" s="1045">
        <f>+'1020 IDARTES'!O42</f>
        <v>0.1</v>
      </c>
      <c r="I30" s="1045">
        <f>+'1020 IDARTES'!O43</f>
        <v>0.25</v>
      </c>
      <c r="J30" s="1045">
        <f>+'1020 IDARTES'!O44</f>
        <v>0.1</v>
      </c>
      <c r="K30" s="1047">
        <f t="shared" si="0"/>
        <v>1</v>
      </c>
      <c r="M30" s="1064"/>
      <c r="N30" s="1059"/>
      <c r="O30" s="1059"/>
      <c r="P30" s="1059"/>
      <c r="Q30" s="1059"/>
      <c r="R30" s="1059"/>
      <c r="S30" s="1059"/>
      <c r="T30" s="1059"/>
      <c r="U30" s="1059"/>
      <c r="V30" s="1060"/>
    </row>
    <row r="31" spans="1:22" ht="39" customHeight="1" thickBot="1" x14ac:dyDescent="0.3">
      <c r="A31" s="1046">
        <v>1021</v>
      </c>
      <c r="B31" s="1044" t="s">
        <v>25</v>
      </c>
      <c r="C31" s="1044" t="s">
        <v>1700</v>
      </c>
      <c r="D31" s="1045">
        <f>+'1021 TRANSMI'!O38</f>
        <v>0.1</v>
      </c>
      <c r="E31" s="1045">
        <f>+'1021 TRANSMI'!O39</f>
        <v>0.1</v>
      </c>
      <c r="F31" s="1045">
        <f>+'1021 TRANSMI'!O40</f>
        <v>0.25</v>
      </c>
      <c r="G31" s="1045">
        <f>+'1021 TRANSMI'!O41</f>
        <v>0.1</v>
      </c>
      <c r="H31" s="1045">
        <f>+'1021 TRANSMI'!O42</f>
        <v>0.1</v>
      </c>
      <c r="I31" s="1045">
        <f>+'1021 TRANSMI'!O43</f>
        <v>0</v>
      </c>
      <c r="J31" s="1045">
        <f>+'1021 TRANSMI'!O44</f>
        <v>0.1</v>
      </c>
      <c r="K31" s="1047">
        <f t="shared" si="0"/>
        <v>0.75</v>
      </c>
      <c r="M31" s="1067" t="s">
        <v>5650</v>
      </c>
      <c r="N31" s="1068" t="s">
        <v>1331</v>
      </c>
      <c r="V31" s="1061"/>
    </row>
    <row r="32" spans="1:22" ht="39" customHeight="1" thickBot="1" x14ac:dyDescent="0.3">
      <c r="A32" s="1046">
        <v>1022</v>
      </c>
      <c r="B32" s="1044" t="s">
        <v>26</v>
      </c>
      <c r="C32" s="1044" t="s">
        <v>2759</v>
      </c>
      <c r="D32" s="1045">
        <f>+'1022 VEED'!O38</f>
        <v>0.1</v>
      </c>
      <c r="E32" s="1045">
        <f>+'1022 VEED'!O39</f>
        <v>0.1</v>
      </c>
      <c r="F32" s="1045">
        <f>+'1022 VEED'!O40</f>
        <v>0.25</v>
      </c>
      <c r="G32" s="1045">
        <f>+'1022 VEED'!O41</f>
        <v>0</v>
      </c>
      <c r="H32" s="1045">
        <f>+'1022 VEED'!O42</f>
        <v>0.1</v>
      </c>
      <c r="I32" s="1045">
        <f>+'1022 VEED'!O43</f>
        <v>0</v>
      </c>
      <c r="J32" s="1045">
        <f>+'1022 VEED'!O44</f>
        <v>0</v>
      </c>
      <c r="K32" s="1047">
        <f t="shared" si="0"/>
        <v>0.55000000000000004</v>
      </c>
      <c r="M32" s="1065"/>
      <c r="V32" s="1061"/>
    </row>
    <row r="33" spans="1:22" ht="39" customHeight="1" thickBot="1" x14ac:dyDescent="0.3">
      <c r="A33" s="1046">
        <v>1023</v>
      </c>
      <c r="B33" s="1044" t="s">
        <v>27</v>
      </c>
      <c r="C33" s="1044" t="s">
        <v>2759</v>
      </c>
      <c r="D33" s="1045">
        <f>+'1023 PERS.'!O38</f>
        <v>0.1</v>
      </c>
      <c r="E33" s="1045">
        <f>+'1023 PERS.'!O39</f>
        <v>0.1</v>
      </c>
      <c r="F33" s="1045">
        <f>+'1023 PERS.'!O40</f>
        <v>0</v>
      </c>
      <c r="G33" s="1045">
        <f>+'1023 PERS.'!O41</f>
        <v>0</v>
      </c>
      <c r="H33" s="1045">
        <f>+'1023 PERS.'!O42</f>
        <v>0</v>
      </c>
      <c r="I33" s="1045">
        <f>+'1023 PERS.'!O43</f>
        <v>0</v>
      </c>
      <c r="J33" s="1045">
        <f>+'1023 PERS.'!O44</f>
        <v>0</v>
      </c>
      <c r="K33" s="1047">
        <f t="shared" si="0"/>
        <v>0.2</v>
      </c>
      <c r="M33" s="1055" t="s">
        <v>5656</v>
      </c>
      <c r="N33" s="1069" t="s">
        <v>5752</v>
      </c>
      <c r="O33" s="1069" t="s">
        <v>5753</v>
      </c>
      <c r="P33" s="1069" t="s">
        <v>5754</v>
      </c>
      <c r="Q33" s="1069" t="s">
        <v>5755</v>
      </c>
      <c r="R33" s="1069" t="s">
        <v>5756</v>
      </c>
      <c r="S33" s="1069" t="s">
        <v>5757</v>
      </c>
      <c r="T33" s="1069" t="s">
        <v>5758</v>
      </c>
      <c r="U33" s="1056" t="s">
        <v>5751</v>
      </c>
      <c r="V33" s="1061"/>
    </row>
    <row r="34" spans="1:22" ht="39" customHeight="1" x14ac:dyDescent="0.25">
      <c r="A34" s="1046">
        <v>1024</v>
      </c>
      <c r="B34" s="1044" t="s">
        <v>2907</v>
      </c>
      <c r="C34" s="1044" t="s">
        <v>1465</v>
      </c>
      <c r="D34" s="1045">
        <f>+'1024 FUGA'!O38</f>
        <v>0</v>
      </c>
      <c r="E34" s="1045">
        <f>+'1024 FUGA'!O39</f>
        <v>0</v>
      </c>
      <c r="F34" s="1045">
        <f>+'1024 FUGA'!O40</f>
        <v>0</v>
      </c>
      <c r="G34" s="1045">
        <f>+'1024 FUGA'!O41</f>
        <v>0</v>
      </c>
      <c r="H34" s="1045">
        <f>+'1024 FUGA'!O42</f>
        <v>0</v>
      </c>
      <c r="I34" s="1045">
        <f>+'1024 FUGA'!O43</f>
        <v>0</v>
      </c>
      <c r="J34" s="1045">
        <f>+'1024 FUGA'!O44</f>
        <v>0</v>
      </c>
      <c r="K34" s="1047">
        <f t="shared" si="0"/>
        <v>0</v>
      </c>
      <c r="M34" s="1052" t="s">
        <v>52</v>
      </c>
      <c r="N34" s="802">
        <v>0.1</v>
      </c>
      <c r="O34" s="802">
        <v>0.1</v>
      </c>
      <c r="P34" s="802">
        <v>0.25</v>
      </c>
      <c r="Q34" s="802">
        <v>0.1</v>
      </c>
      <c r="R34" s="802">
        <v>0.1</v>
      </c>
      <c r="S34" s="802">
        <v>0</v>
      </c>
      <c r="T34" s="802">
        <v>0.1</v>
      </c>
      <c r="U34" s="1058">
        <v>0.75</v>
      </c>
      <c r="V34" s="1061"/>
    </row>
    <row r="35" spans="1:22" ht="39" customHeight="1" x14ac:dyDescent="0.25">
      <c r="A35" s="1046">
        <v>1025</v>
      </c>
      <c r="B35" s="1044" t="s">
        <v>29</v>
      </c>
      <c r="C35" s="1044" t="s">
        <v>2995</v>
      </c>
      <c r="D35" s="1045">
        <f>+'1025 SDMU'!O38</f>
        <v>0.1</v>
      </c>
      <c r="E35" s="1045">
        <f>+'1025 SDMU'!O39</f>
        <v>0.1</v>
      </c>
      <c r="F35" s="1045">
        <f>+'1025 SDMU'!O40</f>
        <v>0.25</v>
      </c>
      <c r="G35" s="1045">
        <f>+'1025 SDMU'!O41</f>
        <v>0.1</v>
      </c>
      <c r="H35" s="1045">
        <f>+'1025 SDMU'!O42</f>
        <v>0.1</v>
      </c>
      <c r="I35" s="1045">
        <f>+'1025 SDMU'!O43</f>
        <v>0</v>
      </c>
      <c r="J35" s="1045">
        <f>+'1025 SDMU'!O44</f>
        <v>0.1</v>
      </c>
      <c r="K35" s="1047">
        <f t="shared" si="0"/>
        <v>0.75</v>
      </c>
      <c r="M35" s="1052" t="s">
        <v>51</v>
      </c>
      <c r="N35" s="802">
        <v>0.1</v>
      </c>
      <c r="O35" s="802">
        <v>0.1</v>
      </c>
      <c r="P35" s="802">
        <v>0.25</v>
      </c>
      <c r="Q35" s="802">
        <v>0</v>
      </c>
      <c r="R35" s="802">
        <v>0.1</v>
      </c>
      <c r="S35" s="802">
        <v>0</v>
      </c>
      <c r="T35" s="802">
        <v>0</v>
      </c>
      <c r="U35" s="1058">
        <v>0.55000000000000004</v>
      </c>
      <c r="V35" s="1061"/>
    </row>
    <row r="36" spans="1:22" ht="39" customHeight="1" x14ac:dyDescent="0.25">
      <c r="A36" s="1046">
        <v>1026</v>
      </c>
      <c r="B36" s="1044" t="s">
        <v>30</v>
      </c>
      <c r="C36" s="1044" t="s">
        <v>100</v>
      </c>
      <c r="D36" s="1045">
        <f>+'1026 CVP'!O38</f>
        <v>0.1</v>
      </c>
      <c r="E36" s="1045">
        <f>+'1026 CVP'!O39</f>
        <v>0.1</v>
      </c>
      <c r="F36" s="1045">
        <f>+'1026 CVP'!O40</f>
        <v>0.25</v>
      </c>
      <c r="G36" s="1045">
        <f>+'1026 CVP'!O41</f>
        <v>0.1</v>
      </c>
      <c r="H36" s="1045">
        <f>+'1026 CVP'!O42</f>
        <v>0.1</v>
      </c>
      <c r="I36" s="1045">
        <f>+'1026 CVP'!O43</f>
        <v>0</v>
      </c>
      <c r="J36" s="1045">
        <f>+'1026 CVP'!O44</f>
        <v>0</v>
      </c>
      <c r="K36" s="1047">
        <f t="shared" si="0"/>
        <v>0.65</v>
      </c>
      <c r="M36" s="1052" t="s">
        <v>50</v>
      </c>
      <c r="N36" s="802">
        <v>0</v>
      </c>
      <c r="O36" s="802">
        <v>0.1</v>
      </c>
      <c r="P36" s="802">
        <v>0.25</v>
      </c>
      <c r="Q36" s="802">
        <v>0.1</v>
      </c>
      <c r="R36" s="802">
        <v>0</v>
      </c>
      <c r="S36" s="802">
        <v>0</v>
      </c>
      <c r="T36" s="802">
        <v>0</v>
      </c>
      <c r="U36" s="1058">
        <v>0.44999999999999996</v>
      </c>
      <c r="V36" s="1061"/>
    </row>
    <row r="37" spans="1:22" ht="39" customHeight="1" x14ac:dyDescent="0.25">
      <c r="A37" s="1046">
        <v>1027</v>
      </c>
      <c r="B37" s="1044" t="s">
        <v>31</v>
      </c>
      <c r="C37" s="1044" t="s">
        <v>1465</v>
      </c>
      <c r="D37" s="1045">
        <f>+'1027 CA-CA'!O38</f>
        <v>0.1</v>
      </c>
      <c r="E37" s="1045">
        <f>+'1027 CA-CA'!O39</f>
        <v>0.1</v>
      </c>
      <c r="F37" s="1045">
        <f>+'1027 CA-CA'!O40</f>
        <v>0.25</v>
      </c>
      <c r="G37" s="1045">
        <f>+'1027 CA-CA'!O41</f>
        <v>0.1</v>
      </c>
      <c r="H37" s="1045">
        <f>+'1027 CA-CA'!O42</f>
        <v>0</v>
      </c>
      <c r="I37" s="1045">
        <f>+'1027 CA-CA'!O43</f>
        <v>0</v>
      </c>
      <c r="J37" s="1045">
        <f>+'1027 CA-CA'!O44</f>
        <v>0</v>
      </c>
      <c r="K37" s="1047">
        <f t="shared" si="0"/>
        <v>0.55000000000000004</v>
      </c>
      <c r="M37" s="1052" t="s">
        <v>5679</v>
      </c>
      <c r="N37" s="802">
        <v>0</v>
      </c>
      <c r="O37" s="802">
        <v>0</v>
      </c>
      <c r="P37" s="802">
        <v>0.25</v>
      </c>
      <c r="Q37" s="802">
        <v>0</v>
      </c>
      <c r="R37" s="802">
        <v>0</v>
      </c>
      <c r="S37" s="802">
        <v>0</v>
      </c>
      <c r="T37" s="802">
        <v>0</v>
      </c>
      <c r="U37" s="1058">
        <v>0.25</v>
      </c>
      <c r="V37" s="1061"/>
    </row>
    <row r="38" spans="1:22" ht="39" customHeight="1" x14ac:dyDescent="0.25">
      <c r="A38" s="1046">
        <v>1028</v>
      </c>
      <c r="B38" s="1044" t="s">
        <v>32</v>
      </c>
      <c r="C38" s="1044" t="s">
        <v>32</v>
      </c>
      <c r="D38" s="1045">
        <f>+'1028 CONCEJO'!O38</f>
        <v>0</v>
      </c>
      <c r="E38" s="1045">
        <f>+'1028 CONCEJO'!O39</f>
        <v>0</v>
      </c>
      <c r="F38" s="1045">
        <f>+'1028 CONCEJO'!O40</f>
        <v>0</v>
      </c>
      <c r="G38" s="1045">
        <f>+'1028 CONCEJO'!O41</f>
        <v>0</v>
      </c>
      <c r="H38" s="1045">
        <f>+'1028 CONCEJO'!O42</f>
        <v>0</v>
      </c>
      <c r="I38" s="1045">
        <f>+'1028 CONCEJO'!O43</f>
        <v>0</v>
      </c>
      <c r="J38" s="1045">
        <f>+'1028 CONCEJO'!O44</f>
        <v>0</v>
      </c>
      <c r="K38" s="1047">
        <f t="shared" si="0"/>
        <v>0</v>
      </c>
      <c r="M38" s="1052" t="s">
        <v>38</v>
      </c>
      <c r="N38" s="802">
        <v>0.1</v>
      </c>
      <c r="O38" s="802">
        <v>0</v>
      </c>
      <c r="P38" s="802">
        <v>0</v>
      </c>
      <c r="Q38" s="802">
        <v>0</v>
      </c>
      <c r="R38" s="802">
        <v>0</v>
      </c>
      <c r="S38" s="802">
        <v>0</v>
      </c>
      <c r="T38" s="802">
        <v>0</v>
      </c>
      <c r="U38" s="1058">
        <v>0.1</v>
      </c>
      <c r="V38" s="1061"/>
    </row>
    <row r="39" spans="1:22" ht="39" customHeight="1" x14ac:dyDescent="0.25">
      <c r="A39" s="1046">
        <v>1029</v>
      </c>
      <c r="B39" s="1044" t="s">
        <v>5676</v>
      </c>
      <c r="C39" s="1044" t="s">
        <v>2759</v>
      </c>
      <c r="D39" s="1045">
        <f>+'1029 CONT'!O38</f>
        <v>0.1</v>
      </c>
      <c r="E39" s="1045">
        <f>+'1029 CONT'!O39</f>
        <v>0.1</v>
      </c>
      <c r="F39" s="1045">
        <f>+'1029 CONT'!O40</f>
        <v>0.25</v>
      </c>
      <c r="G39" s="1045">
        <f>+'1029 CONT'!O41</f>
        <v>0.1</v>
      </c>
      <c r="H39" s="1045">
        <f>+'1029 CONT'!O42</f>
        <v>0.1</v>
      </c>
      <c r="I39" s="1045">
        <f>+'1029 CONT'!O43</f>
        <v>0</v>
      </c>
      <c r="J39" s="1045">
        <f>+'1029 CONT'!O44</f>
        <v>0.1</v>
      </c>
      <c r="K39" s="1047">
        <f t="shared" si="0"/>
        <v>0.75</v>
      </c>
      <c r="M39" s="1052" t="s">
        <v>12</v>
      </c>
      <c r="N39" s="802">
        <v>0</v>
      </c>
      <c r="O39" s="802">
        <v>0</v>
      </c>
      <c r="P39" s="802">
        <v>0</v>
      </c>
      <c r="Q39" s="802">
        <v>0</v>
      </c>
      <c r="R39" s="802">
        <v>0</v>
      </c>
      <c r="S39" s="802">
        <v>0</v>
      </c>
      <c r="T39" s="802">
        <v>0</v>
      </c>
      <c r="U39" s="1058">
        <v>0</v>
      </c>
      <c r="V39" s="1061"/>
    </row>
    <row r="40" spans="1:22" ht="39" customHeight="1" x14ac:dyDescent="0.25">
      <c r="A40" s="1046">
        <v>1030</v>
      </c>
      <c r="B40" s="1044" t="s">
        <v>34</v>
      </c>
      <c r="C40" s="1044" t="s">
        <v>1138</v>
      </c>
      <c r="D40" s="1045">
        <f>+'1030 IDPAC'!O38</f>
        <v>0.1</v>
      </c>
      <c r="E40" s="1045">
        <f>+'1030 IDPAC'!O39</f>
        <v>0.1</v>
      </c>
      <c r="F40" s="1045">
        <f>+'1030 IDPAC'!O40</f>
        <v>0.25</v>
      </c>
      <c r="G40" s="1045">
        <f>+'1030 IDPAC'!O41</f>
        <v>0.1</v>
      </c>
      <c r="H40" s="1045">
        <f>+'1030 IDPAC'!O42</f>
        <v>0.1</v>
      </c>
      <c r="I40" s="1045">
        <f>+'1030 IDPAC'!O43</f>
        <v>0.25</v>
      </c>
      <c r="J40" s="1045">
        <f>+'1030 IDPAC'!O44</f>
        <v>0</v>
      </c>
      <c r="K40" s="1047">
        <f t="shared" si="0"/>
        <v>0.9</v>
      </c>
      <c r="M40" s="1052" t="s">
        <v>60</v>
      </c>
      <c r="N40" s="802">
        <v>0</v>
      </c>
      <c r="O40" s="802">
        <v>0</v>
      </c>
      <c r="P40" s="802">
        <v>0</v>
      </c>
      <c r="Q40" s="802">
        <v>0</v>
      </c>
      <c r="R40" s="802">
        <v>0</v>
      </c>
      <c r="S40" s="802">
        <v>0</v>
      </c>
      <c r="T40" s="802">
        <v>0</v>
      </c>
      <c r="U40" s="1058">
        <v>0</v>
      </c>
      <c r="V40" s="1061"/>
    </row>
    <row r="41" spans="1:22" ht="39" customHeight="1" thickBot="1" x14ac:dyDescent="0.3">
      <c r="A41" s="1046">
        <v>1031</v>
      </c>
      <c r="B41" s="1044" t="s">
        <v>35</v>
      </c>
      <c r="C41" s="1044" t="s">
        <v>1700</v>
      </c>
      <c r="D41" s="1045">
        <f>+'1031 METRO'!O38</f>
        <v>0</v>
      </c>
      <c r="E41" s="1045">
        <f>+'1031 METRO'!O39</f>
        <v>0</v>
      </c>
      <c r="F41" s="1045">
        <f>+'1031 METRO'!O40</f>
        <v>0</v>
      </c>
      <c r="G41" s="1045">
        <f>+'1031 METRO'!O41</f>
        <v>0</v>
      </c>
      <c r="H41" s="1045">
        <f>+'1031 METRO'!O42</f>
        <v>0</v>
      </c>
      <c r="I41" s="1045">
        <f>+'1031 METRO'!O43</f>
        <v>0</v>
      </c>
      <c r="J41" s="1045">
        <f>+'1031 METRO'!O44</f>
        <v>0</v>
      </c>
      <c r="K41" s="1047">
        <f t="shared" si="0"/>
        <v>0</v>
      </c>
      <c r="M41" s="1052" t="s">
        <v>11</v>
      </c>
      <c r="N41" s="802">
        <v>0</v>
      </c>
      <c r="O41" s="802">
        <v>0</v>
      </c>
      <c r="P41" s="802">
        <v>0</v>
      </c>
      <c r="Q41" s="802">
        <v>0</v>
      </c>
      <c r="R41" s="802">
        <v>0</v>
      </c>
      <c r="S41" s="802">
        <v>0</v>
      </c>
      <c r="T41" s="802">
        <v>0</v>
      </c>
      <c r="U41" s="1058">
        <v>0</v>
      </c>
      <c r="V41" s="1061"/>
    </row>
    <row r="42" spans="1:22" ht="39" customHeight="1" thickBot="1" x14ac:dyDescent="0.3">
      <c r="A42" s="1046">
        <v>1032</v>
      </c>
      <c r="B42" s="1044" t="s">
        <v>36</v>
      </c>
      <c r="C42" s="1044" t="s">
        <v>100</v>
      </c>
      <c r="D42" s="1045">
        <f>+'1032 UAESP'!O38</f>
        <v>0.1</v>
      </c>
      <c r="E42" s="1045">
        <f>+'1032 UAESP'!O39</f>
        <v>0.1</v>
      </c>
      <c r="F42" s="1045">
        <f>+'1032 UAESP'!O40</f>
        <v>0</v>
      </c>
      <c r="G42" s="1045">
        <f>+'1032 UAESP'!O41</f>
        <v>0</v>
      </c>
      <c r="H42" s="1045">
        <f>+'1032 UAESP'!O42</f>
        <v>0.1</v>
      </c>
      <c r="I42" s="1045">
        <f>+'1032 UAESP'!O43</f>
        <v>0</v>
      </c>
      <c r="J42" s="1045">
        <f>+'1032 UAESP'!O44</f>
        <v>0</v>
      </c>
      <c r="K42" s="1047">
        <f t="shared" si="0"/>
        <v>0.30000000000000004</v>
      </c>
      <c r="M42" s="1055" t="s">
        <v>5658</v>
      </c>
      <c r="N42" s="1070">
        <v>3.7500000000000006E-2</v>
      </c>
      <c r="O42" s="1070">
        <v>3.7500000000000006E-2</v>
      </c>
      <c r="P42" s="1070">
        <v>0.125</v>
      </c>
      <c r="Q42" s="1070">
        <v>2.5000000000000001E-2</v>
      </c>
      <c r="R42" s="1070">
        <v>2.5000000000000001E-2</v>
      </c>
      <c r="S42" s="1070">
        <v>0</v>
      </c>
      <c r="T42" s="1070">
        <v>1.2500000000000001E-2</v>
      </c>
      <c r="U42" s="1057">
        <v>0.26250000000000001</v>
      </c>
      <c r="V42" s="1061"/>
    </row>
    <row r="43" spans="1:22" ht="39" customHeight="1" x14ac:dyDescent="0.25">
      <c r="A43" s="1046">
        <v>1033</v>
      </c>
      <c r="B43" s="1044" t="s">
        <v>37</v>
      </c>
      <c r="C43" s="1044" t="s">
        <v>1900</v>
      </c>
      <c r="D43" s="1045">
        <f>+'1033 IDEP'!O38</f>
        <v>0</v>
      </c>
      <c r="E43" s="1045">
        <f>+'1033 IDEP'!O39</f>
        <v>0</v>
      </c>
      <c r="F43" s="1045">
        <f>+'1033 IDEP'!O40</f>
        <v>0</v>
      </c>
      <c r="G43" s="1045">
        <f>+'1033 IDEP'!O41</f>
        <v>0</v>
      </c>
      <c r="H43" s="1045">
        <f>+'1033 IDEP'!O42</f>
        <v>0</v>
      </c>
      <c r="I43" s="1045">
        <f>+'1033 IDEP'!O43</f>
        <v>0</v>
      </c>
      <c r="J43" s="1045">
        <f>+'1033 IDEP'!O44</f>
        <v>0</v>
      </c>
      <c r="K43" s="1047">
        <f t="shared" si="0"/>
        <v>0</v>
      </c>
      <c r="M43" s="1065"/>
      <c r="V43" s="1061"/>
    </row>
    <row r="44" spans="1:22" ht="39" customHeight="1" x14ac:dyDescent="0.25">
      <c r="A44" s="1046">
        <v>1034</v>
      </c>
      <c r="B44" s="1044" t="s">
        <v>3588</v>
      </c>
      <c r="C44" s="1044" t="s">
        <v>1465</v>
      </c>
      <c r="D44" s="1045">
        <f>+'1034 IDPC'!O38</f>
        <v>0.1</v>
      </c>
      <c r="E44" s="1045">
        <f>+'1034 IDPC'!O39</f>
        <v>0.1</v>
      </c>
      <c r="F44" s="1045">
        <f>+'1034 IDPC'!O40</f>
        <v>0.25</v>
      </c>
      <c r="G44" s="1045">
        <f>+'1034 IDPC'!O41</f>
        <v>0.1</v>
      </c>
      <c r="H44" s="1045">
        <f>+'1034 IDPC'!O42</f>
        <v>0.1</v>
      </c>
      <c r="I44" s="1045">
        <f>+'1034 IDPC'!O43</f>
        <v>0</v>
      </c>
      <c r="J44" s="1045">
        <f>+'1034 IDPC'!O44</f>
        <v>0.1</v>
      </c>
      <c r="K44" s="1047">
        <f t="shared" si="0"/>
        <v>0.75</v>
      </c>
      <c r="M44" s="1065"/>
      <c r="V44" s="1061"/>
    </row>
    <row r="45" spans="1:22" ht="39" customHeight="1" x14ac:dyDescent="0.25">
      <c r="A45" s="1046">
        <v>1035</v>
      </c>
      <c r="B45" s="1044" t="s">
        <v>38</v>
      </c>
      <c r="C45" s="1044" t="s">
        <v>1331</v>
      </c>
      <c r="D45" s="1045">
        <f>+'1035 CAPSALUD'!O38</f>
        <v>0.1</v>
      </c>
      <c r="E45" s="1045">
        <f>+'1035 CAPSALUD'!O39</f>
        <v>0</v>
      </c>
      <c r="F45" s="1045">
        <f>+'1035 CAPSALUD'!O40</f>
        <v>0</v>
      </c>
      <c r="G45" s="1045">
        <f>+'1035 CAPSALUD'!O41</f>
        <v>0</v>
      </c>
      <c r="H45" s="1045">
        <f>+'1035 CAPSALUD'!O42</f>
        <v>0</v>
      </c>
      <c r="I45" s="1045">
        <f>+'1035 CAPSALUD'!O43</f>
        <v>0</v>
      </c>
      <c r="J45" s="1045">
        <f>+'1035 CAPSALUD'!O44</f>
        <v>0</v>
      </c>
      <c r="K45" s="1047">
        <f t="shared" si="0"/>
        <v>0.1</v>
      </c>
      <c r="M45" s="1065"/>
      <c r="V45" s="1061"/>
    </row>
    <row r="46" spans="1:22" ht="39" customHeight="1" x14ac:dyDescent="0.25">
      <c r="A46" s="1046">
        <v>1036</v>
      </c>
      <c r="B46" s="1044" t="s">
        <v>39</v>
      </c>
      <c r="C46" s="1044" t="s">
        <v>1465</v>
      </c>
      <c r="D46" s="1045">
        <f>+'1036 OFB'!O38</f>
        <v>0.1</v>
      </c>
      <c r="E46" s="1045">
        <f>+'1036 OFB'!O39</f>
        <v>0.1</v>
      </c>
      <c r="F46" s="1045">
        <f>+'1036 OFB'!O40</f>
        <v>0.25</v>
      </c>
      <c r="G46" s="1045">
        <f>+'1036 OFB'!O41</f>
        <v>0.1</v>
      </c>
      <c r="H46" s="1045">
        <f>+'1036 OFB'!O42</f>
        <v>0.1</v>
      </c>
      <c r="I46" s="1045">
        <f>+'1036 OFB'!O43</f>
        <v>0.25</v>
      </c>
      <c r="J46" s="1045">
        <f>+'1036 OFB'!O44</f>
        <v>0.1</v>
      </c>
      <c r="K46" s="1047">
        <f t="shared" si="0"/>
        <v>1</v>
      </c>
      <c r="M46" s="1065"/>
      <c r="V46" s="1061"/>
    </row>
    <row r="47" spans="1:22" ht="39" customHeight="1" x14ac:dyDescent="0.25">
      <c r="A47" s="1046">
        <v>1037</v>
      </c>
      <c r="B47" s="1044" t="s">
        <v>40</v>
      </c>
      <c r="C47" s="1044" t="s">
        <v>1082</v>
      </c>
      <c r="D47" s="1045">
        <f>+'1037 INVEST'!O38</f>
        <v>0.1</v>
      </c>
      <c r="E47" s="1045">
        <f>+'1037 INVEST'!O39</f>
        <v>0.1</v>
      </c>
      <c r="F47" s="1045">
        <f>+'1037 INVEST'!O40</f>
        <v>0</v>
      </c>
      <c r="G47" s="1045">
        <f>+'1037 INVEST'!O41</f>
        <v>0</v>
      </c>
      <c r="H47" s="1045">
        <f>+'1037 INVEST'!O42</f>
        <v>0.1</v>
      </c>
      <c r="I47" s="1045">
        <f>+'1037 INVEST'!O43</f>
        <v>0.25</v>
      </c>
      <c r="J47" s="1045">
        <f>+'1037 INVEST'!O44</f>
        <v>0</v>
      </c>
      <c r="K47" s="1047">
        <f t="shared" si="0"/>
        <v>0.55000000000000004</v>
      </c>
      <c r="M47" s="1065"/>
      <c r="V47" s="1061"/>
    </row>
    <row r="48" spans="1:22" ht="39" customHeight="1" x14ac:dyDescent="0.25">
      <c r="A48" s="1046">
        <v>1038</v>
      </c>
      <c r="B48" s="1044" t="s">
        <v>41</v>
      </c>
      <c r="C48" s="1044" t="s">
        <v>100</v>
      </c>
      <c r="D48" s="1045">
        <f>+'1038 SDHAB'!O38</f>
        <v>0.1</v>
      </c>
      <c r="E48" s="1045">
        <f>+'1038 SDHAB'!O39</f>
        <v>0.1</v>
      </c>
      <c r="F48" s="1045">
        <f>+'1038 SDHAB'!O40</f>
        <v>0.25</v>
      </c>
      <c r="G48" s="1045">
        <f>+'1038 SDHAB'!O41</f>
        <v>0.1</v>
      </c>
      <c r="H48" s="1045">
        <f>+'1038 SDHAB'!O42</f>
        <v>0.1</v>
      </c>
      <c r="I48" s="1045">
        <f>+'1038 SDHAB'!O43</f>
        <v>0</v>
      </c>
      <c r="J48" s="1045">
        <f>+'1038 SDHAB'!O44</f>
        <v>0</v>
      </c>
      <c r="K48" s="1047">
        <f t="shared" si="0"/>
        <v>0.65</v>
      </c>
      <c r="M48" s="1065"/>
      <c r="V48" s="1061"/>
    </row>
    <row r="49" spans="1:22" ht="39" customHeight="1" x14ac:dyDescent="0.25">
      <c r="A49" s="1046">
        <v>1039</v>
      </c>
      <c r="B49" s="1044" t="s">
        <v>42</v>
      </c>
      <c r="C49" s="1044" t="s">
        <v>4085</v>
      </c>
      <c r="D49" s="1045">
        <f>+'1039 IDIGER'!O38</f>
        <v>0</v>
      </c>
      <c r="E49" s="1045">
        <f>+'1039 IDIGER'!O39</f>
        <v>0</v>
      </c>
      <c r="F49" s="1045">
        <f>+'1039 IDIGER'!O40</f>
        <v>0</v>
      </c>
      <c r="G49" s="1045">
        <f>+'1039 IDIGER'!O41</f>
        <v>0</v>
      </c>
      <c r="H49" s="1045">
        <f>+'1039 IDIGER'!O42</f>
        <v>0</v>
      </c>
      <c r="I49" s="1045">
        <f>+'1039 IDIGER'!O43</f>
        <v>0</v>
      </c>
      <c r="J49" s="1045">
        <f>+'1039 IDIGER'!O44</f>
        <v>0</v>
      </c>
      <c r="K49" s="1047">
        <f t="shared" si="0"/>
        <v>0</v>
      </c>
      <c r="M49" s="1065"/>
      <c r="V49" s="1061"/>
    </row>
    <row r="50" spans="1:22" ht="39" customHeight="1" x14ac:dyDescent="0.25">
      <c r="A50" s="1046">
        <v>1040</v>
      </c>
      <c r="B50" s="1044" t="s">
        <v>43</v>
      </c>
      <c r="C50" s="1044" t="s">
        <v>4160</v>
      </c>
      <c r="D50" s="1045">
        <f>+'1040 IDIPRON'!O38</f>
        <v>0.1</v>
      </c>
      <c r="E50" s="1045">
        <f>+'1040 IDIPRON'!O39</f>
        <v>0.1</v>
      </c>
      <c r="F50" s="1045">
        <f>+'1040 IDIPRON'!O40</f>
        <v>0.25</v>
      </c>
      <c r="G50" s="1045">
        <f>+'1040 IDIPRON'!O41</f>
        <v>0.1</v>
      </c>
      <c r="H50" s="1045">
        <f>+'1040 IDIPRON'!O42</f>
        <v>0.1</v>
      </c>
      <c r="I50" s="1045">
        <f>+'1040 IDIPRON'!O43</f>
        <v>0</v>
      </c>
      <c r="J50" s="1045">
        <f>+'1040 IDIPRON'!O44</f>
        <v>0.1</v>
      </c>
      <c r="K50" s="1047">
        <f t="shared" si="0"/>
        <v>0.75</v>
      </c>
      <c r="M50" s="1065"/>
      <c r="V50" s="1061"/>
    </row>
    <row r="51" spans="1:22" ht="39" customHeight="1" x14ac:dyDescent="0.25">
      <c r="A51" s="1046">
        <v>1041</v>
      </c>
      <c r="B51" s="1044" t="s">
        <v>44</v>
      </c>
      <c r="C51" s="1044" t="s">
        <v>2399</v>
      </c>
      <c r="D51" s="1045">
        <f>+'1041 SHD'!O38</f>
        <v>0.1</v>
      </c>
      <c r="E51" s="1045">
        <f>+'1041 SHD'!O39</f>
        <v>0.1</v>
      </c>
      <c r="F51" s="1045">
        <f>+'1041 SHD'!O40</f>
        <v>0.25</v>
      </c>
      <c r="G51" s="1045">
        <f>+'1041 SHD'!O41</f>
        <v>0.1</v>
      </c>
      <c r="H51" s="1045">
        <f>+'1041 SHD'!O42</f>
        <v>0.1</v>
      </c>
      <c r="I51" s="1045">
        <f>+'1041 SHD'!O43</f>
        <v>0</v>
      </c>
      <c r="J51" s="1045">
        <f>+'1041 SHD'!O44</f>
        <v>0.1</v>
      </c>
      <c r="K51" s="1047">
        <f t="shared" si="0"/>
        <v>0.75</v>
      </c>
      <c r="M51" s="1065"/>
      <c r="V51" s="1061"/>
    </row>
    <row r="52" spans="1:22" ht="39" customHeight="1" x14ac:dyDescent="0.25">
      <c r="A52" s="1046">
        <v>1042</v>
      </c>
      <c r="B52" s="1044" t="s">
        <v>45</v>
      </c>
      <c r="C52" s="1044" t="s">
        <v>2399</v>
      </c>
      <c r="D52" s="1045">
        <f>+'1042 UAECD'!O38</f>
        <v>0.1</v>
      </c>
      <c r="E52" s="1045">
        <f>+'1042 UAECD'!O39</f>
        <v>0.1</v>
      </c>
      <c r="F52" s="1045">
        <f>+'1042 UAECD'!O40</f>
        <v>0.25</v>
      </c>
      <c r="G52" s="1045">
        <f>+'1042 UAECD'!O41</f>
        <v>0.1</v>
      </c>
      <c r="H52" s="1045">
        <f>+'1042 UAECD'!O42</f>
        <v>0</v>
      </c>
      <c r="I52" s="1045">
        <f>+'1042 UAECD'!O43</f>
        <v>0.25</v>
      </c>
      <c r="J52" s="1045">
        <f>+'1042 UAECD'!O44</f>
        <v>0.1</v>
      </c>
      <c r="K52" s="1047">
        <f t="shared" si="0"/>
        <v>0.9</v>
      </c>
      <c r="M52" s="1065"/>
      <c r="V52" s="1061"/>
    </row>
    <row r="53" spans="1:22" ht="39" customHeight="1" x14ac:dyDescent="0.25">
      <c r="A53" s="1046">
        <v>1043</v>
      </c>
      <c r="B53" s="1044" t="s">
        <v>46</v>
      </c>
      <c r="C53" s="1044" t="s">
        <v>4085</v>
      </c>
      <c r="D53" s="1045">
        <f>+'1043 JBB'!O38</f>
        <v>0.1</v>
      </c>
      <c r="E53" s="1045">
        <f>+'1043 JBB'!O39</f>
        <v>0.1</v>
      </c>
      <c r="F53" s="1045">
        <f>+'1043 JBB'!O40</f>
        <v>0.25</v>
      </c>
      <c r="G53" s="1045">
        <f>+'1043 JBB'!O41</f>
        <v>0.1</v>
      </c>
      <c r="H53" s="1045">
        <f>+'1043 JBB'!O42</f>
        <v>0</v>
      </c>
      <c r="I53" s="1045">
        <f>+'1043 JBB'!O43</f>
        <v>0</v>
      </c>
      <c r="J53" s="1045">
        <f>+'1043 JBB'!O44</f>
        <v>0</v>
      </c>
      <c r="K53" s="1047">
        <f t="shared" si="0"/>
        <v>0.55000000000000004</v>
      </c>
      <c r="M53" s="1065"/>
      <c r="V53" s="1061"/>
    </row>
    <row r="54" spans="1:22" ht="39" customHeight="1" x14ac:dyDescent="0.25">
      <c r="A54" s="1046">
        <v>1044</v>
      </c>
      <c r="B54" s="1044" t="s">
        <v>47</v>
      </c>
      <c r="C54" s="1044" t="s">
        <v>1700</v>
      </c>
      <c r="D54" s="1045">
        <f>+'1044 UAERMV'!O38</f>
        <v>0.1</v>
      </c>
      <c r="E54" s="1045">
        <f>+'1044 UAERMV'!O39</f>
        <v>0.1</v>
      </c>
      <c r="F54" s="1045">
        <f>+'1044 UAERMV'!O40</f>
        <v>0.25</v>
      </c>
      <c r="G54" s="1045">
        <f>+'1044 UAERMV'!O41</f>
        <v>0.1</v>
      </c>
      <c r="H54" s="1045">
        <f>+'1044 UAERMV'!O42</f>
        <v>0.1</v>
      </c>
      <c r="I54" s="1045">
        <f>+'1044 UAERMV'!O43</f>
        <v>0</v>
      </c>
      <c r="J54" s="1045">
        <f>+'1044 UAERMV'!O44</f>
        <v>0.1</v>
      </c>
      <c r="K54" s="1047">
        <f t="shared" si="0"/>
        <v>0.75</v>
      </c>
      <c r="M54" s="1065"/>
      <c r="V54" s="1061"/>
    </row>
    <row r="55" spans="1:22" ht="39" customHeight="1" x14ac:dyDescent="0.25">
      <c r="A55" s="1046">
        <v>1045</v>
      </c>
      <c r="B55" s="1044" t="s">
        <v>5678</v>
      </c>
      <c r="C55" s="1044" t="s">
        <v>4619</v>
      </c>
      <c r="D55" s="1045">
        <f>+'1045 SDP'!O38</f>
        <v>0.1</v>
      </c>
      <c r="E55" s="1045">
        <f>+'1045 SDP'!O39</f>
        <v>0.1</v>
      </c>
      <c r="F55" s="1045">
        <f>+'1045 SDP'!O40</f>
        <v>0.25</v>
      </c>
      <c r="G55" s="1045">
        <f>+'1045 SDP'!O41</f>
        <v>0.1</v>
      </c>
      <c r="H55" s="1045">
        <f>+'1045 SDP'!O42</f>
        <v>0.1</v>
      </c>
      <c r="I55" s="1045">
        <f>+'1045 SDP'!O43</f>
        <v>0</v>
      </c>
      <c r="J55" s="1045">
        <f>+'1045 SDP'!O44</f>
        <v>0</v>
      </c>
      <c r="K55" s="1047">
        <f t="shared" si="0"/>
        <v>0.65</v>
      </c>
      <c r="M55" s="1065"/>
      <c r="V55" s="1061"/>
    </row>
    <row r="56" spans="1:22" ht="39" customHeight="1" x14ac:dyDescent="0.25">
      <c r="A56" s="1046">
        <v>1046</v>
      </c>
      <c r="B56" s="1044" t="s">
        <v>49</v>
      </c>
      <c r="C56" s="1044" t="s">
        <v>1829</v>
      </c>
      <c r="D56" s="1045">
        <f>+'1046 SDSCJ'!O38</f>
        <v>0.1</v>
      </c>
      <c r="E56" s="1045">
        <f>+'1046 SDSCJ'!O39</f>
        <v>0.1</v>
      </c>
      <c r="F56" s="1045">
        <f>+'1046 SDSCJ'!O40</f>
        <v>0.25</v>
      </c>
      <c r="G56" s="1045">
        <f>+'1046 SDSCJ'!O41</f>
        <v>0.1</v>
      </c>
      <c r="H56" s="1045">
        <f>+'1046 SDSCJ'!O42</f>
        <v>0.1</v>
      </c>
      <c r="I56" s="1045">
        <f>+'1046 SDSCJ'!O43</f>
        <v>0.25</v>
      </c>
      <c r="J56" s="1045">
        <f>+'1046 SDSCJ'!O44</f>
        <v>0.1</v>
      </c>
      <c r="K56" s="1047">
        <f t="shared" si="0"/>
        <v>1</v>
      </c>
      <c r="M56" s="1065"/>
      <c r="V56" s="1061"/>
    </row>
    <row r="57" spans="1:22" ht="39" customHeight="1" x14ac:dyDescent="0.25">
      <c r="A57" s="1046">
        <v>1047</v>
      </c>
      <c r="B57" s="1044" t="s">
        <v>50</v>
      </c>
      <c r="C57" s="1044" t="s">
        <v>1331</v>
      </c>
      <c r="D57" s="1045">
        <f>+'1047 SSALUD'!O38</f>
        <v>0</v>
      </c>
      <c r="E57" s="1045">
        <f>+'1047 SSALUD'!O39</f>
        <v>0.1</v>
      </c>
      <c r="F57" s="1045">
        <f>+'1047 SSALUD'!O40</f>
        <v>0.25</v>
      </c>
      <c r="G57" s="1045">
        <f>+'1047 SSALUD'!O41</f>
        <v>0.1</v>
      </c>
      <c r="H57" s="1045">
        <f>+'1047 SSALUD'!O42</f>
        <v>0</v>
      </c>
      <c r="I57" s="1045">
        <f>+'1047 SSALUD'!O43</f>
        <v>0</v>
      </c>
      <c r="J57" s="1045">
        <f>+'1047 SSALUD'!O44</f>
        <v>0</v>
      </c>
      <c r="K57" s="1047">
        <f t="shared" si="0"/>
        <v>0.44999999999999996</v>
      </c>
      <c r="M57" s="1065"/>
      <c r="V57" s="1061"/>
    </row>
    <row r="58" spans="1:22" ht="39" customHeight="1" x14ac:dyDescent="0.25">
      <c r="A58" s="1046">
        <v>1048</v>
      </c>
      <c r="B58" s="1044" t="s">
        <v>51</v>
      </c>
      <c r="C58" s="1044" t="s">
        <v>1331</v>
      </c>
      <c r="D58" s="1045">
        <f>+'1048 SRCENTROOR'!O38</f>
        <v>0.1</v>
      </c>
      <c r="E58" s="1045">
        <f>+'1048 SRCENTROOR'!O39</f>
        <v>0.1</v>
      </c>
      <c r="F58" s="1045">
        <f>+'1048 SRCENTROOR'!O40</f>
        <v>0.25</v>
      </c>
      <c r="G58" s="1045">
        <f>+'1048 SRCENTROOR'!O41</f>
        <v>0</v>
      </c>
      <c r="H58" s="1045">
        <f>+'1048 SRCENTROOR'!O42</f>
        <v>0.1</v>
      </c>
      <c r="I58" s="1045">
        <f>+'1048 SRCENTROOR'!O43</f>
        <v>0</v>
      </c>
      <c r="J58" s="1045">
        <f>+'1048 SRCENTROOR'!O44</f>
        <v>0</v>
      </c>
      <c r="K58" s="1047">
        <f t="shared" si="0"/>
        <v>0.55000000000000004</v>
      </c>
      <c r="M58" s="1065"/>
      <c r="V58" s="1061"/>
    </row>
    <row r="59" spans="1:22" ht="39" customHeight="1" x14ac:dyDescent="0.25">
      <c r="A59" s="1046">
        <v>1049</v>
      </c>
      <c r="B59" s="1044" t="s">
        <v>52</v>
      </c>
      <c r="C59" s="1044" t="s">
        <v>1331</v>
      </c>
      <c r="D59" s="1045">
        <f>+'1049 SRNORTE'!O38</f>
        <v>0.1</v>
      </c>
      <c r="E59" s="1045">
        <f>+'1049 SRNORTE'!O39</f>
        <v>0.1</v>
      </c>
      <c r="F59" s="1045">
        <f>+'1049 SRNORTE'!O40</f>
        <v>0.25</v>
      </c>
      <c r="G59" s="1045">
        <f>+'1049 SRNORTE'!O41</f>
        <v>0.1</v>
      </c>
      <c r="H59" s="1045">
        <f>+'1049 SRNORTE'!O42</f>
        <v>0.1</v>
      </c>
      <c r="I59" s="1045">
        <f>+'1049 SRNORTE'!O43</f>
        <v>0</v>
      </c>
      <c r="J59" s="1045">
        <f>+'1049 SRNORTE'!O44</f>
        <v>0.1</v>
      </c>
      <c r="K59" s="1047">
        <f t="shared" si="0"/>
        <v>0.75</v>
      </c>
      <c r="M59" s="1065"/>
      <c r="V59" s="1061"/>
    </row>
    <row r="60" spans="1:22" ht="39" customHeight="1" x14ac:dyDescent="0.25">
      <c r="A60" s="1046">
        <v>1050</v>
      </c>
      <c r="B60" s="1044" t="s">
        <v>5679</v>
      </c>
      <c r="C60" s="1044" t="s">
        <v>1331</v>
      </c>
      <c r="D60" s="1045">
        <f>+'1050 SRSUR'!O38</f>
        <v>0</v>
      </c>
      <c r="E60" s="1045">
        <f>+'1050 SRSUR'!O39</f>
        <v>0</v>
      </c>
      <c r="F60" s="1045">
        <f>+'1050 SRSUR'!O40</f>
        <v>0.25</v>
      </c>
      <c r="G60" s="1045">
        <f>+'1050 SRSUR'!O41</f>
        <v>0</v>
      </c>
      <c r="H60" s="1045">
        <f>+'1050 SRSUR'!O42</f>
        <v>0</v>
      </c>
      <c r="I60" s="1045">
        <f>+'1050 SRSUR'!O43</f>
        <v>0</v>
      </c>
      <c r="J60" s="1045">
        <f>+'1050 SRSUR'!O44</f>
        <v>0</v>
      </c>
      <c r="K60" s="1047">
        <f t="shared" si="0"/>
        <v>0.25</v>
      </c>
      <c r="M60" s="1065"/>
      <c r="V60" s="1061"/>
    </row>
    <row r="61" spans="1:22" ht="39" customHeight="1" x14ac:dyDescent="0.25">
      <c r="A61" s="1046">
        <v>1051</v>
      </c>
      <c r="B61" s="1044" t="s">
        <v>54</v>
      </c>
      <c r="C61" s="1044" t="s">
        <v>1700</v>
      </c>
      <c r="D61" s="1045">
        <f>+'1051 TTRANS'!O38</f>
        <v>0.1</v>
      </c>
      <c r="E61" s="1045">
        <f>+'1051 TTRANS'!O39</f>
        <v>0.1</v>
      </c>
      <c r="F61" s="1045">
        <f>+'1051 TTRANS'!O40</f>
        <v>0.25</v>
      </c>
      <c r="G61" s="1045">
        <f>+'1051 TTRANS'!O41</f>
        <v>0.1</v>
      </c>
      <c r="H61" s="1045">
        <f>+'1051 TTRANS'!O42</f>
        <v>0.1</v>
      </c>
      <c r="I61" s="1045">
        <f>+'1051 TTRANS'!O43</f>
        <v>0</v>
      </c>
      <c r="J61" s="1045">
        <f>+'1051 TTRANS'!O44</f>
        <v>0</v>
      </c>
      <c r="K61" s="1047">
        <f t="shared" si="0"/>
        <v>0.65</v>
      </c>
      <c r="M61" s="1065"/>
      <c r="V61" s="1061"/>
    </row>
    <row r="62" spans="1:22" ht="39" customHeight="1" x14ac:dyDescent="0.25">
      <c r="A62" s="1046">
        <v>1052</v>
      </c>
      <c r="B62" s="1044" t="s">
        <v>55</v>
      </c>
      <c r="C62" s="1044" t="s">
        <v>4160</v>
      </c>
      <c r="D62" s="1045">
        <f>+'1052 SDIS'!O38</f>
        <v>0.1</v>
      </c>
      <c r="E62" s="1045">
        <f>+'1052 SDIS'!O39</f>
        <v>0.1</v>
      </c>
      <c r="F62" s="1045">
        <f>+'1052 SDIS'!O40</f>
        <v>0.25</v>
      </c>
      <c r="G62" s="1045">
        <f>+'1052 SDIS'!O41</f>
        <v>0.1</v>
      </c>
      <c r="H62" s="1045">
        <f>+'1052 SDIS'!O42</f>
        <v>0.1</v>
      </c>
      <c r="I62" s="1045">
        <f>+'1052 SDIS'!O43</f>
        <v>0</v>
      </c>
      <c r="J62" s="1045">
        <f>+'1052 SDIS'!O44</f>
        <v>0</v>
      </c>
      <c r="K62" s="1047">
        <f t="shared" si="0"/>
        <v>0.65</v>
      </c>
      <c r="M62" s="1065"/>
      <c r="V62" s="1061"/>
    </row>
    <row r="63" spans="1:22" ht="39" customHeight="1" x14ac:dyDescent="0.25">
      <c r="A63" s="1046">
        <v>1053</v>
      </c>
      <c r="B63" s="1044" t="s">
        <v>56</v>
      </c>
      <c r="C63" s="1044" t="s">
        <v>5264</v>
      </c>
      <c r="D63" s="1045">
        <f>+'1053 SJUR'!O38</f>
        <v>0.1</v>
      </c>
      <c r="E63" s="1045">
        <f>+'1053 SJUR'!O39</f>
        <v>0.1</v>
      </c>
      <c r="F63" s="1045">
        <f>+'1053 SJUR'!O40</f>
        <v>0.25</v>
      </c>
      <c r="G63" s="1045">
        <f>+'1053 SJUR'!O41</f>
        <v>0.1</v>
      </c>
      <c r="H63" s="1045">
        <f>+'1053 SJUR'!O42</f>
        <v>0.1</v>
      </c>
      <c r="I63" s="1045">
        <f>+'1053 SJUR'!O43</f>
        <v>0</v>
      </c>
      <c r="J63" s="1045">
        <f>+'1053 SJUR'!O44</f>
        <v>0</v>
      </c>
      <c r="K63" s="1047">
        <f t="shared" si="0"/>
        <v>0.65</v>
      </c>
      <c r="M63" s="1065"/>
      <c r="V63" s="1061"/>
    </row>
    <row r="64" spans="1:22" ht="39" customHeight="1" x14ac:dyDescent="0.25">
      <c r="A64" s="1046">
        <v>1054</v>
      </c>
      <c r="B64" s="1044" t="s">
        <v>57</v>
      </c>
      <c r="C64" s="1044" t="s">
        <v>4085</v>
      </c>
      <c r="D64" s="1045">
        <f>+'1054 SAMB'!O38</f>
        <v>0.1</v>
      </c>
      <c r="E64" s="1045">
        <f>+'1054 SAMB'!O39</f>
        <v>0.1</v>
      </c>
      <c r="F64" s="1045">
        <f>+'1054 SAMB'!O40</f>
        <v>0</v>
      </c>
      <c r="G64" s="1045">
        <f>+'1054 SAMB'!O41</f>
        <v>0.1</v>
      </c>
      <c r="H64" s="1045">
        <f>+'1054 SAMB'!O42</f>
        <v>0.1</v>
      </c>
      <c r="I64" s="1045">
        <f>+'1054 SAMB'!O43</f>
        <v>0</v>
      </c>
      <c r="J64" s="1045">
        <f>+'1054 SAMB'!O44</f>
        <v>0</v>
      </c>
      <c r="K64" s="1047">
        <f t="shared" si="0"/>
        <v>0.4</v>
      </c>
      <c r="M64" s="1065"/>
      <c r="V64" s="1061"/>
    </row>
    <row r="65" spans="1:22" ht="39" customHeight="1" x14ac:dyDescent="0.25">
      <c r="A65" s="1046">
        <v>1055</v>
      </c>
      <c r="B65" s="1044" t="s">
        <v>5417</v>
      </c>
      <c r="C65" s="1044" t="s">
        <v>1700</v>
      </c>
      <c r="D65" s="1045">
        <f>+'1055 IDU'!O38</f>
        <v>0.1</v>
      </c>
      <c r="E65" s="1045">
        <f>+'1055 IDU'!O39</f>
        <v>0.1</v>
      </c>
      <c r="F65" s="1045">
        <f>+'1055 IDU'!O40</f>
        <v>0.25</v>
      </c>
      <c r="G65" s="1045">
        <f>+'1055 IDU'!O41</f>
        <v>0.1</v>
      </c>
      <c r="H65" s="1045">
        <f>+'1055 IDU'!O42</f>
        <v>0.1</v>
      </c>
      <c r="I65" s="1045">
        <f>+'1055 IDU'!O43</f>
        <v>0</v>
      </c>
      <c r="J65" s="1045">
        <f>+'1055 IDU'!O44</f>
        <v>0</v>
      </c>
      <c r="K65" s="1047">
        <f t="shared" si="0"/>
        <v>0.65</v>
      </c>
      <c r="M65" s="1065"/>
      <c r="V65" s="1061"/>
    </row>
    <row r="66" spans="1:22" ht="39" customHeight="1" x14ac:dyDescent="0.25">
      <c r="A66" s="1046">
        <v>1056</v>
      </c>
      <c r="B66" s="1044" t="s">
        <v>59</v>
      </c>
      <c r="C66" s="1044" t="s">
        <v>2399</v>
      </c>
      <c r="D66" s="1045">
        <f>+'1056 LOTERIA'!O38</f>
        <v>0</v>
      </c>
      <c r="E66" s="1045">
        <f>+'1056 LOTERIA'!O39</f>
        <v>0.1</v>
      </c>
      <c r="F66" s="1045">
        <f>+'1056 LOTERIA'!O40</f>
        <v>0.25</v>
      </c>
      <c r="G66" s="1045">
        <f>+'1056 LOTERIA'!O41</f>
        <v>0</v>
      </c>
      <c r="H66" s="1045">
        <f>+'1056 LOTERIA'!O42</f>
        <v>0.1</v>
      </c>
      <c r="I66" s="1045">
        <f>+'1056 LOTERIA'!O43</f>
        <v>0</v>
      </c>
      <c r="J66" s="1045">
        <f>+'1056 LOTERIA'!O44</f>
        <v>0</v>
      </c>
      <c r="K66" s="1047">
        <f t="shared" si="0"/>
        <v>0.44999999999999996</v>
      </c>
      <c r="M66" s="1065"/>
      <c r="V66" s="1061"/>
    </row>
    <row r="67" spans="1:22" ht="39" customHeight="1" x14ac:dyDescent="0.25">
      <c r="A67" s="1046">
        <v>1057</v>
      </c>
      <c r="B67" s="1044" t="s">
        <v>60</v>
      </c>
      <c r="C67" s="1044" t="s">
        <v>1331</v>
      </c>
      <c r="D67" s="1045">
        <f>+'1057 SRSOCCI'!O38</f>
        <v>0</v>
      </c>
      <c r="E67" s="1045">
        <f>+'1057 SRSOCCI'!O39</f>
        <v>0</v>
      </c>
      <c r="F67" s="1045">
        <f>+'1057 SRSOCCI'!O40</f>
        <v>0</v>
      </c>
      <c r="G67" s="1045">
        <f>+'1057 SRSOCCI'!O41</f>
        <v>0</v>
      </c>
      <c r="H67" s="1045">
        <f>+'1057 SRSOCCI'!O42</f>
        <v>0</v>
      </c>
      <c r="I67" s="1045">
        <f>+'1057 SRSOCCI'!O43</f>
        <v>0</v>
      </c>
      <c r="J67" s="1045">
        <f>+'1057 SRSOCCI'!O44</f>
        <v>0</v>
      </c>
      <c r="K67" s="1047">
        <f t="shared" si="0"/>
        <v>0</v>
      </c>
      <c r="M67" s="1065"/>
      <c r="V67" s="1061"/>
    </row>
    <row r="68" spans="1:22" ht="39" customHeight="1" thickBot="1" x14ac:dyDescent="0.3">
      <c r="A68" s="1048">
        <v>1058</v>
      </c>
      <c r="B68" s="1049" t="s">
        <v>5578</v>
      </c>
      <c r="C68" s="1049" t="s">
        <v>4085</v>
      </c>
      <c r="D68" s="1050">
        <f>+'1058 IDPYBA'!O38</f>
        <v>0</v>
      </c>
      <c r="E68" s="1050">
        <f>+'1058 IDPYBA'!O39</f>
        <v>0</v>
      </c>
      <c r="F68" s="1050">
        <f>+'1058 IDPYBA'!O40</f>
        <v>0</v>
      </c>
      <c r="G68" s="1050">
        <f>+'1058 IDPYBA'!O41</f>
        <v>0</v>
      </c>
      <c r="H68" s="1050">
        <f>+'1058 IDPYBA'!O42</f>
        <v>0</v>
      </c>
      <c r="I68" s="1050">
        <f>+'1058 IDPYBA'!O43</f>
        <v>0</v>
      </c>
      <c r="J68" s="1050">
        <f>+'1058 IDPYBA'!O44</f>
        <v>0</v>
      </c>
      <c r="K68" s="1051">
        <f>+D68+E68+F68+G68+H68+I68+J68</f>
        <v>0</v>
      </c>
      <c r="M68" s="1066"/>
      <c r="N68" s="1062"/>
      <c r="O68" s="1062"/>
      <c r="P68" s="1062"/>
      <c r="Q68" s="1062"/>
      <c r="R68" s="1062"/>
      <c r="S68" s="1062"/>
      <c r="T68" s="1062"/>
      <c r="U68" s="1062"/>
      <c r="V68" s="1063"/>
    </row>
  </sheetData>
  <autoFilter ref="A10:K68" xr:uid="{00000000-0009-0000-0000-00007C000000}"/>
  <mergeCells count="3">
    <mergeCell ref="C1:J2"/>
    <mergeCell ref="A3:K3"/>
    <mergeCell ref="A4:K4"/>
  </mergeCells>
  <pageMargins left="0.7" right="0.7" top="0.75" bottom="0.75" header="0.3" footer="0.3"/>
  <pageSetup orientation="portrait" r:id="rId3"/>
  <drawing r:id="rId4"/>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6">
    <tabColor theme="5" tint="-0.249977111117893"/>
  </sheetPr>
  <dimension ref="A1:AA68"/>
  <sheetViews>
    <sheetView showGridLines="0" zoomScale="84" zoomScaleNormal="84" workbookViewId="0">
      <selection activeCell="D10" sqref="D10:K68"/>
    </sheetView>
  </sheetViews>
  <sheetFormatPr baseColWidth="10" defaultColWidth="11.42578125" defaultRowHeight="15" x14ac:dyDescent="0.25"/>
  <cols>
    <col min="1" max="1" width="11.42578125" style="201"/>
    <col min="2" max="2" width="39.85546875" style="198" bestFit="1" customWidth="1"/>
    <col min="3" max="3" width="30.42578125" style="198" customWidth="1"/>
    <col min="4" max="4" width="21.5703125" style="198" customWidth="1"/>
    <col min="5" max="10" width="17.140625" style="198" customWidth="1"/>
    <col min="11" max="11" width="24.140625" style="198" customWidth="1"/>
    <col min="12" max="12" width="11.42578125" style="198"/>
    <col min="13" max="13" width="69.42578125" style="198" bestFit="1" customWidth="1"/>
    <col min="14" max="21" width="37.28515625" style="198" customWidth="1"/>
    <col min="22" max="16384" width="11.42578125" style="198"/>
  </cols>
  <sheetData>
    <row r="1" spans="1:27" s="803" customFormat="1" ht="15" customHeight="1" x14ac:dyDescent="0.25">
      <c r="A1" s="1040"/>
      <c r="B1" s="813"/>
      <c r="C1" s="1401" t="s">
        <v>0</v>
      </c>
      <c r="D1" s="1401"/>
      <c r="E1" s="1401"/>
      <c r="F1" s="1401"/>
      <c r="G1" s="1401"/>
      <c r="H1" s="1401"/>
      <c r="I1" s="1401"/>
      <c r="J1" s="1401"/>
      <c r="K1" s="813"/>
    </row>
    <row r="2" spans="1:27" s="803" customFormat="1" ht="15" customHeight="1" x14ac:dyDescent="0.25">
      <c r="A2" s="1041"/>
      <c r="B2" s="813"/>
      <c r="C2" s="1401"/>
      <c r="D2" s="1401"/>
      <c r="E2" s="1401"/>
      <c r="F2" s="1401"/>
      <c r="G2" s="1401"/>
      <c r="H2" s="1401"/>
      <c r="I2" s="1401"/>
      <c r="J2" s="1401"/>
      <c r="K2" s="813"/>
    </row>
    <row r="3" spans="1:27" s="803" customFormat="1" ht="21" customHeight="1" x14ac:dyDescent="0.25">
      <c r="A3" s="1628" t="s">
        <v>5759</v>
      </c>
      <c r="B3" s="1628"/>
      <c r="C3" s="1628"/>
      <c r="D3" s="1628"/>
      <c r="E3" s="1628"/>
      <c r="F3" s="1628"/>
      <c r="G3" s="1628"/>
      <c r="H3" s="1628"/>
      <c r="I3" s="1628"/>
      <c r="J3" s="1628"/>
      <c r="K3" s="1628"/>
    </row>
    <row r="4" spans="1:27" s="803" customFormat="1" ht="21" customHeight="1" x14ac:dyDescent="0.25">
      <c r="A4" s="1629" t="s">
        <v>5642</v>
      </c>
      <c r="B4" s="1629"/>
      <c r="C4" s="1629"/>
      <c r="D4" s="1629"/>
      <c r="E4" s="1629"/>
      <c r="F4" s="1629"/>
      <c r="G4" s="1629"/>
      <c r="H4" s="1629"/>
      <c r="I4" s="1629"/>
      <c r="J4" s="1629"/>
      <c r="K4" s="1629"/>
    </row>
    <row r="5" spans="1:27" ht="15.75" thickBot="1" x14ac:dyDescent="0.3">
      <c r="B5" s="1042"/>
      <c r="C5" s="1042"/>
      <c r="D5" s="1042"/>
      <c r="E5" s="1042"/>
    </row>
    <row r="6" spans="1:27" ht="33.6" customHeight="1" thickBot="1" x14ac:dyDescent="0.3">
      <c r="B6" s="997" t="s">
        <v>5643</v>
      </c>
      <c r="C6" s="811" t="s">
        <v>820</v>
      </c>
      <c r="D6" s="997" t="s">
        <v>5645</v>
      </c>
      <c r="E6" s="1072">
        <v>2022</v>
      </c>
      <c r="G6" s="1038"/>
      <c r="H6" s="1038"/>
    </row>
    <row r="7" spans="1:27" ht="45.6" customHeight="1" thickBot="1" x14ac:dyDescent="0.3">
      <c r="B7" s="994" t="s">
        <v>5646</v>
      </c>
      <c r="C7" s="995" t="s">
        <v>5760</v>
      </c>
      <c r="D7" s="816" t="s">
        <v>5647</v>
      </c>
      <c r="E7" s="1071">
        <v>2023</v>
      </c>
      <c r="G7" s="1038"/>
      <c r="H7" s="1038"/>
    </row>
    <row r="9" spans="1:27" ht="15.75" thickBot="1" x14ac:dyDescent="0.3"/>
    <row r="10" spans="1:27" ht="65.25" customHeight="1" thickBot="1" x14ac:dyDescent="0.3">
      <c r="A10" s="1106" t="s">
        <v>5694</v>
      </c>
      <c r="B10" s="1107" t="s">
        <v>5649</v>
      </c>
      <c r="C10" s="1107" t="s">
        <v>5650</v>
      </c>
      <c r="D10" s="1298" t="s">
        <v>5761</v>
      </c>
      <c r="E10" s="1298" t="s">
        <v>5762</v>
      </c>
      <c r="F10" s="1298" t="s">
        <v>5763</v>
      </c>
      <c r="G10" s="1298" t="s">
        <v>5764</v>
      </c>
      <c r="H10" s="1298" t="s">
        <v>5765</v>
      </c>
      <c r="I10" s="1298" t="s">
        <v>5766</v>
      </c>
      <c r="J10" s="1298" t="s">
        <v>5767</v>
      </c>
      <c r="K10" s="1309" t="s">
        <v>5768</v>
      </c>
      <c r="M10" s="1055" t="s">
        <v>5656</v>
      </c>
      <c r="N10" s="1056" t="s">
        <v>5769</v>
      </c>
      <c r="O10" s="1059"/>
      <c r="P10" s="1059"/>
      <c r="Q10" s="1059"/>
      <c r="R10" s="1059"/>
      <c r="S10" s="1059"/>
      <c r="T10" s="1059"/>
      <c r="U10" s="1059"/>
      <c r="V10" s="1059"/>
      <c r="W10" s="1059"/>
      <c r="X10" s="1059"/>
      <c r="Y10" s="1059"/>
      <c r="Z10" s="1059"/>
      <c r="AA10" s="1060"/>
    </row>
    <row r="11" spans="1:27" ht="46.5" customHeight="1" x14ac:dyDescent="0.25">
      <c r="A11" s="1104">
        <v>1001</v>
      </c>
      <c r="B11" s="28" t="s">
        <v>5</v>
      </c>
      <c r="C11" s="28" t="s">
        <v>100</v>
      </c>
      <c r="D11" s="179">
        <f>+'1001 Acueducto'!O46</f>
        <v>0.1</v>
      </c>
      <c r="E11" s="179">
        <f>+'1001 Acueducto'!O47</f>
        <v>0</v>
      </c>
      <c r="F11" s="179">
        <f>+'1001 Acueducto'!O48</f>
        <v>0.2</v>
      </c>
      <c r="G11" s="179">
        <f>+'1001 Acueducto'!O49</f>
        <v>0.15</v>
      </c>
      <c r="H11" s="179">
        <f>+'1001 Acueducto'!O50</f>
        <v>0.15</v>
      </c>
      <c r="I11" s="179">
        <f>+'1001 Acueducto'!O51</f>
        <v>0</v>
      </c>
      <c r="J11" s="179">
        <f>+'1001 Acueducto'!O52</f>
        <v>0.1</v>
      </c>
      <c r="K11" s="1105">
        <f>+D11+E11+F11+G11+H11+I11+J11</f>
        <v>0.70000000000000007</v>
      </c>
      <c r="M11" s="1052" t="s">
        <v>32</v>
      </c>
      <c r="N11" s="1058">
        <v>0</v>
      </c>
      <c r="AA11" s="1061"/>
    </row>
    <row r="12" spans="1:27" ht="46.5" customHeight="1" x14ac:dyDescent="0.25">
      <c r="A12" s="1098">
        <v>1002</v>
      </c>
      <c r="B12" s="26" t="s">
        <v>6</v>
      </c>
      <c r="C12" s="26" t="s">
        <v>100</v>
      </c>
      <c r="D12" s="20">
        <f>+'1002 Aguas'!O46</f>
        <v>0</v>
      </c>
      <c r="E12" s="20">
        <f>+'1002 Aguas'!O47</f>
        <v>0</v>
      </c>
      <c r="F12" s="20">
        <f>+'1002 Aguas'!O48</f>
        <v>0</v>
      </c>
      <c r="G12" s="20">
        <f>+'1002 Aguas'!O49</f>
        <v>0</v>
      </c>
      <c r="H12" s="20">
        <f>+'1002 Aguas'!O50</f>
        <v>0</v>
      </c>
      <c r="I12" s="20">
        <f>+'1002 Aguas'!O51</f>
        <v>0</v>
      </c>
      <c r="J12" s="20">
        <f>+'1002 Aguas'!O52</f>
        <v>0</v>
      </c>
      <c r="K12" s="1099">
        <f t="shared" ref="K12:K68" si="0">+D12+E12+F12+G12+H12+I12+J12</f>
        <v>0</v>
      </c>
      <c r="M12" s="1052" t="s">
        <v>1829</v>
      </c>
      <c r="N12" s="1058">
        <v>0.1</v>
      </c>
      <c r="AA12" s="1061"/>
    </row>
    <row r="13" spans="1:27" ht="46.5" customHeight="1" x14ac:dyDescent="0.25">
      <c r="A13" s="1098">
        <v>1003</v>
      </c>
      <c r="B13" s="26" t="s">
        <v>7</v>
      </c>
      <c r="C13" s="26" t="s">
        <v>982</v>
      </c>
      <c r="D13" s="20">
        <f>+'1003 Sec.Gen.'!O46</f>
        <v>0.1</v>
      </c>
      <c r="E13" s="20">
        <f>+'1003 Sec.Gen.'!O47</f>
        <v>0.2</v>
      </c>
      <c r="F13" s="20">
        <f>+'1003 Sec.Gen.'!O48</f>
        <v>0.2</v>
      </c>
      <c r="G13" s="20">
        <f>+'1003 Sec.Gen.'!O49</f>
        <v>0.15</v>
      </c>
      <c r="H13" s="20">
        <f>+'1003 Sec.Gen.'!O50</f>
        <v>0.15</v>
      </c>
      <c r="I13" s="20">
        <f>+'1003 Sec.Gen.'!O51</f>
        <v>0</v>
      </c>
      <c r="J13" s="20">
        <f>+'1003 Sec.Gen.'!O52</f>
        <v>0.1</v>
      </c>
      <c r="K13" s="1099">
        <f t="shared" si="0"/>
        <v>0.9</v>
      </c>
      <c r="M13" s="1052" t="s">
        <v>1900</v>
      </c>
      <c r="N13" s="1058">
        <v>0.23333333333333331</v>
      </c>
      <c r="AA13" s="1061"/>
    </row>
    <row r="14" spans="1:27" ht="46.5" customHeight="1" x14ac:dyDescent="0.25">
      <c r="A14" s="1098">
        <v>1004</v>
      </c>
      <c r="B14" s="26" t="s">
        <v>1083</v>
      </c>
      <c r="C14" s="26" t="s">
        <v>1082</v>
      </c>
      <c r="D14" s="20">
        <f>+'1004 SDDE'!O46</f>
        <v>0</v>
      </c>
      <c r="E14" s="20">
        <f>+'1004 SDDE'!O47</f>
        <v>0</v>
      </c>
      <c r="F14" s="20">
        <f>+'1004 SDDE'!O48</f>
        <v>0</v>
      </c>
      <c r="G14" s="20">
        <f>+'1004 SDDE'!O49</f>
        <v>0</v>
      </c>
      <c r="H14" s="20">
        <f>+'1004 SDDE'!O50</f>
        <v>0</v>
      </c>
      <c r="I14" s="20">
        <f>+'1004 SDDE'!O51</f>
        <v>0</v>
      </c>
      <c r="J14" s="20">
        <f>+'1004 SDDE'!O52</f>
        <v>0</v>
      </c>
      <c r="K14" s="1099">
        <f t="shared" si="0"/>
        <v>0</v>
      </c>
      <c r="M14" s="1052" t="s">
        <v>4085</v>
      </c>
      <c r="N14" s="1058">
        <v>0.33749999999999997</v>
      </c>
      <c r="AA14" s="1061"/>
    </row>
    <row r="15" spans="1:27" ht="46.5" customHeight="1" x14ac:dyDescent="0.25">
      <c r="A15" s="1098">
        <v>1005</v>
      </c>
      <c r="B15" s="26" t="s">
        <v>9</v>
      </c>
      <c r="C15" s="26" t="s">
        <v>1138</v>
      </c>
      <c r="D15" s="20">
        <f>+'1005 DADEP'!O46</f>
        <v>0.1</v>
      </c>
      <c r="E15" s="20">
        <f>+'1005 DADEP'!O47</f>
        <v>0.2</v>
      </c>
      <c r="F15" s="20">
        <f>+'1005 DADEP'!O48</f>
        <v>0.2</v>
      </c>
      <c r="G15" s="20">
        <f>+'1005 DADEP'!O49</f>
        <v>0.15</v>
      </c>
      <c r="H15" s="20">
        <f>+'1005 DADEP'!O50</f>
        <v>0.15</v>
      </c>
      <c r="I15" s="20">
        <f>+'1005 DADEP'!O51</f>
        <v>0.1</v>
      </c>
      <c r="J15" s="20">
        <f>+'1005 DADEP'!O52</f>
        <v>0.1</v>
      </c>
      <c r="K15" s="1099">
        <f t="shared" si="0"/>
        <v>1</v>
      </c>
      <c r="M15" s="1052" t="s">
        <v>100</v>
      </c>
      <c r="N15" s="1058">
        <v>0.43333333333333335</v>
      </c>
      <c r="AA15" s="1061"/>
    </row>
    <row r="16" spans="1:27" ht="46.5" customHeight="1" x14ac:dyDescent="0.25">
      <c r="A16" s="1098">
        <v>1006</v>
      </c>
      <c r="B16" s="26" t="s">
        <v>10</v>
      </c>
      <c r="C16" s="26" t="s">
        <v>982</v>
      </c>
      <c r="D16" s="20">
        <f>+'1006 DASC'!O46</f>
        <v>0.1</v>
      </c>
      <c r="E16" s="20">
        <f>+'1006 DASC'!O47</f>
        <v>0</v>
      </c>
      <c r="F16" s="20">
        <f>+'1006 DASC'!O48</f>
        <v>0.2</v>
      </c>
      <c r="G16" s="20">
        <f>+'1006 DASC'!O49</f>
        <v>0.15</v>
      </c>
      <c r="H16" s="20">
        <f>+'1006 DASC'!O50</f>
        <v>0.15</v>
      </c>
      <c r="I16" s="20">
        <f>+'1006 DASC'!O51</f>
        <v>0.1</v>
      </c>
      <c r="J16" s="20">
        <f>+'1006 DASC'!O52</f>
        <v>0.1</v>
      </c>
      <c r="K16" s="1099">
        <f t="shared" si="0"/>
        <v>0.8</v>
      </c>
      <c r="M16" s="1052" t="s">
        <v>4160</v>
      </c>
      <c r="N16" s="1058">
        <v>0.5</v>
      </c>
      <c r="AA16" s="1061"/>
    </row>
    <row r="17" spans="1:27" ht="46.5" customHeight="1" x14ac:dyDescent="0.25">
      <c r="A17" s="1098">
        <v>1007</v>
      </c>
      <c r="B17" s="26" t="s">
        <v>11</v>
      </c>
      <c r="C17" s="26" t="s">
        <v>1331</v>
      </c>
      <c r="D17" s="20">
        <f>+'1007 EGAT'!O46</f>
        <v>0</v>
      </c>
      <c r="E17" s="20">
        <f>+'1007 EGAT'!O47</f>
        <v>0</v>
      </c>
      <c r="F17" s="20">
        <f>+'1007 EGAT'!O48</f>
        <v>0</v>
      </c>
      <c r="G17" s="20">
        <f>+'1007 EGAT'!O49</f>
        <v>0</v>
      </c>
      <c r="H17" s="20">
        <f>+'1007 EGAT'!O50</f>
        <v>0</v>
      </c>
      <c r="I17" s="20">
        <f>+'1007 EGAT'!O51</f>
        <v>0</v>
      </c>
      <c r="J17" s="20">
        <f>+'1007 EGAT'!O52</f>
        <v>0.1</v>
      </c>
      <c r="K17" s="1099">
        <f t="shared" si="0"/>
        <v>0.1</v>
      </c>
      <c r="M17" s="1052" t="s">
        <v>1331</v>
      </c>
      <c r="N17" s="1058">
        <v>0.51875000000000004</v>
      </c>
      <c r="AA17" s="1061"/>
    </row>
    <row r="18" spans="1:27" ht="46.5" customHeight="1" x14ac:dyDescent="0.25">
      <c r="A18" s="1098">
        <v>1008</v>
      </c>
      <c r="B18" s="26" t="s">
        <v>12</v>
      </c>
      <c r="C18" s="26" t="s">
        <v>1331</v>
      </c>
      <c r="D18" s="20">
        <f>+'1008 IDCBIS'!O46</f>
        <v>0</v>
      </c>
      <c r="E18" s="20">
        <f>+'1008 IDCBIS'!O47</f>
        <v>0</v>
      </c>
      <c r="F18" s="20">
        <f>+'1008 IDCBIS'!O48</f>
        <v>0</v>
      </c>
      <c r="G18" s="20">
        <f>+'1008 IDCBIS'!O49</f>
        <v>0</v>
      </c>
      <c r="H18" s="20">
        <f>+'1008 IDCBIS'!O50</f>
        <v>0</v>
      </c>
      <c r="I18" s="20">
        <f>+'1008 IDCBIS'!O51</f>
        <v>0</v>
      </c>
      <c r="J18" s="20">
        <f>+'1008 IDCBIS'!O52</f>
        <v>0</v>
      </c>
      <c r="K18" s="1099">
        <f t="shared" si="0"/>
        <v>0</v>
      </c>
      <c r="M18" s="1052" t="s">
        <v>1082</v>
      </c>
      <c r="N18" s="1058">
        <v>0.6</v>
      </c>
      <c r="AA18" s="1061"/>
    </row>
    <row r="19" spans="1:27" ht="46.5" customHeight="1" x14ac:dyDescent="0.25">
      <c r="A19" s="1098">
        <v>1009</v>
      </c>
      <c r="B19" s="26" t="s">
        <v>13</v>
      </c>
      <c r="C19" s="26" t="s">
        <v>1465</v>
      </c>
      <c r="D19" s="20">
        <f>+'1009 SDCRD'!O46</f>
        <v>0.1</v>
      </c>
      <c r="E19" s="20">
        <f>+'1009 SDCRD'!O47</f>
        <v>0.2</v>
      </c>
      <c r="F19" s="20">
        <f>+'1009 SDCRD'!O48</f>
        <v>0.2</v>
      </c>
      <c r="G19" s="20">
        <f>+'1009 SDCRD'!O49</f>
        <v>0.15</v>
      </c>
      <c r="H19" s="20">
        <f>+'1009 SDCRD'!O50</f>
        <v>0.15</v>
      </c>
      <c r="I19" s="20">
        <f>+'1009 SDCRD'!O51</f>
        <v>0.1</v>
      </c>
      <c r="J19" s="20">
        <f>+'1009 SDCRD'!O52</f>
        <v>0.1</v>
      </c>
      <c r="K19" s="1099">
        <f t="shared" si="0"/>
        <v>1</v>
      </c>
      <c r="M19" s="1052" t="s">
        <v>1700</v>
      </c>
      <c r="N19" s="1058">
        <v>0.64166666666666672</v>
      </c>
      <c r="AA19" s="1061"/>
    </row>
    <row r="20" spans="1:27" ht="46.5" customHeight="1" x14ac:dyDescent="0.25">
      <c r="A20" s="1098">
        <v>1010</v>
      </c>
      <c r="B20" s="26" t="s">
        <v>14</v>
      </c>
      <c r="C20" s="26" t="s">
        <v>1138</v>
      </c>
      <c r="D20" s="20">
        <f>+'1010 Sec.Gob.'!O46</f>
        <v>0</v>
      </c>
      <c r="E20" s="20">
        <f>+'1010 Sec.Gob.'!O47</f>
        <v>0</v>
      </c>
      <c r="F20" s="20">
        <f>+'1010 Sec.Gob.'!O48</f>
        <v>0</v>
      </c>
      <c r="G20" s="20">
        <f>+'1010 Sec.Gob.'!O49</f>
        <v>0</v>
      </c>
      <c r="H20" s="20">
        <f>+'1010 Sec.Gob.'!O50</f>
        <v>0</v>
      </c>
      <c r="I20" s="20">
        <f>+'1010 Sec.Gob.'!O51</f>
        <v>0</v>
      </c>
      <c r="J20" s="20">
        <f>+'1010 Sec.Gob.'!O52</f>
        <v>0</v>
      </c>
      <c r="K20" s="1099">
        <f t="shared" si="0"/>
        <v>0</v>
      </c>
      <c r="M20" s="1052" t="s">
        <v>2759</v>
      </c>
      <c r="N20" s="1058">
        <v>0.66666666666666663</v>
      </c>
      <c r="AA20" s="1061"/>
    </row>
    <row r="21" spans="1:27" ht="46.5" customHeight="1" x14ac:dyDescent="0.25">
      <c r="A21" s="1098">
        <v>1011</v>
      </c>
      <c r="B21" s="26" t="s">
        <v>15</v>
      </c>
      <c r="C21" s="26" t="s">
        <v>1700</v>
      </c>
      <c r="D21" s="20">
        <f>+'1011 SDMOV'!O46</f>
        <v>0.1</v>
      </c>
      <c r="E21" s="20">
        <f>+'1011 SDMOV'!O47</f>
        <v>0.2</v>
      </c>
      <c r="F21" s="20">
        <f>+'1011 SDMOV'!O48</f>
        <v>0.2</v>
      </c>
      <c r="G21" s="20">
        <f>+'1011 SDMOV'!O49</f>
        <v>0</v>
      </c>
      <c r="H21" s="20">
        <f>+'1011 SDMOV'!O50</f>
        <v>0.15</v>
      </c>
      <c r="I21" s="20">
        <f>+'1011 SDMOV'!O51</f>
        <v>0.1</v>
      </c>
      <c r="J21" s="20">
        <f>+'1011 SDMOV'!O52</f>
        <v>0.1</v>
      </c>
      <c r="K21" s="1099">
        <f t="shared" si="0"/>
        <v>0.85</v>
      </c>
      <c r="M21" s="1052" t="s">
        <v>1138</v>
      </c>
      <c r="N21" s="1058">
        <v>0.66666666666666663</v>
      </c>
      <c r="AA21" s="1061"/>
    </row>
    <row r="22" spans="1:27" ht="46.5" customHeight="1" x14ac:dyDescent="0.25">
      <c r="A22" s="1098">
        <v>1012</v>
      </c>
      <c r="B22" s="26" t="s">
        <v>1830</v>
      </c>
      <c r="C22" s="26" t="s">
        <v>1829</v>
      </c>
      <c r="D22" s="20">
        <f>+'1012 UAECOB'!O46</f>
        <v>0</v>
      </c>
      <c r="E22" s="20">
        <f>+'1012 UAECOB'!O47</f>
        <v>0</v>
      </c>
      <c r="F22" s="20">
        <f>+'1012 UAECOB'!O48</f>
        <v>0</v>
      </c>
      <c r="G22" s="20">
        <f>+'1012 UAECOB'!O49</f>
        <v>0</v>
      </c>
      <c r="H22" s="20">
        <f>+'1012 UAECOB'!O50</f>
        <v>0</v>
      </c>
      <c r="I22" s="20">
        <f>+'1012 UAECOB'!O51</f>
        <v>0</v>
      </c>
      <c r="J22" s="20">
        <f>+'1012 UAECOB'!O52</f>
        <v>0.1</v>
      </c>
      <c r="K22" s="1099">
        <f t="shared" si="0"/>
        <v>0.1</v>
      </c>
      <c r="M22" s="1052" t="s">
        <v>1465</v>
      </c>
      <c r="N22" s="1058">
        <v>0.70000000000000007</v>
      </c>
      <c r="AA22" s="1061"/>
    </row>
    <row r="23" spans="1:27" ht="46.5" customHeight="1" x14ac:dyDescent="0.25">
      <c r="A23" s="1098">
        <v>1013</v>
      </c>
      <c r="B23" s="26" t="s">
        <v>17</v>
      </c>
      <c r="C23" s="26" t="s">
        <v>1900</v>
      </c>
      <c r="D23" s="20">
        <f>+'1013 Un.Dis.'!O46</f>
        <v>0.1</v>
      </c>
      <c r="E23" s="20">
        <f>+'1013 Un.Dis.'!O47</f>
        <v>0</v>
      </c>
      <c r="F23" s="20">
        <f>+'1013 Un.Dis.'!O48</f>
        <v>0</v>
      </c>
      <c r="G23" s="20">
        <f>+'1013 Un.Dis.'!O49</f>
        <v>0</v>
      </c>
      <c r="H23" s="20">
        <f>+'1013 Un.Dis.'!O50</f>
        <v>0</v>
      </c>
      <c r="I23" s="20">
        <f>+'1013 Un.Dis.'!O51</f>
        <v>0</v>
      </c>
      <c r="J23" s="20">
        <f>+'1013 Un.Dis.'!O52</f>
        <v>0</v>
      </c>
      <c r="K23" s="1099">
        <f t="shared" si="0"/>
        <v>0.1</v>
      </c>
      <c r="M23" s="1052" t="s">
        <v>2995</v>
      </c>
      <c r="N23" s="1058">
        <v>0.75</v>
      </c>
      <c r="AA23" s="1061"/>
    </row>
    <row r="24" spans="1:27" ht="46.5" customHeight="1" x14ac:dyDescent="0.25">
      <c r="A24" s="1098">
        <v>1014</v>
      </c>
      <c r="B24" s="26" t="s">
        <v>18</v>
      </c>
      <c r="C24" s="26" t="s">
        <v>100</v>
      </c>
      <c r="D24" s="20">
        <f>+'1014 ERU'!O46</f>
        <v>0.1</v>
      </c>
      <c r="E24" s="20">
        <f>+'1014 ERU'!O47</f>
        <v>0</v>
      </c>
      <c r="F24" s="20">
        <f>+'1014 ERU'!O48</f>
        <v>0.2</v>
      </c>
      <c r="G24" s="20">
        <f>+'1014 ERU'!O49</f>
        <v>0.15</v>
      </c>
      <c r="H24" s="20">
        <f>+'1014 ERU'!O50</f>
        <v>0.15</v>
      </c>
      <c r="I24" s="20">
        <f>+'1014 ERU'!O51</f>
        <v>0.1</v>
      </c>
      <c r="J24" s="20">
        <f>+'1014 ERU'!O52</f>
        <v>0.1</v>
      </c>
      <c r="K24" s="1099">
        <f t="shared" si="0"/>
        <v>0.8</v>
      </c>
      <c r="M24" s="1052" t="s">
        <v>2399</v>
      </c>
      <c r="N24" s="1058">
        <v>0.75</v>
      </c>
      <c r="AA24" s="1061"/>
    </row>
    <row r="25" spans="1:27" ht="46.5" customHeight="1" x14ac:dyDescent="0.25">
      <c r="A25" s="1098">
        <v>1015</v>
      </c>
      <c r="B25" s="26" t="s">
        <v>19</v>
      </c>
      <c r="C25" s="26" t="s">
        <v>1465</v>
      </c>
      <c r="D25" s="20">
        <f>+'1015 IDRD'!O46</f>
        <v>0.1</v>
      </c>
      <c r="E25" s="20">
        <f>+'1015 IDRD'!O47</f>
        <v>0.2</v>
      </c>
      <c r="F25" s="20">
        <f>+'1015 IDRD'!O48</f>
        <v>0.2</v>
      </c>
      <c r="G25" s="20">
        <f>+'1015 IDRD'!O49</f>
        <v>0.15</v>
      </c>
      <c r="H25" s="20">
        <f>+'1015 IDRD'!O50</f>
        <v>0.15</v>
      </c>
      <c r="I25" s="20">
        <f>+'1015 IDRD'!O51</f>
        <v>0.1</v>
      </c>
      <c r="J25" s="20">
        <f>+'1015 IDRD'!O52</f>
        <v>0.1</v>
      </c>
      <c r="K25" s="1099">
        <f t="shared" si="0"/>
        <v>1</v>
      </c>
      <c r="M25" s="1052" t="s">
        <v>982</v>
      </c>
      <c r="N25" s="1058">
        <v>0.85000000000000009</v>
      </c>
      <c r="AA25" s="1061"/>
    </row>
    <row r="26" spans="1:27" ht="46.5" customHeight="1" x14ac:dyDescent="0.25">
      <c r="A26" s="1098">
        <v>1016</v>
      </c>
      <c r="B26" s="26" t="s">
        <v>20</v>
      </c>
      <c r="C26" s="26" t="s">
        <v>1082</v>
      </c>
      <c r="D26" s="20">
        <f>+'1016 IPES'!O46</f>
        <v>0.1</v>
      </c>
      <c r="E26" s="20">
        <f>+'1016 IPES'!O47</f>
        <v>0</v>
      </c>
      <c r="F26" s="20">
        <f>+'1016 IPES'!O48</f>
        <v>0.2</v>
      </c>
      <c r="G26" s="20">
        <f>+'1016 IPES'!O49</f>
        <v>0</v>
      </c>
      <c r="H26" s="20">
        <f>+'1016 IPES'!O50</f>
        <v>0</v>
      </c>
      <c r="I26" s="20">
        <f>+'1016 IPES'!O51</f>
        <v>0</v>
      </c>
      <c r="J26" s="20">
        <f>+'1016 IPES'!O52</f>
        <v>0.1</v>
      </c>
      <c r="K26" s="1099">
        <f t="shared" si="0"/>
        <v>0.4</v>
      </c>
      <c r="M26" s="1052" t="s">
        <v>4619</v>
      </c>
      <c r="N26" s="1058">
        <v>1</v>
      </c>
      <c r="AA26" s="1061"/>
    </row>
    <row r="27" spans="1:27" ht="46.5" customHeight="1" thickBot="1" x14ac:dyDescent="0.3">
      <c r="A27" s="1098">
        <v>1017</v>
      </c>
      <c r="B27" s="26" t="s">
        <v>21</v>
      </c>
      <c r="C27" s="26" t="s">
        <v>1082</v>
      </c>
      <c r="D27" s="20">
        <f>+'1017 IDT'!O46</f>
        <v>0.1</v>
      </c>
      <c r="E27" s="20">
        <f>+'1017 IDT'!O47</f>
        <v>0.2</v>
      </c>
      <c r="F27" s="20">
        <f>+'1017 IDT'!O48</f>
        <v>0.2</v>
      </c>
      <c r="G27" s="20">
        <f>+'1017 IDT'!O49</f>
        <v>0.15</v>
      </c>
      <c r="H27" s="20">
        <f>+'1017 IDT'!O50</f>
        <v>0.15</v>
      </c>
      <c r="I27" s="20">
        <f>+'1017 IDT'!O51</f>
        <v>0.1</v>
      </c>
      <c r="J27" s="20">
        <f>+'1017 IDT'!O52</f>
        <v>0.1</v>
      </c>
      <c r="K27" s="1099">
        <f t="shared" si="0"/>
        <v>1</v>
      </c>
      <c r="M27" s="1052" t="s">
        <v>5264</v>
      </c>
      <c r="N27" s="1058">
        <v>1</v>
      </c>
      <c r="AA27" s="1061"/>
    </row>
    <row r="28" spans="1:27" ht="46.5" customHeight="1" thickBot="1" x14ac:dyDescent="0.3">
      <c r="A28" s="1098">
        <v>1018</v>
      </c>
      <c r="B28" s="26" t="s">
        <v>22</v>
      </c>
      <c r="C28" s="26" t="s">
        <v>2399</v>
      </c>
      <c r="D28" s="20">
        <f>+'1018 FONCEP'!O46</f>
        <v>0.1</v>
      </c>
      <c r="E28" s="20">
        <f>+'1018 FONCEP'!O47</f>
        <v>0.2</v>
      </c>
      <c r="F28" s="20">
        <f>+'1018 FONCEP'!O48</f>
        <v>0.2</v>
      </c>
      <c r="G28" s="20">
        <f>+'1018 FONCEP'!O49</f>
        <v>0.15</v>
      </c>
      <c r="H28" s="20">
        <f>+'1018 FONCEP'!O50</f>
        <v>0.15</v>
      </c>
      <c r="I28" s="20">
        <f>+'1018 FONCEP'!O51</f>
        <v>0.1</v>
      </c>
      <c r="J28" s="20">
        <f>+'1018 FONCEP'!O52</f>
        <v>0.1</v>
      </c>
      <c r="K28" s="1099">
        <f t="shared" si="0"/>
        <v>1</v>
      </c>
      <c r="M28" s="1055" t="s">
        <v>5658</v>
      </c>
      <c r="N28" s="1057">
        <v>0.56206896551724161</v>
      </c>
      <c r="O28" s="1062"/>
      <c r="P28" s="1062"/>
      <c r="Q28" s="1062"/>
      <c r="R28" s="1062"/>
      <c r="S28" s="1062"/>
      <c r="T28" s="1062"/>
      <c r="U28" s="1062"/>
      <c r="V28" s="1062"/>
      <c r="W28" s="1062"/>
      <c r="X28" s="1062"/>
      <c r="Y28" s="1062"/>
      <c r="Z28" s="1062"/>
      <c r="AA28" s="1063"/>
    </row>
    <row r="29" spans="1:27" ht="46.5" customHeight="1" thickBot="1" x14ac:dyDescent="0.3">
      <c r="A29" s="1098">
        <v>1019</v>
      </c>
      <c r="B29" s="26" t="s">
        <v>23</v>
      </c>
      <c r="C29" s="26" t="s">
        <v>1900</v>
      </c>
      <c r="D29" s="20">
        <f>+'1019 SED'!O46</f>
        <v>0</v>
      </c>
      <c r="E29" s="20">
        <f>+'1019 SED'!O47</f>
        <v>0</v>
      </c>
      <c r="F29" s="20">
        <f>+'1019 SED'!O48</f>
        <v>0</v>
      </c>
      <c r="G29" s="20">
        <f>+'1019 SED'!O49</f>
        <v>0</v>
      </c>
      <c r="H29" s="20">
        <f>+'1019 SED'!O50</f>
        <v>0</v>
      </c>
      <c r="I29" s="20">
        <f>+'1019 SED'!O51</f>
        <v>0</v>
      </c>
      <c r="J29" s="20">
        <f>+'1019 SED'!O52</f>
        <v>0.1</v>
      </c>
      <c r="K29" s="1099">
        <f t="shared" si="0"/>
        <v>0.1</v>
      </c>
    </row>
    <row r="30" spans="1:27" ht="46.5" customHeight="1" thickBot="1" x14ac:dyDescent="0.3">
      <c r="A30" s="1098">
        <v>1020</v>
      </c>
      <c r="B30" s="26" t="s">
        <v>24</v>
      </c>
      <c r="C30" s="26" t="s">
        <v>1465</v>
      </c>
      <c r="D30" s="20">
        <f>+'1020 IDARTES'!O46</f>
        <v>0.1</v>
      </c>
      <c r="E30" s="20">
        <f>+'1020 IDARTES'!O47</f>
        <v>0</v>
      </c>
      <c r="F30" s="20">
        <f>+'1020 IDARTES'!O48</f>
        <v>0.2</v>
      </c>
      <c r="G30" s="20">
        <f>+'1020 IDARTES'!O49</f>
        <v>0.15</v>
      </c>
      <c r="H30" s="20">
        <f>+'1020 IDARTES'!O50</f>
        <v>0.15</v>
      </c>
      <c r="I30" s="20">
        <f>+'1020 IDARTES'!O51</f>
        <v>0.1</v>
      </c>
      <c r="J30" s="20">
        <f>+'1020 IDARTES'!O52</f>
        <v>0.1</v>
      </c>
      <c r="K30" s="1099">
        <f t="shared" si="0"/>
        <v>0.8</v>
      </c>
      <c r="M30" s="1067" t="s">
        <v>5650</v>
      </c>
      <c r="N30" s="1068" t="s">
        <v>1331</v>
      </c>
      <c r="O30" s="1059"/>
      <c r="P30" s="1059"/>
      <c r="Q30" s="1059"/>
      <c r="R30" s="1059"/>
      <c r="S30" s="1059"/>
      <c r="T30" s="1059"/>
      <c r="U30" s="1059"/>
      <c r="V30" s="1059"/>
      <c r="W30" s="1059"/>
      <c r="X30" s="1059"/>
      <c r="Y30" s="1059"/>
      <c r="Z30" s="1059"/>
      <c r="AA30" s="1060"/>
    </row>
    <row r="31" spans="1:27" ht="46.5" customHeight="1" thickBot="1" x14ac:dyDescent="0.3">
      <c r="A31" s="1098">
        <v>1021</v>
      </c>
      <c r="B31" s="26" t="s">
        <v>25</v>
      </c>
      <c r="C31" s="26" t="s">
        <v>1700</v>
      </c>
      <c r="D31" s="20">
        <f>+'1021 TRANSMI'!O46</f>
        <v>0.1</v>
      </c>
      <c r="E31" s="20">
        <f>+'1021 TRANSMI'!O47</f>
        <v>0.2</v>
      </c>
      <c r="F31" s="20">
        <f>+'1021 TRANSMI'!O48</f>
        <v>0.2</v>
      </c>
      <c r="G31" s="20">
        <f>+'1021 TRANSMI'!O49</f>
        <v>0.15</v>
      </c>
      <c r="H31" s="20">
        <f>+'1021 TRANSMI'!O50</f>
        <v>0.15</v>
      </c>
      <c r="I31" s="20">
        <f>+'1021 TRANSMI'!O51</f>
        <v>0.1</v>
      </c>
      <c r="J31" s="20">
        <f>+'1021 TRANSMI'!O52</f>
        <v>0.1</v>
      </c>
      <c r="K31" s="1099">
        <f t="shared" si="0"/>
        <v>1</v>
      </c>
      <c r="M31" s="1065"/>
      <c r="AA31" s="1061"/>
    </row>
    <row r="32" spans="1:27" ht="46.5" customHeight="1" thickBot="1" x14ac:dyDescent="0.3">
      <c r="A32" s="1098">
        <v>1022</v>
      </c>
      <c r="B32" s="26" t="s">
        <v>26</v>
      </c>
      <c r="C32" s="26" t="s">
        <v>2759</v>
      </c>
      <c r="D32" s="20">
        <f>+'1022 VEED'!O46</f>
        <v>0.1</v>
      </c>
      <c r="E32" s="20">
        <f>+'1022 VEED'!O47</f>
        <v>0.2</v>
      </c>
      <c r="F32" s="20">
        <f>+'1022 VEED'!O48</f>
        <v>0.2</v>
      </c>
      <c r="G32" s="20">
        <f>+'1022 VEED'!O49</f>
        <v>0.15</v>
      </c>
      <c r="H32" s="20">
        <f>+'1022 VEED'!O50</f>
        <v>0.15</v>
      </c>
      <c r="I32" s="20">
        <f>+'1022 VEED'!O51</f>
        <v>0.1</v>
      </c>
      <c r="J32" s="20">
        <f>+'1022 VEED'!O52</f>
        <v>0.1</v>
      </c>
      <c r="K32" s="1099">
        <f t="shared" si="0"/>
        <v>1</v>
      </c>
      <c r="M32" s="1055" t="s">
        <v>5656</v>
      </c>
      <c r="N32" s="1069" t="s">
        <v>5770</v>
      </c>
      <c r="O32" s="1069" t="s">
        <v>5771</v>
      </c>
      <c r="P32" s="1069" t="s">
        <v>5772</v>
      </c>
      <c r="Q32" s="1069" t="s">
        <v>5773</v>
      </c>
      <c r="R32" s="1069" t="s">
        <v>5774</v>
      </c>
      <c r="S32" s="1069" t="s">
        <v>5775</v>
      </c>
      <c r="T32" s="1069" t="s">
        <v>5776</v>
      </c>
      <c r="U32" s="1056" t="s">
        <v>5769</v>
      </c>
      <c r="AA32" s="1061"/>
    </row>
    <row r="33" spans="1:27" ht="46.5" customHeight="1" x14ac:dyDescent="0.25">
      <c r="A33" s="1098">
        <v>1023</v>
      </c>
      <c r="B33" s="26" t="s">
        <v>27</v>
      </c>
      <c r="C33" s="26" t="s">
        <v>2759</v>
      </c>
      <c r="D33" s="20">
        <f>+'1023 PERS.'!O46</f>
        <v>0</v>
      </c>
      <c r="E33" s="20">
        <f>+'1023 PERS.'!O47</f>
        <v>0</v>
      </c>
      <c r="F33" s="20">
        <f>+'1023 PERS.'!O48</f>
        <v>0</v>
      </c>
      <c r="G33" s="20">
        <f>+'1023 PERS.'!O49</f>
        <v>0</v>
      </c>
      <c r="H33" s="20">
        <f>+'1023 PERS.'!O50</f>
        <v>0</v>
      </c>
      <c r="I33" s="20">
        <f>+'1023 PERS.'!O51</f>
        <v>0</v>
      </c>
      <c r="J33" s="20">
        <f>+'1023 PERS.'!O52</f>
        <v>0</v>
      </c>
      <c r="K33" s="1099">
        <f t="shared" si="0"/>
        <v>0</v>
      </c>
      <c r="M33" s="1052" t="s">
        <v>60</v>
      </c>
      <c r="N33" s="802">
        <v>0.1</v>
      </c>
      <c r="O33" s="802">
        <v>0.2</v>
      </c>
      <c r="P33" s="802">
        <v>0.2</v>
      </c>
      <c r="Q33" s="802">
        <v>0.15</v>
      </c>
      <c r="R33" s="802">
        <v>0.15</v>
      </c>
      <c r="S33" s="802">
        <v>0.1</v>
      </c>
      <c r="T33" s="802">
        <v>0.1</v>
      </c>
      <c r="U33" s="1058">
        <v>1</v>
      </c>
      <c r="AA33" s="1061"/>
    </row>
    <row r="34" spans="1:27" ht="46.5" customHeight="1" x14ac:dyDescent="0.25">
      <c r="A34" s="1098">
        <v>1024</v>
      </c>
      <c r="B34" s="26" t="s">
        <v>2907</v>
      </c>
      <c r="C34" s="26" t="s">
        <v>1465</v>
      </c>
      <c r="D34" s="20">
        <f>+'1024 FUGA'!O46</f>
        <v>0</v>
      </c>
      <c r="E34" s="20">
        <f>+'1024 FUGA'!O47</f>
        <v>0</v>
      </c>
      <c r="F34" s="20">
        <f>+'1024 FUGA'!O48</f>
        <v>0</v>
      </c>
      <c r="G34" s="20">
        <f>+'1024 FUGA'!O49</f>
        <v>0</v>
      </c>
      <c r="H34" s="20">
        <f>+'1024 FUGA'!O50</f>
        <v>0</v>
      </c>
      <c r="I34" s="20">
        <f>+'1024 FUGA'!O51</f>
        <v>0</v>
      </c>
      <c r="J34" s="20">
        <f>+'1024 FUGA'!O52</f>
        <v>0</v>
      </c>
      <c r="K34" s="1099">
        <f t="shared" si="0"/>
        <v>0</v>
      </c>
      <c r="M34" s="1052" t="s">
        <v>51</v>
      </c>
      <c r="N34" s="802">
        <v>0.1</v>
      </c>
      <c r="O34" s="802">
        <v>0</v>
      </c>
      <c r="P34" s="802">
        <v>0.2</v>
      </c>
      <c r="Q34" s="802">
        <v>0.15</v>
      </c>
      <c r="R34" s="802">
        <v>0.15</v>
      </c>
      <c r="S34" s="802">
        <v>0.1</v>
      </c>
      <c r="T34" s="802">
        <v>0.1</v>
      </c>
      <c r="U34" s="1058">
        <v>0.8</v>
      </c>
      <c r="AA34" s="1061"/>
    </row>
    <row r="35" spans="1:27" ht="46.5" customHeight="1" x14ac:dyDescent="0.25">
      <c r="A35" s="1098">
        <v>1025</v>
      </c>
      <c r="B35" s="26" t="s">
        <v>29</v>
      </c>
      <c r="C35" s="26" t="s">
        <v>2995</v>
      </c>
      <c r="D35" s="20">
        <f>+'1025 SDMU'!O46</f>
        <v>0.1</v>
      </c>
      <c r="E35" s="20">
        <f>+'1025 SDMU'!O47</f>
        <v>0.2</v>
      </c>
      <c r="F35" s="20">
        <f>+'1025 SDMU'!O48</f>
        <v>0.2</v>
      </c>
      <c r="G35" s="20">
        <f>+'1025 SDMU'!O49</f>
        <v>0.15</v>
      </c>
      <c r="H35" s="20">
        <f>+'1025 SDMU'!O50</f>
        <v>0</v>
      </c>
      <c r="I35" s="20">
        <f>+'1025 SDMU'!O51</f>
        <v>0.1</v>
      </c>
      <c r="J35" s="20">
        <f>+'1025 SDMU'!O52</f>
        <v>0</v>
      </c>
      <c r="K35" s="1099">
        <f t="shared" si="0"/>
        <v>0.75</v>
      </c>
      <c r="M35" s="1052" t="s">
        <v>5679</v>
      </c>
      <c r="N35" s="802">
        <v>0.1</v>
      </c>
      <c r="O35" s="802">
        <v>0</v>
      </c>
      <c r="P35" s="802">
        <v>0.2</v>
      </c>
      <c r="Q35" s="802">
        <v>0.15</v>
      </c>
      <c r="R35" s="802">
        <v>0.15</v>
      </c>
      <c r="S35" s="802">
        <v>0.1</v>
      </c>
      <c r="T35" s="802">
        <v>0.1</v>
      </c>
      <c r="U35" s="1058">
        <v>0.8</v>
      </c>
      <c r="AA35" s="1061"/>
    </row>
    <row r="36" spans="1:27" ht="46.5" customHeight="1" x14ac:dyDescent="0.25">
      <c r="A36" s="1098">
        <v>1026</v>
      </c>
      <c r="B36" s="26" t="s">
        <v>30</v>
      </c>
      <c r="C36" s="26" t="s">
        <v>100</v>
      </c>
      <c r="D36" s="20">
        <f>+'1026 CVP'!O46</f>
        <v>0.1</v>
      </c>
      <c r="E36" s="20">
        <f>+'1026 CVP'!O47</f>
        <v>0.2</v>
      </c>
      <c r="F36" s="20">
        <f>+'1026 CVP'!O48</f>
        <v>0.2</v>
      </c>
      <c r="G36" s="20">
        <f>+'1026 CVP'!O49</f>
        <v>0.15</v>
      </c>
      <c r="H36" s="20">
        <f>+'1026 CVP'!O50</f>
        <v>0.15</v>
      </c>
      <c r="I36" s="20">
        <f>+'1026 CVP'!O51</f>
        <v>0.1</v>
      </c>
      <c r="J36" s="20">
        <f>+'1026 CVP'!O52</f>
        <v>0</v>
      </c>
      <c r="K36" s="1099">
        <f t="shared" si="0"/>
        <v>0.9</v>
      </c>
      <c r="M36" s="1052" t="s">
        <v>38</v>
      </c>
      <c r="N36" s="802">
        <v>0.1</v>
      </c>
      <c r="O36" s="802">
        <v>0.2</v>
      </c>
      <c r="P36" s="802">
        <v>0.2</v>
      </c>
      <c r="Q36" s="802">
        <v>0</v>
      </c>
      <c r="R36" s="802">
        <v>0.15</v>
      </c>
      <c r="S36" s="802">
        <v>0.1</v>
      </c>
      <c r="T36" s="802">
        <v>0</v>
      </c>
      <c r="U36" s="1058">
        <v>0.75</v>
      </c>
      <c r="AA36" s="1061"/>
    </row>
    <row r="37" spans="1:27" ht="46.5" customHeight="1" x14ac:dyDescent="0.25">
      <c r="A37" s="1098">
        <v>1027</v>
      </c>
      <c r="B37" s="26" t="s">
        <v>31</v>
      </c>
      <c r="C37" s="26" t="s">
        <v>1465</v>
      </c>
      <c r="D37" s="20">
        <f>+'1027 CA-CA'!O46</f>
        <v>0</v>
      </c>
      <c r="E37" s="20">
        <f>+'1027 CA-CA'!O47</f>
        <v>0</v>
      </c>
      <c r="F37" s="20">
        <f>+'1027 CA-CA'!O48</f>
        <v>0</v>
      </c>
      <c r="G37" s="20">
        <f>+'1027 CA-CA'!O49</f>
        <v>0</v>
      </c>
      <c r="H37" s="20">
        <f>+'1027 CA-CA'!O50</f>
        <v>0</v>
      </c>
      <c r="I37" s="20">
        <f>+'1027 CA-CA'!O51</f>
        <v>0</v>
      </c>
      <c r="J37" s="20">
        <f>+'1027 CA-CA'!O52</f>
        <v>0.1</v>
      </c>
      <c r="K37" s="1099">
        <f t="shared" si="0"/>
        <v>0.1</v>
      </c>
      <c r="M37" s="1052" t="s">
        <v>52</v>
      </c>
      <c r="N37" s="802">
        <v>0.1</v>
      </c>
      <c r="O37" s="802">
        <v>0</v>
      </c>
      <c r="P37" s="802">
        <v>0</v>
      </c>
      <c r="Q37" s="802">
        <v>0.15</v>
      </c>
      <c r="R37" s="802">
        <v>0.15</v>
      </c>
      <c r="S37" s="802">
        <v>0.1</v>
      </c>
      <c r="T37" s="802">
        <v>0.1</v>
      </c>
      <c r="U37" s="1058">
        <v>0.6</v>
      </c>
      <c r="AA37" s="1061"/>
    </row>
    <row r="38" spans="1:27" ht="46.5" customHeight="1" x14ac:dyDescent="0.25">
      <c r="A38" s="1098">
        <v>1028</v>
      </c>
      <c r="B38" s="26" t="s">
        <v>32</v>
      </c>
      <c r="C38" s="26" t="s">
        <v>32</v>
      </c>
      <c r="D38" s="20">
        <f>+'1028 CONCEJO'!O46</f>
        <v>0</v>
      </c>
      <c r="E38" s="20">
        <f>+'1028 CONCEJO'!O47</f>
        <v>0</v>
      </c>
      <c r="F38" s="20">
        <f>+'1028 CONCEJO'!O48</f>
        <v>0</v>
      </c>
      <c r="G38" s="20">
        <f>+'1028 CONCEJO'!O49</f>
        <v>0</v>
      </c>
      <c r="H38" s="20">
        <f>+'1028 CONCEJO'!O50</f>
        <v>0</v>
      </c>
      <c r="I38" s="20">
        <f>+'1028 CONCEJO'!O51</f>
        <v>0</v>
      </c>
      <c r="J38" s="20">
        <f>+'1028 CONCEJO'!O52</f>
        <v>0</v>
      </c>
      <c r="K38" s="1099">
        <f t="shared" si="0"/>
        <v>0</v>
      </c>
      <c r="M38" s="1052" t="s">
        <v>11</v>
      </c>
      <c r="N38" s="802">
        <v>0</v>
      </c>
      <c r="O38" s="802">
        <v>0</v>
      </c>
      <c r="P38" s="802">
        <v>0</v>
      </c>
      <c r="Q38" s="802">
        <v>0</v>
      </c>
      <c r="R38" s="802">
        <v>0</v>
      </c>
      <c r="S38" s="802">
        <v>0</v>
      </c>
      <c r="T38" s="802">
        <v>0.1</v>
      </c>
      <c r="U38" s="1058">
        <v>0.1</v>
      </c>
      <c r="AA38" s="1061"/>
    </row>
    <row r="39" spans="1:27" ht="46.5" customHeight="1" x14ac:dyDescent="0.25">
      <c r="A39" s="1098">
        <v>1029</v>
      </c>
      <c r="B39" s="26" t="s">
        <v>5676</v>
      </c>
      <c r="C39" s="26" t="s">
        <v>2759</v>
      </c>
      <c r="D39" s="20">
        <f>+'1029 CONT'!O46</f>
        <v>0.1</v>
      </c>
      <c r="E39" s="20">
        <f>+'1029 CONT'!O47</f>
        <v>0.2</v>
      </c>
      <c r="F39" s="20">
        <f>+'1029 CONT'!O48</f>
        <v>0.2</v>
      </c>
      <c r="G39" s="20">
        <f>+'1029 CONT'!O49</f>
        <v>0.15</v>
      </c>
      <c r="H39" s="20">
        <f>+'1029 CONT'!O50</f>
        <v>0.15</v>
      </c>
      <c r="I39" s="20">
        <f>+'1029 CONT'!O51</f>
        <v>0.1</v>
      </c>
      <c r="J39" s="20">
        <f>+'1029 CONT'!O52</f>
        <v>0.1</v>
      </c>
      <c r="K39" s="1099">
        <f t="shared" si="0"/>
        <v>1</v>
      </c>
      <c r="M39" s="1052" t="s">
        <v>50</v>
      </c>
      <c r="N39" s="802">
        <v>0</v>
      </c>
      <c r="O39" s="802">
        <v>0</v>
      </c>
      <c r="P39" s="802">
        <v>0</v>
      </c>
      <c r="Q39" s="802">
        <v>0</v>
      </c>
      <c r="R39" s="802">
        <v>0</v>
      </c>
      <c r="S39" s="802">
        <v>0</v>
      </c>
      <c r="T39" s="802">
        <v>0.1</v>
      </c>
      <c r="U39" s="1058">
        <v>0.1</v>
      </c>
      <c r="AA39" s="1061"/>
    </row>
    <row r="40" spans="1:27" ht="46.5" customHeight="1" thickBot="1" x14ac:dyDescent="0.3">
      <c r="A40" s="1098">
        <v>1030</v>
      </c>
      <c r="B40" s="26" t="s">
        <v>34</v>
      </c>
      <c r="C40" s="26" t="s">
        <v>1138</v>
      </c>
      <c r="D40" s="20">
        <f>+'1030 IDPAC'!O46</f>
        <v>0.1</v>
      </c>
      <c r="E40" s="20">
        <f>+'1030 IDPAC'!O47</f>
        <v>0.2</v>
      </c>
      <c r="F40" s="20">
        <f>+'1030 IDPAC'!O48</f>
        <v>0.2</v>
      </c>
      <c r="G40" s="20">
        <f>+'1030 IDPAC'!O49</f>
        <v>0.15</v>
      </c>
      <c r="H40" s="20">
        <f>+'1030 IDPAC'!O50</f>
        <v>0.15</v>
      </c>
      <c r="I40" s="20">
        <f>+'1030 IDPAC'!O51</f>
        <v>0.1</v>
      </c>
      <c r="J40" s="20">
        <f>+'1030 IDPAC'!O52</f>
        <v>0.1</v>
      </c>
      <c r="K40" s="1099">
        <f t="shared" si="0"/>
        <v>1</v>
      </c>
      <c r="M40" s="1052" t="s">
        <v>12</v>
      </c>
      <c r="N40" s="802">
        <v>0</v>
      </c>
      <c r="O40" s="802">
        <v>0</v>
      </c>
      <c r="P40" s="802">
        <v>0</v>
      </c>
      <c r="Q40" s="802">
        <v>0</v>
      </c>
      <c r="R40" s="802">
        <v>0</v>
      </c>
      <c r="S40" s="802">
        <v>0</v>
      </c>
      <c r="T40" s="802">
        <v>0</v>
      </c>
      <c r="U40" s="1058">
        <v>0</v>
      </c>
      <c r="AA40" s="1061"/>
    </row>
    <row r="41" spans="1:27" ht="46.5" customHeight="1" thickBot="1" x14ac:dyDescent="0.3">
      <c r="A41" s="1098">
        <v>1031</v>
      </c>
      <c r="B41" s="26" t="s">
        <v>35</v>
      </c>
      <c r="C41" s="26" t="s">
        <v>1700</v>
      </c>
      <c r="D41" s="20">
        <f>+'1031 METRO'!O46</f>
        <v>0</v>
      </c>
      <c r="E41" s="20">
        <f>+'1031 METRO'!O47</f>
        <v>0</v>
      </c>
      <c r="F41" s="20">
        <f>+'1031 METRO'!O48</f>
        <v>0</v>
      </c>
      <c r="G41" s="20">
        <f>+'1031 METRO'!O49</f>
        <v>0</v>
      </c>
      <c r="H41" s="20">
        <f>+'1031 METRO'!O50</f>
        <v>0</v>
      </c>
      <c r="I41" s="20">
        <f>+'1031 METRO'!O51</f>
        <v>0</v>
      </c>
      <c r="J41" s="20">
        <f>+'1031 METRO'!O52</f>
        <v>0.1</v>
      </c>
      <c r="K41" s="1099">
        <f t="shared" si="0"/>
        <v>0.1</v>
      </c>
      <c r="M41" s="1055" t="s">
        <v>5658</v>
      </c>
      <c r="N41" s="1070">
        <v>6.25E-2</v>
      </c>
      <c r="O41" s="1070">
        <v>0.05</v>
      </c>
      <c r="P41" s="1070">
        <v>0.1</v>
      </c>
      <c r="Q41" s="1070">
        <v>7.4999999999999997E-2</v>
      </c>
      <c r="R41" s="1070">
        <v>9.375E-2</v>
      </c>
      <c r="S41" s="1070">
        <v>6.25E-2</v>
      </c>
      <c r="T41" s="1070">
        <v>7.4999999999999997E-2</v>
      </c>
      <c r="U41" s="1057">
        <v>0.51875000000000004</v>
      </c>
      <c r="AA41" s="1061"/>
    </row>
    <row r="42" spans="1:27" ht="46.5" customHeight="1" x14ac:dyDescent="0.25">
      <c r="A42" s="1098">
        <v>1032</v>
      </c>
      <c r="B42" s="26" t="s">
        <v>36</v>
      </c>
      <c r="C42" s="26" t="s">
        <v>100</v>
      </c>
      <c r="D42" s="20">
        <f>+'1032 UAESP'!O46</f>
        <v>0</v>
      </c>
      <c r="E42" s="20">
        <f>+'1032 UAESP'!O47</f>
        <v>0</v>
      </c>
      <c r="F42" s="20">
        <f>+'1032 UAESP'!O48</f>
        <v>0</v>
      </c>
      <c r="G42" s="20">
        <f>+'1032 UAESP'!O49</f>
        <v>0</v>
      </c>
      <c r="H42" s="20">
        <f>+'1032 UAESP'!O50</f>
        <v>0</v>
      </c>
      <c r="I42" s="20">
        <f>+'1032 UAESP'!O51</f>
        <v>0</v>
      </c>
      <c r="J42" s="20">
        <f>+'1032 UAESP'!O52</f>
        <v>0.1</v>
      </c>
      <c r="K42" s="1099">
        <f t="shared" si="0"/>
        <v>0.1</v>
      </c>
      <c r="M42" s="1065"/>
      <c r="AA42" s="1061"/>
    </row>
    <row r="43" spans="1:27" ht="46.5" customHeight="1" x14ac:dyDescent="0.25">
      <c r="A43" s="1098">
        <v>1033</v>
      </c>
      <c r="B43" s="26" t="s">
        <v>37</v>
      </c>
      <c r="C43" s="26" t="s">
        <v>1900</v>
      </c>
      <c r="D43" s="20">
        <f>+'1033 IDEP'!O46</f>
        <v>0.1</v>
      </c>
      <c r="E43" s="20">
        <f>+'1033 IDEP'!O47</f>
        <v>0</v>
      </c>
      <c r="F43" s="20">
        <f>+'1033 IDEP'!O48</f>
        <v>0</v>
      </c>
      <c r="G43" s="20">
        <f>+'1033 IDEP'!O49</f>
        <v>0.15</v>
      </c>
      <c r="H43" s="20">
        <f>+'1033 IDEP'!O50</f>
        <v>0.15</v>
      </c>
      <c r="I43" s="20">
        <f>+'1033 IDEP'!O51</f>
        <v>0.1</v>
      </c>
      <c r="J43" s="20">
        <f>+'1033 IDEP'!O52</f>
        <v>0</v>
      </c>
      <c r="K43" s="1099">
        <f t="shared" si="0"/>
        <v>0.5</v>
      </c>
      <c r="M43" s="1065"/>
      <c r="AA43" s="1061"/>
    </row>
    <row r="44" spans="1:27" ht="46.5" customHeight="1" x14ac:dyDescent="0.25">
      <c r="A44" s="1098">
        <v>1034</v>
      </c>
      <c r="B44" s="26" t="s">
        <v>3588</v>
      </c>
      <c r="C44" s="26" t="s">
        <v>1465</v>
      </c>
      <c r="D44" s="20">
        <f>+'1034 IDPC'!O46</f>
        <v>0.1</v>
      </c>
      <c r="E44" s="20">
        <f>+'1034 IDPC'!O47</f>
        <v>0.2</v>
      </c>
      <c r="F44" s="20">
        <f>+'1034 IDPC'!O48</f>
        <v>0.2</v>
      </c>
      <c r="G44" s="20">
        <f>+'1034 IDPC'!O49</f>
        <v>0.15</v>
      </c>
      <c r="H44" s="20">
        <f>+'1034 IDPC'!O50</f>
        <v>0.15</v>
      </c>
      <c r="I44" s="20">
        <f>+'1034 IDPC'!O51</f>
        <v>0.1</v>
      </c>
      <c r="J44" s="20">
        <f>+'1034 IDPC'!O52</f>
        <v>0.1</v>
      </c>
      <c r="K44" s="1099">
        <f t="shared" si="0"/>
        <v>1</v>
      </c>
      <c r="M44" s="1065"/>
      <c r="AA44" s="1061"/>
    </row>
    <row r="45" spans="1:27" ht="46.5" customHeight="1" x14ac:dyDescent="0.25">
      <c r="A45" s="1098">
        <v>1035</v>
      </c>
      <c r="B45" s="26" t="s">
        <v>38</v>
      </c>
      <c r="C45" s="26" t="s">
        <v>1331</v>
      </c>
      <c r="D45" s="20">
        <f>+'1035 CAPSALUD'!O46</f>
        <v>0.1</v>
      </c>
      <c r="E45" s="20">
        <f>+'1035 CAPSALUD'!O47</f>
        <v>0.2</v>
      </c>
      <c r="F45" s="20">
        <f>+'1035 CAPSALUD'!O48</f>
        <v>0.2</v>
      </c>
      <c r="G45" s="20">
        <f>+'1035 CAPSALUD'!O49</f>
        <v>0</v>
      </c>
      <c r="H45" s="20">
        <f>+'1035 CAPSALUD'!O50</f>
        <v>0.15</v>
      </c>
      <c r="I45" s="20">
        <f>+'1035 CAPSALUD'!O51</f>
        <v>0.1</v>
      </c>
      <c r="J45" s="20">
        <f>+'1035 CAPSALUD'!O52</f>
        <v>0</v>
      </c>
      <c r="K45" s="1099">
        <f t="shared" si="0"/>
        <v>0.75</v>
      </c>
      <c r="M45" s="1065"/>
      <c r="AA45" s="1061"/>
    </row>
    <row r="46" spans="1:27" ht="46.5" customHeight="1" x14ac:dyDescent="0.25">
      <c r="A46" s="1098">
        <v>1036</v>
      </c>
      <c r="B46" s="26" t="s">
        <v>39</v>
      </c>
      <c r="C46" s="26" t="s">
        <v>1465</v>
      </c>
      <c r="D46" s="20">
        <f>+'1036 OFB'!O46</f>
        <v>0.1</v>
      </c>
      <c r="E46" s="20">
        <f>+'1036 OFB'!O47</f>
        <v>0.2</v>
      </c>
      <c r="F46" s="20">
        <f>+'1036 OFB'!O48</f>
        <v>0.2</v>
      </c>
      <c r="G46" s="20">
        <f>+'1036 OFB'!O49</f>
        <v>0.15</v>
      </c>
      <c r="H46" s="20">
        <f>+'1036 OFB'!O50</f>
        <v>0.15</v>
      </c>
      <c r="I46" s="20">
        <f>+'1036 OFB'!O51</f>
        <v>0.1</v>
      </c>
      <c r="J46" s="20">
        <f>+'1036 OFB'!O52</f>
        <v>0.1</v>
      </c>
      <c r="K46" s="1099">
        <f t="shared" si="0"/>
        <v>1</v>
      </c>
      <c r="M46" s="1065"/>
      <c r="AA46" s="1061"/>
    </row>
    <row r="47" spans="1:27" ht="46.5" customHeight="1" x14ac:dyDescent="0.25">
      <c r="A47" s="1098">
        <v>1037</v>
      </c>
      <c r="B47" s="26" t="s">
        <v>40</v>
      </c>
      <c r="C47" s="26" t="s">
        <v>1082</v>
      </c>
      <c r="D47" s="20">
        <f>+'1037 INVEST'!O46</f>
        <v>0.1</v>
      </c>
      <c r="E47" s="20">
        <f>+'1037 INVEST'!O47</f>
        <v>0.2</v>
      </c>
      <c r="F47" s="20">
        <f>+'1037 INVEST'!O48</f>
        <v>0.2</v>
      </c>
      <c r="G47" s="20">
        <f>+'1037 INVEST'!O49</f>
        <v>0.15</v>
      </c>
      <c r="H47" s="20">
        <f>+'1037 INVEST'!O50</f>
        <v>0.15</v>
      </c>
      <c r="I47" s="20">
        <f>+'1037 INVEST'!O51</f>
        <v>0.1</v>
      </c>
      <c r="J47" s="20">
        <f>+'1037 INVEST'!O52</f>
        <v>0.1</v>
      </c>
      <c r="K47" s="1099">
        <f t="shared" si="0"/>
        <v>1</v>
      </c>
      <c r="M47" s="1065"/>
      <c r="AA47" s="1061"/>
    </row>
    <row r="48" spans="1:27" ht="46.5" customHeight="1" x14ac:dyDescent="0.25">
      <c r="A48" s="1098">
        <v>1038</v>
      </c>
      <c r="B48" s="26" t="s">
        <v>41</v>
      </c>
      <c r="C48" s="26" t="s">
        <v>100</v>
      </c>
      <c r="D48" s="20">
        <f>+'1038 SDHAB'!O46</f>
        <v>0</v>
      </c>
      <c r="E48" s="20">
        <f>+'1038 SDHAB'!O47</f>
        <v>0</v>
      </c>
      <c r="F48" s="20">
        <f>+'1038 SDHAB'!O48</f>
        <v>0</v>
      </c>
      <c r="G48" s="20">
        <f>+'1038 SDHAB'!O49</f>
        <v>0</v>
      </c>
      <c r="H48" s="20">
        <f>+'1038 SDHAB'!O50</f>
        <v>0</v>
      </c>
      <c r="I48" s="20">
        <f>+'1038 SDHAB'!O51</f>
        <v>0</v>
      </c>
      <c r="J48" s="20">
        <f>+'1038 SDHAB'!O52</f>
        <v>0.1</v>
      </c>
      <c r="K48" s="1099">
        <f t="shared" si="0"/>
        <v>0.1</v>
      </c>
      <c r="M48" s="1065"/>
      <c r="AA48" s="1061"/>
    </row>
    <row r="49" spans="1:27" ht="46.5" customHeight="1" x14ac:dyDescent="0.25">
      <c r="A49" s="1098">
        <v>1039</v>
      </c>
      <c r="B49" s="26" t="s">
        <v>42</v>
      </c>
      <c r="C49" s="26" t="s">
        <v>4085</v>
      </c>
      <c r="D49" s="20">
        <f>+'1039 IDIGER'!O46</f>
        <v>0</v>
      </c>
      <c r="E49" s="20">
        <f>+'1039 IDIGER'!O47</f>
        <v>0</v>
      </c>
      <c r="F49" s="20">
        <f>+'1039 IDIGER'!O48</f>
        <v>0</v>
      </c>
      <c r="G49" s="20">
        <f>+'1039 IDIGER'!O49</f>
        <v>0</v>
      </c>
      <c r="H49" s="20">
        <f>+'1039 IDIGER'!O50</f>
        <v>0</v>
      </c>
      <c r="I49" s="20">
        <f>+'1039 IDIGER'!O51</f>
        <v>0</v>
      </c>
      <c r="J49" s="20">
        <f>+'1039 IDIGER'!O52</f>
        <v>0</v>
      </c>
      <c r="K49" s="1099">
        <f t="shared" si="0"/>
        <v>0</v>
      </c>
      <c r="M49" s="1065"/>
      <c r="AA49" s="1061"/>
    </row>
    <row r="50" spans="1:27" ht="46.5" customHeight="1" x14ac:dyDescent="0.25">
      <c r="A50" s="1098">
        <v>1040</v>
      </c>
      <c r="B50" s="26" t="s">
        <v>43</v>
      </c>
      <c r="C50" s="26" t="s">
        <v>4160</v>
      </c>
      <c r="D50" s="20">
        <f>+'1040 IDIPRON'!O46</f>
        <v>0</v>
      </c>
      <c r="E50" s="20">
        <f>+'1040 IDIPRON'!O47</f>
        <v>0</v>
      </c>
      <c r="F50" s="20">
        <f>+'1040 IDIPRON'!O48</f>
        <v>0</v>
      </c>
      <c r="G50" s="20">
        <f>+'1040 IDIPRON'!O49</f>
        <v>0</v>
      </c>
      <c r="H50" s="20">
        <f>+'1040 IDIPRON'!O50</f>
        <v>0</v>
      </c>
      <c r="I50" s="20">
        <f>+'1040 IDIPRON'!O51</f>
        <v>0</v>
      </c>
      <c r="J50" s="20">
        <f>+'1040 IDIPRON'!O52</f>
        <v>0</v>
      </c>
      <c r="K50" s="1099">
        <f t="shared" si="0"/>
        <v>0</v>
      </c>
      <c r="M50" s="1065"/>
      <c r="AA50" s="1061"/>
    </row>
    <row r="51" spans="1:27" ht="46.5" customHeight="1" x14ac:dyDescent="0.25">
      <c r="A51" s="1098">
        <v>1041</v>
      </c>
      <c r="B51" s="26" t="s">
        <v>44</v>
      </c>
      <c r="C51" s="26" t="s">
        <v>2399</v>
      </c>
      <c r="D51" s="20">
        <f>+'1041 SHD'!O46</f>
        <v>0.1</v>
      </c>
      <c r="E51" s="20">
        <f>+'1041 SHD'!O47</f>
        <v>0.2</v>
      </c>
      <c r="F51" s="20">
        <f>+'1041 SHD'!O48</f>
        <v>0.2</v>
      </c>
      <c r="G51" s="20">
        <f>+'1041 SHD'!O49</f>
        <v>0.15</v>
      </c>
      <c r="H51" s="20">
        <f>+'1041 SHD'!O50</f>
        <v>0.15</v>
      </c>
      <c r="I51" s="20">
        <f>+'1041 SHD'!O51</f>
        <v>0.1</v>
      </c>
      <c r="J51" s="20">
        <f>+'1041 SHD'!O52</f>
        <v>0.1</v>
      </c>
      <c r="K51" s="1099">
        <f t="shared" si="0"/>
        <v>1</v>
      </c>
      <c r="M51" s="1065"/>
      <c r="AA51" s="1061"/>
    </row>
    <row r="52" spans="1:27" ht="46.5" customHeight="1" x14ac:dyDescent="0.25">
      <c r="A52" s="1098">
        <v>1042</v>
      </c>
      <c r="B52" s="26" t="s">
        <v>45</v>
      </c>
      <c r="C52" s="26" t="s">
        <v>2399</v>
      </c>
      <c r="D52" s="20">
        <f>+'1042 UAECD'!O46</f>
        <v>0</v>
      </c>
      <c r="E52" s="20">
        <f>+'1042 UAECD'!O47</f>
        <v>0</v>
      </c>
      <c r="F52" s="20">
        <f>+'1042 UAECD'!O48</f>
        <v>0</v>
      </c>
      <c r="G52" s="20">
        <f>+'1042 UAECD'!O49</f>
        <v>0</v>
      </c>
      <c r="H52" s="20">
        <f>+'1042 UAECD'!O50</f>
        <v>0</v>
      </c>
      <c r="I52" s="20">
        <f>+'1042 UAECD'!O51</f>
        <v>0</v>
      </c>
      <c r="J52" s="20">
        <f>+'1042 UAECD'!O52</f>
        <v>0</v>
      </c>
      <c r="K52" s="1099">
        <f t="shared" si="0"/>
        <v>0</v>
      </c>
      <c r="M52" s="1065"/>
      <c r="AA52" s="1061"/>
    </row>
    <row r="53" spans="1:27" ht="46.5" customHeight="1" x14ac:dyDescent="0.25">
      <c r="A53" s="1098">
        <v>1043</v>
      </c>
      <c r="B53" s="26" t="s">
        <v>46</v>
      </c>
      <c r="C53" s="26" t="s">
        <v>4085</v>
      </c>
      <c r="D53" s="20">
        <f>+'1043 JBB'!O46</f>
        <v>0.1</v>
      </c>
      <c r="E53" s="20">
        <f>+'1043 JBB'!O47</f>
        <v>0.2</v>
      </c>
      <c r="F53" s="20">
        <f>+'1043 JBB'!O48</f>
        <v>0.2</v>
      </c>
      <c r="G53" s="20">
        <f>+'1043 JBB'!O49</f>
        <v>0</v>
      </c>
      <c r="H53" s="20">
        <f>+'1043 JBB'!O50</f>
        <v>0.15</v>
      </c>
      <c r="I53" s="20">
        <f>+'1043 JBB'!O51</f>
        <v>0.1</v>
      </c>
      <c r="J53" s="20">
        <f>+'1043 JBB'!O52</f>
        <v>0</v>
      </c>
      <c r="K53" s="1099">
        <f t="shared" si="0"/>
        <v>0.75</v>
      </c>
      <c r="M53" s="1065"/>
      <c r="AA53" s="1061"/>
    </row>
    <row r="54" spans="1:27" ht="46.5" customHeight="1" x14ac:dyDescent="0.25">
      <c r="A54" s="1098">
        <v>1044</v>
      </c>
      <c r="B54" s="26" t="s">
        <v>47</v>
      </c>
      <c r="C54" s="26" t="s">
        <v>1700</v>
      </c>
      <c r="D54" s="20">
        <f>+'1044 UAERMV'!O46</f>
        <v>0.1</v>
      </c>
      <c r="E54" s="20">
        <f>+'1044 UAERMV'!O47</f>
        <v>0.2</v>
      </c>
      <c r="F54" s="20">
        <f>+'1044 UAERMV'!O48</f>
        <v>0.2</v>
      </c>
      <c r="G54" s="20">
        <f>+'1044 UAERMV'!O49</f>
        <v>0.15</v>
      </c>
      <c r="H54" s="20">
        <f>+'1044 UAERMV'!O50</f>
        <v>0.15</v>
      </c>
      <c r="I54" s="20">
        <f>+'1044 UAERMV'!O51</f>
        <v>0.1</v>
      </c>
      <c r="J54" s="20">
        <f>+'1044 UAERMV'!O52</f>
        <v>0.1</v>
      </c>
      <c r="K54" s="1099">
        <f t="shared" si="0"/>
        <v>1</v>
      </c>
      <c r="M54" s="1065"/>
      <c r="AA54" s="1061"/>
    </row>
    <row r="55" spans="1:27" ht="46.5" customHeight="1" x14ac:dyDescent="0.25">
      <c r="A55" s="1098">
        <v>1045</v>
      </c>
      <c r="B55" s="26" t="s">
        <v>5678</v>
      </c>
      <c r="C55" s="26" t="s">
        <v>4619</v>
      </c>
      <c r="D55" s="20">
        <f>+'1045 SDP'!O46</f>
        <v>0.1</v>
      </c>
      <c r="E55" s="20">
        <f>+'1045 SDP'!O47</f>
        <v>0.2</v>
      </c>
      <c r="F55" s="20">
        <f>+'1045 SDP'!O48</f>
        <v>0.2</v>
      </c>
      <c r="G55" s="20">
        <f>+'1045 SDP'!O49</f>
        <v>0.15</v>
      </c>
      <c r="H55" s="20">
        <f>+'1045 SDP'!O50</f>
        <v>0.15</v>
      </c>
      <c r="I55" s="20">
        <f>+'1045 SDP'!O51</f>
        <v>0.1</v>
      </c>
      <c r="J55" s="20">
        <f>+'1045 SDP'!O52</f>
        <v>0.1</v>
      </c>
      <c r="K55" s="1099">
        <f t="shared" si="0"/>
        <v>1</v>
      </c>
      <c r="M55" s="1065"/>
      <c r="AA55" s="1061"/>
    </row>
    <row r="56" spans="1:27" ht="46.5" customHeight="1" x14ac:dyDescent="0.25">
      <c r="A56" s="1098">
        <v>1046</v>
      </c>
      <c r="B56" s="26" t="s">
        <v>49</v>
      </c>
      <c r="C56" s="26" t="s">
        <v>1829</v>
      </c>
      <c r="D56" s="20">
        <f>+'1046 SDSCJ'!O46</f>
        <v>0.1</v>
      </c>
      <c r="E56" s="20">
        <f>+'1046 SDSCJ'!O47</f>
        <v>0</v>
      </c>
      <c r="F56" s="20">
        <f>+'1046 SDSCJ'!O48</f>
        <v>0</v>
      </c>
      <c r="G56" s="20">
        <f>+'1046 SDSCJ'!O49</f>
        <v>0</v>
      </c>
      <c r="H56" s="20">
        <f>+'1046 SDSCJ'!O50</f>
        <v>0</v>
      </c>
      <c r="I56" s="20">
        <f>+'1046 SDSCJ'!O51</f>
        <v>0</v>
      </c>
      <c r="J56" s="20">
        <f>+'1046 SDSCJ'!O52</f>
        <v>0</v>
      </c>
      <c r="K56" s="1099">
        <f t="shared" si="0"/>
        <v>0.1</v>
      </c>
      <c r="M56" s="1065"/>
      <c r="AA56" s="1061"/>
    </row>
    <row r="57" spans="1:27" ht="46.5" customHeight="1" x14ac:dyDescent="0.25">
      <c r="A57" s="1098">
        <v>1047</v>
      </c>
      <c r="B57" s="26" t="s">
        <v>50</v>
      </c>
      <c r="C57" s="26" t="s">
        <v>1331</v>
      </c>
      <c r="D57" s="20">
        <f>+'1047 SSALUD'!O46</f>
        <v>0</v>
      </c>
      <c r="E57" s="20">
        <f>+'1047 SSALUD'!O47</f>
        <v>0</v>
      </c>
      <c r="F57" s="20">
        <f>+'1047 SSALUD'!O48</f>
        <v>0</v>
      </c>
      <c r="G57" s="20">
        <f>+'1047 SSALUD'!O49</f>
        <v>0</v>
      </c>
      <c r="H57" s="20">
        <f>+'1047 SSALUD'!O50</f>
        <v>0</v>
      </c>
      <c r="I57" s="20">
        <f>+'1047 SSALUD'!O51</f>
        <v>0</v>
      </c>
      <c r="J57" s="20">
        <f>+'1047 SSALUD'!O52</f>
        <v>0.1</v>
      </c>
      <c r="K57" s="1099">
        <f t="shared" si="0"/>
        <v>0.1</v>
      </c>
      <c r="M57" s="1065"/>
      <c r="AA57" s="1061"/>
    </row>
    <row r="58" spans="1:27" ht="46.5" customHeight="1" x14ac:dyDescent="0.25">
      <c r="A58" s="1098">
        <v>1048</v>
      </c>
      <c r="B58" s="26" t="s">
        <v>51</v>
      </c>
      <c r="C58" s="26" t="s">
        <v>1331</v>
      </c>
      <c r="D58" s="20">
        <f>+'1048 SRCENTROOR'!O46</f>
        <v>0.1</v>
      </c>
      <c r="E58" s="20">
        <f>+'1048 SRCENTROOR'!O47</f>
        <v>0</v>
      </c>
      <c r="F58" s="20">
        <f>+'1048 SRCENTROOR'!O48</f>
        <v>0.2</v>
      </c>
      <c r="G58" s="20">
        <f>+'1048 SRCENTROOR'!O49</f>
        <v>0.15</v>
      </c>
      <c r="H58" s="20">
        <f>+'1048 SRCENTROOR'!O50</f>
        <v>0.15</v>
      </c>
      <c r="I58" s="20">
        <f>+'1048 SRCENTROOR'!O51</f>
        <v>0.1</v>
      </c>
      <c r="J58" s="20">
        <f>+'1048 SRCENTROOR'!O52</f>
        <v>0.1</v>
      </c>
      <c r="K58" s="1099">
        <f t="shared" si="0"/>
        <v>0.8</v>
      </c>
      <c r="M58" s="1065"/>
      <c r="AA58" s="1061"/>
    </row>
    <row r="59" spans="1:27" ht="46.5" customHeight="1" x14ac:dyDescent="0.25">
      <c r="A59" s="1098">
        <v>1049</v>
      </c>
      <c r="B59" s="26" t="s">
        <v>52</v>
      </c>
      <c r="C59" s="26" t="s">
        <v>1331</v>
      </c>
      <c r="D59" s="20">
        <f>+'1049 SRNORTE'!O46</f>
        <v>0.1</v>
      </c>
      <c r="E59" s="20">
        <f>+'1049 SRNORTE'!O47</f>
        <v>0</v>
      </c>
      <c r="F59" s="20">
        <f>+'1049 SRNORTE'!O48</f>
        <v>0</v>
      </c>
      <c r="G59" s="20">
        <f>+'1049 SRNORTE'!O49</f>
        <v>0.15</v>
      </c>
      <c r="H59" s="20">
        <f>+'1049 SRNORTE'!O50</f>
        <v>0.15</v>
      </c>
      <c r="I59" s="20">
        <f>+'1049 SRNORTE'!O51</f>
        <v>0.1</v>
      </c>
      <c r="J59" s="20">
        <f>+'1049 SRNORTE'!O52</f>
        <v>0.1</v>
      </c>
      <c r="K59" s="1099">
        <f t="shared" si="0"/>
        <v>0.6</v>
      </c>
      <c r="M59" s="1065"/>
      <c r="AA59" s="1061"/>
    </row>
    <row r="60" spans="1:27" ht="46.5" customHeight="1" x14ac:dyDescent="0.25">
      <c r="A60" s="1098">
        <v>1050</v>
      </c>
      <c r="B60" s="26" t="s">
        <v>5679</v>
      </c>
      <c r="C60" s="26" t="s">
        <v>1331</v>
      </c>
      <c r="D60" s="20">
        <f>+'1050 SRSUR'!O46</f>
        <v>0.1</v>
      </c>
      <c r="E60" s="20">
        <f>+'1050 SRSUR'!O47</f>
        <v>0</v>
      </c>
      <c r="F60" s="20">
        <f>+'1050 SRSUR'!O48</f>
        <v>0.2</v>
      </c>
      <c r="G60" s="20">
        <f>+'1050 SRSUR'!O49</f>
        <v>0.15</v>
      </c>
      <c r="H60" s="20">
        <f>+'1050 SRSUR'!O50</f>
        <v>0.15</v>
      </c>
      <c r="I60" s="20">
        <f>+'1050 SRSUR'!O51</f>
        <v>0.1</v>
      </c>
      <c r="J60" s="20">
        <f>+'1050 SRSUR'!O52</f>
        <v>0.1</v>
      </c>
      <c r="K60" s="1099">
        <f t="shared" si="0"/>
        <v>0.8</v>
      </c>
      <c r="M60" s="1065"/>
      <c r="AA60" s="1061"/>
    </row>
    <row r="61" spans="1:27" ht="46.5" customHeight="1" x14ac:dyDescent="0.25">
      <c r="A61" s="1098">
        <v>1051</v>
      </c>
      <c r="B61" s="26" t="s">
        <v>54</v>
      </c>
      <c r="C61" s="26" t="s">
        <v>1700</v>
      </c>
      <c r="D61" s="20">
        <f>+'1051 TTRANS'!O46</f>
        <v>0</v>
      </c>
      <c r="E61" s="20">
        <f>+'1051 TTRANS'!O47</f>
        <v>0</v>
      </c>
      <c r="F61" s="20">
        <f>+'1051 TTRANS'!O48</f>
        <v>0</v>
      </c>
      <c r="G61" s="20">
        <f>+'1051 TTRANS'!O49</f>
        <v>0</v>
      </c>
      <c r="H61" s="20">
        <f>+'1051 TTRANS'!O50</f>
        <v>0</v>
      </c>
      <c r="I61" s="20">
        <f>+'1051 TTRANS'!O51</f>
        <v>0</v>
      </c>
      <c r="J61" s="20">
        <f>+'1051 TTRANS'!O52</f>
        <v>0.1</v>
      </c>
      <c r="K61" s="1099">
        <f t="shared" si="0"/>
        <v>0.1</v>
      </c>
      <c r="M61" s="1065"/>
      <c r="AA61" s="1061"/>
    </row>
    <row r="62" spans="1:27" ht="46.5" customHeight="1" x14ac:dyDescent="0.25">
      <c r="A62" s="1098">
        <v>1052</v>
      </c>
      <c r="B62" s="26" t="s">
        <v>55</v>
      </c>
      <c r="C62" s="26" t="s">
        <v>4160</v>
      </c>
      <c r="D62" s="20">
        <f>+'1052 SDIS'!O46</f>
        <v>0.1</v>
      </c>
      <c r="E62" s="20">
        <f>+'1052 SDIS'!O47</f>
        <v>0.2</v>
      </c>
      <c r="F62" s="20">
        <f>+'1052 SDIS'!O48</f>
        <v>0.2</v>
      </c>
      <c r="G62" s="20">
        <f>+'1052 SDIS'!O49</f>
        <v>0.15</v>
      </c>
      <c r="H62" s="20">
        <f>+'1052 SDIS'!O50</f>
        <v>0.15</v>
      </c>
      <c r="I62" s="20">
        <f>+'1052 SDIS'!O51</f>
        <v>0.1</v>
      </c>
      <c r="J62" s="20">
        <f>+'1052 SDIS'!O52</f>
        <v>0.1</v>
      </c>
      <c r="K62" s="1099">
        <f t="shared" si="0"/>
        <v>1</v>
      </c>
      <c r="M62" s="1065"/>
      <c r="AA62" s="1061"/>
    </row>
    <row r="63" spans="1:27" ht="46.5" customHeight="1" x14ac:dyDescent="0.25">
      <c r="A63" s="1098">
        <v>1053</v>
      </c>
      <c r="B63" s="26" t="s">
        <v>56</v>
      </c>
      <c r="C63" s="26" t="s">
        <v>5264</v>
      </c>
      <c r="D63" s="20">
        <f>+'1053 SJUR'!O46</f>
        <v>0.1</v>
      </c>
      <c r="E63" s="20">
        <f>+'1053 SJUR'!O47</f>
        <v>0.2</v>
      </c>
      <c r="F63" s="20">
        <f>+'1053 SJUR'!O48</f>
        <v>0.2</v>
      </c>
      <c r="G63" s="20">
        <f>+'1053 SJUR'!O49</f>
        <v>0.15</v>
      </c>
      <c r="H63" s="20">
        <f>+'1053 SJUR'!O50</f>
        <v>0.15</v>
      </c>
      <c r="I63" s="20">
        <f>+'1053 SJUR'!O51</f>
        <v>0.1</v>
      </c>
      <c r="J63" s="20">
        <f>+'1053 SJUR'!O52</f>
        <v>0.1</v>
      </c>
      <c r="K63" s="1099">
        <f t="shared" si="0"/>
        <v>1</v>
      </c>
      <c r="M63" s="1065"/>
      <c r="AA63" s="1061"/>
    </row>
    <row r="64" spans="1:27" ht="46.5" customHeight="1" x14ac:dyDescent="0.25">
      <c r="A64" s="1098">
        <v>1054</v>
      </c>
      <c r="B64" s="26" t="s">
        <v>57</v>
      </c>
      <c r="C64" s="26" t="s">
        <v>4085</v>
      </c>
      <c r="D64" s="20">
        <f>+'1054 SAMB'!O46</f>
        <v>0</v>
      </c>
      <c r="E64" s="20">
        <f>+'1054 SAMB'!O47</f>
        <v>0</v>
      </c>
      <c r="F64" s="20">
        <f>+'1054 SAMB'!O48</f>
        <v>0</v>
      </c>
      <c r="G64" s="20">
        <f>+'1054 SAMB'!O49</f>
        <v>0.15</v>
      </c>
      <c r="H64" s="20">
        <f>+'1054 SAMB'!O50</f>
        <v>0.15</v>
      </c>
      <c r="I64" s="20">
        <f>+'1054 SAMB'!O51</f>
        <v>0</v>
      </c>
      <c r="J64" s="20">
        <f>+'1054 SAMB'!O52</f>
        <v>0.1</v>
      </c>
      <c r="K64" s="1099">
        <f t="shared" si="0"/>
        <v>0.4</v>
      </c>
      <c r="M64" s="1065"/>
      <c r="AA64" s="1061"/>
    </row>
    <row r="65" spans="1:27" ht="46.5" customHeight="1" x14ac:dyDescent="0.25">
      <c r="A65" s="1098">
        <v>1055</v>
      </c>
      <c r="B65" s="26" t="s">
        <v>5417</v>
      </c>
      <c r="C65" s="26" t="s">
        <v>1700</v>
      </c>
      <c r="D65" s="20">
        <f>+'1055 IDU'!O46</f>
        <v>0.1</v>
      </c>
      <c r="E65" s="20">
        <f>+'1055 IDU'!O47</f>
        <v>0</v>
      </c>
      <c r="F65" s="20">
        <f>+'1055 IDU'!O48</f>
        <v>0.2</v>
      </c>
      <c r="G65" s="20">
        <f>+'1055 IDU'!O49</f>
        <v>0.15</v>
      </c>
      <c r="H65" s="20">
        <f>+'1055 IDU'!O50</f>
        <v>0.15</v>
      </c>
      <c r="I65" s="20">
        <f>+'1055 IDU'!O51</f>
        <v>0.1</v>
      </c>
      <c r="J65" s="20">
        <f>+'1055 IDU'!O52</f>
        <v>0.1</v>
      </c>
      <c r="K65" s="1099">
        <f t="shared" si="0"/>
        <v>0.8</v>
      </c>
      <c r="M65" s="1065"/>
      <c r="AA65" s="1061"/>
    </row>
    <row r="66" spans="1:27" ht="46.5" customHeight="1" x14ac:dyDescent="0.25">
      <c r="A66" s="1098">
        <v>1056</v>
      </c>
      <c r="B66" s="26" t="s">
        <v>59</v>
      </c>
      <c r="C66" s="26" t="s">
        <v>2399</v>
      </c>
      <c r="D66" s="20">
        <f>+'1056 LOTERIA'!O46</f>
        <v>0.1</v>
      </c>
      <c r="E66" s="20">
        <f>+'1056 LOTERIA'!O47</f>
        <v>0.2</v>
      </c>
      <c r="F66" s="20">
        <f>+'1056 LOTERIA'!O48</f>
        <v>0.2</v>
      </c>
      <c r="G66" s="20">
        <f>+'1056 LOTERIA'!O49</f>
        <v>0.15</v>
      </c>
      <c r="H66" s="20">
        <f>+'1056 LOTERIA'!O50</f>
        <v>0.15</v>
      </c>
      <c r="I66" s="20">
        <f>+'1056 LOTERIA'!O51</f>
        <v>0.1</v>
      </c>
      <c r="J66" s="20">
        <f>+'1056 LOTERIA'!O52</f>
        <v>0.1</v>
      </c>
      <c r="K66" s="1099">
        <f t="shared" si="0"/>
        <v>1</v>
      </c>
      <c r="M66" s="1065"/>
      <c r="AA66" s="1061"/>
    </row>
    <row r="67" spans="1:27" ht="46.5" customHeight="1" x14ac:dyDescent="0.25">
      <c r="A67" s="1098">
        <v>1057</v>
      </c>
      <c r="B67" s="26" t="s">
        <v>60</v>
      </c>
      <c r="C67" s="26" t="s">
        <v>1331</v>
      </c>
      <c r="D67" s="20">
        <f>+'1057 SRSOCCI'!O46</f>
        <v>0.1</v>
      </c>
      <c r="E67" s="20">
        <f>+'1057 SRSOCCI'!O47</f>
        <v>0.2</v>
      </c>
      <c r="F67" s="20">
        <f>+'1057 SRSOCCI'!O48</f>
        <v>0.2</v>
      </c>
      <c r="G67" s="20">
        <f>+'1057 SRSOCCI'!O49</f>
        <v>0.15</v>
      </c>
      <c r="H67" s="20">
        <f>+'1057 SRSOCCI'!O50</f>
        <v>0.15</v>
      </c>
      <c r="I67" s="20">
        <f>+'1057 SRSOCCI'!O51</f>
        <v>0.1</v>
      </c>
      <c r="J67" s="20">
        <f>+'1057 SRSOCCI'!O52</f>
        <v>0.1</v>
      </c>
      <c r="K67" s="1099">
        <f t="shared" si="0"/>
        <v>1</v>
      </c>
      <c r="M67" s="1065"/>
      <c r="AA67" s="1061"/>
    </row>
    <row r="68" spans="1:27" ht="46.5" customHeight="1" thickBot="1" x14ac:dyDescent="0.3">
      <c r="A68" s="1100">
        <v>1058</v>
      </c>
      <c r="B68" s="1101" t="s">
        <v>5578</v>
      </c>
      <c r="C68" s="1101" t="s">
        <v>4085</v>
      </c>
      <c r="D68" s="1102">
        <f>+'1058 IDPYBA'!O46</f>
        <v>0</v>
      </c>
      <c r="E68" s="1102">
        <f>+'1058 IDPYBA'!O47</f>
        <v>0</v>
      </c>
      <c r="F68" s="1102">
        <f>+'1058 IDPYBA'!O48</f>
        <v>0</v>
      </c>
      <c r="G68" s="1102">
        <f>+'1058 IDPYBA'!O49</f>
        <v>0</v>
      </c>
      <c r="H68" s="1102">
        <f>+'1058 IDPYBA'!O50</f>
        <v>0</v>
      </c>
      <c r="I68" s="1102">
        <f>+'1058 IDPYBA'!O51</f>
        <v>0.1</v>
      </c>
      <c r="J68" s="1102">
        <f>+'1058 IDPYBA'!O52</f>
        <v>0.1</v>
      </c>
      <c r="K68" s="1103">
        <f t="shared" si="0"/>
        <v>0.2</v>
      </c>
      <c r="M68" s="1066"/>
      <c r="N68" s="1062"/>
      <c r="O68" s="1062"/>
      <c r="P68" s="1062"/>
      <c r="Q68" s="1062"/>
      <c r="R68" s="1062"/>
      <c r="S68" s="1062"/>
      <c r="T68" s="1062"/>
      <c r="U68" s="1062"/>
      <c r="V68" s="1062"/>
      <c r="W68" s="1062"/>
      <c r="X68" s="1062"/>
      <c r="Y68" s="1062"/>
      <c r="Z68" s="1062"/>
      <c r="AA68" s="1063"/>
    </row>
  </sheetData>
  <mergeCells count="3">
    <mergeCell ref="C1:J2"/>
    <mergeCell ref="A3:K3"/>
    <mergeCell ref="A4:K4"/>
  </mergeCells>
  <pageMargins left="0.7" right="0.7" top="0.75" bottom="0.75" header="0.3" footer="0.3"/>
  <pageSetup orientation="portrait" r:id="rId3"/>
  <drawing r:id="rId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7">
    <tabColor theme="5" tint="-0.249977111117893"/>
  </sheetPr>
  <dimension ref="A1:X68"/>
  <sheetViews>
    <sheetView showGridLines="0" topLeftCell="D3" zoomScale="98" zoomScaleNormal="98" workbookViewId="0">
      <selection activeCell="J42" sqref="J42"/>
    </sheetView>
  </sheetViews>
  <sheetFormatPr baseColWidth="10" defaultColWidth="11.42578125" defaultRowHeight="15" x14ac:dyDescent="0.25"/>
  <cols>
    <col min="1" max="1" width="11.42578125" style="201"/>
    <col min="2" max="2" width="39.85546875" style="198" bestFit="1" customWidth="1"/>
    <col min="3" max="3" width="28.42578125" style="198" customWidth="1"/>
    <col min="4" max="4" width="18.85546875" style="198" customWidth="1"/>
    <col min="5" max="11" width="17.85546875" style="198" customWidth="1"/>
    <col min="12" max="12" width="21.5703125" style="198" customWidth="1"/>
    <col min="13" max="13" width="11.42578125" style="198"/>
    <col min="14" max="14" width="65.140625" style="198" bestFit="1" customWidth="1"/>
    <col min="15" max="15" width="25.140625" style="198" bestFit="1" customWidth="1"/>
    <col min="16" max="16" width="18.140625" style="198" bestFit="1" customWidth="1"/>
    <col min="17" max="17" width="19.42578125" style="198" bestFit="1" customWidth="1"/>
    <col min="18" max="19" width="18.140625" style="198" bestFit="1" customWidth="1"/>
    <col min="20" max="20" width="25.5703125" style="198" bestFit="1" customWidth="1"/>
    <col min="21" max="21" width="25.28515625" style="198" bestFit="1" customWidth="1"/>
    <col min="22" max="22" width="23.28515625" style="198" bestFit="1" customWidth="1"/>
    <col min="23" max="23" width="25.28515625" style="198" bestFit="1" customWidth="1"/>
    <col min="24" max="24" width="41.7109375" style="198" customWidth="1"/>
    <col min="25" max="64" width="123.140625" style="198" bestFit="1" customWidth="1"/>
    <col min="65" max="65" width="19.42578125" style="198" bestFit="1" customWidth="1"/>
    <col min="66" max="16384" width="11.42578125" style="198"/>
  </cols>
  <sheetData>
    <row r="1" spans="1:24" s="803" customFormat="1" ht="15" customHeight="1" x14ac:dyDescent="0.25">
      <c r="A1" s="1040"/>
      <c r="B1" s="813"/>
      <c r="C1" s="1401" t="s">
        <v>0</v>
      </c>
      <c r="D1" s="1401"/>
      <c r="E1" s="1401"/>
      <c r="F1" s="1401"/>
      <c r="G1" s="1401"/>
      <c r="H1" s="1401"/>
      <c r="I1" s="1401"/>
      <c r="J1" s="1401"/>
      <c r="K1" s="813"/>
    </row>
    <row r="2" spans="1:24" s="803" customFormat="1" ht="15" customHeight="1" x14ac:dyDescent="0.25">
      <c r="A2" s="1041"/>
      <c r="B2" s="813"/>
      <c r="C2" s="1401"/>
      <c r="D2" s="1401"/>
      <c r="E2" s="1401"/>
      <c r="F2" s="1401"/>
      <c r="G2" s="1401"/>
      <c r="H2" s="1401"/>
      <c r="I2" s="1401"/>
      <c r="J2" s="1401"/>
      <c r="K2" s="813"/>
    </row>
    <row r="3" spans="1:24" s="803" customFormat="1" ht="21" customHeight="1" x14ac:dyDescent="0.25">
      <c r="A3" s="1628" t="s">
        <v>5777</v>
      </c>
      <c r="B3" s="1628"/>
      <c r="C3" s="1628"/>
      <c r="D3" s="1628"/>
      <c r="E3" s="1628"/>
      <c r="F3" s="1628"/>
      <c r="G3" s="1628"/>
      <c r="H3" s="1628"/>
      <c r="I3" s="1628"/>
      <c r="J3" s="1628"/>
      <c r="K3" s="1628"/>
    </row>
    <row r="4" spans="1:24" s="803" customFormat="1" ht="21" customHeight="1" x14ac:dyDescent="0.25">
      <c r="A4" s="1629" t="s">
        <v>5642</v>
      </c>
      <c r="B4" s="1629"/>
      <c r="C4" s="1629"/>
      <c r="D4" s="1629"/>
      <c r="E4" s="1629"/>
      <c r="F4" s="1629"/>
      <c r="G4" s="1629"/>
      <c r="H4" s="1629"/>
      <c r="I4" s="1629"/>
      <c r="J4" s="1629"/>
      <c r="K4" s="1629"/>
    </row>
    <row r="5" spans="1:24" ht="15.75" thickBot="1" x14ac:dyDescent="0.3"/>
    <row r="6" spans="1:24" ht="33.6" customHeight="1" thickBot="1" x14ac:dyDescent="0.3">
      <c r="B6" s="1077" t="s">
        <v>5643</v>
      </c>
      <c r="C6" s="1078" t="s">
        <v>820</v>
      </c>
      <c r="D6" s="1079" t="s">
        <v>5645</v>
      </c>
      <c r="E6" s="1080">
        <v>2022</v>
      </c>
      <c r="G6" s="1038"/>
      <c r="H6" s="1038"/>
    </row>
    <row r="7" spans="1:24" ht="45.6" customHeight="1" thickBot="1" x14ac:dyDescent="0.3">
      <c r="B7" s="997" t="s">
        <v>5646</v>
      </c>
      <c r="C7" s="811" t="s">
        <v>5778</v>
      </c>
      <c r="D7" s="817" t="s">
        <v>5647</v>
      </c>
      <c r="E7" s="1072">
        <v>2023</v>
      </c>
      <c r="G7" s="1038"/>
      <c r="H7" s="1038"/>
    </row>
    <row r="8" spans="1:24" ht="15.75" thickBot="1" x14ac:dyDescent="0.3"/>
    <row r="9" spans="1:24" ht="51.75" customHeight="1" thickBot="1" x14ac:dyDescent="0.3">
      <c r="D9" s="1630" t="s">
        <v>5779</v>
      </c>
      <c r="E9" s="1631"/>
      <c r="F9" s="1631"/>
      <c r="G9" s="1631"/>
      <c r="H9" s="1631"/>
      <c r="I9" s="1631"/>
      <c r="J9" s="1631"/>
      <c r="K9" s="1632"/>
    </row>
    <row r="10" spans="1:24" ht="54" customHeight="1" thickBot="1" x14ac:dyDescent="0.3">
      <c r="A10" s="1096" t="s">
        <v>5694</v>
      </c>
      <c r="B10" s="1097" t="s">
        <v>5649</v>
      </c>
      <c r="C10" s="1097" t="s">
        <v>5650</v>
      </c>
      <c r="D10" s="1159" t="s">
        <v>5780</v>
      </c>
      <c r="E10" s="1159" t="s">
        <v>5781</v>
      </c>
      <c r="F10" s="1159" t="s">
        <v>5782</v>
      </c>
      <c r="G10" s="1159" t="s">
        <v>5783</v>
      </c>
      <c r="H10" s="1159" t="s">
        <v>5784</v>
      </c>
      <c r="I10" s="1159" t="s">
        <v>5785</v>
      </c>
      <c r="J10" s="1159" t="s">
        <v>5786</v>
      </c>
      <c r="K10" s="1159" t="s">
        <v>5787</v>
      </c>
      <c r="L10" s="1151" t="s">
        <v>5788</v>
      </c>
    </row>
    <row r="11" spans="1:24" ht="42.75" customHeight="1" thickBot="1" x14ac:dyDescent="0.3">
      <c r="A11" s="1092">
        <v>1001</v>
      </c>
      <c r="B11" s="1093" t="s">
        <v>5</v>
      </c>
      <c r="C11" s="1093" t="s">
        <v>100</v>
      </c>
      <c r="D11" s="1094">
        <f>+'1001 Acueducto'!O54</f>
        <v>0.125</v>
      </c>
      <c r="E11" s="1094">
        <f>+'1001 Acueducto'!O55</f>
        <v>0.125</v>
      </c>
      <c r="F11" s="1094">
        <f>+'1001 Acueducto'!O56</f>
        <v>0.125</v>
      </c>
      <c r="G11" s="1094">
        <f>+'1001 Acueducto'!O57</f>
        <v>0.125</v>
      </c>
      <c r="H11" s="1094">
        <f>+'1001 Acueducto'!O58</f>
        <v>0.125</v>
      </c>
      <c r="I11" s="1094">
        <f>+'1001 Acueducto'!O59</f>
        <v>0.125</v>
      </c>
      <c r="J11" s="1094">
        <f>+'1001 Acueducto'!O60</f>
        <v>0.125</v>
      </c>
      <c r="K11" s="1094">
        <f>+'1001 Acueducto'!O61</f>
        <v>0.125</v>
      </c>
      <c r="L11" s="1095">
        <f>+D11+E11+F11+G11+H11+I11+J11+K11</f>
        <v>1</v>
      </c>
      <c r="N11" s="1054" t="s">
        <v>5656</v>
      </c>
      <c r="O11" s="1056" t="s">
        <v>5789</v>
      </c>
      <c r="P11" s="1059"/>
      <c r="Q11" s="1059"/>
      <c r="R11" s="1059"/>
      <c r="S11" s="1059"/>
      <c r="T11" s="1059"/>
      <c r="U11" s="1059"/>
      <c r="V11" s="1059"/>
      <c r="W11" s="1059"/>
      <c r="X11" s="1060"/>
    </row>
    <row r="12" spans="1:24" ht="42.75" customHeight="1" x14ac:dyDescent="0.25">
      <c r="A12" s="1046">
        <v>1002</v>
      </c>
      <c r="B12" s="1044" t="s">
        <v>6</v>
      </c>
      <c r="C12" s="1044" t="s">
        <v>100</v>
      </c>
      <c r="D12" s="1045">
        <f>+'1002 Aguas'!O54</f>
        <v>0.125</v>
      </c>
      <c r="E12" s="1045">
        <f>+'1002 Aguas'!O55</f>
        <v>0.125</v>
      </c>
      <c r="F12" s="1045">
        <f>+'1002 Aguas'!O56</f>
        <v>0.125</v>
      </c>
      <c r="G12" s="1045">
        <f>+'1002 Aguas'!O57</f>
        <v>0.125</v>
      </c>
      <c r="H12" s="1045">
        <f>+'1002 Aguas'!O58</f>
        <v>0.125</v>
      </c>
      <c r="I12" s="1045">
        <f>+'1002 Aguas'!O59</f>
        <v>0</v>
      </c>
      <c r="J12" s="1045">
        <f>+'1002 Aguas'!O60</f>
        <v>0</v>
      </c>
      <c r="K12" s="1045">
        <f>+'1002 Aguas'!O61</f>
        <v>0</v>
      </c>
      <c r="L12" s="1047">
        <f t="shared" ref="L12:L68" si="0">+D12+E12+F12+G12+H12+I12+J12+K12</f>
        <v>0.625</v>
      </c>
      <c r="N12" s="1052" t="s">
        <v>1465</v>
      </c>
      <c r="O12" s="1058">
        <v>0.7321428571428571</v>
      </c>
      <c r="X12" s="1061"/>
    </row>
    <row r="13" spans="1:24" ht="42.75" customHeight="1" x14ac:dyDescent="0.25">
      <c r="A13" s="1046">
        <v>1003</v>
      </c>
      <c r="B13" s="1044" t="s">
        <v>7</v>
      </c>
      <c r="C13" s="1044" t="s">
        <v>982</v>
      </c>
      <c r="D13" s="1045">
        <f>+'1003 Sec.Gen.'!O54</f>
        <v>0</v>
      </c>
      <c r="E13" s="1045">
        <f>+'1003 Sec.Gen.'!O55</f>
        <v>0.125</v>
      </c>
      <c r="F13" s="1045">
        <f>+'1003 Sec.Gen.'!O56</f>
        <v>0.125</v>
      </c>
      <c r="G13" s="1045">
        <f>+'1003 Sec.Gen.'!O57</f>
        <v>0.125</v>
      </c>
      <c r="H13" s="1045">
        <f>+'1003 Sec.Gen.'!O58</f>
        <v>0.125</v>
      </c>
      <c r="I13" s="1045">
        <f>+'1003 Sec.Gen.'!O59</f>
        <v>0.125</v>
      </c>
      <c r="J13" s="1045">
        <f>+'1003 Sec.Gen.'!O60</f>
        <v>0</v>
      </c>
      <c r="K13" s="1045">
        <f>+'1003 Sec.Gen.'!O61</f>
        <v>0.125</v>
      </c>
      <c r="L13" s="1047">
        <f t="shared" si="0"/>
        <v>0.75</v>
      </c>
      <c r="N13" s="1052" t="s">
        <v>1700</v>
      </c>
      <c r="O13" s="1058">
        <v>0.8125</v>
      </c>
      <c r="X13" s="1061"/>
    </row>
    <row r="14" spans="1:24" ht="42.75" customHeight="1" x14ac:dyDescent="0.25">
      <c r="A14" s="1046">
        <v>1004</v>
      </c>
      <c r="B14" s="1044" t="s">
        <v>1083</v>
      </c>
      <c r="C14" s="1044" t="s">
        <v>1082</v>
      </c>
      <c r="D14" s="1045">
        <f>+'1004 SDDE'!O54</f>
        <v>0.125</v>
      </c>
      <c r="E14" s="1045">
        <f>+'1004 SDDE'!O55</f>
        <v>0</v>
      </c>
      <c r="F14" s="1045">
        <f>+'1004 SDDE'!O56</f>
        <v>0.125</v>
      </c>
      <c r="G14" s="1045">
        <f>+'1004 SDDE'!O57</f>
        <v>0.125</v>
      </c>
      <c r="H14" s="1045">
        <f>+'1004 SDDE'!O58</f>
        <v>0.125</v>
      </c>
      <c r="I14" s="1045">
        <f>+'1004 SDDE'!O59</f>
        <v>0.125</v>
      </c>
      <c r="J14" s="1045">
        <f>+'1004 SDDE'!O60</f>
        <v>0</v>
      </c>
      <c r="K14" s="1045">
        <f>+'1004 SDDE'!O61</f>
        <v>0</v>
      </c>
      <c r="L14" s="1047">
        <f t="shared" si="0"/>
        <v>0.625</v>
      </c>
      <c r="N14" s="1052" t="s">
        <v>1331</v>
      </c>
      <c r="O14" s="1058">
        <v>0.828125</v>
      </c>
      <c r="X14" s="1061"/>
    </row>
    <row r="15" spans="1:24" ht="42.75" customHeight="1" x14ac:dyDescent="0.25">
      <c r="A15" s="1046">
        <v>1005</v>
      </c>
      <c r="B15" s="1044" t="s">
        <v>9</v>
      </c>
      <c r="C15" s="1044" t="s">
        <v>1138</v>
      </c>
      <c r="D15" s="1045">
        <f>+'1005 DADEP'!O54</f>
        <v>0.125</v>
      </c>
      <c r="E15" s="1045">
        <f>+'1005 DADEP'!O55</f>
        <v>0.125</v>
      </c>
      <c r="F15" s="1045">
        <f>+'1005 DADEP'!O56</f>
        <v>0.125</v>
      </c>
      <c r="G15" s="1045">
        <f>+'1005 DADEP'!O57</f>
        <v>0.125</v>
      </c>
      <c r="H15" s="1045">
        <f>+'1005 DADEP'!O58</f>
        <v>0.125</v>
      </c>
      <c r="I15" s="1045">
        <f>+'1005 DADEP'!O59</f>
        <v>0.125</v>
      </c>
      <c r="J15" s="1045">
        <f>+'1005 DADEP'!O60</f>
        <v>0.125</v>
      </c>
      <c r="K15" s="1045">
        <f>+'1005 DADEP'!O61</f>
        <v>0.125</v>
      </c>
      <c r="L15" s="1047">
        <f t="shared" si="0"/>
        <v>1</v>
      </c>
      <c r="N15" s="1052" t="s">
        <v>100</v>
      </c>
      <c r="O15" s="1058">
        <v>0.83333333333333337</v>
      </c>
      <c r="X15" s="1061"/>
    </row>
    <row r="16" spans="1:24" ht="42.75" customHeight="1" x14ac:dyDescent="0.25">
      <c r="A16" s="1046">
        <v>1006</v>
      </c>
      <c r="B16" s="1044" t="s">
        <v>10</v>
      </c>
      <c r="C16" s="1044" t="s">
        <v>982</v>
      </c>
      <c r="D16" s="1045">
        <f>+'1006 DASC'!O54</f>
        <v>0.125</v>
      </c>
      <c r="E16" s="1045">
        <f>+'1006 DASC'!O55</f>
        <v>0.125</v>
      </c>
      <c r="F16" s="1045">
        <f>+'1006 DASC'!O56</f>
        <v>0.125</v>
      </c>
      <c r="G16" s="1045">
        <f>+'1006 DASC'!O57</f>
        <v>0.125</v>
      </c>
      <c r="H16" s="1045">
        <f>+'1006 DASC'!O58</f>
        <v>0.125</v>
      </c>
      <c r="I16" s="1045">
        <f>+'1006 DASC'!O59</f>
        <v>0.125</v>
      </c>
      <c r="J16" s="1045">
        <f>+'1006 DASC'!O60</f>
        <v>0.125</v>
      </c>
      <c r="K16" s="1045">
        <f>+'1006 DASC'!O61</f>
        <v>0.125</v>
      </c>
      <c r="L16" s="1047">
        <f t="shared" si="0"/>
        <v>1</v>
      </c>
      <c r="N16" s="1052" t="s">
        <v>4085</v>
      </c>
      <c r="O16" s="1058">
        <v>0.875</v>
      </c>
      <c r="X16" s="1061"/>
    </row>
    <row r="17" spans="1:24" ht="42.75" customHeight="1" x14ac:dyDescent="0.25">
      <c r="A17" s="1046">
        <v>1007</v>
      </c>
      <c r="B17" s="1044" t="s">
        <v>11</v>
      </c>
      <c r="C17" s="1044" t="s">
        <v>1331</v>
      </c>
      <c r="D17" s="1045">
        <f>+'1007 EGAT'!O54</f>
        <v>0.125</v>
      </c>
      <c r="E17" s="1045">
        <f>+'1007 EGAT'!O55</f>
        <v>0.125</v>
      </c>
      <c r="F17" s="1045">
        <f>+'1007 EGAT'!O56</f>
        <v>0.125</v>
      </c>
      <c r="G17" s="1045">
        <f>+'1007 EGAT'!O57</f>
        <v>0.125</v>
      </c>
      <c r="H17" s="1045">
        <f>+'1007 EGAT'!O58</f>
        <v>0</v>
      </c>
      <c r="I17" s="1045">
        <f>+'1007 EGAT'!O59</f>
        <v>0</v>
      </c>
      <c r="J17" s="1045">
        <f>+'1007 EGAT'!O60</f>
        <v>0</v>
      </c>
      <c r="K17" s="1045">
        <f>+'1007 EGAT'!O61</f>
        <v>0</v>
      </c>
      <c r="L17" s="1047">
        <f t="shared" si="0"/>
        <v>0.5</v>
      </c>
      <c r="N17" s="1052" t="s">
        <v>1829</v>
      </c>
      <c r="O17" s="1058">
        <v>0.875</v>
      </c>
      <c r="X17" s="1061"/>
    </row>
    <row r="18" spans="1:24" ht="42.75" customHeight="1" x14ac:dyDescent="0.25">
      <c r="A18" s="1046">
        <v>1008</v>
      </c>
      <c r="B18" s="1044" t="s">
        <v>12</v>
      </c>
      <c r="C18" s="1044" t="s">
        <v>1331</v>
      </c>
      <c r="D18" s="1045">
        <f>+'1008 IDCBIS'!O54</f>
        <v>0</v>
      </c>
      <c r="E18" s="1045">
        <f>+'1008 IDCBIS'!O55</f>
        <v>0</v>
      </c>
      <c r="F18" s="1045">
        <f>+'1008 IDCBIS'!O56</f>
        <v>0.125</v>
      </c>
      <c r="G18" s="1045">
        <f>+'1008 IDCBIS'!O57</f>
        <v>0</v>
      </c>
      <c r="H18" s="1045">
        <f>+'1008 IDCBIS'!O58</f>
        <v>0</v>
      </c>
      <c r="I18" s="1045">
        <f>+'1008 IDCBIS'!O59</f>
        <v>0</v>
      </c>
      <c r="J18" s="1045">
        <f>+'1008 IDCBIS'!O60</f>
        <v>0</v>
      </c>
      <c r="K18" s="1045">
        <f>+'1008 IDCBIS'!O61</f>
        <v>0</v>
      </c>
      <c r="L18" s="1047">
        <f t="shared" si="0"/>
        <v>0.125</v>
      </c>
      <c r="N18" s="1052" t="s">
        <v>982</v>
      </c>
      <c r="O18" s="1058">
        <v>0.875</v>
      </c>
      <c r="X18" s="1061"/>
    </row>
    <row r="19" spans="1:24" ht="42.75" customHeight="1" x14ac:dyDescent="0.25">
      <c r="A19" s="1046">
        <v>1009</v>
      </c>
      <c r="B19" s="1044" t="s">
        <v>13</v>
      </c>
      <c r="C19" s="1044" t="s">
        <v>1465</v>
      </c>
      <c r="D19" s="1045">
        <f>+'1009 SDCRD'!O54</f>
        <v>0.125</v>
      </c>
      <c r="E19" s="1045">
        <f>+'1009 SDCRD'!O55</f>
        <v>0.125</v>
      </c>
      <c r="F19" s="1045">
        <f>+'1009 SDCRD'!O56</f>
        <v>0.125</v>
      </c>
      <c r="G19" s="1045">
        <f>+'1009 SDCRD'!O57</f>
        <v>0.125</v>
      </c>
      <c r="H19" s="1045">
        <f>+'1009 SDCRD'!O58</f>
        <v>0.125</v>
      </c>
      <c r="I19" s="1045">
        <f>+'1009 SDCRD'!O59</f>
        <v>0.125</v>
      </c>
      <c r="J19" s="1045">
        <f>+'1009 SDCRD'!O60</f>
        <v>0</v>
      </c>
      <c r="K19" s="1045">
        <f>+'1009 SDCRD'!O61</f>
        <v>0.125</v>
      </c>
      <c r="L19" s="1047">
        <f t="shared" si="0"/>
        <v>0.875</v>
      </c>
      <c r="N19" s="1052" t="s">
        <v>32</v>
      </c>
      <c r="O19" s="1058">
        <v>0.875</v>
      </c>
      <c r="X19" s="1061"/>
    </row>
    <row r="20" spans="1:24" ht="42.75" customHeight="1" x14ac:dyDescent="0.25">
      <c r="A20" s="1046">
        <v>1010</v>
      </c>
      <c r="B20" s="1044" t="s">
        <v>14</v>
      </c>
      <c r="C20" s="1044" t="s">
        <v>1138</v>
      </c>
      <c r="D20" s="1045">
        <f>+'1010 Sec.Gob.'!O54</f>
        <v>0.125</v>
      </c>
      <c r="E20" s="1045">
        <f>+'1010 Sec.Gob.'!O55</f>
        <v>0.125</v>
      </c>
      <c r="F20" s="1045">
        <f>+'1010 Sec.Gob.'!O56</f>
        <v>0.125</v>
      </c>
      <c r="G20" s="1045">
        <f>+'1010 Sec.Gob.'!O57</f>
        <v>0.125</v>
      </c>
      <c r="H20" s="1045">
        <f>+'1010 Sec.Gob.'!O58</f>
        <v>0.125</v>
      </c>
      <c r="I20" s="1045">
        <f>+'1010 Sec.Gob.'!O59</f>
        <v>0.125</v>
      </c>
      <c r="J20" s="1045">
        <f>+'1010 Sec.Gob.'!O60</f>
        <v>0.125</v>
      </c>
      <c r="K20" s="1045">
        <f>+'1010 Sec.Gob.'!O61</f>
        <v>0.125</v>
      </c>
      <c r="L20" s="1047">
        <f t="shared" si="0"/>
        <v>1</v>
      </c>
      <c r="N20" s="1052" t="s">
        <v>1082</v>
      </c>
      <c r="O20" s="1058">
        <v>0.875</v>
      </c>
      <c r="X20" s="1061"/>
    </row>
    <row r="21" spans="1:24" ht="42.75" customHeight="1" x14ac:dyDescent="0.25">
      <c r="A21" s="1046">
        <v>1011</v>
      </c>
      <c r="B21" s="1044" t="s">
        <v>15</v>
      </c>
      <c r="C21" s="1044" t="s">
        <v>1700</v>
      </c>
      <c r="D21" s="1045">
        <f>+'1011 SDMOV'!O54</f>
        <v>0</v>
      </c>
      <c r="E21" s="1045">
        <f>+'1011 SDMOV'!O55</f>
        <v>0</v>
      </c>
      <c r="F21" s="1045">
        <f>+'1011 SDMOV'!O56</f>
        <v>0.125</v>
      </c>
      <c r="G21" s="1045">
        <f>+'1011 SDMOV'!O57</f>
        <v>0.125</v>
      </c>
      <c r="H21" s="1045">
        <f>+'1011 SDMOV'!O58</f>
        <v>0.125</v>
      </c>
      <c r="I21" s="1045">
        <f>+'1011 SDMOV'!O59</f>
        <v>0.125</v>
      </c>
      <c r="J21" s="1045">
        <f>+'1011 SDMOV'!O60</f>
        <v>0.125</v>
      </c>
      <c r="K21" s="1045">
        <f>+'1011 SDMOV'!O61</f>
        <v>0</v>
      </c>
      <c r="L21" s="1047">
        <f t="shared" si="0"/>
        <v>0.625</v>
      </c>
      <c r="N21" s="1052" t="s">
        <v>2759</v>
      </c>
      <c r="O21" s="1058">
        <v>0.875</v>
      </c>
      <c r="X21" s="1061"/>
    </row>
    <row r="22" spans="1:24" ht="42.75" customHeight="1" x14ac:dyDescent="0.25">
      <c r="A22" s="1046">
        <v>1012</v>
      </c>
      <c r="B22" s="1044" t="s">
        <v>1830</v>
      </c>
      <c r="C22" s="1044" t="s">
        <v>1829</v>
      </c>
      <c r="D22" s="1045">
        <f>+'1012 UAECOB'!O54</f>
        <v>0.125</v>
      </c>
      <c r="E22" s="1045">
        <f>+'1012 UAECOB'!O55</f>
        <v>0.125</v>
      </c>
      <c r="F22" s="1045">
        <f>+'1012 UAECOB'!O56</f>
        <v>0.125</v>
      </c>
      <c r="G22" s="1045">
        <f>+'1012 UAECOB'!O57</f>
        <v>0.125</v>
      </c>
      <c r="H22" s="1045">
        <f>+'1012 UAECOB'!O58</f>
        <v>0.125</v>
      </c>
      <c r="I22" s="1045">
        <f>+'1012 UAECOB'!O59</f>
        <v>0.125</v>
      </c>
      <c r="J22" s="1045">
        <f>+'1012 UAECOB'!O60</f>
        <v>0.125</v>
      </c>
      <c r="K22" s="1045">
        <f>+'1012 UAECOB'!O61</f>
        <v>0</v>
      </c>
      <c r="L22" s="1047">
        <f t="shared" si="0"/>
        <v>0.875</v>
      </c>
      <c r="N22" s="1052" t="s">
        <v>2399</v>
      </c>
      <c r="O22" s="1058">
        <v>0.90625</v>
      </c>
      <c r="X22" s="1061"/>
    </row>
    <row r="23" spans="1:24" ht="42.75" customHeight="1" x14ac:dyDescent="0.25">
      <c r="A23" s="1046">
        <v>1013</v>
      </c>
      <c r="B23" s="1044" t="s">
        <v>17</v>
      </c>
      <c r="C23" s="1044" t="s">
        <v>1900</v>
      </c>
      <c r="D23" s="1045">
        <f>+'1013 Un.Dis.'!O54</f>
        <v>0.125</v>
      </c>
      <c r="E23" s="1045">
        <f>+'1013 Un.Dis.'!O55</f>
        <v>0.125</v>
      </c>
      <c r="F23" s="1045">
        <f>+'1013 Un.Dis.'!O56</f>
        <v>0.125</v>
      </c>
      <c r="G23" s="1045">
        <f>+'1013 Un.Dis.'!O57</f>
        <v>0.125</v>
      </c>
      <c r="H23" s="1045">
        <f>+'1013 Un.Dis.'!O58</f>
        <v>0.125</v>
      </c>
      <c r="I23" s="1045">
        <f>+'1013 Un.Dis.'!O59</f>
        <v>0.125</v>
      </c>
      <c r="J23" s="1045">
        <f>+'1013 Un.Dis.'!O60</f>
        <v>0.125</v>
      </c>
      <c r="K23" s="1045">
        <f>+'1013 Un.Dis.'!O61</f>
        <v>0.125</v>
      </c>
      <c r="L23" s="1047">
        <f t="shared" si="0"/>
        <v>1</v>
      </c>
      <c r="N23" s="1052" t="s">
        <v>1900</v>
      </c>
      <c r="O23" s="1058">
        <v>0.95833333333333337</v>
      </c>
      <c r="X23" s="1061"/>
    </row>
    <row r="24" spans="1:24" ht="42.75" customHeight="1" x14ac:dyDescent="0.25">
      <c r="A24" s="1046">
        <v>1014</v>
      </c>
      <c r="B24" s="1044" t="s">
        <v>18</v>
      </c>
      <c r="C24" s="1044" t="s">
        <v>100</v>
      </c>
      <c r="D24" s="1045">
        <f>+'1014 ERU'!O54</f>
        <v>0.125</v>
      </c>
      <c r="E24" s="1045">
        <f>+'1014 ERU'!O55</f>
        <v>0</v>
      </c>
      <c r="F24" s="1045">
        <f>+'1014 ERU'!O56</f>
        <v>0.125</v>
      </c>
      <c r="G24" s="1045">
        <f>+'1014 ERU'!O57</f>
        <v>0.125</v>
      </c>
      <c r="H24" s="1045">
        <f>+'1014 ERU'!O58</f>
        <v>0.125</v>
      </c>
      <c r="I24" s="1045">
        <f>+'1014 ERU'!O59</f>
        <v>0.125</v>
      </c>
      <c r="J24" s="1045">
        <f>+'1014 ERU'!O60</f>
        <v>0.125</v>
      </c>
      <c r="K24" s="1045">
        <f>+'1014 ERU'!O61</f>
        <v>0.125</v>
      </c>
      <c r="L24" s="1047">
        <f t="shared" si="0"/>
        <v>0.875</v>
      </c>
      <c r="N24" s="1052" t="s">
        <v>4160</v>
      </c>
      <c r="O24" s="1058">
        <v>1</v>
      </c>
      <c r="X24" s="1061"/>
    </row>
    <row r="25" spans="1:24" ht="42.75" customHeight="1" x14ac:dyDescent="0.25">
      <c r="A25" s="1046">
        <v>1015</v>
      </c>
      <c r="B25" s="1044" t="s">
        <v>19</v>
      </c>
      <c r="C25" s="1044" t="s">
        <v>1465</v>
      </c>
      <c r="D25" s="1045">
        <f>+'1015 IDRD'!O54</f>
        <v>0.125</v>
      </c>
      <c r="E25" s="1045">
        <f>+'1015 IDRD'!O55</f>
        <v>0.125</v>
      </c>
      <c r="F25" s="1045">
        <f>+'1015 IDRD'!O56</f>
        <v>0.125</v>
      </c>
      <c r="G25" s="1045">
        <f>+'1015 IDRD'!O57</f>
        <v>0.125</v>
      </c>
      <c r="H25" s="1045">
        <f>+'1015 IDRD'!O58</f>
        <v>0.125</v>
      </c>
      <c r="I25" s="1045">
        <f>+'1015 IDRD'!O59</f>
        <v>0.125</v>
      </c>
      <c r="J25" s="1045">
        <f>+'1015 IDRD'!O60</f>
        <v>0.125</v>
      </c>
      <c r="K25" s="1045">
        <f>+'1015 IDRD'!O61</f>
        <v>0.125</v>
      </c>
      <c r="L25" s="1047">
        <f t="shared" si="0"/>
        <v>1</v>
      </c>
      <c r="N25" s="1052" t="s">
        <v>4619</v>
      </c>
      <c r="O25" s="1058">
        <v>1</v>
      </c>
      <c r="X25" s="1061"/>
    </row>
    <row r="26" spans="1:24" ht="42.75" customHeight="1" x14ac:dyDescent="0.25">
      <c r="A26" s="1046">
        <v>1016</v>
      </c>
      <c r="B26" s="1044" t="s">
        <v>20</v>
      </c>
      <c r="C26" s="1044" t="s">
        <v>1082</v>
      </c>
      <c r="D26" s="1045">
        <f>+'1016 IPES'!O54</f>
        <v>0.125</v>
      </c>
      <c r="E26" s="1045">
        <f>+'1016 IPES'!O55</f>
        <v>0.125</v>
      </c>
      <c r="F26" s="1045">
        <f>+'1016 IPES'!O56</f>
        <v>0.125</v>
      </c>
      <c r="G26" s="1045">
        <f>+'1016 IPES'!O57</f>
        <v>0.125</v>
      </c>
      <c r="H26" s="1045">
        <f>+'1016 IPES'!O58</f>
        <v>0.125</v>
      </c>
      <c r="I26" s="1045">
        <f>+'1016 IPES'!O59</f>
        <v>0.125</v>
      </c>
      <c r="J26" s="1045">
        <f>+'1016 IPES'!O60</f>
        <v>0.125</v>
      </c>
      <c r="K26" s="1045">
        <f>+'1016 IPES'!O61</f>
        <v>0.125</v>
      </c>
      <c r="L26" s="1047">
        <f t="shared" si="0"/>
        <v>1</v>
      </c>
      <c r="N26" s="1052" t="s">
        <v>1138</v>
      </c>
      <c r="O26" s="1058">
        <v>1</v>
      </c>
      <c r="X26" s="1061"/>
    </row>
    <row r="27" spans="1:24" ht="42.75" customHeight="1" x14ac:dyDescent="0.25">
      <c r="A27" s="1046">
        <v>1017</v>
      </c>
      <c r="B27" s="1044" t="s">
        <v>21</v>
      </c>
      <c r="C27" s="1044" t="s">
        <v>1082</v>
      </c>
      <c r="D27" s="1045">
        <f>+'1017 IDT'!O54</f>
        <v>0.125</v>
      </c>
      <c r="E27" s="1045">
        <f>+'1017 IDT'!O55</f>
        <v>0.125</v>
      </c>
      <c r="F27" s="1045">
        <f>+'1017 IDT'!O56</f>
        <v>0.125</v>
      </c>
      <c r="G27" s="1045">
        <f>+'1017 IDT'!O57</f>
        <v>0.125</v>
      </c>
      <c r="H27" s="1045">
        <f>+'1017 IDT'!O58</f>
        <v>0.125</v>
      </c>
      <c r="I27" s="1045">
        <f>+'1017 IDT'!O59</f>
        <v>0.125</v>
      </c>
      <c r="J27" s="1045">
        <f>+'1017 IDT'!O60</f>
        <v>0</v>
      </c>
      <c r="K27" s="1045">
        <f>+'1017 IDT'!O61</f>
        <v>0.125</v>
      </c>
      <c r="L27" s="1047">
        <f t="shared" si="0"/>
        <v>0.875</v>
      </c>
      <c r="N27" s="1052" t="s">
        <v>5264</v>
      </c>
      <c r="O27" s="1058">
        <v>1</v>
      </c>
      <c r="X27" s="1061"/>
    </row>
    <row r="28" spans="1:24" ht="42.75" customHeight="1" thickBot="1" x14ac:dyDescent="0.3">
      <c r="A28" s="1046">
        <v>1018</v>
      </c>
      <c r="B28" s="1044" t="s">
        <v>22</v>
      </c>
      <c r="C28" s="1044" t="s">
        <v>2399</v>
      </c>
      <c r="D28" s="1045">
        <f>+'1018 FONCEP'!O54</f>
        <v>0</v>
      </c>
      <c r="E28" s="1045">
        <f>+'1018 FONCEP'!O55</f>
        <v>0</v>
      </c>
      <c r="F28" s="1045">
        <f>+'1018 FONCEP'!O56</f>
        <v>0.125</v>
      </c>
      <c r="G28" s="1045">
        <f>+'1018 FONCEP'!O57</f>
        <v>0.125</v>
      </c>
      <c r="H28" s="1045">
        <f>+'1018 FONCEP'!O58</f>
        <v>0.125</v>
      </c>
      <c r="I28" s="1045">
        <f>+'1018 FONCEP'!O59</f>
        <v>0.125</v>
      </c>
      <c r="J28" s="1045">
        <f>+'1018 FONCEP'!O60</f>
        <v>0.125</v>
      </c>
      <c r="K28" s="1045">
        <f>+'1018 FONCEP'!O61</f>
        <v>0</v>
      </c>
      <c r="L28" s="1047">
        <f t="shared" si="0"/>
        <v>0.625</v>
      </c>
      <c r="N28" s="1052" t="s">
        <v>2995</v>
      </c>
      <c r="O28" s="1058">
        <v>1</v>
      </c>
      <c r="X28" s="1061"/>
    </row>
    <row r="29" spans="1:24" ht="42.75" customHeight="1" thickBot="1" x14ac:dyDescent="0.3">
      <c r="A29" s="1046">
        <v>1019</v>
      </c>
      <c r="B29" s="1044" t="s">
        <v>23</v>
      </c>
      <c r="C29" s="1044" t="s">
        <v>1900</v>
      </c>
      <c r="D29" s="1045">
        <f>+'1019 SED'!O54</f>
        <v>0.125</v>
      </c>
      <c r="E29" s="1045">
        <f>+'1019 SED'!O55</f>
        <v>0.125</v>
      </c>
      <c r="F29" s="1045">
        <f>+'1019 SED'!O56</f>
        <v>0.125</v>
      </c>
      <c r="G29" s="1045">
        <f>+'1019 SED'!O57</f>
        <v>0.125</v>
      </c>
      <c r="H29" s="1045">
        <f>+'1019 SED'!O58</f>
        <v>0.125</v>
      </c>
      <c r="I29" s="1045">
        <f>+'1019 SED'!O59</f>
        <v>0.125</v>
      </c>
      <c r="J29" s="1045">
        <f>+'1019 SED'!O60</f>
        <v>0.125</v>
      </c>
      <c r="K29" s="1045">
        <f>+'1019 SED'!O61</f>
        <v>0.125</v>
      </c>
      <c r="L29" s="1047">
        <f t="shared" si="0"/>
        <v>1</v>
      </c>
      <c r="N29" s="1055" t="s">
        <v>5658</v>
      </c>
      <c r="O29" s="1057">
        <v>0.86422413793103448</v>
      </c>
      <c r="P29" s="1062"/>
      <c r="Q29" s="1062"/>
      <c r="R29" s="1062"/>
      <c r="S29" s="1062"/>
      <c r="T29" s="1062"/>
      <c r="U29" s="1062"/>
      <c r="V29" s="1062"/>
      <c r="W29" s="1062"/>
      <c r="X29" s="1063"/>
    </row>
    <row r="30" spans="1:24" ht="42.75" customHeight="1" thickBot="1" x14ac:dyDescent="0.3">
      <c r="A30" s="1046">
        <v>1020</v>
      </c>
      <c r="B30" s="1044" t="s">
        <v>24</v>
      </c>
      <c r="C30" s="1044" t="s">
        <v>1465</v>
      </c>
      <c r="D30" s="1045">
        <f>+'1020 IDARTES'!O54</f>
        <v>0.125</v>
      </c>
      <c r="E30" s="1045">
        <f>+'1020 IDARTES'!O55</f>
        <v>0.125</v>
      </c>
      <c r="F30" s="1045">
        <f>+'1020 IDARTES'!O56</f>
        <v>0.125</v>
      </c>
      <c r="G30" s="1045">
        <f>+'1020 IDARTES'!O57</f>
        <v>0.125</v>
      </c>
      <c r="H30" s="1045">
        <f>+'1020 IDARTES'!O58</f>
        <v>0.125</v>
      </c>
      <c r="I30" s="1045">
        <f>+'1020 IDARTES'!O59</f>
        <v>0.125</v>
      </c>
      <c r="J30" s="1045">
        <f>+'1020 IDARTES'!O60</f>
        <v>0.125</v>
      </c>
      <c r="K30" s="1045">
        <f>+'1020 IDARTES'!O61</f>
        <v>0.125</v>
      </c>
      <c r="L30" s="1047">
        <f t="shared" si="0"/>
        <v>1</v>
      </c>
    </row>
    <row r="31" spans="1:24" ht="42.75" customHeight="1" thickBot="1" x14ac:dyDescent="0.3">
      <c r="A31" s="1046">
        <v>1021</v>
      </c>
      <c r="B31" s="1044" t="s">
        <v>25</v>
      </c>
      <c r="C31" s="1044" t="s">
        <v>1700</v>
      </c>
      <c r="D31" s="1045">
        <f>+'1021 TRANSMI'!O54</f>
        <v>0.125</v>
      </c>
      <c r="E31" s="1045">
        <f>+'1021 TRANSMI'!O55</f>
        <v>0.125</v>
      </c>
      <c r="F31" s="1045">
        <f>+'1021 TRANSMI'!O56</f>
        <v>0.125</v>
      </c>
      <c r="G31" s="1045">
        <f>+'1021 TRANSMI'!O57</f>
        <v>0.125</v>
      </c>
      <c r="H31" s="1045">
        <f>+'1021 TRANSMI'!O58</f>
        <v>0.125</v>
      </c>
      <c r="I31" s="1045">
        <f>+'1021 TRANSMI'!O59</f>
        <v>0.125</v>
      </c>
      <c r="J31" s="1045">
        <f>+'1021 TRANSMI'!O60</f>
        <v>0.125</v>
      </c>
      <c r="K31" s="1045">
        <f>+'1021 TRANSMI'!O61</f>
        <v>0.125</v>
      </c>
      <c r="L31" s="1047">
        <f t="shared" si="0"/>
        <v>1</v>
      </c>
      <c r="N31" s="1067" t="s">
        <v>5650</v>
      </c>
      <c r="O31" s="1068" t="s">
        <v>1331</v>
      </c>
      <c r="P31" s="1059"/>
      <c r="Q31" s="1059"/>
      <c r="R31" s="1059"/>
      <c r="S31" s="1059"/>
      <c r="T31" s="1059"/>
      <c r="U31" s="1059"/>
      <c r="V31" s="1059"/>
      <c r="W31" s="1059"/>
      <c r="X31" s="1060"/>
    </row>
    <row r="32" spans="1:24" ht="42.75" customHeight="1" thickBot="1" x14ac:dyDescent="0.3">
      <c r="A32" s="1046">
        <v>1022</v>
      </c>
      <c r="B32" s="1044" t="s">
        <v>26</v>
      </c>
      <c r="C32" s="1044" t="s">
        <v>2759</v>
      </c>
      <c r="D32" s="1045">
        <f>+'1022 VEED'!O54</f>
        <v>0.125</v>
      </c>
      <c r="E32" s="1045">
        <f>+'1022 VEED'!O55</f>
        <v>0.125</v>
      </c>
      <c r="F32" s="1045">
        <f>+'1022 VEED'!O56</f>
        <v>0.125</v>
      </c>
      <c r="G32" s="1045">
        <f>+'1022 VEED'!O57</f>
        <v>0.125</v>
      </c>
      <c r="H32" s="1045">
        <f>+'1022 VEED'!O58</f>
        <v>0.125</v>
      </c>
      <c r="I32" s="1045">
        <f>+'1022 VEED'!O59</f>
        <v>0.125</v>
      </c>
      <c r="J32" s="1045">
        <f>+'1022 VEED'!O60</f>
        <v>0.125</v>
      </c>
      <c r="K32" s="1045">
        <f>+'1022 VEED'!O61</f>
        <v>0.125</v>
      </c>
      <c r="L32" s="1047">
        <f t="shared" si="0"/>
        <v>1</v>
      </c>
      <c r="N32" s="1065"/>
      <c r="X32" s="1061"/>
    </row>
    <row r="33" spans="1:24" ht="42.75" customHeight="1" thickBot="1" x14ac:dyDescent="0.3">
      <c r="A33" s="1046">
        <v>1023</v>
      </c>
      <c r="B33" s="1044" t="s">
        <v>27</v>
      </c>
      <c r="C33" s="1044" t="s">
        <v>2759</v>
      </c>
      <c r="D33" s="1045">
        <f>+'1023 PERS.'!O54</f>
        <v>0</v>
      </c>
      <c r="E33" s="1045">
        <f>+'1023 PERS.'!O55</f>
        <v>0.125</v>
      </c>
      <c r="F33" s="1045">
        <f>+'1023 PERS.'!O56</f>
        <v>0.125</v>
      </c>
      <c r="G33" s="1045">
        <f>+'1023 PERS.'!O57</f>
        <v>0.125</v>
      </c>
      <c r="H33" s="1045">
        <f>+'1023 PERS.'!O58</f>
        <v>0.125</v>
      </c>
      <c r="I33" s="1045">
        <f>+'1023 PERS.'!O59</f>
        <v>0</v>
      </c>
      <c r="J33" s="1045">
        <f>+'1023 PERS.'!O60</f>
        <v>0.125</v>
      </c>
      <c r="K33" s="1045">
        <f>+'1023 PERS.'!O61</f>
        <v>0</v>
      </c>
      <c r="L33" s="1047">
        <f t="shared" si="0"/>
        <v>0.625</v>
      </c>
      <c r="N33" s="1055" t="s">
        <v>5656</v>
      </c>
      <c r="O33" s="1069" t="s">
        <v>5790</v>
      </c>
      <c r="P33" s="1069" t="s">
        <v>5791</v>
      </c>
      <c r="Q33" s="1069" t="s">
        <v>5792</v>
      </c>
      <c r="R33" s="1069" t="s">
        <v>5793</v>
      </c>
      <c r="S33" s="1069" t="s">
        <v>5794</v>
      </c>
      <c r="T33" s="1069" t="s">
        <v>5795</v>
      </c>
      <c r="U33" s="1069" t="s">
        <v>5796</v>
      </c>
      <c r="V33" s="1069" t="s">
        <v>5797</v>
      </c>
      <c r="W33" s="1056" t="s">
        <v>5789</v>
      </c>
      <c r="X33" s="1061"/>
    </row>
    <row r="34" spans="1:24" ht="42.75" customHeight="1" x14ac:dyDescent="0.25">
      <c r="A34" s="1046">
        <v>1024</v>
      </c>
      <c r="B34" s="1044" t="s">
        <v>2907</v>
      </c>
      <c r="C34" s="1044" t="s">
        <v>1465</v>
      </c>
      <c r="D34" s="1045">
        <f>+'1024 FUGA'!O54</f>
        <v>0</v>
      </c>
      <c r="E34" s="1045">
        <f>+'1024 FUGA'!O55</f>
        <v>0</v>
      </c>
      <c r="F34" s="1045">
        <f>+'1024 FUGA'!O56</f>
        <v>0</v>
      </c>
      <c r="G34" s="1045">
        <f>+'1024 FUGA'!O57</f>
        <v>0</v>
      </c>
      <c r="H34" s="1045">
        <f>+'1024 FUGA'!O58</f>
        <v>0</v>
      </c>
      <c r="I34" s="1045">
        <f>+'1024 FUGA'!O59</f>
        <v>0</v>
      </c>
      <c r="J34" s="1045">
        <f>+'1024 FUGA'!O60</f>
        <v>0</v>
      </c>
      <c r="K34" s="1045">
        <f>+'1024 FUGA'!O61</f>
        <v>0</v>
      </c>
      <c r="L34" s="1047">
        <f t="shared" si="0"/>
        <v>0</v>
      </c>
      <c r="N34" s="1052" t="s">
        <v>51</v>
      </c>
      <c r="O34" s="802">
        <v>0.125</v>
      </c>
      <c r="P34" s="802">
        <v>0.125</v>
      </c>
      <c r="Q34" s="802">
        <v>0.125</v>
      </c>
      <c r="R34" s="802">
        <v>0.125</v>
      </c>
      <c r="S34" s="802">
        <v>0.125</v>
      </c>
      <c r="T34" s="802">
        <v>0.125</v>
      </c>
      <c r="U34" s="802">
        <v>0.125</v>
      </c>
      <c r="V34" s="802">
        <v>0.125</v>
      </c>
      <c r="W34" s="1058">
        <v>1</v>
      </c>
      <c r="X34" s="1061"/>
    </row>
    <row r="35" spans="1:24" ht="42.75" customHeight="1" x14ac:dyDescent="0.25">
      <c r="A35" s="1046">
        <v>1025</v>
      </c>
      <c r="B35" s="1044" t="s">
        <v>29</v>
      </c>
      <c r="C35" s="1044" t="s">
        <v>2995</v>
      </c>
      <c r="D35" s="1045">
        <f>+'1025 SDMU'!O54</f>
        <v>0.125</v>
      </c>
      <c r="E35" s="1045">
        <f>+'1025 SDMU'!O55</f>
        <v>0.125</v>
      </c>
      <c r="F35" s="1045">
        <f>+'1025 SDMU'!O56</f>
        <v>0.125</v>
      </c>
      <c r="G35" s="1045">
        <f>+'1025 SDMU'!O57</f>
        <v>0.125</v>
      </c>
      <c r="H35" s="1045">
        <f>+'1025 SDMU'!O58</f>
        <v>0.125</v>
      </c>
      <c r="I35" s="1045">
        <f>+'1025 SDMU'!O59</f>
        <v>0.125</v>
      </c>
      <c r="J35" s="1045">
        <f>+'1025 SDMU'!O60</f>
        <v>0.125</v>
      </c>
      <c r="K35" s="1045">
        <f>+'1025 SDMU'!O61</f>
        <v>0.125</v>
      </c>
      <c r="L35" s="1047">
        <f t="shared" si="0"/>
        <v>1</v>
      </c>
      <c r="N35" s="1052" t="s">
        <v>5679</v>
      </c>
      <c r="O35" s="802">
        <v>0.125</v>
      </c>
      <c r="P35" s="802">
        <v>0.125</v>
      </c>
      <c r="Q35" s="802">
        <v>0.125</v>
      </c>
      <c r="R35" s="802">
        <v>0.125</v>
      </c>
      <c r="S35" s="802">
        <v>0.125</v>
      </c>
      <c r="T35" s="802">
        <v>0.125</v>
      </c>
      <c r="U35" s="802">
        <v>0.125</v>
      </c>
      <c r="V35" s="802">
        <v>0.125</v>
      </c>
      <c r="W35" s="1058">
        <v>1</v>
      </c>
      <c r="X35" s="1061"/>
    </row>
    <row r="36" spans="1:24" ht="42.75" customHeight="1" x14ac:dyDescent="0.25">
      <c r="A36" s="1046">
        <v>1026</v>
      </c>
      <c r="B36" s="1044" t="s">
        <v>30</v>
      </c>
      <c r="C36" s="1044" t="s">
        <v>100</v>
      </c>
      <c r="D36" s="1045">
        <f>+'1026 CVP'!O54</f>
        <v>0.125</v>
      </c>
      <c r="E36" s="1045">
        <f>+'1026 CVP'!O55</f>
        <v>0.125</v>
      </c>
      <c r="F36" s="1045">
        <f>+'1026 CVP'!O56</f>
        <v>0.125</v>
      </c>
      <c r="G36" s="1045">
        <f>+'1026 CVP'!O57</f>
        <v>0.125</v>
      </c>
      <c r="H36" s="1045">
        <f>+'1026 CVP'!O58</f>
        <v>0.125</v>
      </c>
      <c r="I36" s="1045">
        <f>+'1026 CVP'!O59</f>
        <v>0.125</v>
      </c>
      <c r="J36" s="1045">
        <f>+'1026 CVP'!O60</f>
        <v>0.125</v>
      </c>
      <c r="K36" s="1045">
        <f>+'1026 CVP'!O61</f>
        <v>0.125</v>
      </c>
      <c r="L36" s="1047">
        <f t="shared" si="0"/>
        <v>1</v>
      </c>
      <c r="N36" s="1052" t="s">
        <v>52</v>
      </c>
      <c r="O36" s="802">
        <v>0.125</v>
      </c>
      <c r="P36" s="802">
        <v>0.125</v>
      </c>
      <c r="Q36" s="802">
        <v>0.125</v>
      </c>
      <c r="R36" s="802">
        <v>0.125</v>
      </c>
      <c r="S36" s="802">
        <v>0.125</v>
      </c>
      <c r="T36" s="802">
        <v>0.125</v>
      </c>
      <c r="U36" s="802">
        <v>0.125</v>
      </c>
      <c r="V36" s="802">
        <v>0.125</v>
      </c>
      <c r="W36" s="1058">
        <v>1</v>
      </c>
      <c r="X36" s="1061"/>
    </row>
    <row r="37" spans="1:24" ht="42.75" customHeight="1" x14ac:dyDescent="0.25">
      <c r="A37" s="1046">
        <v>1027</v>
      </c>
      <c r="B37" s="1044" t="s">
        <v>31</v>
      </c>
      <c r="C37" s="1044" t="s">
        <v>1465</v>
      </c>
      <c r="D37" s="1045">
        <f>+'1027 CA-CA'!O54</f>
        <v>0</v>
      </c>
      <c r="E37" s="1045">
        <f>+'1027 CA-CA'!O55</f>
        <v>0</v>
      </c>
      <c r="F37" s="1045">
        <f>+'1027 CA-CA'!O56</f>
        <v>0</v>
      </c>
      <c r="G37" s="1045">
        <f>+'1027 CA-CA'!O57</f>
        <v>0.125</v>
      </c>
      <c r="H37" s="1045">
        <f>+'1027 CA-CA'!O58</f>
        <v>0.125</v>
      </c>
      <c r="I37" s="1045">
        <f>+'1027 CA-CA'!O59</f>
        <v>0</v>
      </c>
      <c r="J37" s="1045">
        <f>+'1027 CA-CA'!O60</f>
        <v>0</v>
      </c>
      <c r="K37" s="1045">
        <f>+'1027 CA-CA'!O61</f>
        <v>0</v>
      </c>
      <c r="L37" s="1047">
        <f t="shared" si="0"/>
        <v>0.25</v>
      </c>
      <c r="N37" s="1052" t="s">
        <v>38</v>
      </c>
      <c r="O37" s="802">
        <v>0.125</v>
      </c>
      <c r="P37" s="802">
        <v>0.125</v>
      </c>
      <c r="Q37" s="802">
        <v>0.125</v>
      </c>
      <c r="R37" s="802">
        <v>0.125</v>
      </c>
      <c r="S37" s="802">
        <v>0.125</v>
      </c>
      <c r="T37" s="802">
        <v>0.125</v>
      </c>
      <c r="U37" s="802">
        <v>0.125</v>
      </c>
      <c r="V37" s="802">
        <v>0.125</v>
      </c>
      <c r="W37" s="1058">
        <v>1</v>
      </c>
      <c r="X37" s="1061"/>
    </row>
    <row r="38" spans="1:24" ht="42.75" customHeight="1" x14ac:dyDescent="0.25">
      <c r="A38" s="1046">
        <v>1028</v>
      </c>
      <c r="B38" s="1044" t="s">
        <v>32</v>
      </c>
      <c r="C38" s="1044" t="s">
        <v>32</v>
      </c>
      <c r="D38" s="1045">
        <f>+'1028 CONCEJO'!O54</f>
        <v>0.125</v>
      </c>
      <c r="E38" s="1045">
        <f>+'1028 CONCEJO'!O55</f>
        <v>0.125</v>
      </c>
      <c r="F38" s="1045">
        <f>+'1028 CONCEJO'!O56</f>
        <v>0.125</v>
      </c>
      <c r="G38" s="1045">
        <f>+'1028 CONCEJO'!O57</f>
        <v>0.125</v>
      </c>
      <c r="H38" s="1045">
        <f>+'1028 CONCEJO'!O58</f>
        <v>0.125</v>
      </c>
      <c r="I38" s="1045">
        <f>+'1028 CONCEJO'!O59</f>
        <v>0.125</v>
      </c>
      <c r="J38" s="1045">
        <f>+'1028 CONCEJO'!O60</f>
        <v>0</v>
      </c>
      <c r="K38" s="1045">
        <f>+'1028 CONCEJO'!O61</f>
        <v>0.125</v>
      </c>
      <c r="L38" s="1047">
        <f t="shared" si="0"/>
        <v>0.875</v>
      </c>
      <c r="N38" s="1052" t="s">
        <v>60</v>
      </c>
      <c r="O38" s="802">
        <v>0.125</v>
      </c>
      <c r="P38" s="802">
        <v>0.125</v>
      </c>
      <c r="Q38" s="802">
        <v>0.125</v>
      </c>
      <c r="R38" s="802">
        <v>0.125</v>
      </c>
      <c r="S38" s="802">
        <v>0.125</v>
      </c>
      <c r="T38" s="802">
        <v>0.125</v>
      </c>
      <c r="U38" s="802">
        <v>0.125</v>
      </c>
      <c r="V38" s="802">
        <v>0.125</v>
      </c>
      <c r="W38" s="1058">
        <v>1</v>
      </c>
      <c r="X38" s="1061"/>
    </row>
    <row r="39" spans="1:24" ht="42.75" customHeight="1" x14ac:dyDescent="0.25">
      <c r="A39" s="1046">
        <v>1029</v>
      </c>
      <c r="B39" s="1044" t="s">
        <v>5676</v>
      </c>
      <c r="C39" s="1044" t="s">
        <v>2759</v>
      </c>
      <c r="D39" s="1045">
        <f>+'1029 CONT'!O54</f>
        <v>0.125</v>
      </c>
      <c r="E39" s="1045">
        <f>+'1029 CONT'!O55</f>
        <v>0.125</v>
      </c>
      <c r="F39" s="1045">
        <f>+'1029 CONT'!O56</f>
        <v>0.125</v>
      </c>
      <c r="G39" s="1045">
        <f>+'1029 CONT'!O57</f>
        <v>0.125</v>
      </c>
      <c r="H39" s="1045">
        <f>+'1029 CONT'!O58</f>
        <v>0.125</v>
      </c>
      <c r="I39" s="1045">
        <f>+'1029 CONT'!O59</f>
        <v>0.125</v>
      </c>
      <c r="J39" s="1045">
        <f>+'1029 CONT'!O60</f>
        <v>0.125</v>
      </c>
      <c r="K39" s="1045">
        <f>+'1029 CONT'!O61</f>
        <v>0.125</v>
      </c>
      <c r="L39" s="1047">
        <f t="shared" si="0"/>
        <v>1</v>
      </c>
      <c r="N39" s="1052" t="s">
        <v>50</v>
      </c>
      <c r="O39" s="802">
        <v>0.125</v>
      </c>
      <c r="P39" s="802">
        <v>0.125</v>
      </c>
      <c r="Q39" s="802">
        <v>0.125</v>
      </c>
      <c r="R39" s="802">
        <v>0.125</v>
      </c>
      <c r="S39" s="802">
        <v>0.125</v>
      </c>
      <c r="T39" s="802">
        <v>0.125</v>
      </c>
      <c r="U39" s="802">
        <v>0.125</v>
      </c>
      <c r="V39" s="802">
        <v>0.125</v>
      </c>
      <c r="W39" s="1058">
        <v>1</v>
      </c>
      <c r="X39" s="1061"/>
    </row>
    <row r="40" spans="1:24" ht="42.75" customHeight="1" x14ac:dyDescent="0.25">
      <c r="A40" s="1046">
        <v>1030</v>
      </c>
      <c r="B40" s="1044" t="s">
        <v>34</v>
      </c>
      <c r="C40" s="1044" t="s">
        <v>1138</v>
      </c>
      <c r="D40" s="1045">
        <f>+'1030 IDPAC'!O54</f>
        <v>0.125</v>
      </c>
      <c r="E40" s="1045">
        <f>+'1030 IDPAC'!O55</f>
        <v>0.125</v>
      </c>
      <c r="F40" s="1045">
        <f>+'1030 IDPAC'!O56</f>
        <v>0.125</v>
      </c>
      <c r="G40" s="1045">
        <f>+'1030 IDPAC'!O57</f>
        <v>0.125</v>
      </c>
      <c r="H40" s="1045">
        <f>+'1030 IDPAC'!O58</f>
        <v>0.125</v>
      </c>
      <c r="I40" s="1045">
        <f>+'1030 IDPAC'!O59</f>
        <v>0.125</v>
      </c>
      <c r="J40" s="1045">
        <f>+'1030 IDPAC'!O60</f>
        <v>0.125</v>
      </c>
      <c r="K40" s="1045">
        <f>+'1030 IDPAC'!O61</f>
        <v>0.125</v>
      </c>
      <c r="L40" s="1047">
        <f t="shared" si="0"/>
        <v>1</v>
      </c>
      <c r="N40" s="1052" t="s">
        <v>11</v>
      </c>
      <c r="O40" s="802">
        <v>0.125</v>
      </c>
      <c r="P40" s="802">
        <v>0.125</v>
      </c>
      <c r="Q40" s="802">
        <v>0.125</v>
      </c>
      <c r="R40" s="802">
        <v>0.125</v>
      </c>
      <c r="S40" s="802">
        <v>0</v>
      </c>
      <c r="T40" s="802">
        <v>0</v>
      </c>
      <c r="U40" s="802">
        <v>0</v>
      </c>
      <c r="V40" s="802">
        <v>0</v>
      </c>
      <c r="W40" s="1058">
        <v>0.5</v>
      </c>
      <c r="X40" s="1061"/>
    </row>
    <row r="41" spans="1:24" ht="42.75" customHeight="1" thickBot="1" x14ac:dyDescent="0.3">
      <c r="A41" s="1046">
        <v>1031</v>
      </c>
      <c r="B41" s="1044" t="s">
        <v>35</v>
      </c>
      <c r="C41" s="1044" t="s">
        <v>1700</v>
      </c>
      <c r="D41" s="1045">
        <f>+'1031 METRO'!O54</f>
        <v>0</v>
      </c>
      <c r="E41" s="1045">
        <f>+'1031 METRO'!O55</f>
        <v>0.125</v>
      </c>
      <c r="F41" s="1045">
        <f>+'1031 METRO'!O56</f>
        <v>0.125</v>
      </c>
      <c r="G41" s="1045">
        <f>+'1031 METRO'!O57</f>
        <v>0.125</v>
      </c>
      <c r="H41" s="1045">
        <f>+'1031 METRO'!O58</f>
        <v>0.125</v>
      </c>
      <c r="I41" s="1045">
        <f>+'1031 METRO'!O59</f>
        <v>0</v>
      </c>
      <c r="J41" s="1045">
        <f>+'1031 METRO'!O60</f>
        <v>0</v>
      </c>
      <c r="K41" s="1045">
        <f>+'1031 METRO'!O61</f>
        <v>0</v>
      </c>
      <c r="L41" s="1047">
        <f t="shared" si="0"/>
        <v>0.5</v>
      </c>
      <c r="N41" s="1052" t="s">
        <v>12</v>
      </c>
      <c r="O41" s="802">
        <v>0</v>
      </c>
      <c r="P41" s="802">
        <v>0</v>
      </c>
      <c r="Q41" s="802">
        <v>0.125</v>
      </c>
      <c r="R41" s="802">
        <v>0</v>
      </c>
      <c r="S41" s="802">
        <v>0</v>
      </c>
      <c r="T41" s="802">
        <v>0</v>
      </c>
      <c r="U41" s="802">
        <v>0</v>
      </c>
      <c r="V41" s="802">
        <v>0</v>
      </c>
      <c r="W41" s="1058">
        <v>0.125</v>
      </c>
      <c r="X41" s="1061"/>
    </row>
    <row r="42" spans="1:24" ht="42.75" customHeight="1" thickBot="1" x14ac:dyDescent="0.3">
      <c r="A42" s="1046">
        <v>1032</v>
      </c>
      <c r="B42" s="1044" t="s">
        <v>36</v>
      </c>
      <c r="C42" s="1044" t="s">
        <v>100</v>
      </c>
      <c r="D42" s="1045">
        <f>+'1032 UAESP'!O54</f>
        <v>0</v>
      </c>
      <c r="E42" s="1045">
        <f>+'1032 UAESP'!O55</f>
        <v>0</v>
      </c>
      <c r="F42" s="1045">
        <f>+'1032 UAESP'!O56</f>
        <v>0.125</v>
      </c>
      <c r="G42" s="1045">
        <f>+'1032 UAESP'!O57</f>
        <v>0.125</v>
      </c>
      <c r="H42" s="1045">
        <f>+'1032 UAESP'!O58</f>
        <v>0.125</v>
      </c>
      <c r="I42" s="1045">
        <f>+'1032 UAESP'!O59</f>
        <v>0</v>
      </c>
      <c r="J42" s="1045">
        <f>+'1032 UAESP'!O60</f>
        <v>0.125</v>
      </c>
      <c r="K42" s="1045">
        <f>+'1032 UAESP'!O61</f>
        <v>0</v>
      </c>
      <c r="L42" s="1047">
        <f t="shared" si="0"/>
        <v>0.5</v>
      </c>
      <c r="N42" s="1055" t="s">
        <v>5658</v>
      </c>
      <c r="O42" s="1070">
        <v>0.109375</v>
      </c>
      <c r="P42" s="1070">
        <v>0.109375</v>
      </c>
      <c r="Q42" s="1070">
        <v>0.125</v>
      </c>
      <c r="R42" s="1070">
        <v>0.109375</v>
      </c>
      <c r="S42" s="1070">
        <v>9.375E-2</v>
      </c>
      <c r="T42" s="1070">
        <v>9.375E-2</v>
      </c>
      <c r="U42" s="1070">
        <v>9.375E-2</v>
      </c>
      <c r="V42" s="1070">
        <v>9.375E-2</v>
      </c>
      <c r="W42" s="1057">
        <v>0.828125</v>
      </c>
      <c r="X42" s="1061"/>
    </row>
    <row r="43" spans="1:24" ht="42.75" customHeight="1" x14ac:dyDescent="0.25">
      <c r="A43" s="1046">
        <v>1033</v>
      </c>
      <c r="B43" s="1044" t="s">
        <v>37</v>
      </c>
      <c r="C43" s="1044" t="s">
        <v>1900</v>
      </c>
      <c r="D43" s="1045">
        <f>+'1033 IDEP'!O54</f>
        <v>0.125</v>
      </c>
      <c r="E43" s="1045">
        <f>+'1033 IDEP'!O55</f>
        <v>0.125</v>
      </c>
      <c r="F43" s="1045">
        <f>+'1033 IDEP'!O56</f>
        <v>0.125</v>
      </c>
      <c r="G43" s="1045">
        <f>+'1033 IDEP'!O57</f>
        <v>0.125</v>
      </c>
      <c r="H43" s="1045">
        <f>+'1033 IDEP'!O58</f>
        <v>0.125</v>
      </c>
      <c r="I43" s="1045">
        <f>+'1033 IDEP'!O59</f>
        <v>0.125</v>
      </c>
      <c r="J43" s="1045">
        <f>+'1033 IDEP'!O60</f>
        <v>0</v>
      </c>
      <c r="K43" s="1045">
        <f>+'1033 IDEP'!O61</f>
        <v>0.125</v>
      </c>
      <c r="L43" s="1047">
        <f t="shared" si="0"/>
        <v>0.875</v>
      </c>
      <c r="N43" s="1065"/>
      <c r="X43" s="1061"/>
    </row>
    <row r="44" spans="1:24" ht="42.75" customHeight="1" x14ac:dyDescent="0.25">
      <c r="A44" s="1046">
        <v>1034</v>
      </c>
      <c r="B44" s="1044" t="s">
        <v>3588</v>
      </c>
      <c r="C44" s="1044" t="s">
        <v>1465</v>
      </c>
      <c r="D44" s="1045">
        <f>+'1034 IDPC'!O54</f>
        <v>0.125</v>
      </c>
      <c r="E44" s="1045">
        <f>+'1034 IDPC'!O55</f>
        <v>0.125</v>
      </c>
      <c r="F44" s="1045">
        <f>+'1034 IDPC'!O56</f>
        <v>0.125</v>
      </c>
      <c r="G44" s="1045">
        <f>+'1034 IDPC'!O57</f>
        <v>0.125</v>
      </c>
      <c r="H44" s="1045">
        <f>+'1034 IDPC'!O58</f>
        <v>0.125</v>
      </c>
      <c r="I44" s="1045">
        <f>+'1034 IDPC'!O59</f>
        <v>0.125</v>
      </c>
      <c r="J44" s="1045">
        <f>+'1034 IDPC'!O60</f>
        <v>0.125</v>
      </c>
      <c r="K44" s="1045">
        <f>+'1034 IDPC'!O61</f>
        <v>0.125</v>
      </c>
      <c r="L44" s="1047">
        <f t="shared" si="0"/>
        <v>1</v>
      </c>
      <c r="N44" s="1065"/>
      <c r="X44" s="1061"/>
    </row>
    <row r="45" spans="1:24" ht="42.75" customHeight="1" x14ac:dyDescent="0.25">
      <c r="A45" s="1046">
        <v>1035</v>
      </c>
      <c r="B45" s="1044" t="s">
        <v>38</v>
      </c>
      <c r="C45" s="1044" t="s">
        <v>1331</v>
      </c>
      <c r="D45" s="1045">
        <f>+'1035 CAPSALUD'!O54</f>
        <v>0.125</v>
      </c>
      <c r="E45" s="1045">
        <f>+'1035 CAPSALUD'!O55</f>
        <v>0.125</v>
      </c>
      <c r="F45" s="1045">
        <f>+'1035 CAPSALUD'!O56</f>
        <v>0.125</v>
      </c>
      <c r="G45" s="1045">
        <f>+'1035 CAPSALUD'!O57</f>
        <v>0.125</v>
      </c>
      <c r="H45" s="1045">
        <f>+'1035 CAPSALUD'!O58</f>
        <v>0.125</v>
      </c>
      <c r="I45" s="1045">
        <f>+'1035 CAPSALUD'!O59</f>
        <v>0.125</v>
      </c>
      <c r="J45" s="1045">
        <f>+'1035 CAPSALUD'!O60</f>
        <v>0.125</v>
      </c>
      <c r="K45" s="1045">
        <f>+'1035 CAPSALUD'!O61</f>
        <v>0.125</v>
      </c>
      <c r="L45" s="1047">
        <f t="shared" si="0"/>
        <v>1</v>
      </c>
      <c r="N45" s="1065"/>
      <c r="X45" s="1061"/>
    </row>
    <row r="46" spans="1:24" ht="42.75" customHeight="1" x14ac:dyDescent="0.25">
      <c r="A46" s="1046">
        <v>1036</v>
      </c>
      <c r="B46" s="1044" t="s">
        <v>39</v>
      </c>
      <c r="C46" s="1044" t="s">
        <v>1465</v>
      </c>
      <c r="D46" s="1045">
        <f>+'1036 OFB'!O54</f>
        <v>0.125</v>
      </c>
      <c r="E46" s="1045">
        <f>+'1036 OFB'!O55</f>
        <v>0.125</v>
      </c>
      <c r="F46" s="1045">
        <f>+'1036 OFB'!O56</f>
        <v>0.125</v>
      </c>
      <c r="G46" s="1045">
        <f>+'1036 OFB'!O57</f>
        <v>0.125</v>
      </c>
      <c r="H46" s="1045">
        <f>+'1036 OFB'!O58</f>
        <v>0.125</v>
      </c>
      <c r="I46" s="1045">
        <f>+'1036 OFB'!O59</f>
        <v>0.125</v>
      </c>
      <c r="J46" s="1045">
        <f>+'1036 OFB'!O60</f>
        <v>0.125</v>
      </c>
      <c r="K46" s="1045">
        <f>+'1036 OFB'!O61</f>
        <v>0.125</v>
      </c>
      <c r="L46" s="1047">
        <f t="shared" si="0"/>
        <v>1</v>
      </c>
      <c r="N46" s="1065"/>
      <c r="X46" s="1061"/>
    </row>
    <row r="47" spans="1:24" ht="42.75" customHeight="1" x14ac:dyDescent="0.25">
      <c r="A47" s="1046">
        <v>1037</v>
      </c>
      <c r="B47" s="1044" t="s">
        <v>40</v>
      </c>
      <c r="C47" s="1044" t="s">
        <v>1082</v>
      </c>
      <c r="D47" s="1045">
        <f>+'1037 INVEST'!O54</f>
        <v>0.125</v>
      </c>
      <c r="E47" s="1045">
        <f>+'1037 INVEST'!O55</f>
        <v>0.125</v>
      </c>
      <c r="F47" s="1045">
        <f>+'1037 INVEST'!O56</f>
        <v>0.125</v>
      </c>
      <c r="G47" s="1045">
        <f>+'1037 INVEST'!O57</f>
        <v>0.125</v>
      </c>
      <c r="H47" s="1045">
        <f>+'1037 INVEST'!O58</f>
        <v>0.125</v>
      </c>
      <c r="I47" s="1045">
        <f>+'1037 INVEST'!O59</f>
        <v>0.125</v>
      </c>
      <c r="J47" s="1045">
        <f>+'1037 INVEST'!O60</f>
        <v>0.125</v>
      </c>
      <c r="K47" s="1045">
        <f>+'1037 INVEST'!O61</f>
        <v>0.125</v>
      </c>
      <c r="L47" s="1047">
        <f t="shared" si="0"/>
        <v>1</v>
      </c>
      <c r="N47" s="1065"/>
      <c r="X47" s="1061"/>
    </row>
    <row r="48" spans="1:24" ht="42.75" customHeight="1" x14ac:dyDescent="0.25">
      <c r="A48" s="1046">
        <v>1038</v>
      </c>
      <c r="B48" s="1044" t="s">
        <v>41</v>
      </c>
      <c r="C48" s="1044" t="s">
        <v>100</v>
      </c>
      <c r="D48" s="1045">
        <f>+'1038 SDHAB'!O54</f>
        <v>0.125</v>
      </c>
      <c r="E48" s="1045">
        <f>+'1038 SDHAB'!O55</f>
        <v>0.125</v>
      </c>
      <c r="F48" s="1045">
        <f>+'1038 SDHAB'!O56</f>
        <v>0.125</v>
      </c>
      <c r="G48" s="1045">
        <f>+'1038 SDHAB'!O57</f>
        <v>0.125</v>
      </c>
      <c r="H48" s="1045">
        <f>+'1038 SDHAB'!O58</f>
        <v>0.125</v>
      </c>
      <c r="I48" s="1045">
        <f>+'1038 SDHAB'!O59</f>
        <v>0.125</v>
      </c>
      <c r="J48" s="1045">
        <f>+'1038 SDHAB'!O60</f>
        <v>0.125</v>
      </c>
      <c r="K48" s="1045">
        <f>+'1038 SDHAB'!O61</f>
        <v>0.125</v>
      </c>
      <c r="L48" s="1047">
        <f t="shared" si="0"/>
        <v>1</v>
      </c>
      <c r="N48" s="1065"/>
      <c r="X48" s="1061"/>
    </row>
    <row r="49" spans="1:24" ht="42.75" customHeight="1" x14ac:dyDescent="0.25">
      <c r="A49" s="1046">
        <v>1039</v>
      </c>
      <c r="B49" s="1044" t="s">
        <v>42</v>
      </c>
      <c r="C49" s="1044" t="s">
        <v>4085</v>
      </c>
      <c r="D49" s="1045">
        <f>+'1039 IDIGER'!O54</f>
        <v>0.125</v>
      </c>
      <c r="E49" s="1045">
        <f>+'1039 IDIGER'!O55</f>
        <v>0.125</v>
      </c>
      <c r="F49" s="1045">
        <f>+'1039 IDIGER'!O56</f>
        <v>0.125</v>
      </c>
      <c r="G49" s="1045">
        <f>+'1039 IDIGER'!O57</f>
        <v>0.125</v>
      </c>
      <c r="H49" s="1045">
        <f>+'1039 IDIGER'!O58</f>
        <v>0.125</v>
      </c>
      <c r="I49" s="1045">
        <f>+'1039 IDIGER'!O59</f>
        <v>0.125</v>
      </c>
      <c r="J49" s="1045">
        <f>+'1039 IDIGER'!O60</f>
        <v>0</v>
      </c>
      <c r="K49" s="1045">
        <f>+'1039 IDIGER'!O61</f>
        <v>0</v>
      </c>
      <c r="L49" s="1047">
        <f t="shared" si="0"/>
        <v>0.75</v>
      </c>
      <c r="N49" s="1065"/>
      <c r="X49" s="1061"/>
    </row>
    <row r="50" spans="1:24" ht="42.75" customHeight="1" x14ac:dyDescent="0.25">
      <c r="A50" s="1046">
        <v>1040</v>
      </c>
      <c r="B50" s="1044" t="s">
        <v>43</v>
      </c>
      <c r="C50" s="1044" t="s">
        <v>4160</v>
      </c>
      <c r="D50" s="1045">
        <f>+'1040 IDIPRON'!O54</f>
        <v>0.125</v>
      </c>
      <c r="E50" s="1045">
        <f>+'1040 IDIPRON'!O55</f>
        <v>0.125</v>
      </c>
      <c r="F50" s="1045">
        <f>+'1040 IDIPRON'!O56</f>
        <v>0.125</v>
      </c>
      <c r="G50" s="1045">
        <f>+'1040 IDIPRON'!O57</f>
        <v>0.125</v>
      </c>
      <c r="H50" s="1045">
        <f>+'1040 IDIPRON'!O58</f>
        <v>0.125</v>
      </c>
      <c r="I50" s="1045">
        <f>+'1040 IDIPRON'!O59</f>
        <v>0.125</v>
      </c>
      <c r="J50" s="1045">
        <f>+'1040 IDIPRON'!O60</f>
        <v>0.125</v>
      </c>
      <c r="K50" s="1045">
        <f>+'1040 IDIPRON'!O61</f>
        <v>0.125</v>
      </c>
      <c r="L50" s="1047">
        <f t="shared" si="0"/>
        <v>1</v>
      </c>
      <c r="N50" s="1065"/>
      <c r="X50" s="1061"/>
    </row>
    <row r="51" spans="1:24" ht="42.75" customHeight="1" x14ac:dyDescent="0.25">
      <c r="A51" s="1046">
        <v>1041</v>
      </c>
      <c r="B51" s="1044" t="s">
        <v>44</v>
      </c>
      <c r="C51" s="1044" t="s">
        <v>2399</v>
      </c>
      <c r="D51" s="1045">
        <f>+'1041 SHD'!O54</f>
        <v>0.125</v>
      </c>
      <c r="E51" s="1045">
        <f>+'1041 SHD'!O55</f>
        <v>0.125</v>
      </c>
      <c r="F51" s="1045">
        <f>+'1041 SHD'!O56</f>
        <v>0.125</v>
      </c>
      <c r="G51" s="1045">
        <f>+'1041 SHD'!O57</f>
        <v>0.125</v>
      </c>
      <c r="H51" s="1045">
        <f>+'1041 SHD'!O58</f>
        <v>0.125</v>
      </c>
      <c r="I51" s="1045">
        <f>+'1041 SHD'!O59</f>
        <v>0.125</v>
      </c>
      <c r="J51" s="1045">
        <f>+'1041 SHD'!O60</f>
        <v>0.125</v>
      </c>
      <c r="K51" s="1045">
        <f>+'1041 SHD'!O61</f>
        <v>0.125</v>
      </c>
      <c r="L51" s="1047">
        <f t="shared" si="0"/>
        <v>1</v>
      </c>
      <c r="N51" s="1065"/>
      <c r="X51" s="1061"/>
    </row>
    <row r="52" spans="1:24" ht="42.75" customHeight="1" x14ac:dyDescent="0.25">
      <c r="A52" s="1046">
        <v>1042</v>
      </c>
      <c r="B52" s="1044" t="s">
        <v>45</v>
      </c>
      <c r="C52" s="1044" t="s">
        <v>2399</v>
      </c>
      <c r="D52" s="1045">
        <f>+'1042 UAECD'!O54</f>
        <v>0.125</v>
      </c>
      <c r="E52" s="1045">
        <f>+'1042 UAECD'!O55</f>
        <v>0.125</v>
      </c>
      <c r="F52" s="1045">
        <f>+'1042 UAECD'!O56</f>
        <v>0.125</v>
      </c>
      <c r="G52" s="1045">
        <f>+'1042 UAECD'!O57</f>
        <v>0.125</v>
      </c>
      <c r="H52" s="1045">
        <f>+'1042 UAECD'!O58</f>
        <v>0.125</v>
      </c>
      <c r="I52" s="1045">
        <f>+'1042 UAECD'!O59</f>
        <v>0.125</v>
      </c>
      <c r="J52" s="1045">
        <f>+'1042 UAECD'!O60</f>
        <v>0.125</v>
      </c>
      <c r="K52" s="1045">
        <f>+'1042 UAECD'!O61</f>
        <v>0.125</v>
      </c>
      <c r="L52" s="1047">
        <f t="shared" si="0"/>
        <v>1</v>
      </c>
      <c r="N52" s="1065"/>
      <c r="X52" s="1061"/>
    </row>
    <row r="53" spans="1:24" ht="42.75" customHeight="1" x14ac:dyDescent="0.25">
      <c r="A53" s="1046">
        <v>1043</v>
      </c>
      <c r="B53" s="1044" t="s">
        <v>46</v>
      </c>
      <c r="C53" s="1044" t="s">
        <v>4085</v>
      </c>
      <c r="D53" s="1045">
        <f>+'1043 JBB'!O54</f>
        <v>0.125</v>
      </c>
      <c r="E53" s="1045">
        <f>+'1043 JBB'!O55</f>
        <v>0.125</v>
      </c>
      <c r="F53" s="1045">
        <f>+'1043 JBB'!O56</f>
        <v>0.125</v>
      </c>
      <c r="G53" s="1045">
        <f>+'1043 JBB'!O57</f>
        <v>0.125</v>
      </c>
      <c r="H53" s="1045">
        <f>+'1043 JBB'!O58</f>
        <v>0.125</v>
      </c>
      <c r="I53" s="1045">
        <f>+'1043 JBB'!O59</f>
        <v>0.125</v>
      </c>
      <c r="J53" s="1045">
        <f>+'1043 JBB'!O60</f>
        <v>0</v>
      </c>
      <c r="K53" s="1045">
        <f>+'1043 JBB'!O61</f>
        <v>0.125</v>
      </c>
      <c r="L53" s="1047">
        <f t="shared" si="0"/>
        <v>0.875</v>
      </c>
      <c r="N53" s="1065"/>
      <c r="X53" s="1061"/>
    </row>
    <row r="54" spans="1:24" ht="42.75" customHeight="1" x14ac:dyDescent="0.25">
      <c r="A54" s="1046">
        <v>1044</v>
      </c>
      <c r="B54" s="1044" t="s">
        <v>47</v>
      </c>
      <c r="C54" s="1044" t="s">
        <v>1700</v>
      </c>
      <c r="D54" s="1045">
        <f>+'1044 UAERMV'!O54</f>
        <v>0.125</v>
      </c>
      <c r="E54" s="1045">
        <f>+'1044 UAERMV'!O55</f>
        <v>0.125</v>
      </c>
      <c r="F54" s="1045">
        <f>+'1044 UAERMV'!O56</f>
        <v>0.125</v>
      </c>
      <c r="G54" s="1045">
        <f>+'1044 UAERMV'!O57</f>
        <v>0.125</v>
      </c>
      <c r="H54" s="1045">
        <f>+'1044 UAERMV'!O58</f>
        <v>0.125</v>
      </c>
      <c r="I54" s="1045">
        <f>+'1044 UAERMV'!O59</f>
        <v>0.125</v>
      </c>
      <c r="J54" s="1045">
        <f>+'1044 UAERMV'!O60</f>
        <v>0.125</v>
      </c>
      <c r="K54" s="1045">
        <f>+'1044 UAERMV'!O61</f>
        <v>0.125</v>
      </c>
      <c r="L54" s="1047">
        <f t="shared" si="0"/>
        <v>1</v>
      </c>
      <c r="N54" s="1065"/>
      <c r="X54" s="1061"/>
    </row>
    <row r="55" spans="1:24" ht="42.75" customHeight="1" x14ac:dyDescent="0.25">
      <c r="A55" s="1046">
        <v>1045</v>
      </c>
      <c r="B55" s="1044" t="s">
        <v>5678</v>
      </c>
      <c r="C55" s="1044" t="s">
        <v>4619</v>
      </c>
      <c r="D55" s="1045">
        <f>+'1045 SDP'!O54</f>
        <v>0.125</v>
      </c>
      <c r="E55" s="1045">
        <f>+'1045 SDP'!O55</f>
        <v>0.125</v>
      </c>
      <c r="F55" s="1045">
        <f>+'1045 SDP'!O56</f>
        <v>0.125</v>
      </c>
      <c r="G55" s="1045">
        <f>+'1045 SDP'!O57</f>
        <v>0.125</v>
      </c>
      <c r="H55" s="1045">
        <f>+'1045 SDP'!O58</f>
        <v>0.125</v>
      </c>
      <c r="I55" s="1045">
        <f>+'1045 SDP'!O59</f>
        <v>0.125</v>
      </c>
      <c r="J55" s="1045">
        <f>+'1045 SDP'!O60</f>
        <v>0.125</v>
      </c>
      <c r="K55" s="1045">
        <f>+'1045 SDP'!O61</f>
        <v>0.125</v>
      </c>
      <c r="L55" s="1047">
        <f t="shared" si="0"/>
        <v>1</v>
      </c>
      <c r="N55" s="1065"/>
      <c r="X55" s="1061"/>
    </row>
    <row r="56" spans="1:24" ht="42.75" customHeight="1" x14ac:dyDescent="0.25">
      <c r="A56" s="1046">
        <v>1046</v>
      </c>
      <c r="B56" s="1044" t="s">
        <v>49</v>
      </c>
      <c r="C56" s="1044" t="s">
        <v>1829</v>
      </c>
      <c r="D56" s="1045">
        <f>+'1046 SDSCJ'!O54</f>
        <v>0.125</v>
      </c>
      <c r="E56" s="1045">
        <f>+'1046 SDSCJ'!O55</f>
        <v>0.125</v>
      </c>
      <c r="F56" s="1045">
        <f>+'1046 SDSCJ'!O56</f>
        <v>0.125</v>
      </c>
      <c r="G56" s="1045">
        <f>+'1046 SDSCJ'!O57</f>
        <v>0.125</v>
      </c>
      <c r="H56" s="1045">
        <f>+'1046 SDSCJ'!O58</f>
        <v>0.125</v>
      </c>
      <c r="I56" s="1045">
        <f>+'1046 SDSCJ'!O59</f>
        <v>0.125</v>
      </c>
      <c r="J56" s="1045">
        <f>+'1046 SDSCJ'!O60</f>
        <v>0.125</v>
      </c>
      <c r="K56" s="1045">
        <f>+'1046 SDSCJ'!O61</f>
        <v>0</v>
      </c>
      <c r="L56" s="1047">
        <f t="shared" si="0"/>
        <v>0.875</v>
      </c>
      <c r="N56" s="1065"/>
      <c r="X56" s="1061"/>
    </row>
    <row r="57" spans="1:24" ht="42.75" customHeight="1" x14ac:dyDescent="0.25">
      <c r="A57" s="1046">
        <v>1047</v>
      </c>
      <c r="B57" s="1044" t="s">
        <v>50</v>
      </c>
      <c r="C57" s="1044" t="s">
        <v>1331</v>
      </c>
      <c r="D57" s="1045">
        <f>+'1047 SSALUD'!O54</f>
        <v>0.125</v>
      </c>
      <c r="E57" s="1045">
        <f>+'1047 SSALUD'!O55</f>
        <v>0.125</v>
      </c>
      <c r="F57" s="1045">
        <f>+'1047 SSALUD'!O56</f>
        <v>0.125</v>
      </c>
      <c r="G57" s="1045">
        <f>+'1047 SSALUD'!O57</f>
        <v>0.125</v>
      </c>
      <c r="H57" s="1045">
        <f>+'1047 SSALUD'!O58</f>
        <v>0.125</v>
      </c>
      <c r="I57" s="1045">
        <f>+'1047 SSALUD'!O59</f>
        <v>0.125</v>
      </c>
      <c r="J57" s="1045">
        <f>+'1047 SSALUD'!O60</f>
        <v>0.125</v>
      </c>
      <c r="K57" s="1045">
        <f>+'1047 SSALUD'!O61</f>
        <v>0.125</v>
      </c>
      <c r="L57" s="1047">
        <f t="shared" si="0"/>
        <v>1</v>
      </c>
      <c r="N57" s="1065"/>
      <c r="X57" s="1061"/>
    </row>
    <row r="58" spans="1:24" ht="42.75" customHeight="1" x14ac:dyDescent="0.25">
      <c r="A58" s="1046">
        <v>1048</v>
      </c>
      <c r="B58" s="1044" t="s">
        <v>51</v>
      </c>
      <c r="C58" s="1044" t="s">
        <v>1331</v>
      </c>
      <c r="D58" s="1045">
        <f>+'1048 SRCENTROOR'!O54</f>
        <v>0.125</v>
      </c>
      <c r="E58" s="1045">
        <f>+'1048 SRCENTROOR'!O55</f>
        <v>0.125</v>
      </c>
      <c r="F58" s="1045">
        <f>+'1048 SRCENTROOR'!O56</f>
        <v>0.125</v>
      </c>
      <c r="G58" s="1045">
        <f>+'1048 SRCENTROOR'!O57</f>
        <v>0.125</v>
      </c>
      <c r="H58" s="1045">
        <f>+'1048 SRCENTROOR'!O58</f>
        <v>0.125</v>
      </c>
      <c r="I58" s="1045">
        <f>+'1048 SRCENTROOR'!O59</f>
        <v>0.125</v>
      </c>
      <c r="J58" s="1045">
        <f>+'1048 SRCENTROOR'!O60</f>
        <v>0.125</v>
      </c>
      <c r="K58" s="1045">
        <f>+'1048 SRCENTROOR'!O61</f>
        <v>0.125</v>
      </c>
      <c r="L58" s="1047">
        <f t="shared" si="0"/>
        <v>1</v>
      </c>
      <c r="N58" s="1065"/>
      <c r="X58" s="1061"/>
    </row>
    <row r="59" spans="1:24" ht="42.75" customHeight="1" x14ac:dyDescent="0.25">
      <c r="A59" s="1046">
        <v>1049</v>
      </c>
      <c r="B59" s="1044" t="s">
        <v>52</v>
      </c>
      <c r="C59" s="1044" t="s">
        <v>1331</v>
      </c>
      <c r="D59" s="1045">
        <f>+'1049 SRNORTE'!O54</f>
        <v>0.125</v>
      </c>
      <c r="E59" s="1045">
        <f>+'1049 SRNORTE'!O55</f>
        <v>0.125</v>
      </c>
      <c r="F59" s="1045">
        <f>+'1049 SRNORTE'!O56</f>
        <v>0.125</v>
      </c>
      <c r="G59" s="1045">
        <f>+'1049 SRNORTE'!O57</f>
        <v>0.125</v>
      </c>
      <c r="H59" s="1045">
        <f>+'1049 SRNORTE'!O58</f>
        <v>0.125</v>
      </c>
      <c r="I59" s="1045">
        <f>+'1049 SRNORTE'!O59</f>
        <v>0.125</v>
      </c>
      <c r="J59" s="1045">
        <f>+'1049 SRNORTE'!O60</f>
        <v>0.125</v>
      </c>
      <c r="K59" s="1045">
        <f>+'1049 SRNORTE'!O61</f>
        <v>0.125</v>
      </c>
      <c r="L59" s="1047">
        <f t="shared" si="0"/>
        <v>1</v>
      </c>
      <c r="N59" s="1065"/>
      <c r="X59" s="1061"/>
    </row>
    <row r="60" spans="1:24" ht="42.75" customHeight="1" x14ac:dyDescent="0.25">
      <c r="A60" s="1046">
        <v>1050</v>
      </c>
      <c r="B60" s="1044" t="s">
        <v>5679</v>
      </c>
      <c r="C60" s="1044" t="s">
        <v>1331</v>
      </c>
      <c r="D60" s="1045">
        <f>+'1050 SRSUR'!O54</f>
        <v>0.125</v>
      </c>
      <c r="E60" s="1045">
        <f>+'1050 SRSUR'!O55</f>
        <v>0.125</v>
      </c>
      <c r="F60" s="1045">
        <f>+'1050 SRSUR'!O56</f>
        <v>0.125</v>
      </c>
      <c r="G60" s="1045">
        <f>+'1050 SRSUR'!O57</f>
        <v>0.125</v>
      </c>
      <c r="H60" s="1045">
        <f>+'1050 SRSUR'!O58</f>
        <v>0.125</v>
      </c>
      <c r="I60" s="1045">
        <f>+'1050 SRSUR'!O59</f>
        <v>0.125</v>
      </c>
      <c r="J60" s="1045">
        <f>+'1050 SRSUR'!O60</f>
        <v>0.125</v>
      </c>
      <c r="K60" s="1045">
        <f>+'1050 SRSUR'!O61</f>
        <v>0.125</v>
      </c>
      <c r="L60" s="1047">
        <f t="shared" si="0"/>
        <v>1</v>
      </c>
      <c r="N60" s="1065"/>
      <c r="X60" s="1061"/>
    </row>
    <row r="61" spans="1:24" ht="42.75" customHeight="1" x14ac:dyDescent="0.25">
      <c r="A61" s="1046">
        <v>1051</v>
      </c>
      <c r="B61" s="1044" t="s">
        <v>54</v>
      </c>
      <c r="C61" s="1044" t="s">
        <v>1700</v>
      </c>
      <c r="D61" s="1045">
        <f>+'1051 TTRANS'!O54</f>
        <v>0.125</v>
      </c>
      <c r="E61" s="1045">
        <f>+'1051 TTRANS'!O55</f>
        <v>0.125</v>
      </c>
      <c r="F61" s="1045">
        <f>+'1051 TTRANS'!O56</f>
        <v>0.125</v>
      </c>
      <c r="G61" s="1045">
        <f>+'1051 TTRANS'!O57</f>
        <v>0.125</v>
      </c>
      <c r="H61" s="1045">
        <f>+'1051 TTRANS'!O58</f>
        <v>0.125</v>
      </c>
      <c r="I61" s="1045">
        <f>+'1051 TTRANS'!O59</f>
        <v>0.125</v>
      </c>
      <c r="J61" s="1045">
        <f>+'1051 TTRANS'!O60</f>
        <v>0.125</v>
      </c>
      <c r="K61" s="1045">
        <f>+'1051 TTRANS'!O61</f>
        <v>0.125</v>
      </c>
      <c r="L61" s="1047">
        <f t="shared" si="0"/>
        <v>1</v>
      </c>
      <c r="N61" s="1065"/>
      <c r="X61" s="1061"/>
    </row>
    <row r="62" spans="1:24" ht="42.75" customHeight="1" x14ac:dyDescent="0.25">
      <c r="A62" s="1046">
        <v>1052</v>
      </c>
      <c r="B62" s="1044" t="s">
        <v>55</v>
      </c>
      <c r="C62" s="1044" t="s">
        <v>4160</v>
      </c>
      <c r="D62" s="1045">
        <f>+'1052 SDIS'!O54</f>
        <v>0.125</v>
      </c>
      <c r="E62" s="1045">
        <f>+'1052 SDIS'!O55</f>
        <v>0.125</v>
      </c>
      <c r="F62" s="1045">
        <f>+'1052 SDIS'!O56</f>
        <v>0.125</v>
      </c>
      <c r="G62" s="1045">
        <f>+'1052 SDIS'!O57</f>
        <v>0.125</v>
      </c>
      <c r="H62" s="1045">
        <f>+'1052 SDIS'!O58</f>
        <v>0.125</v>
      </c>
      <c r="I62" s="1045">
        <f>+'1052 SDIS'!O59</f>
        <v>0.125</v>
      </c>
      <c r="J62" s="1045">
        <f>+'1052 SDIS'!O60</f>
        <v>0.125</v>
      </c>
      <c r="K62" s="1045">
        <f>+'1052 SDIS'!O61</f>
        <v>0.125</v>
      </c>
      <c r="L62" s="1047">
        <f t="shared" si="0"/>
        <v>1</v>
      </c>
      <c r="N62" s="1065"/>
      <c r="X62" s="1061"/>
    </row>
    <row r="63" spans="1:24" ht="42.75" customHeight="1" x14ac:dyDescent="0.25">
      <c r="A63" s="1046">
        <v>1053</v>
      </c>
      <c r="B63" s="1044" t="s">
        <v>56</v>
      </c>
      <c r="C63" s="1044" t="s">
        <v>5264</v>
      </c>
      <c r="D63" s="1045">
        <f>+'1053 SJUR'!O54</f>
        <v>0.125</v>
      </c>
      <c r="E63" s="1045">
        <f>+'1053 SJUR'!O55</f>
        <v>0.125</v>
      </c>
      <c r="F63" s="1045">
        <f>+'1053 SJUR'!O56</f>
        <v>0.125</v>
      </c>
      <c r="G63" s="1045">
        <f>+'1053 SJUR'!O57</f>
        <v>0.125</v>
      </c>
      <c r="H63" s="1045">
        <f>+'1053 SJUR'!O58</f>
        <v>0.125</v>
      </c>
      <c r="I63" s="1045">
        <f>+'1053 SJUR'!O59</f>
        <v>0.125</v>
      </c>
      <c r="J63" s="1045">
        <f>+'1053 SJUR'!O60</f>
        <v>0.125</v>
      </c>
      <c r="K63" s="1045">
        <f>+'1053 SJUR'!O61</f>
        <v>0.125</v>
      </c>
      <c r="L63" s="1047">
        <f t="shared" si="0"/>
        <v>1</v>
      </c>
      <c r="N63" s="1065"/>
      <c r="X63" s="1061"/>
    </row>
    <row r="64" spans="1:24" ht="42.75" customHeight="1" x14ac:dyDescent="0.25">
      <c r="A64" s="1046">
        <v>1054</v>
      </c>
      <c r="B64" s="1044" t="s">
        <v>57</v>
      </c>
      <c r="C64" s="1044" t="s">
        <v>4085</v>
      </c>
      <c r="D64" s="1045">
        <f>+'1054 SAMB'!O54</f>
        <v>0.125</v>
      </c>
      <c r="E64" s="1045">
        <f>+'1054 SAMB'!O55</f>
        <v>0.125</v>
      </c>
      <c r="F64" s="1045">
        <f>+'1054 SAMB'!O56</f>
        <v>0.125</v>
      </c>
      <c r="G64" s="1045">
        <f>+'1054 SAMB'!O57</f>
        <v>0.125</v>
      </c>
      <c r="H64" s="1045">
        <f>+'1054 SAMB'!O58</f>
        <v>0.125</v>
      </c>
      <c r="I64" s="1045">
        <f>+'1054 SAMB'!O59</f>
        <v>0.125</v>
      </c>
      <c r="J64" s="1045">
        <f>+'1054 SAMB'!O60</f>
        <v>0.125</v>
      </c>
      <c r="K64" s="1045">
        <f>+'1054 SAMB'!O61</f>
        <v>0.125</v>
      </c>
      <c r="L64" s="1047">
        <f t="shared" si="0"/>
        <v>1</v>
      </c>
      <c r="N64" s="1065"/>
      <c r="X64" s="1061"/>
    </row>
    <row r="65" spans="1:24" ht="42.75" customHeight="1" x14ac:dyDescent="0.25">
      <c r="A65" s="1046">
        <v>1055</v>
      </c>
      <c r="B65" s="1044" t="s">
        <v>5417</v>
      </c>
      <c r="C65" s="1044" t="s">
        <v>1700</v>
      </c>
      <c r="D65" s="1045">
        <f>+'1055 IDU'!O54</f>
        <v>0.125</v>
      </c>
      <c r="E65" s="1045">
        <f>+'1055 IDU'!O55</f>
        <v>0.125</v>
      </c>
      <c r="F65" s="1045">
        <f>+'1055 IDU'!O56</f>
        <v>0.125</v>
      </c>
      <c r="G65" s="1045">
        <f>+'1055 IDU'!O57</f>
        <v>0.125</v>
      </c>
      <c r="H65" s="1045">
        <f>+'1055 IDU'!O58</f>
        <v>0.125</v>
      </c>
      <c r="I65" s="1045">
        <f>+'1055 IDU'!O59</f>
        <v>0.125</v>
      </c>
      <c r="J65" s="1045">
        <f>+'1055 IDU'!O60</f>
        <v>0</v>
      </c>
      <c r="K65" s="1045">
        <f>+'1055 IDU'!O61</f>
        <v>0</v>
      </c>
      <c r="L65" s="1047">
        <f t="shared" si="0"/>
        <v>0.75</v>
      </c>
      <c r="N65" s="1065"/>
      <c r="X65" s="1061"/>
    </row>
    <row r="66" spans="1:24" ht="42.75" customHeight="1" x14ac:dyDescent="0.25">
      <c r="A66" s="1046">
        <v>1056</v>
      </c>
      <c r="B66" s="1044" t="s">
        <v>59</v>
      </c>
      <c r="C66" s="1044" t="s">
        <v>2399</v>
      </c>
      <c r="D66" s="1045">
        <f>+'1056 LOTERIA'!O54</f>
        <v>0.125</v>
      </c>
      <c r="E66" s="1045">
        <f>+'1056 LOTERIA'!O55</f>
        <v>0.125</v>
      </c>
      <c r="F66" s="1045">
        <f>+'1056 LOTERIA'!O56</f>
        <v>0.125</v>
      </c>
      <c r="G66" s="1045">
        <f>+'1056 LOTERIA'!O57</f>
        <v>0.125</v>
      </c>
      <c r="H66" s="1045">
        <f>+'1056 LOTERIA'!O58</f>
        <v>0.125</v>
      </c>
      <c r="I66" s="1045">
        <f>+'1056 LOTERIA'!O59</f>
        <v>0.125</v>
      </c>
      <c r="J66" s="1045">
        <f>+'1056 LOTERIA'!O60</f>
        <v>0.125</v>
      </c>
      <c r="K66" s="1045">
        <f>+'1056 LOTERIA'!O61</f>
        <v>0.125</v>
      </c>
      <c r="L66" s="1047">
        <f t="shared" si="0"/>
        <v>1</v>
      </c>
      <c r="N66" s="1065"/>
      <c r="X66" s="1061"/>
    </row>
    <row r="67" spans="1:24" ht="42.75" customHeight="1" x14ac:dyDescent="0.25">
      <c r="A67" s="1046">
        <v>1057</v>
      </c>
      <c r="B67" s="1044" t="s">
        <v>60</v>
      </c>
      <c r="C67" s="1044" t="s">
        <v>1331</v>
      </c>
      <c r="D67" s="1045">
        <f>+'1057 SRSOCCI'!O54</f>
        <v>0.125</v>
      </c>
      <c r="E67" s="1045">
        <f>+'1057 SRSOCCI'!O55</f>
        <v>0.125</v>
      </c>
      <c r="F67" s="1045">
        <f>+'1057 SRSOCCI'!O56</f>
        <v>0.125</v>
      </c>
      <c r="G67" s="1045">
        <f>+'1057 SRSOCCI'!O57</f>
        <v>0.125</v>
      </c>
      <c r="H67" s="1045">
        <f>+'1057 SRSOCCI'!O58</f>
        <v>0.125</v>
      </c>
      <c r="I67" s="1045">
        <f>+'1057 SRSOCCI'!O59</f>
        <v>0.125</v>
      </c>
      <c r="J67" s="1045">
        <f>+'1057 SRSOCCI'!O60</f>
        <v>0.125</v>
      </c>
      <c r="K67" s="1045">
        <f>+'1057 SRSOCCI'!O61</f>
        <v>0.125</v>
      </c>
      <c r="L67" s="1047">
        <f t="shared" si="0"/>
        <v>1</v>
      </c>
      <c r="N67" s="1065"/>
      <c r="X67" s="1061"/>
    </row>
    <row r="68" spans="1:24" ht="42.75" customHeight="1" thickBot="1" x14ac:dyDescent="0.3">
      <c r="A68" s="1048">
        <v>1058</v>
      </c>
      <c r="B68" s="1049" t="s">
        <v>5578</v>
      </c>
      <c r="C68" s="1049" t="s">
        <v>4085</v>
      </c>
      <c r="D68" s="1050">
        <f>+'1058 IDPYBA'!O54</f>
        <v>0.125</v>
      </c>
      <c r="E68" s="1050">
        <f>+'1058 IDPYBA'!O55</f>
        <v>0.125</v>
      </c>
      <c r="F68" s="1050">
        <f>+'1058 IDPYBA'!O56</f>
        <v>0.125</v>
      </c>
      <c r="G68" s="1050">
        <f>+'1058 IDPYBA'!O57</f>
        <v>0.125</v>
      </c>
      <c r="H68" s="1050">
        <f>+'1058 IDPYBA'!O58</f>
        <v>0.125</v>
      </c>
      <c r="I68" s="1050">
        <f>+'1058 IDPYBA'!O59</f>
        <v>0.125</v>
      </c>
      <c r="J68" s="1050">
        <f>+'1058 IDPYBA'!O60</f>
        <v>0</v>
      </c>
      <c r="K68" s="1050">
        <f>+'1058 IDPYBA'!O61</f>
        <v>0.125</v>
      </c>
      <c r="L68" s="1051">
        <f t="shared" si="0"/>
        <v>0.875</v>
      </c>
      <c r="N68" s="1066"/>
      <c r="O68" s="1062"/>
      <c r="P68" s="1062"/>
      <c r="Q68" s="1062"/>
      <c r="R68" s="1062"/>
      <c r="S68" s="1062"/>
      <c r="T68" s="1062"/>
      <c r="U68" s="1062"/>
      <c r="V68" s="1062"/>
      <c r="W68" s="1062"/>
      <c r="X68" s="1063"/>
    </row>
  </sheetData>
  <mergeCells count="4">
    <mergeCell ref="D9:K9"/>
    <mergeCell ref="C1:J2"/>
    <mergeCell ref="A3:K3"/>
    <mergeCell ref="A4:K4"/>
  </mergeCells>
  <pageMargins left="0.7" right="0.7" top="0.75" bottom="0.75" header="0.3" footer="0.3"/>
  <pageSetup orientation="portrait" r:id="rId3"/>
  <drawing r:id="rId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8">
    <tabColor theme="1" tint="0.499984740745262"/>
  </sheetPr>
  <dimension ref="A1:AQ94"/>
  <sheetViews>
    <sheetView showGridLines="0" zoomScale="75" zoomScaleNormal="75" workbookViewId="0">
      <selection activeCell="J42" sqref="J42"/>
    </sheetView>
  </sheetViews>
  <sheetFormatPr baseColWidth="10" defaultColWidth="11.42578125" defaultRowHeight="15" x14ac:dyDescent="0.25"/>
  <cols>
    <col min="1" max="1" width="11.42578125" style="201"/>
    <col min="2" max="2" width="39.85546875" style="198" bestFit="1" customWidth="1"/>
    <col min="3" max="3" width="37.42578125" style="198" customWidth="1"/>
    <col min="4" max="4" width="27.85546875" style="201" customWidth="1"/>
    <col min="5" max="5" width="15.42578125" style="201" customWidth="1"/>
    <col min="6" max="21" width="13.42578125" style="201" customWidth="1"/>
    <col min="22" max="22" width="23.85546875" style="201" customWidth="1"/>
    <col min="23" max="23" width="11.42578125" style="198"/>
    <col min="24" max="24" width="36.5703125" style="198" bestFit="1" customWidth="1"/>
    <col min="25" max="25" width="17.5703125" style="198" bestFit="1" customWidth="1"/>
    <col min="26" max="26" width="33.28515625" style="198" bestFit="1" customWidth="1"/>
    <col min="27" max="27" width="42" style="198" bestFit="1" customWidth="1"/>
    <col min="28" max="28" width="31.140625" style="198" bestFit="1" customWidth="1"/>
    <col min="29" max="29" width="44.85546875" style="198" bestFit="1" customWidth="1"/>
    <col min="30" max="30" width="47" style="198" bestFit="1" customWidth="1"/>
    <col min="31" max="31" width="41.140625" style="198" bestFit="1" customWidth="1"/>
    <col min="32" max="32" width="68.28515625" style="198" bestFit="1" customWidth="1"/>
    <col min="33" max="33" width="37.42578125" style="198" bestFit="1" customWidth="1"/>
    <col min="34" max="34" width="47.5703125" style="198" bestFit="1" customWidth="1"/>
    <col min="35" max="35" width="41.140625" style="198" bestFit="1" customWidth="1"/>
    <col min="36" max="36" width="37.28515625" style="198" bestFit="1" customWidth="1"/>
    <col min="37" max="37" width="48.85546875" style="198" bestFit="1" customWidth="1"/>
    <col min="38" max="38" width="45.85546875" style="198" bestFit="1" customWidth="1"/>
    <col min="39" max="39" width="38.28515625" style="198" bestFit="1" customWidth="1"/>
    <col min="40" max="40" width="50.28515625" style="198" bestFit="1" customWidth="1"/>
    <col min="41" max="41" width="51.5703125" style="198" bestFit="1" customWidth="1"/>
    <col min="42" max="42" width="25.42578125" style="198" bestFit="1" customWidth="1"/>
    <col min="43" max="43" width="48.5703125" style="198" bestFit="1" customWidth="1"/>
    <col min="44" max="16384" width="11.42578125" style="198"/>
  </cols>
  <sheetData>
    <row r="1" spans="1:41" s="803" customFormat="1" ht="15" customHeight="1" x14ac:dyDescent="0.25">
      <c r="A1" s="1040"/>
      <c r="B1" s="813"/>
      <c r="C1" s="1401" t="s">
        <v>0</v>
      </c>
      <c r="D1" s="1401"/>
      <c r="E1" s="1401"/>
      <c r="F1" s="1401"/>
      <c r="G1" s="1401"/>
      <c r="H1" s="1401"/>
      <c r="I1" s="1401"/>
      <c r="J1" s="1401"/>
      <c r="K1" s="813"/>
    </row>
    <row r="2" spans="1:41" s="803" customFormat="1" ht="15" customHeight="1" x14ac:dyDescent="0.25">
      <c r="A2" s="1041"/>
      <c r="B2" s="813"/>
      <c r="C2" s="1401"/>
      <c r="D2" s="1401"/>
      <c r="E2" s="1401"/>
      <c r="F2" s="1401"/>
      <c r="G2" s="1401"/>
      <c r="H2" s="1401"/>
      <c r="I2" s="1401"/>
      <c r="J2" s="1401"/>
      <c r="K2" s="813"/>
    </row>
    <row r="3" spans="1:41" s="803" customFormat="1" ht="21" customHeight="1" x14ac:dyDescent="0.25">
      <c r="A3" s="1628" t="s">
        <v>5798</v>
      </c>
      <c r="B3" s="1628"/>
      <c r="C3" s="1628"/>
      <c r="D3" s="1628"/>
      <c r="E3" s="1628"/>
      <c r="F3" s="1628"/>
      <c r="G3" s="1628"/>
      <c r="H3" s="1628"/>
      <c r="I3" s="1628"/>
      <c r="J3" s="1628"/>
      <c r="K3" s="1628"/>
    </row>
    <row r="4" spans="1:41" s="803" customFormat="1" ht="21" customHeight="1" x14ac:dyDescent="0.25">
      <c r="A4" s="1629" t="s">
        <v>5642</v>
      </c>
      <c r="B4" s="1629"/>
      <c r="C4" s="1629"/>
      <c r="D4" s="1629"/>
      <c r="E4" s="1629"/>
      <c r="F4" s="1629"/>
      <c r="G4" s="1629"/>
      <c r="H4" s="1629"/>
      <c r="I4" s="1629"/>
      <c r="J4" s="1629"/>
      <c r="K4" s="1629"/>
    </row>
    <row r="5" spans="1:41" ht="15.75" thickBot="1" x14ac:dyDescent="0.3">
      <c r="D5" s="198"/>
      <c r="E5" s="198"/>
      <c r="F5" s="198"/>
      <c r="G5" s="198"/>
      <c r="H5" s="198"/>
      <c r="I5" s="198"/>
      <c r="J5" s="198"/>
      <c r="K5" s="198"/>
      <c r="L5" s="198"/>
      <c r="M5" s="198"/>
      <c r="N5" s="198"/>
      <c r="O5" s="198"/>
      <c r="P5" s="198"/>
      <c r="Q5" s="198"/>
      <c r="R5" s="198"/>
      <c r="S5" s="198"/>
      <c r="T5" s="198"/>
      <c r="U5" s="198"/>
      <c r="V5" s="198"/>
    </row>
    <row r="6" spans="1:41" ht="33.6" customHeight="1" thickBot="1" x14ac:dyDescent="0.3">
      <c r="B6" s="1081" t="s">
        <v>5643</v>
      </c>
      <c r="C6" s="1082" t="s">
        <v>899</v>
      </c>
      <c r="D6" s="1043" t="s">
        <v>5645</v>
      </c>
      <c r="E6" s="1083">
        <v>2022</v>
      </c>
      <c r="G6" s="1038"/>
      <c r="H6" s="1038"/>
      <c r="I6" s="198"/>
      <c r="J6" s="198"/>
      <c r="K6" s="198"/>
      <c r="L6" s="198"/>
      <c r="M6" s="198"/>
      <c r="N6" s="198"/>
      <c r="O6" s="198"/>
      <c r="P6" s="198"/>
      <c r="Q6" s="198"/>
      <c r="R6" s="198"/>
      <c r="S6" s="198"/>
      <c r="T6" s="198"/>
      <c r="U6" s="198"/>
      <c r="V6" s="198"/>
    </row>
    <row r="7" spans="1:41" ht="45.6" customHeight="1" thickBot="1" x14ac:dyDescent="0.3">
      <c r="B7" s="1084" t="s">
        <v>5646</v>
      </c>
      <c r="C7" s="1085" t="s">
        <v>83</v>
      </c>
      <c r="D7" s="1086" t="s">
        <v>5647</v>
      </c>
      <c r="E7" s="1087">
        <v>2023</v>
      </c>
      <c r="G7" s="1038"/>
      <c r="H7" s="1038"/>
      <c r="I7" s="198"/>
      <c r="J7" s="198"/>
      <c r="K7" s="198"/>
      <c r="L7" s="198"/>
      <c r="M7" s="198"/>
      <c r="N7" s="198"/>
      <c r="O7" s="198"/>
      <c r="P7" s="198"/>
      <c r="Q7" s="198"/>
      <c r="R7" s="198"/>
      <c r="S7" s="198"/>
      <c r="T7" s="198"/>
      <c r="U7" s="198"/>
      <c r="V7" s="198"/>
    </row>
    <row r="8" spans="1:41" ht="15.75" thickBot="1" x14ac:dyDescent="0.3">
      <c r="D8" s="198"/>
      <c r="E8" s="198"/>
      <c r="F8" s="198"/>
      <c r="G8" s="198"/>
      <c r="H8" s="198"/>
      <c r="I8" s="198"/>
      <c r="J8" s="198"/>
      <c r="K8" s="198"/>
      <c r="L8" s="198"/>
      <c r="M8" s="198"/>
      <c r="N8" s="198"/>
      <c r="O8" s="198"/>
      <c r="P8" s="198"/>
      <c r="Q8" s="198"/>
      <c r="R8" s="198"/>
      <c r="S8" s="198"/>
      <c r="T8" s="198"/>
      <c r="U8" s="198"/>
      <c r="V8" s="198"/>
    </row>
    <row r="9" spans="1:41" ht="49.5" customHeight="1" thickBot="1" x14ac:dyDescent="0.3">
      <c r="D9" s="198"/>
      <c r="E9" s="1633" t="s">
        <v>5799</v>
      </c>
      <c r="F9" s="1634"/>
      <c r="G9" s="1634"/>
      <c r="H9" s="1634"/>
      <c r="I9" s="1634"/>
      <c r="J9" s="1634"/>
      <c r="K9" s="1634"/>
      <c r="L9" s="1634"/>
      <c r="M9" s="1634"/>
      <c r="N9" s="1634"/>
      <c r="O9" s="1634"/>
      <c r="P9" s="1634"/>
      <c r="Q9" s="1634"/>
      <c r="R9" s="1635"/>
      <c r="S9" s="198"/>
      <c r="T9" s="198"/>
      <c r="U9" s="198"/>
      <c r="V9" s="198"/>
    </row>
    <row r="10" spans="1:41" ht="96.75" thickBot="1" x14ac:dyDescent="0.3">
      <c r="A10" s="1345" t="s">
        <v>5694</v>
      </c>
      <c r="B10" s="1346" t="s">
        <v>5649</v>
      </c>
      <c r="C10" s="1346" t="s">
        <v>5650</v>
      </c>
      <c r="D10" s="1347" t="s">
        <v>5800</v>
      </c>
      <c r="E10" s="1347" t="s">
        <v>5801</v>
      </c>
      <c r="F10" s="1347" t="s">
        <v>5802</v>
      </c>
      <c r="G10" s="1347" t="s">
        <v>5803</v>
      </c>
      <c r="H10" s="1347" t="s">
        <v>5804</v>
      </c>
      <c r="I10" s="1347" t="s">
        <v>5805</v>
      </c>
      <c r="J10" s="1347" t="s">
        <v>5806</v>
      </c>
      <c r="K10" s="1347" t="s">
        <v>5807</v>
      </c>
      <c r="L10" s="1347" t="s">
        <v>5808</v>
      </c>
      <c r="M10" s="1347" t="s">
        <v>5809</v>
      </c>
      <c r="N10" s="1347" t="s">
        <v>5810</v>
      </c>
      <c r="O10" s="1347" t="s">
        <v>5811</v>
      </c>
      <c r="P10" s="1347" t="s">
        <v>5812</v>
      </c>
      <c r="Q10" s="1347" t="s">
        <v>5813</v>
      </c>
      <c r="R10" s="1347" t="s">
        <v>5814</v>
      </c>
      <c r="S10" s="1347" t="s">
        <v>5815</v>
      </c>
      <c r="T10" s="1347" t="s">
        <v>5816</v>
      </c>
      <c r="U10" s="1347" t="s">
        <v>5817</v>
      </c>
      <c r="V10" s="1348" t="s">
        <v>5818</v>
      </c>
      <c r="X10" s="1055" t="s">
        <v>5656</v>
      </c>
      <c r="Y10" s="1055" t="s">
        <v>5819</v>
      </c>
      <c r="Z10" s="1059"/>
      <c r="AA10" s="1059"/>
      <c r="AB10" s="1059"/>
      <c r="AC10" s="1059"/>
      <c r="AD10" s="1059"/>
      <c r="AE10" s="1059"/>
      <c r="AF10" s="1059"/>
      <c r="AG10" s="1059"/>
      <c r="AH10" s="1059"/>
      <c r="AI10" s="1059"/>
      <c r="AJ10" s="1059"/>
      <c r="AK10" s="1059"/>
      <c r="AL10" s="1059"/>
      <c r="AM10" s="1059"/>
      <c r="AN10" s="1059"/>
      <c r="AO10" s="1060"/>
    </row>
    <row r="11" spans="1:41" ht="44.25" customHeight="1" x14ac:dyDescent="0.25">
      <c r="A11" s="1349">
        <v>1001</v>
      </c>
      <c r="B11" s="1093" t="s">
        <v>5</v>
      </c>
      <c r="C11" s="1093" t="s">
        <v>100</v>
      </c>
      <c r="D11" s="1094">
        <f>+'1001 Acueducto'!O63</f>
        <v>0.1</v>
      </c>
      <c r="E11" s="1094" t="str">
        <f>+'1001 Acueducto'!O64</f>
        <v>2,86%</v>
      </c>
      <c r="F11" s="1094" t="str">
        <f>+'1001 Acueducto'!O65</f>
        <v>2,86%</v>
      </c>
      <c r="G11" s="1094" t="str">
        <f>+'1001 Acueducto'!O66</f>
        <v>2,86%</v>
      </c>
      <c r="H11" s="1094">
        <f>+'1001 Acueducto'!O67</f>
        <v>2.86E-2</v>
      </c>
      <c r="I11" s="1094">
        <f>+'1001 Acueducto'!O68</f>
        <v>0</v>
      </c>
      <c r="J11" s="1094">
        <f>+'1001 Acueducto'!O69</f>
        <v>0</v>
      </c>
      <c r="K11" s="1094">
        <f>+'1001 Acueducto'!O70</f>
        <v>0</v>
      </c>
      <c r="L11" s="1094">
        <f>+'1001 Acueducto'!O71</f>
        <v>0</v>
      </c>
      <c r="M11" s="1094">
        <f>+'1001 Acueducto'!O72</f>
        <v>0</v>
      </c>
      <c r="N11" s="1094">
        <f>+'1001 Acueducto'!O73</f>
        <v>0</v>
      </c>
      <c r="O11" s="1094">
        <f>+'1001 Acueducto'!O74</f>
        <v>0</v>
      </c>
      <c r="P11" s="1094">
        <f>+'1001 Acueducto'!O75</f>
        <v>0</v>
      </c>
      <c r="Q11" s="1094">
        <f>+'1001 Acueducto'!O76</f>
        <v>2.86E-2</v>
      </c>
      <c r="R11" s="1094">
        <f>+'1001 Acueducto'!O77</f>
        <v>2.86E-2</v>
      </c>
      <c r="S11" s="1094">
        <f>+'1001 Acueducto'!O78</f>
        <v>0</v>
      </c>
      <c r="T11" s="1094">
        <f>+'1001 Acueducto'!O79</f>
        <v>0</v>
      </c>
      <c r="U11" s="1094">
        <f>+'1001 Acueducto'!O80</f>
        <v>0</v>
      </c>
      <c r="V11" s="1350">
        <f>+D11+E11+F11+G11+H11+I11+J11+K11+L11+M11+N11+O11+P11+Q11+R11+S11+T11+U11</f>
        <v>0.27160000000000006</v>
      </c>
      <c r="X11" s="1075" t="s">
        <v>32</v>
      </c>
      <c r="Y11" s="1112">
        <v>0</v>
      </c>
      <c r="AO11" s="1061"/>
    </row>
    <row r="12" spans="1:41" ht="44.25" customHeight="1" x14ac:dyDescent="0.25">
      <c r="A12" s="1351">
        <v>1002</v>
      </c>
      <c r="B12" s="1044" t="s">
        <v>6</v>
      </c>
      <c r="C12" s="1044" t="s">
        <v>100</v>
      </c>
      <c r="D12" s="1045">
        <f>+'1002 Aguas'!O63</f>
        <v>0</v>
      </c>
      <c r="E12" s="1045">
        <f>+'1002 Aguas'!O64</f>
        <v>2.86E-2</v>
      </c>
      <c r="F12" s="1045">
        <f>+'1002 Aguas'!O65</f>
        <v>2.86E-2</v>
      </c>
      <c r="G12" s="1045">
        <f>+'1002 Aguas'!O66</f>
        <v>2.86E-2</v>
      </c>
      <c r="H12" s="1045">
        <f>+'1002 Aguas'!O67</f>
        <v>2.86E-2</v>
      </c>
      <c r="I12" s="1045">
        <f>+'1002 Aguas'!O68</f>
        <v>0</v>
      </c>
      <c r="J12" s="1045">
        <f>+'1002 Aguas'!O69</f>
        <v>0</v>
      </c>
      <c r="K12" s="1045">
        <f>+'1002 Aguas'!O70</f>
        <v>0</v>
      </c>
      <c r="L12" s="1045">
        <f>+'1002 Aguas'!O71</f>
        <v>0</v>
      </c>
      <c r="M12" s="1045">
        <f>+'1002 Aguas'!O72</f>
        <v>0</v>
      </c>
      <c r="N12" s="1045">
        <f>+'1002 Aguas'!O73</f>
        <v>0</v>
      </c>
      <c r="O12" s="1045">
        <f>+'1002 Aguas'!O74</f>
        <v>0</v>
      </c>
      <c r="P12" s="1045">
        <f>+'1002 Aguas'!O75</f>
        <v>0</v>
      </c>
      <c r="Q12" s="1045">
        <f>+'1002 Aguas'!O76</f>
        <v>0</v>
      </c>
      <c r="R12" s="1045">
        <f>+'1002 Aguas'!O77</f>
        <v>0</v>
      </c>
      <c r="S12" s="1045">
        <f>+'1002 Aguas'!O78</f>
        <v>0</v>
      </c>
      <c r="T12" s="1045">
        <f>+'1002 Aguas'!O79</f>
        <v>0</v>
      </c>
      <c r="U12" s="1045">
        <f>+'1002 Aguas'!O80</f>
        <v>0</v>
      </c>
      <c r="V12" s="1350">
        <f t="shared" ref="V12:V68" si="0">+D12+E12+F12+G12+H12+I12+J12+K12+L12+M12+N12+O12+P12+Q12+R12+S12+T12+U12</f>
        <v>0.1144</v>
      </c>
      <c r="X12" s="1052" t="s">
        <v>4085</v>
      </c>
      <c r="Y12" s="1113">
        <v>0.1537</v>
      </c>
      <c r="AO12" s="1061"/>
    </row>
    <row r="13" spans="1:41" ht="44.25" customHeight="1" x14ac:dyDescent="0.25">
      <c r="A13" s="1351">
        <v>1003</v>
      </c>
      <c r="B13" s="1044" t="s">
        <v>7</v>
      </c>
      <c r="C13" s="1044" t="s">
        <v>982</v>
      </c>
      <c r="D13" s="1045">
        <f>+'1003 Sec.Gen.'!O63</f>
        <v>0.1</v>
      </c>
      <c r="E13" s="1045">
        <f>+'1003 Sec.Gen.'!O64</f>
        <v>2.86E-2</v>
      </c>
      <c r="F13" s="1045">
        <f>+'1003 Sec.Gen.'!O65</f>
        <v>2.86E-2</v>
      </c>
      <c r="G13" s="1045">
        <f>+'1003 Sec.Gen.'!O66</f>
        <v>2.86E-2</v>
      </c>
      <c r="H13" s="1045">
        <f>+'1003 Sec.Gen.'!O67</f>
        <v>2.86E-2</v>
      </c>
      <c r="I13" s="1045">
        <f>+'1003 Sec.Gen.'!O68</f>
        <v>0</v>
      </c>
      <c r="J13" s="1045">
        <f>+'1003 Sec.Gen.'!O69</f>
        <v>0</v>
      </c>
      <c r="K13" s="1045">
        <f>+'1003 Sec.Gen.'!O70</f>
        <v>0</v>
      </c>
      <c r="L13" s="1045">
        <f>+'1003 Sec.Gen.'!O71</f>
        <v>0</v>
      </c>
      <c r="M13" s="1045">
        <f>+'1003 Sec.Gen.'!O72</f>
        <v>0</v>
      </c>
      <c r="N13" s="1045">
        <f>+'1003 Sec.Gen.'!O73</f>
        <v>0</v>
      </c>
      <c r="O13" s="1045">
        <f>+'1003 Sec.Gen.'!O74</f>
        <v>0</v>
      </c>
      <c r="P13" s="1045">
        <f>+'1003 Sec.Gen.'!O75</f>
        <v>0</v>
      </c>
      <c r="Q13" s="1045">
        <f>+'1003 Sec.Gen.'!O76</f>
        <v>2.86E-2</v>
      </c>
      <c r="R13" s="1045">
        <f>+'1003 Sec.Gen.'!O77</f>
        <v>2.86E-2</v>
      </c>
      <c r="S13" s="1045">
        <f>+'1003 Sec.Gen.'!O78</f>
        <v>0.1</v>
      </c>
      <c r="T13" s="1045">
        <f>+'1003 Sec.Gen.'!O79</f>
        <v>0.1</v>
      </c>
      <c r="U13" s="1045">
        <f>+'1003 Sec.Gen.'!O80</f>
        <v>0</v>
      </c>
      <c r="V13" s="1350">
        <f t="shared" si="0"/>
        <v>0.47160000000000002</v>
      </c>
      <c r="X13" s="1052" t="s">
        <v>1331</v>
      </c>
      <c r="Y13" s="1113">
        <v>0.16082500000000002</v>
      </c>
      <c r="AO13" s="1061"/>
    </row>
    <row r="14" spans="1:41" ht="44.25" customHeight="1" x14ac:dyDescent="0.25">
      <c r="A14" s="1351">
        <v>1004</v>
      </c>
      <c r="B14" s="1044" t="s">
        <v>1083</v>
      </c>
      <c r="C14" s="1044" t="s">
        <v>1082</v>
      </c>
      <c r="D14" s="1045">
        <f>+'1004 SDDE'!O63</f>
        <v>0</v>
      </c>
      <c r="E14" s="1045">
        <f>+'1004 SDDE'!O64</f>
        <v>2.86E-2</v>
      </c>
      <c r="F14" s="1045">
        <f>+'1004 SDDE'!O65</f>
        <v>2.86E-2</v>
      </c>
      <c r="G14" s="1045">
        <f>+'1004 SDDE'!O66</f>
        <v>2.86E-2</v>
      </c>
      <c r="H14" s="1045">
        <f>+'1004 SDDE'!O67</f>
        <v>2.86E-2</v>
      </c>
      <c r="I14" s="1045">
        <f>+'1004 SDDE'!O68</f>
        <v>0</v>
      </c>
      <c r="J14" s="1045">
        <f>+'1004 SDDE'!O69</f>
        <v>0</v>
      </c>
      <c r="K14" s="1045">
        <f>+'1004 SDDE'!O70</f>
        <v>0</v>
      </c>
      <c r="L14" s="1045">
        <f>+'1004 SDDE'!O71</f>
        <v>0</v>
      </c>
      <c r="M14" s="1045">
        <f>+'1004 SDDE'!O72</f>
        <v>0</v>
      </c>
      <c r="N14" s="1045">
        <f>+'1004 SDDE'!O73</f>
        <v>0</v>
      </c>
      <c r="O14" s="1045">
        <f>+'1004 SDDE'!O74</f>
        <v>0</v>
      </c>
      <c r="P14" s="1045">
        <f>+'1004 SDDE'!O75</f>
        <v>0</v>
      </c>
      <c r="Q14" s="1045">
        <f>+'1004 SDDE'!O76</f>
        <v>0</v>
      </c>
      <c r="R14" s="1045">
        <f>+'1004 SDDE'!O77</f>
        <v>0</v>
      </c>
      <c r="S14" s="1045">
        <f>+'1004 SDDE'!O78</f>
        <v>0.1</v>
      </c>
      <c r="T14" s="1045">
        <f>+'1004 SDDE'!O79</f>
        <v>0</v>
      </c>
      <c r="U14" s="1045">
        <f>+'1004 SDDE'!O80</f>
        <v>0</v>
      </c>
      <c r="V14" s="1350">
        <f t="shared" si="0"/>
        <v>0.21440000000000001</v>
      </c>
      <c r="X14" s="1052" t="s">
        <v>1829</v>
      </c>
      <c r="Y14" s="1113">
        <v>0.19300000000000003</v>
      </c>
      <c r="AO14" s="1061"/>
    </row>
    <row r="15" spans="1:41" ht="44.25" customHeight="1" x14ac:dyDescent="0.25">
      <c r="A15" s="1351">
        <v>1005</v>
      </c>
      <c r="B15" s="1044" t="s">
        <v>9</v>
      </c>
      <c r="C15" s="1044" t="s">
        <v>1138</v>
      </c>
      <c r="D15" s="1045">
        <f>+'1005 DADEP'!O63</f>
        <v>0</v>
      </c>
      <c r="E15" s="1045">
        <f>+'1005 DADEP'!O64</f>
        <v>2.86E-2</v>
      </c>
      <c r="F15" s="1045">
        <f>+'1005 DADEP'!O65</f>
        <v>2.86E-2</v>
      </c>
      <c r="G15" s="1045">
        <f>+'1005 DADEP'!O66</f>
        <v>2.86E-2</v>
      </c>
      <c r="H15" s="1045">
        <f>+'1005 DADEP'!O67</f>
        <v>2.86E-2</v>
      </c>
      <c r="I15" s="1045">
        <f>+'1005 DADEP'!O68</f>
        <v>0</v>
      </c>
      <c r="J15" s="1045">
        <f>+'1005 DADEP'!O69</f>
        <v>2.86E-2</v>
      </c>
      <c r="K15" s="1045">
        <f>+'1005 DADEP'!O70</f>
        <v>0</v>
      </c>
      <c r="L15" s="1045">
        <f>+'1005 DADEP'!O71</f>
        <v>0</v>
      </c>
      <c r="M15" s="1045">
        <f>+'1005 DADEP'!O72</f>
        <v>0</v>
      </c>
      <c r="N15" s="1045">
        <f>+'1005 DADEP'!O73</f>
        <v>0</v>
      </c>
      <c r="O15" s="1045">
        <f>+'1005 DADEP'!O74</f>
        <v>0</v>
      </c>
      <c r="P15" s="1045">
        <f>+'1005 DADEP'!O75</f>
        <v>0</v>
      </c>
      <c r="Q15" s="1045">
        <f>+'1005 DADEP'!O76</f>
        <v>2.86E-2</v>
      </c>
      <c r="R15" s="1045">
        <f>+'1005 DADEP'!O77</f>
        <v>2.86E-2</v>
      </c>
      <c r="S15" s="1045">
        <f>+'1005 DADEP'!O78</f>
        <v>0</v>
      </c>
      <c r="T15" s="1045">
        <f>+'1005 DADEP'!O79</f>
        <v>0</v>
      </c>
      <c r="U15" s="1045">
        <f>+'1005 DADEP'!O80</f>
        <v>0</v>
      </c>
      <c r="V15" s="1350">
        <f t="shared" si="0"/>
        <v>0.20020000000000004</v>
      </c>
      <c r="X15" s="1052" t="s">
        <v>1082</v>
      </c>
      <c r="Y15" s="1113">
        <v>0.24655000000000005</v>
      </c>
      <c r="AO15" s="1061"/>
    </row>
    <row r="16" spans="1:41" ht="44.25" customHeight="1" x14ac:dyDescent="0.25">
      <c r="A16" s="1351">
        <v>1006</v>
      </c>
      <c r="B16" s="1044" t="s">
        <v>10</v>
      </c>
      <c r="C16" s="1044" t="s">
        <v>982</v>
      </c>
      <c r="D16" s="1045">
        <f>+'1006 DASC'!O63</f>
        <v>0.1</v>
      </c>
      <c r="E16" s="1045">
        <f>+'1006 DASC'!O64</f>
        <v>2.86E-2</v>
      </c>
      <c r="F16" s="1045">
        <f>+'1006 DASC'!O65</f>
        <v>2.86E-2</v>
      </c>
      <c r="G16" s="1045">
        <f>+'1006 DASC'!O66</f>
        <v>2.86E-2</v>
      </c>
      <c r="H16" s="1045">
        <f>+'1006 DASC'!O67</f>
        <v>2.86E-2</v>
      </c>
      <c r="I16" s="1045">
        <f>+'1006 DASC'!O68</f>
        <v>0</v>
      </c>
      <c r="J16" s="1045">
        <f>+'1006 DASC'!O69</f>
        <v>0</v>
      </c>
      <c r="K16" s="1045">
        <f>+'1006 DASC'!O70</f>
        <v>0</v>
      </c>
      <c r="L16" s="1045">
        <f>+'1006 DASC'!O71</f>
        <v>0</v>
      </c>
      <c r="M16" s="1045">
        <f>+'1006 DASC'!O72</f>
        <v>0</v>
      </c>
      <c r="N16" s="1045">
        <f>+'1006 DASC'!O73</f>
        <v>0</v>
      </c>
      <c r="O16" s="1045">
        <f>+'1006 DASC'!O74</f>
        <v>0</v>
      </c>
      <c r="P16" s="1045">
        <f>+'1006 DASC'!O75</f>
        <v>0</v>
      </c>
      <c r="Q16" s="1045">
        <f>+'1006 DASC'!O76</f>
        <v>2.86E-2</v>
      </c>
      <c r="R16" s="1045">
        <f>+'1006 DASC'!O77</f>
        <v>2.86E-2</v>
      </c>
      <c r="S16" s="1045">
        <f>+'1006 DASC'!O78</f>
        <v>0.1</v>
      </c>
      <c r="T16" s="1045">
        <f>+'1006 DASC'!O79</f>
        <v>0.1</v>
      </c>
      <c r="U16" s="1045">
        <f>+'1006 DASC'!O80</f>
        <v>0</v>
      </c>
      <c r="V16" s="1350">
        <f t="shared" si="0"/>
        <v>0.47160000000000002</v>
      </c>
      <c r="X16" s="1052" t="s">
        <v>100</v>
      </c>
      <c r="Y16" s="1113">
        <v>0.25020000000000009</v>
      </c>
      <c r="AO16" s="1061"/>
    </row>
    <row r="17" spans="1:43" ht="44.25" customHeight="1" x14ac:dyDescent="0.25">
      <c r="A17" s="1351">
        <v>1007</v>
      </c>
      <c r="B17" s="1044" t="s">
        <v>11</v>
      </c>
      <c r="C17" s="1044" t="s">
        <v>1331</v>
      </c>
      <c r="D17" s="1045">
        <f>+'1007 EGAT'!O63</f>
        <v>0</v>
      </c>
      <c r="E17" s="1045">
        <f>+'1007 EGAT'!O64</f>
        <v>0</v>
      </c>
      <c r="F17" s="1045">
        <f>+'1007 EGAT'!O65</f>
        <v>0</v>
      </c>
      <c r="G17" s="1045">
        <f>+'1007 EGAT'!O66</f>
        <v>0</v>
      </c>
      <c r="H17" s="1045">
        <f>+'1007 EGAT'!O67</f>
        <v>0</v>
      </c>
      <c r="I17" s="1045">
        <f>+'1007 EGAT'!O68</f>
        <v>0</v>
      </c>
      <c r="J17" s="1045">
        <f>+'1007 EGAT'!O69</f>
        <v>0</v>
      </c>
      <c r="K17" s="1045">
        <f>+'1007 EGAT'!O70</f>
        <v>0</v>
      </c>
      <c r="L17" s="1045">
        <f>+'1007 EGAT'!O71</f>
        <v>0</v>
      </c>
      <c r="M17" s="1045">
        <f>+'1007 EGAT'!O72</f>
        <v>0</v>
      </c>
      <c r="N17" s="1045">
        <f>+'1007 EGAT'!O73</f>
        <v>0</v>
      </c>
      <c r="O17" s="1045">
        <f>+'1007 EGAT'!O74</f>
        <v>0</v>
      </c>
      <c r="P17" s="1045">
        <f>+'1007 EGAT'!O75</f>
        <v>0</v>
      </c>
      <c r="Q17" s="1045">
        <f>+'1007 EGAT'!O76</f>
        <v>0</v>
      </c>
      <c r="R17" s="1045">
        <f>+'1007 EGAT'!O77</f>
        <v>0</v>
      </c>
      <c r="S17" s="1045">
        <f>+'1007 EGAT'!O78</f>
        <v>0</v>
      </c>
      <c r="T17" s="1045">
        <f>+'1007 EGAT'!O79</f>
        <v>0</v>
      </c>
      <c r="U17" s="1045">
        <f>+'1007 EGAT'!O80</f>
        <v>0</v>
      </c>
      <c r="V17" s="1350">
        <f t="shared" si="0"/>
        <v>0</v>
      </c>
      <c r="X17" s="1052" t="s">
        <v>1465</v>
      </c>
      <c r="Y17" s="1113">
        <v>0.27160000000000001</v>
      </c>
      <c r="AO17" s="1061"/>
    </row>
    <row r="18" spans="1:43" ht="44.25" customHeight="1" x14ac:dyDescent="0.25">
      <c r="A18" s="1351">
        <v>1008</v>
      </c>
      <c r="B18" s="1044" t="s">
        <v>12</v>
      </c>
      <c r="C18" s="1044" t="s">
        <v>1331</v>
      </c>
      <c r="D18" s="1045">
        <f>+'1008 IDCBIS'!O63</f>
        <v>0</v>
      </c>
      <c r="E18" s="1045">
        <f>+'1008 IDCBIS'!O64</f>
        <v>0</v>
      </c>
      <c r="F18" s="1045">
        <f>+'1008 IDCBIS'!O65</f>
        <v>0</v>
      </c>
      <c r="G18" s="1045">
        <f>+'1008 IDCBIS'!O66</f>
        <v>0</v>
      </c>
      <c r="H18" s="1045">
        <f>+'1008 IDCBIS'!O67</f>
        <v>0</v>
      </c>
      <c r="I18" s="1045">
        <f>+'1008 IDCBIS'!O68</f>
        <v>0</v>
      </c>
      <c r="J18" s="1045">
        <f>+'1008 IDCBIS'!O69</f>
        <v>0</v>
      </c>
      <c r="K18" s="1045">
        <f>+'1008 IDCBIS'!O70</f>
        <v>0</v>
      </c>
      <c r="L18" s="1045">
        <f>+'1008 IDCBIS'!O71</f>
        <v>0</v>
      </c>
      <c r="M18" s="1045">
        <f>+'1008 IDCBIS'!O72</f>
        <v>0</v>
      </c>
      <c r="N18" s="1045">
        <f>+'1008 IDCBIS'!O73</f>
        <v>0</v>
      </c>
      <c r="O18" s="1045">
        <f>+'1008 IDCBIS'!O74</f>
        <v>0</v>
      </c>
      <c r="P18" s="1045">
        <f>+'1008 IDCBIS'!O75</f>
        <v>0</v>
      </c>
      <c r="Q18" s="1045">
        <f>+'1008 IDCBIS'!O76</f>
        <v>0</v>
      </c>
      <c r="R18" s="1045">
        <f>+'1008 IDCBIS'!O77</f>
        <v>0</v>
      </c>
      <c r="S18" s="1045">
        <f>+'1008 IDCBIS'!O78</f>
        <v>0</v>
      </c>
      <c r="T18" s="1045">
        <f>+'1008 IDCBIS'!O79</f>
        <v>0</v>
      </c>
      <c r="U18" s="1045">
        <f>+'1008 IDCBIS'!O80</f>
        <v>0</v>
      </c>
      <c r="V18" s="1350">
        <f t="shared" si="0"/>
        <v>0</v>
      </c>
      <c r="X18" s="1052" t="s">
        <v>5264</v>
      </c>
      <c r="Y18" s="1113">
        <v>0.27160000000000006</v>
      </c>
      <c r="AO18" s="1061"/>
    </row>
    <row r="19" spans="1:43" ht="44.25" customHeight="1" x14ac:dyDescent="0.25">
      <c r="A19" s="1351">
        <v>1009</v>
      </c>
      <c r="B19" s="1044" t="s">
        <v>13</v>
      </c>
      <c r="C19" s="1044" t="s">
        <v>1465</v>
      </c>
      <c r="D19" s="1045">
        <f>+'1009 SDCRD'!O63</f>
        <v>0</v>
      </c>
      <c r="E19" s="1045">
        <f>+'1009 SDCRD'!O64</f>
        <v>2.86E-2</v>
      </c>
      <c r="F19" s="1045">
        <f>+'1009 SDCRD'!O65</f>
        <v>2.86E-2</v>
      </c>
      <c r="G19" s="1045">
        <f>+'1009 SDCRD'!O66</f>
        <v>2.86E-2</v>
      </c>
      <c r="H19" s="1045">
        <f>+'1009 SDCRD'!O67</f>
        <v>2.86E-2</v>
      </c>
      <c r="I19" s="1045">
        <f>+'1009 SDCRD'!O68</f>
        <v>0</v>
      </c>
      <c r="J19" s="1045">
        <f>+'1009 SDCRD'!O69</f>
        <v>0</v>
      </c>
      <c r="K19" s="1045">
        <f>+'1009 SDCRD'!O70</f>
        <v>0</v>
      </c>
      <c r="L19" s="1045">
        <f>+'1009 SDCRD'!O71</f>
        <v>0</v>
      </c>
      <c r="M19" s="1045">
        <f>+'1009 SDCRD'!O72</f>
        <v>0</v>
      </c>
      <c r="N19" s="1045">
        <f>+'1009 SDCRD'!O73</f>
        <v>0</v>
      </c>
      <c r="O19" s="1045">
        <f>+'1009 SDCRD'!O74</f>
        <v>0</v>
      </c>
      <c r="P19" s="1045">
        <f>+'1009 SDCRD'!O75</f>
        <v>0</v>
      </c>
      <c r="Q19" s="1045">
        <f>+'1009 SDCRD'!O76</f>
        <v>2.86E-2</v>
      </c>
      <c r="R19" s="1045">
        <f>+'1009 SDCRD'!O77</f>
        <v>2.86E-2</v>
      </c>
      <c r="S19" s="1045">
        <f>+'1009 SDCRD'!O78</f>
        <v>0</v>
      </c>
      <c r="T19" s="1045">
        <f>+'1009 SDCRD'!O79</f>
        <v>0</v>
      </c>
      <c r="U19" s="1045">
        <f>+'1009 SDCRD'!O80</f>
        <v>0</v>
      </c>
      <c r="V19" s="1350">
        <f t="shared" si="0"/>
        <v>0.17160000000000003</v>
      </c>
      <c r="X19" s="1052" t="s">
        <v>1900</v>
      </c>
      <c r="Y19" s="1113">
        <v>0.28586666666666671</v>
      </c>
      <c r="AO19" s="1061"/>
    </row>
    <row r="20" spans="1:43" ht="44.25" customHeight="1" x14ac:dyDescent="0.25">
      <c r="A20" s="1351">
        <v>1010</v>
      </c>
      <c r="B20" s="1044" t="s">
        <v>14</v>
      </c>
      <c r="C20" s="1044" t="s">
        <v>1138</v>
      </c>
      <c r="D20" s="1045">
        <f>+'1010 Sec.Gob.'!O63</f>
        <v>0</v>
      </c>
      <c r="E20" s="1045">
        <f>+'1010 Sec.Gob.'!O64</f>
        <v>2.86E-2</v>
      </c>
      <c r="F20" s="1045">
        <f>+'1010 Sec.Gob.'!O65</f>
        <v>2.86E-2</v>
      </c>
      <c r="G20" s="1045">
        <f>+'1010 Sec.Gob.'!O66</f>
        <v>2.86E-2</v>
      </c>
      <c r="H20" s="1045">
        <f>+'1010 Sec.Gob.'!O67</f>
        <v>2.86E-2</v>
      </c>
      <c r="I20" s="1045">
        <f>+'1010 Sec.Gob.'!O68</f>
        <v>0</v>
      </c>
      <c r="J20" s="1045">
        <f>+'1010 Sec.Gob.'!O69</f>
        <v>0</v>
      </c>
      <c r="K20" s="1045">
        <f>+'1010 Sec.Gob.'!O70</f>
        <v>0</v>
      </c>
      <c r="L20" s="1045">
        <f>+'1010 Sec.Gob.'!O71</f>
        <v>0</v>
      </c>
      <c r="M20" s="1045">
        <f>+'1010 Sec.Gob.'!O72</f>
        <v>0</v>
      </c>
      <c r="N20" s="1045">
        <f>+'1010 Sec.Gob.'!O73</f>
        <v>0</v>
      </c>
      <c r="O20" s="1045">
        <f>+'1010 Sec.Gob.'!O74</f>
        <v>0</v>
      </c>
      <c r="P20" s="1045">
        <f>+'1010 Sec.Gob.'!O75</f>
        <v>0</v>
      </c>
      <c r="Q20" s="1045">
        <f>+'1010 Sec.Gob.'!O76</f>
        <v>2.86E-2</v>
      </c>
      <c r="R20" s="1045">
        <f>+'1010 Sec.Gob.'!O77</f>
        <v>2.86E-2</v>
      </c>
      <c r="S20" s="1045">
        <f>+'1010 Sec.Gob.'!O78</f>
        <v>0</v>
      </c>
      <c r="T20" s="1045">
        <f>+'1010 Sec.Gob.'!O79</f>
        <v>0.1</v>
      </c>
      <c r="U20" s="1045">
        <f>+'1010 Sec.Gob.'!O80</f>
        <v>0</v>
      </c>
      <c r="V20" s="1350">
        <f t="shared" si="0"/>
        <v>0.27160000000000006</v>
      </c>
      <c r="X20" s="1052" t="s">
        <v>4160</v>
      </c>
      <c r="Y20" s="1113">
        <v>0.32880000000000009</v>
      </c>
      <c r="AO20" s="1061"/>
    </row>
    <row r="21" spans="1:43" ht="44.25" customHeight="1" x14ac:dyDescent="0.25">
      <c r="A21" s="1351">
        <v>1011</v>
      </c>
      <c r="B21" s="1044" t="s">
        <v>15</v>
      </c>
      <c r="C21" s="1044" t="s">
        <v>1700</v>
      </c>
      <c r="D21" s="1045">
        <f>+'1011 SDMOV'!O63</f>
        <v>0.1</v>
      </c>
      <c r="E21" s="1045">
        <f>+'1011 SDMOV'!O64</f>
        <v>2.86E-2</v>
      </c>
      <c r="F21" s="1045">
        <f>+'1011 SDMOV'!O65</f>
        <v>2.86E-2</v>
      </c>
      <c r="G21" s="1045">
        <f>+'1011 SDMOV'!O66</f>
        <v>2.86E-2</v>
      </c>
      <c r="H21" s="1045">
        <f>+'1011 SDMOV'!O67</f>
        <v>2.86E-2</v>
      </c>
      <c r="I21" s="1045">
        <f>+'1011 SDMOV'!O68</f>
        <v>2.86E-2</v>
      </c>
      <c r="J21" s="1045">
        <f>+'1011 SDMOV'!O69</f>
        <v>2.86E-2</v>
      </c>
      <c r="K21" s="1045">
        <f>+'1011 SDMOV'!O70</f>
        <v>2.86E-2</v>
      </c>
      <c r="L21" s="1045">
        <f>+'1011 SDMOV'!O71</f>
        <v>2.86E-2</v>
      </c>
      <c r="M21" s="1045">
        <f>+'1011 SDMOV'!O72</f>
        <v>0</v>
      </c>
      <c r="N21" s="1045">
        <f>+'1011 SDMOV'!O73</f>
        <v>0</v>
      </c>
      <c r="O21" s="1045">
        <f>+'1011 SDMOV'!O74</f>
        <v>0</v>
      </c>
      <c r="P21" s="1045">
        <f>+'1011 SDMOV'!O75</f>
        <v>2.86E-2</v>
      </c>
      <c r="Q21" s="1045">
        <f>+'1011 SDMOV'!O76</f>
        <v>2.86E-2</v>
      </c>
      <c r="R21" s="1045">
        <f>+'1011 SDMOV'!O77</f>
        <v>2.86E-2</v>
      </c>
      <c r="S21" s="1045">
        <f>+'1011 SDMOV'!O78</f>
        <v>0.1</v>
      </c>
      <c r="T21" s="1045">
        <f>+'1011 SDMOV'!O79</f>
        <v>0.1</v>
      </c>
      <c r="U21" s="1045">
        <f>+'1011 SDMOV'!O80</f>
        <v>0</v>
      </c>
      <c r="V21" s="1350">
        <f t="shared" si="0"/>
        <v>0.61460000000000015</v>
      </c>
      <c r="X21" s="1052" t="s">
        <v>1138</v>
      </c>
      <c r="Y21" s="1113">
        <v>0.36686666666666667</v>
      </c>
      <c r="AO21" s="1061"/>
    </row>
    <row r="22" spans="1:43" ht="44.25" customHeight="1" x14ac:dyDescent="0.25">
      <c r="A22" s="1351">
        <v>1012</v>
      </c>
      <c r="B22" s="1044" t="s">
        <v>1830</v>
      </c>
      <c r="C22" s="1044" t="s">
        <v>1829</v>
      </c>
      <c r="D22" s="1045">
        <f>+'1012 UAECOB'!O63</f>
        <v>0</v>
      </c>
      <c r="E22" s="1045">
        <f>+'1012 UAECOB'!O64</f>
        <v>2.86E-2</v>
      </c>
      <c r="F22" s="1045">
        <f>+'1012 UAECOB'!O65</f>
        <v>2.86E-2</v>
      </c>
      <c r="G22" s="1045">
        <f>+'1012 UAECOB'!O66</f>
        <v>2.86E-2</v>
      </c>
      <c r="H22" s="1045">
        <f>+'1012 UAECOB'!O67</f>
        <v>2.86E-2</v>
      </c>
      <c r="I22" s="1045">
        <f>+'1012 UAECOB'!O68</f>
        <v>0</v>
      </c>
      <c r="J22" s="1045">
        <f>+'1012 UAECOB'!O69</f>
        <v>0</v>
      </c>
      <c r="K22" s="1045">
        <f>+'1012 UAECOB'!O70</f>
        <v>0</v>
      </c>
      <c r="L22" s="1045">
        <f>+'1012 UAECOB'!O71</f>
        <v>0</v>
      </c>
      <c r="M22" s="1045">
        <f>+'1012 UAECOB'!O72</f>
        <v>0</v>
      </c>
      <c r="N22" s="1045">
        <f>+'1012 UAECOB'!O73</f>
        <v>0</v>
      </c>
      <c r="O22" s="1045">
        <f>+'1012 UAECOB'!O74</f>
        <v>0</v>
      </c>
      <c r="P22" s="1045">
        <f>+'1012 UAECOB'!O75</f>
        <v>0</v>
      </c>
      <c r="Q22" s="1045">
        <f>+'1012 UAECOB'!O76</f>
        <v>0</v>
      </c>
      <c r="R22" s="1045">
        <f>+'1012 UAECOB'!O77</f>
        <v>0</v>
      </c>
      <c r="S22" s="1045">
        <f>+'1012 UAECOB'!O78</f>
        <v>0</v>
      </c>
      <c r="T22" s="1045">
        <f>+'1012 UAECOB'!O79</f>
        <v>0</v>
      </c>
      <c r="U22" s="1045">
        <f>+'1012 UAECOB'!O80</f>
        <v>0</v>
      </c>
      <c r="V22" s="1350">
        <f t="shared" si="0"/>
        <v>0.1144</v>
      </c>
      <c r="X22" s="1052" t="s">
        <v>2995</v>
      </c>
      <c r="Y22" s="1113">
        <v>0.38600000000000012</v>
      </c>
      <c r="AO22" s="1061"/>
    </row>
    <row r="23" spans="1:43" ht="44.25" customHeight="1" x14ac:dyDescent="0.25">
      <c r="A23" s="1351">
        <v>1013</v>
      </c>
      <c r="B23" s="1044" t="s">
        <v>17</v>
      </c>
      <c r="C23" s="1044" t="s">
        <v>1900</v>
      </c>
      <c r="D23" s="1045">
        <f>+'1013 Un.Dis.'!O63</f>
        <v>0.1</v>
      </c>
      <c r="E23" s="1045">
        <f>+'1013 Un.Dis.'!O64</f>
        <v>2.86E-2</v>
      </c>
      <c r="F23" s="1045">
        <f>+'1013 Un.Dis.'!O65</f>
        <v>0</v>
      </c>
      <c r="G23" s="1045">
        <f>+'1013 Un.Dis.'!O66</f>
        <v>2.86E-2</v>
      </c>
      <c r="H23" s="1045">
        <f>+'1013 Un.Dis.'!O67</f>
        <v>2.86E-2</v>
      </c>
      <c r="I23" s="1045">
        <f>+'1013 Un.Dis.'!O68</f>
        <v>0</v>
      </c>
      <c r="J23" s="1045">
        <f>+'1013 Un.Dis.'!O69</f>
        <v>0</v>
      </c>
      <c r="K23" s="1045">
        <f>+'1013 Un.Dis.'!O70</f>
        <v>0</v>
      </c>
      <c r="L23" s="1045">
        <f>+'1013 Un.Dis.'!O71</f>
        <v>0</v>
      </c>
      <c r="M23" s="1045">
        <f>+'1013 Un.Dis.'!O72</f>
        <v>0</v>
      </c>
      <c r="N23" s="1045">
        <f>+'1013 Un.Dis.'!O73</f>
        <v>0</v>
      </c>
      <c r="O23" s="1045">
        <f>+'1013 Un.Dis.'!O74</f>
        <v>0</v>
      </c>
      <c r="P23" s="1045">
        <f>+'1013 Un.Dis.'!O75</f>
        <v>0</v>
      </c>
      <c r="Q23" s="1045">
        <f>+'1013 Un.Dis.'!O76</f>
        <v>0</v>
      </c>
      <c r="R23" s="1045">
        <f>+'1013 Un.Dis.'!O77</f>
        <v>2.86E-2</v>
      </c>
      <c r="S23" s="1045">
        <f>+'1013 Un.Dis.'!O78</f>
        <v>0</v>
      </c>
      <c r="T23" s="1045">
        <f>+'1013 Un.Dis.'!O79</f>
        <v>0</v>
      </c>
      <c r="U23" s="1045">
        <f>+'1013 Un.Dis.'!O80</f>
        <v>0</v>
      </c>
      <c r="V23" s="1350">
        <f t="shared" si="0"/>
        <v>0.21440000000000003</v>
      </c>
      <c r="X23" s="1052" t="s">
        <v>2759</v>
      </c>
      <c r="Y23" s="1113">
        <v>0.42873333333333336</v>
      </c>
      <c r="AO23" s="1061"/>
    </row>
    <row r="24" spans="1:43" ht="44.25" customHeight="1" x14ac:dyDescent="0.25">
      <c r="A24" s="1351">
        <v>1014</v>
      </c>
      <c r="B24" s="1044" t="s">
        <v>18</v>
      </c>
      <c r="C24" s="1044" t="s">
        <v>100</v>
      </c>
      <c r="D24" s="1045">
        <f>+'1014 ERU'!O63</f>
        <v>0.1</v>
      </c>
      <c r="E24" s="1045">
        <f>+'1014 ERU'!O64</f>
        <v>2.86E-2</v>
      </c>
      <c r="F24" s="1045">
        <f>+'1014 ERU'!O65</f>
        <v>2.86E-2</v>
      </c>
      <c r="G24" s="1045">
        <f>+'1014 ERU'!O66</f>
        <v>2.86E-2</v>
      </c>
      <c r="H24" s="1045">
        <f>+'1014 ERU'!O67</f>
        <v>2.86E-2</v>
      </c>
      <c r="I24" s="1045">
        <f>+'1014 ERU'!O68</f>
        <v>0</v>
      </c>
      <c r="J24" s="1045">
        <f>+'1014 ERU'!O69</f>
        <v>2.86E-2</v>
      </c>
      <c r="K24" s="1045">
        <f>+'1014 ERU'!O70</f>
        <v>2.86E-2</v>
      </c>
      <c r="L24" s="1045">
        <f>+'1014 ERU'!O71</f>
        <v>2.86E-2</v>
      </c>
      <c r="M24" s="1045">
        <f>+'1014 ERU'!O72</f>
        <v>2.86E-2</v>
      </c>
      <c r="N24" s="1045">
        <f>+'1014 ERU'!O73</f>
        <v>0</v>
      </c>
      <c r="O24" s="1045">
        <f>+'1014 ERU'!O74</f>
        <v>0</v>
      </c>
      <c r="P24" s="1045">
        <f>+'1014 ERU'!O75</f>
        <v>2.86E-2</v>
      </c>
      <c r="Q24" s="1045">
        <f>+'1014 ERU'!O76</f>
        <v>2.86E-2</v>
      </c>
      <c r="R24" s="1045">
        <f>+'1014 ERU'!O77</f>
        <v>2.86E-2</v>
      </c>
      <c r="S24" s="1045">
        <f>+'1014 ERU'!O78</f>
        <v>0</v>
      </c>
      <c r="T24" s="1045">
        <f>+'1014 ERU'!O79</f>
        <v>0</v>
      </c>
      <c r="U24" s="1045">
        <f>+'1014 ERU'!O80</f>
        <v>0</v>
      </c>
      <c r="V24" s="1350">
        <f t="shared" si="0"/>
        <v>0.41460000000000014</v>
      </c>
      <c r="X24" s="1052" t="s">
        <v>1700</v>
      </c>
      <c r="Y24" s="1113">
        <v>0.43596666666666678</v>
      </c>
      <c r="AO24" s="1061"/>
    </row>
    <row r="25" spans="1:43" ht="44.25" customHeight="1" x14ac:dyDescent="0.25">
      <c r="A25" s="1351">
        <v>1015</v>
      </c>
      <c r="B25" s="1044" t="s">
        <v>19</v>
      </c>
      <c r="C25" s="1044" t="s">
        <v>1465</v>
      </c>
      <c r="D25" s="1045">
        <f>+'1015 IDRD'!O63</f>
        <v>0.1</v>
      </c>
      <c r="E25" s="1045">
        <f>+'1015 IDRD'!O64</f>
        <v>2.86E-2</v>
      </c>
      <c r="F25" s="1045">
        <f>+'1015 IDRD'!O65</f>
        <v>2.86E-2</v>
      </c>
      <c r="G25" s="1045">
        <f>+'1015 IDRD'!O66</f>
        <v>2.86E-2</v>
      </c>
      <c r="H25" s="1045">
        <f>+'1015 IDRD'!O67</f>
        <v>2.86E-2</v>
      </c>
      <c r="I25" s="1045">
        <f>+'1015 IDRD'!O68</f>
        <v>0</v>
      </c>
      <c r="J25" s="1045">
        <f>+'1015 IDRD'!O69</f>
        <v>0</v>
      </c>
      <c r="K25" s="1045">
        <f>+'1015 IDRD'!O70</f>
        <v>0</v>
      </c>
      <c r="L25" s="1045">
        <f>+'1015 IDRD'!O71</f>
        <v>2.86E-2</v>
      </c>
      <c r="M25" s="1045">
        <f>+'1015 IDRD'!O72</f>
        <v>0</v>
      </c>
      <c r="N25" s="1045">
        <f>+'1015 IDRD'!O73</f>
        <v>0</v>
      </c>
      <c r="O25" s="1045">
        <f>+'1015 IDRD'!O74</f>
        <v>0</v>
      </c>
      <c r="P25" s="1045">
        <f>+'1015 IDRD'!O75</f>
        <v>0</v>
      </c>
      <c r="Q25" s="1045">
        <f>+'1015 IDRD'!O76</f>
        <v>2.86E-2</v>
      </c>
      <c r="R25" s="1045">
        <f>+'1015 IDRD'!O77</f>
        <v>2.86E-2</v>
      </c>
      <c r="S25" s="1045">
        <f>+'1015 IDRD'!O78</f>
        <v>0</v>
      </c>
      <c r="T25" s="1045">
        <f>+'1015 IDRD'!O79</f>
        <v>0.1</v>
      </c>
      <c r="U25" s="1045">
        <f>+'1015 IDRD'!O80</f>
        <v>0</v>
      </c>
      <c r="V25" s="1350">
        <f t="shared" si="0"/>
        <v>0.40020000000000011</v>
      </c>
      <c r="X25" s="1052" t="s">
        <v>982</v>
      </c>
      <c r="Y25" s="1113">
        <v>0.47160000000000002</v>
      </c>
      <c r="AO25" s="1061"/>
    </row>
    <row r="26" spans="1:43" ht="44.25" customHeight="1" x14ac:dyDescent="0.25">
      <c r="A26" s="1351">
        <v>1016</v>
      </c>
      <c r="B26" s="1044" t="s">
        <v>20</v>
      </c>
      <c r="C26" s="1044" t="s">
        <v>1082</v>
      </c>
      <c r="D26" s="1045">
        <f>+'1016 IPES'!O63</f>
        <v>0.1</v>
      </c>
      <c r="E26" s="1045">
        <f>+'1016 IPES'!O64</f>
        <v>2.86E-2</v>
      </c>
      <c r="F26" s="1045">
        <f>+'1016 IPES'!O65</f>
        <v>2.86E-2</v>
      </c>
      <c r="G26" s="1045">
        <f>+'1016 IPES'!O66</f>
        <v>2.86E-2</v>
      </c>
      <c r="H26" s="1045">
        <f>+'1016 IPES'!O67</f>
        <v>2.86E-2</v>
      </c>
      <c r="I26" s="1045">
        <f>+'1016 IPES'!O68</f>
        <v>0</v>
      </c>
      <c r="J26" s="1045">
        <f>+'1016 IPES'!O69</f>
        <v>0</v>
      </c>
      <c r="K26" s="1045">
        <f>+'1016 IPES'!O70</f>
        <v>0</v>
      </c>
      <c r="L26" s="1045">
        <f>+'1016 IPES'!O71</f>
        <v>0</v>
      </c>
      <c r="M26" s="1045">
        <f>+'1016 IPES'!O72</f>
        <v>0</v>
      </c>
      <c r="N26" s="1045">
        <f>+'1016 IPES'!O73</f>
        <v>0</v>
      </c>
      <c r="O26" s="1045">
        <f>+'1016 IPES'!O74</f>
        <v>0</v>
      </c>
      <c r="P26" s="1045">
        <f>+'1016 IPES'!O75</f>
        <v>0</v>
      </c>
      <c r="Q26" s="1045">
        <f>+'1016 IPES'!O76</f>
        <v>2.86E-2</v>
      </c>
      <c r="R26" s="1045">
        <f>+'1016 IPES'!O77</f>
        <v>2.86E-2</v>
      </c>
      <c r="S26" s="1045">
        <f>+'1016 IPES'!O78</f>
        <v>0</v>
      </c>
      <c r="T26" s="1045">
        <f>+'1016 IPES'!O79</f>
        <v>0</v>
      </c>
      <c r="U26" s="1045">
        <f>+'1016 IPES'!O80</f>
        <v>0</v>
      </c>
      <c r="V26" s="1350">
        <f t="shared" si="0"/>
        <v>0.27160000000000006</v>
      </c>
      <c r="X26" s="1052" t="s">
        <v>2399</v>
      </c>
      <c r="Y26" s="1113">
        <v>0.51450000000000007</v>
      </c>
      <c r="AO26" s="1061"/>
    </row>
    <row r="27" spans="1:43" ht="44.25" customHeight="1" thickBot="1" x14ac:dyDescent="0.3">
      <c r="A27" s="1351">
        <v>1017</v>
      </c>
      <c r="B27" s="1044" t="s">
        <v>21</v>
      </c>
      <c r="C27" s="1044" t="s">
        <v>1082</v>
      </c>
      <c r="D27" s="1045">
        <f>+'1017 IDT'!O63</f>
        <v>0</v>
      </c>
      <c r="E27" s="1045">
        <f>+'1017 IDT'!O64</f>
        <v>2.86E-2</v>
      </c>
      <c r="F27" s="1045">
        <f>+'1017 IDT'!O65</f>
        <v>2.86E-2</v>
      </c>
      <c r="G27" s="1045">
        <f>+'1017 IDT'!O66</f>
        <v>2.86E-2</v>
      </c>
      <c r="H27" s="1045">
        <f>+'1017 IDT'!O67</f>
        <v>2.86E-2</v>
      </c>
      <c r="I27" s="1045">
        <f>+'1017 IDT'!O68</f>
        <v>0</v>
      </c>
      <c r="J27" s="1045">
        <f>+'1017 IDT'!O69</f>
        <v>0</v>
      </c>
      <c r="K27" s="1045">
        <f>+'1017 IDT'!O70</f>
        <v>0</v>
      </c>
      <c r="L27" s="1045">
        <f>+'1017 IDT'!O71</f>
        <v>0</v>
      </c>
      <c r="M27" s="1045">
        <f>+'1017 IDT'!O72</f>
        <v>0</v>
      </c>
      <c r="N27" s="1045">
        <f>+'1017 IDT'!O73</f>
        <v>0</v>
      </c>
      <c r="O27" s="1045">
        <f>+'1017 IDT'!O74</f>
        <v>0</v>
      </c>
      <c r="P27" s="1045">
        <f>+'1017 IDT'!O75</f>
        <v>0</v>
      </c>
      <c r="Q27" s="1045">
        <f>+'1017 IDT'!O76</f>
        <v>0</v>
      </c>
      <c r="R27" s="1045">
        <f>+'1017 IDT'!O77</f>
        <v>0</v>
      </c>
      <c r="S27" s="1045">
        <f>+'1017 IDT'!O78</f>
        <v>0.1</v>
      </c>
      <c r="T27" s="1045">
        <f>+'1017 IDT'!O79</f>
        <v>0.1</v>
      </c>
      <c r="U27" s="1045">
        <f>+'1017 IDT'!O80</f>
        <v>0</v>
      </c>
      <c r="V27" s="1350">
        <f t="shared" si="0"/>
        <v>0.31440000000000001</v>
      </c>
      <c r="X27" s="1343" t="s">
        <v>4619</v>
      </c>
      <c r="Y27" s="1113">
        <v>0.51460000000000006</v>
      </c>
      <c r="AO27" s="1061"/>
    </row>
    <row r="28" spans="1:43" ht="44.25" customHeight="1" thickBot="1" x14ac:dyDescent="0.3">
      <c r="A28" s="1351">
        <v>1018</v>
      </c>
      <c r="B28" s="1044" t="s">
        <v>22</v>
      </c>
      <c r="C28" s="1044" t="s">
        <v>2399</v>
      </c>
      <c r="D28" s="1045">
        <f>+'1018 FONCEP'!O63</f>
        <v>0.1</v>
      </c>
      <c r="E28" s="1045">
        <f>+'1018 FONCEP'!O64</f>
        <v>2.86E-2</v>
      </c>
      <c r="F28" s="1045">
        <f>+'1018 FONCEP'!O65</f>
        <v>2.86E-2</v>
      </c>
      <c r="G28" s="1045">
        <f>+'1018 FONCEP'!O66</f>
        <v>2.86E-2</v>
      </c>
      <c r="H28" s="1045">
        <f>+'1018 FONCEP'!O67</f>
        <v>2.86E-2</v>
      </c>
      <c r="I28" s="1045">
        <f>+'1018 FONCEP'!O68</f>
        <v>0</v>
      </c>
      <c r="J28" s="1045">
        <f>+'1018 FONCEP'!O69</f>
        <v>0</v>
      </c>
      <c r="K28" s="1045">
        <f>+'1018 FONCEP'!O70</f>
        <v>2.86E-2</v>
      </c>
      <c r="L28" s="1045">
        <f>+'1018 FONCEP'!O71</f>
        <v>0</v>
      </c>
      <c r="M28" s="1045">
        <f>+'1018 FONCEP'!O72</f>
        <v>0</v>
      </c>
      <c r="N28" s="1045">
        <f>+'1018 FONCEP'!O73</f>
        <v>0</v>
      </c>
      <c r="O28" s="1045">
        <f>+'1018 FONCEP'!O74</f>
        <v>0</v>
      </c>
      <c r="P28" s="1045">
        <f>+'1018 FONCEP'!O75</f>
        <v>0</v>
      </c>
      <c r="Q28" s="1045">
        <f>+'1018 FONCEP'!O76</f>
        <v>2.86E-2</v>
      </c>
      <c r="R28" s="1045">
        <f>+'1018 FONCEP'!O77</f>
        <v>2.86E-2</v>
      </c>
      <c r="S28" s="1045">
        <f>+'1018 FONCEP'!O78</f>
        <v>0.1</v>
      </c>
      <c r="T28" s="1045">
        <f>+'1018 FONCEP'!O79</f>
        <v>0.1</v>
      </c>
      <c r="U28" s="1045">
        <f>+'1018 FONCEP'!O80</f>
        <v>0</v>
      </c>
      <c r="V28" s="1350">
        <f t="shared" si="0"/>
        <v>0.50020000000000009</v>
      </c>
      <c r="X28" s="1055" t="s">
        <v>5658</v>
      </c>
      <c r="Y28" s="1076">
        <v>0.29943448275862072</v>
      </c>
      <c r="Z28" s="1062"/>
      <c r="AA28" s="1062"/>
      <c r="AB28" s="1062"/>
      <c r="AC28" s="1062"/>
      <c r="AD28" s="1062"/>
      <c r="AE28" s="1062"/>
      <c r="AF28" s="1062"/>
      <c r="AG28" s="1062"/>
      <c r="AH28" s="1062"/>
      <c r="AI28" s="1062"/>
      <c r="AJ28" s="1062"/>
      <c r="AK28" s="1062"/>
      <c r="AL28" s="1062"/>
      <c r="AM28" s="1062"/>
      <c r="AN28" s="1062"/>
      <c r="AO28" s="1063"/>
    </row>
    <row r="29" spans="1:43" ht="44.25" customHeight="1" x14ac:dyDescent="0.25">
      <c r="A29" s="1351">
        <v>1019</v>
      </c>
      <c r="B29" s="1044" t="s">
        <v>23</v>
      </c>
      <c r="C29" s="1044" t="s">
        <v>1900</v>
      </c>
      <c r="D29" s="1045">
        <f>+'1019 SED'!O63</f>
        <v>0.1</v>
      </c>
      <c r="E29" s="1045">
        <f>+'1019 SED'!O64</f>
        <v>2.86E-2</v>
      </c>
      <c r="F29" s="1045">
        <f>+'1019 SED'!O65</f>
        <v>2.86E-2</v>
      </c>
      <c r="G29" s="1045">
        <f>+'1019 SED'!O66</f>
        <v>2.86E-2</v>
      </c>
      <c r="H29" s="1045">
        <f>+'1019 SED'!O67</f>
        <v>2.86E-2</v>
      </c>
      <c r="I29" s="1045">
        <f>+'1019 SED'!O68</f>
        <v>0</v>
      </c>
      <c r="J29" s="1045">
        <f>+'1019 SED'!O69</f>
        <v>0</v>
      </c>
      <c r="K29" s="1045">
        <f>+'1019 SED'!O70</f>
        <v>0</v>
      </c>
      <c r="L29" s="1045">
        <f>+'1019 SED'!O71</f>
        <v>0</v>
      </c>
      <c r="M29" s="1045">
        <f>+'1019 SED'!O72</f>
        <v>0</v>
      </c>
      <c r="N29" s="1045">
        <f>+'1019 SED'!O73</f>
        <v>0</v>
      </c>
      <c r="O29" s="1045">
        <f>+'1019 SED'!O74</f>
        <v>0</v>
      </c>
      <c r="P29" s="1045">
        <f>+'1019 SED'!O75</f>
        <v>0</v>
      </c>
      <c r="Q29" s="1045">
        <f>+'1019 SED'!O76</f>
        <v>2.86E-2</v>
      </c>
      <c r="R29" s="1045">
        <f>+'1019 SED'!O77</f>
        <v>2.86E-2</v>
      </c>
      <c r="S29" s="1045">
        <f>+'1019 SED'!O78</f>
        <v>0.1</v>
      </c>
      <c r="T29" s="1045">
        <f>+'1019 SED'!O79</f>
        <v>0.1</v>
      </c>
      <c r="U29" s="1045">
        <f>+'1019 SED'!O80</f>
        <v>0</v>
      </c>
      <c r="V29" s="1350">
        <f t="shared" si="0"/>
        <v>0.47160000000000002</v>
      </c>
    </row>
    <row r="30" spans="1:43" ht="44.25" customHeight="1" x14ac:dyDescent="0.25">
      <c r="A30" s="1351">
        <v>1020</v>
      </c>
      <c r="B30" s="1044" t="s">
        <v>24</v>
      </c>
      <c r="C30" s="1044" t="s">
        <v>1465</v>
      </c>
      <c r="D30" s="1045">
        <f>+'1020 IDARTES'!O63</f>
        <v>0.1</v>
      </c>
      <c r="E30" s="1045">
        <f>+'1020 IDARTES'!O64</f>
        <v>2.86E-2</v>
      </c>
      <c r="F30" s="1045">
        <f>+'1020 IDARTES'!O65</f>
        <v>2.86E-2</v>
      </c>
      <c r="G30" s="1045">
        <f>+'1020 IDARTES'!O66</f>
        <v>2.86E-2</v>
      </c>
      <c r="H30" s="1045">
        <f>+'1020 IDARTES'!O67</f>
        <v>2.86E-2</v>
      </c>
      <c r="I30" s="1045">
        <f>+'1020 IDARTES'!O68</f>
        <v>2.86E-2</v>
      </c>
      <c r="J30" s="1045">
        <f>+'1020 IDARTES'!O69</f>
        <v>0</v>
      </c>
      <c r="K30" s="1045">
        <f>+'1020 IDARTES'!O70</f>
        <v>0</v>
      </c>
      <c r="L30" s="1045">
        <f>+'1020 IDARTES'!O71</f>
        <v>2.86E-2</v>
      </c>
      <c r="M30" s="1045">
        <f>+'1020 IDARTES'!O72</f>
        <v>0</v>
      </c>
      <c r="N30" s="1045">
        <f>+'1020 IDARTES'!O73</f>
        <v>0</v>
      </c>
      <c r="O30" s="1045">
        <f>+'1020 IDARTES'!O74</f>
        <v>0</v>
      </c>
      <c r="P30" s="1045">
        <f>+'1020 IDARTES'!O75</f>
        <v>0</v>
      </c>
      <c r="Q30" s="1045">
        <f>+'1020 IDARTES'!O76</f>
        <v>2.86E-2</v>
      </c>
      <c r="R30" s="1045">
        <f>+'1020 IDARTES'!O77</f>
        <v>2.86E-2</v>
      </c>
      <c r="S30" s="1045">
        <f>+'1020 IDARTES'!O78</f>
        <v>0</v>
      </c>
      <c r="T30" s="1045">
        <f>+'1020 IDARTES'!O79</f>
        <v>0</v>
      </c>
      <c r="U30" s="1045">
        <f>+'1020 IDARTES'!O80</f>
        <v>0</v>
      </c>
      <c r="V30" s="1350">
        <f t="shared" si="0"/>
        <v>0.32880000000000009</v>
      </c>
    </row>
    <row r="31" spans="1:43" ht="44.25" customHeight="1" thickBot="1" x14ac:dyDescent="0.3">
      <c r="A31" s="1351">
        <v>1021</v>
      </c>
      <c r="B31" s="1044" t="s">
        <v>25</v>
      </c>
      <c r="C31" s="1044" t="s">
        <v>1700</v>
      </c>
      <c r="D31" s="1045">
        <f>+'1021 TRANSMI'!O63</f>
        <v>0.1</v>
      </c>
      <c r="E31" s="1045">
        <f>+'1021 TRANSMI'!O64</f>
        <v>2.86E-2</v>
      </c>
      <c r="F31" s="1045">
        <f>+'1021 TRANSMI'!O65</f>
        <v>2.86E-2</v>
      </c>
      <c r="G31" s="1045">
        <f>+'1021 TRANSMI'!O66</f>
        <v>2.86E-2</v>
      </c>
      <c r="H31" s="1045">
        <f>+'1021 TRANSMI'!O67</f>
        <v>2.86E-2</v>
      </c>
      <c r="I31" s="1045">
        <f>+'1021 TRANSMI'!O68</f>
        <v>2.86E-2</v>
      </c>
      <c r="J31" s="1045">
        <f>+'1021 TRANSMI'!O69</f>
        <v>2.86E-2</v>
      </c>
      <c r="K31" s="1045">
        <f>+'1021 TRANSMI'!O70</f>
        <v>2.86E-2</v>
      </c>
      <c r="L31" s="1045">
        <f>+'1021 TRANSMI'!O71</f>
        <v>2.86E-2</v>
      </c>
      <c r="M31" s="1045">
        <f>+'1021 TRANSMI'!O72</f>
        <v>2.86E-2</v>
      </c>
      <c r="N31" s="1045">
        <f>+'1021 TRANSMI'!O73</f>
        <v>0</v>
      </c>
      <c r="O31" s="1045">
        <f>+'1021 TRANSMI'!O74</f>
        <v>0</v>
      </c>
      <c r="P31" s="1045">
        <f>+'1021 TRANSMI'!O75</f>
        <v>2.86E-2</v>
      </c>
      <c r="Q31" s="1045">
        <f>+'1021 TRANSMI'!O76</f>
        <v>2.86E-2</v>
      </c>
      <c r="R31" s="1045">
        <f>+'1021 TRANSMI'!O77</f>
        <v>2.86E-2</v>
      </c>
      <c r="S31" s="1045">
        <f>+'1021 TRANSMI'!O78</f>
        <v>0.1</v>
      </c>
      <c r="T31" s="1045">
        <f>+'1021 TRANSMI'!O79</f>
        <v>0</v>
      </c>
      <c r="U31" s="1045">
        <f>+'1021 TRANSMI'!O80</f>
        <v>0.3</v>
      </c>
      <c r="V31" s="1350">
        <f t="shared" si="0"/>
        <v>0.84320000000000017</v>
      </c>
    </row>
    <row r="32" spans="1:43" ht="44.25" customHeight="1" thickBot="1" x14ac:dyDescent="0.3">
      <c r="A32" s="1351">
        <v>1022</v>
      </c>
      <c r="B32" s="1044" t="s">
        <v>26</v>
      </c>
      <c r="C32" s="1044" t="s">
        <v>2759</v>
      </c>
      <c r="D32" s="1045">
        <f>+'1022 VEED'!O63</f>
        <v>0.1</v>
      </c>
      <c r="E32" s="1045">
        <f>+'1022 VEED'!O64</f>
        <v>2.86E-2</v>
      </c>
      <c r="F32" s="1045">
        <f>+'1022 VEED'!O65</f>
        <v>2.86E-2</v>
      </c>
      <c r="G32" s="1045">
        <f>+'1022 VEED'!O66</f>
        <v>2.86E-2</v>
      </c>
      <c r="H32" s="1045">
        <f>+'1022 VEED'!O67</f>
        <v>2.86E-2</v>
      </c>
      <c r="I32" s="1045">
        <f>+'1022 VEED'!O68</f>
        <v>0</v>
      </c>
      <c r="J32" s="1045">
        <f>+'1022 VEED'!O69</f>
        <v>0</v>
      </c>
      <c r="K32" s="1045">
        <f>+'1022 VEED'!O70</f>
        <v>0</v>
      </c>
      <c r="L32" s="1045">
        <f>+'1022 VEED'!O71</f>
        <v>2.86E-2</v>
      </c>
      <c r="M32" s="1045">
        <f>+'1022 VEED'!O72</f>
        <v>0</v>
      </c>
      <c r="N32" s="1045">
        <f>+'1022 VEED'!O73</f>
        <v>0</v>
      </c>
      <c r="O32" s="1045">
        <f>+'1022 VEED'!O74</f>
        <v>0</v>
      </c>
      <c r="P32" s="1045">
        <f>+'1022 VEED'!O75</f>
        <v>0</v>
      </c>
      <c r="Q32" s="1045">
        <f>+'1022 VEED'!O76</f>
        <v>2.86E-2</v>
      </c>
      <c r="R32" s="1045">
        <f>+'1022 VEED'!O77</f>
        <v>2.86E-2</v>
      </c>
      <c r="S32" s="1045">
        <f>+'1022 VEED'!O78</f>
        <v>0.1</v>
      </c>
      <c r="T32" s="1045">
        <f>+'1022 VEED'!O79</f>
        <v>0.1</v>
      </c>
      <c r="U32" s="1045">
        <f>+'1022 VEED'!O80</f>
        <v>0</v>
      </c>
      <c r="V32" s="1350">
        <f t="shared" si="0"/>
        <v>0.50020000000000009</v>
      </c>
      <c r="X32" s="1055" t="s">
        <v>5650</v>
      </c>
      <c r="Y32" s="1055" t="s">
        <v>1331</v>
      </c>
      <c r="Z32" s="1059"/>
      <c r="AA32" s="1059"/>
      <c r="AB32" s="1059"/>
      <c r="AC32" s="1059"/>
      <c r="AD32" s="1059"/>
      <c r="AE32" s="1059"/>
      <c r="AF32" s="1059"/>
      <c r="AG32" s="1059"/>
      <c r="AH32" s="1059"/>
      <c r="AI32" s="1059"/>
      <c r="AJ32" s="1059"/>
      <c r="AK32" s="1059"/>
      <c r="AL32" s="1059"/>
      <c r="AM32" s="1059"/>
      <c r="AN32" s="1059"/>
      <c r="AO32" s="1059"/>
      <c r="AP32" s="1059"/>
      <c r="AQ32" s="1060"/>
    </row>
    <row r="33" spans="1:43" ht="44.25" customHeight="1" thickBot="1" x14ac:dyDescent="0.3">
      <c r="A33" s="1351">
        <v>1023</v>
      </c>
      <c r="B33" s="1044" t="s">
        <v>27</v>
      </c>
      <c r="C33" s="1044" t="s">
        <v>2759</v>
      </c>
      <c r="D33" s="1045">
        <f>+'1023 PERS.'!O63</f>
        <v>0</v>
      </c>
      <c r="E33" s="1045">
        <f>+'1023 PERS.'!O64</f>
        <v>2.86E-2</v>
      </c>
      <c r="F33" s="1045">
        <f>+'1023 PERS.'!O65</f>
        <v>2.86E-2</v>
      </c>
      <c r="G33" s="1045">
        <f>+'1023 PERS.'!O66</f>
        <v>2.86E-2</v>
      </c>
      <c r="H33" s="1045">
        <f>+'1023 PERS.'!O67</f>
        <v>2.86E-2</v>
      </c>
      <c r="I33" s="1045">
        <f>+'1023 PERS.'!O68</f>
        <v>0</v>
      </c>
      <c r="J33" s="1045">
        <f>+'1023 PERS.'!O69</f>
        <v>0</v>
      </c>
      <c r="K33" s="1045">
        <f>+'1023 PERS.'!O70</f>
        <v>0</v>
      </c>
      <c r="L33" s="1045">
        <f>+'1023 PERS.'!O71</f>
        <v>0</v>
      </c>
      <c r="M33" s="1045">
        <f>+'1023 PERS.'!O72</f>
        <v>0</v>
      </c>
      <c r="N33" s="1045">
        <f>+'1023 PERS.'!O73</f>
        <v>0</v>
      </c>
      <c r="O33" s="1045">
        <f>+'1023 PERS.'!O74</f>
        <v>0</v>
      </c>
      <c r="P33" s="1045">
        <f>+'1023 PERS.'!O75</f>
        <v>0</v>
      </c>
      <c r="Q33" s="1045">
        <f>+'1023 PERS.'!O76</f>
        <v>0</v>
      </c>
      <c r="R33" s="1045">
        <f>+'1023 PERS.'!O77</f>
        <v>0</v>
      </c>
      <c r="S33" s="1045">
        <f>+'1023 PERS.'!O78</f>
        <v>0.1</v>
      </c>
      <c r="T33" s="1045">
        <f>+'1023 PERS.'!O79</f>
        <v>0.1</v>
      </c>
      <c r="U33" s="1045">
        <f>+'1023 PERS.'!O80</f>
        <v>0</v>
      </c>
      <c r="V33" s="1350">
        <f t="shared" si="0"/>
        <v>0.31440000000000001</v>
      </c>
      <c r="X33" s="1065"/>
      <c r="AQ33" s="1061"/>
    </row>
    <row r="34" spans="1:43" ht="44.25" customHeight="1" thickBot="1" x14ac:dyDescent="0.3">
      <c r="A34" s="1351">
        <v>1024</v>
      </c>
      <c r="B34" s="1044" t="s">
        <v>2907</v>
      </c>
      <c r="C34" s="1044" t="s">
        <v>1465</v>
      </c>
      <c r="D34" s="1045">
        <f>+'1024 FUGA'!O63</f>
        <v>0</v>
      </c>
      <c r="E34" s="1045">
        <f>+'1024 FUGA'!O64</f>
        <v>2.86E-2</v>
      </c>
      <c r="F34" s="1045">
        <f>+'1024 FUGA'!O65</f>
        <v>2.86E-2</v>
      </c>
      <c r="G34" s="1045">
        <f>+'1024 FUGA'!O66</f>
        <v>2.86E-2</v>
      </c>
      <c r="H34" s="1045">
        <f>+'1024 FUGA'!O67</f>
        <v>2.86E-2</v>
      </c>
      <c r="I34" s="1045">
        <f>+'1024 FUGA'!O68</f>
        <v>0</v>
      </c>
      <c r="J34" s="1045">
        <f>+'1024 FUGA'!O69</f>
        <v>0</v>
      </c>
      <c r="K34" s="1045">
        <f>+'1024 FUGA'!O70</f>
        <v>0</v>
      </c>
      <c r="L34" s="1045">
        <f>+'1024 FUGA'!O71</f>
        <v>2.86E-2</v>
      </c>
      <c r="M34" s="1045">
        <f>+'1024 FUGA'!O72</f>
        <v>0</v>
      </c>
      <c r="N34" s="1045">
        <f>+'1024 FUGA'!O73</f>
        <v>0</v>
      </c>
      <c r="O34" s="1045">
        <f>+'1024 FUGA'!O74</f>
        <v>0</v>
      </c>
      <c r="P34" s="1045">
        <f>+'1024 FUGA'!O75</f>
        <v>0</v>
      </c>
      <c r="Q34" s="1045">
        <f>+'1024 FUGA'!O76</f>
        <v>2.86E-2</v>
      </c>
      <c r="R34" s="1045">
        <f>+'1024 FUGA'!O77</f>
        <v>2.86E-2</v>
      </c>
      <c r="S34" s="1045">
        <f>+'1024 FUGA'!O78</f>
        <v>0</v>
      </c>
      <c r="T34" s="1045">
        <f>+'1024 FUGA'!O79</f>
        <v>0</v>
      </c>
      <c r="U34" s="1045">
        <f>+'1024 FUGA'!O80</f>
        <v>0</v>
      </c>
      <c r="V34" s="1350">
        <f t="shared" si="0"/>
        <v>0.20020000000000004</v>
      </c>
      <c r="X34" s="1055" t="s">
        <v>5656</v>
      </c>
      <c r="Y34" s="1114" t="s">
        <v>5820</v>
      </c>
      <c r="Z34" s="1069" t="s">
        <v>5821</v>
      </c>
      <c r="AA34" s="1069" t="s">
        <v>5822</v>
      </c>
      <c r="AB34" s="1069" t="s">
        <v>5823</v>
      </c>
      <c r="AC34" s="1069" t="s">
        <v>5824</v>
      </c>
      <c r="AD34" s="1069" t="s">
        <v>5825</v>
      </c>
      <c r="AE34" s="1069" t="s">
        <v>5826</v>
      </c>
      <c r="AF34" s="1069" t="s">
        <v>5827</v>
      </c>
      <c r="AG34" s="1069" t="s">
        <v>5828</v>
      </c>
      <c r="AH34" s="1069" t="s">
        <v>5829</v>
      </c>
      <c r="AI34" s="1069" t="s">
        <v>5830</v>
      </c>
      <c r="AJ34" s="1069" t="s">
        <v>5831</v>
      </c>
      <c r="AK34" s="1069" t="s">
        <v>5832</v>
      </c>
      <c r="AL34" s="1069" t="s">
        <v>5833</v>
      </c>
      <c r="AM34" s="1069" t="s">
        <v>5834</v>
      </c>
      <c r="AN34" s="1069" t="s">
        <v>5835</v>
      </c>
      <c r="AO34" s="1069" t="s">
        <v>5836</v>
      </c>
      <c r="AP34" s="1069" t="s">
        <v>5837</v>
      </c>
      <c r="AQ34" s="1056" t="s">
        <v>5819</v>
      </c>
    </row>
    <row r="35" spans="1:43" ht="44.25" customHeight="1" x14ac:dyDescent="0.25">
      <c r="A35" s="1351">
        <v>1025</v>
      </c>
      <c r="B35" s="1044" t="s">
        <v>29</v>
      </c>
      <c r="C35" s="1044" t="s">
        <v>2995</v>
      </c>
      <c r="D35" s="1045">
        <f>+'1025 SDMU'!O63</f>
        <v>0.1</v>
      </c>
      <c r="E35" s="1045">
        <f>+'1025 SDMU'!O64</f>
        <v>2.86E-2</v>
      </c>
      <c r="F35" s="1045">
        <f>+'1025 SDMU'!O65</f>
        <v>2.86E-2</v>
      </c>
      <c r="G35" s="1045">
        <f>+'1025 SDMU'!O66</f>
        <v>2.86E-2</v>
      </c>
      <c r="H35" s="1045">
        <f>+'1025 SDMU'!O67</f>
        <v>2.86E-2</v>
      </c>
      <c r="I35" s="1045">
        <f>+'1025 SDMU'!O68</f>
        <v>2.86E-2</v>
      </c>
      <c r="J35" s="1045">
        <f>+'1025 SDMU'!O69</f>
        <v>0</v>
      </c>
      <c r="K35" s="1045">
        <f>+'1025 SDMU'!O70</f>
        <v>0</v>
      </c>
      <c r="L35" s="1045">
        <f>+'1025 SDMU'!O71</f>
        <v>2.86E-2</v>
      </c>
      <c r="M35" s="1045">
        <f>+'1025 SDMU'!O72</f>
        <v>0</v>
      </c>
      <c r="N35" s="1045">
        <f>+'1025 SDMU'!O73</f>
        <v>0</v>
      </c>
      <c r="O35" s="1045">
        <f>+'1025 SDMU'!O74</f>
        <v>2.86E-2</v>
      </c>
      <c r="P35" s="1045">
        <f>+'1025 SDMU'!O75</f>
        <v>2.86E-2</v>
      </c>
      <c r="Q35" s="1045">
        <f>+'1025 SDMU'!O76</f>
        <v>2.86E-2</v>
      </c>
      <c r="R35" s="1045">
        <f>+'1025 SDMU'!O77</f>
        <v>2.86E-2</v>
      </c>
      <c r="S35" s="1045">
        <f>+'1025 SDMU'!O78</f>
        <v>0</v>
      </c>
      <c r="T35" s="1045">
        <f>+'1025 SDMU'!O79</f>
        <v>0</v>
      </c>
      <c r="U35" s="1045">
        <f>+'1025 SDMU'!O80</f>
        <v>0</v>
      </c>
      <c r="V35" s="1350">
        <f t="shared" si="0"/>
        <v>0.38600000000000012</v>
      </c>
      <c r="X35" s="1075" t="s">
        <v>52</v>
      </c>
      <c r="Y35" s="1339">
        <v>0</v>
      </c>
      <c r="Z35" s="1340">
        <v>2.86E-2</v>
      </c>
      <c r="AA35" s="1340">
        <v>2.86E-2</v>
      </c>
      <c r="AB35" s="1340">
        <v>2.86E-2</v>
      </c>
      <c r="AC35" s="1340">
        <v>2.86E-2</v>
      </c>
      <c r="AD35" s="1340">
        <v>0</v>
      </c>
      <c r="AE35" s="1340">
        <v>0</v>
      </c>
      <c r="AF35" s="1340">
        <v>0</v>
      </c>
      <c r="AG35" s="1340">
        <v>0</v>
      </c>
      <c r="AH35" s="1340">
        <v>0</v>
      </c>
      <c r="AI35" s="1340">
        <v>2.86E-2</v>
      </c>
      <c r="AJ35" s="1340">
        <v>2.86E-2</v>
      </c>
      <c r="AK35" s="1340">
        <v>0</v>
      </c>
      <c r="AL35" s="1340">
        <v>2.86E-2</v>
      </c>
      <c r="AM35" s="1340">
        <v>2.86E-2</v>
      </c>
      <c r="AN35" s="1340">
        <v>0.1</v>
      </c>
      <c r="AO35" s="1340">
        <v>0.1</v>
      </c>
      <c r="AP35" s="1340">
        <v>0</v>
      </c>
      <c r="AQ35" s="1341">
        <v>0.42880000000000007</v>
      </c>
    </row>
    <row r="36" spans="1:43" ht="44.25" customHeight="1" x14ac:dyDescent="0.25">
      <c r="A36" s="1351">
        <v>1026</v>
      </c>
      <c r="B36" s="1044" t="s">
        <v>30</v>
      </c>
      <c r="C36" s="1044" t="s">
        <v>100</v>
      </c>
      <c r="D36" s="1045">
        <f>+'1026 CVP'!O63</f>
        <v>0.1</v>
      </c>
      <c r="E36" s="1045">
        <f>+'1026 CVP'!O64</f>
        <v>2.86E-2</v>
      </c>
      <c r="F36" s="1045">
        <f>+'1026 CVP'!O65</f>
        <v>2.86E-2</v>
      </c>
      <c r="G36" s="1045">
        <f>+'1026 CVP'!O66</f>
        <v>2.86E-2</v>
      </c>
      <c r="H36" s="1045">
        <f>+'1026 CVP'!O67</f>
        <v>2.86E-2</v>
      </c>
      <c r="I36" s="1045">
        <f>+'1026 CVP'!O68</f>
        <v>2.86E-2</v>
      </c>
      <c r="J36" s="1045">
        <f>+'1026 CVP'!O69</f>
        <v>0</v>
      </c>
      <c r="K36" s="1045">
        <f>+'1026 CVP'!O70</f>
        <v>0</v>
      </c>
      <c r="L36" s="1045">
        <f>+'1026 CVP'!O71</f>
        <v>0</v>
      </c>
      <c r="M36" s="1045">
        <f>+'1026 CVP'!O72</f>
        <v>2.86E-2</v>
      </c>
      <c r="N36" s="1045">
        <f>+'1026 CVP'!O73</f>
        <v>0</v>
      </c>
      <c r="O36" s="1045">
        <f>+'1026 CVP'!O74</f>
        <v>0</v>
      </c>
      <c r="P36" s="1045">
        <f>+'1026 CVP'!O75</f>
        <v>2.86E-2</v>
      </c>
      <c r="Q36" s="1045">
        <f>+'1026 CVP'!O76</f>
        <v>2.86E-2</v>
      </c>
      <c r="R36" s="1045">
        <f>+'1026 CVP'!O77</f>
        <v>2.86E-2</v>
      </c>
      <c r="S36" s="1045">
        <f>+'1026 CVP'!O78</f>
        <v>0</v>
      </c>
      <c r="T36" s="1045">
        <f>+'1026 CVP'!O79</f>
        <v>0</v>
      </c>
      <c r="U36" s="1045">
        <f>+'1026 CVP'!O80</f>
        <v>0</v>
      </c>
      <c r="V36" s="1350">
        <f t="shared" si="0"/>
        <v>0.35740000000000011</v>
      </c>
      <c r="X36" s="1052" t="s">
        <v>50</v>
      </c>
      <c r="Y36" s="1342">
        <v>0</v>
      </c>
      <c r="Z36" s="802">
        <v>2.86E-2</v>
      </c>
      <c r="AA36" s="802">
        <v>2.86E-2</v>
      </c>
      <c r="AB36" s="802">
        <v>2.86E-2</v>
      </c>
      <c r="AC36" s="802">
        <v>0</v>
      </c>
      <c r="AD36" s="802">
        <v>0</v>
      </c>
      <c r="AE36" s="802">
        <v>0</v>
      </c>
      <c r="AF36" s="802">
        <v>0</v>
      </c>
      <c r="AG36" s="802">
        <v>0</v>
      </c>
      <c r="AH36" s="802">
        <v>0</v>
      </c>
      <c r="AI36" s="802">
        <v>0</v>
      </c>
      <c r="AJ36" s="802">
        <v>0</v>
      </c>
      <c r="AK36" s="802">
        <v>0</v>
      </c>
      <c r="AL36" s="802">
        <v>0</v>
      </c>
      <c r="AM36" s="802">
        <v>0</v>
      </c>
      <c r="AN36" s="802">
        <v>0.1</v>
      </c>
      <c r="AO36" s="802">
        <v>0.1</v>
      </c>
      <c r="AP36" s="802">
        <v>0</v>
      </c>
      <c r="AQ36" s="1058">
        <v>0.28580000000000005</v>
      </c>
    </row>
    <row r="37" spans="1:43" ht="44.25" customHeight="1" x14ac:dyDescent="0.25">
      <c r="A37" s="1351">
        <v>1027</v>
      </c>
      <c r="B37" s="1044" t="s">
        <v>31</v>
      </c>
      <c r="C37" s="1044" t="s">
        <v>1465</v>
      </c>
      <c r="D37" s="1045">
        <f>+'1027 CA-CA'!O63</f>
        <v>0</v>
      </c>
      <c r="E37" s="1045">
        <f>+'1027 CA-CA'!O64</f>
        <v>2.86E-2</v>
      </c>
      <c r="F37" s="1045">
        <f>+'1027 CA-CA'!O65</f>
        <v>2.86E-2</v>
      </c>
      <c r="G37" s="1045">
        <f>+'1027 CA-CA'!O66</f>
        <v>2.86E-2</v>
      </c>
      <c r="H37" s="1045">
        <f>+'1027 CA-CA'!O67</f>
        <v>2.86E-2</v>
      </c>
      <c r="I37" s="1045">
        <f>+'1027 CA-CA'!O68</f>
        <v>0</v>
      </c>
      <c r="J37" s="1045">
        <f>+'1027 CA-CA'!O69</f>
        <v>0</v>
      </c>
      <c r="K37" s="1045">
        <f>+'1027 CA-CA'!O70</f>
        <v>0</v>
      </c>
      <c r="L37" s="1045">
        <f>+'1027 CA-CA'!O71</f>
        <v>0</v>
      </c>
      <c r="M37" s="1045">
        <f>+'1027 CA-CA'!O72</f>
        <v>0</v>
      </c>
      <c r="N37" s="1045">
        <f>+'1027 CA-CA'!O73</f>
        <v>0</v>
      </c>
      <c r="O37" s="1045">
        <f>+'1027 CA-CA'!O74</f>
        <v>0</v>
      </c>
      <c r="P37" s="1045">
        <f>+'1027 CA-CA'!O75</f>
        <v>0</v>
      </c>
      <c r="Q37" s="1045">
        <f>+'1027 CA-CA'!O76</f>
        <v>0</v>
      </c>
      <c r="R37" s="1045">
        <f>+'1027 CA-CA'!O77</f>
        <v>0</v>
      </c>
      <c r="S37" s="1045">
        <f>+'1027 CA-CA'!O78</f>
        <v>0</v>
      </c>
      <c r="T37" s="1045">
        <f>+'1027 CA-CA'!O79</f>
        <v>0</v>
      </c>
      <c r="U37" s="1045">
        <f>+'1027 CA-CA'!O80</f>
        <v>0</v>
      </c>
      <c r="V37" s="1350">
        <f t="shared" si="0"/>
        <v>0.1144</v>
      </c>
      <c r="X37" s="1052" t="s">
        <v>5679</v>
      </c>
      <c r="Y37" s="1342">
        <v>0</v>
      </c>
      <c r="Z37" s="802">
        <v>2.86E-2</v>
      </c>
      <c r="AA37" s="802">
        <v>2.86E-2</v>
      </c>
      <c r="AB37" s="802">
        <v>2.86E-2</v>
      </c>
      <c r="AC37" s="802">
        <v>2.86E-2</v>
      </c>
      <c r="AD37" s="802">
        <v>0</v>
      </c>
      <c r="AE37" s="802">
        <v>0</v>
      </c>
      <c r="AF37" s="802">
        <v>0</v>
      </c>
      <c r="AG37" s="802">
        <v>0</v>
      </c>
      <c r="AH37" s="802">
        <v>0</v>
      </c>
      <c r="AI37" s="802">
        <v>0</v>
      </c>
      <c r="AJ37" s="802">
        <v>0</v>
      </c>
      <c r="AK37" s="802">
        <v>0</v>
      </c>
      <c r="AL37" s="802">
        <v>2.86E-2</v>
      </c>
      <c r="AM37" s="802">
        <v>2.86E-2</v>
      </c>
      <c r="AN37" s="802">
        <v>0</v>
      </c>
      <c r="AO37" s="802">
        <v>0</v>
      </c>
      <c r="AP37" s="802">
        <v>0</v>
      </c>
      <c r="AQ37" s="1058">
        <v>0.17160000000000003</v>
      </c>
    </row>
    <row r="38" spans="1:43" ht="44.25" customHeight="1" x14ac:dyDescent="0.25">
      <c r="A38" s="1351">
        <v>1028</v>
      </c>
      <c r="B38" s="1044" t="s">
        <v>32</v>
      </c>
      <c r="C38" s="1044" t="s">
        <v>32</v>
      </c>
      <c r="D38" s="1045">
        <f>+'1028 CONCEJO'!O63</f>
        <v>0</v>
      </c>
      <c r="E38" s="1045">
        <f>+'1028 CONCEJO'!O64</f>
        <v>0</v>
      </c>
      <c r="F38" s="1045">
        <f>+'1028 CONCEJO'!O65</f>
        <v>0</v>
      </c>
      <c r="G38" s="1045">
        <f>+'1028 CONCEJO'!O66</f>
        <v>0</v>
      </c>
      <c r="H38" s="1045">
        <f>+'1028 CONCEJO'!O67</f>
        <v>0</v>
      </c>
      <c r="I38" s="1045">
        <f>+'1028 CONCEJO'!O68</f>
        <v>0</v>
      </c>
      <c r="J38" s="1045">
        <f>+'1028 CONCEJO'!O69</f>
        <v>0</v>
      </c>
      <c r="K38" s="1045">
        <f>+'1028 CONCEJO'!O70</f>
        <v>0</v>
      </c>
      <c r="L38" s="1045">
        <f>+'1028 CONCEJO'!O71</f>
        <v>0</v>
      </c>
      <c r="M38" s="1045">
        <f>+'1028 CONCEJO'!O72</f>
        <v>0</v>
      </c>
      <c r="N38" s="1045">
        <f>+'1028 CONCEJO'!O73</f>
        <v>0</v>
      </c>
      <c r="O38" s="1045">
        <f>+'1028 CONCEJO'!O74</f>
        <v>0</v>
      </c>
      <c r="P38" s="1045">
        <f>+'1028 CONCEJO'!O75</f>
        <v>0</v>
      </c>
      <c r="Q38" s="1045">
        <f>+'1028 CONCEJO'!O76</f>
        <v>0</v>
      </c>
      <c r="R38" s="1045">
        <f>+'1028 CONCEJO'!O77</f>
        <v>0</v>
      </c>
      <c r="S38" s="1045">
        <f>+'1028 CONCEJO'!O78</f>
        <v>0</v>
      </c>
      <c r="T38" s="1045">
        <f>+'1028 CONCEJO'!O79</f>
        <v>0</v>
      </c>
      <c r="U38" s="1045">
        <f>+'1028 CONCEJO'!O80</f>
        <v>0</v>
      </c>
      <c r="V38" s="1350">
        <f t="shared" si="0"/>
        <v>0</v>
      </c>
      <c r="X38" s="1052" t="s">
        <v>60</v>
      </c>
      <c r="Y38" s="1342">
        <v>0</v>
      </c>
      <c r="Z38" s="802">
        <v>2.86E-2</v>
      </c>
      <c r="AA38" s="802">
        <v>2.86E-2</v>
      </c>
      <c r="AB38" s="802">
        <v>2.86E-2</v>
      </c>
      <c r="AC38" s="802">
        <v>2.86E-2</v>
      </c>
      <c r="AD38" s="802">
        <v>0</v>
      </c>
      <c r="AE38" s="802">
        <v>0</v>
      </c>
      <c r="AF38" s="802">
        <v>0</v>
      </c>
      <c r="AG38" s="802">
        <v>0</v>
      </c>
      <c r="AH38" s="802">
        <v>0</v>
      </c>
      <c r="AI38" s="802">
        <v>0</v>
      </c>
      <c r="AJ38" s="802">
        <v>0</v>
      </c>
      <c r="AK38" s="802">
        <v>0</v>
      </c>
      <c r="AL38" s="802">
        <v>2.86E-2</v>
      </c>
      <c r="AM38" s="802">
        <v>2.86E-2</v>
      </c>
      <c r="AN38" s="802">
        <v>0</v>
      </c>
      <c r="AO38" s="802">
        <v>0</v>
      </c>
      <c r="AP38" s="802">
        <v>0</v>
      </c>
      <c r="AQ38" s="1058">
        <v>0.17160000000000003</v>
      </c>
    </row>
    <row r="39" spans="1:43" ht="44.25" customHeight="1" x14ac:dyDescent="0.25">
      <c r="A39" s="1351">
        <v>1029</v>
      </c>
      <c r="B39" s="1044" t="s">
        <v>5676</v>
      </c>
      <c r="C39" s="1044" t="s">
        <v>2759</v>
      </c>
      <c r="D39" s="1045">
        <f>+'1029 CONT'!O63</f>
        <v>0.1</v>
      </c>
      <c r="E39" s="1045">
        <f>+'1029 CONT'!O64</f>
        <v>2.86E-2</v>
      </c>
      <c r="F39" s="1045">
        <f>+'1029 CONT'!O65</f>
        <v>2.86E-2</v>
      </c>
      <c r="G39" s="1045">
        <f>+'1029 CONT'!O66</f>
        <v>2.86E-2</v>
      </c>
      <c r="H39" s="1045">
        <f>+'1029 CONT'!O67</f>
        <v>2.86E-2</v>
      </c>
      <c r="I39" s="1045">
        <f>+'1029 CONT'!O68</f>
        <v>0</v>
      </c>
      <c r="J39" s="1045">
        <f>+'1029 CONT'!O69</f>
        <v>0</v>
      </c>
      <c r="K39" s="1045">
        <f>+'1029 CONT'!O70</f>
        <v>0</v>
      </c>
      <c r="L39" s="1045">
        <f>+'1029 CONT'!O71</f>
        <v>0</v>
      </c>
      <c r="M39" s="1045">
        <f>+'1029 CONT'!O72</f>
        <v>0</v>
      </c>
      <c r="N39" s="1045">
        <f>+'1029 CONT'!O73</f>
        <v>0</v>
      </c>
      <c r="O39" s="1045">
        <f>+'1029 CONT'!O74</f>
        <v>0</v>
      </c>
      <c r="P39" s="1045">
        <f>+'1029 CONT'!O75</f>
        <v>0</v>
      </c>
      <c r="Q39" s="1045">
        <f>+'1029 CONT'!O76</f>
        <v>2.86E-2</v>
      </c>
      <c r="R39" s="1045">
        <f>+'1029 CONT'!O77</f>
        <v>2.86E-2</v>
      </c>
      <c r="S39" s="1045">
        <f>+'1029 CONT'!O78</f>
        <v>0.1</v>
      </c>
      <c r="T39" s="1045">
        <f>+'1029 CONT'!O79</f>
        <v>0.1</v>
      </c>
      <c r="U39" s="1045">
        <f>+'1029 CONT'!O80</f>
        <v>0</v>
      </c>
      <c r="V39" s="1350">
        <f t="shared" si="0"/>
        <v>0.47160000000000002</v>
      </c>
      <c r="X39" s="1052" t="s">
        <v>38</v>
      </c>
      <c r="Y39" s="1342">
        <v>0</v>
      </c>
      <c r="Z39" s="802">
        <v>2.86E-2</v>
      </c>
      <c r="AA39" s="802">
        <v>2.86E-2</v>
      </c>
      <c r="AB39" s="802">
        <v>2.86E-2</v>
      </c>
      <c r="AC39" s="802">
        <v>2.86E-2</v>
      </c>
      <c r="AD39" s="802">
        <v>0</v>
      </c>
      <c r="AE39" s="802">
        <v>0</v>
      </c>
      <c r="AF39" s="802">
        <v>0</v>
      </c>
      <c r="AG39" s="802">
        <v>0</v>
      </c>
      <c r="AH39" s="802">
        <v>0</v>
      </c>
      <c r="AI39" s="802">
        <v>0</v>
      </c>
      <c r="AJ39" s="802">
        <v>0</v>
      </c>
      <c r="AK39" s="802">
        <v>0</v>
      </c>
      <c r="AL39" s="802">
        <v>0</v>
      </c>
      <c r="AM39" s="802">
        <v>0</v>
      </c>
      <c r="AN39" s="802">
        <v>0</v>
      </c>
      <c r="AO39" s="802">
        <v>0</v>
      </c>
      <c r="AP39" s="802">
        <v>0</v>
      </c>
      <c r="AQ39" s="1058">
        <v>0.1144</v>
      </c>
    </row>
    <row r="40" spans="1:43" ht="44.25" customHeight="1" x14ac:dyDescent="0.25">
      <c r="A40" s="1351">
        <v>1030</v>
      </c>
      <c r="B40" s="1044" t="s">
        <v>34</v>
      </c>
      <c r="C40" s="1044" t="s">
        <v>1138</v>
      </c>
      <c r="D40" s="1045">
        <f>+'1030 IDPAC'!O63</f>
        <v>0.1</v>
      </c>
      <c r="E40" s="1045">
        <f>+'1030 IDPAC'!O64</f>
        <v>2.86E-2</v>
      </c>
      <c r="F40" s="1045">
        <f>+'1030 IDPAC'!O65</f>
        <v>2.86E-2</v>
      </c>
      <c r="G40" s="1045">
        <f>+'1030 IDPAC'!O66</f>
        <v>2.86E-2</v>
      </c>
      <c r="H40" s="1045">
        <f>+'1030 IDPAC'!O67</f>
        <v>2.86E-2</v>
      </c>
      <c r="I40" s="1045">
        <f>+'1030 IDPAC'!O68</f>
        <v>0</v>
      </c>
      <c r="J40" s="1045">
        <f>+'1030 IDPAC'!O69</f>
        <v>0</v>
      </c>
      <c r="K40" s="1045">
        <f>+'1030 IDPAC'!O70</f>
        <v>0</v>
      </c>
      <c r="L40" s="1045">
        <f>+'1030 IDPAC'!O71</f>
        <v>2.86E-2</v>
      </c>
      <c r="M40" s="1045">
        <f>+'1030 IDPAC'!O72</f>
        <v>0</v>
      </c>
      <c r="N40" s="1045">
        <f>+'1030 IDPAC'!O73</f>
        <v>0</v>
      </c>
      <c r="O40" s="1045">
        <f>+'1030 IDPAC'!O74</f>
        <v>2.86E-2</v>
      </c>
      <c r="P40" s="1045">
        <f>+'1030 IDPAC'!O75</f>
        <v>0</v>
      </c>
      <c r="Q40" s="1045">
        <f>+'1030 IDPAC'!O76</f>
        <v>2.86E-2</v>
      </c>
      <c r="R40" s="1045">
        <f>+'1030 IDPAC'!O77</f>
        <v>2.86E-2</v>
      </c>
      <c r="S40" s="1045">
        <f>+'1030 IDPAC'!O78</f>
        <v>0</v>
      </c>
      <c r="T40" s="1045">
        <f>+'1030 IDPAC'!O79</f>
        <v>0</v>
      </c>
      <c r="U40" s="1045">
        <f>+'1030 IDPAC'!O80</f>
        <v>0.3</v>
      </c>
      <c r="V40" s="1350">
        <f t="shared" si="0"/>
        <v>0.62880000000000003</v>
      </c>
      <c r="X40" s="1052" t="s">
        <v>51</v>
      </c>
      <c r="Y40" s="1342">
        <v>0</v>
      </c>
      <c r="Z40" s="802">
        <v>2.86E-2</v>
      </c>
      <c r="AA40" s="802">
        <v>2.86E-2</v>
      </c>
      <c r="AB40" s="802">
        <v>2.86E-2</v>
      </c>
      <c r="AC40" s="802">
        <v>2.86E-2</v>
      </c>
      <c r="AD40" s="802">
        <v>0</v>
      </c>
      <c r="AE40" s="802">
        <v>0</v>
      </c>
      <c r="AF40" s="802">
        <v>0</v>
      </c>
      <c r="AG40" s="802">
        <v>0</v>
      </c>
      <c r="AH40" s="802">
        <v>0</v>
      </c>
      <c r="AI40" s="802">
        <v>0</v>
      </c>
      <c r="AJ40" s="802">
        <v>0</v>
      </c>
      <c r="AK40" s="802">
        <v>0</v>
      </c>
      <c r="AL40" s="802">
        <v>0</v>
      </c>
      <c r="AM40" s="802">
        <v>0</v>
      </c>
      <c r="AN40" s="802">
        <v>0</v>
      </c>
      <c r="AO40" s="802">
        <v>0</v>
      </c>
      <c r="AP40" s="802">
        <v>0</v>
      </c>
      <c r="AQ40" s="1058">
        <v>0.1144</v>
      </c>
    </row>
    <row r="41" spans="1:43" ht="44.25" customHeight="1" x14ac:dyDescent="0.25">
      <c r="A41" s="1351">
        <v>1031</v>
      </c>
      <c r="B41" s="1044" t="s">
        <v>35</v>
      </c>
      <c r="C41" s="1044" t="s">
        <v>1700</v>
      </c>
      <c r="D41" s="1045">
        <f>+'1031 METRO'!O63</f>
        <v>0</v>
      </c>
      <c r="E41" s="1045">
        <f>+'1031 METRO'!O64</f>
        <v>2.86E-2</v>
      </c>
      <c r="F41" s="1045">
        <f>+'1031 METRO'!O65</f>
        <v>2.86E-2</v>
      </c>
      <c r="G41" s="1045">
        <f>+'1031 METRO'!O66</f>
        <v>2.86E-2</v>
      </c>
      <c r="H41" s="1045">
        <f>+'1031 METRO'!O67</f>
        <v>2.86E-2</v>
      </c>
      <c r="I41" s="1045">
        <f>+'1031 METRO'!O68</f>
        <v>2.86E-2</v>
      </c>
      <c r="J41" s="1045">
        <f>+'1031 METRO'!O69</f>
        <v>2.86E-2</v>
      </c>
      <c r="K41" s="1045">
        <f>+'1031 METRO'!O70</f>
        <v>0</v>
      </c>
      <c r="L41" s="1045">
        <f>+'1031 METRO'!O71</f>
        <v>2.86E-2</v>
      </c>
      <c r="M41" s="1045">
        <f>+'1031 METRO'!O72</f>
        <v>2.86E-2</v>
      </c>
      <c r="N41" s="1045">
        <f>+'1031 METRO'!O73</f>
        <v>0</v>
      </c>
      <c r="O41" s="1045">
        <f>+'1031 METRO'!O74</f>
        <v>0</v>
      </c>
      <c r="P41" s="1045">
        <f>+'1031 METRO'!O75</f>
        <v>0</v>
      </c>
      <c r="Q41" s="1045">
        <f>+'1031 METRO'!O76</f>
        <v>2.86E-2</v>
      </c>
      <c r="R41" s="1045">
        <f>+'1031 METRO'!O77</f>
        <v>2.86E-2</v>
      </c>
      <c r="S41" s="1045">
        <f>+'1031 METRO'!O78</f>
        <v>0</v>
      </c>
      <c r="T41" s="1045">
        <f>+'1031 METRO'!O79</f>
        <v>0</v>
      </c>
      <c r="U41" s="1045">
        <f>+'1031 METRO'!O80</f>
        <v>0</v>
      </c>
      <c r="V41" s="1350">
        <f t="shared" si="0"/>
        <v>0.28600000000000009</v>
      </c>
      <c r="X41" s="1052" t="s">
        <v>12</v>
      </c>
      <c r="Y41" s="1342">
        <v>0</v>
      </c>
      <c r="Z41" s="802">
        <v>0</v>
      </c>
      <c r="AA41" s="802">
        <v>0</v>
      </c>
      <c r="AB41" s="802">
        <v>0</v>
      </c>
      <c r="AC41" s="802">
        <v>0</v>
      </c>
      <c r="AD41" s="802">
        <v>0</v>
      </c>
      <c r="AE41" s="802">
        <v>0</v>
      </c>
      <c r="AF41" s="802">
        <v>0</v>
      </c>
      <c r="AG41" s="802">
        <v>0</v>
      </c>
      <c r="AH41" s="802">
        <v>0</v>
      </c>
      <c r="AI41" s="802">
        <v>0</v>
      </c>
      <c r="AJ41" s="802">
        <v>0</v>
      </c>
      <c r="AK41" s="802">
        <v>0</v>
      </c>
      <c r="AL41" s="802">
        <v>0</v>
      </c>
      <c r="AM41" s="802">
        <v>0</v>
      </c>
      <c r="AN41" s="802">
        <v>0</v>
      </c>
      <c r="AO41" s="802">
        <v>0</v>
      </c>
      <c r="AP41" s="802">
        <v>0</v>
      </c>
      <c r="AQ41" s="1058">
        <v>0</v>
      </c>
    </row>
    <row r="42" spans="1:43" ht="44.25" customHeight="1" thickBot="1" x14ac:dyDescent="0.3">
      <c r="A42" s="1351">
        <v>1032</v>
      </c>
      <c r="B42" s="1044" t="s">
        <v>36</v>
      </c>
      <c r="C42" s="1044" t="s">
        <v>100</v>
      </c>
      <c r="D42" s="1045">
        <f>+'1032 UAESP'!O63</f>
        <v>0</v>
      </c>
      <c r="E42" s="1045">
        <f>+'1032 UAESP'!O64</f>
        <v>2.86E-2</v>
      </c>
      <c r="F42" s="1045">
        <f>+'1032 UAESP'!O65</f>
        <v>2.86E-2</v>
      </c>
      <c r="G42" s="1045">
        <f>+'1032 UAESP'!O66</f>
        <v>2.86E-2</v>
      </c>
      <c r="H42" s="1045">
        <f>+'1032 UAESP'!O67</f>
        <v>2.86E-2</v>
      </c>
      <c r="I42" s="1045">
        <f>+'1032 UAESP'!O68</f>
        <v>0</v>
      </c>
      <c r="J42" s="1045">
        <f>+'1032 UAESP'!O69</f>
        <v>0</v>
      </c>
      <c r="K42" s="1045">
        <f>+'1032 UAESP'!O70</f>
        <v>2.86E-2</v>
      </c>
      <c r="L42" s="1045">
        <f>+'1032 UAESP'!O71</f>
        <v>2.86E-2</v>
      </c>
      <c r="M42" s="1045">
        <f>+'1032 UAESP'!O72</f>
        <v>0</v>
      </c>
      <c r="N42" s="1045">
        <f>+'1032 UAESP'!O73</f>
        <v>0</v>
      </c>
      <c r="O42" s="1045">
        <f>+'1032 UAESP'!O74</f>
        <v>0</v>
      </c>
      <c r="P42" s="1045">
        <f>+'1032 UAESP'!O75</f>
        <v>0</v>
      </c>
      <c r="Q42" s="1045">
        <f>+'1032 UAESP'!O76</f>
        <v>2.86E-2</v>
      </c>
      <c r="R42" s="1045">
        <f>+'1032 UAESP'!O77</f>
        <v>2.86E-2</v>
      </c>
      <c r="S42" s="1045">
        <f>+'1032 UAESP'!O78</f>
        <v>0</v>
      </c>
      <c r="T42" s="1045">
        <f>+'1032 UAESP'!O79</f>
        <v>0</v>
      </c>
      <c r="U42" s="1045">
        <f>+'1032 UAESP'!O80</f>
        <v>0</v>
      </c>
      <c r="V42" s="1350">
        <f t="shared" si="0"/>
        <v>0.22880000000000006</v>
      </c>
      <c r="X42" s="1343" t="s">
        <v>11</v>
      </c>
      <c r="Y42" s="1342">
        <v>0</v>
      </c>
      <c r="Z42" s="802">
        <v>0</v>
      </c>
      <c r="AA42" s="802">
        <v>0</v>
      </c>
      <c r="AB42" s="802">
        <v>0</v>
      </c>
      <c r="AC42" s="802">
        <v>0</v>
      </c>
      <c r="AD42" s="802">
        <v>0</v>
      </c>
      <c r="AE42" s="802">
        <v>0</v>
      </c>
      <c r="AF42" s="802">
        <v>0</v>
      </c>
      <c r="AG42" s="802">
        <v>0</v>
      </c>
      <c r="AH42" s="802">
        <v>0</v>
      </c>
      <c r="AI42" s="802">
        <v>0</v>
      </c>
      <c r="AJ42" s="802">
        <v>0</v>
      </c>
      <c r="AK42" s="802">
        <v>0</v>
      </c>
      <c r="AL42" s="802">
        <v>0</v>
      </c>
      <c r="AM42" s="802">
        <v>0</v>
      </c>
      <c r="AN42" s="802">
        <v>0</v>
      </c>
      <c r="AO42" s="802">
        <v>0</v>
      </c>
      <c r="AP42" s="802">
        <v>0</v>
      </c>
      <c r="AQ42" s="1058">
        <v>0</v>
      </c>
    </row>
    <row r="43" spans="1:43" ht="44.25" customHeight="1" thickBot="1" x14ac:dyDescent="0.3">
      <c r="A43" s="1351">
        <v>1033</v>
      </c>
      <c r="B43" s="1044" t="s">
        <v>37</v>
      </c>
      <c r="C43" s="1044" t="s">
        <v>1900</v>
      </c>
      <c r="D43" s="1045">
        <f>+'1033 IDEP'!O63</f>
        <v>0</v>
      </c>
      <c r="E43" s="1045">
        <f>+'1033 IDEP'!O64</f>
        <v>2.86E-2</v>
      </c>
      <c r="F43" s="1045">
        <f>+'1033 IDEP'!O65</f>
        <v>2.86E-2</v>
      </c>
      <c r="G43" s="1045">
        <f>+'1033 IDEP'!O66</f>
        <v>2.86E-2</v>
      </c>
      <c r="H43" s="1045">
        <f>+'1033 IDEP'!O67</f>
        <v>2.86E-2</v>
      </c>
      <c r="I43" s="1045">
        <f>+'1033 IDEP'!O68</f>
        <v>0</v>
      </c>
      <c r="J43" s="1045">
        <f>+'1033 IDEP'!O69</f>
        <v>0</v>
      </c>
      <c r="K43" s="1045">
        <f>+'1033 IDEP'!O70</f>
        <v>0</v>
      </c>
      <c r="L43" s="1045">
        <f>+'1033 IDEP'!O71</f>
        <v>0</v>
      </c>
      <c r="M43" s="1045">
        <f>+'1033 IDEP'!O72</f>
        <v>0</v>
      </c>
      <c r="N43" s="1045">
        <f>+'1033 IDEP'!O73</f>
        <v>0</v>
      </c>
      <c r="O43" s="1045">
        <f>+'1033 IDEP'!O74</f>
        <v>0</v>
      </c>
      <c r="P43" s="1045">
        <f>+'1033 IDEP'!O75</f>
        <v>0</v>
      </c>
      <c r="Q43" s="1045">
        <f>+'1033 IDEP'!O76</f>
        <v>2.86E-2</v>
      </c>
      <c r="R43" s="1045">
        <f>+'1033 IDEP'!O77</f>
        <v>2.86E-2</v>
      </c>
      <c r="S43" s="1045">
        <f>+'1033 IDEP'!O78</f>
        <v>0</v>
      </c>
      <c r="T43" s="1045">
        <f>+'1033 IDEP'!O79</f>
        <v>0</v>
      </c>
      <c r="U43" s="1045">
        <f>+'1033 IDEP'!O80</f>
        <v>0</v>
      </c>
      <c r="V43" s="1350">
        <f t="shared" si="0"/>
        <v>0.17160000000000003</v>
      </c>
      <c r="X43" s="1055" t="s">
        <v>5658</v>
      </c>
      <c r="Y43" s="1344">
        <v>0</v>
      </c>
      <c r="Z43" s="1070">
        <v>2.1450000000000004E-2</v>
      </c>
      <c r="AA43" s="1070">
        <v>2.1450000000000004E-2</v>
      </c>
      <c r="AB43" s="1070">
        <v>2.1450000000000004E-2</v>
      </c>
      <c r="AC43" s="1070">
        <v>1.7875000000000002E-2</v>
      </c>
      <c r="AD43" s="1070">
        <v>0</v>
      </c>
      <c r="AE43" s="1070">
        <v>0</v>
      </c>
      <c r="AF43" s="1070">
        <v>0</v>
      </c>
      <c r="AG43" s="1070">
        <v>0</v>
      </c>
      <c r="AH43" s="1070">
        <v>0</v>
      </c>
      <c r="AI43" s="1070">
        <v>3.5750000000000001E-3</v>
      </c>
      <c r="AJ43" s="1070">
        <v>3.5750000000000001E-3</v>
      </c>
      <c r="AK43" s="1070">
        <v>0</v>
      </c>
      <c r="AL43" s="1070">
        <v>1.0725E-2</v>
      </c>
      <c r="AM43" s="1070">
        <v>1.0725E-2</v>
      </c>
      <c r="AN43" s="1070">
        <v>2.5000000000000001E-2</v>
      </c>
      <c r="AO43" s="1070">
        <v>2.5000000000000001E-2</v>
      </c>
      <c r="AP43" s="1070">
        <v>0</v>
      </c>
      <c r="AQ43" s="1057">
        <v>0.16082500000000002</v>
      </c>
    </row>
    <row r="44" spans="1:43" ht="44.25" customHeight="1" x14ac:dyDescent="0.25">
      <c r="A44" s="1351">
        <v>1034</v>
      </c>
      <c r="B44" s="1044" t="s">
        <v>3588</v>
      </c>
      <c r="C44" s="1044" t="s">
        <v>1465</v>
      </c>
      <c r="D44" s="1045">
        <f>+'1034 IDPC'!O63</f>
        <v>0.1</v>
      </c>
      <c r="E44" s="1045">
        <f>+'1034 IDPC'!O64</f>
        <v>2.86E-2</v>
      </c>
      <c r="F44" s="1045">
        <f>+'1034 IDPC'!O65</f>
        <v>2.86E-2</v>
      </c>
      <c r="G44" s="1045">
        <f>+'1034 IDPC'!O66</f>
        <v>2.86E-2</v>
      </c>
      <c r="H44" s="1045">
        <f>+'1034 IDPC'!O67</f>
        <v>2.86E-2</v>
      </c>
      <c r="I44" s="1045">
        <f>+'1034 IDPC'!O68</f>
        <v>0</v>
      </c>
      <c r="J44" s="1045">
        <f>+'1034 IDPC'!O69</f>
        <v>0</v>
      </c>
      <c r="K44" s="1045">
        <f>+'1034 IDPC'!O70</f>
        <v>0</v>
      </c>
      <c r="L44" s="1045">
        <f>+'1034 IDPC'!O71</f>
        <v>0</v>
      </c>
      <c r="M44" s="1045">
        <f>+'1034 IDPC'!O72</f>
        <v>0</v>
      </c>
      <c r="N44" s="1045">
        <f>+'1034 IDPC'!O73</f>
        <v>0</v>
      </c>
      <c r="O44" s="1045">
        <f>+'1034 IDPC'!O74</f>
        <v>0</v>
      </c>
      <c r="P44" s="1045">
        <f>+'1034 IDPC'!O75</f>
        <v>0</v>
      </c>
      <c r="Q44" s="1045">
        <f>+'1034 IDPC'!O76</f>
        <v>2.86E-2</v>
      </c>
      <c r="R44" s="1045">
        <f>+'1034 IDPC'!O77</f>
        <v>2.86E-2</v>
      </c>
      <c r="S44" s="1045">
        <f>+'1034 IDPC'!O78</f>
        <v>0</v>
      </c>
      <c r="T44" s="1045">
        <f>+'1034 IDPC'!O79</f>
        <v>0</v>
      </c>
      <c r="U44" s="1045">
        <f>+'1034 IDPC'!O80</f>
        <v>0</v>
      </c>
      <c r="V44" s="1350">
        <f t="shared" si="0"/>
        <v>0.27160000000000006</v>
      </c>
      <c r="X44" s="1065"/>
      <c r="AQ44" s="1061"/>
    </row>
    <row r="45" spans="1:43" ht="44.25" customHeight="1" x14ac:dyDescent="0.25">
      <c r="A45" s="1351">
        <v>1035</v>
      </c>
      <c r="B45" s="1044" t="s">
        <v>38</v>
      </c>
      <c r="C45" s="1044" t="s">
        <v>1331</v>
      </c>
      <c r="D45" s="1045">
        <f>+'1035 CAPSALUD'!O63</f>
        <v>0</v>
      </c>
      <c r="E45" s="1045">
        <f>+'1035 CAPSALUD'!O64</f>
        <v>2.86E-2</v>
      </c>
      <c r="F45" s="1045">
        <f>+'1035 CAPSALUD'!O65</f>
        <v>2.86E-2</v>
      </c>
      <c r="G45" s="1045">
        <f>+'1035 CAPSALUD'!O66</f>
        <v>2.86E-2</v>
      </c>
      <c r="H45" s="1045">
        <f>+'1035 CAPSALUD'!O67</f>
        <v>2.86E-2</v>
      </c>
      <c r="I45" s="1045">
        <f>+'1035 CAPSALUD'!O68</f>
        <v>0</v>
      </c>
      <c r="J45" s="1045">
        <f>+'1035 CAPSALUD'!O69</f>
        <v>0</v>
      </c>
      <c r="K45" s="1045">
        <f>+'1035 CAPSALUD'!O70</f>
        <v>0</v>
      </c>
      <c r="L45" s="1045">
        <f>+'1035 CAPSALUD'!O71</f>
        <v>0</v>
      </c>
      <c r="M45" s="1045">
        <f>+'1035 CAPSALUD'!O72</f>
        <v>0</v>
      </c>
      <c r="N45" s="1045">
        <f>+'1035 CAPSALUD'!O73</f>
        <v>0</v>
      </c>
      <c r="O45" s="1045">
        <f>+'1035 CAPSALUD'!O74</f>
        <v>0</v>
      </c>
      <c r="P45" s="1045">
        <f>+'1035 CAPSALUD'!O75</f>
        <v>0</v>
      </c>
      <c r="Q45" s="1045">
        <f>+'1035 CAPSALUD'!O76</f>
        <v>0</v>
      </c>
      <c r="R45" s="1045">
        <f>+'1035 CAPSALUD'!O77</f>
        <v>0</v>
      </c>
      <c r="S45" s="1045">
        <f>+'1035 CAPSALUD'!O78</f>
        <v>0</v>
      </c>
      <c r="T45" s="1045">
        <f>+'1035 CAPSALUD'!O79</f>
        <v>0</v>
      </c>
      <c r="U45" s="1045">
        <f>+'1035 CAPSALUD'!O80</f>
        <v>0</v>
      </c>
      <c r="V45" s="1350">
        <f t="shared" si="0"/>
        <v>0.1144</v>
      </c>
      <c r="X45" s="1065"/>
      <c r="AQ45" s="1061"/>
    </row>
    <row r="46" spans="1:43" ht="44.25" customHeight="1" x14ac:dyDescent="0.25">
      <c r="A46" s="1351">
        <v>1036</v>
      </c>
      <c r="B46" s="1044" t="s">
        <v>39</v>
      </c>
      <c r="C46" s="1044" t="s">
        <v>1465</v>
      </c>
      <c r="D46" s="1045">
        <f>+'1036 OFB'!O63</f>
        <v>0.1</v>
      </c>
      <c r="E46" s="1045">
        <f>+'1036 OFB'!O64</f>
        <v>2.86E-2</v>
      </c>
      <c r="F46" s="1045">
        <f>+'1036 OFB'!O65</f>
        <v>2.86E-2</v>
      </c>
      <c r="G46" s="1045">
        <f>+'1036 OFB'!O66</f>
        <v>2.86E-2</v>
      </c>
      <c r="H46" s="1045">
        <f>+'1036 OFB'!O67</f>
        <v>2.86E-2</v>
      </c>
      <c r="I46" s="1045">
        <f>+'1036 OFB'!O68</f>
        <v>0</v>
      </c>
      <c r="J46" s="1045">
        <f>+'1036 OFB'!O69</f>
        <v>0</v>
      </c>
      <c r="K46" s="1045">
        <f>+'1036 OFB'!O70</f>
        <v>0</v>
      </c>
      <c r="L46" s="1045">
        <f>+'1036 OFB'!O71</f>
        <v>0</v>
      </c>
      <c r="M46" s="1045">
        <f>+'1036 OFB'!O72</f>
        <v>0</v>
      </c>
      <c r="N46" s="1045">
        <f>+'1036 OFB'!O73</f>
        <v>0</v>
      </c>
      <c r="O46" s="1045">
        <f>+'1036 OFB'!O74</f>
        <v>0</v>
      </c>
      <c r="P46" s="1045">
        <f>+'1036 OFB'!O75</f>
        <v>0</v>
      </c>
      <c r="Q46" s="1045">
        <f>+'1036 OFB'!O76</f>
        <v>0</v>
      </c>
      <c r="R46" s="1045">
        <f>+'1036 OFB'!O77</f>
        <v>0</v>
      </c>
      <c r="S46" s="1045">
        <f>+'1036 OFB'!O78</f>
        <v>0.1</v>
      </c>
      <c r="T46" s="1045">
        <f>+'1036 OFB'!O79</f>
        <v>0.1</v>
      </c>
      <c r="U46" s="1045">
        <f>+'1036 OFB'!O80</f>
        <v>0</v>
      </c>
      <c r="V46" s="1350">
        <f t="shared" si="0"/>
        <v>0.41439999999999999</v>
      </c>
      <c r="X46" s="1065"/>
      <c r="AQ46" s="1061"/>
    </row>
    <row r="47" spans="1:43" ht="44.25" customHeight="1" x14ac:dyDescent="0.25">
      <c r="A47" s="1351">
        <v>1037</v>
      </c>
      <c r="B47" s="1044" t="s">
        <v>40</v>
      </c>
      <c r="C47" s="1044" t="s">
        <v>1082</v>
      </c>
      <c r="D47" s="1045">
        <f>+'1037 INVEST'!O63</f>
        <v>0</v>
      </c>
      <c r="E47" s="1045">
        <f>+'1037 INVEST'!O64</f>
        <v>2.86E-2</v>
      </c>
      <c r="F47" s="1045">
        <f>+'1037 INVEST'!O65</f>
        <v>2.86E-2</v>
      </c>
      <c r="G47" s="1045">
        <f>+'1037 INVEST'!O66</f>
        <v>2.86E-2</v>
      </c>
      <c r="H47" s="1045">
        <f>+'1037 INVEST'!O67</f>
        <v>0</v>
      </c>
      <c r="I47" s="1045">
        <f>+'1037 INVEST'!O68</f>
        <v>0</v>
      </c>
      <c r="J47" s="1045">
        <f>+'1037 INVEST'!O69</f>
        <v>0</v>
      </c>
      <c r="K47" s="1045">
        <f>+'1037 INVEST'!O70</f>
        <v>0</v>
      </c>
      <c r="L47" s="1045">
        <f>+'1037 INVEST'!O71</f>
        <v>0</v>
      </c>
      <c r="M47" s="1045">
        <f>+'1037 INVEST'!O72</f>
        <v>0</v>
      </c>
      <c r="N47" s="1045">
        <f>+'1037 INVEST'!O73</f>
        <v>0</v>
      </c>
      <c r="O47" s="1045">
        <f>+'1037 INVEST'!O74</f>
        <v>0</v>
      </c>
      <c r="P47" s="1045">
        <f>+'1037 INVEST'!O75</f>
        <v>0</v>
      </c>
      <c r="Q47" s="1045">
        <f>+'1037 INVEST'!O76</f>
        <v>0</v>
      </c>
      <c r="R47" s="1045">
        <f>+'1037 INVEST'!O77</f>
        <v>0</v>
      </c>
      <c r="S47" s="1045">
        <f>+'1037 INVEST'!O78</f>
        <v>0.1</v>
      </c>
      <c r="T47" s="1045">
        <f>+'1037 INVEST'!O79</f>
        <v>0</v>
      </c>
      <c r="U47" s="1045">
        <f>+'1037 INVEST'!O80</f>
        <v>0</v>
      </c>
      <c r="V47" s="1350">
        <f t="shared" si="0"/>
        <v>0.18580000000000002</v>
      </c>
      <c r="X47" s="1065"/>
      <c r="AQ47" s="1061"/>
    </row>
    <row r="48" spans="1:43" ht="44.25" customHeight="1" x14ac:dyDescent="0.25">
      <c r="A48" s="1351">
        <v>1038</v>
      </c>
      <c r="B48" s="1044" t="s">
        <v>41</v>
      </c>
      <c r="C48" s="1044" t="s">
        <v>100</v>
      </c>
      <c r="D48" s="1045">
        <f>+'1038 SDHAB'!O63</f>
        <v>0</v>
      </c>
      <c r="E48" s="1045">
        <f>+'1038 SDHAB'!O64</f>
        <v>2.86E-2</v>
      </c>
      <c r="F48" s="1045">
        <f>+'1038 SDHAB'!O65</f>
        <v>2.86E-2</v>
      </c>
      <c r="G48" s="1045">
        <f>+'1038 SDHAB'!O66</f>
        <v>2.86E-2</v>
      </c>
      <c r="H48" s="1045">
        <f>+'1038 SDHAB'!O67</f>
        <v>2.86E-2</v>
      </c>
      <c r="I48" s="1045">
        <f>+'1038 SDHAB'!O68</f>
        <v>0</v>
      </c>
      <c r="J48" s="1045">
        <f>+'1038 SDHAB'!O69</f>
        <v>0</v>
      </c>
      <c r="K48" s="1045">
        <f>+'1038 SDHAB'!O70</f>
        <v>0</v>
      </c>
      <c r="L48" s="1045">
        <f>+'1038 SDHAB'!O71</f>
        <v>0</v>
      </c>
      <c r="M48" s="1045">
        <f>+'1038 SDHAB'!O72</f>
        <v>0</v>
      </c>
      <c r="N48" s="1045">
        <f>+'1038 SDHAB'!O73</f>
        <v>0</v>
      </c>
      <c r="O48" s="1045">
        <f>+'1038 SDHAB'!O74</f>
        <v>0</v>
      </c>
      <c r="P48" s="1045">
        <f>+'1038 SDHAB'!O75</f>
        <v>0</v>
      </c>
      <c r="Q48" s="1045">
        <f>+'1038 SDHAB'!O76</f>
        <v>0</v>
      </c>
      <c r="R48" s="1045">
        <f>+'1038 SDHAB'!O77</f>
        <v>0</v>
      </c>
      <c r="S48" s="1045">
        <f>+'1038 SDHAB'!O78</f>
        <v>0</v>
      </c>
      <c r="T48" s="1045">
        <f>+'1038 SDHAB'!O79</f>
        <v>0</v>
      </c>
      <c r="U48" s="1045">
        <f>+'1038 SDHAB'!O80</f>
        <v>0</v>
      </c>
      <c r="V48" s="1350">
        <f t="shared" si="0"/>
        <v>0.1144</v>
      </c>
      <c r="X48" s="1065"/>
      <c r="AQ48" s="1061"/>
    </row>
    <row r="49" spans="1:43" ht="44.25" customHeight="1" x14ac:dyDescent="0.25">
      <c r="A49" s="1351">
        <v>1039</v>
      </c>
      <c r="B49" s="1044" t="s">
        <v>42</v>
      </c>
      <c r="C49" s="1044" t="s">
        <v>4085</v>
      </c>
      <c r="D49" s="1045">
        <f>+'1039 IDIGER'!O63</f>
        <v>0</v>
      </c>
      <c r="E49" s="1045">
        <f>+'1039 IDIGER'!O64</f>
        <v>2.86E-2</v>
      </c>
      <c r="F49" s="1045">
        <f>+'1039 IDIGER'!O65</f>
        <v>2.86E-2</v>
      </c>
      <c r="G49" s="1045">
        <f>+'1039 IDIGER'!O66</f>
        <v>2.86E-2</v>
      </c>
      <c r="H49" s="1045">
        <f>+'1039 IDIGER'!O67</f>
        <v>2.86E-2</v>
      </c>
      <c r="I49" s="1045">
        <f>+'1039 IDIGER'!O68</f>
        <v>0</v>
      </c>
      <c r="J49" s="1045">
        <f>+'1039 IDIGER'!O69</f>
        <v>0</v>
      </c>
      <c r="K49" s="1045">
        <f>+'1039 IDIGER'!O70</f>
        <v>0</v>
      </c>
      <c r="L49" s="1045">
        <f>+'1039 IDIGER'!O71</f>
        <v>0</v>
      </c>
      <c r="M49" s="1045">
        <f>+'1039 IDIGER'!O72</f>
        <v>0</v>
      </c>
      <c r="N49" s="1045">
        <f>+'1039 IDIGER'!O73</f>
        <v>0</v>
      </c>
      <c r="O49" s="1045">
        <f>+'1039 IDIGER'!O74</f>
        <v>0</v>
      </c>
      <c r="P49" s="1045">
        <f>+'1039 IDIGER'!O75</f>
        <v>0</v>
      </c>
      <c r="Q49" s="1045">
        <f>+'1039 IDIGER'!O76</f>
        <v>0</v>
      </c>
      <c r="R49" s="1045">
        <f>+'1039 IDIGER'!O77</f>
        <v>0</v>
      </c>
      <c r="S49" s="1045">
        <f>+'1039 IDIGER'!O78</f>
        <v>0</v>
      </c>
      <c r="T49" s="1045">
        <f>+'1039 IDIGER'!O79</f>
        <v>0</v>
      </c>
      <c r="U49" s="1045">
        <f>+'1039 IDIGER'!O80</f>
        <v>0</v>
      </c>
      <c r="V49" s="1350">
        <f t="shared" si="0"/>
        <v>0.1144</v>
      </c>
      <c r="X49" s="1065"/>
      <c r="AQ49" s="1061"/>
    </row>
    <row r="50" spans="1:43" ht="44.25" customHeight="1" x14ac:dyDescent="0.25">
      <c r="A50" s="1351">
        <v>1040</v>
      </c>
      <c r="B50" s="1044" t="s">
        <v>43</v>
      </c>
      <c r="C50" s="1044" t="s">
        <v>4160</v>
      </c>
      <c r="D50" s="1045">
        <f>+'1040 IDIPRON'!O63</f>
        <v>0.1</v>
      </c>
      <c r="E50" s="1045">
        <f>+'1040 IDIPRON'!O64</f>
        <v>2.86E-2</v>
      </c>
      <c r="F50" s="1045">
        <f>+'1040 IDIPRON'!O65</f>
        <v>2.86E-2</v>
      </c>
      <c r="G50" s="1045">
        <f>+'1040 IDIPRON'!O66</f>
        <v>2.86E-2</v>
      </c>
      <c r="H50" s="1045">
        <f>+'1040 IDIPRON'!O67</f>
        <v>2.86E-2</v>
      </c>
      <c r="I50" s="1045">
        <f>+'1040 IDIPRON'!O68</f>
        <v>0</v>
      </c>
      <c r="J50" s="1045">
        <f>+'1040 IDIPRON'!O69</f>
        <v>0</v>
      </c>
      <c r="K50" s="1045">
        <f>+'1040 IDIPRON'!O70</f>
        <v>0</v>
      </c>
      <c r="L50" s="1045">
        <f>+'1040 IDIPRON'!O71</f>
        <v>0</v>
      </c>
      <c r="M50" s="1045">
        <f>+'1040 IDIPRON'!O72</f>
        <v>0</v>
      </c>
      <c r="N50" s="1045">
        <f>+'1040 IDIPRON'!O73</f>
        <v>0</v>
      </c>
      <c r="O50" s="1045">
        <f>+'1040 IDIPRON'!O74</f>
        <v>0</v>
      </c>
      <c r="P50" s="1045">
        <f>+'1040 IDIPRON'!O75</f>
        <v>0</v>
      </c>
      <c r="Q50" s="1045">
        <f>+'1040 IDIPRON'!O76</f>
        <v>2.86E-2</v>
      </c>
      <c r="R50" s="1045">
        <f>+'1040 IDIPRON'!O77</f>
        <v>2.86E-2</v>
      </c>
      <c r="S50" s="1045">
        <f>+'1040 IDIPRON'!O78</f>
        <v>0</v>
      </c>
      <c r="T50" s="1045">
        <f>+'1040 IDIPRON'!O79</f>
        <v>0</v>
      </c>
      <c r="U50" s="1045">
        <f>+'1040 IDIPRON'!O80</f>
        <v>0</v>
      </c>
      <c r="V50" s="1350">
        <f t="shared" si="0"/>
        <v>0.27160000000000006</v>
      </c>
      <c r="X50" s="1065"/>
      <c r="AQ50" s="1061"/>
    </row>
    <row r="51" spans="1:43" ht="44.25" customHeight="1" x14ac:dyDescent="0.25">
      <c r="A51" s="1351">
        <v>1041</v>
      </c>
      <c r="B51" s="1044" t="s">
        <v>44</v>
      </c>
      <c r="C51" s="1044" t="s">
        <v>2399</v>
      </c>
      <c r="D51" s="1045">
        <f>+'1041 SHD'!O63</f>
        <v>0.1</v>
      </c>
      <c r="E51" s="1045">
        <f>+'1041 SHD'!O64</f>
        <v>2.86E-2</v>
      </c>
      <c r="F51" s="1045">
        <f>+'1041 SHD'!O65</f>
        <v>2.86E-2</v>
      </c>
      <c r="G51" s="1045">
        <f>+'1041 SHD'!O66</f>
        <v>2.86E-2</v>
      </c>
      <c r="H51" s="1045">
        <f>+'1041 SHD'!O67</f>
        <v>2.86E-2</v>
      </c>
      <c r="I51" s="1045">
        <f>+'1041 SHD'!O68</f>
        <v>0</v>
      </c>
      <c r="J51" s="1045">
        <f>+'1041 SHD'!O69</f>
        <v>0</v>
      </c>
      <c r="K51" s="1045">
        <f>+'1041 SHD'!O70</f>
        <v>0</v>
      </c>
      <c r="L51" s="1045">
        <f>+'1041 SHD'!O71</f>
        <v>2.86E-2</v>
      </c>
      <c r="M51" s="1045">
        <f>+'1041 SHD'!O72</f>
        <v>0</v>
      </c>
      <c r="N51" s="1045">
        <f>+'1041 SHD'!O73</f>
        <v>0</v>
      </c>
      <c r="O51" s="1045">
        <f>+'1041 SHD'!O74</f>
        <v>0</v>
      </c>
      <c r="P51" s="1045">
        <f>+'1041 SHD'!O75</f>
        <v>2.86E-2</v>
      </c>
      <c r="Q51" s="1045">
        <f>+'1041 SHD'!O76</f>
        <v>2.86E-2</v>
      </c>
      <c r="R51" s="1045">
        <f>+'1041 SHD'!O77</f>
        <v>2.86E-2</v>
      </c>
      <c r="S51" s="1045">
        <f>+'1041 SHD'!O78</f>
        <v>0.1</v>
      </c>
      <c r="T51" s="1045">
        <f>+'1041 SHD'!O79</f>
        <v>0.1</v>
      </c>
      <c r="U51" s="1045">
        <f>+'1041 SHD'!O80</f>
        <v>0.3</v>
      </c>
      <c r="V51" s="1350">
        <f t="shared" si="0"/>
        <v>0.82879999999999998</v>
      </c>
      <c r="X51" s="1065"/>
      <c r="AQ51" s="1061"/>
    </row>
    <row r="52" spans="1:43" ht="44.25" customHeight="1" x14ac:dyDescent="0.25">
      <c r="A52" s="1351">
        <v>1042</v>
      </c>
      <c r="B52" s="1044" t="s">
        <v>45</v>
      </c>
      <c r="C52" s="1044" t="s">
        <v>2399</v>
      </c>
      <c r="D52" s="1045">
        <f>+'1042 UAECD'!O63</f>
        <v>0</v>
      </c>
      <c r="E52" s="1045">
        <f>+'1042 UAECD'!O64</f>
        <v>2.86E-2</v>
      </c>
      <c r="F52" s="1045">
        <f>+'1042 UAECD'!O65</f>
        <v>2.86E-2</v>
      </c>
      <c r="G52" s="1045">
        <f>+'1042 UAECD'!O66</f>
        <v>2.86E-2</v>
      </c>
      <c r="H52" s="1045">
        <f>+'1042 UAECD'!O67</f>
        <v>2.86E-2</v>
      </c>
      <c r="I52" s="1045">
        <f>+'1042 UAECD'!O68</f>
        <v>0</v>
      </c>
      <c r="J52" s="1045">
        <f>+'1042 UAECD'!O69</f>
        <v>0</v>
      </c>
      <c r="K52" s="1045">
        <f>+'1042 UAECD'!O70</f>
        <v>0</v>
      </c>
      <c r="L52" s="1045">
        <f>+'1042 UAECD'!O71</f>
        <v>2.86E-2</v>
      </c>
      <c r="M52" s="1045">
        <f>+'1042 UAECD'!O72</f>
        <v>0</v>
      </c>
      <c r="N52" s="1045">
        <f>+'1042 UAECD'!O73</f>
        <v>0</v>
      </c>
      <c r="O52" s="1045">
        <f>+'1042 UAECD'!O74</f>
        <v>2.86E-2</v>
      </c>
      <c r="P52" s="1045">
        <f>+'1042 UAECD'!O75</f>
        <v>0</v>
      </c>
      <c r="Q52" s="1045">
        <f>+'1042 UAECD'!O76</f>
        <v>2.86E-2</v>
      </c>
      <c r="R52" s="1045">
        <f>+'1042 UAECD'!O77</f>
        <v>2.86E-2</v>
      </c>
      <c r="S52" s="1045">
        <f>+'1042 UAECD'!O78</f>
        <v>0.1</v>
      </c>
      <c r="T52" s="1045">
        <f>+'1042 UAECD'!O79</f>
        <v>0.1</v>
      </c>
      <c r="U52" s="1045">
        <f>+'1042 UAECD'!O80</f>
        <v>0</v>
      </c>
      <c r="V52" s="1350">
        <f t="shared" si="0"/>
        <v>0.42880000000000007</v>
      </c>
      <c r="X52" s="1065"/>
      <c r="AQ52" s="1061"/>
    </row>
    <row r="53" spans="1:43" ht="44.25" customHeight="1" x14ac:dyDescent="0.25">
      <c r="A53" s="1351">
        <v>1043</v>
      </c>
      <c r="B53" s="1044" t="s">
        <v>46</v>
      </c>
      <c r="C53" s="1044" t="s">
        <v>4085</v>
      </c>
      <c r="D53" s="1045">
        <f>+'1043 JBB'!O63</f>
        <v>0.1</v>
      </c>
      <c r="E53" s="1045">
        <f>+'1043 JBB'!O64</f>
        <v>2.86E-2</v>
      </c>
      <c r="F53" s="1045">
        <f>+'1043 JBB'!O65</f>
        <v>2.86E-2</v>
      </c>
      <c r="G53" s="1045">
        <f>+'1043 JBB'!O66</f>
        <v>2.86E-2</v>
      </c>
      <c r="H53" s="1045">
        <f>+'1043 JBB'!O67</f>
        <v>2.86E-2</v>
      </c>
      <c r="I53" s="1045">
        <f>+'1043 JBB'!O68</f>
        <v>0</v>
      </c>
      <c r="J53" s="1045">
        <f>+'1043 JBB'!O69</f>
        <v>0</v>
      </c>
      <c r="K53" s="1045">
        <f>+'1043 JBB'!O70</f>
        <v>0</v>
      </c>
      <c r="L53" s="1045">
        <f>+'1043 JBB'!O71</f>
        <v>0</v>
      </c>
      <c r="M53" s="1045">
        <f>+'1043 JBB'!O72</f>
        <v>0</v>
      </c>
      <c r="N53" s="1045">
        <f>+'1043 JBB'!O73</f>
        <v>0</v>
      </c>
      <c r="O53" s="1045">
        <f>+'1043 JBB'!O74</f>
        <v>0</v>
      </c>
      <c r="P53" s="1045">
        <f>+'1043 JBB'!O75</f>
        <v>0</v>
      </c>
      <c r="Q53" s="1045">
        <f>+'1043 JBB'!O76</f>
        <v>0</v>
      </c>
      <c r="R53" s="1045">
        <f>+'1043 JBB'!O77</f>
        <v>0</v>
      </c>
      <c r="S53" s="1045">
        <f>+'1043 JBB'!O78</f>
        <v>0</v>
      </c>
      <c r="T53" s="1045">
        <f>+'1043 JBB'!O79</f>
        <v>0</v>
      </c>
      <c r="U53" s="1045">
        <f>+'1043 JBB'!O80</f>
        <v>0</v>
      </c>
      <c r="V53" s="1350">
        <f t="shared" si="0"/>
        <v>0.21440000000000003</v>
      </c>
      <c r="X53" s="1065"/>
      <c r="AQ53" s="1061"/>
    </row>
    <row r="54" spans="1:43" ht="44.25" customHeight="1" x14ac:dyDescent="0.25">
      <c r="A54" s="1351">
        <v>1044</v>
      </c>
      <c r="B54" s="1044" t="s">
        <v>47</v>
      </c>
      <c r="C54" s="1044" t="s">
        <v>1700</v>
      </c>
      <c r="D54" s="1045">
        <f>+'1044 UAERMV'!O63</f>
        <v>0.1</v>
      </c>
      <c r="E54" s="1045">
        <f>+'1044 UAERMV'!O64</f>
        <v>2.86E-2</v>
      </c>
      <c r="F54" s="1045">
        <f>+'1044 UAERMV'!O65</f>
        <v>2.86E-2</v>
      </c>
      <c r="G54" s="1045">
        <f>+'1044 UAERMV'!O66</f>
        <v>2.86E-2</v>
      </c>
      <c r="H54" s="1045">
        <f>+'1044 UAERMV'!O67</f>
        <v>2.86E-2</v>
      </c>
      <c r="I54" s="1045">
        <f>+'1044 UAERMV'!O68</f>
        <v>0</v>
      </c>
      <c r="J54" s="1045">
        <f>+'1044 UAERMV'!O69</f>
        <v>0</v>
      </c>
      <c r="K54" s="1045">
        <f>+'1044 UAERMV'!O70</f>
        <v>0</v>
      </c>
      <c r="L54" s="1045">
        <f>+'1044 UAERMV'!O71</f>
        <v>2.86E-2</v>
      </c>
      <c r="M54" s="1045">
        <f>+'1044 UAERMV'!O72</f>
        <v>0</v>
      </c>
      <c r="N54" s="1045">
        <f>+'1044 UAERMV'!O73</f>
        <v>0</v>
      </c>
      <c r="O54" s="1045">
        <f>+'1044 UAERMV'!O74</f>
        <v>2.86E-2</v>
      </c>
      <c r="P54" s="1045">
        <f>+'1044 UAERMV'!O75</f>
        <v>0</v>
      </c>
      <c r="Q54" s="1045">
        <f>+'1044 UAERMV'!O76</f>
        <v>2.86E-2</v>
      </c>
      <c r="R54" s="1045">
        <f>+'1044 UAERMV'!O77</f>
        <v>2.86E-2</v>
      </c>
      <c r="S54" s="1045">
        <f>+'1044 UAERMV'!O78</f>
        <v>0.1</v>
      </c>
      <c r="T54" s="1045">
        <f>+'1044 UAERMV'!O79</f>
        <v>0.1</v>
      </c>
      <c r="U54" s="1045">
        <f>+'1044 UAERMV'!O80</f>
        <v>0</v>
      </c>
      <c r="V54" s="1350">
        <f t="shared" si="0"/>
        <v>0.52880000000000005</v>
      </c>
      <c r="X54" s="1065"/>
      <c r="AQ54" s="1061"/>
    </row>
    <row r="55" spans="1:43" ht="44.25" customHeight="1" x14ac:dyDescent="0.25">
      <c r="A55" s="1351">
        <v>1045</v>
      </c>
      <c r="B55" s="1044" t="s">
        <v>5678</v>
      </c>
      <c r="C55" s="1044" t="s">
        <v>4619</v>
      </c>
      <c r="D55" s="1045">
        <f>+'1045 SDP'!O63</f>
        <v>0</v>
      </c>
      <c r="E55" s="1045">
        <f>+'1045 SDP'!O64</f>
        <v>2.86E-2</v>
      </c>
      <c r="F55" s="1045">
        <f>+'1045 SDP'!O65</f>
        <v>2.86E-2</v>
      </c>
      <c r="G55" s="1045">
        <f>+'1045 SDP'!O66</f>
        <v>2.86E-2</v>
      </c>
      <c r="H55" s="1045">
        <f>+'1045 SDP'!O67</f>
        <v>2.86E-2</v>
      </c>
      <c r="I55" s="1045">
        <f>+'1045 SDP'!O68</f>
        <v>2.86E-2</v>
      </c>
      <c r="J55" s="1045">
        <f>+'1045 SDP'!O69</f>
        <v>2.86E-2</v>
      </c>
      <c r="K55" s="1045">
        <f>+'1045 SDP'!O70</f>
        <v>2.86E-2</v>
      </c>
      <c r="L55" s="1045">
        <f>+'1045 SDP'!O71</f>
        <v>2.86E-2</v>
      </c>
      <c r="M55" s="1045">
        <f>+'1045 SDP'!O72</f>
        <v>0</v>
      </c>
      <c r="N55" s="1045">
        <f>+'1045 SDP'!O73</f>
        <v>0</v>
      </c>
      <c r="O55" s="1045">
        <f>+'1045 SDP'!O74</f>
        <v>2.86E-2</v>
      </c>
      <c r="P55" s="1045">
        <f>+'1045 SDP'!O75</f>
        <v>0</v>
      </c>
      <c r="Q55" s="1045">
        <f>+'1045 SDP'!O76</f>
        <v>2.86E-2</v>
      </c>
      <c r="R55" s="1045">
        <f>+'1045 SDP'!O77</f>
        <v>2.86E-2</v>
      </c>
      <c r="S55" s="1045">
        <f>+'1045 SDP'!O78</f>
        <v>0.1</v>
      </c>
      <c r="T55" s="1045">
        <f>+'1045 SDP'!O79</f>
        <v>0.1</v>
      </c>
      <c r="U55" s="1045">
        <f>+'1045 SDP'!O80</f>
        <v>0</v>
      </c>
      <c r="V55" s="1350">
        <f t="shared" si="0"/>
        <v>0.51460000000000006</v>
      </c>
      <c r="X55" s="1065"/>
      <c r="AQ55" s="1061"/>
    </row>
    <row r="56" spans="1:43" ht="44.25" customHeight="1" x14ac:dyDescent="0.25">
      <c r="A56" s="1351">
        <v>1046</v>
      </c>
      <c r="B56" s="1044" t="s">
        <v>49</v>
      </c>
      <c r="C56" s="1044" t="s">
        <v>1829</v>
      </c>
      <c r="D56" s="1045">
        <f>+'1046 SDSCJ'!O63</f>
        <v>0.1</v>
      </c>
      <c r="E56" s="1045">
        <f>+'1046 SDSCJ'!O64</f>
        <v>2.86E-2</v>
      </c>
      <c r="F56" s="1045">
        <f>+'1046 SDSCJ'!O65</f>
        <v>2.86E-2</v>
      </c>
      <c r="G56" s="1045">
        <f>+'1046 SDSCJ'!O66</f>
        <v>2.86E-2</v>
      </c>
      <c r="H56" s="1045">
        <f>+'1046 SDSCJ'!O67</f>
        <v>2.86E-2</v>
      </c>
      <c r="I56" s="1045">
        <f>+'1046 SDSCJ'!O68</f>
        <v>0</v>
      </c>
      <c r="J56" s="1045">
        <f>+'1046 SDSCJ'!O69</f>
        <v>0</v>
      </c>
      <c r="K56" s="1045">
        <f>+'1046 SDSCJ'!O70</f>
        <v>0</v>
      </c>
      <c r="L56" s="1045">
        <f>+'1046 SDSCJ'!O71</f>
        <v>0</v>
      </c>
      <c r="M56" s="1045">
        <f>+'1046 SDSCJ'!O72</f>
        <v>0</v>
      </c>
      <c r="N56" s="1045">
        <f>+'1046 SDSCJ'!O73</f>
        <v>0</v>
      </c>
      <c r="O56" s="1045">
        <f>+'1046 SDSCJ'!O74</f>
        <v>0</v>
      </c>
      <c r="P56" s="1045">
        <f>+'1046 SDSCJ'!O75</f>
        <v>0</v>
      </c>
      <c r="Q56" s="1045">
        <f>+'1046 SDSCJ'!O76</f>
        <v>2.86E-2</v>
      </c>
      <c r="R56" s="1045">
        <f>+'1046 SDSCJ'!O77</f>
        <v>2.86E-2</v>
      </c>
      <c r="S56" s="1045">
        <f>+'1046 SDSCJ'!O78</f>
        <v>0</v>
      </c>
      <c r="T56" s="1045">
        <f>+'1046 SDSCJ'!O79</f>
        <v>0</v>
      </c>
      <c r="U56" s="1045">
        <f>+'1046 SDSCJ'!O80</f>
        <v>0</v>
      </c>
      <c r="V56" s="1350">
        <f t="shared" si="0"/>
        <v>0.27160000000000006</v>
      </c>
      <c r="X56" s="1065"/>
      <c r="AQ56" s="1061"/>
    </row>
    <row r="57" spans="1:43" ht="44.25" customHeight="1" x14ac:dyDescent="0.25">
      <c r="A57" s="1351">
        <v>1047</v>
      </c>
      <c r="B57" s="1044" t="s">
        <v>50</v>
      </c>
      <c r="C57" s="1044" t="s">
        <v>1331</v>
      </c>
      <c r="D57" s="1045">
        <f>+'1047 SSALUD'!O63</f>
        <v>0</v>
      </c>
      <c r="E57" s="1045">
        <f>+'1047 SSALUD'!O64</f>
        <v>2.86E-2</v>
      </c>
      <c r="F57" s="1045">
        <f>+'1047 SSALUD'!O65</f>
        <v>2.86E-2</v>
      </c>
      <c r="G57" s="1045">
        <f>+'1047 SSALUD'!O66</f>
        <v>2.86E-2</v>
      </c>
      <c r="H57" s="1045">
        <f>+'1047 SSALUD'!O67</f>
        <v>0</v>
      </c>
      <c r="I57" s="1045">
        <f>+'1047 SSALUD'!O68</f>
        <v>0</v>
      </c>
      <c r="J57" s="1045">
        <f>+'1047 SSALUD'!O69</f>
        <v>0</v>
      </c>
      <c r="K57" s="1045">
        <f>+'1047 SSALUD'!O70</f>
        <v>0</v>
      </c>
      <c r="L57" s="1045">
        <f>+'1047 SSALUD'!O71</f>
        <v>0</v>
      </c>
      <c r="M57" s="1045">
        <f>+'1047 SSALUD'!O72</f>
        <v>0</v>
      </c>
      <c r="N57" s="1045">
        <f>+'1047 SSALUD'!O73</f>
        <v>0</v>
      </c>
      <c r="O57" s="1045">
        <f>+'1047 SSALUD'!O74</f>
        <v>0</v>
      </c>
      <c r="P57" s="1045">
        <f>+'1047 SSALUD'!O75</f>
        <v>0</v>
      </c>
      <c r="Q57" s="1045">
        <f>+'1047 SSALUD'!O76</f>
        <v>0</v>
      </c>
      <c r="R57" s="1045">
        <f>+'1047 SSALUD'!O77</f>
        <v>0</v>
      </c>
      <c r="S57" s="1045">
        <f>+'1047 SSALUD'!O78</f>
        <v>0.1</v>
      </c>
      <c r="T57" s="1045">
        <f>+'1047 SSALUD'!O79</f>
        <v>0.1</v>
      </c>
      <c r="U57" s="1045">
        <f>+'1001 Acueducto'!O80</f>
        <v>0</v>
      </c>
      <c r="V57" s="1350">
        <f t="shared" si="0"/>
        <v>0.28580000000000005</v>
      </c>
      <c r="X57" s="1065"/>
      <c r="AQ57" s="1061"/>
    </row>
    <row r="58" spans="1:43" ht="44.25" customHeight="1" x14ac:dyDescent="0.25">
      <c r="A58" s="1351">
        <v>1048</v>
      </c>
      <c r="B58" s="1044" t="s">
        <v>51</v>
      </c>
      <c r="C58" s="1044" t="s">
        <v>1331</v>
      </c>
      <c r="D58" s="1045">
        <f>+'1048 SRCENTROOR'!O63</f>
        <v>0</v>
      </c>
      <c r="E58" s="1045">
        <f>+'1048 SRCENTROOR'!O64</f>
        <v>2.86E-2</v>
      </c>
      <c r="F58" s="1045">
        <f>+'1048 SRCENTROOR'!O65</f>
        <v>2.86E-2</v>
      </c>
      <c r="G58" s="1045">
        <f>+'1048 SRCENTROOR'!O66</f>
        <v>2.86E-2</v>
      </c>
      <c r="H58" s="1045">
        <f>+'1048 SRCENTROOR'!O67</f>
        <v>2.86E-2</v>
      </c>
      <c r="I58" s="1045">
        <f>+'1048 SRCENTROOR'!O68</f>
        <v>0</v>
      </c>
      <c r="J58" s="1045">
        <f>+'1048 SRCENTROOR'!O69</f>
        <v>0</v>
      </c>
      <c r="K58" s="1045">
        <f>+'1048 SRCENTROOR'!O70</f>
        <v>0</v>
      </c>
      <c r="L58" s="1045">
        <f>+'1048 SRCENTROOR'!O71</f>
        <v>0</v>
      </c>
      <c r="M58" s="1045">
        <f>+'1048 SRCENTROOR'!O72</f>
        <v>0</v>
      </c>
      <c r="N58" s="1045">
        <f>+'1048 SRCENTROOR'!O73</f>
        <v>0</v>
      </c>
      <c r="O58" s="1045">
        <f>+'1048 SRCENTROOR'!O74</f>
        <v>0</v>
      </c>
      <c r="P58" s="1045">
        <f>+'1048 SRCENTROOR'!O75</f>
        <v>0</v>
      </c>
      <c r="Q58" s="1045">
        <f>+'1048 SRCENTROOR'!O76</f>
        <v>0</v>
      </c>
      <c r="R58" s="1045">
        <f>+'1048 SRCENTROOR'!O77</f>
        <v>0</v>
      </c>
      <c r="S58" s="1045">
        <f>+'1048 SRCENTROOR'!O78</f>
        <v>0</v>
      </c>
      <c r="T58" s="1045">
        <f>+'1048 SRCENTROOR'!O79</f>
        <v>0</v>
      </c>
      <c r="U58" s="1045">
        <f>+'1048 SRCENTROOR'!O80</f>
        <v>0</v>
      </c>
      <c r="V58" s="1350">
        <f t="shared" si="0"/>
        <v>0.1144</v>
      </c>
      <c r="X58" s="1065"/>
      <c r="AQ58" s="1061"/>
    </row>
    <row r="59" spans="1:43" ht="44.25" customHeight="1" x14ac:dyDescent="0.25">
      <c r="A59" s="1351">
        <v>1049</v>
      </c>
      <c r="B59" s="1044" t="s">
        <v>52</v>
      </c>
      <c r="C59" s="1044" t="s">
        <v>1331</v>
      </c>
      <c r="D59" s="1045">
        <f>+'1049 SRNORTE'!O63</f>
        <v>0</v>
      </c>
      <c r="E59" s="1045">
        <f>+'1049 SRNORTE'!O64</f>
        <v>2.86E-2</v>
      </c>
      <c r="F59" s="1045">
        <f>+'1049 SRNORTE'!O65</f>
        <v>2.86E-2</v>
      </c>
      <c r="G59" s="1045">
        <f>+'1049 SRNORTE'!O66</f>
        <v>2.86E-2</v>
      </c>
      <c r="H59" s="1045">
        <f>+'1049 SRNORTE'!O67</f>
        <v>2.86E-2</v>
      </c>
      <c r="I59" s="1045">
        <f>+'1049 SRNORTE'!O68</f>
        <v>0</v>
      </c>
      <c r="J59" s="1045">
        <f>+'1049 SRNORTE'!O69</f>
        <v>0</v>
      </c>
      <c r="K59" s="1045">
        <f>+'1049 SRNORTE'!O70</f>
        <v>0</v>
      </c>
      <c r="L59" s="1045">
        <f>+'1049 SRNORTE'!O71</f>
        <v>0</v>
      </c>
      <c r="M59" s="1045">
        <f>+'1049 SRNORTE'!O72</f>
        <v>0</v>
      </c>
      <c r="N59" s="1045">
        <f>+'1049 SRNORTE'!O73</f>
        <v>2.86E-2</v>
      </c>
      <c r="O59" s="1045">
        <f>+'1049 SRNORTE'!O74</f>
        <v>2.86E-2</v>
      </c>
      <c r="P59" s="1045">
        <f>+'1049 SRNORTE'!O75</f>
        <v>0</v>
      </c>
      <c r="Q59" s="1045">
        <f>+'1049 SRNORTE'!O76</f>
        <v>2.86E-2</v>
      </c>
      <c r="R59" s="1045">
        <f>+'1049 SRNORTE'!O77</f>
        <v>2.86E-2</v>
      </c>
      <c r="S59" s="1045">
        <f>+'1049 SRNORTE'!O78</f>
        <v>0.1</v>
      </c>
      <c r="T59" s="1045">
        <f>+'1049 SRNORTE'!O79</f>
        <v>0.1</v>
      </c>
      <c r="U59" s="1045">
        <f>+'1049 SRNORTE'!O80</f>
        <v>0</v>
      </c>
      <c r="V59" s="1350">
        <f t="shared" si="0"/>
        <v>0.42880000000000007</v>
      </c>
      <c r="X59" s="1065"/>
      <c r="AQ59" s="1061"/>
    </row>
    <row r="60" spans="1:43" ht="44.25" customHeight="1" x14ac:dyDescent="0.25">
      <c r="A60" s="1351">
        <v>1050</v>
      </c>
      <c r="B60" s="1044" t="s">
        <v>5679</v>
      </c>
      <c r="C60" s="1044" t="s">
        <v>1331</v>
      </c>
      <c r="D60" s="1045">
        <f>+'1050 SRSUR'!O63</f>
        <v>0</v>
      </c>
      <c r="E60" s="1045">
        <f>+'1050 SRSUR'!O64</f>
        <v>2.86E-2</v>
      </c>
      <c r="F60" s="1045">
        <f>+'1050 SRSUR'!O65</f>
        <v>2.86E-2</v>
      </c>
      <c r="G60" s="1045">
        <f>+'1050 SRSUR'!O66</f>
        <v>2.86E-2</v>
      </c>
      <c r="H60" s="1045">
        <f>+'1050 SRSUR'!O67</f>
        <v>2.86E-2</v>
      </c>
      <c r="I60" s="1045">
        <f>+'1050 SRSUR'!O68</f>
        <v>0</v>
      </c>
      <c r="J60" s="1045">
        <f>+'1050 SRSUR'!O69</f>
        <v>0</v>
      </c>
      <c r="K60" s="1045">
        <f>+'1050 SRSUR'!O70</f>
        <v>0</v>
      </c>
      <c r="L60" s="1045">
        <f>+'1050 SRSUR'!O71</f>
        <v>0</v>
      </c>
      <c r="M60" s="1045">
        <f>+'1050 SRSUR'!O72</f>
        <v>0</v>
      </c>
      <c r="N60" s="1045">
        <f>+'1050 SRSUR'!O73</f>
        <v>0</v>
      </c>
      <c r="O60" s="1045">
        <f>+'1050 SRSUR'!O74</f>
        <v>0</v>
      </c>
      <c r="P60" s="1045">
        <f>+'1050 SRSUR'!O75</f>
        <v>0</v>
      </c>
      <c r="Q60" s="1045">
        <f>+'1050 SRSUR'!O76</f>
        <v>2.86E-2</v>
      </c>
      <c r="R60" s="1045">
        <f>+'1050 SRSUR'!O77</f>
        <v>2.86E-2</v>
      </c>
      <c r="S60" s="1045">
        <f>+'1050 SRSUR'!O78</f>
        <v>0</v>
      </c>
      <c r="T60" s="1045">
        <f>+'1050 SRSUR'!O79</f>
        <v>0</v>
      </c>
      <c r="U60" s="1045">
        <f>+'1050 SRSUR'!O80</f>
        <v>0</v>
      </c>
      <c r="V60" s="1350">
        <f t="shared" si="0"/>
        <v>0.17160000000000003</v>
      </c>
      <c r="X60" s="1065"/>
      <c r="AQ60" s="1061"/>
    </row>
    <row r="61" spans="1:43" ht="44.25" customHeight="1" x14ac:dyDescent="0.25">
      <c r="A61" s="1351">
        <v>1051</v>
      </c>
      <c r="B61" s="1044" t="s">
        <v>54</v>
      </c>
      <c r="C61" s="1044" t="s">
        <v>1700</v>
      </c>
      <c r="D61" s="1045">
        <f>+'1051 TTRANS'!O63</f>
        <v>0</v>
      </c>
      <c r="E61" s="1045">
        <f>+'1051 TTRANS'!O64</f>
        <v>2.86E-2</v>
      </c>
      <c r="F61" s="1045">
        <f>+'1051 TTRANS'!O65</f>
        <v>2.86E-2</v>
      </c>
      <c r="G61" s="1045">
        <f>+'1051 TTRANS'!O66</f>
        <v>2.86E-2</v>
      </c>
      <c r="H61" s="1045">
        <f>+'1051 TTRANS'!O67</f>
        <v>2.86E-2</v>
      </c>
      <c r="I61" s="1045">
        <f>+'1051 TTRANS'!O68</f>
        <v>0</v>
      </c>
      <c r="J61" s="1045">
        <f>+'1051 TTRANS'!O69</f>
        <v>0</v>
      </c>
      <c r="K61" s="1045">
        <f>+'1051 TTRANS'!O70</f>
        <v>0</v>
      </c>
      <c r="L61" s="1045">
        <f>+'1051 TTRANS'!O71</f>
        <v>0</v>
      </c>
      <c r="M61" s="1045">
        <f>+'1051 TTRANS'!O72</f>
        <v>0</v>
      </c>
      <c r="N61" s="1045">
        <f>+'1051 TTRANS'!O73</f>
        <v>0</v>
      </c>
      <c r="O61" s="1045">
        <f>+'1051 TTRANS'!O74</f>
        <v>0</v>
      </c>
      <c r="P61" s="1045">
        <f>+'1051 TTRANS'!O75</f>
        <v>0</v>
      </c>
      <c r="Q61" s="1045">
        <f>+'1051 TTRANS'!O76</f>
        <v>2.86E-2</v>
      </c>
      <c r="R61" s="1045">
        <f>+'1051 TTRANS'!O77</f>
        <v>2.86E-2</v>
      </c>
      <c r="S61" s="1045">
        <f>+'1051 TTRANS'!O78</f>
        <v>0</v>
      </c>
      <c r="T61" s="1045">
        <f>+'1051 TTRANS'!O79</f>
        <v>0</v>
      </c>
      <c r="U61" s="1045">
        <f>+'1051 TTRANS'!O80</f>
        <v>0</v>
      </c>
      <c r="V61" s="1350">
        <f t="shared" si="0"/>
        <v>0.17160000000000003</v>
      </c>
      <c r="X61" s="1065"/>
      <c r="AQ61" s="1061"/>
    </row>
    <row r="62" spans="1:43" ht="44.25" customHeight="1" x14ac:dyDescent="0.25">
      <c r="A62" s="1351">
        <v>1052</v>
      </c>
      <c r="B62" s="1044" t="s">
        <v>55</v>
      </c>
      <c r="C62" s="1044" t="s">
        <v>4160</v>
      </c>
      <c r="D62" s="1045">
        <f>+'1052 SDIS'!O63</f>
        <v>0.1</v>
      </c>
      <c r="E62" s="1045">
        <f>+'1052 SDIS'!O64</f>
        <v>2.86E-2</v>
      </c>
      <c r="F62" s="1045">
        <f>+'1052 SDIS'!O65</f>
        <v>2.86E-2</v>
      </c>
      <c r="G62" s="1045">
        <f>+'1052 SDIS'!O66</f>
        <v>2.86E-2</v>
      </c>
      <c r="H62" s="1045">
        <f>+'1052 SDIS'!O67</f>
        <v>2.86E-2</v>
      </c>
      <c r="I62" s="1045">
        <f>+'1052 SDIS'!O68</f>
        <v>2.86E-2</v>
      </c>
      <c r="J62" s="1045">
        <f>+'1052 SDIS'!O69</f>
        <v>2.86E-2</v>
      </c>
      <c r="K62" s="1045">
        <f>+'1052 SDIS'!O70</f>
        <v>2.86E-2</v>
      </c>
      <c r="L62" s="1045">
        <f>+'1052 SDIS'!O71</f>
        <v>2.86E-2</v>
      </c>
      <c r="M62" s="1045">
        <f>+'1052 SDIS'!O72</f>
        <v>0</v>
      </c>
      <c r="N62" s="1045">
        <f>+'1052 SDIS'!O73</f>
        <v>0</v>
      </c>
      <c r="O62" s="1045">
        <f>+'1052 SDIS'!O74</f>
        <v>0</v>
      </c>
      <c r="P62" s="1045">
        <f>+'1052 SDIS'!O75</f>
        <v>0</v>
      </c>
      <c r="Q62" s="1045">
        <f>+'1052 SDIS'!O76</f>
        <v>2.86E-2</v>
      </c>
      <c r="R62" s="1045">
        <f>+'1052 SDIS'!O77</f>
        <v>2.86E-2</v>
      </c>
      <c r="S62" s="1045">
        <f>+'1052 SDIS'!O78</f>
        <v>0</v>
      </c>
      <c r="T62" s="1045">
        <f>+'1052 SDIS'!O79</f>
        <v>0</v>
      </c>
      <c r="U62" s="1045">
        <f>+'1052 SDIS'!O80</f>
        <v>0</v>
      </c>
      <c r="V62" s="1350">
        <f t="shared" si="0"/>
        <v>0.38600000000000012</v>
      </c>
      <c r="X62" s="1065"/>
      <c r="AQ62" s="1061"/>
    </row>
    <row r="63" spans="1:43" ht="44.25" customHeight="1" x14ac:dyDescent="0.25">
      <c r="A63" s="1351">
        <v>1053</v>
      </c>
      <c r="B63" s="1044" t="s">
        <v>56</v>
      </c>
      <c r="C63" s="1044" t="s">
        <v>5264</v>
      </c>
      <c r="D63" s="1045">
        <f>+'1053 SJUR'!O63</f>
        <v>0.1</v>
      </c>
      <c r="E63" s="1045">
        <f>+'1053 SJUR'!O64</f>
        <v>2.86E-2</v>
      </c>
      <c r="F63" s="1045">
        <f>+'1053 SJUR'!O65</f>
        <v>2.86E-2</v>
      </c>
      <c r="G63" s="1045">
        <f>+'1053 SJUR'!O66</f>
        <v>2.86E-2</v>
      </c>
      <c r="H63" s="1045">
        <f>+'1053 SJUR'!O67</f>
        <v>2.86E-2</v>
      </c>
      <c r="I63" s="1045">
        <f>+'1053 SJUR'!O68</f>
        <v>0</v>
      </c>
      <c r="J63" s="1045">
        <f>+'1053 SJUR'!O69</f>
        <v>0</v>
      </c>
      <c r="K63" s="1045">
        <f>+'1053 SJUR'!O70</f>
        <v>0</v>
      </c>
      <c r="L63" s="1045">
        <f>+'1053 SJUR'!O71</f>
        <v>0</v>
      </c>
      <c r="M63" s="1045">
        <f>+'1053 SJUR'!O72</f>
        <v>0</v>
      </c>
      <c r="N63" s="1045">
        <f>+'1053 SJUR'!O73</f>
        <v>0</v>
      </c>
      <c r="O63" s="1045">
        <f>+'1053 SJUR'!O74</f>
        <v>0</v>
      </c>
      <c r="P63" s="1045">
        <f>+'1053 SJUR'!O75</f>
        <v>0</v>
      </c>
      <c r="Q63" s="1045">
        <f>+'1053 SJUR'!O76</f>
        <v>2.86E-2</v>
      </c>
      <c r="R63" s="1045">
        <f>+'1053 SJUR'!O77</f>
        <v>2.86E-2</v>
      </c>
      <c r="S63" s="1045">
        <f>+'1053 SJUR'!O78</f>
        <v>0</v>
      </c>
      <c r="T63" s="1045">
        <f>+'1053 SJUR'!O79</f>
        <v>0</v>
      </c>
      <c r="U63" s="1045">
        <f>+'1053 SJUR'!O80</f>
        <v>0</v>
      </c>
      <c r="V63" s="1350">
        <f t="shared" si="0"/>
        <v>0.27160000000000006</v>
      </c>
      <c r="X63" s="1065"/>
      <c r="AQ63" s="1061"/>
    </row>
    <row r="64" spans="1:43" ht="44.25" customHeight="1" x14ac:dyDescent="0.25">
      <c r="A64" s="1351">
        <v>1054</v>
      </c>
      <c r="B64" s="1044" t="s">
        <v>57</v>
      </c>
      <c r="C64" s="1044" t="s">
        <v>4085</v>
      </c>
      <c r="D64" s="1045">
        <f>+'1054 SAMB'!O63</f>
        <v>0</v>
      </c>
      <c r="E64" s="1045">
        <f>+'1054 SAMB'!O64</f>
        <v>2.86E-2</v>
      </c>
      <c r="F64" s="1045">
        <f>+'1054 SAMB'!O65</f>
        <v>2.86E-2</v>
      </c>
      <c r="G64" s="1045">
        <f>+'1054 SAMB'!O66</f>
        <v>2.86E-2</v>
      </c>
      <c r="H64" s="1045">
        <f>+'1054 SAMB'!O67</f>
        <v>2.86E-2</v>
      </c>
      <c r="I64" s="1045">
        <f>+'1054 SAMB'!O68</f>
        <v>0</v>
      </c>
      <c r="J64" s="1045">
        <f>+'1054 SAMB'!O69</f>
        <v>0</v>
      </c>
      <c r="K64" s="1045">
        <f>+'1054 SAMB'!O70</f>
        <v>0</v>
      </c>
      <c r="L64" s="1045">
        <f>+'1054 SAMB'!O71</f>
        <v>0</v>
      </c>
      <c r="M64" s="1045">
        <f>+'1054 SAMB'!O72</f>
        <v>0</v>
      </c>
      <c r="N64" s="1045">
        <f>+'1054 SAMB'!O73</f>
        <v>0</v>
      </c>
      <c r="O64" s="1045">
        <f>+'1054 SAMB'!O74</f>
        <v>0</v>
      </c>
      <c r="P64" s="1045">
        <f>+'1054 SAMB'!O75</f>
        <v>0</v>
      </c>
      <c r="Q64" s="1045">
        <f>+'1054 SAMB'!O76</f>
        <v>2.86E-2</v>
      </c>
      <c r="R64" s="1045">
        <f>+'1054 SAMB'!O77</f>
        <v>2.86E-2</v>
      </c>
      <c r="S64" s="1045">
        <f>+'1054 SAMB'!O78</f>
        <v>0</v>
      </c>
      <c r="T64" s="1045">
        <f>+'1054 SAMB'!O79</f>
        <v>0</v>
      </c>
      <c r="U64" s="1045">
        <f>+'1054 SAMB'!O80</f>
        <v>0</v>
      </c>
      <c r="V64" s="1350">
        <f t="shared" si="0"/>
        <v>0.17160000000000003</v>
      </c>
      <c r="X64" s="1065"/>
      <c r="AQ64" s="1061"/>
    </row>
    <row r="65" spans="1:43" ht="44.25" customHeight="1" x14ac:dyDescent="0.25">
      <c r="A65" s="1351">
        <v>1055</v>
      </c>
      <c r="B65" s="1044" t="s">
        <v>5417</v>
      </c>
      <c r="C65" s="1044" t="s">
        <v>1700</v>
      </c>
      <c r="D65" s="1045">
        <f>+'1055 IDU'!O63</f>
        <v>0</v>
      </c>
      <c r="E65" s="1045">
        <f>+'1055 IDU'!O64</f>
        <v>2.86E-2</v>
      </c>
      <c r="F65" s="1045">
        <f>+'1055 IDU'!O65</f>
        <v>2.86E-2</v>
      </c>
      <c r="G65" s="1045">
        <f>+'1055 IDU'!O66</f>
        <v>2.86E-2</v>
      </c>
      <c r="H65" s="1045">
        <f>+'1055 IDU'!O67</f>
        <v>2.86E-2</v>
      </c>
      <c r="I65" s="1045">
        <f>+'1055 IDU'!O68</f>
        <v>0</v>
      </c>
      <c r="J65" s="1045">
        <f>+'1055 IDU'!O69</f>
        <v>0</v>
      </c>
      <c r="K65" s="1045">
        <f>+'1055 IDU'!O70</f>
        <v>0</v>
      </c>
      <c r="L65" s="1045">
        <f>+'1055 IDU'!O71</f>
        <v>0</v>
      </c>
      <c r="M65" s="1045">
        <f>+'1055 IDU'!O72</f>
        <v>0</v>
      </c>
      <c r="N65" s="1045">
        <f>+'1055 IDU'!O73</f>
        <v>0</v>
      </c>
      <c r="O65" s="1045">
        <f>+'1055 IDU'!O74</f>
        <v>0</v>
      </c>
      <c r="P65" s="1045">
        <f>+'1055 IDU'!O75</f>
        <v>0</v>
      </c>
      <c r="Q65" s="1045">
        <f>+'1055 IDU'!O76</f>
        <v>2.86E-2</v>
      </c>
      <c r="R65" s="1045">
        <f>+'1055 IDU'!O77</f>
        <v>2.86E-2</v>
      </c>
      <c r="S65" s="1045">
        <f>+'1055 IDU'!O78</f>
        <v>0</v>
      </c>
      <c r="T65" s="1045">
        <f>+'1055 IDU'!O79</f>
        <v>0</v>
      </c>
      <c r="U65" s="1045">
        <f>+'1055 IDU'!O80</f>
        <v>0</v>
      </c>
      <c r="V65" s="1350">
        <f t="shared" si="0"/>
        <v>0.17160000000000003</v>
      </c>
      <c r="X65" s="1065"/>
      <c r="AQ65" s="1061"/>
    </row>
    <row r="66" spans="1:43" ht="44.25" customHeight="1" x14ac:dyDescent="0.25">
      <c r="A66" s="1351">
        <v>1056</v>
      </c>
      <c r="B66" s="1044" t="s">
        <v>59</v>
      </c>
      <c r="C66" s="1044" t="s">
        <v>2399</v>
      </c>
      <c r="D66" s="1045">
        <f>+'1056 LOTERIA'!O63</f>
        <v>0.1</v>
      </c>
      <c r="E66" s="1045">
        <f>+'1056 LOTERIA'!O64</f>
        <v>2.86E-2</v>
      </c>
      <c r="F66" s="1045">
        <f>+'1056 LOTERIA'!O65</f>
        <v>2.86E-2</v>
      </c>
      <c r="G66" s="1045">
        <f>+'1056 LOTERIA'!O66</f>
        <v>2.86E-2</v>
      </c>
      <c r="H66" s="1045">
        <f>+'1056 LOTERIA'!O67</f>
        <v>2.86E-2</v>
      </c>
      <c r="I66" s="1045">
        <f>+'1056 LOTERIA'!O68</f>
        <v>0</v>
      </c>
      <c r="J66" s="1045">
        <f>+'1056 LOTERIA'!O69</f>
        <v>0</v>
      </c>
      <c r="K66" s="1045">
        <f>+'1056 LOTERIA'!O70</f>
        <v>0</v>
      </c>
      <c r="L66" s="1045">
        <f>+'1056 LOTERIA'!O71</f>
        <v>2.86E-2</v>
      </c>
      <c r="M66" s="1045">
        <f>+'1056 LOTERIA'!O72</f>
        <v>0</v>
      </c>
      <c r="N66" s="1045">
        <f>+'1056 LOTERIA'!O73</f>
        <v>0</v>
      </c>
      <c r="O66" s="1045">
        <f>+'1056 LOTERIA'!O74</f>
        <v>0</v>
      </c>
      <c r="P66" s="1045">
        <f>+'1056 LOTERIA'!O75</f>
        <v>0</v>
      </c>
      <c r="Q66" s="1045">
        <f>+'1056 LOTERIA'!O76</f>
        <v>2.86E-2</v>
      </c>
      <c r="R66" s="1045">
        <f>+'1056 LOTERIA'!O77</f>
        <v>2.86E-2</v>
      </c>
      <c r="S66" s="1045">
        <f>+'1056 LOTERIA'!O78</f>
        <v>0</v>
      </c>
      <c r="T66" s="1045">
        <f>+'1056 LOTERIA'!O79</f>
        <v>0</v>
      </c>
      <c r="U66" s="1045">
        <f>+'1056 LOTERIA'!O80</f>
        <v>0</v>
      </c>
      <c r="V66" s="1350">
        <f t="shared" si="0"/>
        <v>0.30020000000000008</v>
      </c>
      <c r="X66" s="1065"/>
      <c r="AQ66" s="1061"/>
    </row>
    <row r="67" spans="1:43" ht="44.25" customHeight="1" x14ac:dyDescent="0.25">
      <c r="A67" s="1351">
        <v>1057</v>
      </c>
      <c r="B67" s="1044" t="s">
        <v>60</v>
      </c>
      <c r="C67" s="1044" t="s">
        <v>1331</v>
      </c>
      <c r="D67" s="1045">
        <f>+'1057 SRSOCCI'!O63</f>
        <v>0</v>
      </c>
      <c r="E67" s="1045">
        <f>+'1057 SRSOCCI'!O64</f>
        <v>2.86E-2</v>
      </c>
      <c r="F67" s="1045">
        <f>+'1057 SRSOCCI'!O65</f>
        <v>2.86E-2</v>
      </c>
      <c r="G67" s="1045">
        <f>+'1057 SRSOCCI'!O66</f>
        <v>2.86E-2</v>
      </c>
      <c r="H67" s="1045">
        <f>+'1057 SRSOCCI'!O67</f>
        <v>2.86E-2</v>
      </c>
      <c r="I67" s="1045">
        <f>+'1057 SRSOCCI'!O68</f>
        <v>0</v>
      </c>
      <c r="J67" s="1045">
        <f>+'1057 SRSOCCI'!O69</f>
        <v>0</v>
      </c>
      <c r="K67" s="1045">
        <f>+'1057 SRSOCCI'!O70</f>
        <v>0</v>
      </c>
      <c r="L67" s="1045">
        <f>+'1057 SRSOCCI'!O71</f>
        <v>0</v>
      </c>
      <c r="M67" s="1045">
        <f>+'1057 SRSOCCI'!O72</f>
        <v>0</v>
      </c>
      <c r="N67" s="1045">
        <f>+'1057 SRSOCCI'!O73</f>
        <v>0</v>
      </c>
      <c r="O67" s="1045">
        <f>+'1057 SRSOCCI'!O74</f>
        <v>0</v>
      </c>
      <c r="P67" s="1045">
        <f>+'1057 SRSOCCI'!O75</f>
        <v>0</v>
      </c>
      <c r="Q67" s="1045">
        <f>+'1057 SRSOCCI'!O76</f>
        <v>2.86E-2</v>
      </c>
      <c r="R67" s="1045">
        <f>+'1057 SRSOCCI'!O77</f>
        <v>2.86E-2</v>
      </c>
      <c r="S67" s="1045">
        <f>+'1057 SRSOCCI'!O78</f>
        <v>0</v>
      </c>
      <c r="T67" s="1045">
        <f>+'1057 SRSOCCI'!O79</f>
        <v>0</v>
      </c>
      <c r="U67" s="1045">
        <f>+'1057 SRSOCCI'!O80</f>
        <v>0</v>
      </c>
      <c r="V67" s="1350">
        <f t="shared" si="0"/>
        <v>0.17160000000000003</v>
      </c>
      <c r="X67" s="1065"/>
      <c r="AQ67" s="1061"/>
    </row>
    <row r="68" spans="1:43" ht="44.25" customHeight="1" thickBot="1" x14ac:dyDescent="0.3">
      <c r="A68" s="1352">
        <v>1058</v>
      </c>
      <c r="B68" s="1353" t="s">
        <v>5578</v>
      </c>
      <c r="C68" s="1353" t="s">
        <v>4085</v>
      </c>
      <c r="D68" s="1354">
        <f>+'1058 IDPYBA'!O63</f>
        <v>0</v>
      </c>
      <c r="E68" s="1354">
        <f>+'1058 IDPYBA'!O64</f>
        <v>2.86E-2</v>
      </c>
      <c r="F68" s="1354">
        <f>+'1058 IDPYBA'!O65</f>
        <v>2.86E-2</v>
      </c>
      <c r="G68" s="1354">
        <f>+'1058 IDPYBA'!O66</f>
        <v>2.86E-2</v>
      </c>
      <c r="H68" s="1354">
        <f>+'1058 IDPYBA'!O67</f>
        <v>2.86E-2</v>
      </c>
      <c r="I68" s="1354">
        <f>+'1058 IDPYBA'!O68</f>
        <v>0</v>
      </c>
      <c r="J68" s="1354">
        <f>+'1058 IDPYBA'!O69</f>
        <v>0</v>
      </c>
      <c r="K68" s="1354">
        <f>+'1058 IDPYBA'!O70</f>
        <v>0</v>
      </c>
      <c r="L68" s="1354">
        <f>+'1058 IDPYBA'!O71</f>
        <v>0</v>
      </c>
      <c r="M68" s="1354">
        <f>+'1058 IDPYBA'!O72</f>
        <v>0</v>
      </c>
      <c r="N68" s="1354">
        <f>+'1058 IDPYBA'!O73</f>
        <v>0</v>
      </c>
      <c r="O68" s="1354">
        <f>+'1058 IDPYBA'!O74</f>
        <v>0</v>
      </c>
      <c r="P68" s="1354">
        <f>+'1058 IDPYBA'!O75</f>
        <v>0</v>
      </c>
      <c r="Q68" s="1354">
        <f>+'1058 IDPYBA'!O76</f>
        <v>0</v>
      </c>
      <c r="R68" s="1354">
        <f>+'1058 IDPYBA'!O77</f>
        <v>0</v>
      </c>
      <c r="S68" s="1354">
        <f>+'1058 IDPYBA'!O78</f>
        <v>0</v>
      </c>
      <c r="T68" s="1354">
        <f>+'1058 IDPYBA'!O79</f>
        <v>0</v>
      </c>
      <c r="U68" s="1354">
        <f>+'1058 IDPYBA'!O80</f>
        <v>0</v>
      </c>
      <c r="V68" s="1355">
        <f t="shared" si="0"/>
        <v>0.1144</v>
      </c>
      <c r="X68" s="1066"/>
      <c r="Y68" s="1062"/>
      <c r="Z68" s="1062"/>
      <c r="AA68" s="1062"/>
      <c r="AB68" s="1062"/>
      <c r="AC68" s="1062"/>
      <c r="AD68" s="1062"/>
      <c r="AE68" s="1062"/>
      <c r="AF68" s="1062"/>
      <c r="AG68" s="1062"/>
      <c r="AH68" s="1062"/>
      <c r="AI68" s="1062"/>
      <c r="AJ68" s="1062"/>
      <c r="AK68" s="1062"/>
      <c r="AL68" s="1062"/>
      <c r="AM68" s="1062"/>
      <c r="AN68" s="1062"/>
      <c r="AO68" s="1062"/>
      <c r="AP68" s="1062"/>
      <c r="AQ68" s="1063"/>
    </row>
    <row r="94" spans="25:43" x14ac:dyDescent="0.25">
      <c r="Y94" s="1111"/>
      <c r="Z94" s="1111"/>
      <c r="AA94" s="1111"/>
      <c r="AB94" s="1111"/>
      <c r="AC94" s="1111"/>
      <c r="AD94" s="1111"/>
      <c r="AE94" s="1111"/>
      <c r="AF94" s="1111"/>
      <c r="AG94" s="1111"/>
      <c r="AH94" s="1111"/>
      <c r="AI94" s="1111"/>
      <c r="AJ94" s="1111"/>
      <c r="AK94" s="1111"/>
      <c r="AL94" s="1111"/>
      <c r="AM94" s="1111"/>
      <c r="AN94" s="1111"/>
      <c r="AO94" s="1111"/>
      <c r="AP94" s="1111"/>
      <c r="AQ94" s="1111"/>
    </row>
  </sheetData>
  <autoFilter ref="A10:V68" xr:uid="{00000000-0009-0000-0000-00007F000000}"/>
  <mergeCells count="4">
    <mergeCell ref="E9:R9"/>
    <mergeCell ref="C1:J2"/>
    <mergeCell ref="A3:K3"/>
    <mergeCell ref="A4:K4"/>
  </mergeCells>
  <pageMargins left="0.7" right="0.7" top="0.75" bottom="0.75" header="0.3" footer="0.3"/>
  <pageSetup orientation="portrait" r:id="rId3"/>
  <drawing r:id="rId4"/>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9">
    <tabColor rgb="FFFFC000"/>
  </sheetPr>
  <dimension ref="A1:AA68"/>
  <sheetViews>
    <sheetView showGridLines="0" zoomScale="93" zoomScaleNormal="93" workbookViewId="0">
      <selection activeCell="J42" sqref="J42"/>
    </sheetView>
  </sheetViews>
  <sheetFormatPr baseColWidth="10" defaultColWidth="11.42578125" defaultRowHeight="15" x14ac:dyDescent="0.25"/>
  <cols>
    <col min="1" max="1" width="11.42578125" style="201"/>
    <col min="2" max="2" width="39.85546875" style="198" bestFit="1" customWidth="1"/>
    <col min="3" max="3" width="29.42578125" style="198" customWidth="1"/>
    <col min="4" max="6" width="19" style="198" customWidth="1"/>
    <col min="7" max="7" width="21.5703125" style="198" customWidth="1"/>
    <col min="8" max="8" width="11.42578125" style="198"/>
    <col min="9" max="9" width="48.5703125" style="198" bestFit="1" customWidth="1"/>
    <col min="10" max="10" width="32" style="198" customWidth="1"/>
    <col min="11" max="13" width="24.140625" style="198" customWidth="1"/>
    <col min="14" max="16384" width="11.42578125" style="198"/>
  </cols>
  <sheetData>
    <row r="1" spans="1:27" s="803" customFormat="1" ht="15" customHeight="1" x14ac:dyDescent="0.25">
      <c r="A1" s="1040"/>
      <c r="B1" s="813"/>
      <c r="C1" s="1401" t="s">
        <v>0</v>
      </c>
      <c r="D1" s="1401"/>
      <c r="E1" s="1401"/>
      <c r="F1" s="1401"/>
      <c r="G1" s="1401"/>
      <c r="H1" s="1401"/>
      <c r="I1" s="1401"/>
      <c r="J1" s="1401"/>
      <c r="K1" s="813"/>
    </row>
    <row r="2" spans="1:27" s="803" customFormat="1" ht="15" customHeight="1" x14ac:dyDescent="0.25">
      <c r="A2" s="1041"/>
      <c r="B2" s="813"/>
      <c r="C2" s="1401"/>
      <c r="D2" s="1401"/>
      <c r="E2" s="1401"/>
      <c r="F2" s="1401"/>
      <c r="G2" s="1401"/>
      <c r="H2" s="1401"/>
      <c r="I2" s="1401"/>
      <c r="J2" s="1401"/>
      <c r="K2" s="813"/>
    </row>
    <row r="3" spans="1:27" s="803" customFormat="1" ht="21" customHeight="1" x14ac:dyDescent="0.25">
      <c r="A3" s="1628" t="s">
        <v>5838</v>
      </c>
      <c r="B3" s="1628"/>
      <c r="C3" s="1628"/>
      <c r="D3" s="1628"/>
      <c r="E3" s="1628"/>
      <c r="F3" s="1628"/>
      <c r="G3" s="1628"/>
      <c r="H3" s="1628"/>
      <c r="I3" s="1628"/>
      <c r="J3" s="1628"/>
      <c r="K3" s="1628"/>
    </row>
    <row r="4" spans="1:27" s="803" customFormat="1" ht="21" customHeight="1" x14ac:dyDescent="0.25">
      <c r="A4" s="1629" t="s">
        <v>5642</v>
      </c>
      <c r="B4" s="1629"/>
      <c r="C4" s="1629"/>
      <c r="D4" s="1629"/>
      <c r="E4" s="1629"/>
      <c r="F4" s="1629"/>
      <c r="G4" s="1629"/>
      <c r="H4" s="1629"/>
      <c r="I4" s="1629"/>
      <c r="J4" s="1629"/>
      <c r="K4" s="1629"/>
    </row>
    <row r="5" spans="1:27" ht="15.75" thickBot="1" x14ac:dyDescent="0.3"/>
    <row r="6" spans="1:27" ht="33.6" customHeight="1" thickBot="1" x14ac:dyDescent="0.3">
      <c r="B6" s="1077" t="s">
        <v>5643</v>
      </c>
      <c r="C6" s="1078" t="s">
        <v>937</v>
      </c>
      <c r="D6" s="1079" t="s">
        <v>5645</v>
      </c>
      <c r="E6" s="1080">
        <v>2022</v>
      </c>
    </row>
    <row r="7" spans="1:27" ht="45.6" customHeight="1" thickBot="1" x14ac:dyDescent="0.3">
      <c r="B7" s="997" t="s">
        <v>5646</v>
      </c>
      <c r="C7" s="811" t="s">
        <v>5839</v>
      </c>
      <c r="D7" s="817" t="s">
        <v>5647</v>
      </c>
      <c r="E7" s="1072">
        <v>2023</v>
      </c>
    </row>
    <row r="9" spans="1:27" ht="15.75" thickBot="1" x14ac:dyDescent="0.3"/>
    <row r="10" spans="1:27" ht="108.75" thickBot="1" x14ac:dyDescent="0.3">
      <c r="A10" s="1096" t="s">
        <v>5694</v>
      </c>
      <c r="B10" s="1097" t="s">
        <v>5649</v>
      </c>
      <c r="C10" s="1097" t="s">
        <v>5650</v>
      </c>
      <c r="D10" s="1159" t="s">
        <v>5840</v>
      </c>
      <c r="E10" s="1159" t="s">
        <v>5841</v>
      </c>
      <c r="F10" s="1159" t="s">
        <v>5842</v>
      </c>
      <c r="G10" s="1151" t="s">
        <v>5843</v>
      </c>
      <c r="I10" s="1114" t="s">
        <v>5656</v>
      </c>
      <c r="J10" s="1055" t="s">
        <v>5844</v>
      </c>
      <c r="K10" s="1059"/>
      <c r="L10" s="1059"/>
      <c r="M10" s="1059"/>
      <c r="N10" s="1059"/>
      <c r="O10" s="1059"/>
      <c r="P10" s="1059"/>
      <c r="Q10" s="1059"/>
      <c r="R10" s="1059"/>
      <c r="S10" s="1059"/>
      <c r="T10" s="1059"/>
      <c r="U10" s="1059"/>
      <c r="V10" s="1059"/>
      <c r="W10" s="1059"/>
      <c r="X10" s="1059"/>
      <c r="Y10" s="1059"/>
      <c r="Z10" s="1059"/>
      <c r="AA10" s="1060"/>
    </row>
    <row r="11" spans="1:27" ht="30.75" customHeight="1" x14ac:dyDescent="0.25">
      <c r="A11" s="1092">
        <v>1001</v>
      </c>
      <c r="B11" s="1093" t="s">
        <v>5</v>
      </c>
      <c r="C11" s="1093" t="s">
        <v>100</v>
      </c>
      <c r="D11" s="1094">
        <f>+'1001 Acueducto'!O85/10%</f>
        <v>0</v>
      </c>
      <c r="E11" s="1094">
        <f>+'1001 Acueducto'!O86/10%</f>
        <v>0</v>
      </c>
      <c r="F11" s="1094">
        <f>+'1001 Acueducto'!O87</f>
        <v>0.2</v>
      </c>
      <c r="G11" s="1095">
        <f>((D11+E11+F11)/40%)</f>
        <v>0.5</v>
      </c>
      <c r="I11" s="1115" t="s">
        <v>32</v>
      </c>
      <c r="J11" s="1113">
        <v>0</v>
      </c>
      <c r="AA11" s="1061"/>
    </row>
    <row r="12" spans="1:27" ht="30.75" customHeight="1" x14ac:dyDescent="0.25">
      <c r="A12" s="1046">
        <v>1002</v>
      </c>
      <c r="B12" s="1044" t="s">
        <v>6</v>
      </c>
      <c r="C12" s="1044" t="s">
        <v>100</v>
      </c>
      <c r="D12" s="1045">
        <f>+'1002 Aguas'!O85</f>
        <v>0</v>
      </c>
      <c r="E12" s="1045">
        <f>+'1002 Aguas'!O86</f>
        <v>0</v>
      </c>
      <c r="F12" s="1045">
        <f>+'1002 Aguas'!O87</f>
        <v>0.2</v>
      </c>
      <c r="G12" s="1047">
        <f t="shared" ref="G12:G68" si="0">((D12+E12+F12)/40%)</f>
        <v>0.5</v>
      </c>
      <c r="I12" s="1115" t="s">
        <v>1082</v>
      </c>
      <c r="J12" s="1113">
        <v>0.5</v>
      </c>
      <c r="AA12" s="1061"/>
    </row>
    <row r="13" spans="1:27" ht="30.75" customHeight="1" x14ac:dyDescent="0.25">
      <c r="A13" s="1046">
        <v>1003</v>
      </c>
      <c r="B13" s="1044" t="s">
        <v>7</v>
      </c>
      <c r="C13" s="1044" t="s">
        <v>982</v>
      </c>
      <c r="D13" s="1045">
        <f>+'1003 Sec.Gen.'!O85</f>
        <v>0.1</v>
      </c>
      <c r="E13" s="1045">
        <f>+'1003 Sec.Gen.'!O86</f>
        <v>0.1</v>
      </c>
      <c r="F13" s="1045">
        <f>+'1003 Sec.Gen.'!O87</f>
        <v>0.2</v>
      </c>
      <c r="G13" s="1047">
        <f t="shared" si="0"/>
        <v>1</v>
      </c>
      <c r="I13" s="1115" t="s">
        <v>4160</v>
      </c>
      <c r="J13" s="1113">
        <v>0.5</v>
      </c>
      <c r="AA13" s="1061"/>
    </row>
    <row r="14" spans="1:27" ht="30.75" customHeight="1" x14ac:dyDescent="0.25">
      <c r="A14" s="1046">
        <v>1004</v>
      </c>
      <c r="B14" s="1044" t="s">
        <v>1083</v>
      </c>
      <c r="C14" s="1044" t="s">
        <v>1082</v>
      </c>
      <c r="D14" s="1045">
        <f>+'1004 SDDE'!O85</f>
        <v>0.1</v>
      </c>
      <c r="E14" s="1045">
        <f>+'1004 SDDE'!O86</f>
        <v>0.1</v>
      </c>
      <c r="F14" s="1045">
        <f>+'1004 SDDE'!O87</f>
        <v>0</v>
      </c>
      <c r="G14" s="1047">
        <f t="shared" si="0"/>
        <v>0.5</v>
      </c>
      <c r="I14" s="1115" t="s">
        <v>1829</v>
      </c>
      <c r="J14" s="1113">
        <v>0.5</v>
      </c>
      <c r="AA14" s="1061"/>
    </row>
    <row r="15" spans="1:27" ht="30.75" customHeight="1" x14ac:dyDescent="0.25">
      <c r="A15" s="1046">
        <v>1005</v>
      </c>
      <c r="B15" s="1044" t="s">
        <v>9</v>
      </c>
      <c r="C15" s="1044" t="s">
        <v>1138</v>
      </c>
      <c r="D15" s="1045">
        <f>+'1005 DADEP'!O85</f>
        <v>0.1</v>
      </c>
      <c r="E15" s="1045">
        <f>+'1005 DADEP'!O86</f>
        <v>0.1</v>
      </c>
      <c r="F15" s="1045">
        <f>+'1005 DADEP'!O87</f>
        <v>0.2</v>
      </c>
      <c r="G15" s="1047">
        <f t="shared" si="0"/>
        <v>1</v>
      </c>
      <c r="I15" s="1115" t="s">
        <v>4619</v>
      </c>
      <c r="J15" s="1113">
        <v>0.5</v>
      </c>
      <c r="AA15" s="1061"/>
    </row>
    <row r="16" spans="1:27" ht="30.75" customHeight="1" x14ac:dyDescent="0.25">
      <c r="A16" s="1046">
        <v>1006</v>
      </c>
      <c r="B16" s="1044" t="s">
        <v>10</v>
      </c>
      <c r="C16" s="1044" t="s">
        <v>982</v>
      </c>
      <c r="D16" s="1045">
        <f>+'1006 DASC'!O85</f>
        <v>0.1</v>
      </c>
      <c r="E16" s="1045">
        <f>+'1006 DASC'!O86</f>
        <v>0.1</v>
      </c>
      <c r="F16" s="1045">
        <f>+'1006 DASC'!O87</f>
        <v>0.2</v>
      </c>
      <c r="G16" s="1047">
        <f t="shared" si="0"/>
        <v>1</v>
      </c>
      <c r="I16" s="1115" t="s">
        <v>100</v>
      </c>
      <c r="J16" s="1113">
        <v>0.54166666666666663</v>
      </c>
      <c r="AA16" s="1061"/>
    </row>
    <row r="17" spans="1:27" ht="30.75" customHeight="1" x14ac:dyDescent="0.25">
      <c r="A17" s="1046">
        <v>1007</v>
      </c>
      <c r="B17" s="1044" t="s">
        <v>11</v>
      </c>
      <c r="C17" s="1044" t="s">
        <v>1331</v>
      </c>
      <c r="D17" s="1045">
        <f>+'1007 EGAT'!O85</f>
        <v>0.1</v>
      </c>
      <c r="E17" s="1045">
        <f>+'1007 EGAT'!O86</f>
        <v>0.1</v>
      </c>
      <c r="F17" s="1045">
        <f>+'1007 EGAT'!O87</f>
        <v>0</v>
      </c>
      <c r="G17" s="1047">
        <f t="shared" si="0"/>
        <v>0.5</v>
      </c>
      <c r="I17" s="1115" t="s">
        <v>1900</v>
      </c>
      <c r="J17" s="1113">
        <v>0.58333333333333337</v>
      </c>
      <c r="AA17" s="1061"/>
    </row>
    <row r="18" spans="1:27" ht="30.75" customHeight="1" x14ac:dyDescent="0.25">
      <c r="A18" s="1046">
        <v>1008</v>
      </c>
      <c r="B18" s="1044" t="s">
        <v>12</v>
      </c>
      <c r="C18" s="1044" t="s">
        <v>1331</v>
      </c>
      <c r="D18" s="1045">
        <f>+'1008 IDCBIS'!O85</f>
        <v>0</v>
      </c>
      <c r="E18" s="1045">
        <f>+'1008 IDCBIS'!O86</f>
        <v>0</v>
      </c>
      <c r="F18" s="1045">
        <f>+'1008 IDCBIS'!O87</f>
        <v>0</v>
      </c>
      <c r="G18" s="1047">
        <f t="shared" si="0"/>
        <v>0</v>
      </c>
      <c r="I18" s="1115" t="s">
        <v>4085</v>
      </c>
      <c r="J18" s="1113">
        <v>0.625</v>
      </c>
      <c r="AA18" s="1061"/>
    </row>
    <row r="19" spans="1:27" ht="30.75" customHeight="1" x14ac:dyDescent="0.25">
      <c r="A19" s="1046">
        <v>1009</v>
      </c>
      <c r="B19" s="1044" t="s">
        <v>13</v>
      </c>
      <c r="C19" s="1044" t="s">
        <v>1465</v>
      </c>
      <c r="D19" s="1045">
        <f>+'1009 SDCRD'!O85</f>
        <v>0.1</v>
      </c>
      <c r="E19" s="1045">
        <f>+'1009 SDCRD'!O86</f>
        <v>0.1</v>
      </c>
      <c r="F19" s="1045">
        <f>+'1009 SDCRD'!O87</f>
        <v>0.2</v>
      </c>
      <c r="G19" s="1047">
        <f t="shared" si="0"/>
        <v>1</v>
      </c>
      <c r="I19" s="1115" t="s">
        <v>1138</v>
      </c>
      <c r="J19" s="1113">
        <v>0.66666666666666663</v>
      </c>
      <c r="AA19" s="1061"/>
    </row>
    <row r="20" spans="1:27" ht="30.75" customHeight="1" x14ac:dyDescent="0.25">
      <c r="A20" s="1046">
        <v>1010</v>
      </c>
      <c r="B20" s="1044" t="s">
        <v>14</v>
      </c>
      <c r="C20" s="1044" t="s">
        <v>1138</v>
      </c>
      <c r="D20" s="1045">
        <f>+'1010 Sec.Gob.'!O85</f>
        <v>0.1</v>
      </c>
      <c r="E20" s="1045">
        <f>+'1010 Sec.Gob.'!O86</f>
        <v>0.1</v>
      </c>
      <c r="F20" s="1045">
        <f>+'1010 Sec.Gob.'!O87</f>
        <v>0</v>
      </c>
      <c r="G20" s="1047">
        <f t="shared" si="0"/>
        <v>0.5</v>
      </c>
      <c r="I20" s="1115" t="s">
        <v>1700</v>
      </c>
      <c r="J20" s="1113">
        <v>0.70833333333333337</v>
      </c>
      <c r="AA20" s="1061"/>
    </row>
    <row r="21" spans="1:27" ht="30.75" customHeight="1" x14ac:dyDescent="0.25">
      <c r="A21" s="1046">
        <v>1011</v>
      </c>
      <c r="B21" s="1044" t="s">
        <v>15</v>
      </c>
      <c r="C21" s="1044" t="s">
        <v>1700</v>
      </c>
      <c r="D21" s="1045">
        <f>+'1011 SDMOV'!O85</f>
        <v>0</v>
      </c>
      <c r="E21" s="1045">
        <f>+'1011 SDMOV'!O86</f>
        <v>0</v>
      </c>
      <c r="F21" s="1045">
        <f>+'1011 SDMOV'!O87</f>
        <v>0</v>
      </c>
      <c r="G21" s="1047">
        <f t="shared" si="0"/>
        <v>0</v>
      </c>
      <c r="I21" s="1115" t="s">
        <v>1331</v>
      </c>
      <c r="J21" s="1113">
        <v>0.75</v>
      </c>
      <c r="AA21" s="1061"/>
    </row>
    <row r="22" spans="1:27" ht="30.75" customHeight="1" x14ac:dyDescent="0.25">
      <c r="A22" s="1046">
        <v>1012</v>
      </c>
      <c r="B22" s="1044" t="s">
        <v>1830</v>
      </c>
      <c r="C22" s="1044" t="s">
        <v>1829</v>
      </c>
      <c r="D22" s="1045">
        <f>+'1012 UAECOB'!O85</f>
        <v>0.1</v>
      </c>
      <c r="E22" s="1045">
        <f>+'1012 UAECOB'!O86</f>
        <v>0.1</v>
      </c>
      <c r="F22" s="1045">
        <f>+'1012 UAECOB'!O87</f>
        <v>0</v>
      </c>
      <c r="G22" s="1047">
        <f t="shared" si="0"/>
        <v>0.5</v>
      </c>
      <c r="I22" s="1115" t="s">
        <v>2399</v>
      </c>
      <c r="J22" s="1113">
        <v>0.8125</v>
      </c>
      <c r="AA22" s="1061"/>
    </row>
    <row r="23" spans="1:27" ht="30.75" customHeight="1" x14ac:dyDescent="0.25">
      <c r="A23" s="1046">
        <v>1013</v>
      </c>
      <c r="B23" s="1044" t="s">
        <v>17</v>
      </c>
      <c r="C23" s="1044" t="s">
        <v>1900</v>
      </c>
      <c r="D23" s="1045">
        <f>+'1013 Un.Dis.'!O85</f>
        <v>0</v>
      </c>
      <c r="E23" s="1045">
        <f>+'1013 Un.Dis.'!O86</f>
        <v>0.1</v>
      </c>
      <c r="F23" s="1045">
        <f>+'1013 Un.Dis.'!O87</f>
        <v>0</v>
      </c>
      <c r="G23" s="1047">
        <f t="shared" si="0"/>
        <v>0.25</v>
      </c>
      <c r="I23" s="1115" t="s">
        <v>1465</v>
      </c>
      <c r="J23" s="1113">
        <v>0.8571428571428571</v>
      </c>
      <c r="AA23" s="1061"/>
    </row>
    <row r="24" spans="1:27" ht="30.75" customHeight="1" x14ac:dyDescent="0.25">
      <c r="A24" s="1046">
        <v>1014</v>
      </c>
      <c r="B24" s="1044" t="s">
        <v>18</v>
      </c>
      <c r="C24" s="1044" t="s">
        <v>100</v>
      </c>
      <c r="D24" s="1045">
        <f>+'1014 ERU'!O85</f>
        <v>0</v>
      </c>
      <c r="E24" s="1045">
        <f>+'1014 ERU'!O86</f>
        <v>0.1</v>
      </c>
      <c r="F24" s="1045">
        <f>+'1014 ERU'!O87</f>
        <v>0.2</v>
      </c>
      <c r="G24" s="1047">
        <f t="shared" si="0"/>
        <v>0.75000000000000011</v>
      </c>
      <c r="I24" s="1115" t="s">
        <v>2759</v>
      </c>
      <c r="J24" s="1113">
        <v>1</v>
      </c>
      <c r="AA24" s="1061"/>
    </row>
    <row r="25" spans="1:27" ht="30.75" customHeight="1" x14ac:dyDescent="0.25">
      <c r="A25" s="1046">
        <v>1015</v>
      </c>
      <c r="B25" s="1044" t="s">
        <v>19</v>
      </c>
      <c r="C25" s="1044" t="s">
        <v>1465</v>
      </c>
      <c r="D25" s="1045">
        <f>+'1015 IDRD'!O85</f>
        <v>0.1</v>
      </c>
      <c r="E25" s="1045">
        <f>+'1015 IDRD'!O86</f>
        <v>0.1</v>
      </c>
      <c r="F25" s="1045">
        <f>+'1015 IDRD'!O87</f>
        <v>0.2</v>
      </c>
      <c r="G25" s="1047">
        <f t="shared" si="0"/>
        <v>1</v>
      </c>
      <c r="I25" s="1115" t="s">
        <v>982</v>
      </c>
      <c r="J25" s="1113">
        <v>1</v>
      </c>
      <c r="AA25" s="1061"/>
    </row>
    <row r="26" spans="1:27" ht="30.75" customHeight="1" x14ac:dyDescent="0.25">
      <c r="A26" s="1046">
        <v>1016</v>
      </c>
      <c r="B26" s="1044" t="s">
        <v>20</v>
      </c>
      <c r="C26" s="1044" t="s">
        <v>1082</v>
      </c>
      <c r="D26" s="1045">
        <f>+'1016 IPES'!O85</f>
        <v>0</v>
      </c>
      <c r="E26" s="1045">
        <f>+'1016 IPES'!O86</f>
        <v>0.1</v>
      </c>
      <c r="F26" s="1045">
        <f>+'1016 IPES'!O87</f>
        <v>0.2</v>
      </c>
      <c r="G26" s="1047">
        <f t="shared" si="0"/>
        <v>0.75000000000000011</v>
      </c>
      <c r="I26" s="1115" t="s">
        <v>2995</v>
      </c>
      <c r="J26" s="1113">
        <v>1</v>
      </c>
      <c r="AA26" s="1061"/>
    </row>
    <row r="27" spans="1:27" ht="30.75" customHeight="1" thickBot="1" x14ac:dyDescent="0.3">
      <c r="A27" s="1046">
        <v>1017</v>
      </c>
      <c r="B27" s="1044" t="s">
        <v>21</v>
      </c>
      <c r="C27" s="1044" t="s">
        <v>1082</v>
      </c>
      <c r="D27" s="1045">
        <f>+'1017 IDT'!O85</f>
        <v>0.1</v>
      </c>
      <c r="E27" s="1045">
        <f>+'1017 IDT'!O86</f>
        <v>0</v>
      </c>
      <c r="F27" s="1045">
        <f>+'1017 IDT'!O87</f>
        <v>0</v>
      </c>
      <c r="G27" s="1047">
        <f t="shared" si="0"/>
        <v>0.25</v>
      </c>
      <c r="I27" s="1115" t="s">
        <v>5264</v>
      </c>
      <c r="J27" s="1113">
        <v>1</v>
      </c>
      <c r="AA27" s="1061"/>
    </row>
    <row r="28" spans="1:27" ht="30.75" customHeight="1" thickBot="1" x14ac:dyDescent="0.3">
      <c r="A28" s="1046">
        <v>1018</v>
      </c>
      <c r="B28" s="1044" t="s">
        <v>22</v>
      </c>
      <c r="C28" s="1044" t="s">
        <v>2399</v>
      </c>
      <c r="D28" s="1045">
        <f>+'1018 FONCEP'!O85</f>
        <v>0.1</v>
      </c>
      <c r="E28" s="1045">
        <f>+'1018 FONCEP'!O86</f>
        <v>0.1</v>
      </c>
      <c r="F28" s="1045">
        <f>+'1018 FONCEP'!O87</f>
        <v>0.2</v>
      </c>
      <c r="G28" s="1047">
        <f t="shared" si="0"/>
        <v>1</v>
      </c>
      <c r="I28" s="1114" t="s">
        <v>5658</v>
      </c>
      <c r="J28" s="1076">
        <v>0.69827586206896552</v>
      </c>
      <c r="AA28" s="1061"/>
    </row>
    <row r="29" spans="1:27" ht="30.75" customHeight="1" thickBot="1" x14ac:dyDescent="0.3">
      <c r="A29" s="1046">
        <v>1019</v>
      </c>
      <c r="B29" s="1044" t="s">
        <v>23</v>
      </c>
      <c r="C29" s="1044" t="s">
        <v>1900</v>
      </c>
      <c r="D29" s="1045">
        <f>+'1019 SED'!O85</f>
        <v>0.1</v>
      </c>
      <c r="E29" s="1045">
        <f>+'1019 SED'!O86</f>
        <v>0.1</v>
      </c>
      <c r="F29" s="1045">
        <f>+'1019 SED'!O87</f>
        <v>0.2</v>
      </c>
      <c r="G29" s="1047">
        <f t="shared" si="0"/>
        <v>1</v>
      </c>
      <c r="I29" s="1066"/>
      <c r="J29" s="1062"/>
      <c r="K29" s="1062"/>
      <c r="L29" s="1062"/>
      <c r="M29" s="1062"/>
      <c r="N29" s="1062"/>
      <c r="O29" s="1062"/>
      <c r="P29" s="1062"/>
      <c r="Q29" s="1062"/>
      <c r="R29" s="1062"/>
      <c r="S29" s="1062"/>
      <c r="T29" s="1062"/>
      <c r="U29" s="1062"/>
      <c r="V29" s="1062"/>
      <c r="W29" s="1062"/>
      <c r="X29" s="1062"/>
      <c r="Y29" s="1062"/>
      <c r="Z29" s="1062"/>
      <c r="AA29" s="1063"/>
    </row>
    <row r="30" spans="1:27" ht="30.75" customHeight="1" x14ac:dyDescent="0.25">
      <c r="A30" s="1046">
        <v>1020</v>
      </c>
      <c r="B30" s="1044" t="s">
        <v>24</v>
      </c>
      <c r="C30" s="1044" t="s">
        <v>1465</v>
      </c>
      <c r="D30" s="1045">
        <f>+'1020 IDARTES'!O85</f>
        <v>0.1</v>
      </c>
      <c r="E30" s="1045">
        <f>+'1020 IDARTES'!O86</f>
        <v>0.1</v>
      </c>
      <c r="F30" s="1045">
        <f>+'1020 IDARTES'!O87</f>
        <v>0</v>
      </c>
      <c r="G30" s="1047">
        <f t="shared" si="0"/>
        <v>0.5</v>
      </c>
    </row>
    <row r="31" spans="1:27" ht="30.75" customHeight="1" x14ac:dyDescent="0.25">
      <c r="A31" s="1046">
        <v>1021</v>
      </c>
      <c r="B31" s="1044" t="s">
        <v>25</v>
      </c>
      <c r="C31" s="1044" t="s">
        <v>1700</v>
      </c>
      <c r="D31" s="1045">
        <f>+'1021 TRANSMI'!O85</f>
        <v>0.1</v>
      </c>
      <c r="E31" s="1045">
        <f>+'1021 TRANSMI'!O86</f>
        <v>0.1</v>
      </c>
      <c r="F31" s="1045">
        <f>+'1021 TRANSMI'!O87</f>
        <v>0.2</v>
      </c>
      <c r="G31" s="1047">
        <f t="shared" si="0"/>
        <v>1</v>
      </c>
    </row>
    <row r="32" spans="1:27" ht="30.75" customHeight="1" x14ac:dyDescent="0.25">
      <c r="A32" s="1046">
        <v>1022</v>
      </c>
      <c r="B32" s="1044" t="s">
        <v>26</v>
      </c>
      <c r="C32" s="1044" t="s">
        <v>2759</v>
      </c>
      <c r="D32" s="1045">
        <f>+'1022 VEED'!O85</f>
        <v>0.1</v>
      </c>
      <c r="E32" s="1045">
        <f>+'1022 VEED'!O86</f>
        <v>0.1</v>
      </c>
      <c r="F32" s="1045">
        <f>+'1022 VEED'!O87</f>
        <v>0.2</v>
      </c>
      <c r="G32" s="1047">
        <f t="shared" si="0"/>
        <v>1</v>
      </c>
    </row>
    <row r="33" spans="1:7" ht="30.75" customHeight="1" x14ac:dyDescent="0.25">
      <c r="A33" s="1046">
        <v>1023</v>
      </c>
      <c r="B33" s="1044" t="s">
        <v>27</v>
      </c>
      <c r="C33" s="1044" t="s">
        <v>2759</v>
      </c>
      <c r="D33" s="1045">
        <f>+'1023 PERS.'!O85</f>
        <v>0.1</v>
      </c>
      <c r="E33" s="1045">
        <f>+'1023 PERS.'!O86</f>
        <v>0.1</v>
      </c>
      <c r="F33" s="1045">
        <f>+'1023 PERS.'!O87</f>
        <v>0.2</v>
      </c>
      <c r="G33" s="1047">
        <f t="shared" si="0"/>
        <v>1</v>
      </c>
    </row>
    <row r="34" spans="1:7" ht="30.75" customHeight="1" x14ac:dyDescent="0.25">
      <c r="A34" s="1046">
        <v>1024</v>
      </c>
      <c r="B34" s="1044" t="s">
        <v>2907</v>
      </c>
      <c r="C34" s="1044" t="s">
        <v>1465</v>
      </c>
      <c r="D34" s="1045">
        <f>+'1024 FUGA'!O85</f>
        <v>0.1</v>
      </c>
      <c r="E34" s="1045">
        <f>+'1024 FUGA'!O86</f>
        <v>0.1</v>
      </c>
      <c r="F34" s="1045">
        <f>+'1024 FUGA'!O87</f>
        <v>0</v>
      </c>
      <c r="G34" s="1047">
        <f t="shared" si="0"/>
        <v>0.5</v>
      </c>
    </row>
    <row r="35" spans="1:7" ht="30.75" customHeight="1" x14ac:dyDescent="0.25">
      <c r="A35" s="1046">
        <v>1025</v>
      </c>
      <c r="B35" s="1044" t="s">
        <v>29</v>
      </c>
      <c r="C35" s="1044" t="s">
        <v>2995</v>
      </c>
      <c r="D35" s="1045">
        <f>+'1025 SDMU'!O85</f>
        <v>0.1</v>
      </c>
      <c r="E35" s="1045">
        <f>+'1025 SDMU'!O86</f>
        <v>0.1</v>
      </c>
      <c r="F35" s="1045">
        <f>+'1025 SDMU'!O87</f>
        <v>0.2</v>
      </c>
      <c r="G35" s="1047">
        <f t="shared" si="0"/>
        <v>1</v>
      </c>
    </row>
    <row r="36" spans="1:7" ht="30.75" customHeight="1" x14ac:dyDescent="0.25">
      <c r="A36" s="1046">
        <v>1026</v>
      </c>
      <c r="B36" s="1044" t="s">
        <v>30</v>
      </c>
      <c r="C36" s="1044" t="s">
        <v>100</v>
      </c>
      <c r="D36" s="1045">
        <f>+'1026 CVP'!O85</f>
        <v>0.1</v>
      </c>
      <c r="E36" s="1045">
        <f>+'1026 CVP'!O86</f>
        <v>0.1</v>
      </c>
      <c r="F36" s="1045">
        <f>+'1026 CVP'!O87</f>
        <v>0</v>
      </c>
      <c r="G36" s="1047">
        <f t="shared" si="0"/>
        <v>0.5</v>
      </c>
    </row>
    <row r="37" spans="1:7" ht="30.75" customHeight="1" x14ac:dyDescent="0.25">
      <c r="A37" s="1046">
        <v>1027</v>
      </c>
      <c r="B37" s="1044" t="s">
        <v>31</v>
      </c>
      <c r="C37" s="1044" t="s">
        <v>1465</v>
      </c>
      <c r="D37" s="1045">
        <f>+'1027 CA-CA'!O85</f>
        <v>0.1</v>
      </c>
      <c r="E37" s="1045">
        <f>+'1027 CA-CA'!O86</f>
        <v>0.1</v>
      </c>
      <c r="F37" s="1045">
        <f>+'1027 CA-CA'!O87</f>
        <v>0.2</v>
      </c>
      <c r="G37" s="1047">
        <f t="shared" si="0"/>
        <v>1</v>
      </c>
    </row>
    <row r="38" spans="1:7" ht="30.75" customHeight="1" x14ac:dyDescent="0.25">
      <c r="A38" s="1046">
        <v>1028</v>
      </c>
      <c r="B38" s="1044" t="s">
        <v>32</v>
      </c>
      <c r="C38" s="1044" t="s">
        <v>32</v>
      </c>
      <c r="D38" s="1045">
        <f>+'1028 CONCEJO'!O85</f>
        <v>0</v>
      </c>
      <c r="E38" s="1045">
        <f>+'1028 CONCEJO'!O86</f>
        <v>0</v>
      </c>
      <c r="F38" s="1045">
        <f>+'1028 CONCEJO'!O87</f>
        <v>0</v>
      </c>
      <c r="G38" s="1047">
        <f t="shared" si="0"/>
        <v>0</v>
      </c>
    </row>
    <row r="39" spans="1:7" ht="30.75" customHeight="1" x14ac:dyDescent="0.25">
      <c r="A39" s="1046">
        <v>1029</v>
      </c>
      <c r="B39" s="1044" t="s">
        <v>5676</v>
      </c>
      <c r="C39" s="1044" t="s">
        <v>2759</v>
      </c>
      <c r="D39" s="1045">
        <f>+'1029 CONT'!O85</f>
        <v>0.1</v>
      </c>
      <c r="E39" s="1045">
        <f>+'1029 CONT'!O86</f>
        <v>0.1</v>
      </c>
      <c r="F39" s="1045">
        <f>+'1029 CONT'!O87</f>
        <v>0.2</v>
      </c>
      <c r="G39" s="1047">
        <f t="shared" si="0"/>
        <v>1</v>
      </c>
    </row>
    <row r="40" spans="1:7" ht="30.75" customHeight="1" x14ac:dyDescent="0.25">
      <c r="A40" s="1046">
        <v>1030</v>
      </c>
      <c r="B40" s="1044" t="s">
        <v>34</v>
      </c>
      <c r="C40" s="1044" t="s">
        <v>1138</v>
      </c>
      <c r="D40" s="1045">
        <f>+'1030 IDPAC'!O85</f>
        <v>0.1</v>
      </c>
      <c r="E40" s="1045">
        <f>+'1030 IDPAC'!O86</f>
        <v>0.1</v>
      </c>
      <c r="F40" s="1045">
        <f>+'1030 IDPAC'!O87</f>
        <v>0</v>
      </c>
      <c r="G40" s="1047">
        <f t="shared" si="0"/>
        <v>0.5</v>
      </c>
    </row>
    <row r="41" spans="1:7" ht="30.75" customHeight="1" x14ac:dyDescent="0.25">
      <c r="A41" s="1046">
        <v>1031</v>
      </c>
      <c r="B41" s="1044" t="s">
        <v>35</v>
      </c>
      <c r="C41" s="1044" t="s">
        <v>1700</v>
      </c>
      <c r="D41" s="1045">
        <f>+'1031 METRO'!O85</f>
        <v>0.1</v>
      </c>
      <c r="E41" s="1045">
        <f>+'1031 METRO'!O86</f>
        <v>0.1</v>
      </c>
      <c r="F41" s="1045">
        <f>+'1031 METRO'!O87</f>
        <v>0.2</v>
      </c>
      <c r="G41" s="1047">
        <f t="shared" si="0"/>
        <v>1</v>
      </c>
    </row>
    <row r="42" spans="1:7" ht="30.75" customHeight="1" x14ac:dyDescent="0.25">
      <c r="A42" s="1046">
        <v>1032</v>
      </c>
      <c r="B42" s="1044" t="s">
        <v>36</v>
      </c>
      <c r="C42" s="1044" t="s">
        <v>100</v>
      </c>
      <c r="D42" s="1045">
        <f>+'1032 UAESP'!O85</f>
        <v>0</v>
      </c>
      <c r="E42" s="1045">
        <f>+'1032 UAESP'!O86</f>
        <v>0</v>
      </c>
      <c r="F42" s="1045">
        <f>+'1032 UAESP'!O87</f>
        <v>0</v>
      </c>
      <c r="G42" s="1047">
        <f t="shared" si="0"/>
        <v>0</v>
      </c>
    </row>
    <row r="43" spans="1:7" ht="30.75" customHeight="1" x14ac:dyDescent="0.25">
      <c r="A43" s="1046">
        <v>1033</v>
      </c>
      <c r="B43" s="1044" t="s">
        <v>37</v>
      </c>
      <c r="C43" s="1044" t="s">
        <v>1900</v>
      </c>
      <c r="D43" s="1045">
        <f>+'1033 IDEP'!O85</f>
        <v>0.1</v>
      </c>
      <c r="E43" s="1045">
        <f>+'1033 IDEP'!O86</f>
        <v>0.1</v>
      </c>
      <c r="F43" s="1045">
        <f>+'1033 IDEP'!O87</f>
        <v>0</v>
      </c>
      <c r="G43" s="1047">
        <f t="shared" si="0"/>
        <v>0.5</v>
      </c>
    </row>
    <row r="44" spans="1:7" ht="30.75" customHeight="1" x14ac:dyDescent="0.25">
      <c r="A44" s="1046">
        <v>1034</v>
      </c>
      <c r="B44" s="1044" t="s">
        <v>3588</v>
      </c>
      <c r="C44" s="1044" t="s">
        <v>1465</v>
      </c>
      <c r="D44" s="1045">
        <f>+'1034 IDPC'!O85</f>
        <v>0.1</v>
      </c>
      <c r="E44" s="1045">
        <f>+'1034 IDPC'!O86</f>
        <v>0.1</v>
      </c>
      <c r="F44" s="1045">
        <f>+'1034 IDPC'!O87</f>
        <v>0.2</v>
      </c>
      <c r="G44" s="1047">
        <f t="shared" si="0"/>
        <v>1</v>
      </c>
    </row>
    <row r="45" spans="1:7" ht="30.75" customHeight="1" x14ac:dyDescent="0.25">
      <c r="A45" s="1046">
        <v>1035</v>
      </c>
      <c r="B45" s="1044" t="s">
        <v>38</v>
      </c>
      <c r="C45" s="1044" t="s">
        <v>1331</v>
      </c>
      <c r="D45" s="1045">
        <f>+'1035 CAPSALUD'!O85</f>
        <v>0.1</v>
      </c>
      <c r="E45" s="1045">
        <f>+'1035 CAPSALUD'!O86</f>
        <v>0.1</v>
      </c>
      <c r="F45" s="1045">
        <f>+'1035 CAPSALUD'!O87</f>
        <v>0.2</v>
      </c>
      <c r="G45" s="1047">
        <f t="shared" si="0"/>
        <v>1</v>
      </c>
    </row>
    <row r="46" spans="1:7" ht="30.75" customHeight="1" x14ac:dyDescent="0.25">
      <c r="A46" s="1046">
        <v>1036</v>
      </c>
      <c r="B46" s="1044" t="s">
        <v>39</v>
      </c>
      <c r="C46" s="1044" t="s">
        <v>1465</v>
      </c>
      <c r="D46" s="1045">
        <f>+'1036 OFB'!O85</f>
        <v>0.1</v>
      </c>
      <c r="E46" s="1045">
        <f>+'1036 OFB'!O86</f>
        <v>0.1</v>
      </c>
      <c r="F46" s="1045">
        <f>+'1036 OFB'!O87</f>
        <v>0.2</v>
      </c>
      <c r="G46" s="1047">
        <f t="shared" si="0"/>
        <v>1</v>
      </c>
    </row>
    <row r="47" spans="1:7" ht="30.75" customHeight="1" x14ac:dyDescent="0.25">
      <c r="A47" s="1046">
        <v>1037</v>
      </c>
      <c r="B47" s="1044" t="s">
        <v>40</v>
      </c>
      <c r="C47" s="1044" t="s">
        <v>1082</v>
      </c>
      <c r="D47" s="1045">
        <f>+'1037 INVEST'!O85</f>
        <v>0.1</v>
      </c>
      <c r="E47" s="1045">
        <f>+'1037 INVEST'!O86</f>
        <v>0.1</v>
      </c>
      <c r="F47" s="1045">
        <f>+'1037 INVEST'!O87</f>
        <v>0</v>
      </c>
      <c r="G47" s="1047">
        <f t="shared" si="0"/>
        <v>0.5</v>
      </c>
    </row>
    <row r="48" spans="1:7" ht="30.75" customHeight="1" x14ac:dyDescent="0.25">
      <c r="A48" s="1046">
        <v>1038</v>
      </c>
      <c r="B48" s="1044" t="s">
        <v>41</v>
      </c>
      <c r="C48" s="1044" t="s">
        <v>100</v>
      </c>
      <c r="D48" s="1045">
        <f>+'1038 SDHAB'!O85</f>
        <v>0.1</v>
      </c>
      <c r="E48" s="1045">
        <f>+'1038 SDHAB'!O86</f>
        <v>0.1</v>
      </c>
      <c r="F48" s="1045">
        <f>+'1038 SDHAB'!O87</f>
        <v>0.2</v>
      </c>
      <c r="G48" s="1047">
        <f t="shared" si="0"/>
        <v>1</v>
      </c>
    </row>
    <row r="49" spans="1:7" ht="30.75" customHeight="1" x14ac:dyDescent="0.25">
      <c r="A49" s="1046">
        <v>1039</v>
      </c>
      <c r="B49" s="1044" t="s">
        <v>42</v>
      </c>
      <c r="C49" s="1044" t="s">
        <v>4085</v>
      </c>
      <c r="D49" s="1045">
        <f>+'1039 IDIGER'!O85</f>
        <v>0.1</v>
      </c>
      <c r="E49" s="1045">
        <f>+'1039 IDIGER'!O86</f>
        <v>0.1</v>
      </c>
      <c r="F49" s="1045">
        <f>+'1039 IDIGER'!O87</f>
        <v>0</v>
      </c>
      <c r="G49" s="1047">
        <f t="shared" si="0"/>
        <v>0.5</v>
      </c>
    </row>
    <row r="50" spans="1:7" ht="30.75" customHeight="1" x14ac:dyDescent="0.25">
      <c r="A50" s="1046">
        <v>1040</v>
      </c>
      <c r="B50" s="1044" t="s">
        <v>43</v>
      </c>
      <c r="C50" s="1044" t="s">
        <v>4160</v>
      </c>
      <c r="D50" s="1045">
        <f>+'1040 IDIPRON'!O85</f>
        <v>0.1</v>
      </c>
      <c r="E50" s="1045">
        <f>+'1040 IDIPRON'!O86</f>
        <v>0.1</v>
      </c>
      <c r="F50" s="1045">
        <f>+'1040 IDIPRON'!O87</f>
        <v>0</v>
      </c>
      <c r="G50" s="1047">
        <f t="shared" si="0"/>
        <v>0.5</v>
      </c>
    </row>
    <row r="51" spans="1:7" ht="30.75" customHeight="1" x14ac:dyDescent="0.25">
      <c r="A51" s="1046">
        <v>1041</v>
      </c>
      <c r="B51" s="1044" t="s">
        <v>44</v>
      </c>
      <c r="C51" s="1044" t="s">
        <v>2399</v>
      </c>
      <c r="D51" s="1045">
        <f>+'1041 SHD'!O85</f>
        <v>0.1</v>
      </c>
      <c r="E51" s="1045">
        <f>+'1041 SHD'!O86</f>
        <v>0.1</v>
      </c>
      <c r="F51" s="1045">
        <f>+'1041 SHD'!O87</f>
        <v>0.2</v>
      </c>
      <c r="G51" s="1047">
        <f t="shared" si="0"/>
        <v>1</v>
      </c>
    </row>
    <row r="52" spans="1:7" ht="30.75" customHeight="1" x14ac:dyDescent="0.25">
      <c r="A52" s="1046">
        <v>1042</v>
      </c>
      <c r="B52" s="1044" t="s">
        <v>45</v>
      </c>
      <c r="C52" s="1044" t="s">
        <v>2399</v>
      </c>
      <c r="D52" s="1045">
        <f>+'1042 UAECD'!O85</f>
        <v>0.1</v>
      </c>
      <c r="E52" s="1045">
        <f>+'1042 UAECD'!O86</f>
        <v>0.1</v>
      </c>
      <c r="F52" s="1045">
        <f>+'1042 UAECD'!O87</f>
        <v>0.2</v>
      </c>
      <c r="G52" s="1047">
        <f t="shared" si="0"/>
        <v>1</v>
      </c>
    </row>
    <row r="53" spans="1:7" ht="30.75" customHeight="1" x14ac:dyDescent="0.25">
      <c r="A53" s="1046">
        <v>1043</v>
      </c>
      <c r="B53" s="1044" t="s">
        <v>46</v>
      </c>
      <c r="C53" s="1044" t="s">
        <v>4085</v>
      </c>
      <c r="D53" s="1045">
        <f>+'1043 JBB'!O85</f>
        <v>0.1</v>
      </c>
      <c r="E53" s="1045">
        <f>+'1043 JBB'!O86</f>
        <v>0.1</v>
      </c>
      <c r="F53" s="1045">
        <f>+'1043 JBB'!O87</f>
        <v>0</v>
      </c>
      <c r="G53" s="1047">
        <f t="shared" si="0"/>
        <v>0.5</v>
      </c>
    </row>
    <row r="54" spans="1:7" ht="30.75" customHeight="1" x14ac:dyDescent="0.25">
      <c r="A54" s="1046">
        <v>1044</v>
      </c>
      <c r="B54" s="1044" t="s">
        <v>47</v>
      </c>
      <c r="C54" s="1044" t="s">
        <v>1700</v>
      </c>
      <c r="D54" s="1045">
        <f>+'1044 UAERMV'!O85</f>
        <v>0.1</v>
      </c>
      <c r="E54" s="1045">
        <f>+'1044 UAERMV'!O86</f>
        <v>0.1</v>
      </c>
      <c r="F54" s="1045">
        <f>+'1044 UAERMV'!O87</f>
        <v>0.2</v>
      </c>
      <c r="G54" s="1047">
        <f t="shared" si="0"/>
        <v>1</v>
      </c>
    </row>
    <row r="55" spans="1:7" ht="30.75" customHeight="1" x14ac:dyDescent="0.25">
      <c r="A55" s="1046">
        <v>1045</v>
      </c>
      <c r="B55" s="1044" t="s">
        <v>5678</v>
      </c>
      <c r="C55" s="1044" t="s">
        <v>4619</v>
      </c>
      <c r="D55" s="1045">
        <f>+'1045 SDP'!O85</f>
        <v>0.1</v>
      </c>
      <c r="E55" s="1045">
        <f>+'1045 SDP'!O86</f>
        <v>0.1</v>
      </c>
      <c r="F55" s="1045">
        <f>+'1045 SDP'!O87</f>
        <v>0</v>
      </c>
      <c r="G55" s="1047">
        <f t="shared" si="0"/>
        <v>0.5</v>
      </c>
    </row>
    <row r="56" spans="1:7" ht="30.75" customHeight="1" x14ac:dyDescent="0.25">
      <c r="A56" s="1046">
        <v>1046</v>
      </c>
      <c r="B56" s="1044" t="s">
        <v>49</v>
      </c>
      <c r="C56" s="1044" t="s">
        <v>1829</v>
      </c>
      <c r="D56" s="1045">
        <f>+'1046 SDSCJ'!O85</f>
        <v>0.1</v>
      </c>
      <c r="E56" s="1045">
        <f>+'1046 SDSCJ'!O86</f>
        <v>0.1</v>
      </c>
      <c r="F56" s="1045">
        <f>+'1046 SDSCJ'!O87</f>
        <v>0</v>
      </c>
      <c r="G56" s="1047">
        <f t="shared" si="0"/>
        <v>0.5</v>
      </c>
    </row>
    <row r="57" spans="1:7" ht="30.75" customHeight="1" x14ac:dyDescent="0.25">
      <c r="A57" s="1046">
        <v>1047</v>
      </c>
      <c r="B57" s="1044" t="s">
        <v>50</v>
      </c>
      <c r="C57" s="1044" t="s">
        <v>1331</v>
      </c>
      <c r="D57" s="1045">
        <f>+'1047 SSALUD'!O85</f>
        <v>0.1</v>
      </c>
      <c r="E57" s="1045">
        <f>+'1047 SSALUD'!O86</f>
        <v>0.1</v>
      </c>
      <c r="F57" s="1045">
        <f>+'1047 SSALUD'!O87</f>
        <v>0.2</v>
      </c>
      <c r="G57" s="1047">
        <f t="shared" si="0"/>
        <v>1</v>
      </c>
    </row>
    <row r="58" spans="1:7" ht="30.75" customHeight="1" x14ac:dyDescent="0.25">
      <c r="A58" s="1046">
        <v>1048</v>
      </c>
      <c r="B58" s="1044" t="s">
        <v>51</v>
      </c>
      <c r="C58" s="1044" t="s">
        <v>1331</v>
      </c>
      <c r="D58" s="1045">
        <f>+'1048 SRCENTROOR'!O85</f>
        <v>0.1</v>
      </c>
      <c r="E58" s="1045">
        <f>+'1048 SRCENTROOR'!O86</f>
        <v>0.1</v>
      </c>
      <c r="F58" s="1045">
        <f>+'1048 SRCENTROOR'!O87</f>
        <v>0</v>
      </c>
      <c r="G58" s="1047">
        <f t="shared" si="0"/>
        <v>0.5</v>
      </c>
    </row>
    <row r="59" spans="1:7" ht="30.75" customHeight="1" x14ac:dyDescent="0.25">
      <c r="A59" s="1046">
        <v>1049</v>
      </c>
      <c r="B59" s="1044" t="s">
        <v>52</v>
      </c>
      <c r="C59" s="1044" t="s">
        <v>1331</v>
      </c>
      <c r="D59" s="1045">
        <f>+'1049 SRNORTE'!O85</f>
        <v>0.1</v>
      </c>
      <c r="E59" s="1045">
        <f>+'1049 SRNORTE'!O86</f>
        <v>0.1</v>
      </c>
      <c r="F59" s="1045">
        <f>+'1049 SRNORTE'!O87</f>
        <v>0.2</v>
      </c>
      <c r="G59" s="1047">
        <f t="shared" si="0"/>
        <v>1</v>
      </c>
    </row>
    <row r="60" spans="1:7" ht="30.75" customHeight="1" x14ac:dyDescent="0.25">
      <c r="A60" s="1046">
        <v>1050</v>
      </c>
      <c r="B60" s="1044" t="s">
        <v>5679</v>
      </c>
      <c r="C60" s="1044" t="s">
        <v>1331</v>
      </c>
      <c r="D60" s="1045">
        <f>+'1050 SRSUR'!O85</f>
        <v>0.1</v>
      </c>
      <c r="E60" s="1045">
        <f>+'1050 SRSUR'!O86</f>
        <v>0.1</v>
      </c>
      <c r="F60" s="1045">
        <f>+'1050 SRSUR'!O87</f>
        <v>0.2</v>
      </c>
      <c r="G60" s="1047">
        <f t="shared" si="0"/>
        <v>1</v>
      </c>
    </row>
    <row r="61" spans="1:7" ht="30.75" customHeight="1" x14ac:dyDescent="0.25">
      <c r="A61" s="1046">
        <v>1051</v>
      </c>
      <c r="B61" s="1044" t="s">
        <v>54</v>
      </c>
      <c r="C61" s="1044" t="s">
        <v>1700</v>
      </c>
      <c r="D61" s="1045">
        <f>+'1051 TTRANS'!O85</f>
        <v>0.1</v>
      </c>
      <c r="E61" s="1045">
        <f>+'1051 TTRANS'!O86</f>
        <v>0</v>
      </c>
      <c r="F61" s="1045">
        <f>+'1051 TTRANS'!O87</f>
        <v>0</v>
      </c>
      <c r="G61" s="1047">
        <f t="shared" si="0"/>
        <v>0.25</v>
      </c>
    </row>
    <row r="62" spans="1:7" ht="30.75" customHeight="1" x14ac:dyDescent="0.25">
      <c r="A62" s="1046">
        <v>1052</v>
      </c>
      <c r="B62" s="1044" t="s">
        <v>55</v>
      </c>
      <c r="C62" s="1044" t="s">
        <v>4160</v>
      </c>
      <c r="D62" s="1045">
        <f>+'1052 SDIS'!O85</f>
        <v>0.1</v>
      </c>
      <c r="E62" s="1045">
        <f>+'1052 SDIS'!O86</f>
        <v>0.1</v>
      </c>
      <c r="F62" s="1045">
        <f>+'1052 SDIS'!O87</f>
        <v>0</v>
      </c>
      <c r="G62" s="1047">
        <f t="shared" si="0"/>
        <v>0.5</v>
      </c>
    </row>
    <row r="63" spans="1:7" ht="30.75" customHeight="1" x14ac:dyDescent="0.25">
      <c r="A63" s="1046">
        <v>1053</v>
      </c>
      <c r="B63" s="1044" t="s">
        <v>56</v>
      </c>
      <c r="C63" s="1044" t="s">
        <v>5264</v>
      </c>
      <c r="D63" s="1045">
        <f>+'1053 SJUR'!O85</f>
        <v>0.1</v>
      </c>
      <c r="E63" s="1045">
        <f>+'1053 SJUR'!O86</f>
        <v>0.1</v>
      </c>
      <c r="F63" s="1045">
        <f>+'1053 SJUR'!O87</f>
        <v>0.2</v>
      </c>
      <c r="G63" s="1047">
        <f t="shared" si="0"/>
        <v>1</v>
      </c>
    </row>
    <row r="64" spans="1:7" ht="30.75" customHeight="1" x14ac:dyDescent="0.25">
      <c r="A64" s="1046">
        <v>1054</v>
      </c>
      <c r="B64" s="1044" t="s">
        <v>57</v>
      </c>
      <c r="C64" s="1044" t="s">
        <v>4085</v>
      </c>
      <c r="D64" s="1045">
        <f>+'1054 SAMB'!O85</f>
        <v>0.1</v>
      </c>
      <c r="E64" s="1045">
        <f>+'1054 SAMB'!O86</f>
        <v>0.1</v>
      </c>
      <c r="F64" s="1045">
        <f>+'1054 SAMB'!O87</f>
        <v>0.2</v>
      </c>
      <c r="G64" s="1047">
        <f t="shared" si="0"/>
        <v>1</v>
      </c>
    </row>
    <row r="65" spans="1:7" ht="30.75" customHeight="1" x14ac:dyDescent="0.25">
      <c r="A65" s="1046">
        <v>1055</v>
      </c>
      <c r="B65" s="1044" t="s">
        <v>5417</v>
      </c>
      <c r="C65" s="1044" t="s">
        <v>1700</v>
      </c>
      <c r="D65" s="1045">
        <f>+'1055 IDU'!O85</f>
        <v>0.1</v>
      </c>
      <c r="E65" s="1045">
        <f>+'1055 IDU'!O86</f>
        <v>0.1</v>
      </c>
      <c r="F65" s="1045">
        <f>+'1055 IDU'!O87</f>
        <v>0.2</v>
      </c>
      <c r="G65" s="1047">
        <f t="shared" si="0"/>
        <v>1</v>
      </c>
    </row>
    <row r="66" spans="1:7" ht="30.75" customHeight="1" x14ac:dyDescent="0.25">
      <c r="A66" s="1046">
        <v>1056</v>
      </c>
      <c r="B66" s="1044" t="s">
        <v>59</v>
      </c>
      <c r="C66" s="1044" t="s">
        <v>2399</v>
      </c>
      <c r="D66" s="1045">
        <f>+'1056 LOTERIA'!O85</f>
        <v>0</v>
      </c>
      <c r="E66" s="1045">
        <f>+'1056 LOTERIA'!O86</f>
        <v>0.1</v>
      </c>
      <c r="F66" s="1045">
        <f>+'1056 LOTERIA'!O87</f>
        <v>0</v>
      </c>
      <c r="G66" s="1047">
        <f t="shared" si="0"/>
        <v>0.25</v>
      </c>
    </row>
    <row r="67" spans="1:7" ht="30.75" customHeight="1" x14ac:dyDescent="0.25">
      <c r="A67" s="1046">
        <v>1057</v>
      </c>
      <c r="B67" s="1044" t="s">
        <v>60</v>
      </c>
      <c r="C67" s="1044" t="s">
        <v>1331</v>
      </c>
      <c r="D67" s="1045">
        <f>+'1057 SRSOCCI'!O85</f>
        <v>0.1</v>
      </c>
      <c r="E67" s="1045">
        <f>+'1057 SRSOCCI'!O86</f>
        <v>0.1</v>
      </c>
      <c r="F67" s="1045">
        <f>+'1057 SRSOCCI'!O87</f>
        <v>0.2</v>
      </c>
      <c r="G67" s="1047">
        <f t="shared" si="0"/>
        <v>1</v>
      </c>
    </row>
    <row r="68" spans="1:7" ht="30.75" customHeight="1" thickBot="1" x14ac:dyDescent="0.3">
      <c r="A68" s="1048">
        <v>1058</v>
      </c>
      <c r="B68" s="1049" t="s">
        <v>5578</v>
      </c>
      <c r="C68" s="1049" t="s">
        <v>4085</v>
      </c>
      <c r="D68" s="1050">
        <f>+'1058 IDPYBA'!O85</f>
        <v>0.1</v>
      </c>
      <c r="E68" s="1050">
        <f>+'1058 IDPYBA'!O86</f>
        <v>0.1</v>
      </c>
      <c r="F68" s="1050">
        <f>+'1058 IDPYBA'!O87</f>
        <v>0</v>
      </c>
      <c r="G68" s="1051">
        <f t="shared" si="0"/>
        <v>0.5</v>
      </c>
    </row>
  </sheetData>
  <mergeCells count="3">
    <mergeCell ref="C1:J2"/>
    <mergeCell ref="A3:K3"/>
    <mergeCell ref="A4:K4"/>
  </mergeCell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V243"/>
  <sheetViews>
    <sheetView showGridLines="0" topLeftCell="I1" zoomScale="84" zoomScaleNormal="84" workbookViewId="0">
      <selection activeCell="J42" sqref="J42"/>
    </sheetView>
  </sheetViews>
  <sheetFormatPr baseColWidth="10" defaultColWidth="11.42578125" defaultRowHeight="15" x14ac:dyDescent="0.25"/>
  <cols>
    <col min="1" max="1" width="11.42578125" style="24"/>
    <col min="2" max="2" width="16.85546875" style="24" customWidth="1"/>
    <col min="3" max="5" width="11.42578125" style="24"/>
    <col min="6" max="6" width="18.85546875" style="24" customWidth="1"/>
    <col min="7" max="7" width="11.42578125" style="24"/>
    <col min="8" max="8" width="15.5703125" style="24" customWidth="1"/>
    <col min="9" max="9" width="11.140625" style="24" customWidth="1"/>
    <col min="10" max="10" width="10.140625" style="24" customWidth="1"/>
    <col min="11" max="11" width="18" style="24" customWidth="1"/>
    <col min="12" max="12" width="23.28515625" style="24" customWidth="1"/>
    <col min="13" max="14" width="11.42578125" style="23"/>
    <col min="15" max="15" width="16.140625" style="23" customWidth="1"/>
    <col min="16" max="16" width="11.42578125" style="24"/>
    <col min="17" max="17" width="34.5703125" style="24" customWidth="1"/>
    <col min="18" max="16384" width="11.42578125" style="24"/>
  </cols>
  <sheetData>
    <row r="1" spans="1:22" s="23" customFormat="1" ht="68.25" customHeight="1" thickBot="1" x14ac:dyDescent="0.3">
      <c r="A1" s="402" t="s">
        <v>759</v>
      </c>
      <c r="B1" s="403" t="s">
        <v>760</v>
      </c>
      <c r="C1" s="403" t="s">
        <v>761</v>
      </c>
      <c r="D1" s="403"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42.6" customHeight="1" x14ac:dyDescent="0.25">
      <c r="A2" s="1425">
        <v>1</v>
      </c>
      <c r="B2" s="1428" t="s">
        <v>774</v>
      </c>
      <c r="C2" s="1569">
        <v>0.3</v>
      </c>
      <c r="D2" s="1572">
        <f>+(G2*J2)+(G7*J7)+(G12*J12)</f>
        <v>0.99999999999999989</v>
      </c>
      <c r="E2" s="1558" t="s">
        <v>775</v>
      </c>
      <c r="F2" s="1555" t="s">
        <v>121</v>
      </c>
      <c r="G2" s="1431">
        <v>0.3</v>
      </c>
      <c r="H2" s="1434">
        <f>+M6</f>
        <v>1</v>
      </c>
      <c r="I2" s="1437">
        <f>+O6</f>
        <v>1</v>
      </c>
      <c r="J2" s="1437">
        <f>+I2/H2</f>
        <v>1</v>
      </c>
      <c r="K2" s="25" t="s">
        <v>776</v>
      </c>
      <c r="L2" s="25" t="s">
        <v>777</v>
      </c>
      <c r="M2" s="159">
        <v>0.4</v>
      </c>
      <c r="N2" s="160">
        <f>+M2*G2*C2</f>
        <v>3.5999999999999997E-2</v>
      </c>
      <c r="O2" s="161">
        <f>+'1006 DASC Ver.'!N7</f>
        <v>0.4</v>
      </c>
      <c r="Q2" s="301" t="s">
        <v>778</v>
      </c>
      <c r="R2" s="302" t="s">
        <v>1069</v>
      </c>
      <c r="S2" s="302" t="s">
        <v>1069</v>
      </c>
      <c r="T2" s="302" t="s">
        <v>1070</v>
      </c>
      <c r="U2" s="302" t="s">
        <v>1071</v>
      </c>
      <c r="V2" s="302" t="s">
        <v>1071</v>
      </c>
    </row>
    <row r="3" spans="1:22" ht="29.1" customHeight="1" x14ac:dyDescent="0.25">
      <c r="A3" s="1426"/>
      <c r="B3" s="1429"/>
      <c r="C3" s="1570"/>
      <c r="D3" s="1573"/>
      <c r="E3" s="1559"/>
      <c r="F3" s="1556"/>
      <c r="G3" s="1432"/>
      <c r="H3" s="1435"/>
      <c r="I3" s="1438"/>
      <c r="J3" s="1438"/>
      <c r="K3" s="26" t="s">
        <v>784</v>
      </c>
      <c r="L3" s="26" t="s">
        <v>785</v>
      </c>
      <c r="M3" s="20">
        <v>0.4</v>
      </c>
      <c r="N3" s="162">
        <f>+M3*G2*C2</f>
        <v>3.5999999999999997E-2</v>
      </c>
      <c r="O3" s="163">
        <f>+'1006 DASC Ver.'!N11</f>
        <v>0.4</v>
      </c>
      <c r="Q3" s="301" t="s">
        <v>786</v>
      </c>
      <c r="R3" s="302" t="s">
        <v>1074</v>
      </c>
      <c r="S3" s="302" t="s">
        <v>1073</v>
      </c>
      <c r="T3" s="302" t="s">
        <v>1326</v>
      </c>
      <c r="U3" s="302" t="s">
        <v>1326</v>
      </c>
      <c r="V3" s="302" t="s">
        <v>1073</v>
      </c>
    </row>
    <row r="4" spans="1:22" ht="24" x14ac:dyDescent="0.25">
      <c r="A4" s="1426"/>
      <c r="B4" s="1429"/>
      <c r="C4" s="1570"/>
      <c r="D4" s="1573"/>
      <c r="E4" s="1559"/>
      <c r="F4" s="1556"/>
      <c r="G4" s="1432"/>
      <c r="H4" s="1435"/>
      <c r="I4" s="1438"/>
      <c r="J4" s="1438"/>
      <c r="K4" s="26" t="s">
        <v>789</v>
      </c>
      <c r="L4" s="26" t="s">
        <v>790</v>
      </c>
      <c r="M4" s="20">
        <v>0.05</v>
      </c>
      <c r="N4" s="162">
        <f>+M4*G2*C2</f>
        <v>4.4999999999999997E-3</v>
      </c>
      <c r="O4" s="163">
        <f>+'1006 DASC Ver.'!N17</f>
        <v>0.05</v>
      </c>
      <c r="Q4" s="301" t="s">
        <v>791</v>
      </c>
      <c r="R4" s="302" t="s">
        <v>795</v>
      </c>
      <c r="S4" s="302" t="s">
        <v>1327</v>
      </c>
      <c r="T4" s="302" t="s">
        <v>1328</v>
      </c>
      <c r="U4" s="302" t="s">
        <v>1329</v>
      </c>
      <c r="V4" s="302" t="s">
        <v>1329</v>
      </c>
    </row>
    <row r="5" spans="1:22" ht="24" x14ac:dyDescent="0.25">
      <c r="A5" s="1426"/>
      <c r="B5" s="1429"/>
      <c r="C5" s="1570"/>
      <c r="D5" s="1573"/>
      <c r="E5" s="1559"/>
      <c r="F5" s="1556"/>
      <c r="G5" s="1432"/>
      <c r="H5" s="1435"/>
      <c r="I5" s="1438"/>
      <c r="J5" s="1438"/>
      <c r="K5" s="101" t="s">
        <v>797</v>
      </c>
      <c r="L5" s="101" t="s">
        <v>798</v>
      </c>
      <c r="M5" s="164">
        <v>0.15</v>
      </c>
      <c r="N5" s="165">
        <f>+M5*G2*C2</f>
        <v>1.35E-2</v>
      </c>
      <c r="O5" s="404">
        <f>+'1006 DASC Ver.'!N20</f>
        <v>0.15</v>
      </c>
      <c r="Q5" s="301" t="s">
        <v>799</v>
      </c>
      <c r="R5" s="301">
        <v>0.3</v>
      </c>
      <c r="S5" s="301">
        <v>0.75</v>
      </c>
      <c r="T5" s="301">
        <v>0.7</v>
      </c>
      <c r="U5" s="301">
        <v>0.9</v>
      </c>
      <c r="V5" s="301">
        <f>+D91</f>
        <v>0.94125911111111127</v>
      </c>
    </row>
    <row r="6" spans="1:22" ht="27.75" customHeight="1" thickBot="1" x14ac:dyDescent="0.3">
      <c r="A6" s="1426"/>
      <c r="B6" s="1429"/>
      <c r="C6" s="1570"/>
      <c r="D6" s="1573"/>
      <c r="E6" s="1560"/>
      <c r="F6" s="1557"/>
      <c r="G6" s="1433"/>
      <c r="H6" s="1436"/>
      <c r="I6" s="1439"/>
      <c r="J6" s="1439"/>
      <c r="K6" s="27" t="s">
        <v>800</v>
      </c>
      <c r="L6" s="14">
        <f>+O6/M6</f>
        <v>1</v>
      </c>
      <c r="M6" s="15">
        <f>SUM(M2:M5)</f>
        <v>1</v>
      </c>
      <c r="N6" s="130">
        <f>SUM(N2:N5)</f>
        <v>0.09</v>
      </c>
      <c r="O6" s="16">
        <f>+O2+O3+O4+O5</f>
        <v>1</v>
      </c>
    </row>
    <row r="7" spans="1:22" ht="15" customHeight="1" x14ac:dyDescent="0.25">
      <c r="A7" s="1426"/>
      <c r="B7" s="1429"/>
      <c r="C7" s="1570"/>
      <c r="D7" s="1573"/>
      <c r="E7" s="1552" t="s">
        <v>801</v>
      </c>
      <c r="F7" s="1555" t="s">
        <v>802</v>
      </c>
      <c r="G7" s="1431">
        <v>0.35</v>
      </c>
      <c r="H7" s="1434">
        <f>+M11</f>
        <v>1</v>
      </c>
      <c r="I7" s="1437">
        <f>+O11</f>
        <v>1</v>
      </c>
      <c r="J7" s="1437">
        <f>+I7/H7</f>
        <v>1</v>
      </c>
      <c r="K7" s="28" t="s">
        <v>803</v>
      </c>
      <c r="L7" s="28" t="s">
        <v>804</v>
      </c>
      <c r="M7" s="179">
        <v>0.1</v>
      </c>
      <c r="N7" s="180">
        <f>+M7*G7*C2</f>
        <v>1.0499999999999999E-2</v>
      </c>
      <c r="O7" s="405">
        <f>+'1006 DASC Ver.'!N21</f>
        <v>0.1</v>
      </c>
    </row>
    <row r="8" spans="1:22" x14ac:dyDescent="0.25">
      <c r="A8" s="1426"/>
      <c r="B8" s="1429"/>
      <c r="C8" s="1570"/>
      <c r="D8" s="1573"/>
      <c r="E8" s="1553"/>
      <c r="F8" s="1556"/>
      <c r="G8" s="1432"/>
      <c r="H8" s="1435"/>
      <c r="I8" s="1438"/>
      <c r="J8" s="1438"/>
      <c r="K8" s="26" t="s">
        <v>805</v>
      </c>
      <c r="L8" s="26" t="s">
        <v>806</v>
      </c>
      <c r="M8" s="20">
        <v>0.2</v>
      </c>
      <c r="N8" s="162">
        <f>+M8*G$7*C$2</f>
        <v>2.0999999999999998E-2</v>
      </c>
      <c r="O8" s="163">
        <f>+'1006 DASC Ver.'!N36</f>
        <v>0.2</v>
      </c>
    </row>
    <row r="9" spans="1:22" ht="24" x14ac:dyDescent="0.25">
      <c r="A9" s="1426"/>
      <c r="B9" s="1429"/>
      <c r="C9" s="1570"/>
      <c r="D9" s="1573"/>
      <c r="E9" s="1553"/>
      <c r="F9" s="1556"/>
      <c r="G9" s="1432"/>
      <c r="H9" s="1435"/>
      <c r="I9" s="1438"/>
      <c r="J9" s="1438"/>
      <c r="K9" s="26" t="s">
        <v>807</v>
      </c>
      <c r="L9" s="26" t="s">
        <v>808</v>
      </c>
      <c r="M9" s="20">
        <v>0.4</v>
      </c>
      <c r="N9" s="162">
        <f>+M9*G$7*C$2</f>
        <v>4.1999999999999996E-2</v>
      </c>
      <c r="O9" s="163">
        <f>+'1006 DASC Ver.'!N38</f>
        <v>0.4</v>
      </c>
    </row>
    <row r="10" spans="1:22" x14ac:dyDescent="0.25">
      <c r="A10" s="1426"/>
      <c r="B10" s="1429"/>
      <c r="C10" s="1570"/>
      <c r="D10" s="1573"/>
      <c r="E10" s="1553"/>
      <c r="F10" s="1556"/>
      <c r="G10" s="1432"/>
      <c r="H10" s="1435"/>
      <c r="I10" s="1438"/>
      <c r="J10" s="1438"/>
      <c r="K10" s="101" t="s">
        <v>809</v>
      </c>
      <c r="L10" s="101" t="s">
        <v>810</v>
      </c>
      <c r="M10" s="164">
        <v>0.3</v>
      </c>
      <c r="N10" s="165">
        <f>+M10*G$7*C$2</f>
        <v>3.15E-2</v>
      </c>
      <c r="O10" s="404">
        <f>+'1006 DASC Ver.'!N43</f>
        <v>0.3</v>
      </c>
    </row>
    <row r="11" spans="1:22" ht="27.75" customHeight="1" thickBot="1" x14ac:dyDescent="0.3">
      <c r="A11" s="1426"/>
      <c r="B11" s="1429"/>
      <c r="C11" s="1570"/>
      <c r="D11" s="1573"/>
      <c r="E11" s="1554"/>
      <c r="F11" s="1557"/>
      <c r="G11" s="1433"/>
      <c r="H11" s="1436"/>
      <c r="I11" s="1439"/>
      <c r="J11" s="1439"/>
      <c r="K11" s="27" t="s">
        <v>800</v>
      </c>
      <c r="L11" s="14">
        <f>+O11/M11</f>
        <v>1</v>
      </c>
      <c r="M11" s="15">
        <f>SUM(M7:M10)</f>
        <v>1</v>
      </c>
      <c r="N11" s="130">
        <f>SUM(N7:N10)</f>
        <v>0.105</v>
      </c>
      <c r="O11" s="16">
        <f>+O7+O8+O9+O10</f>
        <v>1</v>
      </c>
    </row>
    <row r="12" spans="1:22" ht="15.75" customHeight="1" x14ac:dyDescent="0.25">
      <c r="A12" s="1426"/>
      <c r="B12" s="1429"/>
      <c r="C12" s="1570"/>
      <c r="D12" s="1573"/>
      <c r="E12" s="1558" t="s">
        <v>811</v>
      </c>
      <c r="F12" s="1555" t="s">
        <v>812</v>
      </c>
      <c r="G12" s="1431">
        <v>0.35</v>
      </c>
      <c r="H12" s="1434">
        <f>+M16</f>
        <v>1</v>
      </c>
      <c r="I12" s="1437">
        <f>+O16</f>
        <v>1</v>
      </c>
      <c r="J12" s="1437">
        <f>+I12/H12</f>
        <v>1</v>
      </c>
      <c r="K12" s="28" t="s">
        <v>813</v>
      </c>
      <c r="L12" s="28" t="s">
        <v>804</v>
      </c>
      <c r="M12" s="179">
        <v>0.1</v>
      </c>
      <c r="N12" s="180">
        <f>+M12*G$12*C$2</f>
        <v>1.0499999999999999E-2</v>
      </c>
      <c r="O12" s="405">
        <f>+'1006 DASC Ver.'!N57</f>
        <v>0.1</v>
      </c>
    </row>
    <row r="13" spans="1:22" ht="24" x14ac:dyDescent="0.25">
      <c r="A13" s="1426"/>
      <c r="B13" s="1429"/>
      <c r="C13" s="1570"/>
      <c r="D13" s="1573"/>
      <c r="E13" s="1559"/>
      <c r="F13" s="1556"/>
      <c r="G13" s="1432"/>
      <c r="H13" s="1435"/>
      <c r="I13" s="1438"/>
      <c r="J13" s="1438"/>
      <c r="K13" s="26" t="s">
        <v>814</v>
      </c>
      <c r="L13" s="26" t="s">
        <v>815</v>
      </c>
      <c r="M13" s="20">
        <v>0.1</v>
      </c>
      <c r="N13" s="162">
        <f>+M13*G$12*C$2</f>
        <v>1.0499999999999999E-2</v>
      </c>
      <c r="O13" s="163">
        <f>+'1006 DASC Ver.'!N59</f>
        <v>0.1</v>
      </c>
    </row>
    <row r="14" spans="1:22" x14ac:dyDescent="0.25">
      <c r="A14" s="1426"/>
      <c r="B14" s="1429"/>
      <c r="C14" s="1570"/>
      <c r="D14" s="1573"/>
      <c r="E14" s="1559"/>
      <c r="F14" s="1556"/>
      <c r="G14" s="1432"/>
      <c r="H14" s="1435"/>
      <c r="I14" s="1438"/>
      <c r="J14" s="1438"/>
      <c r="K14" s="26" t="s">
        <v>816</v>
      </c>
      <c r="L14" s="26" t="s">
        <v>817</v>
      </c>
      <c r="M14" s="20">
        <v>0.5</v>
      </c>
      <c r="N14" s="162">
        <f>+M14*G$12*C$2</f>
        <v>5.2499999999999998E-2</v>
      </c>
      <c r="O14" s="163">
        <f>+'1006 DASC Ver.'!N61</f>
        <v>0.5</v>
      </c>
    </row>
    <row r="15" spans="1:22" x14ac:dyDescent="0.25">
      <c r="A15" s="1426"/>
      <c r="B15" s="1429"/>
      <c r="C15" s="1570"/>
      <c r="D15" s="1573"/>
      <c r="E15" s="1559"/>
      <c r="F15" s="1556"/>
      <c r="G15" s="1432"/>
      <c r="H15" s="1435"/>
      <c r="I15" s="1438"/>
      <c r="J15" s="1438"/>
      <c r="K15" s="101" t="s">
        <v>818</v>
      </c>
      <c r="L15" s="101" t="s">
        <v>819</v>
      </c>
      <c r="M15" s="164">
        <v>0.3</v>
      </c>
      <c r="N15" s="165">
        <f>+M15*G$12*C$2</f>
        <v>3.15E-2</v>
      </c>
      <c r="O15" s="404">
        <f>+'1006 DASC Ver.'!N63</f>
        <v>0.3</v>
      </c>
    </row>
    <row r="16" spans="1:22" ht="27.75" customHeight="1" thickBot="1" x14ac:dyDescent="0.3">
      <c r="A16" s="1427"/>
      <c r="B16" s="1430"/>
      <c r="C16" s="1571"/>
      <c r="D16" s="1574"/>
      <c r="E16" s="1560"/>
      <c r="F16" s="1557"/>
      <c r="G16" s="1433"/>
      <c r="H16" s="1436"/>
      <c r="I16" s="1439"/>
      <c r="J16" s="1439"/>
      <c r="K16" s="27" t="s">
        <v>800</v>
      </c>
      <c r="L16" s="14">
        <f>+O16/M16</f>
        <v>1</v>
      </c>
      <c r="M16" s="15">
        <f>SUM(M12:M15)</f>
        <v>1</v>
      </c>
      <c r="N16" s="130">
        <f>SUM(N12:N15)</f>
        <v>0.105</v>
      </c>
      <c r="O16" s="16">
        <f>+O12+O13+O14+O15</f>
        <v>1</v>
      </c>
    </row>
    <row r="17" spans="1:15" ht="15" customHeight="1" x14ac:dyDescent="0.25">
      <c r="A17" s="1425">
        <v>2</v>
      </c>
      <c r="B17" s="1428" t="s">
        <v>820</v>
      </c>
      <c r="C17" s="1561">
        <v>0.55000000000000004</v>
      </c>
      <c r="D17" s="1564">
        <f>+(G17*J17)+(G21*J21)+(G27*J27)+(G31*J31)+(G38*J38)+(G46*J46)+(G54*J54)</f>
        <v>0.94363636363636372</v>
      </c>
      <c r="E17" s="1428" t="s">
        <v>821</v>
      </c>
      <c r="F17" s="1567" t="s">
        <v>294</v>
      </c>
      <c r="G17" s="1431">
        <v>0.15</v>
      </c>
      <c r="H17" s="1434">
        <f>+M20</f>
        <v>1</v>
      </c>
      <c r="I17" s="1465">
        <f>+O20</f>
        <v>1</v>
      </c>
      <c r="J17" s="1468">
        <f>+I17/H17</f>
        <v>1</v>
      </c>
      <c r="K17" s="28" t="s">
        <v>822</v>
      </c>
      <c r="L17" s="28" t="s">
        <v>804</v>
      </c>
      <c r="M17" s="175">
        <v>0.1</v>
      </c>
      <c r="N17" s="176">
        <f>+M17*G$17*C$17</f>
        <v>8.2500000000000004E-3</v>
      </c>
      <c r="O17" s="177">
        <f>+'1006 DASC Ver.'!N65</f>
        <v>0.1</v>
      </c>
    </row>
    <row r="18" spans="1:15" x14ac:dyDescent="0.25">
      <c r="A18" s="1426"/>
      <c r="B18" s="1429"/>
      <c r="C18" s="1562"/>
      <c r="D18" s="1565"/>
      <c r="E18" s="1429"/>
      <c r="F18" s="1568"/>
      <c r="G18" s="1432"/>
      <c r="H18" s="1435"/>
      <c r="I18" s="1466"/>
      <c r="J18" s="1469"/>
      <c r="K18" s="26" t="s">
        <v>823</v>
      </c>
      <c r="L18" s="26" t="s">
        <v>824</v>
      </c>
      <c r="M18" s="22">
        <v>0.05</v>
      </c>
      <c r="N18" s="21">
        <f>+M18*G$17*C$17</f>
        <v>4.1250000000000002E-3</v>
      </c>
      <c r="O18" s="170">
        <f>+'1006 DASC Ver.'!N66</f>
        <v>0.05</v>
      </c>
    </row>
    <row r="19" spans="1:15" ht="24" x14ac:dyDescent="0.25">
      <c r="A19" s="1426"/>
      <c r="B19" s="1429"/>
      <c r="C19" s="1562"/>
      <c r="D19" s="1565"/>
      <c r="E19" s="1429"/>
      <c r="F19" s="1568"/>
      <c r="G19" s="1432"/>
      <c r="H19" s="1435"/>
      <c r="I19" s="1466"/>
      <c r="J19" s="1469"/>
      <c r="K19" s="26" t="s">
        <v>825</v>
      </c>
      <c r="L19" s="26" t="s">
        <v>826</v>
      </c>
      <c r="M19" s="22">
        <v>0.85</v>
      </c>
      <c r="N19" s="21">
        <f>+M19*G$17*C$17</f>
        <v>7.0125000000000007E-2</v>
      </c>
      <c r="O19" s="170">
        <f>+'1006 DASC Ver.'!N68</f>
        <v>0.85</v>
      </c>
    </row>
    <row r="20" spans="1:15" ht="32.25" customHeight="1" thickBot="1" x14ac:dyDescent="0.3">
      <c r="A20" s="1426"/>
      <c r="B20" s="1429"/>
      <c r="C20" s="1562"/>
      <c r="D20" s="1565"/>
      <c r="E20" s="1451"/>
      <c r="F20" s="1495"/>
      <c r="G20" s="1433"/>
      <c r="H20" s="1436"/>
      <c r="I20" s="1467"/>
      <c r="J20" s="1470"/>
      <c r="K20" s="27" t="s">
        <v>800</v>
      </c>
      <c r="L20" s="14">
        <f>+O20/M20</f>
        <v>1</v>
      </c>
      <c r="M20" s="15">
        <f>SUM(M17:M19)</f>
        <v>1</v>
      </c>
      <c r="N20" s="130">
        <f>SUM(N17:N19)</f>
        <v>8.2500000000000004E-2</v>
      </c>
      <c r="O20" s="16">
        <f>+O17+O18+O19</f>
        <v>1</v>
      </c>
    </row>
    <row r="21" spans="1:15" ht="15" customHeight="1" x14ac:dyDescent="0.25">
      <c r="A21" s="1426"/>
      <c r="B21" s="1429"/>
      <c r="C21" s="1562"/>
      <c r="D21" s="1565"/>
      <c r="E21" s="1453" t="s">
        <v>827</v>
      </c>
      <c r="F21" s="1477" t="s">
        <v>828</v>
      </c>
      <c r="G21" s="1431">
        <v>0.15</v>
      </c>
      <c r="H21" s="1434">
        <f>+M26</f>
        <v>1</v>
      </c>
      <c r="I21" s="1437">
        <f>+O26</f>
        <v>1</v>
      </c>
      <c r="J21" s="1437">
        <f>+I21/H21</f>
        <v>1</v>
      </c>
      <c r="K21" s="28" t="s">
        <v>829</v>
      </c>
      <c r="L21" s="28" t="s">
        <v>830</v>
      </c>
      <c r="M21" s="175">
        <v>0.1</v>
      </c>
      <c r="N21" s="176">
        <f>+M21*G$21*C$17</f>
        <v>8.2500000000000004E-3</v>
      </c>
      <c r="O21" s="177">
        <f>+'1006 DASC Ver.'!N69</f>
        <v>0.1</v>
      </c>
    </row>
    <row r="22" spans="1:15" x14ac:dyDescent="0.25">
      <c r="A22" s="1426"/>
      <c r="B22" s="1429"/>
      <c r="C22" s="1562"/>
      <c r="D22" s="1565"/>
      <c r="E22" s="1429"/>
      <c r="F22" s="1568"/>
      <c r="G22" s="1432"/>
      <c r="H22" s="1435"/>
      <c r="I22" s="1438"/>
      <c r="J22" s="1438"/>
      <c r="K22" s="26" t="s">
        <v>831</v>
      </c>
      <c r="L22" s="26" t="s">
        <v>832</v>
      </c>
      <c r="M22" s="22">
        <v>0.05</v>
      </c>
      <c r="N22" s="21">
        <f>+M22*G$21*C$17</f>
        <v>4.1250000000000002E-3</v>
      </c>
      <c r="O22" s="170">
        <f>+'1006 DASC Ver.'!N71</f>
        <v>0.05</v>
      </c>
    </row>
    <row r="23" spans="1:15" ht="21.75" customHeight="1" x14ac:dyDescent="0.25">
      <c r="A23" s="1426"/>
      <c r="B23" s="1429"/>
      <c r="C23" s="1562"/>
      <c r="D23" s="1565"/>
      <c r="E23" s="1429"/>
      <c r="F23" s="1568"/>
      <c r="G23" s="1432"/>
      <c r="H23" s="1435"/>
      <c r="I23" s="1438"/>
      <c r="J23" s="1438"/>
      <c r="K23" s="26" t="s">
        <v>833</v>
      </c>
      <c r="L23" s="26" t="s">
        <v>824</v>
      </c>
      <c r="M23" s="22">
        <v>0.05</v>
      </c>
      <c r="N23" s="21">
        <f>+M23*G$21*C$17</f>
        <v>4.1250000000000002E-3</v>
      </c>
      <c r="O23" s="170">
        <f>+'1006 DASC Ver.'!N73</f>
        <v>0.05</v>
      </c>
    </row>
    <row r="24" spans="1:15" ht="21.75" customHeight="1" x14ac:dyDescent="0.25">
      <c r="A24" s="1426"/>
      <c r="B24" s="1429"/>
      <c r="C24" s="1562"/>
      <c r="D24" s="1565"/>
      <c r="E24" s="1429"/>
      <c r="F24" s="1568"/>
      <c r="G24" s="1432"/>
      <c r="H24" s="1435"/>
      <c r="I24" s="1438"/>
      <c r="J24" s="1438"/>
      <c r="K24" s="26" t="s">
        <v>834</v>
      </c>
      <c r="L24" s="26" t="s">
        <v>835</v>
      </c>
      <c r="M24" s="22">
        <v>0.5</v>
      </c>
      <c r="N24" s="21">
        <f>+M24*G$21*C$17</f>
        <v>4.1250000000000002E-2</v>
      </c>
      <c r="O24" s="170">
        <f>+'1006 DASC Ver.'!N100</f>
        <v>0.5</v>
      </c>
    </row>
    <row r="25" spans="1:15" ht="21.75" customHeight="1" x14ac:dyDescent="0.25">
      <c r="A25" s="1426"/>
      <c r="B25" s="1429"/>
      <c r="C25" s="1562"/>
      <c r="D25" s="1565"/>
      <c r="E25" s="1429"/>
      <c r="F25" s="1568"/>
      <c r="G25" s="1432"/>
      <c r="H25" s="1435"/>
      <c r="I25" s="1438"/>
      <c r="J25" s="1438"/>
      <c r="K25" s="26" t="s">
        <v>836</v>
      </c>
      <c r="L25" s="26" t="s">
        <v>837</v>
      </c>
      <c r="M25" s="22">
        <v>0.3</v>
      </c>
      <c r="N25" s="21">
        <f>+M25*G$21*C$17</f>
        <v>2.4750000000000001E-2</v>
      </c>
      <c r="O25" s="170">
        <v>0.3</v>
      </c>
    </row>
    <row r="26" spans="1:15" ht="32.25" customHeight="1" thickBot="1" x14ac:dyDescent="0.3">
      <c r="A26" s="1426"/>
      <c r="B26" s="1429"/>
      <c r="C26" s="1562"/>
      <c r="D26" s="1565"/>
      <c r="E26" s="1451"/>
      <c r="F26" s="1495"/>
      <c r="G26" s="1433"/>
      <c r="H26" s="1436"/>
      <c r="I26" s="1439"/>
      <c r="J26" s="1439"/>
      <c r="K26" s="27" t="s">
        <v>800</v>
      </c>
      <c r="L26" s="14">
        <f>+O26/M26</f>
        <v>1</v>
      </c>
      <c r="M26" s="15">
        <f>SUM(M21:M25)</f>
        <v>1</v>
      </c>
      <c r="N26" s="130">
        <f>SUM(N21:N25)</f>
        <v>8.2500000000000004E-2</v>
      </c>
      <c r="O26" s="16">
        <f>+O21+O22+O23+O24+O25</f>
        <v>1</v>
      </c>
    </row>
    <row r="27" spans="1:15" ht="24" x14ac:dyDescent="0.25">
      <c r="A27" s="1426"/>
      <c r="B27" s="1429"/>
      <c r="C27" s="1562"/>
      <c r="D27" s="1565"/>
      <c r="E27" s="1453" t="s">
        <v>838</v>
      </c>
      <c r="F27" s="1477" t="s">
        <v>839</v>
      </c>
      <c r="G27" s="1431">
        <v>0.2</v>
      </c>
      <c r="H27" s="1434">
        <f>+M30</f>
        <v>1</v>
      </c>
      <c r="I27" s="1437">
        <f>+O30</f>
        <v>1</v>
      </c>
      <c r="J27" s="1437">
        <f>+I27/H27</f>
        <v>1</v>
      </c>
      <c r="K27" s="28" t="s">
        <v>840</v>
      </c>
      <c r="L27" s="28" t="s">
        <v>841</v>
      </c>
      <c r="M27" s="179">
        <v>0.1</v>
      </c>
      <c r="N27" s="180">
        <f>+M27*G$27*C$17</f>
        <v>1.1000000000000003E-2</v>
      </c>
      <c r="O27" s="177">
        <f>+'1006 DASC Ver.'!N129</f>
        <v>0.1</v>
      </c>
    </row>
    <row r="28" spans="1:15" x14ac:dyDescent="0.25">
      <c r="A28" s="1426"/>
      <c r="B28" s="1429"/>
      <c r="C28" s="1562"/>
      <c r="D28" s="1565"/>
      <c r="E28" s="1429"/>
      <c r="F28" s="1568"/>
      <c r="G28" s="1432"/>
      <c r="H28" s="1435"/>
      <c r="I28" s="1438"/>
      <c r="J28" s="1438"/>
      <c r="K28" s="26" t="s">
        <v>842</v>
      </c>
      <c r="L28" s="26" t="s">
        <v>843</v>
      </c>
      <c r="M28" s="20">
        <v>0.6</v>
      </c>
      <c r="N28" s="162">
        <f>+M28*G$27*C$17</f>
        <v>6.6000000000000003E-2</v>
      </c>
      <c r="O28" s="170">
        <f>+'1006 DASC Ver.'!N130</f>
        <v>0.6</v>
      </c>
    </row>
    <row r="29" spans="1:15" ht="24.75" customHeight="1" x14ac:dyDescent="0.25">
      <c r="A29" s="1426"/>
      <c r="B29" s="1429"/>
      <c r="C29" s="1562"/>
      <c r="D29" s="1565"/>
      <c r="E29" s="1429"/>
      <c r="F29" s="1568"/>
      <c r="G29" s="1432"/>
      <c r="H29" s="1435"/>
      <c r="I29" s="1438"/>
      <c r="J29" s="1438"/>
      <c r="K29" s="26" t="s">
        <v>844</v>
      </c>
      <c r="L29" s="26" t="s">
        <v>1330</v>
      </c>
      <c r="M29" s="20">
        <v>0.3</v>
      </c>
      <c r="N29" s="162">
        <f>+M29*G$27*C$17</f>
        <v>3.3000000000000002E-2</v>
      </c>
      <c r="O29" s="170">
        <f>+'1006 DASC Ver.'!N131</f>
        <v>0.3</v>
      </c>
    </row>
    <row r="30" spans="1:15" ht="29.25" customHeight="1" thickBot="1" x14ac:dyDescent="0.3">
      <c r="A30" s="1426"/>
      <c r="B30" s="1429"/>
      <c r="C30" s="1562"/>
      <c r="D30" s="1565"/>
      <c r="E30" s="1451"/>
      <c r="F30" s="1495"/>
      <c r="G30" s="1433"/>
      <c r="H30" s="1436"/>
      <c r="I30" s="1439"/>
      <c r="J30" s="1439"/>
      <c r="K30" s="27" t="s">
        <v>800</v>
      </c>
      <c r="L30" s="14">
        <f>+O30/M30</f>
        <v>1</v>
      </c>
      <c r="M30" s="15">
        <f>SUM(M27:M29)</f>
        <v>1</v>
      </c>
      <c r="N30" s="130">
        <f>SUM(N27:N29)</f>
        <v>0.11000000000000001</v>
      </c>
      <c r="O30" s="16">
        <f>+O27+O28+O29</f>
        <v>1</v>
      </c>
    </row>
    <row r="31" spans="1:15" ht="22.5" customHeight="1" x14ac:dyDescent="0.25">
      <c r="A31" s="1426"/>
      <c r="B31" s="1429"/>
      <c r="C31" s="1562"/>
      <c r="D31" s="1565"/>
      <c r="E31" s="1453" t="s">
        <v>846</v>
      </c>
      <c r="F31" s="1477" t="s">
        <v>847</v>
      </c>
      <c r="G31" s="1431">
        <v>0.1</v>
      </c>
      <c r="H31" s="1434">
        <f>SUM(M31:M33)</f>
        <v>0.45</v>
      </c>
      <c r="I31" s="1437">
        <f>+O31+O32+O33</f>
        <v>0.45</v>
      </c>
      <c r="J31" s="1437">
        <f>+I31/H31</f>
        <v>1</v>
      </c>
      <c r="K31" s="28" t="s">
        <v>848</v>
      </c>
      <c r="L31" s="28" t="s">
        <v>804</v>
      </c>
      <c r="M31" s="179">
        <v>0.1</v>
      </c>
      <c r="N31" s="180">
        <f>+(M31/H31)*G$31*C$17</f>
        <v>1.2222222222222226E-2</v>
      </c>
      <c r="O31" s="177">
        <f>+'1006 DASC Ver.'!N150</f>
        <v>0.1</v>
      </c>
    </row>
    <row r="32" spans="1:15" ht="22.5" customHeight="1" x14ac:dyDescent="0.25">
      <c r="A32" s="1426"/>
      <c r="B32" s="1429"/>
      <c r="C32" s="1562"/>
      <c r="D32" s="1565"/>
      <c r="E32" s="1429"/>
      <c r="F32" s="1568"/>
      <c r="G32" s="1432"/>
      <c r="H32" s="1435"/>
      <c r="I32" s="1438"/>
      <c r="J32" s="1438"/>
      <c r="K32" s="26" t="s">
        <v>849</v>
      </c>
      <c r="L32" s="26" t="s">
        <v>850</v>
      </c>
      <c r="M32" s="20">
        <v>0.1</v>
      </c>
      <c r="N32" s="162">
        <f>+(M32/H31)*G$31*C$17</f>
        <v>1.2222222222222226E-2</v>
      </c>
      <c r="O32" s="170">
        <f>+'1006 DASC Ver.'!N152</f>
        <v>0.1</v>
      </c>
    </row>
    <row r="33" spans="1:15" ht="22.5" customHeight="1" x14ac:dyDescent="0.25">
      <c r="A33" s="1426"/>
      <c r="B33" s="1429"/>
      <c r="C33" s="1562"/>
      <c r="D33" s="1565"/>
      <c r="E33" s="1429"/>
      <c r="F33" s="1568"/>
      <c r="G33" s="1432"/>
      <c r="H33" s="1435"/>
      <c r="I33" s="1438"/>
      <c r="J33" s="1438"/>
      <c r="K33" s="26" t="s">
        <v>851</v>
      </c>
      <c r="L33" s="26" t="s">
        <v>852</v>
      </c>
      <c r="M33" s="20">
        <v>0.25</v>
      </c>
      <c r="N33" s="162">
        <f>+(M33/H31)*G$31*C$17</f>
        <v>3.0555555555555561E-2</v>
      </c>
      <c r="O33" s="170">
        <f>+'1006 DASC Ver.'!N153</f>
        <v>0.25</v>
      </c>
    </row>
    <row r="34" spans="1:15" ht="22.5" customHeight="1" x14ac:dyDescent="0.25">
      <c r="A34" s="1426"/>
      <c r="B34" s="1429"/>
      <c r="C34" s="1562"/>
      <c r="D34" s="1565"/>
      <c r="E34" s="1429"/>
      <c r="F34" s="1568"/>
      <c r="G34" s="1432"/>
      <c r="H34" s="1435"/>
      <c r="I34" s="1438"/>
      <c r="J34" s="1438"/>
      <c r="K34" s="26" t="s">
        <v>853</v>
      </c>
      <c r="L34" s="26" t="s">
        <v>854</v>
      </c>
      <c r="M34" s="20">
        <v>0.25</v>
      </c>
      <c r="N34" s="162">
        <f>+(M34/H$83)*G$83*C$63</f>
        <v>6.8181818181818179E-3</v>
      </c>
      <c r="O34" s="170">
        <f>+'1006 DASC Ver.'!N154</f>
        <v>0.25</v>
      </c>
    </row>
    <row r="35" spans="1:15" ht="22.5" customHeight="1" x14ac:dyDescent="0.25">
      <c r="A35" s="1426"/>
      <c r="B35" s="1429"/>
      <c r="C35" s="1562"/>
      <c r="D35" s="1565"/>
      <c r="E35" s="1429"/>
      <c r="F35" s="1568"/>
      <c r="G35" s="1432"/>
      <c r="H35" s="1435"/>
      <c r="I35" s="1438"/>
      <c r="J35" s="1438"/>
      <c r="K35" s="26" t="s">
        <v>855</v>
      </c>
      <c r="L35" s="26" t="s">
        <v>856</v>
      </c>
      <c r="M35" s="20">
        <v>0.25</v>
      </c>
      <c r="N35" s="162">
        <f>+(M35/H$83)*G$83*C$63</f>
        <v>6.8181818181818179E-3</v>
      </c>
      <c r="O35" s="170">
        <f>+'1006 DASC Ver.'!N155</f>
        <v>0.25</v>
      </c>
    </row>
    <row r="36" spans="1:15" ht="22.5" customHeight="1" x14ac:dyDescent="0.25">
      <c r="A36" s="1426"/>
      <c r="B36" s="1429"/>
      <c r="C36" s="1562"/>
      <c r="D36" s="1565"/>
      <c r="E36" s="1429"/>
      <c r="F36" s="1568"/>
      <c r="G36" s="1432"/>
      <c r="H36" s="1435"/>
      <c r="I36" s="1438"/>
      <c r="J36" s="1438"/>
      <c r="K36" s="26" t="s">
        <v>857</v>
      </c>
      <c r="L36" s="26" t="s">
        <v>858</v>
      </c>
      <c r="M36" s="20">
        <v>0.05</v>
      </c>
      <c r="N36" s="162">
        <f>+(M36/H$83)*G$83*C$63</f>
        <v>1.3636363636363637E-3</v>
      </c>
      <c r="O36" s="170">
        <f>+'1006 DASC Ver.'!N156</f>
        <v>0.05</v>
      </c>
    </row>
    <row r="37" spans="1:15" ht="15.75" thickBot="1" x14ac:dyDescent="0.3">
      <c r="A37" s="1426"/>
      <c r="B37" s="1429"/>
      <c r="C37" s="1562"/>
      <c r="D37" s="1565"/>
      <c r="E37" s="1451"/>
      <c r="F37" s="1495"/>
      <c r="G37" s="1433"/>
      <c r="H37" s="1436"/>
      <c r="I37" s="1439"/>
      <c r="J37" s="1439"/>
      <c r="K37" s="27" t="s">
        <v>800</v>
      </c>
      <c r="L37" s="14">
        <f>+O37/M37</f>
        <v>1</v>
      </c>
      <c r="M37" s="15">
        <f>SUM(M31:M36)</f>
        <v>1</v>
      </c>
      <c r="N37" s="130">
        <f>SUM(N31:N33)</f>
        <v>5.5000000000000014E-2</v>
      </c>
      <c r="O37" s="16">
        <f>+O31+O32+O33+O34+O35+O36</f>
        <v>1</v>
      </c>
    </row>
    <row r="38" spans="1:15" ht="15" customHeight="1" x14ac:dyDescent="0.25">
      <c r="A38" s="1426"/>
      <c r="B38" s="1429"/>
      <c r="C38" s="1562"/>
      <c r="D38" s="1565"/>
      <c r="E38" s="1453" t="s">
        <v>859</v>
      </c>
      <c r="F38" s="1477" t="s">
        <v>860</v>
      </c>
      <c r="G38" s="1431">
        <v>0.2</v>
      </c>
      <c r="H38" s="1434">
        <f>SUM(M38:M41)</f>
        <v>0.54999999999999993</v>
      </c>
      <c r="I38" s="1437">
        <f>+O38+O39+O40+O41</f>
        <v>0.45</v>
      </c>
      <c r="J38" s="1437">
        <f>+I38/H38</f>
        <v>0.81818181818181834</v>
      </c>
      <c r="K38" s="28" t="s">
        <v>861</v>
      </c>
      <c r="L38" s="28" t="s">
        <v>804</v>
      </c>
      <c r="M38" s="179">
        <v>0.1</v>
      </c>
      <c r="N38" s="180">
        <f>+(M38/H38)*G$38*C$17</f>
        <v>2.0000000000000004E-2</v>
      </c>
      <c r="O38" s="177">
        <f>+'1006 DASC Ver.'!N161</f>
        <v>0.1</v>
      </c>
    </row>
    <row r="39" spans="1:15" ht="24" x14ac:dyDescent="0.25">
      <c r="A39" s="1426"/>
      <c r="B39" s="1429"/>
      <c r="C39" s="1562"/>
      <c r="D39" s="1565"/>
      <c r="E39" s="1429"/>
      <c r="F39" s="1568"/>
      <c r="G39" s="1432"/>
      <c r="H39" s="1435"/>
      <c r="I39" s="1438"/>
      <c r="J39" s="1438"/>
      <c r="K39" s="26" t="s">
        <v>862</v>
      </c>
      <c r="L39" s="26" t="s">
        <v>863</v>
      </c>
      <c r="M39" s="20">
        <v>0.25</v>
      </c>
      <c r="N39" s="162">
        <f>+(M39/H38)*G$38*C$17</f>
        <v>5.000000000000001E-2</v>
      </c>
      <c r="O39" s="170">
        <f>+'1006 DASC Ver.'!N164</f>
        <v>0.1</v>
      </c>
    </row>
    <row r="40" spans="1:15" ht="24" x14ac:dyDescent="0.25">
      <c r="A40" s="1426"/>
      <c r="B40" s="1429"/>
      <c r="C40" s="1562"/>
      <c r="D40" s="1565"/>
      <c r="E40" s="1429"/>
      <c r="F40" s="1568"/>
      <c r="G40" s="1432"/>
      <c r="H40" s="1435"/>
      <c r="I40" s="1438"/>
      <c r="J40" s="1438"/>
      <c r="K40" s="26" t="s">
        <v>864</v>
      </c>
      <c r="L40" s="26" t="s">
        <v>865</v>
      </c>
      <c r="M40" s="20">
        <v>0.1</v>
      </c>
      <c r="N40" s="162">
        <f>+(M40/H38)*G$38*C$17</f>
        <v>2.0000000000000004E-2</v>
      </c>
      <c r="O40" s="170">
        <f>+'1006 DASC Ver.'!N165</f>
        <v>0.25</v>
      </c>
    </row>
    <row r="41" spans="1:15" x14ac:dyDescent="0.25">
      <c r="A41" s="1426"/>
      <c r="B41" s="1429"/>
      <c r="C41" s="1562"/>
      <c r="D41" s="1565"/>
      <c r="E41" s="1429"/>
      <c r="F41" s="1568"/>
      <c r="G41" s="1432"/>
      <c r="H41" s="1435"/>
      <c r="I41" s="1438"/>
      <c r="J41" s="1438"/>
      <c r="K41" s="26" t="s">
        <v>866</v>
      </c>
      <c r="L41" s="26" t="s">
        <v>867</v>
      </c>
      <c r="M41" s="20">
        <v>0.1</v>
      </c>
      <c r="N41" s="162">
        <f>+(M41/H38)*G$38*C$17</f>
        <v>2.0000000000000004E-2</v>
      </c>
      <c r="O41" s="170">
        <f>+'1006 DASC Ver.'!N166</f>
        <v>0</v>
      </c>
    </row>
    <row r="42" spans="1:15" ht="24" x14ac:dyDescent="0.25">
      <c r="A42" s="1426"/>
      <c r="B42" s="1429"/>
      <c r="C42" s="1562"/>
      <c r="D42" s="1565"/>
      <c r="E42" s="1429"/>
      <c r="F42" s="1568"/>
      <c r="G42" s="1432"/>
      <c r="H42" s="1435"/>
      <c r="I42" s="1438"/>
      <c r="J42" s="1438"/>
      <c r="K42" s="26" t="s">
        <v>868</v>
      </c>
      <c r="L42" s="26" t="s">
        <v>869</v>
      </c>
      <c r="M42" s="20">
        <v>0.1</v>
      </c>
      <c r="N42" s="162">
        <f>+(M42/H$82)*G$82*C$63</f>
        <v>8.8888888888888906E-3</v>
      </c>
      <c r="O42" s="170">
        <f>+'1006 DASC Ver.'!N245</f>
        <v>0.1</v>
      </c>
    </row>
    <row r="43" spans="1:15" ht="24" x14ac:dyDescent="0.25">
      <c r="A43" s="1426"/>
      <c r="B43" s="1429"/>
      <c r="C43" s="1562"/>
      <c r="D43" s="1565"/>
      <c r="E43" s="1429"/>
      <c r="F43" s="1568"/>
      <c r="G43" s="1432"/>
      <c r="H43" s="1435"/>
      <c r="I43" s="1438"/>
      <c r="J43" s="1438"/>
      <c r="K43" s="26" t="s">
        <v>870</v>
      </c>
      <c r="L43" s="26" t="s">
        <v>871</v>
      </c>
      <c r="M43" s="20">
        <v>0.25</v>
      </c>
      <c r="N43" s="162">
        <f>+(M43/H$82)*G$82*C$63</f>
        <v>2.2222222222222227E-2</v>
      </c>
      <c r="O43" s="170">
        <f>+'1006 DASC Ver.'!N250</f>
        <v>0.25</v>
      </c>
    </row>
    <row r="44" spans="1:15" ht="24" x14ac:dyDescent="0.25">
      <c r="A44" s="1426"/>
      <c r="B44" s="1429"/>
      <c r="C44" s="1562"/>
      <c r="D44" s="1565"/>
      <c r="E44" s="1429"/>
      <c r="F44" s="1568"/>
      <c r="G44" s="1432"/>
      <c r="H44" s="1435"/>
      <c r="I44" s="1438"/>
      <c r="J44" s="1438"/>
      <c r="K44" s="26" t="s">
        <v>872</v>
      </c>
      <c r="L44" s="26" t="s">
        <v>873</v>
      </c>
      <c r="M44" s="20">
        <v>0.1</v>
      </c>
      <c r="N44" s="162">
        <f>+(M44/H$82)*G$82*C$63</f>
        <v>8.8888888888888906E-3</v>
      </c>
      <c r="O44" s="170">
        <f>+'1006 DASC Ver.'!N255</f>
        <v>0</v>
      </c>
    </row>
    <row r="45" spans="1:15" ht="15.75" thickBot="1" x14ac:dyDescent="0.3">
      <c r="A45" s="1426"/>
      <c r="B45" s="1429"/>
      <c r="C45" s="1562"/>
      <c r="D45" s="1565"/>
      <c r="E45" s="1451"/>
      <c r="F45" s="1495"/>
      <c r="G45" s="1433"/>
      <c r="H45" s="1436"/>
      <c r="I45" s="1439"/>
      <c r="J45" s="1439"/>
      <c r="K45" s="27" t="s">
        <v>800</v>
      </c>
      <c r="L45" s="14">
        <f>+O45/M45</f>
        <v>0.80000000000000016</v>
      </c>
      <c r="M45" s="15">
        <f>SUM(M38:M44)</f>
        <v>0.99999999999999989</v>
      </c>
      <c r="N45" s="130">
        <f>SUM(N38:N41)</f>
        <v>0.11000000000000001</v>
      </c>
      <c r="O45" s="16">
        <f>+O38+O39+O40+O41+O42+O43+O44</f>
        <v>0.8</v>
      </c>
    </row>
    <row r="46" spans="1:15" ht="15" customHeight="1" x14ac:dyDescent="0.25">
      <c r="A46" s="1426"/>
      <c r="B46" s="1429"/>
      <c r="C46" s="1562"/>
      <c r="D46" s="1565"/>
      <c r="E46" s="1453" t="s">
        <v>874</v>
      </c>
      <c r="F46" s="1477" t="s">
        <v>875</v>
      </c>
      <c r="G46" s="1431">
        <v>0.1</v>
      </c>
      <c r="H46" s="1474">
        <f>SUM(M46:M52)/2</f>
        <v>0.5</v>
      </c>
      <c r="I46" s="1465">
        <f>SUM(O46+O47+O48+O49+O50+O51+O52)/2</f>
        <v>0.4</v>
      </c>
      <c r="J46" s="1465">
        <f>+I46/H46</f>
        <v>0.8</v>
      </c>
      <c r="K46" s="28" t="s">
        <v>876</v>
      </c>
      <c r="L46" s="28" t="s">
        <v>804</v>
      </c>
      <c r="M46" s="179">
        <v>0.1</v>
      </c>
      <c r="N46" s="176">
        <f>+(M46/H46)*G$46*C$17</f>
        <v>1.1000000000000003E-2</v>
      </c>
      <c r="O46" s="177">
        <f>+'1006 DASC Ver.'!N167</f>
        <v>0.1</v>
      </c>
    </row>
    <row r="47" spans="1:15" x14ac:dyDescent="0.25">
      <c r="A47" s="1426"/>
      <c r="B47" s="1429"/>
      <c r="C47" s="1562"/>
      <c r="D47" s="1565"/>
      <c r="E47" s="1429"/>
      <c r="F47" s="1568"/>
      <c r="G47" s="1432"/>
      <c r="H47" s="1475"/>
      <c r="I47" s="1466"/>
      <c r="J47" s="1466"/>
      <c r="K47" s="26" t="s">
        <v>877</v>
      </c>
      <c r="L47" s="26" t="s">
        <v>878</v>
      </c>
      <c r="M47" s="20">
        <v>0.2</v>
      </c>
      <c r="N47" s="21">
        <f>+(M47/H46)*G$46*C$17</f>
        <v>2.2000000000000006E-2</v>
      </c>
      <c r="O47" s="170">
        <f>+'1006 DASC Ver.'!N169</f>
        <v>0</v>
      </c>
    </row>
    <row r="48" spans="1:15" ht="24" x14ac:dyDescent="0.25">
      <c r="A48" s="1426"/>
      <c r="B48" s="1429"/>
      <c r="C48" s="1562"/>
      <c r="D48" s="1565"/>
      <c r="E48" s="1429"/>
      <c r="F48" s="1568"/>
      <c r="G48" s="1432"/>
      <c r="H48" s="1475"/>
      <c r="I48" s="1466"/>
      <c r="J48" s="1466"/>
      <c r="K48" s="26" t="s">
        <v>879</v>
      </c>
      <c r="L48" s="26" t="s">
        <v>880</v>
      </c>
      <c r="M48" s="20">
        <v>0.2</v>
      </c>
      <c r="N48" s="21">
        <f>+(M48/H46)*G$46*C$17</f>
        <v>2.2000000000000006E-2</v>
      </c>
      <c r="O48" s="170">
        <f>+'1006 DASC Ver.'!N170</f>
        <v>0.2</v>
      </c>
    </row>
    <row r="49" spans="1:15" ht="24" x14ac:dyDescent="0.25">
      <c r="A49" s="1426"/>
      <c r="B49" s="1429"/>
      <c r="C49" s="1562"/>
      <c r="D49" s="1565"/>
      <c r="E49" s="1429"/>
      <c r="F49" s="1568"/>
      <c r="G49" s="1432"/>
      <c r="H49" s="1475"/>
      <c r="I49" s="1466"/>
      <c r="J49" s="1466"/>
      <c r="K49" s="26" t="s">
        <v>881</v>
      </c>
      <c r="L49" s="26" t="s">
        <v>882</v>
      </c>
      <c r="M49" s="20">
        <v>0.15</v>
      </c>
      <c r="N49" s="21">
        <f>+(M49/H46)*G$46*C$17</f>
        <v>1.6500000000000001E-2</v>
      </c>
      <c r="O49" s="170">
        <f>+'1006 DASC Ver.'!N178</f>
        <v>0.15</v>
      </c>
    </row>
    <row r="50" spans="1:15" ht="24" x14ac:dyDescent="0.25">
      <c r="A50" s="1426"/>
      <c r="B50" s="1429"/>
      <c r="C50" s="1562"/>
      <c r="D50" s="1565"/>
      <c r="E50" s="1429"/>
      <c r="F50" s="1568"/>
      <c r="G50" s="1432"/>
      <c r="H50" s="1475"/>
      <c r="I50" s="1466"/>
      <c r="J50" s="1466"/>
      <c r="K50" s="26" t="s">
        <v>883</v>
      </c>
      <c r="L50" s="26" t="s">
        <v>884</v>
      </c>
      <c r="M50" s="20">
        <v>0.15</v>
      </c>
      <c r="N50" s="21">
        <f>+(M50/H46)*G$46*C$17</f>
        <v>1.6500000000000001E-2</v>
      </c>
      <c r="O50" s="170">
        <f>+'1006 DASC Ver.'!N179</f>
        <v>0.15</v>
      </c>
    </row>
    <row r="51" spans="1:15" x14ac:dyDescent="0.25">
      <c r="A51" s="1426"/>
      <c r="B51" s="1429"/>
      <c r="C51" s="1562"/>
      <c r="D51" s="1565"/>
      <c r="E51" s="1429"/>
      <c r="F51" s="1568"/>
      <c r="G51" s="1432"/>
      <c r="H51" s="1475"/>
      <c r="I51" s="1466"/>
      <c r="J51" s="1466"/>
      <c r="K51" s="26" t="s">
        <v>885</v>
      </c>
      <c r="L51" s="26" t="s">
        <v>886</v>
      </c>
      <c r="M51" s="20">
        <v>0.1</v>
      </c>
      <c r="N51" s="21">
        <f>+(M51/H46)*G$46*C$17</f>
        <v>1.1000000000000003E-2</v>
      </c>
      <c r="O51" s="170">
        <f>+'1006 DASC Ver.'!N180</f>
        <v>0.1</v>
      </c>
    </row>
    <row r="52" spans="1:15" x14ac:dyDescent="0.25">
      <c r="A52" s="1426"/>
      <c r="B52" s="1429"/>
      <c r="C52" s="1562"/>
      <c r="D52" s="1565"/>
      <c r="E52" s="1429"/>
      <c r="F52" s="1568"/>
      <c r="G52" s="1432"/>
      <c r="H52" s="1475"/>
      <c r="I52" s="1466"/>
      <c r="J52" s="1466"/>
      <c r="K52" s="26" t="s">
        <v>887</v>
      </c>
      <c r="L52" s="26" t="s">
        <v>888</v>
      </c>
      <c r="M52" s="20">
        <v>0.1</v>
      </c>
      <c r="N52" s="21">
        <f>+(M52/H46)*G$46*C$17</f>
        <v>1.1000000000000003E-2</v>
      </c>
      <c r="O52" s="170">
        <f>+'1006 DASC Ver.'!N184</f>
        <v>0.1</v>
      </c>
    </row>
    <row r="53" spans="1:15" ht="15.75" thickBot="1" x14ac:dyDescent="0.3">
      <c r="A53" s="1426"/>
      <c r="B53" s="1429"/>
      <c r="C53" s="1562"/>
      <c r="D53" s="1565"/>
      <c r="E53" s="1451"/>
      <c r="F53" s="1495"/>
      <c r="G53" s="1433"/>
      <c r="H53" s="1476"/>
      <c r="I53" s="1467"/>
      <c r="J53" s="1467"/>
      <c r="K53" s="27" t="s">
        <v>800</v>
      </c>
      <c r="L53" s="14">
        <f>+O53/M53</f>
        <v>0.8</v>
      </c>
      <c r="M53" s="15">
        <f>SUM(M46:M52)</f>
        <v>1</v>
      </c>
      <c r="N53" s="130">
        <f>SUM(N46:N52)/2</f>
        <v>5.5000000000000007E-2</v>
      </c>
      <c r="O53" s="16">
        <f>+O46+O47+O48+O49+O50+O51+O52</f>
        <v>0.8</v>
      </c>
    </row>
    <row r="54" spans="1:15" ht="15" customHeight="1" x14ac:dyDescent="0.25">
      <c r="A54" s="1426"/>
      <c r="B54" s="1429"/>
      <c r="C54" s="1562"/>
      <c r="D54" s="1565"/>
      <c r="E54" s="1453" t="s">
        <v>889</v>
      </c>
      <c r="F54" s="1477" t="s">
        <v>890</v>
      </c>
      <c r="G54" s="1431">
        <v>0.1</v>
      </c>
      <c r="H54" s="1478">
        <f>SUM(M54:M61)</f>
        <v>1</v>
      </c>
      <c r="I54" s="1481">
        <f>+O62</f>
        <v>1</v>
      </c>
      <c r="J54" s="1471">
        <f>+I54/H54</f>
        <v>1</v>
      </c>
      <c r="K54" s="28" t="s">
        <v>891</v>
      </c>
      <c r="L54" s="28" t="s">
        <v>581</v>
      </c>
      <c r="M54" s="180">
        <v>0.125</v>
      </c>
      <c r="N54" s="176">
        <f>+M54*G$54*C$17</f>
        <v>6.8750000000000009E-3</v>
      </c>
      <c r="O54" s="177">
        <f>+'1006 DASC Ver.'!N186</f>
        <v>0.125</v>
      </c>
    </row>
    <row r="55" spans="1:15" x14ac:dyDescent="0.25">
      <c r="A55" s="1426"/>
      <c r="B55" s="1429"/>
      <c r="C55" s="1562"/>
      <c r="D55" s="1565"/>
      <c r="E55" s="1429"/>
      <c r="F55" s="1568"/>
      <c r="G55" s="1432"/>
      <c r="H55" s="1479"/>
      <c r="I55" s="1482"/>
      <c r="J55" s="1472"/>
      <c r="K55" s="26" t="s">
        <v>892</v>
      </c>
      <c r="L55" s="26" t="s">
        <v>339</v>
      </c>
      <c r="M55" s="162">
        <v>0.125</v>
      </c>
      <c r="N55" s="21">
        <f t="shared" ref="N55:N61" si="0">+M55*G$54*C$17</f>
        <v>6.8750000000000009E-3</v>
      </c>
      <c r="O55" s="170">
        <f>+'1006 DASC Ver.'!N187</f>
        <v>0.125</v>
      </c>
    </row>
    <row r="56" spans="1:15" x14ac:dyDescent="0.25">
      <c r="A56" s="1426"/>
      <c r="B56" s="1429"/>
      <c r="C56" s="1562"/>
      <c r="D56" s="1565"/>
      <c r="E56" s="1429"/>
      <c r="F56" s="1568"/>
      <c r="G56" s="1432"/>
      <c r="H56" s="1479"/>
      <c r="I56" s="1482"/>
      <c r="J56" s="1472"/>
      <c r="K56" s="26" t="s">
        <v>893</v>
      </c>
      <c r="L56" s="26" t="s">
        <v>515</v>
      </c>
      <c r="M56" s="162">
        <v>0.125</v>
      </c>
      <c r="N56" s="21">
        <f t="shared" si="0"/>
        <v>6.8750000000000009E-3</v>
      </c>
      <c r="O56" s="170">
        <f>+'1006 DASC Ver.'!N188</f>
        <v>0.125</v>
      </c>
    </row>
    <row r="57" spans="1:15" x14ac:dyDescent="0.25">
      <c r="A57" s="1426"/>
      <c r="B57" s="1429"/>
      <c r="C57" s="1562"/>
      <c r="D57" s="1565"/>
      <c r="E57" s="1429"/>
      <c r="F57" s="1568"/>
      <c r="G57" s="1432"/>
      <c r="H57" s="1479"/>
      <c r="I57" s="1482"/>
      <c r="J57" s="1472"/>
      <c r="K57" s="26" t="s">
        <v>894</v>
      </c>
      <c r="L57" s="26" t="s">
        <v>300</v>
      </c>
      <c r="M57" s="162">
        <v>0.125</v>
      </c>
      <c r="N57" s="21">
        <f t="shared" si="0"/>
        <v>6.8750000000000009E-3</v>
      </c>
      <c r="O57" s="170">
        <f>+'1006 DASC Ver.'!N189</f>
        <v>0.125</v>
      </c>
    </row>
    <row r="58" spans="1:15" x14ac:dyDescent="0.25">
      <c r="A58" s="1426"/>
      <c r="B58" s="1429"/>
      <c r="C58" s="1562"/>
      <c r="D58" s="1565"/>
      <c r="E58" s="1429"/>
      <c r="F58" s="1568"/>
      <c r="G58" s="1432"/>
      <c r="H58" s="1479"/>
      <c r="I58" s="1482"/>
      <c r="J58" s="1472"/>
      <c r="K58" s="26" t="s">
        <v>895</v>
      </c>
      <c r="L58" s="26" t="s">
        <v>589</v>
      </c>
      <c r="M58" s="162">
        <v>0.125</v>
      </c>
      <c r="N58" s="21">
        <f t="shared" si="0"/>
        <v>6.8750000000000009E-3</v>
      </c>
      <c r="O58" s="170">
        <f>+'1006 DASC Ver.'!N190</f>
        <v>0.125</v>
      </c>
    </row>
    <row r="59" spans="1:15" ht="24" x14ac:dyDescent="0.25">
      <c r="A59" s="1426"/>
      <c r="B59" s="1429"/>
      <c r="C59" s="1562"/>
      <c r="D59" s="1565"/>
      <c r="E59" s="1429"/>
      <c r="F59" s="1568"/>
      <c r="G59" s="1432"/>
      <c r="H59" s="1479"/>
      <c r="I59" s="1482"/>
      <c r="J59" s="1472"/>
      <c r="K59" s="26" t="s">
        <v>896</v>
      </c>
      <c r="L59" s="26" t="s">
        <v>592</v>
      </c>
      <c r="M59" s="162">
        <v>0.125</v>
      </c>
      <c r="N59" s="21">
        <f t="shared" si="0"/>
        <v>6.8750000000000009E-3</v>
      </c>
      <c r="O59" s="170">
        <f>+'1006 DASC Ver.'!N191</f>
        <v>0.125</v>
      </c>
    </row>
    <row r="60" spans="1:15" ht="24" x14ac:dyDescent="0.25">
      <c r="A60" s="1426"/>
      <c r="B60" s="1429"/>
      <c r="C60" s="1562"/>
      <c r="D60" s="1565"/>
      <c r="E60" s="1429"/>
      <c r="F60" s="1568"/>
      <c r="G60" s="1432"/>
      <c r="H60" s="1479"/>
      <c r="I60" s="1482"/>
      <c r="J60" s="1472"/>
      <c r="K60" s="26" t="s">
        <v>897</v>
      </c>
      <c r="L60" s="26" t="s">
        <v>595</v>
      </c>
      <c r="M60" s="162">
        <v>0.125</v>
      </c>
      <c r="N60" s="21">
        <f t="shared" si="0"/>
        <v>6.8750000000000009E-3</v>
      </c>
      <c r="O60" s="170">
        <f>+'1006 DASC Ver.'!N192</f>
        <v>0.125</v>
      </c>
    </row>
    <row r="61" spans="1:15" x14ac:dyDescent="0.25">
      <c r="A61" s="1426"/>
      <c r="B61" s="1429"/>
      <c r="C61" s="1562"/>
      <c r="D61" s="1565"/>
      <c r="E61" s="1429"/>
      <c r="F61" s="1568"/>
      <c r="G61" s="1432"/>
      <c r="H61" s="1479"/>
      <c r="I61" s="1482"/>
      <c r="J61" s="1472"/>
      <c r="K61" s="26" t="s">
        <v>898</v>
      </c>
      <c r="L61" s="26" t="s">
        <v>599</v>
      </c>
      <c r="M61" s="162">
        <v>0.125</v>
      </c>
      <c r="N61" s="21">
        <f t="shared" si="0"/>
        <v>6.8750000000000009E-3</v>
      </c>
      <c r="O61" s="170">
        <f>+'1006 DASC Ver.'!N193</f>
        <v>0.125</v>
      </c>
    </row>
    <row r="62" spans="1:15" ht="15.75" thickBot="1" x14ac:dyDescent="0.3">
      <c r="A62" s="1427"/>
      <c r="B62" s="1430"/>
      <c r="C62" s="1563"/>
      <c r="D62" s="1566"/>
      <c r="E62" s="1430"/>
      <c r="F62" s="1575"/>
      <c r="G62" s="1433"/>
      <c r="H62" s="1480"/>
      <c r="I62" s="1483"/>
      <c r="J62" s="1473"/>
      <c r="K62" s="27" t="s">
        <v>800</v>
      </c>
      <c r="L62" s="14">
        <f>+O62/M62</f>
        <v>1</v>
      </c>
      <c r="M62" s="15">
        <f>SUM(M54:M61)</f>
        <v>1</v>
      </c>
      <c r="N62" s="130">
        <f>SUM(N54:N61)</f>
        <v>5.5E-2</v>
      </c>
      <c r="O62" s="16">
        <f>+O54+O55+O56+O57+O58+O59+O60+O61</f>
        <v>1</v>
      </c>
    </row>
    <row r="63" spans="1:15" ht="15" customHeight="1" x14ac:dyDescent="0.25">
      <c r="A63" s="1425">
        <v>3</v>
      </c>
      <c r="B63" s="1428" t="s">
        <v>899</v>
      </c>
      <c r="C63" s="1561">
        <v>0.1</v>
      </c>
      <c r="D63" s="1576">
        <f>+(J63*G63)+(J82*G82)+(J83*G83)+(J84*G84)</f>
        <v>0.72259111111111107</v>
      </c>
      <c r="E63" s="1579" t="s">
        <v>133</v>
      </c>
      <c r="F63" s="1567" t="s">
        <v>900</v>
      </c>
      <c r="G63" s="1431">
        <v>0.3</v>
      </c>
      <c r="H63" s="1478">
        <f>+M81</f>
        <v>1</v>
      </c>
      <c r="I63" s="1481">
        <f>+O81</f>
        <v>0.47160000000000002</v>
      </c>
      <c r="J63" s="1471">
        <f>+I63/H63</f>
        <v>0.47160000000000002</v>
      </c>
      <c r="K63" s="28" t="s">
        <v>136</v>
      </c>
      <c r="L63" s="28" t="s">
        <v>804</v>
      </c>
      <c r="M63" s="179">
        <v>0.1</v>
      </c>
      <c r="N63" s="176">
        <f>+M63*G$63*C$63</f>
        <v>3.0000000000000001E-3</v>
      </c>
      <c r="O63" s="177">
        <f>+'1006 DASC Ver.'!N194</f>
        <v>0.1</v>
      </c>
    </row>
    <row r="64" spans="1:15" x14ac:dyDescent="0.25">
      <c r="A64" s="1426"/>
      <c r="B64" s="1429"/>
      <c r="C64" s="1562"/>
      <c r="D64" s="1577"/>
      <c r="E64" s="1580"/>
      <c r="F64" s="1568"/>
      <c r="G64" s="1432"/>
      <c r="H64" s="1479"/>
      <c r="I64" s="1482"/>
      <c r="J64" s="1472"/>
      <c r="K64" s="26" t="s">
        <v>139</v>
      </c>
      <c r="L64" s="28" t="s">
        <v>901</v>
      </c>
      <c r="M64" s="20">
        <f>40%/14</f>
        <v>2.8571428571428574E-2</v>
      </c>
      <c r="N64" s="176">
        <f t="shared" ref="N64:N80" si="1">+M64*G$63*C$63</f>
        <v>8.5714285714285721E-4</v>
      </c>
      <c r="O64" s="177">
        <f>+'1006 DASC Ver.'!N198</f>
        <v>2.86E-2</v>
      </c>
    </row>
    <row r="65" spans="1:15" x14ac:dyDescent="0.25">
      <c r="A65" s="1426"/>
      <c r="B65" s="1429"/>
      <c r="C65" s="1562"/>
      <c r="D65" s="1577"/>
      <c r="E65" s="1580"/>
      <c r="F65" s="1568"/>
      <c r="G65" s="1432"/>
      <c r="H65" s="1479"/>
      <c r="I65" s="1482"/>
      <c r="J65" s="1472"/>
      <c r="K65" s="28" t="s">
        <v>902</v>
      </c>
      <c r="L65" s="28" t="s">
        <v>903</v>
      </c>
      <c r="M65" s="20">
        <f t="shared" ref="M65:M77" si="2">40%/14</f>
        <v>2.8571428571428574E-2</v>
      </c>
      <c r="N65" s="176">
        <f t="shared" si="1"/>
        <v>8.5714285714285721E-4</v>
      </c>
      <c r="O65" s="177">
        <f>+'1006 DASC Ver.'!N199</f>
        <v>2.86E-2</v>
      </c>
    </row>
    <row r="66" spans="1:15" x14ac:dyDescent="0.25">
      <c r="A66" s="1426"/>
      <c r="B66" s="1429"/>
      <c r="C66" s="1562"/>
      <c r="D66" s="1577"/>
      <c r="E66" s="1580"/>
      <c r="F66" s="1568"/>
      <c r="G66" s="1432"/>
      <c r="H66" s="1479"/>
      <c r="I66" s="1482"/>
      <c r="J66" s="1472"/>
      <c r="K66" s="26" t="s">
        <v>904</v>
      </c>
      <c r="L66" s="28" t="s">
        <v>905</v>
      </c>
      <c r="M66" s="20">
        <f t="shared" si="2"/>
        <v>2.8571428571428574E-2</v>
      </c>
      <c r="N66" s="176">
        <f t="shared" si="1"/>
        <v>8.5714285714285721E-4</v>
      </c>
      <c r="O66" s="177">
        <f>+'1006 DASC Ver.'!N200</f>
        <v>2.86E-2</v>
      </c>
    </row>
    <row r="67" spans="1:15" ht="24" x14ac:dyDescent="0.25">
      <c r="A67" s="1426"/>
      <c r="B67" s="1429"/>
      <c r="C67" s="1562"/>
      <c r="D67" s="1577"/>
      <c r="E67" s="1580"/>
      <c r="F67" s="1568"/>
      <c r="G67" s="1432"/>
      <c r="H67" s="1479"/>
      <c r="I67" s="1482"/>
      <c r="J67" s="1472"/>
      <c r="K67" s="28" t="s">
        <v>906</v>
      </c>
      <c r="L67" s="28" t="s">
        <v>907</v>
      </c>
      <c r="M67" s="20">
        <f t="shared" si="2"/>
        <v>2.8571428571428574E-2</v>
      </c>
      <c r="N67" s="176">
        <f t="shared" si="1"/>
        <v>8.5714285714285721E-4</v>
      </c>
      <c r="O67" s="177">
        <f>+'1006 DASC Ver.'!N201</f>
        <v>2.86E-2</v>
      </c>
    </row>
    <row r="68" spans="1:15" ht="24" x14ac:dyDescent="0.25">
      <c r="A68" s="1426"/>
      <c r="B68" s="1429"/>
      <c r="C68" s="1562"/>
      <c r="D68" s="1577"/>
      <c r="E68" s="1580"/>
      <c r="F68" s="1568"/>
      <c r="G68" s="1432"/>
      <c r="H68" s="1479"/>
      <c r="I68" s="1482"/>
      <c r="J68" s="1472"/>
      <c r="K68" s="26" t="s">
        <v>908</v>
      </c>
      <c r="L68" s="28" t="s">
        <v>909</v>
      </c>
      <c r="M68" s="20">
        <f t="shared" si="2"/>
        <v>2.8571428571428574E-2</v>
      </c>
      <c r="N68" s="176">
        <f t="shared" si="1"/>
        <v>8.5714285714285721E-4</v>
      </c>
      <c r="O68" s="177">
        <f>+'1006 DASC Ver.'!N202</f>
        <v>0</v>
      </c>
    </row>
    <row r="69" spans="1:15" x14ac:dyDescent="0.25">
      <c r="A69" s="1426"/>
      <c r="B69" s="1429"/>
      <c r="C69" s="1562"/>
      <c r="D69" s="1577"/>
      <c r="E69" s="1580"/>
      <c r="F69" s="1568"/>
      <c r="G69" s="1432"/>
      <c r="H69" s="1479"/>
      <c r="I69" s="1482"/>
      <c r="J69" s="1472"/>
      <c r="K69" s="28" t="s">
        <v>910</v>
      </c>
      <c r="L69" s="28" t="s">
        <v>911</v>
      </c>
      <c r="M69" s="20">
        <f t="shared" si="2"/>
        <v>2.8571428571428574E-2</v>
      </c>
      <c r="N69" s="176">
        <f t="shared" si="1"/>
        <v>8.5714285714285721E-4</v>
      </c>
      <c r="O69" s="177">
        <f>+'1006 DASC Ver.'!N203</f>
        <v>0</v>
      </c>
    </row>
    <row r="70" spans="1:15" ht="36" x14ac:dyDescent="0.25">
      <c r="A70" s="1426"/>
      <c r="B70" s="1429"/>
      <c r="C70" s="1562"/>
      <c r="D70" s="1577"/>
      <c r="E70" s="1580"/>
      <c r="F70" s="1568"/>
      <c r="G70" s="1432"/>
      <c r="H70" s="1479"/>
      <c r="I70" s="1482"/>
      <c r="J70" s="1472"/>
      <c r="K70" s="26" t="s">
        <v>912</v>
      </c>
      <c r="L70" s="28" t="s">
        <v>913</v>
      </c>
      <c r="M70" s="20">
        <f t="shared" si="2"/>
        <v>2.8571428571428574E-2</v>
      </c>
      <c r="N70" s="176">
        <f t="shared" si="1"/>
        <v>8.5714285714285721E-4</v>
      </c>
      <c r="O70" s="177">
        <f>+'1006 DASC Ver.'!N204</f>
        <v>0</v>
      </c>
    </row>
    <row r="71" spans="1:15" x14ac:dyDescent="0.25">
      <c r="A71" s="1426"/>
      <c r="B71" s="1429"/>
      <c r="C71" s="1562"/>
      <c r="D71" s="1577"/>
      <c r="E71" s="1580"/>
      <c r="F71" s="1568"/>
      <c r="G71" s="1432"/>
      <c r="H71" s="1479"/>
      <c r="I71" s="1482"/>
      <c r="J71" s="1472"/>
      <c r="K71" s="28" t="s">
        <v>914</v>
      </c>
      <c r="L71" s="28" t="s">
        <v>915</v>
      </c>
      <c r="M71" s="20">
        <f t="shared" si="2"/>
        <v>2.8571428571428574E-2</v>
      </c>
      <c r="N71" s="176">
        <f t="shared" si="1"/>
        <v>8.5714285714285721E-4</v>
      </c>
      <c r="O71" s="177">
        <f>+'1006 DASC Ver.'!N205</f>
        <v>0</v>
      </c>
    </row>
    <row r="72" spans="1:15" ht="24" x14ac:dyDescent="0.25">
      <c r="A72" s="1426"/>
      <c r="B72" s="1429"/>
      <c r="C72" s="1562"/>
      <c r="D72" s="1577"/>
      <c r="E72" s="1580"/>
      <c r="F72" s="1568"/>
      <c r="G72" s="1432"/>
      <c r="H72" s="1479"/>
      <c r="I72" s="1482"/>
      <c r="J72" s="1472"/>
      <c r="K72" s="28" t="s">
        <v>916</v>
      </c>
      <c r="L72" s="28" t="s">
        <v>917</v>
      </c>
      <c r="M72" s="20">
        <f t="shared" si="2"/>
        <v>2.8571428571428574E-2</v>
      </c>
      <c r="N72" s="176">
        <f t="shared" si="1"/>
        <v>8.5714285714285721E-4</v>
      </c>
      <c r="O72" s="177">
        <f>+'1006 DASC Ver.'!N206</f>
        <v>0</v>
      </c>
    </row>
    <row r="73" spans="1:15" x14ac:dyDescent="0.25">
      <c r="A73" s="1426"/>
      <c r="B73" s="1429"/>
      <c r="C73" s="1562"/>
      <c r="D73" s="1577"/>
      <c r="E73" s="1580"/>
      <c r="F73" s="1568"/>
      <c r="G73" s="1432"/>
      <c r="H73" s="1479"/>
      <c r="I73" s="1482"/>
      <c r="J73" s="1472"/>
      <c r="K73" s="26" t="s">
        <v>918</v>
      </c>
      <c r="L73" s="28" t="s">
        <v>919</v>
      </c>
      <c r="M73" s="20">
        <f t="shared" si="2"/>
        <v>2.8571428571428574E-2</v>
      </c>
      <c r="N73" s="176">
        <f t="shared" si="1"/>
        <v>8.5714285714285721E-4</v>
      </c>
      <c r="O73" s="177">
        <f>+'1006 DASC Ver.'!N207</f>
        <v>0</v>
      </c>
    </row>
    <row r="74" spans="1:15" x14ac:dyDescent="0.25">
      <c r="A74" s="1426"/>
      <c r="B74" s="1429"/>
      <c r="C74" s="1562"/>
      <c r="D74" s="1577"/>
      <c r="E74" s="1580"/>
      <c r="F74" s="1568"/>
      <c r="G74" s="1432"/>
      <c r="H74" s="1479"/>
      <c r="I74" s="1482"/>
      <c r="J74" s="1472"/>
      <c r="K74" s="28" t="s">
        <v>920</v>
      </c>
      <c r="L74" s="28" t="s">
        <v>921</v>
      </c>
      <c r="M74" s="20">
        <f t="shared" si="2"/>
        <v>2.8571428571428574E-2</v>
      </c>
      <c r="N74" s="176">
        <f t="shared" si="1"/>
        <v>8.5714285714285721E-4</v>
      </c>
      <c r="O74" s="177">
        <f>+'1006 DASC Ver.'!N208</f>
        <v>0</v>
      </c>
    </row>
    <row r="75" spans="1:15" ht="24" x14ac:dyDescent="0.25">
      <c r="A75" s="1426"/>
      <c r="B75" s="1429"/>
      <c r="C75" s="1562"/>
      <c r="D75" s="1577"/>
      <c r="E75" s="1580"/>
      <c r="F75" s="1568"/>
      <c r="G75" s="1432"/>
      <c r="H75" s="1479"/>
      <c r="I75" s="1482"/>
      <c r="J75" s="1472"/>
      <c r="K75" s="26" t="s">
        <v>922</v>
      </c>
      <c r="L75" s="28" t="s">
        <v>923</v>
      </c>
      <c r="M75" s="20">
        <f t="shared" si="2"/>
        <v>2.8571428571428574E-2</v>
      </c>
      <c r="N75" s="176">
        <f t="shared" si="1"/>
        <v>8.5714285714285721E-4</v>
      </c>
      <c r="O75" s="177">
        <f>+'1006 DASC Ver.'!N209</f>
        <v>0</v>
      </c>
    </row>
    <row r="76" spans="1:15" ht="24" x14ac:dyDescent="0.25">
      <c r="A76" s="1426"/>
      <c r="B76" s="1429"/>
      <c r="C76" s="1562"/>
      <c r="D76" s="1577"/>
      <c r="E76" s="1580"/>
      <c r="F76" s="1568"/>
      <c r="G76" s="1432"/>
      <c r="H76" s="1479"/>
      <c r="I76" s="1482"/>
      <c r="J76" s="1472"/>
      <c r="K76" s="28" t="s">
        <v>924</v>
      </c>
      <c r="L76" s="28" t="s">
        <v>925</v>
      </c>
      <c r="M76" s="20">
        <f t="shared" si="2"/>
        <v>2.8571428571428574E-2</v>
      </c>
      <c r="N76" s="176">
        <f t="shared" si="1"/>
        <v>8.5714285714285721E-4</v>
      </c>
      <c r="O76" s="177">
        <f>+'1006 DASC Ver.'!N210</f>
        <v>2.86E-2</v>
      </c>
    </row>
    <row r="77" spans="1:15" x14ac:dyDescent="0.25">
      <c r="A77" s="1426"/>
      <c r="B77" s="1429"/>
      <c r="C77" s="1562"/>
      <c r="D77" s="1577"/>
      <c r="E77" s="1580"/>
      <c r="F77" s="1568"/>
      <c r="G77" s="1432"/>
      <c r="H77" s="1479"/>
      <c r="I77" s="1482"/>
      <c r="J77" s="1472"/>
      <c r="K77" s="26" t="s">
        <v>926</v>
      </c>
      <c r="L77" s="28" t="s">
        <v>927</v>
      </c>
      <c r="M77" s="20">
        <f t="shared" si="2"/>
        <v>2.8571428571428574E-2</v>
      </c>
      <c r="N77" s="176">
        <f t="shared" si="1"/>
        <v>8.5714285714285721E-4</v>
      </c>
      <c r="O77" s="177">
        <f>+'1006 DASC Ver.'!N211</f>
        <v>2.86E-2</v>
      </c>
    </row>
    <row r="78" spans="1:15" ht="24" x14ac:dyDescent="0.25">
      <c r="A78" s="1426"/>
      <c r="B78" s="1429"/>
      <c r="C78" s="1562"/>
      <c r="D78" s="1577"/>
      <c r="E78" s="1580"/>
      <c r="F78" s="1568"/>
      <c r="G78" s="1432"/>
      <c r="H78" s="1479"/>
      <c r="I78" s="1482"/>
      <c r="J78" s="1472"/>
      <c r="K78" s="28" t="s">
        <v>928</v>
      </c>
      <c r="L78" s="26" t="s">
        <v>929</v>
      </c>
      <c r="M78" s="20">
        <v>0.1</v>
      </c>
      <c r="N78" s="176">
        <f t="shared" si="1"/>
        <v>3.0000000000000001E-3</v>
      </c>
      <c r="O78" s="177">
        <f>+'1006 DASC Ver.'!N224</f>
        <v>0.1</v>
      </c>
    </row>
    <row r="79" spans="1:15" ht="24" x14ac:dyDescent="0.25">
      <c r="A79" s="1426"/>
      <c r="B79" s="1429"/>
      <c r="C79" s="1562"/>
      <c r="D79" s="1577"/>
      <c r="E79" s="1580"/>
      <c r="F79" s="1568"/>
      <c r="G79" s="1432"/>
      <c r="H79" s="1479"/>
      <c r="I79" s="1482"/>
      <c r="J79" s="1472"/>
      <c r="K79" s="26" t="s">
        <v>930</v>
      </c>
      <c r="L79" s="26" t="s">
        <v>931</v>
      </c>
      <c r="M79" s="20">
        <v>0.1</v>
      </c>
      <c r="N79" s="176">
        <f t="shared" si="1"/>
        <v>3.0000000000000001E-3</v>
      </c>
      <c r="O79" s="177">
        <f>+'1006 DASC Ver.'!N225</f>
        <v>0.1</v>
      </c>
    </row>
    <row r="80" spans="1:15" x14ac:dyDescent="0.25">
      <c r="A80" s="1426"/>
      <c r="B80" s="1429"/>
      <c r="C80" s="1562"/>
      <c r="D80" s="1577"/>
      <c r="E80" s="1580"/>
      <c r="F80" s="1568"/>
      <c r="G80" s="1432"/>
      <c r="H80" s="1479"/>
      <c r="I80" s="1482"/>
      <c r="J80" s="1472"/>
      <c r="K80" s="28" t="s">
        <v>932</v>
      </c>
      <c r="L80" s="26" t="s">
        <v>603</v>
      </c>
      <c r="M80" s="20">
        <v>0.3</v>
      </c>
      <c r="N80" s="176">
        <f t="shared" si="1"/>
        <v>8.9999999999999993E-3</v>
      </c>
      <c r="O80" s="177">
        <f>+'1006 DASC Ver.'!N222</f>
        <v>0</v>
      </c>
    </row>
    <row r="81" spans="1:15" ht="15.75" thickBot="1" x14ac:dyDescent="0.3">
      <c r="A81" s="1426"/>
      <c r="B81" s="1429"/>
      <c r="C81" s="1562"/>
      <c r="D81" s="1577"/>
      <c r="E81" s="1581"/>
      <c r="F81" s="1495"/>
      <c r="G81" s="1433"/>
      <c r="H81" s="1480"/>
      <c r="I81" s="1483"/>
      <c r="J81" s="1473"/>
      <c r="K81" s="27" t="s">
        <v>800</v>
      </c>
      <c r="L81" s="14">
        <f>+O81/M81</f>
        <v>0.47160000000000002</v>
      </c>
      <c r="M81" s="15">
        <f>SUM(M63:M80)</f>
        <v>1</v>
      </c>
      <c r="N81" s="130">
        <f>SUM(N63:N80)</f>
        <v>0.03</v>
      </c>
      <c r="O81" s="16">
        <f>+O63+O64+O65+O66+O67+O68+O69+O70+O71+O72+O73+O74+O75+O76+O77+O78+O79+O80</f>
        <v>0.47160000000000002</v>
      </c>
    </row>
    <row r="82" spans="1:15" ht="24.75" thickBot="1" x14ac:dyDescent="0.3">
      <c r="A82" s="1426"/>
      <c r="B82" s="1429"/>
      <c r="C82" s="1562"/>
      <c r="D82" s="1577"/>
      <c r="E82" s="351" t="s">
        <v>933</v>
      </c>
      <c r="F82" s="29" t="s">
        <v>934</v>
      </c>
      <c r="G82" s="186">
        <v>0.4</v>
      </c>
      <c r="H82" s="186">
        <f>SUM(M42:M44)</f>
        <v>0.44999999999999996</v>
      </c>
      <c r="I82" s="187">
        <f>+O82</f>
        <v>0.35</v>
      </c>
      <c r="J82" s="188">
        <f>+I82/H82</f>
        <v>0.77777777777777779</v>
      </c>
      <c r="K82" s="27" t="s">
        <v>800</v>
      </c>
      <c r="L82" s="14">
        <f>+O82/M82</f>
        <v>0.77777777777777779</v>
      </c>
      <c r="M82" s="15">
        <f>SUM(M42:M44)</f>
        <v>0.44999999999999996</v>
      </c>
      <c r="N82" s="130">
        <f>SUM(N42:N44)</f>
        <v>4.0000000000000008E-2</v>
      </c>
      <c r="O82" s="16">
        <f>+O42+O43+O44</f>
        <v>0.35</v>
      </c>
    </row>
    <row r="83" spans="1:15" ht="15.75" thickBot="1" x14ac:dyDescent="0.3">
      <c r="A83" s="1426"/>
      <c r="B83" s="1429"/>
      <c r="C83" s="1562"/>
      <c r="D83" s="1577"/>
      <c r="E83" s="351" t="s">
        <v>935</v>
      </c>
      <c r="F83" s="29" t="s">
        <v>847</v>
      </c>
      <c r="G83" s="186">
        <v>0.15</v>
      </c>
      <c r="H83" s="186">
        <f>SUM(M34:M36)</f>
        <v>0.55000000000000004</v>
      </c>
      <c r="I83" s="187">
        <f>+O83</f>
        <v>0.55000000000000004</v>
      </c>
      <c r="J83" s="188">
        <f>+I83/H83</f>
        <v>1</v>
      </c>
      <c r="K83" s="27" t="s">
        <v>800</v>
      </c>
      <c r="L83" s="14">
        <f>+O83/M83</f>
        <v>1</v>
      </c>
      <c r="M83" s="15">
        <f>+H83</f>
        <v>0.55000000000000004</v>
      </c>
      <c r="N83" s="17">
        <f>SUM(N34:N36)</f>
        <v>1.4999999999999999E-2</v>
      </c>
      <c r="O83" s="16">
        <f>+O34+O35+O36</f>
        <v>0.55000000000000004</v>
      </c>
    </row>
    <row r="84" spans="1:15" ht="24.75" thickBot="1" x14ac:dyDescent="0.3">
      <c r="A84" s="1449"/>
      <c r="B84" s="1451"/>
      <c r="C84" s="1454"/>
      <c r="D84" s="1578"/>
      <c r="E84" s="351" t="s">
        <v>936</v>
      </c>
      <c r="F84" s="29" t="s">
        <v>542</v>
      </c>
      <c r="G84" s="186">
        <v>0.15</v>
      </c>
      <c r="H84" s="186">
        <f>+M84</f>
        <v>0.5</v>
      </c>
      <c r="I84" s="187">
        <f>+O84</f>
        <v>0.4</v>
      </c>
      <c r="J84" s="188">
        <f>+I84/H84</f>
        <v>0.8</v>
      </c>
      <c r="K84" s="27" t="s">
        <v>800</v>
      </c>
      <c r="L84" s="14">
        <f>+O84/M84</f>
        <v>0.8</v>
      </c>
      <c r="M84" s="354">
        <f>100%/2</f>
        <v>0.5</v>
      </c>
      <c r="N84" s="18">
        <f>SUM(M46:M52)*G84*C63</f>
        <v>1.4999999999999999E-2</v>
      </c>
      <c r="O84" s="19">
        <f>+O53/2</f>
        <v>0.4</v>
      </c>
    </row>
    <row r="85" spans="1:15" ht="24" x14ac:dyDescent="0.25">
      <c r="A85" s="1450">
        <v>4</v>
      </c>
      <c r="B85" s="1453" t="s">
        <v>937</v>
      </c>
      <c r="C85" s="1582">
        <v>0.05</v>
      </c>
      <c r="D85" s="1585">
        <f>+(J85*G85)+(J89*G89)+(J90*G90)</f>
        <v>1</v>
      </c>
      <c r="E85" s="1453" t="s">
        <v>142</v>
      </c>
      <c r="F85" s="1477" t="s">
        <v>938</v>
      </c>
      <c r="G85" s="1431">
        <v>0.4</v>
      </c>
      <c r="H85" s="1431">
        <f>+M88</f>
        <v>0.4</v>
      </c>
      <c r="I85" s="1481">
        <f>+O88</f>
        <v>0.4</v>
      </c>
      <c r="J85" s="1471">
        <f>+I85/G85</f>
        <v>1</v>
      </c>
      <c r="K85" s="26" t="s">
        <v>939</v>
      </c>
      <c r="L85" s="26" t="s">
        <v>940</v>
      </c>
      <c r="M85" s="20">
        <v>0.1</v>
      </c>
      <c r="N85" s="21">
        <f>+M85*C85</f>
        <v>5.000000000000001E-3</v>
      </c>
      <c r="O85" s="170">
        <f>+'1006 DASC Ver.'!N256</f>
        <v>0.1</v>
      </c>
    </row>
    <row r="86" spans="1:15" ht="24" x14ac:dyDescent="0.25">
      <c r="A86" s="1426"/>
      <c r="B86" s="1429"/>
      <c r="C86" s="1583"/>
      <c r="D86" s="1577"/>
      <c r="E86" s="1429"/>
      <c r="F86" s="1568"/>
      <c r="G86" s="1432"/>
      <c r="H86" s="1432"/>
      <c r="I86" s="1482"/>
      <c r="J86" s="1472"/>
      <c r="K86" s="26" t="s">
        <v>941</v>
      </c>
      <c r="L86" s="26" t="s">
        <v>942</v>
      </c>
      <c r="M86" s="20">
        <v>0.1</v>
      </c>
      <c r="N86" s="21">
        <f>+M86*C85</f>
        <v>5.000000000000001E-3</v>
      </c>
      <c r="O86" s="170">
        <f>+'1006 DASC Ver.'!N257</f>
        <v>0.1</v>
      </c>
    </row>
    <row r="87" spans="1:15" ht="24" x14ac:dyDescent="0.25">
      <c r="A87" s="1426"/>
      <c r="B87" s="1429"/>
      <c r="C87" s="1583"/>
      <c r="D87" s="1577"/>
      <c r="E87" s="1429"/>
      <c r="F87" s="1568"/>
      <c r="G87" s="1432"/>
      <c r="H87" s="1432"/>
      <c r="I87" s="1482"/>
      <c r="J87" s="1472"/>
      <c r="K87" s="26" t="s">
        <v>943</v>
      </c>
      <c r="L87" s="26" t="s">
        <v>944</v>
      </c>
      <c r="M87" s="20">
        <v>0.2</v>
      </c>
      <c r="N87" s="22">
        <f>+M87*C85</f>
        <v>1.0000000000000002E-2</v>
      </c>
      <c r="O87" s="170">
        <f>+'1006 DASC Ver.'!N258</f>
        <v>0.2</v>
      </c>
    </row>
    <row r="88" spans="1:15" ht="15.75" thickBot="1" x14ac:dyDescent="0.3">
      <c r="A88" s="1426"/>
      <c r="B88" s="1429"/>
      <c r="C88" s="1583"/>
      <c r="D88" s="1577"/>
      <c r="E88" s="1451"/>
      <c r="F88" s="1495"/>
      <c r="G88" s="1433"/>
      <c r="H88" s="1433"/>
      <c r="I88" s="1483"/>
      <c r="J88" s="1473"/>
      <c r="K88" s="27" t="s">
        <v>800</v>
      </c>
      <c r="L88" s="14">
        <f>+O88/M88</f>
        <v>1</v>
      </c>
      <c r="M88" s="15">
        <f>SUM(M85:M87)</f>
        <v>0.4</v>
      </c>
      <c r="N88" s="17">
        <f>+M88*C85</f>
        <v>2.0000000000000004E-2</v>
      </c>
      <c r="O88" s="16">
        <f>+O85+O86+O87</f>
        <v>0.4</v>
      </c>
    </row>
    <row r="89" spans="1:15" ht="24.75" thickBot="1" x14ac:dyDescent="0.3">
      <c r="A89" s="1426"/>
      <c r="B89" s="1429"/>
      <c r="C89" s="1583"/>
      <c r="D89" s="1577"/>
      <c r="E89" s="351" t="s">
        <v>945</v>
      </c>
      <c r="F89" s="29" t="s">
        <v>946</v>
      </c>
      <c r="G89" s="186">
        <v>0.3</v>
      </c>
      <c r="H89" s="186">
        <f>+M89</f>
        <v>0.3</v>
      </c>
      <c r="I89" s="187">
        <f>+O89</f>
        <v>0.3</v>
      </c>
      <c r="J89" s="188">
        <f>+I89/H89</f>
        <v>1</v>
      </c>
      <c r="K89" s="192" t="s">
        <v>947</v>
      </c>
      <c r="L89" s="192" t="s">
        <v>948</v>
      </c>
      <c r="M89" s="193">
        <v>0.3</v>
      </c>
      <c r="N89" s="194">
        <f>+M89*C85</f>
        <v>1.4999999999999999E-2</v>
      </c>
      <c r="O89" s="406">
        <f>+'1006 DASC Ver.'!N262</f>
        <v>0.3</v>
      </c>
    </row>
    <row r="90" spans="1:15" ht="24.75" thickBot="1" x14ac:dyDescent="0.3">
      <c r="A90" s="1427"/>
      <c r="B90" s="1430"/>
      <c r="C90" s="1584"/>
      <c r="D90" s="1586"/>
      <c r="E90" s="352" t="s">
        <v>146</v>
      </c>
      <c r="F90" s="407" t="s">
        <v>949</v>
      </c>
      <c r="G90" s="186">
        <v>0.3</v>
      </c>
      <c r="H90" s="196">
        <f>+M90</f>
        <v>0.3</v>
      </c>
      <c r="I90" s="187">
        <f>+O90</f>
        <v>0.3</v>
      </c>
      <c r="J90" s="188">
        <f>+I90/H90</f>
        <v>1</v>
      </c>
      <c r="K90" s="408" t="s">
        <v>950</v>
      </c>
      <c r="L90" s="408" t="s">
        <v>951</v>
      </c>
      <c r="M90" s="409">
        <v>0.3</v>
      </c>
      <c r="N90" s="410">
        <f>+M90*C85</f>
        <v>1.4999999999999999E-2</v>
      </c>
      <c r="O90" s="406">
        <f>+'1006 DASC Ver.'!N264</f>
        <v>0.3</v>
      </c>
    </row>
    <row r="91" spans="1:15" x14ac:dyDescent="0.25">
      <c r="C91" s="42">
        <v>2022</v>
      </c>
      <c r="D91" s="30">
        <f>+(C2*D2)+(C17*D17)+(C63*D63)+(C85*D85)</f>
        <v>0.94125911111111127</v>
      </c>
      <c r="N91" s="30">
        <f>SUM(N6+N11+N16+N20+N26+N30+N37+N45+N53+N62+N81+N82+N83+N84+N88+N89+N90)</f>
        <v>1.0000000000000002</v>
      </c>
    </row>
    <row r="243" spans="13:15" x14ac:dyDescent="0.25">
      <c r="M243" s="11"/>
      <c r="N243" s="344"/>
      <c r="O243" s="3"/>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honeticPr fontId="6" type="noConversion"/>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30">
    <tabColor rgb="FFFFC000"/>
  </sheetPr>
  <dimension ref="A1:X68"/>
  <sheetViews>
    <sheetView showGridLines="0" topLeftCell="D1" zoomScale="86" zoomScaleNormal="86" workbookViewId="0">
      <selection activeCell="I33" sqref="I33"/>
    </sheetView>
  </sheetViews>
  <sheetFormatPr baseColWidth="10" defaultColWidth="11.42578125" defaultRowHeight="15" x14ac:dyDescent="0.25"/>
  <cols>
    <col min="1" max="1" width="11.42578125" style="201"/>
    <col min="2" max="2" width="39.85546875" style="198" bestFit="1" customWidth="1"/>
    <col min="3" max="3" width="26.140625" style="198" customWidth="1"/>
    <col min="4" max="4" width="34" style="198" customWidth="1"/>
    <col min="5" max="5" width="24.42578125" style="198" customWidth="1"/>
    <col min="6" max="6" width="9.85546875" style="198" bestFit="1" customWidth="1"/>
    <col min="7" max="7" width="58.42578125" style="198" bestFit="1" customWidth="1"/>
    <col min="8" max="8" width="26.5703125" style="198" customWidth="1"/>
    <col min="9" max="9" width="10.140625" style="198" bestFit="1" customWidth="1"/>
    <col min="10" max="10" width="12.5703125" style="198" bestFit="1" customWidth="1"/>
    <col min="11" max="11" width="10.7109375" style="198" bestFit="1" customWidth="1"/>
    <col min="12" max="12" width="10.5703125" style="198" bestFit="1" customWidth="1"/>
    <col min="13" max="13" width="10.7109375" style="198" bestFit="1" customWidth="1"/>
    <col min="14" max="14" width="8.85546875" style="198" bestFit="1" customWidth="1"/>
    <col min="15" max="15" width="9.85546875" style="198" bestFit="1" customWidth="1"/>
    <col min="16" max="16" width="10.42578125" style="198" bestFit="1" customWidth="1"/>
    <col min="17" max="17" width="10.28515625" style="198" bestFit="1" customWidth="1"/>
    <col min="18" max="18" width="10.42578125" style="198" bestFit="1" customWidth="1"/>
    <col min="19" max="20" width="11.42578125" style="198"/>
    <col min="21" max="21" width="4.140625" style="198" bestFit="1" customWidth="1"/>
    <col min="22" max="16384" width="11.42578125" style="198"/>
  </cols>
  <sheetData>
    <row r="1" spans="1:24" s="803" customFormat="1" ht="15" customHeight="1" x14ac:dyDescent="0.25">
      <c r="A1" s="1040"/>
      <c r="B1" s="813"/>
      <c r="C1" s="1401" t="s">
        <v>0</v>
      </c>
      <c r="D1" s="1401"/>
      <c r="E1" s="1401"/>
      <c r="F1" s="1401"/>
      <c r="G1" s="1401"/>
      <c r="H1" s="1401"/>
      <c r="I1" s="1401"/>
      <c r="J1" s="1401"/>
      <c r="K1" s="813"/>
    </row>
    <row r="2" spans="1:24" s="803" customFormat="1" ht="15" customHeight="1" x14ac:dyDescent="0.25">
      <c r="A2" s="1041"/>
      <c r="B2" s="813"/>
      <c r="C2" s="1401"/>
      <c r="D2" s="1401"/>
      <c r="E2" s="1401"/>
      <c r="F2" s="1401"/>
      <c r="G2" s="1401"/>
      <c r="H2" s="1401"/>
      <c r="I2" s="1401"/>
      <c r="J2" s="1401"/>
      <c r="K2" s="813"/>
    </row>
    <row r="3" spans="1:24" s="803" customFormat="1" ht="21" customHeight="1" x14ac:dyDescent="0.25">
      <c r="A3" s="1628" t="s">
        <v>5845</v>
      </c>
      <c r="B3" s="1628"/>
      <c r="C3" s="1628"/>
      <c r="D3" s="1628"/>
      <c r="E3" s="1628"/>
      <c r="F3" s="1628"/>
      <c r="G3" s="1628"/>
      <c r="H3" s="1628"/>
      <c r="I3" s="1628"/>
      <c r="J3" s="1628"/>
      <c r="K3" s="1628"/>
    </row>
    <row r="4" spans="1:24" s="803" customFormat="1" ht="21" customHeight="1" x14ac:dyDescent="0.25">
      <c r="A4" s="1629" t="s">
        <v>5642</v>
      </c>
      <c r="B4" s="1629"/>
      <c r="C4" s="1629"/>
      <c r="D4" s="1629"/>
      <c r="E4" s="1629"/>
      <c r="F4" s="1629"/>
      <c r="G4" s="1629"/>
      <c r="H4" s="1629"/>
      <c r="I4" s="1629"/>
      <c r="J4" s="1629"/>
      <c r="K4" s="1629"/>
    </row>
    <row r="5" spans="1:24" ht="15.75" thickBot="1" x14ac:dyDescent="0.3"/>
    <row r="6" spans="1:24" ht="33.6" customHeight="1" thickBot="1" x14ac:dyDescent="0.3">
      <c r="B6" s="1091" t="s">
        <v>5643</v>
      </c>
      <c r="C6" s="1089" t="s">
        <v>937</v>
      </c>
      <c r="D6" s="1043" t="s">
        <v>5645</v>
      </c>
      <c r="E6" s="1083">
        <v>2022</v>
      </c>
      <c r="G6" s="1038"/>
      <c r="H6" s="1038"/>
    </row>
    <row r="7" spans="1:24" ht="45.6" customHeight="1" thickBot="1" x14ac:dyDescent="0.3">
      <c r="B7" s="1088" t="s">
        <v>5646</v>
      </c>
      <c r="C7" s="1090" t="s">
        <v>5846</v>
      </c>
      <c r="D7" s="1086" t="s">
        <v>5647</v>
      </c>
      <c r="E7" s="1087">
        <v>2023</v>
      </c>
      <c r="G7" s="1038"/>
      <c r="H7" s="1038"/>
    </row>
    <row r="9" spans="1:24" ht="14.45" customHeight="1" thickBot="1" x14ac:dyDescent="0.3"/>
    <row r="10" spans="1:24" ht="48.75" thickBot="1" x14ac:dyDescent="0.3">
      <c r="A10" s="1096" t="s">
        <v>5694</v>
      </c>
      <c r="B10" s="1097" t="s">
        <v>5649</v>
      </c>
      <c r="C10" s="1097" t="s">
        <v>5650</v>
      </c>
      <c r="D10" s="1097" t="s">
        <v>5847</v>
      </c>
      <c r="E10" s="1151" t="s">
        <v>5848</v>
      </c>
      <c r="G10" s="1114" t="s">
        <v>5656</v>
      </c>
      <c r="H10" s="1055" t="s">
        <v>5849</v>
      </c>
      <c r="I10" s="1059"/>
      <c r="J10" s="1059"/>
      <c r="K10" s="1059"/>
      <c r="L10" s="1059"/>
      <c r="M10" s="1059"/>
      <c r="N10" s="1059"/>
      <c r="O10" s="1059"/>
      <c r="P10" s="1059"/>
      <c r="Q10" s="1059"/>
      <c r="R10" s="1059"/>
      <c r="S10" s="1059"/>
      <c r="T10" s="1059"/>
      <c r="U10" s="1059"/>
      <c r="V10" s="1059"/>
      <c r="W10" s="1059"/>
      <c r="X10" s="1060"/>
    </row>
    <row r="11" spans="1:24" ht="36" customHeight="1" x14ac:dyDescent="0.25">
      <c r="A11" s="1092">
        <v>1001</v>
      </c>
      <c r="B11" s="1093" t="s">
        <v>5</v>
      </c>
      <c r="C11" s="1093" t="s">
        <v>100</v>
      </c>
      <c r="D11" s="1094">
        <f>+'1001 Acueducto'!O89</f>
        <v>0.3</v>
      </c>
      <c r="E11" s="1095">
        <f>+D11/30%</f>
        <v>1</v>
      </c>
      <c r="G11" s="1115" t="s">
        <v>32</v>
      </c>
      <c r="H11" s="1113">
        <v>0</v>
      </c>
      <c r="X11" s="1061"/>
    </row>
    <row r="12" spans="1:24" ht="36" customHeight="1" x14ac:dyDescent="0.25">
      <c r="A12" s="1046">
        <v>1002</v>
      </c>
      <c r="B12" s="1044" t="s">
        <v>6</v>
      </c>
      <c r="C12" s="1044" t="s">
        <v>100</v>
      </c>
      <c r="D12" s="1045">
        <f>+'1002 Aguas'!O89</f>
        <v>0</v>
      </c>
      <c r="E12" s="1047">
        <f t="shared" ref="E12:E67" si="0">+D12/30%</f>
        <v>0</v>
      </c>
      <c r="G12" s="1115" t="s">
        <v>1900</v>
      </c>
      <c r="H12" s="1113">
        <v>0.66666666666666663</v>
      </c>
      <c r="X12" s="1061"/>
    </row>
    <row r="13" spans="1:24" ht="36" customHeight="1" x14ac:dyDescent="0.25">
      <c r="A13" s="1046">
        <v>1003</v>
      </c>
      <c r="B13" s="1044" t="s">
        <v>7</v>
      </c>
      <c r="C13" s="1044" t="s">
        <v>982</v>
      </c>
      <c r="D13" s="1045">
        <f>+'1003 Sec.Gen.'!O89</f>
        <v>0.3</v>
      </c>
      <c r="E13" s="1047">
        <f t="shared" si="0"/>
        <v>1</v>
      </c>
      <c r="G13" s="1115" t="s">
        <v>2759</v>
      </c>
      <c r="H13" s="1113">
        <v>0.66666666666666663</v>
      </c>
      <c r="X13" s="1061"/>
    </row>
    <row r="14" spans="1:24" ht="36" customHeight="1" x14ac:dyDescent="0.25">
      <c r="A14" s="1046">
        <v>1004</v>
      </c>
      <c r="B14" s="1044" t="s">
        <v>1083</v>
      </c>
      <c r="C14" s="1044" t="s">
        <v>1082</v>
      </c>
      <c r="D14" s="1045">
        <f>+'1004 SDDE'!O89</f>
        <v>0.3</v>
      </c>
      <c r="E14" s="1047">
        <f t="shared" si="0"/>
        <v>1</v>
      </c>
      <c r="G14" s="1115" t="s">
        <v>1138</v>
      </c>
      <c r="H14" s="1113">
        <v>0.66666666666666663</v>
      </c>
      <c r="X14" s="1061"/>
    </row>
    <row r="15" spans="1:24" ht="36" customHeight="1" x14ac:dyDescent="0.25">
      <c r="A15" s="1046">
        <v>1005</v>
      </c>
      <c r="B15" s="1044" t="s">
        <v>9</v>
      </c>
      <c r="C15" s="1044" t="s">
        <v>1138</v>
      </c>
      <c r="D15" s="1045">
        <f>+'1005 DADEP'!O89</f>
        <v>0</v>
      </c>
      <c r="E15" s="1047">
        <f t="shared" si="0"/>
        <v>0</v>
      </c>
      <c r="G15" s="1115" t="s">
        <v>1082</v>
      </c>
      <c r="H15" s="1113">
        <v>0.75</v>
      </c>
      <c r="X15" s="1061"/>
    </row>
    <row r="16" spans="1:24" ht="36" customHeight="1" x14ac:dyDescent="0.25">
      <c r="A16" s="1046">
        <v>1006</v>
      </c>
      <c r="B16" s="1044" t="s">
        <v>10</v>
      </c>
      <c r="C16" s="1044" t="s">
        <v>982</v>
      </c>
      <c r="D16" s="1045">
        <f>+'1006 DASC'!O89</f>
        <v>0.3</v>
      </c>
      <c r="E16" s="1047">
        <f t="shared" si="0"/>
        <v>1</v>
      </c>
      <c r="G16" s="1115" t="s">
        <v>1331</v>
      </c>
      <c r="H16" s="1113">
        <v>0.75</v>
      </c>
      <c r="X16" s="1061"/>
    </row>
    <row r="17" spans="1:24" ht="36" customHeight="1" x14ac:dyDescent="0.25">
      <c r="A17" s="1046">
        <v>1007</v>
      </c>
      <c r="B17" s="1044" t="s">
        <v>11</v>
      </c>
      <c r="C17" s="1044" t="s">
        <v>1331</v>
      </c>
      <c r="D17" s="1045">
        <f>+'1007 EGAT'!O89</f>
        <v>0.3</v>
      </c>
      <c r="E17" s="1047">
        <f t="shared" si="0"/>
        <v>1</v>
      </c>
      <c r="G17" s="1115" t="s">
        <v>100</v>
      </c>
      <c r="H17" s="1113">
        <v>0.83333333333333337</v>
      </c>
      <c r="X17" s="1061"/>
    </row>
    <row r="18" spans="1:24" ht="36" customHeight="1" x14ac:dyDescent="0.25">
      <c r="A18" s="1046">
        <v>1008</v>
      </c>
      <c r="B18" s="1044" t="s">
        <v>12</v>
      </c>
      <c r="C18" s="1044" t="s">
        <v>1331</v>
      </c>
      <c r="D18" s="1045">
        <f>+'1008 IDCBIS'!O89</f>
        <v>0.3</v>
      </c>
      <c r="E18" s="1047">
        <f t="shared" si="0"/>
        <v>1</v>
      </c>
      <c r="G18" s="1115" t="s">
        <v>1700</v>
      </c>
      <c r="H18" s="1113">
        <v>0.83333333333333337</v>
      </c>
      <c r="X18" s="1061"/>
    </row>
    <row r="19" spans="1:24" ht="36" customHeight="1" x14ac:dyDescent="0.25">
      <c r="A19" s="1046">
        <v>1009</v>
      </c>
      <c r="B19" s="1044" t="s">
        <v>13</v>
      </c>
      <c r="C19" s="1044" t="s">
        <v>1465</v>
      </c>
      <c r="D19" s="1045">
        <f>+'1009 SDCRD'!O89</f>
        <v>0.3</v>
      </c>
      <c r="E19" s="1047">
        <f t="shared" si="0"/>
        <v>1</v>
      </c>
      <c r="G19" s="1115" t="s">
        <v>2995</v>
      </c>
      <c r="H19" s="1113">
        <v>1</v>
      </c>
      <c r="X19" s="1061"/>
    </row>
    <row r="20" spans="1:24" ht="36" customHeight="1" x14ac:dyDescent="0.25">
      <c r="A20" s="1046">
        <v>1010</v>
      </c>
      <c r="B20" s="1044" t="s">
        <v>14</v>
      </c>
      <c r="C20" s="1044" t="s">
        <v>1138</v>
      </c>
      <c r="D20" s="1045">
        <f>+'1010 Sec.Gob.'!O89</f>
        <v>0.3</v>
      </c>
      <c r="E20" s="1047">
        <f t="shared" si="0"/>
        <v>1</v>
      </c>
      <c r="G20" s="1115" t="s">
        <v>4085</v>
      </c>
      <c r="H20" s="1113">
        <v>1</v>
      </c>
      <c r="X20" s="1061"/>
    </row>
    <row r="21" spans="1:24" ht="36" customHeight="1" x14ac:dyDescent="0.25">
      <c r="A21" s="1046">
        <v>1011</v>
      </c>
      <c r="B21" s="1044" t="s">
        <v>15</v>
      </c>
      <c r="C21" s="1044" t="s">
        <v>1700</v>
      </c>
      <c r="D21" s="1045">
        <f>+'1011 SDMOV'!O89</f>
        <v>0.3</v>
      </c>
      <c r="E21" s="1047">
        <f t="shared" si="0"/>
        <v>1</v>
      </c>
      <c r="G21" s="1115" t="s">
        <v>5264</v>
      </c>
      <c r="H21" s="1113">
        <v>1</v>
      </c>
      <c r="X21" s="1061"/>
    </row>
    <row r="22" spans="1:24" ht="36" customHeight="1" x14ac:dyDescent="0.25">
      <c r="A22" s="1046">
        <v>1012</v>
      </c>
      <c r="B22" s="1044" t="s">
        <v>1830</v>
      </c>
      <c r="C22" s="1044" t="s">
        <v>1829</v>
      </c>
      <c r="D22" s="1045">
        <f>+'1012 UAECOB'!O89</f>
        <v>0.3</v>
      </c>
      <c r="E22" s="1047">
        <f t="shared" si="0"/>
        <v>1</v>
      </c>
      <c r="G22" s="1115" t="s">
        <v>4160</v>
      </c>
      <c r="H22" s="1113">
        <v>1</v>
      </c>
      <c r="X22" s="1061"/>
    </row>
    <row r="23" spans="1:24" ht="36" customHeight="1" x14ac:dyDescent="0.25">
      <c r="A23" s="1046">
        <v>1013</v>
      </c>
      <c r="B23" s="1044" t="s">
        <v>17</v>
      </c>
      <c r="C23" s="1044" t="s">
        <v>1900</v>
      </c>
      <c r="D23" s="1045">
        <f>+'1013 Un.Dis.'!O89</f>
        <v>0.3</v>
      </c>
      <c r="E23" s="1047">
        <f t="shared" si="0"/>
        <v>1</v>
      </c>
      <c r="G23" s="1115" t="s">
        <v>4619</v>
      </c>
      <c r="H23" s="1113">
        <v>1</v>
      </c>
      <c r="X23" s="1061"/>
    </row>
    <row r="24" spans="1:24" ht="36" customHeight="1" x14ac:dyDescent="0.25">
      <c r="A24" s="1046">
        <v>1014</v>
      </c>
      <c r="B24" s="1044" t="s">
        <v>18</v>
      </c>
      <c r="C24" s="1044" t="s">
        <v>100</v>
      </c>
      <c r="D24" s="1045">
        <f>+'1014 ERU'!O89</f>
        <v>0.3</v>
      </c>
      <c r="E24" s="1047">
        <f t="shared" si="0"/>
        <v>1</v>
      </c>
      <c r="G24" s="1115" t="s">
        <v>2399</v>
      </c>
      <c r="H24" s="1113">
        <v>1</v>
      </c>
      <c r="X24" s="1061"/>
    </row>
    <row r="25" spans="1:24" ht="36" customHeight="1" x14ac:dyDescent="0.25">
      <c r="A25" s="1046">
        <v>1015</v>
      </c>
      <c r="B25" s="1044" t="s">
        <v>19</v>
      </c>
      <c r="C25" s="1044" t="s">
        <v>1465</v>
      </c>
      <c r="D25" s="1045">
        <f>+'1015 IDRD'!O89</f>
        <v>0.3</v>
      </c>
      <c r="E25" s="1047">
        <f t="shared" si="0"/>
        <v>1</v>
      </c>
      <c r="G25" s="1115" t="s">
        <v>982</v>
      </c>
      <c r="H25" s="1113">
        <v>1</v>
      </c>
      <c r="X25" s="1061"/>
    </row>
    <row r="26" spans="1:24" ht="36" customHeight="1" x14ac:dyDescent="0.25">
      <c r="A26" s="1046">
        <v>1016</v>
      </c>
      <c r="B26" s="1044" t="s">
        <v>20</v>
      </c>
      <c r="C26" s="1044" t="s">
        <v>1082</v>
      </c>
      <c r="D26" s="1045">
        <f>+'1016 IPES'!O89</f>
        <v>0</v>
      </c>
      <c r="E26" s="1047">
        <f t="shared" si="0"/>
        <v>0</v>
      </c>
      <c r="G26" s="1115" t="s">
        <v>1465</v>
      </c>
      <c r="H26" s="1113">
        <v>1</v>
      </c>
      <c r="X26" s="1061"/>
    </row>
    <row r="27" spans="1:24" ht="36" customHeight="1" thickBot="1" x14ac:dyDescent="0.3">
      <c r="A27" s="1046">
        <v>1017</v>
      </c>
      <c r="B27" s="1044" t="s">
        <v>21</v>
      </c>
      <c r="C27" s="1044" t="s">
        <v>1082</v>
      </c>
      <c r="D27" s="1045">
        <f>+'1017 IDT'!O89</f>
        <v>0.3</v>
      </c>
      <c r="E27" s="1047">
        <f t="shared" si="0"/>
        <v>1</v>
      </c>
      <c r="G27" s="1115" t="s">
        <v>1829</v>
      </c>
      <c r="H27" s="1113">
        <v>1</v>
      </c>
      <c r="X27" s="1061"/>
    </row>
    <row r="28" spans="1:24" ht="36" customHeight="1" thickBot="1" x14ac:dyDescent="0.3">
      <c r="A28" s="1046">
        <v>1018</v>
      </c>
      <c r="B28" s="1044" t="s">
        <v>22</v>
      </c>
      <c r="C28" s="1044" t="s">
        <v>2399</v>
      </c>
      <c r="D28" s="1045">
        <f>+'1018 FONCEP'!O89</f>
        <v>0.3</v>
      </c>
      <c r="E28" s="1047">
        <f t="shared" si="0"/>
        <v>1</v>
      </c>
      <c r="G28" s="1114" t="s">
        <v>5658</v>
      </c>
      <c r="H28" s="1076">
        <v>0.84482758620689657</v>
      </c>
      <c r="X28" s="1061"/>
    </row>
    <row r="29" spans="1:24" ht="36" customHeight="1" thickBot="1" x14ac:dyDescent="0.3">
      <c r="A29" s="1046">
        <v>1019</v>
      </c>
      <c r="B29" s="1044" t="s">
        <v>23</v>
      </c>
      <c r="C29" s="1044" t="s">
        <v>1900</v>
      </c>
      <c r="D29" s="1045">
        <f>+'1019 SED'!O89</f>
        <v>0.3</v>
      </c>
      <c r="E29" s="1047">
        <f t="shared" si="0"/>
        <v>1</v>
      </c>
      <c r="G29" s="1066"/>
      <c r="H29" s="1062"/>
      <c r="I29" s="1062"/>
      <c r="J29" s="1062"/>
      <c r="K29" s="1062"/>
      <c r="L29" s="1062"/>
      <c r="M29" s="1062"/>
      <c r="N29" s="1062"/>
      <c r="O29" s="1062"/>
      <c r="P29" s="1062"/>
      <c r="Q29" s="1062"/>
      <c r="R29" s="1062"/>
      <c r="S29" s="1062"/>
      <c r="T29" s="1062"/>
      <c r="U29" s="1062"/>
      <c r="V29" s="1062"/>
      <c r="W29" s="1062"/>
      <c r="X29" s="1063"/>
    </row>
    <row r="30" spans="1:24" ht="36" customHeight="1" x14ac:dyDescent="0.25">
      <c r="A30" s="1046">
        <v>1020</v>
      </c>
      <c r="B30" s="1044" t="s">
        <v>24</v>
      </c>
      <c r="C30" s="1044" t="s">
        <v>1465</v>
      </c>
      <c r="D30" s="1045">
        <f>+'1020 IDARTES'!O89</f>
        <v>0.3</v>
      </c>
      <c r="E30" s="1047">
        <f t="shared" si="0"/>
        <v>1</v>
      </c>
    </row>
    <row r="31" spans="1:24" ht="36" customHeight="1" x14ac:dyDescent="0.25">
      <c r="A31" s="1046">
        <v>1021</v>
      </c>
      <c r="B31" s="1044" t="s">
        <v>25</v>
      </c>
      <c r="C31" s="1044" t="s">
        <v>1700</v>
      </c>
      <c r="D31" s="1045">
        <f>+'1021 TRANSMI'!O89</f>
        <v>0.3</v>
      </c>
      <c r="E31" s="1047">
        <f t="shared" si="0"/>
        <v>1</v>
      </c>
    </row>
    <row r="32" spans="1:24" ht="36" customHeight="1" x14ac:dyDescent="0.25">
      <c r="A32" s="1046">
        <v>1022</v>
      </c>
      <c r="B32" s="1044" t="s">
        <v>26</v>
      </c>
      <c r="C32" s="1044" t="s">
        <v>2759</v>
      </c>
      <c r="D32" s="1045">
        <f>+'1022 VEED'!O89</f>
        <v>0</v>
      </c>
      <c r="E32" s="1047">
        <f t="shared" si="0"/>
        <v>0</v>
      </c>
    </row>
    <row r="33" spans="1:8" ht="36" customHeight="1" x14ac:dyDescent="0.25">
      <c r="A33" s="1046">
        <v>1023</v>
      </c>
      <c r="B33" s="1044" t="s">
        <v>27</v>
      </c>
      <c r="C33" s="1044" t="s">
        <v>2759</v>
      </c>
      <c r="D33" s="1045">
        <f>+'1023 PERS.'!O89</f>
        <v>0.3</v>
      </c>
      <c r="E33" s="1047">
        <f t="shared" si="0"/>
        <v>1</v>
      </c>
      <c r="G33" s="1115"/>
      <c r="H33" s="1113"/>
    </row>
    <row r="34" spans="1:8" ht="36" customHeight="1" x14ac:dyDescent="0.25">
      <c r="A34" s="1046">
        <v>1024</v>
      </c>
      <c r="B34" s="1044" t="s">
        <v>2907</v>
      </c>
      <c r="C34" s="1044" t="s">
        <v>1465</v>
      </c>
      <c r="D34" s="1045">
        <f>+'1024 FUGA'!O89</f>
        <v>0.3</v>
      </c>
      <c r="E34" s="1047">
        <f t="shared" si="0"/>
        <v>1</v>
      </c>
      <c r="G34" s="1115"/>
      <c r="H34" s="1113"/>
    </row>
    <row r="35" spans="1:8" ht="36" customHeight="1" x14ac:dyDescent="0.25">
      <c r="A35" s="1046">
        <v>1025</v>
      </c>
      <c r="B35" s="1044" t="s">
        <v>29</v>
      </c>
      <c r="C35" s="1044" t="s">
        <v>2995</v>
      </c>
      <c r="D35" s="1045">
        <f>+'1025 SDMU'!O89</f>
        <v>0.3</v>
      </c>
      <c r="E35" s="1047">
        <f t="shared" si="0"/>
        <v>1</v>
      </c>
      <c r="G35" s="1115"/>
      <c r="H35" s="1113"/>
    </row>
    <row r="36" spans="1:8" ht="36" customHeight="1" x14ac:dyDescent="0.25">
      <c r="A36" s="1046">
        <v>1026</v>
      </c>
      <c r="B36" s="1044" t="s">
        <v>30</v>
      </c>
      <c r="C36" s="1044" t="s">
        <v>100</v>
      </c>
      <c r="D36" s="1045">
        <f>+'1026 CVP'!O89</f>
        <v>0.3</v>
      </c>
      <c r="E36" s="1047">
        <f t="shared" si="0"/>
        <v>1</v>
      </c>
      <c r="G36" s="1115"/>
      <c r="H36" s="1113"/>
    </row>
    <row r="37" spans="1:8" ht="36" customHeight="1" x14ac:dyDescent="0.25">
      <c r="A37" s="1046">
        <v>1027</v>
      </c>
      <c r="B37" s="1044" t="s">
        <v>31</v>
      </c>
      <c r="C37" s="1044" t="s">
        <v>1465</v>
      </c>
      <c r="D37" s="1045">
        <f>+'1027 CA-CA'!O89</f>
        <v>0.3</v>
      </c>
      <c r="E37" s="1047">
        <f t="shared" si="0"/>
        <v>1</v>
      </c>
      <c r="G37" s="1115"/>
      <c r="H37" s="1113"/>
    </row>
    <row r="38" spans="1:8" ht="36" customHeight="1" x14ac:dyDescent="0.25">
      <c r="A38" s="1046">
        <v>1028</v>
      </c>
      <c r="B38" s="1044" t="s">
        <v>32</v>
      </c>
      <c r="C38" s="1044" t="s">
        <v>32</v>
      </c>
      <c r="D38" s="1045">
        <f>+'1028 CONCEJO'!O89</f>
        <v>0</v>
      </c>
      <c r="E38" s="1047">
        <f t="shared" si="0"/>
        <v>0</v>
      </c>
      <c r="G38" s="1115"/>
      <c r="H38" s="1113"/>
    </row>
    <row r="39" spans="1:8" ht="36" customHeight="1" x14ac:dyDescent="0.25">
      <c r="A39" s="1046">
        <v>1029</v>
      </c>
      <c r="B39" s="1044" t="s">
        <v>5676</v>
      </c>
      <c r="C39" s="1044" t="s">
        <v>2759</v>
      </c>
      <c r="D39" s="1045">
        <f>+'1029 CONT'!O89</f>
        <v>0.3</v>
      </c>
      <c r="E39" s="1047">
        <f t="shared" si="0"/>
        <v>1</v>
      </c>
      <c r="G39" s="1115"/>
      <c r="H39" s="1113"/>
    </row>
    <row r="40" spans="1:8" ht="36" customHeight="1" x14ac:dyDescent="0.25">
      <c r="A40" s="1046">
        <v>1030</v>
      </c>
      <c r="B40" s="1044" t="s">
        <v>34</v>
      </c>
      <c r="C40" s="1044" t="s">
        <v>1138</v>
      </c>
      <c r="D40" s="1045">
        <f>+'1030 IDPAC'!O89</f>
        <v>0.3</v>
      </c>
      <c r="E40" s="1047">
        <f t="shared" si="0"/>
        <v>1</v>
      </c>
      <c r="G40" s="1115"/>
      <c r="H40" s="1113"/>
    </row>
    <row r="41" spans="1:8" ht="36" customHeight="1" x14ac:dyDescent="0.25">
      <c r="A41" s="1046">
        <v>1031</v>
      </c>
      <c r="B41" s="1044" t="s">
        <v>35</v>
      </c>
      <c r="C41" s="1044" t="s">
        <v>1700</v>
      </c>
      <c r="D41" s="1045">
        <f>+'1031 METRO'!O89</f>
        <v>0.3</v>
      </c>
      <c r="E41" s="1047">
        <f t="shared" si="0"/>
        <v>1</v>
      </c>
      <c r="G41" s="1115"/>
      <c r="H41" s="1113"/>
    </row>
    <row r="42" spans="1:8" ht="36" customHeight="1" x14ac:dyDescent="0.25">
      <c r="A42" s="1046">
        <v>1032</v>
      </c>
      <c r="B42" s="1044" t="s">
        <v>36</v>
      </c>
      <c r="C42" s="1044" t="s">
        <v>100</v>
      </c>
      <c r="D42" s="1045">
        <f>+'1032 UAESP'!O89</f>
        <v>0.3</v>
      </c>
      <c r="E42" s="1047">
        <f t="shared" si="0"/>
        <v>1</v>
      </c>
      <c r="G42" s="1115"/>
      <c r="H42" s="1113"/>
    </row>
    <row r="43" spans="1:8" ht="36" customHeight="1" x14ac:dyDescent="0.25">
      <c r="A43" s="1046">
        <v>1033</v>
      </c>
      <c r="B43" s="1044" t="s">
        <v>37</v>
      </c>
      <c r="C43" s="1044" t="s">
        <v>1900</v>
      </c>
      <c r="D43" s="1045">
        <f>+'1033 IDEP'!O89</f>
        <v>0</v>
      </c>
      <c r="E43" s="1047">
        <f t="shared" si="0"/>
        <v>0</v>
      </c>
      <c r="G43" s="1115"/>
      <c r="H43" s="1113"/>
    </row>
    <row r="44" spans="1:8" ht="36" customHeight="1" x14ac:dyDescent="0.25">
      <c r="A44" s="1046">
        <v>1034</v>
      </c>
      <c r="B44" s="1044" t="s">
        <v>3588</v>
      </c>
      <c r="C44" s="1044" t="s">
        <v>1465</v>
      </c>
      <c r="D44" s="1045">
        <f>+'1034 IDPC'!O89</f>
        <v>0.3</v>
      </c>
      <c r="E44" s="1047">
        <f t="shared" si="0"/>
        <v>1</v>
      </c>
      <c r="G44" s="1115"/>
      <c r="H44" s="1113"/>
    </row>
    <row r="45" spans="1:8" ht="36" customHeight="1" x14ac:dyDescent="0.25">
      <c r="A45" s="1046">
        <v>1035</v>
      </c>
      <c r="B45" s="1044" t="s">
        <v>38</v>
      </c>
      <c r="C45" s="1044" t="s">
        <v>1331</v>
      </c>
      <c r="D45" s="1045">
        <f>+'1035 CAPSALUD'!O89</f>
        <v>0.3</v>
      </c>
      <c r="E45" s="1047">
        <f t="shared" si="0"/>
        <v>1</v>
      </c>
      <c r="G45" s="1115"/>
      <c r="H45" s="1113"/>
    </row>
    <row r="46" spans="1:8" ht="36" customHeight="1" x14ac:dyDescent="0.25">
      <c r="A46" s="1046">
        <v>1036</v>
      </c>
      <c r="B46" s="1044" t="s">
        <v>39</v>
      </c>
      <c r="C46" s="1044" t="s">
        <v>1465</v>
      </c>
      <c r="D46" s="1045">
        <f>+'1036 OFB'!O89</f>
        <v>0.3</v>
      </c>
      <c r="E46" s="1047">
        <f t="shared" si="0"/>
        <v>1</v>
      </c>
      <c r="G46" s="1115"/>
      <c r="H46" s="1113"/>
    </row>
    <row r="47" spans="1:8" ht="36" customHeight="1" x14ac:dyDescent="0.25">
      <c r="A47" s="1046">
        <v>1037</v>
      </c>
      <c r="B47" s="1044" t="s">
        <v>40</v>
      </c>
      <c r="C47" s="1044" t="s">
        <v>1082</v>
      </c>
      <c r="D47" s="1045">
        <f>+'1037 INVEST'!O89</f>
        <v>0.3</v>
      </c>
      <c r="E47" s="1047">
        <f t="shared" si="0"/>
        <v>1</v>
      </c>
      <c r="G47" s="1115"/>
      <c r="H47" s="1113"/>
    </row>
    <row r="48" spans="1:8" ht="36" customHeight="1" x14ac:dyDescent="0.25">
      <c r="A48" s="1046">
        <v>1038</v>
      </c>
      <c r="B48" s="1044" t="s">
        <v>41</v>
      </c>
      <c r="C48" s="1044" t="s">
        <v>100</v>
      </c>
      <c r="D48" s="1045">
        <f>+'1038 SDHAB'!O89</f>
        <v>0.3</v>
      </c>
      <c r="E48" s="1047">
        <f t="shared" si="0"/>
        <v>1</v>
      </c>
      <c r="G48" s="1115"/>
      <c r="H48" s="1113"/>
    </row>
    <row r="49" spans="1:8" ht="36" customHeight="1" x14ac:dyDescent="0.25">
      <c r="A49" s="1046">
        <v>1039</v>
      </c>
      <c r="B49" s="1044" t="s">
        <v>42</v>
      </c>
      <c r="C49" s="1044" t="s">
        <v>4085</v>
      </c>
      <c r="D49" s="1045">
        <f>+'1039 IDIGER'!O89</f>
        <v>0.3</v>
      </c>
      <c r="E49" s="1047">
        <f t="shared" si="0"/>
        <v>1</v>
      </c>
      <c r="G49" s="1115"/>
      <c r="H49" s="1113"/>
    </row>
    <row r="50" spans="1:8" ht="36" customHeight="1" x14ac:dyDescent="0.25">
      <c r="A50" s="1046">
        <v>1040</v>
      </c>
      <c r="B50" s="1044" t="s">
        <v>43</v>
      </c>
      <c r="C50" s="1044" t="s">
        <v>4160</v>
      </c>
      <c r="D50" s="1045">
        <f>+'1040 IDIPRON'!O89</f>
        <v>0.3</v>
      </c>
      <c r="E50" s="1047">
        <f t="shared" si="0"/>
        <v>1</v>
      </c>
    </row>
    <row r="51" spans="1:8" ht="36" customHeight="1" x14ac:dyDescent="0.25">
      <c r="A51" s="1046">
        <v>1041</v>
      </c>
      <c r="B51" s="1044" t="s">
        <v>44</v>
      </c>
      <c r="C51" s="1044" t="s">
        <v>2399</v>
      </c>
      <c r="D51" s="1045">
        <f>+'1041 SHD'!O89</f>
        <v>0.3</v>
      </c>
      <c r="E51" s="1047">
        <f t="shared" si="0"/>
        <v>1</v>
      </c>
    </row>
    <row r="52" spans="1:8" ht="36" customHeight="1" x14ac:dyDescent="0.25">
      <c r="A52" s="1046">
        <v>1042</v>
      </c>
      <c r="B52" s="1044" t="s">
        <v>45</v>
      </c>
      <c r="C52" s="1044" t="s">
        <v>2399</v>
      </c>
      <c r="D52" s="1045">
        <f>+'1042 UAECD'!O89</f>
        <v>0.3</v>
      </c>
      <c r="E52" s="1047">
        <f t="shared" si="0"/>
        <v>1</v>
      </c>
    </row>
    <row r="53" spans="1:8" ht="36" customHeight="1" x14ac:dyDescent="0.25">
      <c r="A53" s="1046">
        <v>1043</v>
      </c>
      <c r="B53" s="1044" t="s">
        <v>46</v>
      </c>
      <c r="C53" s="1044" t="s">
        <v>4085</v>
      </c>
      <c r="D53" s="1045">
        <f>+'1043 JBB'!O89</f>
        <v>0.3</v>
      </c>
      <c r="E53" s="1047">
        <f t="shared" si="0"/>
        <v>1</v>
      </c>
    </row>
    <row r="54" spans="1:8" ht="36" customHeight="1" x14ac:dyDescent="0.25">
      <c r="A54" s="1046">
        <v>1044</v>
      </c>
      <c r="B54" s="1044" t="s">
        <v>47</v>
      </c>
      <c r="C54" s="1044" t="s">
        <v>1700</v>
      </c>
      <c r="D54" s="1045">
        <f>+'1044 UAERMV'!O89</f>
        <v>0.3</v>
      </c>
      <c r="E54" s="1047">
        <f t="shared" si="0"/>
        <v>1</v>
      </c>
    </row>
    <row r="55" spans="1:8" ht="36" customHeight="1" x14ac:dyDescent="0.25">
      <c r="A55" s="1046">
        <v>1045</v>
      </c>
      <c r="B55" s="1044" t="s">
        <v>5678</v>
      </c>
      <c r="C55" s="1044" t="s">
        <v>4619</v>
      </c>
      <c r="D55" s="1045">
        <f>+'1045 SDP'!O89</f>
        <v>0.3</v>
      </c>
      <c r="E55" s="1047">
        <f t="shared" si="0"/>
        <v>1</v>
      </c>
    </row>
    <row r="56" spans="1:8" ht="36" customHeight="1" x14ac:dyDescent="0.25">
      <c r="A56" s="1046">
        <v>1046</v>
      </c>
      <c r="B56" s="1044" t="s">
        <v>49</v>
      </c>
      <c r="C56" s="1044" t="s">
        <v>1829</v>
      </c>
      <c r="D56" s="1045">
        <f>+'1046 SDSCJ'!O89</f>
        <v>0.3</v>
      </c>
      <c r="E56" s="1047">
        <f t="shared" si="0"/>
        <v>1</v>
      </c>
    </row>
    <row r="57" spans="1:8" ht="36" customHeight="1" x14ac:dyDescent="0.25">
      <c r="A57" s="1046">
        <v>1047</v>
      </c>
      <c r="B57" s="1044" t="s">
        <v>50</v>
      </c>
      <c r="C57" s="1044" t="s">
        <v>1331</v>
      </c>
      <c r="D57" s="1045">
        <f>+'1047 SSALUD'!O89</f>
        <v>0</v>
      </c>
      <c r="E57" s="1047">
        <f t="shared" si="0"/>
        <v>0</v>
      </c>
    </row>
    <row r="58" spans="1:8" ht="36" customHeight="1" x14ac:dyDescent="0.25">
      <c r="A58" s="1046">
        <v>1048</v>
      </c>
      <c r="B58" s="1044" t="s">
        <v>51</v>
      </c>
      <c r="C58" s="1044" t="s">
        <v>1331</v>
      </c>
      <c r="D58" s="1045">
        <f>+'1048 SRCENTROOR'!O89</f>
        <v>0.3</v>
      </c>
      <c r="E58" s="1047">
        <f t="shared" si="0"/>
        <v>1</v>
      </c>
    </row>
    <row r="59" spans="1:8" ht="36" customHeight="1" x14ac:dyDescent="0.25">
      <c r="A59" s="1046">
        <v>1049</v>
      </c>
      <c r="B59" s="1044" t="s">
        <v>52</v>
      </c>
      <c r="C59" s="1044" t="s">
        <v>1331</v>
      </c>
      <c r="D59" s="1045">
        <f>+'1049 SRNORTE'!O89</f>
        <v>0</v>
      </c>
      <c r="E59" s="1047">
        <f t="shared" si="0"/>
        <v>0</v>
      </c>
    </row>
    <row r="60" spans="1:8" ht="36" customHeight="1" x14ac:dyDescent="0.25">
      <c r="A60" s="1046">
        <v>1050</v>
      </c>
      <c r="B60" s="1044" t="s">
        <v>5679</v>
      </c>
      <c r="C60" s="1044" t="s">
        <v>1331</v>
      </c>
      <c r="D60" s="1045">
        <f>+'1050 SRSUR'!O89</f>
        <v>0.3</v>
      </c>
      <c r="E60" s="1047">
        <f t="shared" si="0"/>
        <v>1</v>
      </c>
    </row>
    <row r="61" spans="1:8" ht="36" customHeight="1" x14ac:dyDescent="0.25">
      <c r="A61" s="1046">
        <v>1051</v>
      </c>
      <c r="B61" s="1044" t="s">
        <v>54</v>
      </c>
      <c r="C61" s="1044" t="s">
        <v>1700</v>
      </c>
      <c r="D61" s="1045">
        <f>+'1051 TTRANS'!O89</f>
        <v>0</v>
      </c>
      <c r="E61" s="1047">
        <f t="shared" si="0"/>
        <v>0</v>
      </c>
    </row>
    <row r="62" spans="1:8" ht="36" customHeight="1" x14ac:dyDescent="0.25">
      <c r="A62" s="1046">
        <v>1052</v>
      </c>
      <c r="B62" s="1044" t="s">
        <v>55</v>
      </c>
      <c r="C62" s="1044" t="s">
        <v>4160</v>
      </c>
      <c r="D62" s="1045">
        <f>+'1052 SDIS'!O89</f>
        <v>0.3</v>
      </c>
      <c r="E62" s="1047">
        <f t="shared" si="0"/>
        <v>1</v>
      </c>
    </row>
    <row r="63" spans="1:8" ht="36" customHeight="1" x14ac:dyDescent="0.25">
      <c r="A63" s="1046">
        <v>1053</v>
      </c>
      <c r="B63" s="1044" t="s">
        <v>56</v>
      </c>
      <c r="C63" s="1044" t="s">
        <v>5264</v>
      </c>
      <c r="D63" s="1045">
        <f>+'1053 SJUR'!O89</f>
        <v>0.3</v>
      </c>
      <c r="E63" s="1047">
        <f t="shared" si="0"/>
        <v>1</v>
      </c>
    </row>
    <row r="64" spans="1:8" ht="36" customHeight="1" x14ac:dyDescent="0.25">
      <c r="A64" s="1046">
        <v>1054</v>
      </c>
      <c r="B64" s="1044" t="s">
        <v>57</v>
      </c>
      <c r="C64" s="1044" t="s">
        <v>4085</v>
      </c>
      <c r="D64" s="1045">
        <f>+'1054 SAMB'!O89</f>
        <v>0.3</v>
      </c>
      <c r="E64" s="1047">
        <f t="shared" si="0"/>
        <v>1</v>
      </c>
    </row>
    <row r="65" spans="1:5" ht="36" customHeight="1" x14ac:dyDescent="0.25">
      <c r="A65" s="1046">
        <v>1055</v>
      </c>
      <c r="B65" s="1044" t="s">
        <v>5417</v>
      </c>
      <c r="C65" s="1044" t="s">
        <v>1700</v>
      </c>
      <c r="D65" s="1045">
        <f>+'1055 IDU'!O89</f>
        <v>0.3</v>
      </c>
      <c r="E65" s="1047">
        <f t="shared" si="0"/>
        <v>1</v>
      </c>
    </row>
    <row r="66" spans="1:5" ht="36" customHeight="1" x14ac:dyDescent="0.25">
      <c r="A66" s="1046">
        <v>1056</v>
      </c>
      <c r="B66" s="1044" t="s">
        <v>59</v>
      </c>
      <c r="C66" s="1044" t="s">
        <v>2399</v>
      </c>
      <c r="D66" s="1045">
        <f>+'1056 LOTERIA'!O89</f>
        <v>0.3</v>
      </c>
      <c r="E66" s="1047">
        <f t="shared" si="0"/>
        <v>1</v>
      </c>
    </row>
    <row r="67" spans="1:5" ht="36" customHeight="1" x14ac:dyDescent="0.25">
      <c r="A67" s="1046">
        <v>1057</v>
      </c>
      <c r="B67" s="1044" t="s">
        <v>60</v>
      </c>
      <c r="C67" s="1044" t="s">
        <v>1331</v>
      </c>
      <c r="D67" s="1045">
        <f>+'1057 SRSOCCI'!O89</f>
        <v>0.3</v>
      </c>
      <c r="E67" s="1047">
        <f t="shared" si="0"/>
        <v>1</v>
      </c>
    </row>
    <row r="68" spans="1:5" ht="36" customHeight="1" thickBot="1" x14ac:dyDescent="0.3">
      <c r="A68" s="1048">
        <v>1058</v>
      </c>
      <c r="B68" s="1049" t="s">
        <v>5578</v>
      </c>
      <c r="C68" s="1049" t="s">
        <v>4085</v>
      </c>
      <c r="D68" s="1050">
        <f>+'1058 IDPYBA'!O89</f>
        <v>0.3</v>
      </c>
      <c r="E68" s="1051">
        <f>+D68/30%</f>
        <v>1</v>
      </c>
    </row>
  </sheetData>
  <mergeCells count="3">
    <mergeCell ref="C1:J2"/>
    <mergeCell ref="A3:K3"/>
    <mergeCell ref="A4:K4"/>
  </mergeCells>
  <pageMargins left="0.7" right="0.7" top="0.75" bottom="0.75" header="0.3" footer="0.3"/>
  <pageSetup orientation="portrait"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31">
    <tabColor rgb="FFFFC000"/>
  </sheetPr>
  <dimension ref="A1:M68"/>
  <sheetViews>
    <sheetView showGridLines="0" zoomScale="87" zoomScaleNormal="87" workbookViewId="0">
      <selection activeCell="J42" sqref="J42"/>
    </sheetView>
  </sheetViews>
  <sheetFormatPr baseColWidth="10" defaultColWidth="11.42578125" defaultRowHeight="15" x14ac:dyDescent="0.25"/>
  <cols>
    <col min="1" max="1" width="11.42578125" style="201"/>
    <col min="2" max="2" width="41.85546875" style="198" customWidth="1"/>
    <col min="3" max="3" width="22.5703125" style="198" customWidth="1"/>
    <col min="4" max="4" width="30" style="198" customWidth="1"/>
    <col min="5" max="5" width="19.5703125" style="198" customWidth="1"/>
    <col min="6" max="6" width="9.85546875" style="198" bestFit="1" customWidth="1"/>
    <col min="7" max="7" width="44.42578125" style="198" bestFit="1" customWidth="1"/>
    <col min="8" max="8" width="21" style="198" customWidth="1"/>
    <col min="9" max="9" width="19.7109375" style="198" bestFit="1" customWidth="1"/>
    <col min="10" max="10" width="31.5703125" style="198" bestFit="1" customWidth="1"/>
    <col min="11" max="11" width="45.42578125" style="198" bestFit="1" customWidth="1"/>
    <col min="12" max="12" width="11.42578125" style="198" bestFit="1" customWidth="1"/>
    <col min="13" max="13" width="17.140625" style="198" bestFit="1" customWidth="1"/>
    <col min="14" max="14" width="16.7109375" style="198" bestFit="1" customWidth="1"/>
    <col min="15" max="15" width="10.140625" style="198" bestFit="1" customWidth="1"/>
    <col min="16" max="16" width="8.5703125" style="198" bestFit="1" customWidth="1"/>
    <col min="17" max="17" width="10.140625" style="198" bestFit="1" customWidth="1"/>
    <col min="18" max="18" width="19.85546875" style="198" bestFit="1" customWidth="1"/>
    <col min="19" max="19" width="11.28515625" style="198" bestFit="1" customWidth="1"/>
    <col min="20" max="20" width="9.140625" style="198" bestFit="1" customWidth="1"/>
    <col min="21" max="21" width="24.85546875" style="198" bestFit="1" customWidth="1"/>
    <col min="22" max="22" width="12.42578125" style="198" bestFit="1" customWidth="1"/>
    <col min="23" max="23" width="6.85546875" style="198" bestFit="1" customWidth="1"/>
    <col min="24" max="24" width="34.42578125" style="198" bestFit="1" customWidth="1"/>
    <col min="25" max="25" width="12.28515625" style="198" bestFit="1" customWidth="1"/>
    <col min="26" max="16384" width="11.42578125" style="198"/>
  </cols>
  <sheetData>
    <row r="1" spans="1:13" s="803" customFormat="1" ht="15" customHeight="1" x14ac:dyDescent="0.25">
      <c r="A1" s="1040"/>
      <c r="B1" s="813"/>
      <c r="C1" s="1401" t="s">
        <v>0</v>
      </c>
      <c r="D1" s="1401"/>
      <c r="E1" s="1401"/>
      <c r="F1" s="1401"/>
      <c r="G1" s="1401"/>
      <c r="H1" s="1401"/>
      <c r="I1" s="1401"/>
      <c r="J1" s="1401"/>
      <c r="K1" s="813"/>
    </row>
    <row r="2" spans="1:13" s="803" customFormat="1" ht="15" customHeight="1" x14ac:dyDescent="0.25">
      <c r="A2" s="1041"/>
      <c r="B2" s="813"/>
      <c r="C2" s="1401"/>
      <c r="D2" s="1401"/>
      <c r="E2" s="1401"/>
      <c r="F2" s="1401"/>
      <c r="G2" s="1401"/>
      <c r="H2" s="1401"/>
      <c r="I2" s="1401"/>
      <c r="J2" s="1401"/>
      <c r="K2" s="813"/>
    </row>
    <row r="3" spans="1:13" s="803" customFormat="1" ht="21" customHeight="1" x14ac:dyDescent="0.25">
      <c r="A3" s="1628" t="s">
        <v>5850</v>
      </c>
      <c r="B3" s="1628"/>
      <c r="C3" s="1628"/>
      <c r="D3" s="1628"/>
      <c r="E3" s="1628"/>
      <c r="F3" s="1628"/>
      <c r="G3" s="1628"/>
      <c r="H3" s="1628"/>
      <c r="I3" s="1628"/>
      <c r="J3" s="1628"/>
      <c r="K3" s="1628"/>
    </row>
    <row r="4" spans="1:13" s="803" customFormat="1" ht="21" customHeight="1" x14ac:dyDescent="0.25">
      <c r="A4" s="1629" t="s">
        <v>5642</v>
      </c>
      <c r="B4" s="1629"/>
      <c r="C4" s="1629"/>
      <c r="D4" s="1629"/>
      <c r="E4" s="1629"/>
      <c r="F4" s="1629"/>
      <c r="G4" s="1629"/>
      <c r="H4" s="1629"/>
      <c r="I4" s="1629"/>
      <c r="J4" s="1629"/>
      <c r="K4" s="1629"/>
    </row>
    <row r="5" spans="1:13" ht="15.75" thickBot="1" x14ac:dyDescent="0.3">
      <c r="B5" s="1042"/>
      <c r="C5" s="1042"/>
      <c r="D5" s="1042"/>
      <c r="E5" s="1042"/>
    </row>
    <row r="6" spans="1:13" ht="33.6" customHeight="1" thickBot="1" x14ac:dyDescent="0.3">
      <c r="B6" s="997" t="s">
        <v>5643</v>
      </c>
      <c r="C6" s="811" t="s">
        <v>937</v>
      </c>
      <c r="D6" s="997" t="s">
        <v>5645</v>
      </c>
      <c r="E6" s="1072">
        <v>2022</v>
      </c>
      <c r="G6" s="1038"/>
      <c r="H6" s="1038"/>
    </row>
    <row r="7" spans="1:13" ht="45.6" customHeight="1" thickBot="1" x14ac:dyDescent="0.3">
      <c r="B7" s="994" t="s">
        <v>5646</v>
      </c>
      <c r="C7" s="995" t="s">
        <v>5851</v>
      </c>
      <c r="D7" s="816" t="s">
        <v>5647</v>
      </c>
      <c r="E7" s="1071">
        <v>2023</v>
      </c>
      <c r="G7" s="1038"/>
      <c r="H7" s="1038"/>
    </row>
    <row r="9" spans="1:13" ht="14.45" customHeight="1" thickBot="1" x14ac:dyDescent="0.3"/>
    <row r="10" spans="1:13" ht="60.75" thickBot="1" x14ac:dyDescent="0.3">
      <c r="A10" s="1096" t="s">
        <v>5694</v>
      </c>
      <c r="B10" s="1097" t="s">
        <v>5649</v>
      </c>
      <c r="C10" s="1097" t="s">
        <v>5650</v>
      </c>
      <c r="D10" s="1097" t="s">
        <v>5852</v>
      </c>
      <c r="E10" s="1151" t="s">
        <v>5853</v>
      </c>
      <c r="G10" s="1122" t="s">
        <v>5656</v>
      </c>
      <c r="H10" s="1123" t="s">
        <v>5854</v>
      </c>
      <c r="I10" s="1059"/>
      <c r="J10" s="1059"/>
      <c r="K10" s="1059"/>
      <c r="L10" s="1059"/>
      <c r="M10" s="1060"/>
    </row>
    <row r="11" spans="1:13" ht="32.25" customHeight="1" x14ac:dyDescent="0.25">
      <c r="A11" s="1092">
        <v>1001</v>
      </c>
      <c r="B11" s="1093" t="s">
        <v>5</v>
      </c>
      <c r="C11" s="1093" t="s">
        <v>100</v>
      </c>
      <c r="D11" s="1094">
        <f>+'1001 Acueducto'!O90</f>
        <v>0.3</v>
      </c>
      <c r="E11" s="1095">
        <f>+D11/30%</f>
        <v>1</v>
      </c>
      <c r="G11" s="1121" t="s">
        <v>1900</v>
      </c>
      <c r="H11" s="1124">
        <v>0.66666666666666663</v>
      </c>
      <c r="M11" s="1061"/>
    </row>
    <row r="12" spans="1:13" ht="32.25" customHeight="1" x14ac:dyDescent="0.25">
      <c r="A12" s="1046">
        <v>1002</v>
      </c>
      <c r="B12" s="1044" t="s">
        <v>6</v>
      </c>
      <c r="C12" s="1044" t="s">
        <v>100</v>
      </c>
      <c r="D12" s="1045">
        <f>+'1002 Aguas'!O90</f>
        <v>0.3</v>
      </c>
      <c r="E12" s="1047">
        <f t="shared" ref="E12:E68" si="0">+D12/30%</f>
        <v>1</v>
      </c>
      <c r="G12" s="1121" t="s">
        <v>2399</v>
      </c>
      <c r="H12" s="1124">
        <v>0.75</v>
      </c>
      <c r="M12" s="1061"/>
    </row>
    <row r="13" spans="1:13" ht="32.25" customHeight="1" x14ac:dyDescent="0.25">
      <c r="A13" s="1046">
        <v>1003</v>
      </c>
      <c r="B13" s="1044" t="s">
        <v>7</v>
      </c>
      <c r="C13" s="1044" t="s">
        <v>982</v>
      </c>
      <c r="D13" s="1045">
        <f>+'1003 Sec.Gen.'!O90</f>
        <v>0.3</v>
      </c>
      <c r="E13" s="1047">
        <f t="shared" si="0"/>
        <v>1</v>
      </c>
      <c r="G13" s="1121" t="s">
        <v>4085</v>
      </c>
      <c r="H13" s="1124">
        <v>0.75</v>
      </c>
      <c r="M13" s="1061"/>
    </row>
    <row r="14" spans="1:13" ht="32.25" customHeight="1" x14ac:dyDescent="0.25">
      <c r="A14" s="1046">
        <v>1004</v>
      </c>
      <c r="B14" s="1044" t="s">
        <v>1083</v>
      </c>
      <c r="C14" s="1044" t="s">
        <v>1082</v>
      </c>
      <c r="D14" s="1045">
        <f>+'1004 SDDE'!O90</f>
        <v>0.3</v>
      </c>
      <c r="E14" s="1047">
        <f t="shared" si="0"/>
        <v>1</v>
      </c>
      <c r="G14" s="1121" t="s">
        <v>100</v>
      </c>
      <c r="H14" s="1124">
        <v>0.83333333333333337</v>
      </c>
      <c r="M14" s="1061"/>
    </row>
    <row r="15" spans="1:13" ht="32.25" customHeight="1" x14ac:dyDescent="0.25">
      <c r="A15" s="1046">
        <v>1005</v>
      </c>
      <c r="B15" s="1044" t="s">
        <v>9</v>
      </c>
      <c r="C15" s="1044" t="s">
        <v>1138</v>
      </c>
      <c r="D15" s="1045">
        <f>+'1005 DADEP'!O90</f>
        <v>0.3</v>
      </c>
      <c r="E15" s="1047">
        <f t="shared" si="0"/>
        <v>1</v>
      </c>
      <c r="G15" s="1121" t="s">
        <v>1465</v>
      </c>
      <c r="H15" s="1124">
        <v>0.8571428571428571</v>
      </c>
      <c r="M15" s="1061"/>
    </row>
    <row r="16" spans="1:13" ht="32.25" customHeight="1" x14ac:dyDescent="0.25">
      <c r="A16" s="1046">
        <v>1006</v>
      </c>
      <c r="B16" s="1044" t="s">
        <v>10</v>
      </c>
      <c r="C16" s="1044" t="s">
        <v>982</v>
      </c>
      <c r="D16" s="1045">
        <f>+'1006 DASC'!O90</f>
        <v>0.3</v>
      </c>
      <c r="E16" s="1047">
        <f t="shared" si="0"/>
        <v>1</v>
      </c>
      <c r="G16" s="1121" t="s">
        <v>1331</v>
      </c>
      <c r="H16" s="1124">
        <v>0.875</v>
      </c>
      <c r="M16" s="1061"/>
    </row>
    <row r="17" spans="1:13" ht="32.25" customHeight="1" x14ac:dyDescent="0.25">
      <c r="A17" s="1046">
        <v>1007</v>
      </c>
      <c r="B17" s="1044" t="s">
        <v>11</v>
      </c>
      <c r="C17" s="1044" t="s">
        <v>1331</v>
      </c>
      <c r="D17" s="1045">
        <f>+'1007 EGAT'!O90</f>
        <v>0.3</v>
      </c>
      <c r="E17" s="1047">
        <f t="shared" si="0"/>
        <v>1</v>
      </c>
      <c r="G17" s="1121" t="s">
        <v>4160</v>
      </c>
      <c r="H17" s="1124">
        <v>1</v>
      </c>
      <c r="M17" s="1061"/>
    </row>
    <row r="18" spans="1:13" ht="32.25" customHeight="1" x14ac:dyDescent="0.25">
      <c r="A18" s="1046">
        <v>1008</v>
      </c>
      <c r="B18" s="1044" t="s">
        <v>12</v>
      </c>
      <c r="C18" s="1044" t="s">
        <v>1331</v>
      </c>
      <c r="D18" s="1045">
        <f>+'1008 IDCBIS'!O90</f>
        <v>0.3</v>
      </c>
      <c r="E18" s="1047">
        <f t="shared" si="0"/>
        <v>1</v>
      </c>
      <c r="G18" s="1121" t="s">
        <v>1700</v>
      </c>
      <c r="H18" s="1124">
        <v>1</v>
      </c>
      <c r="M18" s="1061"/>
    </row>
    <row r="19" spans="1:13" ht="32.25" customHeight="1" x14ac:dyDescent="0.25">
      <c r="A19" s="1046">
        <v>1009</v>
      </c>
      <c r="B19" s="1044" t="s">
        <v>13</v>
      </c>
      <c r="C19" s="1044" t="s">
        <v>1465</v>
      </c>
      <c r="D19" s="1045">
        <f>+'1009 SDCRD'!O90</f>
        <v>0.3</v>
      </c>
      <c r="E19" s="1047">
        <f t="shared" si="0"/>
        <v>1</v>
      </c>
      <c r="G19" s="1121" t="s">
        <v>2995</v>
      </c>
      <c r="H19" s="1124">
        <v>1</v>
      </c>
      <c r="M19" s="1061"/>
    </row>
    <row r="20" spans="1:13" ht="32.25" customHeight="1" x14ac:dyDescent="0.25">
      <c r="A20" s="1046">
        <v>1010</v>
      </c>
      <c r="B20" s="1044" t="s">
        <v>14</v>
      </c>
      <c r="C20" s="1044" t="s">
        <v>1138</v>
      </c>
      <c r="D20" s="1045">
        <f>+'1010 Sec.Gob.'!O90</f>
        <v>0.3</v>
      </c>
      <c r="E20" s="1047">
        <f t="shared" si="0"/>
        <v>1</v>
      </c>
      <c r="G20" s="1121" t="s">
        <v>5264</v>
      </c>
      <c r="H20" s="1124">
        <v>1</v>
      </c>
      <c r="M20" s="1061"/>
    </row>
    <row r="21" spans="1:13" ht="32.25" customHeight="1" x14ac:dyDescent="0.25">
      <c r="A21" s="1046">
        <v>1011</v>
      </c>
      <c r="B21" s="1044" t="s">
        <v>15</v>
      </c>
      <c r="C21" s="1044" t="s">
        <v>1700</v>
      </c>
      <c r="D21" s="1045">
        <f>+'1011 SDMOV'!O90</f>
        <v>0.3</v>
      </c>
      <c r="E21" s="1047">
        <f t="shared" si="0"/>
        <v>1</v>
      </c>
      <c r="G21" s="1121" t="s">
        <v>2759</v>
      </c>
      <c r="H21" s="1124">
        <v>1</v>
      </c>
      <c r="M21" s="1061"/>
    </row>
    <row r="22" spans="1:13" ht="32.25" customHeight="1" x14ac:dyDescent="0.25">
      <c r="A22" s="1046">
        <v>1012</v>
      </c>
      <c r="B22" s="1044" t="s">
        <v>1830</v>
      </c>
      <c r="C22" s="1044" t="s">
        <v>1829</v>
      </c>
      <c r="D22" s="1045">
        <f>+'1012 UAECOB'!O90</f>
        <v>0.3</v>
      </c>
      <c r="E22" s="1047">
        <f t="shared" si="0"/>
        <v>1</v>
      </c>
      <c r="G22" s="1121" t="s">
        <v>32</v>
      </c>
      <c r="H22" s="1124">
        <v>1</v>
      </c>
      <c r="M22" s="1061"/>
    </row>
    <row r="23" spans="1:13" ht="32.25" customHeight="1" x14ac:dyDescent="0.25">
      <c r="A23" s="1046">
        <v>1013</v>
      </c>
      <c r="B23" s="1044" t="s">
        <v>17</v>
      </c>
      <c r="C23" s="1044" t="s">
        <v>1900</v>
      </c>
      <c r="D23" s="1045">
        <f>+'1013 Un.Dis.'!O90</f>
        <v>0.3</v>
      </c>
      <c r="E23" s="1047">
        <f t="shared" si="0"/>
        <v>1</v>
      </c>
      <c r="G23" s="1121" t="s">
        <v>4619</v>
      </c>
      <c r="H23" s="1124">
        <v>1</v>
      </c>
      <c r="M23" s="1061"/>
    </row>
    <row r="24" spans="1:13" ht="32.25" customHeight="1" x14ac:dyDescent="0.25">
      <c r="A24" s="1046">
        <v>1014</v>
      </c>
      <c r="B24" s="1044" t="s">
        <v>18</v>
      </c>
      <c r="C24" s="1044" t="s">
        <v>100</v>
      </c>
      <c r="D24" s="1045">
        <f>+'1014 ERU'!O90</f>
        <v>0.3</v>
      </c>
      <c r="E24" s="1047">
        <f t="shared" si="0"/>
        <v>1</v>
      </c>
      <c r="G24" s="1121" t="s">
        <v>1082</v>
      </c>
      <c r="H24" s="1124">
        <v>1</v>
      </c>
      <c r="M24" s="1061"/>
    </row>
    <row r="25" spans="1:13" ht="32.25" customHeight="1" x14ac:dyDescent="0.25">
      <c r="A25" s="1046">
        <v>1015</v>
      </c>
      <c r="B25" s="1044" t="s">
        <v>19</v>
      </c>
      <c r="C25" s="1044" t="s">
        <v>1465</v>
      </c>
      <c r="D25" s="1045">
        <f>+'1015 IDRD'!O90</f>
        <v>0.3</v>
      </c>
      <c r="E25" s="1047">
        <f t="shared" si="0"/>
        <v>1</v>
      </c>
      <c r="G25" s="1121" t="s">
        <v>982</v>
      </c>
      <c r="H25" s="1124">
        <v>1</v>
      </c>
      <c r="M25" s="1061"/>
    </row>
    <row r="26" spans="1:13" ht="32.25" customHeight="1" x14ac:dyDescent="0.25">
      <c r="A26" s="1046">
        <v>1016</v>
      </c>
      <c r="B26" s="1044" t="s">
        <v>20</v>
      </c>
      <c r="C26" s="1044" t="s">
        <v>1082</v>
      </c>
      <c r="D26" s="1045">
        <f>+'1016 IPES'!O90</f>
        <v>0.3</v>
      </c>
      <c r="E26" s="1047">
        <f t="shared" si="0"/>
        <v>1</v>
      </c>
      <c r="G26" s="1121" t="s">
        <v>1138</v>
      </c>
      <c r="H26" s="1124">
        <v>1</v>
      </c>
      <c r="M26" s="1061"/>
    </row>
    <row r="27" spans="1:13" ht="32.25" customHeight="1" thickBot="1" x14ac:dyDescent="0.3">
      <c r="A27" s="1046">
        <v>1017</v>
      </c>
      <c r="B27" s="1044" t="s">
        <v>21</v>
      </c>
      <c r="C27" s="1044" t="s">
        <v>1082</v>
      </c>
      <c r="D27" s="1045">
        <f>+'1017 IDT'!O90</f>
        <v>0.3</v>
      </c>
      <c r="E27" s="1047">
        <f t="shared" si="0"/>
        <v>1</v>
      </c>
      <c r="G27" s="1121" t="s">
        <v>1829</v>
      </c>
      <c r="H27" s="1124">
        <v>1</v>
      </c>
      <c r="M27" s="1061"/>
    </row>
    <row r="28" spans="1:13" ht="32.25" customHeight="1" thickBot="1" x14ac:dyDescent="0.3">
      <c r="A28" s="1046">
        <v>1018</v>
      </c>
      <c r="B28" s="1044" t="s">
        <v>22</v>
      </c>
      <c r="C28" s="1044" t="s">
        <v>2399</v>
      </c>
      <c r="D28" s="1045">
        <f>+'1018 FONCEP'!O90</f>
        <v>0.3</v>
      </c>
      <c r="E28" s="1047">
        <f t="shared" si="0"/>
        <v>1</v>
      </c>
      <c r="G28" s="1122" t="s">
        <v>5658</v>
      </c>
      <c r="H28" s="1120">
        <v>0.89655172413793105</v>
      </c>
      <c r="I28" s="1062"/>
      <c r="J28" s="1062"/>
      <c r="K28" s="1062"/>
      <c r="L28" s="1062"/>
      <c r="M28" s="1063"/>
    </row>
    <row r="29" spans="1:13" ht="32.25" customHeight="1" x14ac:dyDescent="0.25">
      <c r="A29" s="1046">
        <v>1019</v>
      </c>
      <c r="B29" s="1044" t="s">
        <v>23</v>
      </c>
      <c r="C29" s="1044" t="s">
        <v>1900</v>
      </c>
      <c r="D29" s="1045">
        <f>+'1019 SED'!O90</f>
        <v>0.3</v>
      </c>
      <c r="E29" s="1047">
        <f t="shared" si="0"/>
        <v>1</v>
      </c>
    </row>
    <row r="30" spans="1:13" ht="32.25" customHeight="1" x14ac:dyDescent="0.25">
      <c r="A30" s="1046">
        <v>1020</v>
      </c>
      <c r="B30" s="1044" t="s">
        <v>24</v>
      </c>
      <c r="C30" s="1044" t="s">
        <v>1465</v>
      </c>
      <c r="D30" s="1045">
        <f>+'1020 IDARTES'!O90</f>
        <v>0.3</v>
      </c>
      <c r="E30" s="1047">
        <f t="shared" si="0"/>
        <v>1</v>
      </c>
    </row>
    <row r="31" spans="1:13" ht="32.25" customHeight="1" x14ac:dyDescent="0.25">
      <c r="A31" s="1046">
        <v>1021</v>
      </c>
      <c r="B31" s="1044" t="s">
        <v>25</v>
      </c>
      <c r="C31" s="1044" t="s">
        <v>1700</v>
      </c>
      <c r="D31" s="1045">
        <f>+'1021 TRANSMI'!O90</f>
        <v>0.3</v>
      </c>
      <c r="E31" s="1047">
        <f t="shared" si="0"/>
        <v>1</v>
      </c>
    </row>
    <row r="32" spans="1:13" ht="32.25" customHeight="1" x14ac:dyDescent="0.25">
      <c r="A32" s="1046">
        <v>1022</v>
      </c>
      <c r="B32" s="1044" t="s">
        <v>26</v>
      </c>
      <c r="C32" s="1044" t="s">
        <v>2759</v>
      </c>
      <c r="D32" s="1045">
        <f>+'1022 VEED'!O90</f>
        <v>0.3</v>
      </c>
      <c r="E32" s="1047">
        <f t="shared" si="0"/>
        <v>1</v>
      </c>
    </row>
    <row r="33" spans="1:5" ht="32.25" customHeight="1" x14ac:dyDescent="0.25">
      <c r="A33" s="1046">
        <v>1023</v>
      </c>
      <c r="B33" s="1044" t="s">
        <v>27</v>
      </c>
      <c r="C33" s="1044" t="s">
        <v>2759</v>
      </c>
      <c r="D33" s="1045">
        <f>+'1023 PERS.'!O90</f>
        <v>0.3</v>
      </c>
      <c r="E33" s="1047">
        <f t="shared" si="0"/>
        <v>1</v>
      </c>
    </row>
    <row r="34" spans="1:5" ht="32.25" customHeight="1" x14ac:dyDescent="0.25">
      <c r="A34" s="1046">
        <v>1024</v>
      </c>
      <c r="B34" s="1044" t="s">
        <v>2907</v>
      </c>
      <c r="C34" s="1044" t="s">
        <v>1465</v>
      </c>
      <c r="D34" s="1045">
        <f>+'1024 FUGA'!O90</f>
        <v>0</v>
      </c>
      <c r="E34" s="1047">
        <f t="shared" si="0"/>
        <v>0</v>
      </c>
    </row>
    <row r="35" spans="1:5" ht="32.25" customHeight="1" x14ac:dyDescent="0.25">
      <c r="A35" s="1046">
        <v>1025</v>
      </c>
      <c r="B35" s="1044" t="s">
        <v>29</v>
      </c>
      <c r="C35" s="1044" t="s">
        <v>2995</v>
      </c>
      <c r="D35" s="1045">
        <f>+'1025 SDMU'!O90</f>
        <v>0.3</v>
      </c>
      <c r="E35" s="1047">
        <f t="shared" si="0"/>
        <v>1</v>
      </c>
    </row>
    <row r="36" spans="1:5" ht="32.25" customHeight="1" x14ac:dyDescent="0.25">
      <c r="A36" s="1046">
        <v>1026</v>
      </c>
      <c r="B36" s="1044" t="s">
        <v>30</v>
      </c>
      <c r="C36" s="1044" t="s">
        <v>100</v>
      </c>
      <c r="D36" s="1045">
        <f>+'1026 CVP'!O90</f>
        <v>0.3</v>
      </c>
      <c r="E36" s="1047">
        <f t="shared" si="0"/>
        <v>1</v>
      </c>
    </row>
    <row r="37" spans="1:5" ht="32.25" customHeight="1" x14ac:dyDescent="0.25">
      <c r="A37" s="1046">
        <v>1027</v>
      </c>
      <c r="B37" s="1044" t="s">
        <v>31</v>
      </c>
      <c r="C37" s="1044" t="s">
        <v>1465</v>
      </c>
      <c r="D37" s="1045">
        <f>+'1027 CA-CA'!O90</f>
        <v>0.3</v>
      </c>
      <c r="E37" s="1047">
        <f t="shared" si="0"/>
        <v>1</v>
      </c>
    </row>
    <row r="38" spans="1:5" ht="32.25" customHeight="1" x14ac:dyDescent="0.25">
      <c r="A38" s="1046">
        <v>1028</v>
      </c>
      <c r="B38" s="1044" t="s">
        <v>32</v>
      </c>
      <c r="C38" s="1044" t="s">
        <v>32</v>
      </c>
      <c r="D38" s="1045">
        <f>+'1028 CONCEJO'!O90</f>
        <v>0.3</v>
      </c>
      <c r="E38" s="1047">
        <f t="shared" si="0"/>
        <v>1</v>
      </c>
    </row>
    <row r="39" spans="1:5" ht="32.25" customHeight="1" x14ac:dyDescent="0.25">
      <c r="A39" s="1046">
        <v>1029</v>
      </c>
      <c r="B39" s="1044" t="s">
        <v>5676</v>
      </c>
      <c r="C39" s="1044" t="s">
        <v>2759</v>
      </c>
      <c r="D39" s="1045">
        <f>+'1029 CONT'!O90</f>
        <v>0.3</v>
      </c>
      <c r="E39" s="1047">
        <f t="shared" si="0"/>
        <v>1</v>
      </c>
    </row>
    <row r="40" spans="1:5" ht="32.25" customHeight="1" x14ac:dyDescent="0.25">
      <c r="A40" s="1046">
        <v>1030</v>
      </c>
      <c r="B40" s="1044" t="s">
        <v>34</v>
      </c>
      <c r="C40" s="1044" t="s">
        <v>1138</v>
      </c>
      <c r="D40" s="1045">
        <f>+'1030 IDPAC'!O90</f>
        <v>0.3</v>
      </c>
      <c r="E40" s="1047">
        <f t="shared" si="0"/>
        <v>1</v>
      </c>
    </row>
    <row r="41" spans="1:5" ht="32.25" customHeight="1" x14ac:dyDescent="0.25">
      <c r="A41" s="1046">
        <v>1031</v>
      </c>
      <c r="B41" s="1044" t="s">
        <v>35</v>
      </c>
      <c r="C41" s="1044" t="s">
        <v>1700</v>
      </c>
      <c r="D41" s="1045">
        <f>+'1031 METRO'!O90</f>
        <v>0.3</v>
      </c>
      <c r="E41" s="1047">
        <f t="shared" si="0"/>
        <v>1</v>
      </c>
    </row>
    <row r="42" spans="1:5" ht="32.25" customHeight="1" x14ac:dyDescent="0.25">
      <c r="A42" s="1046">
        <v>1032</v>
      </c>
      <c r="B42" s="1044" t="s">
        <v>36</v>
      </c>
      <c r="C42" s="1044" t="s">
        <v>100</v>
      </c>
      <c r="D42" s="1045">
        <f>+'1032 UAESP'!O90</f>
        <v>0.3</v>
      </c>
      <c r="E42" s="1047">
        <f t="shared" si="0"/>
        <v>1</v>
      </c>
    </row>
    <row r="43" spans="1:5" ht="32.25" customHeight="1" x14ac:dyDescent="0.25">
      <c r="A43" s="1046">
        <v>1033</v>
      </c>
      <c r="B43" s="1044" t="s">
        <v>37</v>
      </c>
      <c r="C43" s="1044" t="s">
        <v>1900</v>
      </c>
      <c r="D43" s="1045">
        <f>+'1033 IDEP'!O90</f>
        <v>0</v>
      </c>
      <c r="E43" s="1047">
        <f t="shared" si="0"/>
        <v>0</v>
      </c>
    </row>
    <row r="44" spans="1:5" ht="32.25" customHeight="1" x14ac:dyDescent="0.25">
      <c r="A44" s="1046">
        <v>1034</v>
      </c>
      <c r="B44" s="1044" t="s">
        <v>3588</v>
      </c>
      <c r="C44" s="1044" t="s">
        <v>1465</v>
      </c>
      <c r="D44" s="1045">
        <f>+'1034 IDPC'!O90</f>
        <v>0.3</v>
      </c>
      <c r="E44" s="1047">
        <f t="shared" si="0"/>
        <v>1</v>
      </c>
    </row>
    <row r="45" spans="1:5" ht="32.25" customHeight="1" x14ac:dyDescent="0.25">
      <c r="A45" s="1046">
        <v>1035</v>
      </c>
      <c r="B45" s="1044" t="s">
        <v>38</v>
      </c>
      <c r="C45" s="1044" t="s">
        <v>1331</v>
      </c>
      <c r="D45" s="1045">
        <f>+'1035 CAPSALUD'!O90</f>
        <v>0.3</v>
      </c>
      <c r="E45" s="1047">
        <f t="shared" si="0"/>
        <v>1</v>
      </c>
    </row>
    <row r="46" spans="1:5" ht="32.25" customHeight="1" x14ac:dyDescent="0.25">
      <c r="A46" s="1046">
        <v>1036</v>
      </c>
      <c r="B46" s="1044" t="s">
        <v>39</v>
      </c>
      <c r="C46" s="1044" t="s">
        <v>1465</v>
      </c>
      <c r="D46" s="1045">
        <f>+'1036 OFB'!O90</f>
        <v>0.3</v>
      </c>
      <c r="E46" s="1047">
        <f t="shared" si="0"/>
        <v>1</v>
      </c>
    </row>
    <row r="47" spans="1:5" ht="32.25" customHeight="1" x14ac:dyDescent="0.25">
      <c r="A47" s="1046">
        <v>1037</v>
      </c>
      <c r="B47" s="1044" t="s">
        <v>40</v>
      </c>
      <c r="C47" s="1044" t="s">
        <v>1082</v>
      </c>
      <c r="D47" s="1045">
        <f>+'1037 INVEST'!O90</f>
        <v>0.3</v>
      </c>
      <c r="E47" s="1047">
        <f t="shared" si="0"/>
        <v>1</v>
      </c>
    </row>
    <row r="48" spans="1:5" ht="32.25" customHeight="1" x14ac:dyDescent="0.25">
      <c r="A48" s="1046">
        <v>1038</v>
      </c>
      <c r="B48" s="1044" t="s">
        <v>41</v>
      </c>
      <c r="C48" s="1044" t="s">
        <v>100</v>
      </c>
      <c r="D48" s="1045">
        <f>+'1038 SDHAB'!O90</f>
        <v>0</v>
      </c>
      <c r="E48" s="1047">
        <f t="shared" si="0"/>
        <v>0</v>
      </c>
    </row>
    <row r="49" spans="1:5" ht="32.25" customHeight="1" x14ac:dyDescent="0.25">
      <c r="A49" s="1046">
        <v>1039</v>
      </c>
      <c r="B49" s="1044" t="s">
        <v>42</v>
      </c>
      <c r="C49" s="1044" t="s">
        <v>4085</v>
      </c>
      <c r="D49" s="1045">
        <f>+'1039 IDIGER'!O90</f>
        <v>0</v>
      </c>
      <c r="E49" s="1047">
        <f t="shared" si="0"/>
        <v>0</v>
      </c>
    </row>
    <row r="50" spans="1:5" ht="32.25" customHeight="1" x14ac:dyDescent="0.25">
      <c r="A50" s="1046">
        <v>1040</v>
      </c>
      <c r="B50" s="1044" t="s">
        <v>43</v>
      </c>
      <c r="C50" s="1044" t="s">
        <v>4160</v>
      </c>
      <c r="D50" s="1045">
        <f>+'1040 IDIPRON'!O90</f>
        <v>0.3</v>
      </c>
      <c r="E50" s="1047">
        <f t="shared" si="0"/>
        <v>1</v>
      </c>
    </row>
    <row r="51" spans="1:5" ht="32.25" customHeight="1" x14ac:dyDescent="0.25">
      <c r="A51" s="1046">
        <v>1041</v>
      </c>
      <c r="B51" s="1044" t="s">
        <v>44</v>
      </c>
      <c r="C51" s="1044" t="s">
        <v>2399</v>
      </c>
      <c r="D51" s="1045">
        <f>+'1041 SHD'!O90</f>
        <v>0.3</v>
      </c>
      <c r="E51" s="1047">
        <f t="shared" si="0"/>
        <v>1</v>
      </c>
    </row>
    <row r="52" spans="1:5" ht="32.25" customHeight="1" x14ac:dyDescent="0.25">
      <c r="A52" s="1046">
        <v>1042</v>
      </c>
      <c r="B52" s="1044" t="s">
        <v>45</v>
      </c>
      <c r="C52" s="1044" t="s">
        <v>2399</v>
      </c>
      <c r="D52" s="1045">
        <f>+'1042 UAECD'!O90</f>
        <v>0</v>
      </c>
      <c r="E52" s="1047">
        <f t="shared" si="0"/>
        <v>0</v>
      </c>
    </row>
    <row r="53" spans="1:5" ht="32.25" customHeight="1" x14ac:dyDescent="0.25">
      <c r="A53" s="1046">
        <v>1043</v>
      </c>
      <c r="B53" s="1044" t="s">
        <v>46</v>
      </c>
      <c r="C53" s="1044" t="s">
        <v>4085</v>
      </c>
      <c r="D53" s="1045">
        <f>+'1043 JBB'!O90</f>
        <v>0.3</v>
      </c>
      <c r="E53" s="1047">
        <f t="shared" si="0"/>
        <v>1</v>
      </c>
    </row>
    <row r="54" spans="1:5" ht="32.25" customHeight="1" x14ac:dyDescent="0.25">
      <c r="A54" s="1046">
        <v>1044</v>
      </c>
      <c r="B54" s="1044" t="s">
        <v>47</v>
      </c>
      <c r="C54" s="1044" t="s">
        <v>1700</v>
      </c>
      <c r="D54" s="1045">
        <f>+'1044 UAERMV'!O90</f>
        <v>0.3</v>
      </c>
      <c r="E54" s="1047">
        <f t="shared" si="0"/>
        <v>1</v>
      </c>
    </row>
    <row r="55" spans="1:5" ht="32.25" customHeight="1" x14ac:dyDescent="0.25">
      <c r="A55" s="1046">
        <v>1045</v>
      </c>
      <c r="B55" s="1044" t="s">
        <v>5678</v>
      </c>
      <c r="C55" s="1044" t="s">
        <v>4619</v>
      </c>
      <c r="D55" s="1045">
        <f>+'1045 SDP'!O90</f>
        <v>0.3</v>
      </c>
      <c r="E55" s="1047">
        <f t="shared" si="0"/>
        <v>1</v>
      </c>
    </row>
    <row r="56" spans="1:5" ht="32.25" customHeight="1" x14ac:dyDescent="0.25">
      <c r="A56" s="1046">
        <v>1046</v>
      </c>
      <c r="B56" s="1044" t="s">
        <v>49</v>
      </c>
      <c r="C56" s="1044" t="s">
        <v>1829</v>
      </c>
      <c r="D56" s="1045">
        <f>+'1046 SDSCJ'!O90</f>
        <v>0.3</v>
      </c>
      <c r="E56" s="1047">
        <f t="shared" si="0"/>
        <v>1</v>
      </c>
    </row>
    <row r="57" spans="1:5" ht="32.25" customHeight="1" x14ac:dyDescent="0.25">
      <c r="A57" s="1046">
        <v>1047</v>
      </c>
      <c r="B57" s="1044" t="s">
        <v>50</v>
      </c>
      <c r="C57" s="1044" t="s">
        <v>1331</v>
      </c>
      <c r="D57" s="1045">
        <f>+'1047 SSALUD'!O90</f>
        <v>0.3</v>
      </c>
      <c r="E57" s="1047">
        <f t="shared" si="0"/>
        <v>1</v>
      </c>
    </row>
    <row r="58" spans="1:5" ht="32.25" customHeight="1" x14ac:dyDescent="0.25">
      <c r="A58" s="1046">
        <v>1048</v>
      </c>
      <c r="B58" s="1044" t="s">
        <v>51</v>
      </c>
      <c r="C58" s="1044" t="s">
        <v>1331</v>
      </c>
      <c r="D58" s="1045">
        <f>+'1048 SRCENTROOR'!O90</f>
        <v>0</v>
      </c>
      <c r="E58" s="1047">
        <f t="shared" si="0"/>
        <v>0</v>
      </c>
    </row>
    <row r="59" spans="1:5" ht="32.25" customHeight="1" x14ac:dyDescent="0.25">
      <c r="A59" s="1046">
        <v>1049</v>
      </c>
      <c r="B59" s="1044" t="s">
        <v>52</v>
      </c>
      <c r="C59" s="1044" t="s">
        <v>1331</v>
      </c>
      <c r="D59" s="1045">
        <f>+'1049 SRNORTE'!O90</f>
        <v>0.3</v>
      </c>
      <c r="E59" s="1047">
        <f t="shared" si="0"/>
        <v>1</v>
      </c>
    </row>
    <row r="60" spans="1:5" ht="32.25" customHeight="1" x14ac:dyDescent="0.25">
      <c r="A60" s="1046">
        <v>1050</v>
      </c>
      <c r="B60" s="1044" t="s">
        <v>5679</v>
      </c>
      <c r="C60" s="1044" t="s">
        <v>1331</v>
      </c>
      <c r="D60" s="1045">
        <f>+'1050 SRSUR'!O90</f>
        <v>0.3</v>
      </c>
      <c r="E60" s="1047">
        <f t="shared" si="0"/>
        <v>1</v>
      </c>
    </row>
    <row r="61" spans="1:5" ht="32.25" customHeight="1" x14ac:dyDescent="0.25">
      <c r="A61" s="1046">
        <v>1051</v>
      </c>
      <c r="B61" s="1044" t="s">
        <v>54</v>
      </c>
      <c r="C61" s="1044" t="s">
        <v>1700</v>
      </c>
      <c r="D61" s="1045">
        <f>+'1051 TTRANS'!O90</f>
        <v>0.3</v>
      </c>
      <c r="E61" s="1047">
        <f t="shared" si="0"/>
        <v>1</v>
      </c>
    </row>
    <row r="62" spans="1:5" ht="32.25" customHeight="1" x14ac:dyDescent="0.25">
      <c r="A62" s="1046">
        <v>1052</v>
      </c>
      <c r="B62" s="1044" t="s">
        <v>55</v>
      </c>
      <c r="C62" s="1044" t="s">
        <v>4160</v>
      </c>
      <c r="D62" s="1045">
        <f>+'1052 SDIS'!O90</f>
        <v>0.3</v>
      </c>
      <c r="E62" s="1047">
        <f t="shared" si="0"/>
        <v>1</v>
      </c>
    </row>
    <row r="63" spans="1:5" ht="32.25" customHeight="1" x14ac:dyDescent="0.25">
      <c r="A63" s="1046">
        <v>1053</v>
      </c>
      <c r="B63" s="1044" t="s">
        <v>56</v>
      </c>
      <c r="C63" s="1044" t="s">
        <v>5264</v>
      </c>
      <c r="D63" s="1045">
        <f>+'1053 SJUR'!O90</f>
        <v>0.3</v>
      </c>
      <c r="E63" s="1047">
        <f t="shared" si="0"/>
        <v>1</v>
      </c>
    </row>
    <row r="64" spans="1:5" ht="32.25" customHeight="1" x14ac:dyDescent="0.25">
      <c r="A64" s="1046">
        <v>1054</v>
      </c>
      <c r="B64" s="1044" t="s">
        <v>57</v>
      </c>
      <c r="C64" s="1044" t="s">
        <v>4085</v>
      </c>
      <c r="D64" s="1045">
        <f>+'1054 SAMB'!O90</f>
        <v>0.3</v>
      </c>
      <c r="E64" s="1047">
        <f t="shared" si="0"/>
        <v>1</v>
      </c>
    </row>
    <row r="65" spans="1:5" ht="32.25" customHeight="1" x14ac:dyDescent="0.25">
      <c r="A65" s="1046">
        <v>1055</v>
      </c>
      <c r="B65" s="1044" t="s">
        <v>5417</v>
      </c>
      <c r="C65" s="1044" t="s">
        <v>1700</v>
      </c>
      <c r="D65" s="1045">
        <f>+'1055 IDU'!O90</f>
        <v>0.3</v>
      </c>
      <c r="E65" s="1047">
        <f t="shared" si="0"/>
        <v>1</v>
      </c>
    </row>
    <row r="66" spans="1:5" ht="32.25" customHeight="1" x14ac:dyDescent="0.25">
      <c r="A66" s="1046">
        <v>1056</v>
      </c>
      <c r="B66" s="1044" t="s">
        <v>59</v>
      </c>
      <c r="C66" s="1044" t="s">
        <v>2399</v>
      </c>
      <c r="D66" s="1045">
        <f>+'1056 LOTERIA'!O90</f>
        <v>0.3</v>
      </c>
      <c r="E66" s="1047">
        <f t="shared" si="0"/>
        <v>1</v>
      </c>
    </row>
    <row r="67" spans="1:5" ht="32.25" customHeight="1" x14ac:dyDescent="0.25">
      <c r="A67" s="1046">
        <v>1057</v>
      </c>
      <c r="B67" s="1044" t="s">
        <v>60</v>
      </c>
      <c r="C67" s="1044" t="s">
        <v>1331</v>
      </c>
      <c r="D67" s="1045">
        <f>+'1057 SRSOCCI'!O90</f>
        <v>0.3</v>
      </c>
      <c r="E67" s="1047">
        <f t="shared" si="0"/>
        <v>1</v>
      </c>
    </row>
    <row r="68" spans="1:5" ht="32.25" customHeight="1" thickBot="1" x14ac:dyDescent="0.3">
      <c r="A68" s="1048">
        <v>1058</v>
      </c>
      <c r="B68" s="1049" t="s">
        <v>5578</v>
      </c>
      <c r="C68" s="1049" t="s">
        <v>4085</v>
      </c>
      <c r="D68" s="1050">
        <f>+'1058 IDPYBA'!O90</f>
        <v>0.3</v>
      </c>
      <c r="E68" s="1051">
        <f t="shared" si="0"/>
        <v>1</v>
      </c>
    </row>
  </sheetData>
  <mergeCells count="3">
    <mergeCell ref="C1:J2"/>
    <mergeCell ref="A3:K3"/>
    <mergeCell ref="A4:K4"/>
  </mergeCells>
  <pageMargins left="0.7" right="0.7" top="0.75" bottom="0.75" header="0.3" footer="0.3"/>
  <pageSetup orientation="portrait" r:id="rId2"/>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A8F3-1DB1-4661-946D-95C322B9E454}">
  <dimension ref="A1:AB68"/>
  <sheetViews>
    <sheetView showGridLines="0" zoomScale="80" zoomScaleNormal="80" workbookViewId="0">
      <pane xSplit="2" ySplit="8" topLeftCell="C9" activePane="bottomRight" state="frozen"/>
      <selection pane="topRight" activeCell="J42" sqref="J42"/>
      <selection pane="bottomLeft" activeCell="J42" sqref="J42"/>
      <selection pane="bottomRight" activeCell="J10" sqref="J10"/>
    </sheetView>
  </sheetViews>
  <sheetFormatPr baseColWidth="10" defaultColWidth="11.42578125" defaultRowHeight="15" x14ac:dyDescent="0.25"/>
  <cols>
    <col min="1" max="1" width="8.5703125" style="198" customWidth="1"/>
    <col min="2" max="2" width="44.85546875" style="198" customWidth="1"/>
    <col min="3" max="3" width="30.85546875" style="198" customWidth="1"/>
    <col min="4" max="6" width="17.28515625" style="201" customWidth="1"/>
    <col min="7" max="7" width="18.42578125" style="201" customWidth="1"/>
    <col min="8" max="14" width="17.28515625" style="201" customWidth="1"/>
    <col min="15" max="15" width="18.5703125" style="201" customWidth="1"/>
    <col min="16" max="19" width="17.28515625" style="201" customWidth="1"/>
    <col min="20" max="20" width="19.5703125" style="201" customWidth="1"/>
    <col min="21" max="23" width="17.28515625" style="201" customWidth="1"/>
    <col min="24" max="24" width="19.140625" style="201" customWidth="1"/>
    <col min="25" max="28" width="17.28515625" style="201" customWidth="1"/>
    <col min="29" max="16384" width="11.42578125" style="198"/>
  </cols>
  <sheetData>
    <row r="1" spans="1:28" s="803" customFormat="1" ht="15" customHeight="1" x14ac:dyDescent="0.25">
      <c r="A1" s="992"/>
      <c r="B1" s="813"/>
      <c r="C1" s="1401" t="s">
        <v>0</v>
      </c>
      <c r="D1" s="1401"/>
      <c r="E1" s="1401"/>
      <c r="F1" s="1401"/>
      <c r="G1" s="1401"/>
      <c r="H1" s="1401"/>
      <c r="I1" s="1401"/>
      <c r="J1" s="1401"/>
      <c r="K1" s="813"/>
    </row>
    <row r="2" spans="1:28" s="803" customFormat="1" ht="15" customHeight="1" x14ac:dyDescent="0.25">
      <c r="A2" s="813"/>
      <c r="B2" s="813"/>
      <c r="C2" s="1401"/>
      <c r="D2" s="1401"/>
      <c r="E2" s="1401"/>
      <c r="F2" s="1401"/>
      <c r="G2" s="1401"/>
      <c r="H2" s="1401"/>
      <c r="I2" s="1401"/>
      <c r="J2" s="1401"/>
      <c r="K2" s="813"/>
    </row>
    <row r="3" spans="1:28" s="803" customFormat="1" ht="21" customHeight="1" x14ac:dyDescent="0.25">
      <c r="A3" s="1628" t="s">
        <v>5855</v>
      </c>
      <c r="B3" s="1628"/>
      <c r="C3" s="1628"/>
      <c r="D3" s="1628"/>
      <c r="E3" s="1628"/>
      <c r="F3" s="1628"/>
      <c r="G3" s="1628"/>
      <c r="H3" s="1628"/>
      <c r="I3" s="1628"/>
      <c r="J3" s="1628"/>
      <c r="K3" s="1628"/>
    </row>
    <row r="4" spans="1:28" s="803" customFormat="1" ht="21" customHeight="1" x14ac:dyDescent="0.25">
      <c r="A4" s="1629" t="s">
        <v>5856</v>
      </c>
      <c r="B4" s="1629"/>
      <c r="C4" s="1629"/>
      <c r="D4" s="1629"/>
      <c r="E4" s="1629"/>
      <c r="F4" s="1629"/>
      <c r="G4" s="1629"/>
      <c r="H4" s="1629"/>
      <c r="I4" s="1629"/>
      <c r="J4" s="1629"/>
      <c r="K4" s="1629"/>
    </row>
    <row r="5" spans="1:28" s="803" customFormat="1" ht="21" customHeight="1" thickBot="1" x14ac:dyDescent="0.3">
      <c r="A5" s="1644"/>
      <c r="B5" s="1644"/>
      <c r="C5" s="1644"/>
      <c r="D5" s="1644"/>
      <c r="E5" s="1644"/>
      <c r="F5" s="1644"/>
      <c r="G5" s="1644"/>
      <c r="H5" s="1644"/>
      <c r="I5" s="1644"/>
      <c r="J5" s="1644"/>
      <c r="K5" s="1644"/>
    </row>
    <row r="6" spans="1:28" s="1125" customFormat="1" ht="25.5" customHeight="1" x14ac:dyDescent="0.25">
      <c r="A6" s="1645" t="s">
        <v>5857</v>
      </c>
      <c r="B6" s="1646"/>
      <c r="C6" s="1649">
        <f>+AVERAGE(Y9:Y66)</f>
        <v>0.66444582829955889</v>
      </c>
      <c r="D6" s="1651" t="s">
        <v>5858</v>
      </c>
      <c r="E6" s="1651"/>
      <c r="F6" s="1651"/>
      <c r="G6" s="1651"/>
      <c r="H6" s="1652" t="s">
        <v>5859</v>
      </c>
      <c r="I6" s="1652"/>
      <c r="J6" s="1652"/>
      <c r="K6" s="1652"/>
      <c r="L6" s="1652"/>
      <c r="M6" s="1652"/>
      <c r="N6" s="1652"/>
      <c r="O6" s="1652"/>
      <c r="P6" s="1636" t="s">
        <v>5860</v>
      </c>
      <c r="Q6" s="1636"/>
      <c r="R6" s="1636"/>
      <c r="S6" s="1636"/>
      <c r="T6" s="1637"/>
      <c r="U6" s="1638" t="s">
        <v>5861</v>
      </c>
      <c r="V6" s="1639"/>
      <c r="W6" s="1639"/>
      <c r="X6" s="1640"/>
      <c r="Y6" s="1135"/>
      <c r="Z6" s="1135"/>
      <c r="AA6" s="1135"/>
      <c r="AB6" s="1135"/>
    </row>
    <row r="7" spans="1:28" s="1125" customFormat="1" ht="25.5" customHeight="1" thickBot="1" x14ac:dyDescent="0.3">
      <c r="A7" s="1647"/>
      <c r="B7" s="1648"/>
      <c r="C7" s="1650"/>
      <c r="D7" s="1164">
        <v>0.3</v>
      </c>
      <c r="E7" s="1164">
        <v>0.35</v>
      </c>
      <c r="F7" s="1164">
        <v>0.35</v>
      </c>
      <c r="G7" s="1165" t="s">
        <v>5862</v>
      </c>
      <c r="H7" s="1166">
        <v>0.15</v>
      </c>
      <c r="I7" s="1166">
        <v>0.15</v>
      </c>
      <c r="J7" s="1166">
        <v>0.2</v>
      </c>
      <c r="K7" s="1166">
        <v>0.1</v>
      </c>
      <c r="L7" s="1166">
        <v>0.2</v>
      </c>
      <c r="M7" s="1166">
        <v>0.1</v>
      </c>
      <c r="N7" s="1166">
        <v>0.1</v>
      </c>
      <c r="O7" s="1167" t="s">
        <v>5863</v>
      </c>
      <c r="P7" s="1168">
        <v>0.3</v>
      </c>
      <c r="Q7" s="1168">
        <v>0.4</v>
      </c>
      <c r="R7" s="1168">
        <v>0.15</v>
      </c>
      <c r="S7" s="1168">
        <v>0.15</v>
      </c>
      <c r="T7" s="1169" t="s">
        <v>5863</v>
      </c>
      <c r="U7" s="1136">
        <v>0.4</v>
      </c>
      <c r="V7" s="1126">
        <v>0.3</v>
      </c>
      <c r="W7" s="1126">
        <v>0.3</v>
      </c>
      <c r="X7" s="1137" t="s">
        <v>5863</v>
      </c>
      <c r="Y7" s="1135"/>
      <c r="Z7" s="1135"/>
      <c r="AA7" s="1135"/>
      <c r="AB7" s="1135"/>
    </row>
    <row r="8" spans="1:28" s="1125" customFormat="1" ht="92.25" customHeight="1" thickBot="1" x14ac:dyDescent="0.3">
      <c r="A8" s="1288" t="s">
        <v>5864</v>
      </c>
      <c r="B8" s="1289" t="s">
        <v>5649</v>
      </c>
      <c r="C8" s="1289" t="s">
        <v>5650</v>
      </c>
      <c r="D8" s="1295" t="s">
        <v>121</v>
      </c>
      <c r="E8" s="1295" t="s">
        <v>802</v>
      </c>
      <c r="F8" s="1295" t="s">
        <v>812</v>
      </c>
      <c r="G8" s="1292" t="s">
        <v>5865</v>
      </c>
      <c r="H8" s="1295" t="s">
        <v>294</v>
      </c>
      <c r="I8" s="1295" t="s">
        <v>828</v>
      </c>
      <c r="J8" s="1295" t="s">
        <v>839</v>
      </c>
      <c r="K8" s="1295" t="s">
        <v>847</v>
      </c>
      <c r="L8" s="1295" t="s">
        <v>860</v>
      </c>
      <c r="M8" s="1295" t="s">
        <v>875</v>
      </c>
      <c r="N8" s="1295" t="s">
        <v>890</v>
      </c>
      <c r="O8" s="1293" t="s">
        <v>5866</v>
      </c>
      <c r="P8" s="1295" t="s">
        <v>900</v>
      </c>
      <c r="Q8" s="1295" t="s">
        <v>934</v>
      </c>
      <c r="R8" s="1295" t="s">
        <v>847</v>
      </c>
      <c r="S8" s="1295" t="s">
        <v>542</v>
      </c>
      <c r="T8" s="1294" t="s">
        <v>5867</v>
      </c>
      <c r="U8" s="1296" t="s">
        <v>938</v>
      </c>
      <c r="V8" s="1297" t="s">
        <v>946</v>
      </c>
      <c r="W8" s="1297" t="s">
        <v>949</v>
      </c>
      <c r="X8" s="1356" t="s">
        <v>5866</v>
      </c>
      <c r="Y8" s="1357" t="s">
        <v>5868</v>
      </c>
      <c r="Z8" s="1358" t="s">
        <v>5869</v>
      </c>
      <c r="AA8" s="1359" t="s">
        <v>5870</v>
      </c>
      <c r="AB8" s="1360" t="s">
        <v>5871</v>
      </c>
    </row>
    <row r="9" spans="1:28" s="1125" customFormat="1" ht="43.5" customHeight="1" x14ac:dyDescent="0.25">
      <c r="A9" s="1199">
        <v>1001</v>
      </c>
      <c r="B9" s="1200" t="s">
        <v>5</v>
      </c>
      <c r="C9" s="1200" t="s">
        <v>100</v>
      </c>
      <c r="D9" s="1174">
        <f>+'1001 Acueducto'!J2</f>
        <v>0.80000000000000016</v>
      </c>
      <c r="E9" s="1174">
        <f>+'1001 Acueducto'!J7</f>
        <v>0.8</v>
      </c>
      <c r="F9" s="1174">
        <f>+'1001 Acueducto'!J12</f>
        <v>1</v>
      </c>
      <c r="G9" s="1175">
        <f>+'1001 Acueducto'!D2</f>
        <v>0.87</v>
      </c>
      <c r="H9" s="1174">
        <f>+'1001 Acueducto'!J17</f>
        <v>1</v>
      </c>
      <c r="I9" s="1174">
        <f>+'1001 Acueducto'!J21</f>
        <v>0.7</v>
      </c>
      <c r="J9" s="1174">
        <f>+'1001 Acueducto'!J27</f>
        <v>0.7</v>
      </c>
      <c r="K9" s="1174">
        <f>+'1001 Acueducto'!J31</f>
        <v>0.22222222222222224</v>
      </c>
      <c r="L9" s="1174">
        <f>+'1001 Acueducto'!J38</f>
        <v>0</v>
      </c>
      <c r="M9" s="1174">
        <f>+'1001 Acueducto'!J46</f>
        <v>0.70000000000000007</v>
      </c>
      <c r="N9" s="1174">
        <f>+'1001 Acueducto'!J54</f>
        <v>1</v>
      </c>
      <c r="O9" s="1176">
        <f>+'1001 Acueducto'!D17</f>
        <v>0.58722222222222231</v>
      </c>
      <c r="P9" s="1174">
        <f>+'1001 Acueducto'!J63</f>
        <v>0.27160000000000006</v>
      </c>
      <c r="Q9" s="1174">
        <f>+'1001 Acueducto'!J82</f>
        <v>0</v>
      </c>
      <c r="R9" s="1174">
        <f>+'1001 Acueducto'!J83</f>
        <v>9.0909090909090912E-2</v>
      </c>
      <c r="S9" s="1174">
        <f>+'1001 Acueducto'!J84</f>
        <v>0.70000000000000007</v>
      </c>
      <c r="T9" s="1177">
        <f>+'1001 Acueducto'!D63</f>
        <v>0.20011636363636365</v>
      </c>
      <c r="U9" s="1174">
        <f>+'1001 Acueducto'!J85</f>
        <v>0.5</v>
      </c>
      <c r="V9" s="1174">
        <f>+'1001 Acueducto'!J89</f>
        <v>1</v>
      </c>
      <c r="W9" s="1174">
        <f>+'1001 Acueducto'!J90</f>
        <v>1</v>
      </c>
      <c r="X9" s="1178">
        <f>+'1001 Acueducto'!D85</f>
        <v>0.8</v>
      </c>
      <c r="Y9" s="1179">
        <f>+'1001 Acueducto'!D91</f>
        <v>0.64398385858585871</v>
      </c>
      <c r="Z9" s="1179">
        <v>0.64398385858585871</v>
      </c>
      <c r="AA9" s="1180">
        <v>0.59797006446821166</v>
      </c>
      <c r="AB9" s="1181">
        <f t="shared" ref="AB9:AB67" si="0">+Y9-AA9</f>
        <v>4.6013794117647056E-2</v>
      </c>
    </row>
    <row r="10" spans="1:28" s="1125" customFormat="1" ht="43.5" customHeight="1" x14ac:dyDescent="0.25">
      <c r="A10" s="1201">
        <v>1002</v>
      </c>
      <c r="B10" s="1202" t="s">
        <v>6</v>
      </c>
      <c r="C10" s="1202" t="s">
        <v>100</v>
      </c>
      <c r="D10" s="1182">
        <f>+'1002 Aguas'!J$2</f>
        <v>1</v>
      </c>
      <c r="E10" s="1182">
        <f>+'1002 Aguas'!J$7</f>
        <v>1</v>
      </c>
      <c r="F10" s="1182">
        <f>+'1002 Aguas'!J$12</f>
        <v>0.8</v>
      </c>
      <c r="G10" s="1183">
        <f>+'1002 Aguas'!D2</f>
        <v>0.92999999999999994</v>
      </c>
      <c r="H10" s="1182">
        <f>+'1002 Aguas'!J$17</f>
        <v>0.10625</v>
      </c>
      <c r="I10" s="1182">
        <f>+'1002 Aguas'!J$21</f>
        <v>0</v>
      </c>
      <c r="J10" s="1182">
        <f>+'1002 Aguas'!J$27</f>
        <v>0.17499999999999999</v>
      </c>
      <c r="K10" s="1182">
        <f>+'1002 Aguas'!J$31</f>
        <v>0</v>
      </c>
      <c r="L10" s="1182">
        <f>+'1002 Aguas'!J$38</f>
        <v>0</v>
      </c>
      <c r="M10" s="1182">
        <f>+'1002 Aguas'!J$46</f>
        <v>0</v>
      </c>
      <c r="N10" s="1182">
        <f>+'1002 Aguas'!J$54</f>
        <v>0.625</v>
      </c>
      <c r="O10" s="1184">
        <f>+'1002 Aguas'!D17</f>
        <v>0.1134375</v>
      </c>
      <c r="P10" s="1182">
        <f>+'1002 Aguas'!J$63</f>
        <v>0.1144</v>
      </c>
      <c r="Q10" s="1182">
        <f>+'1002 Aguas'!J$82</f>
        <v>0</v>
      </c>
      <c r="R10" s="1182">
        <f>+'1002 Aguas'!J$83</f>
        <v>0</v>
      </c>
      <c r="S10" s="1182">
        <f>+'1002 Aguas'!J$84</f>
        <v>0</v>
      </c>
      <c r="T10" s="1185">
        <f>+'1002 Aguas'!D63</f>
        <v>3.4319999999999996E-2</v>
      </c>
      <c r="U10" s="1182">
        <f>+'1002 Aguas'!J$85</f>
        <v>0.5</v>
      </c>
      <c r="V10" s="1182">
        <f>+'1002 Aguas'!J$89</f>
        <v>0</v>
      </c>
      <c r="W10" s="1182">
        <f>+'1002 Aguas'!J$90</f>
        <v>1</v>
      </c>
      <c r="X10" s="1186">
        <f>+'1002 Aguas'!D85</f>
        <v>0.5</v>
      </c>
      <c r="Y10" s="1187">
        <f>+'1002 Aguas'!D$91</f>
        <v>0.36982262499999996</v>
      </c>
      <c r="Z10" s="1187">
        <v>0.36982262499999996</v>
      </c>
      <c r="AA10" s="1188">
        <v>0.15655339999999998</v>
      </c>
      <c r="AB10" s="1189">
        <f t="shared" si="0"/>
        <v>0.21326922499999998</v>
      </c>
    </row>
    <row r="11" spans="1:28" s="1125" customFormat="1" ht="43.5" customHeight="1" x14ac:dyDescent="0.25">
      <c r="A11" s="1201">
        <v>1003</v>
      </c>
      <c r="B11" s="1202" t="s">
        <v>7</v>
      </c>
      <c r="C11" s="1202" t="s">
        <v>982</v>
      </c>
      <c r="D11" s="1182">
        <f>+'1003 Sec.Gen.'!J$2</f>
        <v>1</v>
      </c>
      <c r="E11" s="1182">
        <f>+'1003 Sec.Gen.'!J$7</f>
        <v>1</v>
      </c>
      <c r="F11" s="1182">
        <f>+'1003 Sec.Gen.'!J$12</f>
        <v>1</v>
      </c>
      <c r="G11" s="1183">
        <f>+'1003 Sec.Gen.'!D2</f>
        <v>0.99999999999999989</v>
      </c>
      <c r="H11" s="1182">
        <f>+'1003 Sec.Gen.'!J$17</f>
        <v>0.9028571428571428</v>
      </c>
      <c r="I11" s="1182">
        <f>+'1003 Sec.Gen.'!J$21</f>
        <v>1</v>
      </c>
      <c r="J11" s="1182">
        <f>+'1003 Sec.Gen.'!J$27</f>
        <v>0.98285714285714287</v>
      </c>
      <c r="K11" s="1182">
        <f>+'1003 Sec.Gen.'!J$31</f>
        <v>0</v>
      </c>
      <c r="L11" s="1182">
        <f>+'1003 Sec.Gen.'!J$38</f>
        <v>1.0000000000000002</v>
      </c>
      <c r="M11" s="1182">
        <f>+'1003 Sec.Gen.'!J$46</f>
        <v>0.9</v>
      </c>
      <c r="N11" s="1182">
        <f>+'1003 Sec.Gen.'!J$54</f>
        <v>0.75</v>
      </c>
      <c r="O11" s="1184">
        <f>+'1003 Sec.Gen.'!D17</f>
        <v>0.84699999999999998</v>
      </c>
      <c r="P11" s="1182">
        <f>+'1003 Sec.Gen.'!J$63</f>
        <v>0.47160000000000002</v>
      </c>
      <c r="Q11" s="1182">
        <f>+'1003 Sec.Gen.'!J$82</f>
        <v>0.22222222222222227</v>
      </c>
      <c r="R11" s="1182">
        <f>+'1003 Sec.Gen.'!J$83</f>
        <v>0</v>
      </c>
      <c r="S11" s="1182">
        <f>+'1003 Sec.Gen.'!J$84</f>
        <v>0.9</v>
      </c>
      <c r="T11" s="1185">
        <f>+'1003 Sec.Gen.'!D63</f>
        <v>0.36536888888888891</v>
      </c>
      <c r="U11" s="1182">
        <f>+'1003 Sec.Gen.'!J$85</f>
        <v>1</v>
      </c>
      <c r="V11" s="1182">
        <f>+'1003 Sec.Gen.'!J$89</f>
        <v>1</v>
      </c>
      <c r="W11" s="1182">
        <f>+'1003 Sec.Gen.'!J$90</f>
        <v>1</v>
      </c>
      <c r="X11" s="1186">
        <f>+'1003 Sec.Gen.'!D85</f>
        <v>1</v>
      </c>
      <c r="Y11" s="1187">
        <f>+'1003 Sec.Gen.'!D$91</f>
        <v>0.85238688888888881</v>
      </c>
      <c r="Z11" s="1187">
        <v>0.85238688888888881</v>
      </c>
      <c r="AA11" s="1188">
        <v>0.73511949999999993</v>
      </c>
      <c r="AB11" s="1189">
        <f t="shared" si="0"/>
        <v>0.11726738888888888</v>
      </c>
    </row>
    <row r="12" spans="1:28" s="1125" customFormat="1" ht="43.5" customHeight="1" x14ac:dyDescent="0.25">
      <c r="A12" s="1201">
        <v>1004</v>
      </c>
      <c r="B12" s="1202" t="s">
        <v>1083</v>
      </c>
      <c r="C12" s="1202" t="s">
        <v>1082</v>
      </c>
      <c r="D12" s="1182">
        <f>+'1004 SDDE'!J2</f>
        <v>1</v>
      </c>
      <c r="E12" s="1182">
        <f>+'1004 SDDE'!J7</f>
        <v>0.3</v>
      </c>
      <c r="F12" s="1182">
        <f>+'1004 SDDE'!J12</f>
        <v>1</v>
      </c>
      <c r="G12" s="1183">
        <f>+'1004 SDDE'!D2</f>
        <v>0.75499999999999989</v>
      </c>
      <c r="H12" s="1182">
        <f>+'1004 SDDE'!J17</f>
        <v>0.36250000000000004</v>
      </c>
      <c r="I12" s="1182">
        <f>+'1004 SDDE'!J21</f>
        <v>0.54</v>
      </c>
      <c r="J12" s="1182">
        <f>+'1004 SDDE'!J27</f>
        <v>0.55000000000000004</v>
      </c>
      <c r="K12" s="1182">
        <f>+'1004 SDDE'!J31</f>
        <v>1</v>
      </c>
      <c r="L12" s="1182">
        <f>+'1004 SDDE'!J38</f>
        <v>0.3636363636363637</v>
      </c>
      <c r="M12" s="1182">
        <f>+'1004 SDDE'!J46</f>
        <v>0</v>
      </c>
      <c r="N12" s="1182">
        <f>+'1004 SDDE'!J54</f>
        <v>0.625</v>
      </c>
      <c r="O12" s="1184">
        <f>+'1004 SDDE'!D17</f>
        <v>0.48060227272727279</v>
      </c>
      <c r="P12" s="1182">
        <f>+'1004 SDDE'!J63</f>
        <v>0.21440000000000001</v>
      </c>
      <c r="Q12" s="1182">
        <f>+'1004 SDDE'!J82</f>
        <v>0.22222222222222227</v>
      </c>
      <c r="R12" s="1182">
        <f>+'1004 SDDE'!J83</f>
        <v>1</v>
      </c>
      <c r="S12" s="1182">
        <f>+'1004 SDDE'!J84</f>
        <v>0</v>
      </c>
      <c r="T12" s="1185">
        <f>+'1004 SDDE'!D63</f>
        <v>0.30320888888888886</v>
      </c>
      <c r="U12" s="1182">
        <f>+'1004 SDDE'!J85</f>
        <v>0.5</v>
      </c>
      <c r="V12" s="1182">
        <f>+'1004 SDDE'!J89</f>
        <v>1</v>
      </c>
      <c r="W12" s="1182">
        <f>+'1004 SDDE'!J90</f>
        <v>1</v>
      </c>
      <c r="X12" s="1186">
        <f>+'1004 SDDE'!D85</f>
        <v>0.8</v>
      </c>
      <c r="Y12" s="1187">
        <f>+'1004 SDDE'!D91</f>
        <v>0.56115213888888893</v>
      </c>
      <c r="Z12" s="1187">
        <v>0.56115213888888893</v>
      </c>
      <c r="AA12" s="1188">
        <v>0.24753174747474746</v>
      </c>
      <c r="AB12" s="1189">
        <f t="shared" si="0"/>
        <v>0.31362039141414144</v>
      </c>
    </row>
    <row r="13" spans="1:28" s="1125" customFormat="1" ht="43.5" customHeight="1" x14ac:dyDescent="0.25">
      <c r="A13" s="1201">
        <v>1005</v>
      </c>
      <c r="B13" s="1202" t="s">
        <v>9</v>
      </c>
      <c r="C13" s="1202" t="s">
        <v>1138</v>
      </c>
      <c r="D13" s="1182">
        <f>+'1005 DADEP'!J2</f>
        <v>1</v>
      </c>
      <c r="E13" s="1182">
        <f>+'1005 DADEP'!J7</f>
        <v>1</v>
      </c>
      <c r="F13" s="1182">
        <f>+'1005 DADEP'!J12</f>
        <v>1</v>
      </c>
      <c r="G13" s="1183">
        <f>+'1005 DADEP'!D2</f>
        <v>0.99999999999999989</v>
      </c>
      <c r="H13" s="1182">
        <f>+'1005 DADEP'!J17</f>
        <v>0.15000000000000002</v>
      </c>
      <c r="I13" s="1182">
        <f>+'1005 DADEP'!J21</f>
        <v>0.79</v>
      </c>
      <c r="J13" s="1182">
        <f>+'1005 DADEP'!J27</f>
        <v>0.82000000000000006</v>
      </c>
      <c r="K13" s="1182">
        <f>+'1005 DADEP'!J31</f>
        <v>1</v>
      </c>
      <c r="L13" s="1182">
        <f>+'1005 DADEP'!J38</f>
        <v>0</v>
      </c>
      <c r="M13" s="1182">
        <f>+'1005 DADEP'!J46</f>
        <v>1</v>
      </c>
      <c r="N13" s="1182">
        <f>+'1005 DADEP'!J54</f>
        <v>1</v>
      </c>
      <c r="O13" s="1184">
        <f>+'1005 DADEP'!D17</f>
        <v>0.60499999999999998</v>
      </c>
      <c r="P13" s="1182">
        <f>+'1005 DADEP'!J63</f>
        <v>0.20020000000000004</v>
      </c>
      <c r="Q13" s="1182">
        <f>+'1005 DADEP'!J82</f>
        <v>0</v>
      </c>
      <c r="R13" s="1182">
        <f>+'1005 DADEP'!J83</f>
        <v>0.54545454545454541</v>
      </c>
      <c r="S13" s="1182">
        <f>+'1005 DADEP'!J84</f>
        <v>1</v>
      </c>
      <c r="T13" s="1185">
        <f>+'1005 DADEP'!D63</f>
        <v>0.29187818181818181</v>
      </c>
      <c r="U13" s="1182">
        <f>+'1005 DADEP'!J85</f>
        <v>1</v>
      </c>
      <c r="V13" s="1182">
        <f>+'1005 DADEP'!J89</f>
        <v>0</v>
      </c>
      <c r="W13" s="1182">
        <f>+'1005 DADEP'!J90</f>
        <v>1</v>
      </c>
      <c r="X13" s="1186">
        <f>+'1005 DADEP'!D85</f>
        <v>0.7</v>
      </c>
      <c r="Y13" s="1187">
        <f>+'1005 DADEP'!D91</f>
        <v>0.6969378181818181</v>
      </c>
      <c r="Z13" s="1187">
        <v>0.6969378181818181</v>
      </c>
      <c r="AA13" s="1188">
        <v>0.61842063636363642</v>
      </c>
      <c r="AB13" s="1189">
        <f t="shared" si="0"/>
        <v>7.8517181818181681E-2</v>
      </c>
    </row>
    <row r="14" spans="1:28" s="1125" customFormat="1" ht="43.5" customHeight="1" x14ac:dyDescent="0.25">
      <c r="A14" s="1201">
        <v>1006</v>
      </c>
      <c r="B14" s="1202" t="s">
        <v>10</v>
      </c>
      <c r="C14" s="1202" t="s">
        <v>982</v>
      </c>
      <c r="D14" s="1182">
        <f>+'1006 DASC'!J2</f>
        <v>1</v>
      </c>
      <c r="E14" s="1182">
        <f>+'1006 DASC'!J7</f>
        <v>1</v>
      </c>
      <c r="F14" s="1182">
        <f>+'1006 DASC'!J12</f>
        <v>1</v>
      </c>
      <c r="G14" s="1183">
        <f>+'1006 DASC'!D2</f>
        <v>0.99999999999999989</v>
      </c>
      <c r="H14" s="1182">
        <f>+'1006 DASC'!J17</f>
        <v>1</v>
      </c>
      <c r="I14" s="1182">
        <f>+'1006 DASC'!J21</f>
        <v>1</v>
      </c>
      <c r="J14" s="1182">
        <f>+'1006 DASC'!J27</f>
        <v>1</v>
      </c>
      <c r="K14" s="1182">
        <f>+'1006 DASC'!J31</f>
        <v>1</v>
      </c>
      <c r="L14" s="1182">
        <f>+'1006 DASC'!J38</f>
        <v>0.81818181818181834</v>
      </c>
      <c r="M14" s="1182">
        <f>+'1006 DASC'!J46</f>
        <v>0.8</v>
      </c>
      <c r="N14" s="1182">
        <f>+'1006 DASC'!J54</f>
        <v>1</v>
      </c>
      <c r="O14" s="1184">
        <f>+'1006 DASC'!D17</f>
        <v>0.94363636363636372</v>
      </c>
      <c r="P14" s="1182">
        <f>+'1006 DASC'!J63</f>
        <v>0.47160000000000002</v>
      </c>
      <c r="Q14" s="1182">
        <f>+'1006 DASC'!J82</f>
        <v>0.77777777777777779</v>
      </c>
      <c r="R14" s="1182">
        <f>+'1006 DASC'!J83</f>
        <v>1</v>
      </c>
      <c r="S14" s="1182">
        <f>+'1006 DASC'!J84</f>
        <v>0.8</v>
      </c>
      <c r="T14" s="1185">
        <f>+'1006 DASC'!D63</f>
        <v>0.72259111111111107</v>
      </c>
      <c r="U14" s="1182">
        <f>+'1006 DASC'!J85</f>
        <v>1</v>
      </c>
      <c r="V14" s="1182">
        <f>+'1006 DASC'!J89</f>
        <v>1</v>
      </c>
      <c r="W14" s="1182">
        <f>+'1006 DASC'!J90</f>
        <v>1</v>
      </c>
      <c r="X14" s="1186">
        <f>+'1006 DASC'!D85</f>
        <v>1</v>
      </c>
      <c r="Y14" s="1187">
        <f>+'1006 DASC'!D91</f>
        <v>0.94125911111111127</v>
      </c>
      <c r="Z14" s="1187">
        <v>0.94125911111111127</v>
      </c>
      <c r="AA14" s="1188">
        <v>0.89794285858585865</v>
      </c>
      <c r="AB14" s="1189">
        <f t="shared" si="0"/>
        <v>4.3316252525252619E-2</v>
      </c>
    </row>
    <row r="15" spans="1:28" s="1125" customFormat="1" ht="43.5" customHeight="1" x14ac:dyDescent="0.25">
      <c r="A15" s="1201">
        <v>1007</v>
      </c>
      <c r="B15" s="1202" t="s">
        <v>11</v>
      </c>
      <c r="C15" s="1202" t="s">
        <v>1331</v>
      </c>
      <c r="D15" s="1182">
        <f>+'1007 EGAT'!J2</f>
        <v>1</v>
      </c>
      <c r="E15" s="1182">
        <f>+'1007 EGAT'!J7</f>
        <v>1</v>
      </c>
      <c r="F15" s="1182">
        <f>+'1007 EGAT'!J12</f>
        <v>0.89999999999999991</v>
      </c>
      <c r="G15" s="1183">
        <f>+'1007 EGAT'!D2</f>
        <v>0.96499999999999986</v>
      </c>
      <c r="H15" s="1182">
        <f>+'1007 EGAT'!J17</f>
        <v>0</v>
      </c>
      <c r="I15" s="1182">
        <f>+'1007 EGAT'!J21</f>
        <v>0</v>
      </c>
      <c r="J15" s="1182">
        <f>+'1007 EGAT'!J27</f>
        <v>0.47499999999999998</v>
      </c>
      <c r="K15" s="1182">
        <f>+'1007 EGAT'!J31</f>
        <v>0</v>
      </c>
      <c r="L15" s="1182">
        <f>+'1007 EGAT'!J38</f>
        <v>0</v>
      </c>
      <c r="M15" s="1182">
        <f>+'1007 EGAT'!J46</f>
        <v>0.1</v>
      </c>
      <c r="N15" s="1182">
        <f>+'1007 EGAT'!J54</f>
        <v>0.5</v>
      </c>
      <c r="O15" s="1184">
        <f>+'1007 EGAT'!D17</f>
        <v>0.15500000000000003</v>
      </c>
      <c r="P15" s="1182">
        <f>+'1007 EGAT'!J63</f>
        <v>0</v>
      </c>
      <c r="Q15" s="1182">
        <f>+'1007 EGAT'!J82</f>
        <v>0</v>
      </c>
      <c r="R15" s="1182">
        <f>+'1007 EGAT'!J83</f>
        <v>0</v>
      </c>
      <c r="S15" s="1182">
        <f>+'1007 EGAT'!J84</f>
        <v>0.1</v>
      </c>
      <c r="T15" s="1185">
        <f>+'1007 EGAT'!D63</f>
        <v>1.4999999999999999E-2</v>
      </c>
      <c r="U15" s="1182">
        <f>+'1007 EGAT'!J85</f>
        <v>0.5</v>
      </c>
      <c r="V15" s="1182">
        <f>+'1007 EGAT'!J89</f>
        <v>1</v>
      </c>
      <c r="W15" s="1182">
        <f>+'1007 EGAT'!J90</f>
        <v>1</v>
      </c>
      <c r="X15" s="1186">
        <f>+'1007 EGAT'!D85</f>
        <v>0.8</v>
      </c>
      <c r="Y15" s="1187">
        <f>+'1007 EGAT'!D91</f>
        <v>0.4162499999999999</v>
      </c>
      <c r="Z15" s="1187">
        <v>0.4162499999999999</v>
      </c>
      <c r="AA15" s="1188">
        <v>0.28949999999999998</v>
      </c>
      <c r="AB15" s="1189">
        <f t="shared" si="0"/>
        <v>0.12674999999999992</v>
      </c>
    </row>
    <row r="16" spans="1:28" s="1125" customFormat="1" ht="43.5" customHeight="1" x14ac:dyDescent="0.25">
      <c r="A16" s="1201">
        <v>1008</v>
      </c>
      <c r="B16" s="1202" t="s">
        <v>12</v>
      </c>
      <c r="C16" s="1202" t="s">
        <v>1331</v>
      </c>
      <c r="D16" s="1182">
        <f>+'1008 IDCBIS'!J2</f>
        <v>0.65000000000000013</v>
      </c>
      <c r="E16" s="1182">
        <f>+'1008 IDCBIS'!J7</f>
        <v>0.3</v>
      </c>
      <c r="F16" s="1182">
        <f>+'1008 IDCBIS'!J12</f>
        <v>0</v>
      </c>
      <c r="G16" s="1183">
        <f>+'1008 IDCBIS'!D2</f>
        <v>0.30000000000000004</v>
      </c>
      <c r="H16" s="1182">
        <f>+'1008 IDCBIS'!J17</f>
        <v>0</v>
      </c>
      <c r="I16" s="1182">
        <f>+'1008 IDCBIS'!J21</f>
        <v>0</v>
      </c>
      <c r="J16" s="1182">
        <f>+'1008 IDCBIS'!J27</f>
        <v>0.46923076923076923</v>
      </c>
      <c r="K16" s="1182">
        <f>+'1008 IDCBIS'!J31</f>
        <v>0</v>
      </c>
      <c r="L16" s="1182">
        <f>+'1008 IDCBIS'!J38</f>
        <v>0</v>
      </c>
      <c r="M16" s="1182">
        <f>+'1008 IDCBIS'!J46</f>
        <v>0</v>
      </c>
      <c r="N16" s="1182">
        <f>+'1008 IDCBIS'!J54</f>
        <v>0.125</v>
      </c>
      <c r="O16" s="1184">
        <f>+'1008 IDCBIS'!D17</f>
        <v>0.10634615384615385</v>
      </c>
      <c r="P16" s="1182">
        <f>+'1008 IDCBIS'!J63</f>
        <v>0</v>
      </c>
      <c r="Q16" s="1182">
        <f>+'1008 IDCBIS'!J82</f>
        <v>0</v>
      </c>
      <c r="R16" s="1182">
        <f>+'1008 IDCBIS'!J83</f>
        <v>0</v>
      </c>
      <c r="S16" s="1182">
        <f>+'1008 IDCBIS'!J84</f>
        <v>0</v>
      </c>
      <c r="T16" s="1185">
        <f>+'1008 IDCBIS'!D63</f>
        <v>0</v>
      </c>
      <c r="U16" s="1182">
        <f>+'1008 IDCBIS'!J85</f>
        <v>0</v>
      </c>
      <c r="V16" s="1182">
        <f>+'1008 IDCBIS'!J89</f>
        <v>1</v>
      </c>
      <c r="W16" s="1182">
        <f>+'1008 IDCBIS'!J90</f>
        <v>1</v>
      </c>
      <c r="X16" s="1186">
        <f>+'1008 IDCBIS'!D85</f>
        <v>0.6</v>
      </c>
      <c r="Y16" s="1187">
        <f>+'1008 IDCBIS'!D91</f>
        <v>0.17849038461538463</v>
      </c>
      <c r="Z16" s="1187">
        <v>0.17849038461538463</v>
      </c>
      <c r="AA16" s="1188">
        <v>0.143375</v>
      </c>
      <c r="AB16" s="1189">
        <f t="shared" si="0"/>
        <v>3.5115384615384632E-2</v>
      </c>
    </row>
    <row r="17" spans="1:28" s="1125" customFormat="1" ht="43.5" customHeight="1" x14ac:dyDescent="0.25">
      <c r="A17" s="1201">
        <v>1009</v>
      </c>
      <c r="B17" s="1202" t="s">
        <v>13</v>
      </c>
      <c r="C17" s="1202" t="s">
        <v>1465</v>
      </c>
      <c r="D17" s="1182">
        <f>+'1009 SDCRD'!J2</f>
        <v>1</v>
      </c>
      <c r="E17" s="1182">
        <f>+'1009 SDCRD'!J7</f>
        <v>1</v>
      </c>
      <c r="F17" s="1182">
        <f>+'1009 SDCRD'!J12</f>
        <v>1</v>
      </c>
      <c r="G17" s="1183">
        <f>+'1009 SDCRD'!D2</f>
        <v>0.99999999999999989</v>
      </c>
      <c r="H17" s="1182">
        <f>+'1009 SDCRD'!J17</f>
        <v>0.90192307692307694</v>
      </c>
      <c r="I17" s="1182">
        <f>+'1009 SDCRD'!J21</f>
        <v>0.2</v>
      </c>
      <c r="J17" s="1182">
        <f>+'1009 SDCRD'!J27</f>
        <v>0.93076923076923079</v>
      </c>
      <c r="K17" s="1182">
        <f>+'1009 SDCRD'!J31</f>
        <v>1</v>
      </c>
      <c r="L17" s="1182">
        <f>+'1009 SDCRD'!J38</f>
        <v>1.0000000000000002</v>
      </c>
      <c r="M17" s="1182">
        <f>+'1009 SDCRD'!J46</f>
        <v>1</v>
      </c>
      <c r="N17" s="1182">
        <f>+'1009 SDCRD'!J54</f>
        <v>0.875</v>
      </c>
      <c r="O17" s="1184">
        <f>+'1009 SDCRD'!D17</f>
        <v>0.83894230769230771</v>
      </c>
      <c r="P17" s="1182">
        <f>+'1009 SDCRD'!J63</f>
        <v>0.17160000000000003</v>
      </c>
      <c r="Q17" s="1182">
        <f>+'1009 SDCRD'!J82</f>
        <v>0.22222222222222227</v>
      </c>
      <c r="R17" s="1182">
        <f>+'1009 SDCRD'!J83</f>
        <v>0.54545454545454541</v>
      </c>
      <c r="S17" s="1182">
        <f>+'1009 SDCRD'!J84</f>
        <v>1</v>
      </c>
      <c r="T17" s="1185">
        <f>+'1009 SDCRD'!D63</f>
        <v>0.37218707070707069</v>
      </c>
      <c r="U17" s="1182">
        <f>+'1009 SDCRD'!J85</f>
        <v>1</v>
      </c>
      <c r="V17" s="1182">
        <f>+'1009 SDCRD'!J89</f>
        <v>1</v>
      </c>
      <c r="W17" s="1182">
        <f>+'1009 SDCRD'!J90</f>
        <v>1</v>
      </c>
      <c r="X17" s="1186">
        <f>+'1009 SDCRD'!D85</f>
        <v>1</v>
      </c>
      <c r="Y17" s="1187">
        <f>+'1009 SDCRD'!D91</f>
        <v>0.84863697630147628</v>
      </c>
      <c r="Z17" s="1187">
        <v>0.84863697630147628</v>
      </c>
      <c r="AA17" s="1188">
        <v>0.57264333207070717</v>
      </c>
      <c r="AB17" s="1189">
        <f t="shared" si="0"/>
        <v>0.27599364423076911</v>
      </c>
    </row>
    <row r="18" spans="1:28" s="1125" customFormat="1" ht="43.5" customHeight="1" x14ac:dyDescent="0.25">
      <c r="A18" s="1201">
        <v>1010</v>
      </c>
      <c r="B18" s="1202" t="s">
        <v>14</v>
      </c>
      <c r="C18" s="1202" t="s">
        <v>1138</v>
      </c>
      <c r="D18" s="1182">
        <f>+'1010 Sec.Gob.'!J$2</f>
        <v>1</v>
      </c>
      <c r="E18" s="1182">
        <f>+'1010 Sec.Gob.'!J$7</f>
        <v>0.8</v>
      </c>
      <c r="F18" s="1182">
        <f>+'1010 Sec.Gob.'!J$12</f>
        <v>1</v>
      </c>
      <c r="G18" s="1183">
        <f>+'1010 Sec.Gob.'!D2</f>
        <v>0.92999999999999994</v>
      </c>
      <c r="H18" s="1182">
        <f>+'1010 Sec.Gob.'!J$17</f>
        <v>0.15000000000000002</v>
      </c>
      <c r="I18" s="1182">
        <f>+'1010 Sec.Gob.'!J$21</f>
        <v>0.2</v>
      </c>
      <c r="J18" s="1182">
        <f>+'1010 Sec.Gob.'!J$27</f>
        <v>0.4</v>
      </c>
      <c r="K18" s="1182">
        <f>+'1010 Sec.Gob.'!J$31</f>
        <v>0.44444444444444448</v>
      </c>
      <c r="L18" s="1182">
        <f>+'1010 Sec.Gob.'!J$38</f>
        <v>0.81818181818181823</v>
      </c>
      <c r="M18" s="1182">
        <f>+'1010 Sec.Gob.'!J$46</f>
        <v>0</v>
      </c>
      <c r="N18" s="1182">
        <f>+'1010 Sec.Gob.'!J$54</f>
        <v>1</v>
      </c>
      <c r="O18" s="1184">
        <f>+'1010 Sec.Gob.'!D17</f>
        <v>0.44058080808080813</v>
      </c>
      <c r="P18" s="1182">
        <f>+'1010 Sec.Gob.'!J$63</f>
        <v>0.27160000000000006</v>
      </c>
      <c r="Q18" s="1182">
        <f>+'1010 Sec.Gob.'!J$82</f>
        <v>0.22222222222222227</v>
      </c>
      <c r="R18" s="1182">
        <f>+'1010 Sec.Gob.'!J$83</f>
        <v>9.0909090909090912E-2</v>
      </c>
      <c r="S18" s="1182">
        <f>+'1010 Sec.Gob.'!J$84</f>
        <v>0</v>
      </c>
      <c r="T18" s="1185">
        <f>+'1010 Sec.Gob.'!D63</f>
        <v>0.18400525252525254</v>
      </c>
      <c r="U18" s="1182">
        <f>+'1010 Sec.Gob.'!J$85</f>
        <v>0.5</v>
      </c>
      <c r="V18" s="1182">
        <f>+'1010 Sec.Gob.'!J$89</f>
        <v>1</v>
      </c>
      <c r="W18" s="1182">
        <f>+'1010 Sec.Gob.'!J$90</f>
        <v>1</v>
      </c>
      <c r="X18" s="1186">
        <f>+'1010 Sec.Gob.'!D85</f>
        <v>0.8</v>
      </c>
      <c r="Y18" s="1187">
        <f>+'1010 Sec.Gob.'!D$91</f>
        <v>0.57971996969696971</v>
      </c>
      <c r="Z18" s="1187">
        <v>0.57971996969696971</v>
      </c>
      <c r="AA18" s="1188">
        <v>0.49981677162933685</v>
      </c>
      <c r="AB18" s="1189">
        <f t="shared" si="0"/>
        <v>7.9903198067632852E-2</v>
      </c>
    </row>
    <row r="19" spans="1:28" s="1125" customFormat="1" ht="43.5" customHeight="1" x14ac:dyDescent="0.25">
      <c r="A19" s="1201">
        <v>1011</v>
      </c>
      <c r="B19" s="1202" t="s">
        <v>15</v>
      </c>
      <c r="C19" s="1202" t="s">
        <v>1700</v>
      </c>
      <c r="D19" s="1182">
        <f>+'1011 SDMOV'!J$2</f>
        <v>1</v>
      </c>
      <c r="E19" s="1182">
        <f>+'1011 SDMOV'!J$7</f>
        <v>1</v>
      </c>
      <c r="F19" s="1182">
        <f>+'1011 SDMOV'!J$12</f>
        <v>0.89999999999999991</v>
      </c>
      <c r="G19" s="1183">
        <f>+'1011 SDMOV'!D2</f>
        <v>0.96499999999999986</v>
      </c>
      <c r="H19" s="1182">
        <f>+'1011 SDMOV'!J$17</f>
        <v>0.15000000000000002</v>
      </c>
      <c r="I19" s="1182">
        <f>+'1011 SDMOV'!J$21</f>
        <v>0.4</v>
      </c>
      <c r="J19" s="1182">
        <f>+'1011 SDMOV'!J$27</f>
        <v>0.1</v>
      </c>
      <c r="K19" s="1182">
        <f>+'1011 SDMOV'!J$31</f>
        <v>1</v>
      </c>
      <c r="L19" s="1182">
        <f>+'1011 SDMOV'!J$38</f>
        <v>1</v>
      </c>
      <c r="M19" s="1182">
        <f>+'1011 SDMOV'!J$46</f>
        <v>0.85</v>
      </c>
      <c r="N19" s="1182">
        <f>+'1011 SDMOV'!J$54</f>
        <v>0.625</v>
      </c>
      <c r="O19" s="1184">
        <f>+'1011 SDMOV'!D17</f>
        <v>0.55000000000000004</v>
      </c>
      <c r="P19" s="1182">
        <f>+'1011 SDMOV'!J$63</f>
        <v>0.61460000000000015</v>
      </c>
      <c r="Q19" s="1182">
        <f>+'1011 SDMOV'!J$82</f>
        <v>0.44444444444444453</v>
      </c>
      <c r="R19" s="1182">
        <f>+'1011 SDMOV'!J$83</f>
        <v>1</v>
      </c>
      <c r="S19" s="1182">
        <f>+'1011 SDMOV'!J$84</f>
        <v>0.85</v>
      </c>
      <c r="T19" s="1185">
        <f>+'1011 SDMOV'!D63</f>
        <v>0.63965777777777788</v>
      </c>
      <c r="U19" s="1182">
        <f>+'1011 SDMOV'!J$85</f>
        <v>0</v>
      </c>
      <c r="V19" s="1182">
        <f>+'1011 SDMOV'!J$89</f>
        <v>1</v>
      </c>
      <c r="W19" s="1182">
        <f>+'1011 SDMOV'!J$90</f>
        <v>1</v>
      </c>
      <c r="X19" s="1186">
        <f>+'1011 SDMOV'!D85</f>
        <v>0.6</v>
      </c>
      <c r="Y19" s="1187">
        <f>+'1011 SDMOV'!D$91</f>
        <v>0.68596577777777779</v>
      </c>
      <c r="Z19" s="1187">
        <v>0.68596577777777779</v>
      </c>
      <c r="AA19" s="1188">
        <v>0.61615854864433817</v>
      </c>
      <c r="AB19" s="1189">
        <f t="shared" si="0"/>
        <v>6.9807229133439619E-2</v>
      </c>
    </row>
    <row r="20" spans="1:28" s="1125" customFormat="1" ht="43.5" customHeight="1" x14ac:dyDescent="0.25">
      <c r="A20" s="1201">
        <v>1012</v>
      </c>
      <c r="B20" s="1202" t="s">
        <v>16</v>
      </c>
      <c r="C20" s="1202" t="s">
        <v>1829</v>
      </c>
      <c r="D20" s="1182">
        <f>+'1012 UAECOB'!J2</f>
        <v>0.2</v>
      </c>
      <c r="E20" s="1182">
        <f>+'1012 UAECOB'!J7</f>
        <v>1</v>
      </c>
      <c r="F20" s="1182">
        <f>+'1012 UAECOB'!J12</f>
        <v>0.89999999999999991</v>
      </c>
      <c r="G20" s="1183">
        <f>+'1012 UAECOB'!D2</f>
        <v>0.72499999999999987</v>
      </c>
      <c r="H20" s="1182">
        <f>+'1012 UAECOB'!J17</f>
        <v>0.78</v>
      </c>
      <c r="I20" s="1182">
        <f>+'1012 UAECOB'!J21</f>
        <v>0</v>
      </c>
      <c r="J20" s="1182">
        <f>+'1012 UAECOB'!J27</f>
        <v>0.57999999999999996</v>
      </c>
      <c r="K20" s="1182">
        <f>+'1012 UAECOB'!J31</f>
        <v>0</v>
      </c>
      <c r="L20" s="1182">
        <f>+'1012 UAECOB'!J38</f>
        <v>1.0000000000000002</v>
      </c>
      <c r="M20" s="1182">
        <f>+'1012 UAECOB'!J46</f>
        <v>0.1</v>
      </c>
      <c r="N20" s="1182">
        <f>+'1012 UAECOB'!J54</f>
        <v>0.875</v>
      </c>
      <c r="O20" s="1184">
        <f>+'1012 UAECOB'!D17</f>
        <v>0.53050000000000008</v>
      </c>
      <c r="P20" s="1182">
        <f>+'1012 UAECOB'!J63</f>
        <v>0.1144</v>
      </c>
      <c r="Q20" s="1182">
        <f>+'1012 UAECOB'!J82</f>
        <v>0</v>
      </c>
      <c r="R20" s="1182">
        <f>+'1012 UAECOB'!J83</f>
        <v>0</v>
      </c>
      <c r="S20" s="1182">
        <f>+'1012 UAECOB'!J84</f>
        <v>0.1</v>
      </c>
      <c r="T20" s="1185">
        <f>+'1012 UAECOB'!D63</f>
        <v>4.9319999999999996E-2</v>
      </c>
      <c r="U20" s="1182">
        <f>+'1012 UAECOB'!J85</f>
        <v>0.5</v>
      </c>
      <c r="V20" s="1182">
        <f>+'1012 UAECOB'!J89</f>
        <v>1</v>
      </c>
      <c r="W20" s="1182">
        <f>+'1012 UAECOB'!J90</f>
        <v>1</v>
      </c>
      <c r="X20" s="1186">
        <f>+'1012 UAECOB'!D85</f>
        <v>0.8</v>
      </c>
      <c r="Y20" s="1187">
        <f>+'1012 UAECOB'!D91</f>
        <v>0.55420700000000012</v>
      </c>
      <c r="Z20" s="1187">
        <v>0.55420700000000012</v>
      </c>
      <c r="AA20" s="1188">
        <v>0.52026533333333336</v>
      </c>
      <c r="AB20" s="1189">
        <f t="shared" si="0"/>
        <v>3.3941666666666759E-2</v>
      </c>
    </row>
    <row r="21" spans="1:28" s="1125" customFormat="1" ht="43.5" customHeight="1" x14ac:dyDescent="0.25">
      <c r="A21" s="1201">
        <v>1013</v>
      </c>
      <c r="B21" s="1202" t="s">
        <v>17</v>
      </c>
      <c r="C21" s="1202" t="s">
        <v>1900</v>
      </c>
      <c r="D21" s="1182">
        <f>+'1013 Un.Dis.'!J$2</f>
        <v>0.6</v>
      </c>
      <c r="E21" s="1182">
        <f>+'1013 Un.Dis.'!J$7</f>
        <v>1</v>
      </c>
      <c r="F21" s="1182">
        <f>+'1013 Un.Dis.'!J$12</f>
        <v>0.5</v>
      </c>
      <c r="G21" s="1183">
        <f>+'1013 Un.Dis.'!D2</f>
        <v>0.70500000000000007</v>
      </c>
      <c r="H21" s="1182">
        <f>+'1013 Un.Dis.'!J$17</f>
        <v>0.15000000000000002</v>
      </c>
      <c r="I21" s="1182">
        <f>+'1013 Un.Dis.'!J$21</f>
        <v>0.2</v>
      </c>
      <c r="J21" s="1182">
        <f>+'1013 Un.Dis.'!J$27</f>
        <v>0.1</v>
      </c>
      <c r="K21" s="1182">
        <f>+'1013 Un.Dis.'!J$31</f>
        <v>0.22222222222222224</v>
      </c>
      <c r="L21" s="1182">
        <f>+'1013 Un.Dis.'!J$38</f>
        <v>0</v>
      </c>
      <c r="M21" s="1182">
        <f>+'1013 Un.Dis.'!J$46</f>
        <v>0.1</v>
      </c>
      <c r="N21" s="1182">
        <f>+'1013 Un.Dis.'!J$54</f>
        <v>1</v>
      </c>
      <c r="O21" s="1184">
        <f>+'1013 Un.Dis.'!D17</f>
        <v>0.20472222222222225</v>
      </c>
      <c r="P21" s="1182">
        <f>+'1013 Un.Dis.'!J$63</f>
        <v>0.21440000000000003</v>
      </c>
      <c r="Q21" s="1182">
        <f>+'1013 Un.Dis.'!J$82</f>
        <v>0</v>
      </c>
      <c r="R21" s="1182">
        <f>+'1013 Un.Dis.'!J$83</f>
        <v>0</v>
      </c>
      <c r="S21" s="1182">
        <f>+'1013 Un.Dis.'!J$84</f>
        <v>0.1</v>
      </c>
      <c r="T21" s="1185">
        <f>+'1013 Un.Dis.'!D63</f>
        <v>7.9320000000000002E-2</v>
      </c>
      <c r="U21" s="1182">
        <f>+'1013 Un.Dis.'!J$85</f>
        <v>0.25</v>
      </c>
      <c r="V21" s="1182">
        <f>+'1013 Un.Dis.'!J$89</f>
        <v>1</v>
      </c>
      <c r="W21" s="1182">
        <f>+'1013 Un.Dis.'!J$90</f>
        <v>1</v>
      </c>
      <c r="X21" s="1186">
        <f>+'1013 Un.Dis.'!D85</f>
        <v>0.7</v>
      </c>
      <c r="Y21" s="1187">
        <f>+'1013 Un.Dis.'!D$91</f>
        <v>0.36702922222222223</v>
      </c>
      <c r="Z21" s="1187">
        <v>0.36702922222222223</v>
      </c>
      <c r="AA21" s="1188">
        <v>0.37676785858585859</v>
      </c>
      <c r="AB21" s="1189">
        <f t="shared" si="0"/>
        <v>-9.738636363636366E-3</v>
      </c>
    </row>
    <row r="22" spans="1:28" s="1125" customFormat="1" ht="43.5" customHeight="1" x14ac:dyDescent="0.25">
      <c r="A22" s="1201">
        <v>1014</v>
      </c>
      <c r="B22" s="1202" t="s">
        <v>18</v>
      </c>
      <c r="C22" s="1202" t="s">
        <v>100</v>
      </c>
      <c r="D22" s="1182">
        <f>+'1014 ERU'!J2</f>
        <v>0.4</v>
      </c>
      <c r="E22" s="1182">
        <f>+'1014 ERU'!J7</f>
        <v>1</v>
      </c>
      <c r="F22" s="1182">
        <f>+'1014 ERU'!J12</f>
        <v>1</v>
      </c>
      <c r="G22" s="1183">
        <f>+'1014 ERU'!D2</f>
        <v>0.82</v>
      </c>
      <c r="H22" s="1182">
        <f>+'1014 ERU'!J17</f>
        <v>0.15000000000000002</v>
      </c>
      <c r="I22" s="1182">
        <f>+'1014 ERU'!J21</f>
        <v>0.59000000000000008</v>
      </c>
      <c r="J22" s="1182">
        <f>+'1014 ERU'!J27</f>
        <v>1</v>
      </c>
      <c r="K22" s="1182">
        <f>+'1014 ERU'!J31</f>
        <v>1</v>
      </c>
      <c r="L22" s="1182">
        <f>+'1014 ERU'!J38</f>
        <v>1</v>
      </c>
      <c r="M22" s="1182">
        <f>+'1014 ERU'!J46</f>
        <v>0.8</v>
      </c>
      <c r="N22" s="1182">
        <f>+'1014 ERU'!J54</f>
        <v>0.875</v>
      </c>
      <c r="O22" s="1184">
        <f>+'1014 ERU'!D17</f>
        <v>0.77850000000000008</v>
      </c>
      <c r="P22" s="1182">
        <f>+'1014 ERU'!J63</f>
        <v>0.41460000000000014</v>
      </c>
      <c r="Q22" s="1182">
        <f>+'1014 ERU'!J82</f>
        <v>0.22222222222222227</v>
      </c>
      <c r="R22" s="1182">
        <f>+'1014 ERU'!J83</f>
        <v>1</v>
      </c>
      <c r="S22" s="1182">
        <f>+'1014 ERU'!J84</f>
        <v>0.8</v>
      </c>
      <c r="T22" s="1185">
        <f>+'1014 ERU'!D63</f>
        <v>0.48326888888888897</v>
      </c>
      <c r="U22" s="1182">
        <f>+'1014 ERU'!J85</f>
        <v>0.75000000000000011</v>
      </c>
      <c r="V22" s="1182">
        <f>+'1014 ERU'!J89</f>
        <v>1</v>
      </c>
      <c r="W22" s="1182">
        <f>+'1014 ERU'!J90</f>
        <v>1</v>
      </c>
      <c r="X22" s="1186">
        <f>+'1014 ERU'!D85</f>
        <v>0.90000000000000013</v>
      </c>
      <c r="Y22" s="1187">
        <f>+'1014 ERU'!D91</f>
        <v>0.76750188888888904</v>
      </c>
      <c r="Z22" s="1187">
        <v>0.76750188888888904</v>
      </c>
      <c r="AA22" s="1188">
        <v>0.67836670707070723</v>
      </c>
      <c r="AB22" s="1189">
        <f t="shared" si="0"/>
        <v>8.9135181818181808E-2</v>
      </c>
    </row>
    <row r="23" spans="1:28" s="1125" customFormat="1" ht="43.5" customHeight="1" x14ac:dyDescent="0.25">
      <c r="A23" s="1201">
        <v>1015</v>
      </c>
      <c r="B23" s="1202" t="s">
        <v>19</v>
      </c>
      <c r="C23" s="1202" t="s">
        <v>1465</v>
      </c>
      <c r="D23" s="1182">
        <f>+'1015 IDRD'!J2</f>
        <v>0.80000000000000016</v>
      </c>
      <c r="E23" s="1182">
        <f>+'1015 IDRD'!J7</f>
        <v>1</v>
      </c>
      <c r="F23" s="1182">
        <f>+'1015 IDRD'!J12</f>
        <v>1</v>
      </c>
      <c r="G23" s="1183">
        <f>+'1015 IDRD'!D2</f>
        <v>0.94000000000000006</v>
      </c>
      <c r="H23" s="1182">
        <f>+'1015 IDRD'!J17</f>
        <v>0.41153846153846158</v>
      </c>
      <c r="I23" s="1182">
        <f>+'1015 IDRD'!J21</f>
        <v>0.7</v>
      </c>
      <c r="J23" s="1182">
        <f>+'1015 IDRD'!J27</f>
        <v>0.58461538461538454</v>
      </c>
      <c r="K23" s="1182">
        <f>+'1015 IDRD'!J31</f>
        <v>1</v>
      </c>
      <c r="L23" s="1182">
        <f>+'1015 IDRD'!J38</f>
        <v>1.0000000000000002</v>
      </c>
      <c r="M23" s="1182">
        <f>+'1015 IDRD'!J46</f>
        <v>1</v>
      </c>
      <c r="N23" s="1182">
        <f>+'1015 IDRD'!J54</f>
        <v>1</v>
      </c>
      <c r="O23" s="1184">
        <f>+'1015 IDRD'!D17</f>
        <v>0.78365384615384615</v>
      </c>
      <c r="P23" s="1182">
        <f>+'1015 IDRD'!J63</f>
        <v>0.40020000000000011</v>
      </c>
      <c r="Q23" s="1182">
        <f>+'1015 IDRD'!J82</f>
        <v>0.44444444444444453</v>
      </c>
      <c r="R23" s="1182">
        <f>+'1015 IDRD'!J83</f>
        <v>1</v>
      </c>
      <c r="S23" s="1182">
        <f>+'1015 IDRD'!J84</f>
        <v>1</v>
      </c>
      <c r="T23" s="1185">
        <f>+'1015 IDRD'!D63</f>
        <v>0.59783777777777791</v>
      </c>
      <c r="U23" s="1182">
        <f>+'1015 IDRD'!J85</f>
        <v>1</v>
      </c>
      <c r="V23" s="1182">
        <f>+'1015 IDRD'!J89</f>
        <v>1</v>
      </c>
      <c r="W23" s="1182">
        <f>+'1015 IDRD'!J90</f>
        <v>1</v>
      </c>
      <c r="X23" s="1186">
        <f>+'1015 IDRD'!D85</f>
        <v>1</v>
      </c>
      <c r="Y23" s="1187">
        <f>+'1015 IDRD'!D91</f>
        <v>0.82279339316239331</v>
      </c>
      <c r="Z23" s="1187">
        <v>0.82279339316239331</v>
      </c>
      <c r="AA23" s="1188">
        <v>0.86466276923076923</v>
      </c>
      <c r="AB23" s="1189">
        <f t="shared" si="0"/>
        <v>-4.186937606837593E-2</v>
      </c>
    </row>
    <row r="24" spans="1:28" s="1125" customFormat="1" ht="43.5" customHeight="1" x14ac:dyDescent="0.25">
      <c r="A24" s="1201">
        <v>1016</v>
      </c>
      <c r="B24" s="1202" t="s">
        <v>20</v>
      </c>
      <c r="C24" s="1202" t="s">
        <v>1082</v>
      </c>
      <c r="D24" s="1182">
        <f>+'1016 IPES'!J$2</f>
        <v>1</v>
      </c>
      <c r="E24" s="1182">
        <f>+'1016 IPES'!J$7</f>
        <v>1</v>
      </c>
      <c r="F24" s="1182">
        <f>+'1016 IPES'!J$12</f>
        <v>1</v>
      </c>
      <c r="G24" s="1183">
        <f>+'1016 IPES'!D2</f>
        <v>0.99999999999999989</v>
      </c>
      <c r="H24" s="1182">
        <f>+'1016 IPES'!J$17</f>
        <v>0.23500000000000004</v>
      </c>
      <c r="I24" s="1182">
        <f>+'1016 IPES'!J$21</f>
        <v>0.4</v>
      </c>
      <c r="J24" s="1182">
        <f>+'1016 IPES'!J$27</f>
        <v>0.16</v>
      </c>
      <c r="K24" s="1182">
        <f>+'1016 IPES'!J$31</f>
        <v>0.22222222222222224</v>
      </c>
      <c r="L24" s="1182">
        <f>+'1016 IPES'!J$38</f>
        <v>0</v>
      </c>
      <c r="M24" s="1182">
        <f>+'1016 IPES'!J$46</f>
        <v>0.4</v>
      </c>
      <c r="N24" s="1182">
        <f>+'1016 IPES'!J$54</f>
        <v>1</v>
      </c>
      <c r="O24" s="1184">
        <f>+'1016 IPES'!D17</f>
        <v>0.28947222222222224</v>
      </c>
      <c r="P24" s="1182">
        <f>+'1016 IPES'!J$63</f>
        <v>0.27160000000000006</v>
      </c>
      <c r="Q24" s="1182">
        <f>+'1016 IPES'!J$82</f>
        <v>0</v>
      </c>
      <c r="R24" s="1182">
        <f>+'1016 IPES'!J$83</f>
        <v>0</v>
      </c>
      <c r="S24" s="1182">
        <f>+'1016 IPES'!J$84</f>
        <v>0.4</v>
      </c>
      <c r="T24" s="1185">
        <f>+'1016 IPES'!D63</f>
        <v>0.14147999999999999</v>
      </c>
      <c r="U24" s="1182">
        <f>+'1016 IPES'!J$85</f>
        <v>0.75000000000000011</v>
      </c>
      <c r="V24" s="1182">
        <f>+'1016 IPES'!J$89</f>
        <v>0</v>
      </c>
      <c r="W24" s="1182">
        <f>+'1016 IPES'!J$90</f>
        <v>1</v>
      </c>
      <c r="X24" s="1186">
        <f>+'1016 IPES'!D85</f>
        <v>0.60000000000000009</v>
      </c>
      <c r="Y24" s="1187">
        <f>+'1016 IPES'!D$91</f>
        <v>0.50335772222222219</v>
      </c>
      <c r="Z24" s="1187">
        <v>0.50335772222222219</v>
      </c>
      <c r="AA24" s="1188">
        <v>0.52143966666666663</v>
      </c>
      <c r="AB24" s="1189">
        <f t="shared" si="0"/>
        <v>-1.8081944444444442E-2</v>
      </c>
    </row>
    <row r="25" spans="1:28" s="1125" customFormat="1" ht="43.5" customHeight="1" x14ac:dyDescent="0.25">
      <c r="A25" s="1201">
        <v>1017</v>
      </c>
      <c r="B25" s="1202" t="s">
        <v>21</v>
      </c>
      <c r="C25" s="1202" t="s">
        <v>1082</v>
      </c>
      <c r="D25" s="1182">
        <f>+'1017 IDT'!J$2</f>
        <v>0.80000000000000016</v>
      </c>
      <c r="E25" s="1182">
        <f>+'1017 IDT'!J$7</f>
        <v>1</v>
      </c>
      <c r="F25" s="1182">
        <f>+'1017 IDT'!J$12</f>
        <v>0.8</v>
      </c>
      <c r="G25" s="1183">
        <f>+'1017 IDT'!D2</f>
        <v>0.87000000000000011</v>
      </c>
      <c r="H25" s="1182">
        <f>+'1017 IDT'!J$17</f>
        <v>0.52777777777777779</v>
      </c>
      <c r="I25" s="1182">
        <f>+'1017 IDT'!J$21</f>
        <v>0.7</v>
      </c>
      <c r="J25" s="1182">
        <f>+'1017 IDT'!J$27</f>
        <v>0.3666666666666667</v>
      </c>
      <c r="K25" s="1182">
        <f>+'1017 IDT'!J$31</f>
        <v>0.44444444444444448</v>
      </c>
      <c r="L25" s="1182">
        <f>+'1017 IDT'!J$38</f>
        <v>1.0000000000000002</v>
      </c>
      <c r="M25" s="1182">
        <f>+'1017 IDT'!J$46</f>
        <v>1</v>
      </c>
      <c r="N25" s="1182">
        <f>+'1017 IDT'!J$54</f>
        <v>0.875</v>
      </c>
      <c r="O25" s="1184">
        <f>+'1017 IDT'!D17</f>
        <v>0.68944444444444453</v>
      </c>
      <c r="P25" s="1182">
        <f>+'1017 IDT'!J$63</f>
        <v>0.31440000000000001</v>
      </c>
      <c r="Q25" s="1182">
        <f>+'1017 IDT'!J$82</f>
        <v>0.44444444444444453</v>
      </c>
      <c r="R25" s="1182">
        <f>+'1017 IDT'!J$83</f>
        <v>0</v>
      </c>
      <c r="S25" s="1182">
        <f>+'1017 IDT'!J$84</f>
        <v>1</v>
      </c>
      <c r="T25" s="1185">
        <f>+'1017 IDT'!D63</f>
        <v>0.42209777777777779</v>
      </c>
      <c r="U25" s="1182">
        <f>+'1017 IDT'!J$85</f>
        <v>0.25</v>
      </c>
      <c r="V25" s="1182">
        <f>+'1017 IDT'!J$89</f>
        <v>1</v>
      </c>
      <c r="W25" s="1182">
        <f>+'1017 IDT'!J$90</f>
        <v>1</v>
      </c>
      <c r="X25" s="1186">
        <f>+'1017 IDT'!D85</f>
        <v>0.7</v>
      </c>
      <c r="Y25" s="1187">
        <f>+'1017 IDT'!D$91</f>
        <v>0.71740422222222233</v>
      </c>
      <c r="Z25" s="1187">
        <v>0.71740422222222233</v>
      </c>
      <c r="AA25" s="1188">
        <v>0.70683825000000011</v>
      </c>
      <c r="AB25" s="1189">
        <f t="shared" si="0"/>
        <v>1.056597222222222E-2</v>
      </c>
    </row>
    <row r="26" spans="1:28" s="1125" customFormat="1" ht="43.5" customHeight="1" x14ac:dyDescent="0.25">
      <c r="A26" s="1201">
        <v>1018</v>
      </c>
      <c r="B26" s="1202" t="s">
        <v>22</v>
      </c>
      <c r="C26" s="1202" t="s">
        <v>2399</v>
      </c>
      <c r="D26" s="1182">
        <f>+'1018 FONCEP'!J2</f>
        <v>0.80000000000000016</v>
      </c>
      <c r="E26" s="1182">
        <f>+'1018 FONCEP'!J7</f>
        <v>0.8</v>
      </c>
      <c r="F26" s="1182">
        <f>+'1018 FONCEP'!J12</f>
        <v>1</v>
      </c>
      <c r="G26" s="1183">
        <f>+'1018 FONCEP'!D2</f>
        <v>0.87</v>
      </c>
      <c r="H26" s="1182">
        <f>+'1018 FONCEP'!J17</f>
        <v>0.15000000000000002</v>
      </c>
      <c r="I26" s="1182">
        <f>+'1018 FONCEP'!J21</f>
        <v>0.2</v>
      </c>
      <c r="J26" s="1182">
        <f>+'1018 FONCEP'!J27</f>
        <v>0.61176470588235299</v>
      </c>
      <c r="K26" s="1182">
        <f>+'1018 FONCEP'!J31</f>
        <v>0.77777777777777768</v>
      </c>
      <c r="L26" s="1182">
        <f>+'1018 FONCEP'!J38</f>
        <v>0.81818181818181834</v>
      </c>
      <c r="M26" s="1182">
        <f>+'1018 FONCEP'!J46</f>
        <v>1</v>
      </c>
      <c r="N26" s="1182">
        <f>+'1018 FONCEP'!J54</f>
        <v>0.625</v>
      </c>
      <c r="O26" s="1184">
        <f>+'1018 FONCEP'!D17</f>
        <v>0.57876708259061205</v>
      </c>
      <c r="P26" s="1182">
        <f>+'1018 FONCEP'!J63</f>
        <v>0.50020000000000009</v>
      </c>
      <c r="Q26" s="1182">
        <f>+'1018 FONCEP'!J82</f>
        <v>0.77777777777777779</v>
      </c>
      <c r="R26" s="1182">
        <f>+'1018 FONCEP'!J83</f>
        <v>1</v>
      </c>
      <c r="S26" s="1182">
        <f>+'1018 FONCEP'!J84</f>
        <v>1</v>
      </c>
      <c r="T26" s="1185">
        <f>+'1018 FONCEP'!D63</f>
        <v>0.76117111111111113</v>
      </c>
      <c r="U26" s="1182">
        <f>+'1018 FONCEP'!J85</f>
        <v>1</v>
      </c>
      <c r="V26" s="1182">
        <f>+'1018 FONCEP'!J89</f>
        <v>1</v>
      </c>
      <c r="W26" s="1182">
        <f>+'1018 FONCEP'!J90</f>
        <v>1</v>
      </c>
      <c r="X26" s="1186">
        <f>+'1018 FONCEP'!D85</f>
        <v>1</v>
      </c>
      <c r="Y26" s="1187">
        <f>+'1018 FONCEP'!D91</f>
        <v>0.70543900653594782</v>
      </c>
      <c r="Z26" s="1187">
        <v>0.70543900653594782</v>
      </c>
      <c r="AA26" s="1188">
        <v>0.68956295008912671</v>
      </c>
      <c r="AB26" s="1189">
        <f t="shared" si="0"/>
        <v>1.5876056446821107E-2</v>
      </c>
    </row>
    <row r="27" spans="1:28" s="1125" customFormat="1" ht="43.5" customHeight="1" x14ac:dyDescent="0.25">
      <c r="A27" s="1201">
        <v>1019</v>
      </c>
      <c r="B27" s="1202" t="s">
        <v>23</v>
      </c>
      <c r="C27" s="1202" t="s">
        <v>1900</v>
      </c>
      <c r="D27" s="1182">
        <f>+'1019 SED'!J2</f>
        <v>0.80000000000000016</v>
      </c>
      <c r="E27" s="1182">
        <f>+'1019 SED'!J7</f>
        <v>1</v>
      </c>
      <c r="F27" s="1182">
        <f>+'1019 SED'!J12</f>
        <v>1</v>
      </c>
      <c r="G27" s="1183">
        <f>+'1019 SED'!D2</f>
        <v>0.94000000000000006</v>
      </c>
      <c r="H27" s="1182">
        <f>+'1019 SED'!J17</f>
        <v>0.95952380952380945</v>
      </c>
      <c r="I27" s="1182">
        <f>+'1019 SED'!J21</f>
        <v>0.7</v>
      </c>
      <c r="J27" s="1182">
        <f>+'1019 SED'!J27</f>
        <v>0.97142857142857131</v>
      </c>
      <c r="K27" s="1182">
        <f>+'1019 SED'!J31</f>
        <v>0.44444444444444448</v>
      </c>
      <c r="L27" s="1182">
        <f>+'1019 SED'!J38</f>
        <v>1.0000000000000002</v>
      </c>
      <c r="M27" s="1182">
        <f>+'1019 SED'!J46</f>
        <v>0.1</v>
      </c>
      <c r="N27" s="1182">
        <f>+'1019 SED'!J54</f>
        <v>1</v>
      </c>
      <c r="O27" s="1184">
        <f>+'1019 SED'!D17</f>
        <v>0.79765873015873023</v>
      </c>
      <c r="P27" s="1182">
        <f>+'1019 SED'!J63</f>
        <v>0.47160000000000002</v>
      </c>
      <c r="Q27" s="1182">
        <f>+'1019 SED'!J82</f>
        <v>1</v>
      </c>
      <c r="R27" s="1182">
        <f>+'1019 SED'!J83</f>
        <v>9.0909090909090912E-2</v>
      </c>
      <c r="S27" s="1182">
        <f>+'1019 SED'!J84</f>
        <v>0.1</v>
      </c>
      <c r="T27" s="1185">
        <f>+'1019 SED'!D63</f>
        <v>0.57011636363636364</v>
      </c>
      <c r="U27" s="1182">
        <f>+'1019 SED'!J85</f>
        <v>1</v>
      </c>
      <c r="V27" s="1182">
        <f>+'1019 SED'!J89</f>
        <v>1</v>
      </c>
      <c r="W27" s="1182">
        <f>+'1019 SED'!J90</f>
        <v>1</v>
      </c>
      <c r="X27" s="1186">
        <f>+'1019 SED'!D85</f>
        <v>1</v>
      </c>
      <c r="Y27" s="1187">
        <f>+'1019 SED'!D91</f>
        <v>0.82772393795093813</v>
      </c>
      <c r="Z27" s="1187">
        <v>0.82772393795093813</v>
      </c>
      <c r="AA27" s="1188">
        <v>0.77450183080808077</v>
      </c>
      <c r="AB27" s="1189">
        <f t="shared" si="0"/>
        <v>5.3222107142857356E-2</v>
      </c>
    </row>
    <row r="28" spans="1:28" s="1125" customFormat="1" ht="43.5" customHeight="1" x14ac:dyDescent="0.25">
      <c r="A28" s="1201">
        <v>1020</v>
      </c>
      <c r="B28" s="1202" t="s">
        <v>24</v>
      </c>
      <c r="C28" s="1202" t="s">
        <v>1465</v>
      </c>
      <c r="D28" s="1182">
        <f>+'1020 IDARTES'!J$2</f>
        <v>0.80000000000000016</v>
      </c>
      <c r="E28" s="1182">
        <f>+'1020 IDARTES'!J$7</f>
        <v>1</v>
      </c>
      <c r="F28" s="1182">
        <f>+'1020 IDARTES'!J$12</f>
        <v>0.8</v>
      </c>
      <c r="G28" s="1183">
        <f>+'1020 IDARTES'!D2</f>
        <v>0.87000000000000011</v>
      </c>
      <c r="H28" s="1182">
        <f>+'1020 IDARTES'!J$17</f>
        <v>0.54666666666666663</v>
      </c>
      <c r="I28" s="1182">
        <f>+'1020 IDARTES'!J$21</f>
        <v>0.7</v>
      </c>
      <c r="J28" s="1182">
        <f>+'1020 IDARTES'!J$27</f>
        <v>0.67999999999999994</v>
      </c>
      <c r="K28" s="1182">
        <f>+'1020 IDARTES'!J$31</f>
        <v>0.44444444444444448</v>
      </c>
      <c r="L28" s="1182">
        <f>+'1020 IDARTES'!J$38</f>
        <v>1.0000000000000002</v>
      </c>
      <c r="M28" s="1182">
        <f>+'1020 IDARTES'!J$46</f>
        <v>0.8</v>
      </c>
      <c r="N28" s="1182">
        <f>+'1020 IDARTES'!J$54</f>
        <v>1</v>
      </c>
      <c r="O28" s="1184">
        <f>+'1020 IDARTES'!D17</f>
        <v>0.74744444444444447</v>
      </c>
      <c r="P28" s="1182">
        <f>+'1020 IDARTES'!J$63</f>
        <v>0.32880000000000009</v>
      </c>
      <c r="Q28" s="1182">
        <f>+'1020 IDARTES'!J$82</f>
        <v>1</v>
      </c>
      <c r="R28" s="1182">
        <f>+'1020 IDARTES'!J$83</f>
        <v>0.54545454545454541</v>
      </c>
      <c r="S28" s="1182">
        <f>+'1020 IDARTES'!J$84</f>
        <v>0.8</v>
      </c>
      <c r="T28" s="1185">
        <f>+'1020 IDARTES'!D63</f>
        <v>0.70045818181818187</v>
      </c>
      <c r="U28" s="1182">
        <f>+'1020 IDARTES'!J$85</f>
        <v>0.5</v>
      </c>
      <c r="V28" s="1182">
        <f>+'1020 IDARTES'!J$89</f>
        <v>1</v>
      </c>
      <c r="W28" s="1182">
        <f>+'1020 IDARTES'!J$90</f>
        <v>1</v>
      </c>
      <c r="X28" s="1186">
        <f>+'1020 IDARTES'!D85</f>
        <v>0.8</v>
      </c>
      <c r="Y28" s="1187">
        <f>+'1020 IDARTES'!D$91</f>
        <v>0.78214026262626279</v>
      </c>
      <c r="Z28" s="1187">
        <v>0.78214026262626279</v>
      </c>
      <c r="AA28" s="1188">
        <v>0.76333861183261198</v>
      </c>
      <c r="AB28" s="1189">
        <f t="shared" si="0"/>
        <v>1.8801650793650815E-2</v>
      </c>
    </row>
    <row r="29" spans="1:28" s="1125" customFormat="1" ht="43.5" customHeight="1" x14ac:dyDescent="0.25">
      <c r="A29" s="1201">
        <v>1021</v>
      </c>
      <c r="B29" s="1202" t="s">
        <v>25</v>
      </c>
      <c r="C29" s="1202" t="s">
        <v>1700</v>
      </c>
      <c r="D29" s="1182">
        <f>+'1021 TRANSMI'!J2</f>
        <v>1</v>
      </c>
      <c r="E29" s="1182">
        <f>+'1021 TRANSMI'!J7</f>
        <v>1</v>
      </c>
      <c r="F29" s="1182">
        <f>+'1021 TRANSMI'!J12</f>
        <v>1</v>
      </c>
      <c r="G29" s="1183">
        <f>+'1021 TRANSMI'!D2</f>
        <v>0.99999999999999989</v>
      </c>
      <c r="H29" s="1182">
        <f>+'1021 TRANSMI'!J17</f>
        <v>1</v>
      </c>
      <c r="I29" s="1182">
        <f>+'1021 TRANSMI'!J21</f>
        <v>1</v>
      </c>
      <c r="J29" s="1182">
        <f>+'1021 TRANSMI'!J27</f>
        <v>1</v>
      </c>
      <c r="K29" s="1182">
        <f>+'1021 TRANSMI'!J31</f>
        <v>0</v>
      </c>
      <c r="L29" s="1182">
        <f>+'1021 TRANSMI'!J38</f>
        <v>1.0000000000000002</v>
      </c>
      <c r="M29" s="1182">
        <f>+'1021 TRANSMI'!J46</f>
        <v>1</v>
      </c>
      <c r="N29" s="1182">
        <f>+'1021 TRANSMI'!J54</f>
        <v>1</v>
      </c>
      <c r="O29" s="1184">
        <f>+'1021 TRANSMI'!D17</f>
        <v>0.9</v>
      </c>
      <c r="P29" s="1182">
        <f>+'1021 TRANSMI'!J63</f>
        <v>0.84320000000000017</v>
      </c>
      <c r="Q29" s="1182">
        <f>+'1021 TRANSMI'!J82</f>
        <v>0.44444444444444453</v>
      </c>
      <c r="R29" s="1182">
        <f>+'1021 TRANSMI'!J83</f>
        <v>0</v>
      </c>
      <c r="S29" s="1182">
        <f>+'1021 TRANSMI'!J84</f>
        <v>1</v>
      </c>
      <c r="T29" s="1185">
        <f>+'1021 TRANSMI'!D63</f>
        <v>0.5807377777777778</v>
      </c>
      <c r="U29" s="1182">
        <f>+'1021 TRANSMI'!J85</f>
        <v>1</v>
      </c>
      <c r="V29" s="1182">
        <f>+'1021 TRANSMI'!J89</f>
        <v>1</v>
      </c>
      <c r="W29" s="1182">
        <f>+'1021 TRANSMI'!J90</f>
        <v>1</v>
      </c>
      <c r="X29" s="1186">
        <f>+'1021 TRANSMI'!D85</f>
        <v>1</v>
      </c>
      <c r="Y29" s="1187">
        <f>+'1021 TRANSMI'!D91</f>
        <v>0.90307377777777775</v>
      </c>
      <c r="Z29" s="1187">
        <v>0.90307377777777775</v>
      </c>
      <c r="AA29" s="1188">
        <v>0.86029288888888877</v>
      </c>
      <c r="AB29" s="1189">
        <f t="shared" si="0"/>
        <v>4.2780888888888979E-2</v>
      </c>
    </row>
    <row r="30" spans="1:28" s="1125" customFormat="1" ht="43.5" customHeight="1" x14ac:dyDescent="0.25">
      <c r="A30" s="1201">
        <v>1022</v>
      </c>
      <c r="B30" s="1202" t="s">
        <v>26</v>
      </c>
      <c r="C30" s="1202" t="s">
        <v>2759</v>
      </c>
      <c r="D30" s="1182">
        <f>+'1022 VEED'!J$2</f>
        <v>1</v>
      </c>
      <c r="E30" s="1182">
        <f>+'1022 VEED'!J$7</f>
        <v>1</v>
      </c>
      <c r="F30" s="1182">
        <f>+'1022 VEED'!J$12</f>
        <v>1</v>
      </c>
      <c r="G30" s="1183">
        <f>+'1022 VEED'!D2</f>
        <v>0.99999999999999989</v>
      </c>
      <c r="H30" s="1182">
        <f>+'1022 VEED'!J$17</f>
        <v>0.46875</v>
      </c>
      <c r="I30" s="1182">
        <f>+'1022 VEED'!J$21</f>
        <v>0.7</v>
      </c>
      <c r="J30" s="1182">
        <f>+'1022 VEED'!J$27</f>
        <v>0.625</v>
      </c>
      <c r="K30" s="1182">
        <f>+'1022 VEED'!J$31</f>
        <v>1</v>
      </c>
      <c r="L30" s="1182">
        <f>+'1022 VEED'!J$38</f>
        <v>0.81818181818181834</v>
      </c>
      <c r="M30" s="1182">
        <f>+'1022 VEED'!J$46</f>
        <v>1</v>
      </c>
      <c r="N30" s="1182">
        <f>+'1022 VEED'!J$54</f>
        <v>1</v>
      </c>
      <c r="O30" s="1184">
        <f>+'1022 VEED'!D17</f>
        <v>0.76394886363636361</v>
      </c>
      <c r="P30" s="1182">
        <f>+'1022 VEED'!J$63</f>
        <v>0.50020000000000009</v>
      </c>
      <c r="Q30" s="1182">
        <f>+'1022 VEED'!J$82</f>
        <v>0.22222222222222227</v>
      </c>
      <c r="R30" s="1182">
        <f>+'1022 VEED'!J$83</f>
        <v>0.54545454545454541</v>
      </c>
      <c r="S30" s="1182">
        <f>+'1022 VEED'!J$84</f>
        <v>1</v>
      </c>
      <c r="T30" s="1185">
        <f>+'1022 VEED'!D63</f>
        <v>0.47076707070707069</v>
      </c>
      <c r="U30" s="1182">
        <f>+'1022 VEED'!J$85</f>
        <v>1</v>
      </c>
      <c r="V30" s="1182">
        <f>+'1022 VEED'!J$89</f>
        <v>0</v>
      </c>
      <c r="W30" s="1182">
        <f>+'1022 VEED'!J$90</f>
        <v>1</v>
      </c>
      <c r="X30" s="1186">
        <f>+'1022 VEED'!D85</f>
        <v>0.7</v>
      </c>
      <c r="Y30" s="1187">
        <f>+'1022 VEED'!D$91</f>
        <v>0.80224858207070704</v>
      </c>
      <c r="Z30" s="1187">
        <v>0.80224858207070704</v>
      </c>
      <c r="AA30" s="1188">
        <v>0.50060658207070707</v>
      </c>
      <c r="AB30" s="1189">
        <f t="shared" si="0"/>
        <v>0.30164199999999997</v>
      </c>
    </row>
    <row r="31" spans="1:28" s="1125" customFormat="1" ht="43.5" customHeight="1" x14ac:dyDescent="0.25">
      <c r="A31" s="1201">
        <v>1023</v>
      </c>
      <c r="B31" s="1202" t="s">
        <v>27</v>
      </c>
      <c r="C31" s="1202" t="s">
        <v>2759</v>
      </c>
      <c r="D31" s="1182">
        <f>+'1023 PERS.'!J$2</f>
        <v>0.6</v>
      </c>
      <c r="E31" s="1182">
        <f>+'1023 PERS.'!J$7</f>
        <v>0.8</v>
      </c>
      <c r="F31" s="1182">
        <f>+'1023 PERS.'!J$12</f>
        <v>0.8</v>
      </c>
      <c r="G31" s="1183">
        <f>+'1023 PERS.'!D2</f>
        <v>0.74</v>
      </c>
      <c r="H31" s="1182">
        <f>+'1023 PERS.'!J$17</f>
        <v>0.25303030303030305</v>
      </c>
      <c r="I31" s="1182">
        <f>+'1023 PERS.'!J$21</f>
        <v>0.59000000000000008</v>
      </c>
      <c r="J31" s="1182">
        <f>+'1023 PERS.'!J$27</f>
        <v>0.47272727272727272</v>
      </c>
      <c r="K31" s="1182">
        <f>+'1023 PERS.'!J$31</f>
        <v>0.44444444444444448</v>
      </c>
      <c r="L31" s="1182">
        <f>+'1023 PERS.'!J$38</f>
        <v>0.3636363636363637</v>
      </c>
      <c r="M31" s="1182">
        <f>+'1023 PERS.'!J$46</f>
        <v>0</v>
      </c>
      <c r="N31" s="1182">
        <f>+'1023 PERS.'!J$54</f>
        <v>0.625</v>
      </c>
      <c r="O31" s="1184">
        <f>+'1023 PERS.'!D17</f>
        <v>0.40067171717171723</v>
      </c>
      <c r="P31" s="1182">
        <f>+'1023 PERS.'!J$63</f>
        <v>0.31440000000000001</v>
      </c>
      <c r="Q31" s="1182">
        <f>+'1023 PERS.'!J$82</f>
        <v>0</v>
      </c>
      <c r="R31" s="1182">
        <f>+'1023 PERS.'!J$83</f>
        <v>0</v>
      </c>
      <c r="S31" s="1182">
        <f>+'1023 PERS.'!J$84</f>
        <v>0</v>
      </c>
      <c r="T31" s="1185">
        <f>+'1023 PERS.'!D63</f>
        <v>9.4320000000000001E-2</v>
      </c>
      <c r="U31" s="1182">
        <f>+'1023 PERS.'!J$85</f>
        <v>1</v>
      </c>
      <c r="V31" s="1182">
        <f>+'1023 PERS.'!J$89</f>
        <v>1</v>
      </c>
      <c r="W31" s="1182">
        <f>+'1023 PERS.'!J$90</f>
        <v>1</v>
      </c>
      <c r="X31" s="1186">
        <f>+'1023 PERS.'!D85</f>
        <v>1</v>
      </c>
      <c r="Y31" s="1187">
        <f>+'1023 PERS.'!D$91</f>
        <v>0.50180144444444452</v>
      </c>
      <c r="Z31" s="1187">
        <v>0.50180144444444452</v>
      </c>
      <c r="AA31" s="1188">
        <v>0.45568199999999998</v>
      </c>
      <c r="AB31" s="1189">
        <f t="shared" si="0"/>
        <v>4.6119444444444546E-2</v>
      </c>
    </row>
    <row r="32" spans="1:28" s="1125" customFormat="1" ht="43.5" customHeight="1" x14ac:dyDescent="0.25">
      <c r="A32" s="1201">
        <v>1024</v>
      </c>
      <c r="B32" s="1202" t="s">
        <v>28</v>
      </c>
      <c r="C32" s="1202" t="s">
        <v>1465</v>
      </c>
      <c r="D32" s="1182">
        <f>+'1024 FUGA'!J2</f>
        <v>0.80000000000000016</v>
      </c>
      <c r="E32" s="1182">
        <f>+'1024 FUGA'!J7</f>
        <v>0.90000000000000013</v>
      </c>
      <c r="F32" s="1182">
        <f>+'1024 FUGA'!J12</f>
        <v>0.60000000000000009</v>
      </c>
      <c r="G32" s="1183">
        <f>+'1024 FUGA'!D2</f>
        <v>0.76500000000000012</v>
      </c>
      <c r="H32" s="1182">
        <f>+'1024 FUGA'!J17</f>
        <v>0.89375000000000004</v>
      </c>
      <c r="I32" s="1182">
        <f>+'1024 FUGA'!J21</f>
        <v>0.15000000000000002</v>
      </c>
      <c r="J32" s="1182">
        <f>+'1024 FUGA'!J27</f>
        <v>0.92500000000000004</v>
      </c>
      <c r="K32" s="1182">
        <f>+'1024 FUGA'!J31</f>
        <v>0</v>
      </c>
      <c r="L32" s="1182">
        <f>+'1024 FUGA'!J38</f>
        <v>0</v>
      </c>
      <c r="M32" s="1182">
        <f>+'1024 FUGA'!J46</f>
        <v>0</v>
      </c>
      <c r="N32" s="1182">
        <f>+'1024 FUGA'!J54</f>
        <v>0</v>
      </c>
      <c r="O32" s="1184">
        <f>+'1024 FUGA'!D17</f>
        <v>0.34156249999999999</v>
      </c>
      <c r="P32" s="1182">
        <f>+'1024 FUGA'!J63</f>
        <v>0.20020000000000004</v>
      </c>
      <c r="Q32" s="1182">
        <f>+'1024 FUGA'!J82</f>
        <v>0</v>
      </c>
      <c r="R32" s="1182">
        <f>+'1024 FUGA'!J83</f>
        <v>0</v>
      </c>
      <c r="S32" s="1182">
        <f>+'1024 FUGA'!J84</f>
        <v>0</v>
      </c>
      <c r="T32" s="1185">
        <f>+'1024 FUGA'!D63</f>
        <v>6.0060000000000009E-2</v>
      </c>
      <c r="U32" s="1182">
        <f>+'1024 FUGA'!J85</f>
        <v>0.5</v>
      </c>
      <c r="V32" s="1182">
        <f>+'1024 FUGA'!J89</f>
        <v>1</v>
      </c>
      <c r="W32" s="1182">
        <f>+'1024 FUGA'!J90</f>
        <v>0</v>
      </c>
      <c r="X32" s="1186">
        <f>+'1024 FUGA'!D85</f>
        <v>0.5</v>
      </c>
      <c r="Y32" s="1187">
        <f>+'1024 FUGA'!D91</f>
        <v>0.44836537500000012</v>
      </c>
      <c r="Z32" s="1187">
        <v>0.44836537500000012</v>
      </c>
      <c r="AA32" s="1188">
        <v>0.17925000000000002</v>
      </c>
      <c r="AB32" s="1189">
        <f t="shared" si="0"/>
        <v>0.2691153750000001</v>
      </c>
    </row>
    <row r="33" spans="1:28" s="1125" customFormat="1" ht="43.5" customHeight="1" x14ac:dyDescent="0.25">
      <c r="A33" s="1201">
        <v>1025</v>
      </c>
      <c r="B33" s="1202" t="s">
        <v>29</v>
      </c>
      <c r="C33" s="1202" t="s">
        <v>2995</v>
      </c>
      <c r="D33" s="1182">
        <f>+'1025 SDMU'!J$2</f>
        <v>1</v>
      </c>
      <c r="E33" s="1182">
        <f>+'1025 SDMU'!J$7</f>
        <v>1</v>
      </c>
      <c r="F33" s="1182">
        <f>+'1025 SDMU'!J$12</f>
        <v>1</v>
      </c>
      <c r="G33" s="1183">
        <f>+'1025 SDMU'!D2</f>
        <v>0.99999999999999989</v>
      </c>
      <c r="H33" s="1182">
        <f>+'1025 SDMU'!J$17</f>
        <v>0.15000000000000002</v>
      </c>
      <c r="I33" s="1182">
        <f>+'1025 SDMU'!J$21</f>
        <v>0.59000000000000008</v>
      </c>
      <c r="J33" s="1182">
        <f>+'1025 SDMU'!J$27</f>
        <v>0.57647058823529407</v>
      </c>
      <c r="K33" s="1182">
        <f>+'1025 SDMU'!J$31</f>
        <v>1</v>
      </c>
      <c r="L33" s="1182">
        <f>+'1025 SDMU'!J$38</f>
        <v>1</v>
      </c>
      <c r="M33" s="1182">
        <f>+'1025 SDMU'!J$46</f>
        <v>0.75</v>
      </c>
      <c r="N33" s="1182">
        <f>+'1025 SDMU'!J$54</f>
        <v>1</v>
      </c>
      <c r="O33" s="1184">
        <f>+'1025 SDMU'!D17</f>
        <v>0.70129411764705873</v>
      </c>
      <c r="P33" s="1182">
        <f>+'1025 SDMU'!J$63</f>
        <v>0.38600000000000012</v>
      </c>
      <c r="Q33" s="1182">
        <f>+'1025 SDMU'!J$82</f>
        <v>0.44444444444444453</v>
      </c>
      <c r="R33" s="1182">
        <f>+'1025 SDMU'!J$83</f>
        <v>1</v>
      </c>
      <c r="S33" s="1182">
        <f>+'1025 SDMU'!J$84</f>
        <v>0.75</v>
      </c>
      <c r="T33" s="1185">
        <f>+'1025 SDMU'!D63</f>
        <v>0.55607777777777789</v>
      </c>
      <c r="U33" s="1182">
        <f>+'1025 SDMU'!J$85</f>
        <v>1</v>
      </c>
      <c r="V33" s="1182">
        <f>+'1025 SDMU'!J$89</f>
        <v>1</v>
      </c>
      <c r="W33" s="1182">
        <f>+'1025 SDMU'!J$90</f>
        <v>1</v>
      </c>
      <c r="X33" s="1186">
        <f>+'1025 SDMU'!D85</f>
        <v>1</v>
      </c>
      <c r="Y33" s="1187">
        <f>+'1025 SDMU'!D$91</f>
        <v>0.7913195424836601</v>
      </c>
      <c r="Z33" s="1187">
        <v>0.7913195424836601</v>
      </c>
      <c r="AA33" s="1188">
        <v>0.79036824836601305</v>
      </c>
      <c r="AB33" s="1189">
        <f t="shared" si="0"/>
        <v>9.5129411764705019E-4</v>
      </c>
    </row>
    <row r="34" spans="1:28" s="1125" customFormat="1" ht="43.5" customHeight="1" x14ac:dyDescent="0.25">
      <c r="A34" s="1201">
        <v>1026</v>
      </c>
      <c r="B34" s="1202" t="s">
        <v>30</v>
      </c>
      <c r="C34" s="1202" t="s">
        <v>100</v>
      </c>
      <c r="D34" s="1182">
        <f>+'1026 CVP'!J$2</f>
        <v>0.80000000000000016</v>
      </c>
      <c r="E34" s="1182">
        <f>+'1026 CVP'!J$7</f>
        <v>1</v>
      </c>
      <c r="F34" s="1182">
        <f>+'1026 CVP'!J$12</f>
        <v>1</v>
      </c>
      <c r="G34" s="1183">
        <f>+'1026 CVP'!D2</f>
        <v>0.94000000000000006</v>
      </c>
      <c r="H34" s="1182">
        <f>+'1026 CVP'!J$17</f>
        <v>0.86923076923076925</v>
      </c>
      <c r="I34" s="1182">
        <f>+'1026 CVP'!J$21</f>
        <v>0.4</v>
      </c>
      <c r="J34" s="1182">
        <f>+'1026 CVP'!J$27</f>
        <v>0.90769230769230758</v>
      </c>
      <c r="K34" s="1182">
        <f>+'1026 CVP'!J$31</f>
        <v>1</v>
      </c>
      <c r="L34" s="1182">
        <f>+'1026 CVP'!J$38</f>
        <v>1.0000000000000002</v>
      </c>
      <c r="M34" s="1182">
        <f>+'1026 CVP'!J$46</f>
        <v>0.9</v>
      </c>
      <c r="N34" s="1182">
        <f>+'1026 CVP'!J$54</f>
        <v>1</v>
      </c>
      <c r="O34" s="1184">
        <f>+'1026 CVP'!D17</f>
        <v>0.8619230769230769</v>
      </c>
      <c r="P34" s="1182">
        <f>+'1026 CVP'!J$63</f>
        <v>0.35740000000000011</v>
      </c>
      <c r="Q34" s="1182">
        <f>+'1026 CVP'!J$82</f>
        <v>0.22222222222222227</v>
      </c>
      <c r="R34" s="1182">
        <f>+'1026 CVP'!J$83</f>
        <v>0.54545454545454541</v>
      </c>
      <c r="S34" s="1182">
        <f>+'1026 CVP'!J$84</f>
        <v>0.9</v>
      </c>
      <c r="T34" s="1185">
        <f>+'1026 CVP'!D63</f>
        <v>0.41292707070707074</v>
      </c>
      <c r="U34" s="1182">
        <f>+'1026 CVP'!J$85</f>
        <v>0.5</v>
      </c>
      <c r="V34" s="1182">
        <f>+'1026 CVP'!J$89</f>
        <v>1</v>
      </c>
      <c r="W34" s="1182">
        <f>+'1026 CVP'!J$90</f>
        <v>1</v>
      </c>
      <c r="X34" s="1186">
        <f>+'1026 CVP'!D85</f>
        <v>0.8</v>
      </c>
      <c r="Y34" s="1187">
        <f>+'1026 CVP'!D$91</f>
        <v>0.8373503993783995</v>
      </c>
      <c r="Z34" s="1187">
        <v>0.8373503993783995</v>
      </c>
      <c r="AA34" s="1188">
        <v>0.76132770707070707</v>
      </c>
      <c r="AB34" s="1189">
        <f t="shared" si="0"/>
        <v>7.602269230769243E-2</v>
      </c>
    </row>
    <row r="35" spans="1:28" s="1125" customFormat="1" ht="43.5" customHeight="1" x14ac:dyDescent="0.25">
      <c r="A35" s="1201">
        <v>1027</v>
      </c>
      <c r="B35" s="1202" t="s">
        <v>31</v>
      </c>
      <c r="C35" s="1202" t="s">
        <v>1465</v>
      </c>
      <c r="D35" s="1182">
        <f>+'1027 CA-CA'!J2</f>
        <v>0.80000000000000016</v>
      </c>
      <c r="E35" s="1182">
        <f>+'1027 CA-CA'!J7</f>
        <v>0.3</v>
      </c>
      <c r="F35" s="1182">
        <f>+'1027 CA-CA'!J12</f>
        <v>1</v>
      </c>
      <c r="G35" s="1183">
        <f>+'1027 CA-CA'!D2</f>
        <v>0.69500000000000006</v>
      </c>
      <c r="H35" s="1182">
        <f>+'1027 CA-CA'!J17</f>
        <v>0.71666666666666667</v>
      </c>
      <c r="I35" s="1182">
        <f>+'1027 CA-CA'!J21</f>
        <v>0.7</v>
      </c>
      <c r="J35" s="1182">
        <f>+'1027 CA-CA'!J27</f>
        <v>0.7</v>
      </c>
      <c r="K35" s="1182">
        <f>+'1027 CA-CA'!J31</f>
        <v>0</v>
      </c>
      <c r="L35" s="1182">
        <f>+'1027 CA-CA'!J38</f>
        <v>1.0000000000000002</v>
      </c>
      <c r="M35" s="1182">
        <f>+'1027 CA-CA'!J46</f>
        <v>0.1</v>
      </c>
      <c r="N35" s="1182">
        <f>+'1027 CA-CA'!J54</f>
        <v>0.25</v>
      </c>
      <c r="O35" s="1184">
        <f>+'1027 CA-CA'!D17</f>
        <v>0.58750000000000002</v>
      </c>
      <c r="P35" s="1182">
        <f>+'1027 CA-CA'!J63</f>
        <v>0.1144</v>
      </c>
      <c r="Q35" s="1182">
        <f>+'1027 CA-CA'!J82</f>
        <v>0</v>
      </c>
      <c r="R35" s="1182">
        <f>+'1027 CA-CA'!J83</f>
        <v>0</v>
      </c>
      <c r="S35" s="1182">
        <f>+'1027 CA-CA'!J84</f>
        <v>0.1</v>
      </c>
      <c r="T35" s="1185">
        <f>+'1027 CA-CA'!D63</f>
        <v>4.9319999999999996E-2</v>
      </c>
      <c r="U35" s="1182">
        <f>+'1027 CA-CA'!J85</f>
        <v>1</v>
      </c>
      <c r="V35" s="1182">
        <f>+'1027 CA-CA'!J89</f>
        <v>1</v>
      </c>
      <c r="W35" s="1182">
        <f>+'1027 CA-CA'!J90</f>
        <v>1</v>
      </c>
      <c r="X35" s="1186">
        <f>+'1027 CA-CA'!D85</f>
        <v>1</v>
      </c>
      <c r="Y35" s="1187">
        <f>+'1027 CA-CA'!D91</f>
        <v>0.58655700000000011</v>
      </c>
      <c r="Z35" s="1187">
        <v>0.58655700000000011</v>
      </c>
      <c r="AA35" s="1188">
        <v>0.42580699999999999</v>
      </c>
      <c r="AB35" s="1189">
        <f t="shared" si="0"/>
        <v>0.16075000000000012</v>
      </c>
    </row>
    <row r="36" spans="1:28" s="1125" customFormat="1" ht="43.5" customHeight="1" x14ac:dyDescent="0.25">
      <c r="A36" s="1201">
        <v>1028</v>
      </c>
      <c r="B36" s="1202" t="s">
        <v>32</v>
      </c>
      <c r="C36" s="1202" t="s">
        <v>32</v>
      </c>
      <c r="D36" s="1182">
        <f>+'1028 CONCEJO'!J$2</f>
        <v>1</v>
      </c>
      <c r="E36" s="1182">
        <f>+'1028 CONCEJO'!J$7</f>
        <v>0.3</v>
      </c>
      <c r="F36" s="1182">
        <f>+'1028 CONCEJO'!J$12</f>
        <v>0</v>
      </c>
      <c r="G36" s="1183">
        <f>+'1028 CONCEJO'!D2</f>
        <v>0.40499999999999997</v>
      </c>
      <c r="H36" s="1182">
        <f>+'1028 CONCEJO'!J$17</f>
        <v>0.15000000000000002</v>
      </c>
      <c r="I36" s="1182">
        <f>+'1028 CONCEJO'!J$21</f>
        <v>0.2</v>
      </c>
      <c r="J36" s="1182">
        <f>+'1028 CONCEJO'!J$27</f>
        <v>0.4</v>
      </c>
      <c r="K36" s="1182">
        <f>+'1028 CONCEJO'!J$31</f>
        <v>0</v>
      </c>
      <c r="L36" s="1182">
        <f>+'1028 CONCEJO'!J$38</f>
        <v>0</v>
      </c>
      <c r="M36" s="1182">
        <f>+'1028 CONCEJO'!J$46</f>
        <v>0</v>
      </c>
      <c r="N36" s="1182">
        <f>+'1028 CONCEJO'!J$54</f>
        <v>0.875</v>
      </c>
      <c r="O36" s="1184">
        <f>+'1028 CONCEJO'!D17</f>
        <v>0.22000000000000003</v>
      </c>
      <c r="P36" s="1182">
        <f>+'1028 CONCEJO'!J$63</f>
        <v>0</v>
      </c>
      <c r="Q36" s="1182">
        <f>+'1028 CONCEJO'!J$82</f>
        <v>0</v>
      </c>
      <c r="R36" s="1182">
        <f>+'1028 CONCEJO'!J$83</f>
        <v>0</v>
      </c>
      <c r="S36" s="1182">
        <f>+'1028 CONCEJO'!J$84</f>
        <v>0</v>
      </c>
      <c r="T36" s="1185">
        <f>+'1028 CONCEJO'!D63</f>
        <v>0</v>
      </c>
      <c r="U36" s="1182">
        <f>+'1028 CONCEJO'!J$85</f>
        <v>0</v>
      </c>
      <c r="V36" s="1182">
        <f>+'1028 CONCEJO'!J$89</f>
        <v>0</v>
      </c>
      <c r="W36" s="1182">
        <f>+'1028 CONCEJO'!J$90</f>
        <v>1</v>
      </c>
      <c r="X36" s="1186">
        <f>+'1028 CONCEJO'!D85</f>
        <v>0.3</v>
      </c>
      <c r="Y36" s="1187">
        <f>+'1028 CONCEJO'!D$91</f>
        <v>0.25750000000000001</v>
      </c>
      <c r="Z36" s="1187">
        <v>0.25750000000000001</v>
      </c>
      <c r="AA36" s="1188">
        <v>0.25750000000000001</v>
      </c>
      <c r="AB36" s="1189">
        <f t="shared" si="0"/>
        <v>0</v>
      </c>
    </row>
    <row r="37" spans="1:28" s="1125" customFormat="1" ht="43.5" customHeight="1" x14ac:dyDescent="0.25">
      <c r="A37" s="1201">
        <v>1029</v>
      </c>
      <c r="B37" s="1202" t="s">
        <v>33</v>
      </c>
      <c r="C37" s="1202" t="s">
        <v>2759</v>
      </c>
      <c r="D37" s="1182">
        <f>+'1029 CONT'!J$2</f>
        <v>1</v>
      </c>
      <c r="E37" s="1182">
        <f>+'1029 CONT'!J$7</f>
        <v>1</v>
      </c>
      <c r="F37" s="1182">
        <f>+'1029 CONT'!J$12</f>
        <v>1</v>
      </c>
      <c r="G37" s="1183">
        <f>+'1029 CONT'!D2</f>
        <v>0.99999999999999989</v>
      </c>
      <c r="H37" s="1182">
        <f>+'1029 CONT'!J$17</f>
        <v>0.7203947368421052</v>
      </c>
      <c r="I37" s="1182">
        <f>+'1029 CONT'!J$21</f>
        <v>1</v>
      </c>
      <c r="J37" s="1182">
        <f>+'1029 CONT'!J$27</f>
        <v>0.80263157894736836</v>
      </c>
      <c r="K37" s="1182">
        <f>+'1029 CONT'!J$31</f>
        <v>1</v>
      </c>
      <c r="L37" s="1182">
        <f>+'1029 CONT'!J$38</f>
        <v>1.0000000000000002</v>
      </c>
      <c r="M37" s="1182">
        <f>+'1029 CONT'!J$46</f>
        <v>1</v>
      </c>
      <c r="N37" s="1182">
        <f>+'1029 CONT'!J$54</f>
        <v>1</v>
      </c>
      <c r="O37" s="1184">
        <f>+'1029 CONT'!D17</f>
        <v>0.91858552631578949</v>
      </c>
      <c r="P37" s="1182">
        <f>+'1029 CONT'!J$63</f>
        <v>0.47160000000000002</v>
      </c>
      <c r="Q37" s="1182">
        <f>+'1029 CONT'!J$82</f>
        <v>0.44444444444444453</v>
      </c>
      <c r="R37" s="1182">
        <f>+'1029 CONT'!J$83</f>
        <v>0.54545454545454541</v>
      </c>
      <c r="S37" s="1182">
        <f>+'1029 CONT'!J$84</f>
        <v>1</v>
      </c>
      <c r="T37" s="1185">
        <f>+'1029 CONT'!D63</f>
        <v>0.55107595959595956</v>
      </c>
      <c r="U37" s="1182">
        <f>+'1029 CONT'!J$85</f>
        <v>1</v>
      </c>
      <c r="V37" s="1182">
        <f>+'1029 CONT'!J$89</f>
        <v>1</v>
      </c>
      <c r="W37" s="1182">
        <f>+'1029 CONT'!J$90</f>
        <v>1</v>
      </c>
      <c r="X37" s="1186">
        <f>+'1029 CONT'!D85</f>
        <v>1</v>
      </c>
      <c r="Y37" s="1187">
        <f>+'1029 CONT'!D$91</f>
        <v>0.91032963543328016</v>
      </c>
      <c r="Z37" s="1187">
        <v>0.91032963543328016</v>
      </c>
      <c r="AA37" s="1188">
        <v>0.79017630156831464</v>
      </c>
      <c r="AB37" s="1189">
        <f t="shared" si="0"/>
        <v>0.12015333386496552</v>
      </c>
    </row>
    <row r="38" spans="1:28" s="1125" customFormat="1" ht="43.5" customHeight="1" x14ac:dyDescent="0.25">
      <c r="A38" s="1201">
        <v>1030</v>
      </c>
      <c r="B38" s="1202" t="s">
        <v>34</v>
      </c>
      <c r="C38" s="1202" t="s">
        <v>1138</v>
      </c>
      <c r="D38" s="1182">
        <f>+'1030 IDPAC'!J$2</f>
        <v>1</v>
      </c>
      <c r="E38" s="1182">
        <f>+'1030 IDPAC'!J$7</f>
        <v>1</v>
      </c>
      <c r="F38" s="1182">
        <f>+'1030 IDPAC'!J$12</f>
        <v>1</v>
      </c>
      <c r="G38" s="1183">
        <f>+'1030 IDPAC'!D2</f>
        <v>0.99999999999999989</v>
      </c>
      <c r="H38" s="1182">
        <f>+'1030 IDPAC'!J$17</f>
        <v>0.57499999999999996</v>
      </c>
      <c r="I38" s="1182">
        <f>+'1030 IDPAC'!J$21</f>
        <v>0.7</v>
      </c>
      <c r="J38" s="1182">
        <f>+'1030 IDPAC'!J$27</f>
        <v>0.7</v>
      </c>
      <c r="K38" s="1182">
        <f>+'1030 IDPAC'!J$31</f>
        <v>1</v>
      </c>
      <c r="L38" s="1182">
        <f>+'1030 IDPAC'!J$38</f>
        <v>1.0000000000000002</v>
      </c>
      <c r="M38" s="1182">
        <f>+'1030 IDPAC'!J$46</f>
        <v>1</v>
      </c>
      <c r="N38" s="1182">
        <f>+'1030 IDPAC'!J$54</f>
        <v>1</v>
      </c>
      <c r="O38" s="1184">
        <f>+'1030 IDPAC'!D17</f>
        <v>0.83124999999999993</v>
      </c>
      <c r="P38" s="1182">
        <f>+'1030 IDPAC'!J$63</f>
        <v>0.62880000000000003</v>
      </c>
      <c r="Q38" s="1182">
        <f>+'1030 IDPAC'!J$82</f>
        <v>0.77777777777777779</v>
      </c>
      <c r="R38" s="1182">
        <f>+'1030 IDPAC'!J$83</f>
        <v>1</v>
      </c>
      <c r="S38" s="1182">
        <f>+'1030 IDPAC'!J$84</f>
        <v>1</v>
      </c>
      <c r="T38" s="1185">
        <f>+'1030 IDPAC'!D63</f>
        <v>0.79975111111111119</v>
      </c>
      <c r="U38" s="1182">
        <f>+'1030 IDPAC'!J$85</f>
        <v>0.5</v>
      </c>
      <c r="V38" s="1182">
        <f>+'1030 IDPAC'!J$89</f>
        <v>1</v>
      </c>
      <c r="W38" s="1182">
        <f>+'1030 IDPAC'!J$90</f>
        <v>1</v>
      </c>
      <c r="X38" s="1186">
        <f>+'1030 IDPAC'!D85</f>
        <v>0.8</v>
      </c>
      <c r="Y38" s="1187">
        <f>+'1030 IDPAC'!D$91</f>
        <v>0.87716261111111105</v>
      </c>
      <c r="Z38" s="1187">
        <v>0.87716261111111105</v>
      </c>
      <c r="AA38" s="1188">
        <v>0.69409015151515152</v>
      </c>
      <c r="AB38" s="1189">
        <f t="shared" si="0"/>
        <v>0.18307245959595952</v>
      </c>
    </row>
    <row r="39" spans="1:28" s="1125" customFormat="1" ht="43.5" customHeight="1" x14ac:dyDescent="0.25">
      <c r="A39" s="1201">
        <v>1031</v>
      </c>
      <c r="B39" s="1202" t="s">
        <v>35</v>
      </c>
      <c r="C39" s="1202" t="s">
        <v>1700</v>
      </c>
      <c r="D39" s="1182">
        <f>+'1031 METRO'!J$2</f>
        <v>0.80000000000000016</v>
      </c>
      <c r="E39" s="1182">
        <f>+'1031 METRO'!J$7</f>
        <v>1</v>
      </c>
      <c r="F39" s="1182">
        <f>+'1031 METRO'!J$12</f>
        <v>1</v>
      </c>
      <c r="G39" s="1183">
        <f>+'1031 METRO'!D2</f>
        <v>0.94000000000000006</v>
      </c>
      <c r="H39" s="1182">
        <f>+'1031 METRO'!J$17</f>
        <v>0.38181818181818183</v>
      </c>
      <c r="I39" s="1182">
        <f>+'1031 METRO'!J$21</f>
        <v>0.7</v>
      </c>
      <c r="J39" s="1182">
        <f>+'1031 METRO'!J$27</f>
        <v>0.5636363636363636</v>
      </c>
      <c r="K39" s="1182">
        <f>+'1031 METRO'!J$31</f>
        <v>0</v>
      </c>
      <c r="L39" s="1182">
        <f>+'1031 METRO'!J$38</f>
        <v>0</v>
      </c>
      <c r="M39" s="1182">
        <f>+'1031 METRO'!J$46</f>
        <v>0.1</v>
      </c>
      <c r="N39" s="1182">
        <f>+'1031 METRO'!J$54</f>
        <v>0.5</v>
      </c>
      <c r="O39" s="1184">
        <f>+'1031 METRO'!D17</f>
        <v>0.33500000000000002</v>
      </c>
      <c r="P39" s="1182">
        <f>+'1031 METRO'!J$63</f>
        <v>0.28600000000000009</v>
      </c>
      <c r="Q39" s="1182">
        <f>+'1031 METRO'!J$82</f>
        <v>0</v>
      </c>
      <c r="R39" s="1182">
        <f>+'1031 METRO'!J$83</f>
        <v>0</v>
      </c>
      <c r="S39" s="1182">
        <f>+'1031 METRO'!J$84</f>
        <v>0.1</v>
      </c>
      <c r="T39" s="1185">
        <f>+'1031 METRO'!D63</f>
        <v>0.10080000000000003</v>
      </c>
      <c r="U39" s="1182">
        <f>+'1031 METRO'!J$85</f>
        <v>1</v>
      </c>
      <c r="V39" s="1182">
        <f>+'1031 METRO'!J$89</f>
        <v>1</v>
      </c>
      <c r="W39" s="1182">
        <f>+'1031 METRO'!J$90</f>
        <v>1</v>
      </c>
      <c r="X39" s="1186">
        <f>+'1031 METRO'!D85</f>
        <v>1</v>
      </c>
      <c r="Y39" s="1187">
        <f>+'1031 METRO'!D$91</f>
        <v>0.52633000000000008</v>
      </c>
      <c r="Z39" s="1187">
        <v>0.52633000000000008</v>
      </c>
      <c r="AA39" s="1188">
        <v>0.52093200000000006</v>
      </c>
      <c r="AB39" s="1189">
        <f t="shared" si="0"/>
        <v>5.3980000000000139E-3</v>
      </c>
    </row>
    <row r="40" spans="1:28" s="1125" customFormat="1" ht="43.5" customHeight="1" x14ac:dyDescent="0.25">
      <c r="A40" s="1201">
        <v>1032</v>
      </c>
      <c r="B40" s="1202" t="s">
        <v>36</v>
      </c>
      <c r="C40" s="1202" t="s">
        <v>100</v>
      </c>
      <c r="D40" s="1182">
        <f>+'1032 UAESP'!J2</f>
        <v>1</v>
      </c>
      <c r="E40" s="1182">
        <f>+'1032 UAESP'!J7</f>
        <v>1</v>
      </c>
      <c r="F40" s="1182">
        <f>+'1032 UAESP'!J12</f>
        <v>0.30000000000000004</v>
      </c>
      <c r="G40" s="1183">
        <f>+'1032 UAESP'!D2</f>
        <v>0.75499999999999989</v>
      </c>
      <c r="H40" s="1182">
        <f>+'1032 UAESP'!J17</f>
        <v>0</v>
      </c>
      <c r="I40" s="1182">
        <f>+'1032 UAESP'!J21</f>
        <v>0</v>
      </c>
      <c r="J40" s="1182">
        <f>+'1032 UAESP'!J27</f>
        <v>0.20909090909090911</v>
      </c>
      <c r="K40" s="1182">
        <f>+'1032 UAESP'!J31</f>
        <v>0</v>
      </c>
      <c r="L40" s="1182">
        <f>+'1032 UAESP'!J38</f>
        <v>0.3636363636363637</v>
      </c>
      <c r="M40" s="1182">
        <f>+'1032 UAESP'!J46</f>
        <v>0.1</v>
      </c>
      <c r="N40" s="1182">
        <f>+'1032 UAESP'!J55</f>
        <v>0</v>
      </c>
      <c r="O40" s="1184">
        <f>+'1032 UAESP'!D17</f>
        <v>0.17454545454545456</v>
      </c>
      <c r="P40" s="1182">
        <f>+'1032 UAESP'!J64</f>
        <v>0</v>
      </c>
      <c r="Q40" s="1182" t="e">
        <f>+'1032 UAESP'!#REF!</f>
        <v>#REF!</v>
      </c>
      <c r="R40" s="1182" t="e">
        <f>+'1032 UAESP'!#REF!</f>
        <v>#REF!</v>
      </c>
      <c r="S40" s="1182" t="e">
        <f>+'1032 UAESP'!#REF!</f>
        <v>#REF!</v>
      </c>
      <c r="T40" s="1185">
        <f>+'1032 UAESP'!D63</f>
        <v>0.17252888888888895</v>
      </c>
      <c r="U40" s="1182" t="e">
        <f>+'1032 UAESP'!#REF!</f>
        <v>#REF!</v>
      </c>
      <c r="V40" s="1182" t="e">
        <f>+'1032 UAESP'!#REF!</f>
        <v>#REF!</v>
      </c>
      <c r="W40" s="1182" t="e">
        <f>+'1032 UAESP'!#REF!</f>
        <v>#REF!</v>
      </c>
      <c r="X40" s="1186">
        <f>+'1032 UAESP'!D85</f>
        <v>0.6</v>
      </c>
      <c r="Y40" s="1187">
        <f>+'1032 UAESP'!D91</f>
        <v>0.3697528888888888</v>
      </c>
      <c r="Z40" s="1187">
        <v>0.3697528888888888</v>
      </c>
      <c r="AA40" s="1188">
        <v>0.36243199999999998</v>
      </c>
      <c r="AB40" s="1189">
        <f t="shared" si="0"/>
        <v>7.3208888888888213E-3</v>
      </c>
    </row>
    <row r="41" spans="1:28" s="1125" customFormat="1" ht="43.5" customHeight="1" x14ac:dyDescent="0.25">
      <c r="A41" s="1201">
        <v>1033</v>
      </c>
      <c r="B41" s="1202" t="s">
        <v>37</v>
      </c>
      <c r="C41" s="1202" t="s">
        <v>1900</v>
      </c>
      <c r="D41" s="1182">
        <f>+'1033 IDEP'!J23</f>
        <v>0</v>
      </c>
      <c r="E41" s="1182">
        <f>+'1033 IDEP'!J7</f>
        <v>0.8</v>
      </c>
      <c r="F41" s="1182">
        <f>+'1033 IDEP'!J12</f>
        <v>0.89999999999999991</v>
      </c>
      <c r="G41" s="1183">
        <f>+'1033 IDEP'!D2</f>
        <v>0.83499999999999996</v>
      </c>
      <c r="H41" s="1182">
        <f>+'1033 IDEP'!J17</f>
        <v>1</v>
      </c>
      <c r="I41" s="1182">
        <f>+'1033 IDEP'!J21</f>
        <v>0.7</v>
      </c>
      <c r="J41" s="1182">
        <f>+'1033 IDEP'!J27</f>
        <v>0.4</v>
      </c>
      <c r="K41" s="1182">
        <f>+'1033 IDEP'!J31</f>
        <v>1</v>
      </c>
      <c r="L41" s="1182">
        <f>+'1033 IDEP'!J38</f>
        <v>0</v>
      </c>
      <c r="M41" s="1182">
        <f>+'1033 IDEP'!J46</f>
        <v>0.5</v>
      </c>
      <c r="N41" s="1182">
        <f>+'1033 IDEP'!J55</f>
        <v>0</v>
      </c>
      <c r="O41" s="1184">
        <f>+'1033 IDEP'!D17</f>
        <v>0.57250000000000001</v>
      </c>
      <c r="P41" s="1182">
        <f>+'1033 IDEP'!J64</f>
        <v>0</v>
      </c>
      <c r="Q41" s="1182" t="e">
        <f>+'1033 IDEP'!#REF!</f>
        <v>#REF!</v>
      </c>
      <c r="R41" s="1182" t="e">
        <f>+'1033 IDEP'!#REF!</f>
        <v>#REF!</v>
      </c>
      <c r="S41" s="1182" t="e">
        <f>+'1033 IDEP'!#REF!</f>
        <v>#REF!</v>
      </c>
      <c r="T41" s="1185">
        <f>+'1033 IDEP'!D63</f>
        <v>0.12648000000000001</v>
      </c>
      <c r="U41" s="1182">
        <f>+'1033 IDEP'!J92</f>
        <v>0</v>
      </c>
      <c r="V41" s="1182">
        <f>+'1033 IDEP'!J96</f>
        <v>0</v>
      </c>
      <c r="W41" s="1182">
        <f>+'1033 IDEP'!J97</f>
        <v>0</v>
      </c>
      <c r="X41" s="1186">
        <f>+'1033 IDEP'!D85</f>
        <v>0.2</v>
      </c>
      <c r="Y41" s="1187">
        <f>+'1033 IDEP'!D91</f>
        <v>0.58802299999999996</v>
      </c>
      <c r="Z41" s="1187">
        <v>0.58802299999999996</v>
      </c>
      <c r="AA41" s="1188">
        <v>0.37825000000000009</v>
      </c>
      <c r="AB41" s="1189">
        <f t="shared" si="0"/>
        <v>0.20977299999999988</v>
      </c>
    </row>
    <row r="42" spans="1:28" s="1125" customFormat="1" ht="43.5" customHeight="1" x14ac:dyDescent="0.25">
      <c r="A42" s="1201">
        <v>1034</v>
      </c>
      <c r="B42" s="1202" t="s">
        <v>3588</v>
      </c>
      <c r="C42" s="1202" t="s">
        <v>1465</v>
      </c>
      <c r="D42" s="1182">
        <f>+'1034 IDPC'!J$2</f>
        <v>1</v>
      </c>
      <c r="E42" s="1182">
        <f>+'1034 IDPC'!J$7</f>
        <v>1</v>
      </c>
      <c r="F42" s="1182">
        <f>+'1034 IDPC'!J$12</f>
        <v>0.8</v>
      </c>
      <c r="G42" s="1183">
        <f>+'1034 IDPC'!D2</f>
        <v>0.92999999999999994</v>
      </c>
      <c r="H42" s="1182">
        <f>+'1034 IDPC'!J$17</f>
        <v>0.62222222222222223</v>
      </c>
      <c r="I42" s="1182">
        <f>+'1034 IDPC'!J$21</f>
        <v>1</v>
      </c>
      <c r="J42" s="1182">
        <f>+'1034 IDPC'!J$27</f>
        <v>0.73333333333333339</v>
      </c>
      <c r="K42" s="1182">
        <f>+'1034 IDPC'!J$31</f>
        <v>1</v>
      </c>
      <c r="L42" s="1182">
        <f>+'1034 IDPC'!J$38</f>
        <v>1.0000000000000002</v>
      </c>
      <c r="M42" s="1182">
        <f>+'1034 IDPC'!J$46</f>
        <v>1</v>
      </c>
      <c r="N42" s="1182">
        <f>+'1034 IDPC'!J$54</f>
        <v>1</v>
      </c>
      <c r="O42" s="1184">
        <f>+'1034 IDPC'!D17</f>
        <v>0.89</v>
      </c>
      <c r="P42" s="1182">
        <f>+'1034 IDPC'!J$63</f>
        <v>0.27160000000000006</v>
      </c>
      <c r="Q42" s="1182">
        <f>+'1034 IDPC'!J$82</f>
        <v>0.44444444444444453</v>
      </c>
      <c r="R42" s="1182">
        <f>+'1034 IDPC'!J$83</f>
        <v>0.54545454545454541</v>
      </c>
      <c r="S42" s="1182">
        <f>+'1034 IDPC'!J$84</f>
        <v>1</v>
      </c>
      <c r="T42" s="1185">
        <f>+'1034 IDPC'!D63</f>
        <v>0.49107595959595962</v>
      </c>
      <c r="U42" s="1182">
        <f>+'1034 IDPC'!J$85</f>
        <v>1</v>
      </c>
      <c r="V42" s="1182">
        <f>+'1034 IDPC'!J$89</f>
        <v>1</v>
      </c>
      <c r="W42" s="1182">
        <f>+'1034 IDPC'!J$90</f>
        <v>1</v>
      </c>
      <c r="X42" s="1186">
        <f>+'1034 IDPC'!D85</f>
        <v>1</v>
      </c>
      <c r="Y42" s="1187">
        <f>+'1034 IDPC'!D$91</f>
        <v>0.86760759595959591</v>
      </c>
      <c r="Z42" s="1187">
        <v>0.86760759595959591</v>
      </c>
      <c r="AA42" s="1188">
        <v>0.82622713888888888</v>
      </c>
      <c r="AB42" s="1189">
        <f t="shared" si="0"/>
        <v>4.1380457070707033E-2</v>
      </c>
    </row>
    <row r="43" spans="1:28" s="1125" customFormat="1" ht="43.5" customHeight="1" x14ac:dyDescent="0.25">
      <c r="A43" s="1201">
        <v>1035</v>
      </c>
      <c r="B43" s="1202" t="s">
        <v>38</v>
      </c>
      <c r="C43" s="1202" t="s">
        <v>1331</v>
      </c>
      <c r="D43" s="1182">
        <f>+'1035 CAPSALUD'!J2</f>
        <v>1</v>
      </c>
      <c r="E43" s="1182">
        <f>+'1035 CAPSALUD'!J7</f>
        <v>1</v>
      </c>
      <c r="F43" s="1182">
        <f>+'1035 CAPSALUD'!J12</f>
        <v>0.7</v>
      </c>
      <c r="G43" s="1183">
        <f>+'1035 CAPSALUD'!D2</f>
        <v>0.89499999999999991</v>
      </c>
      <c r="H43" s="1182">
        <f>+'1035 CAPSALUD'!J17</f>
        <v>0.58571428571428563</v>
      </c>
      <c r="I43" s="1182">
        <f>+'1035 CAPSALUD'!J21</f>
        <v>0</v>
      </c>
      <c r="J43" s="1182">
        <f>+'1035 CAPSALUD'!J27</f>
        <v>0.44285714285714284</v>
      </c>
      <c r="K43" s="1182">
        <f>+'1035 CAPSALUD'!J31</f>
        <v>0.44444444444444448</v>
      </c>
      <c r="L43" s="1182">
        <f>+'1035 CAPSALUD'!J38</f>
        <v>0.18181818181818185</v>
      </c>
      <c r="M43" s="1182">
        <f>+'1035 CAPSALUD'!J46</f>
        <v>0.75</v>
      </c>
      <c r="N43" s="1182">
        <f>+'1035 CAPSALUD'!J54</f>
        <v>1</v>
      </c>
      <c r="O43" s="1184">
        <f>+'1035 CAPSALUD'!D17</f>
        <v>0.43223665223665231</v>
      </c>
      <c r="P43" s="1182">
        <f>+'1035 CAPSALUD'!J63</f>
        <v>0.1144</v>
      </c>
      <c r="Q43" s="1182">
        <f>+'1035 CAPSALUD'!J82</f>
        <v>0</v>
      </c>
      <c r="R43" s="1182">
        <f>+'1035 CAPSALUD'!J83</f>
        <v>9.0909090909090912E-2</v>
      </c>
      <c r="S43" s="1182">
        <f>+'1035 CAPSALUD'!J84</f>
        <v>0.75</v>
      </c>
      <c r="T43" s="1185">
        <f>+'1035 CAPSALUD'!D63</f>
        <v>0.16045636363636362</v>
      </c>
      <c r="U43" s="1182">
        <f>+'1035 CAPSALUD'!J85</f>
        <v>1</v>
      </c>
      <c r="V43" s="1182">
        <f>+'1035 CAPSALUD'!J89</f>
        <v>1</v>
      </c>
      <c r="W43" s="1182">
        <f>+'1035 CAPSALUD'!J90</f>
        <v>1</v>
      </c>
      <c r="X43" s="1186">
        <f>+'1035 CAPSALUD'!D85</f>
        <v>1</v>
      </c>
      <c r="Y43" s="1187">
        <f>+'1035 CAPSALUD'!D91</f>
        <v>0.57227579509379511</v>
      </c>
      <c r="Z43" s="1187">
        <v>0.57227579509379511</v>
      </c>
      <c r="AA43" s="1188">
        <v>0.42571324999999999</v>
      </c>
      <c r="AB43" s="1189">
        <f t="shared" si="0"/>
        <v>0.14656254509379513</v>
      </c>
    </row>
    <row r="44" spans="1:28" s="1125" customFormat="1" ht="43.5" customHeight="1" x14ac:dyDescent="0.25">
      <c r="A44" s="1201">
        <v>1036</v>
      </c>
      <c r="B44" s="1202" t="s">
        <v>39</v>
      </c>
      <c r="C44" s="1202" t="s">
        <v>1465</v>
      </c>
      <c r="D44" s="1182">
        <f>+'1036 OFB'!J$2</f>
        <v>1</v>
      </c>
      <c r="E44" s="1182">
        <f>+'1036 OFB'!J$7</f>
        <v>1</v>
      </c>
      <c r="F44" s="1182">
        <f>+'1036 OFB'!J$12</f>
        <v>1</v>
      </c>
      <c r="G44" s="1183">
        <f>+'1036 OFB'!D2</f>
        <v>0.99999999999999989</v>
      </c>
      <c r="H44" s="1182">
        <f>+'1036 OFB'!J$17</f>
        <v>1</v>
      </c>
      <c r="I44" s="1182">
        <f>+'1036 OFB'!J$21</f>
        <v>1</v>
      </c>
      <c r="J44" s="1182">
        <f>+'1036 OFB'!J$27</f>
        <v>1</v>
      </c>
      <c r="K44" s="1182">
        <f>+'1036 OFB'!J$31</f>
        <v>1</v>
      </c>
      <c r="L44" s="1182">
        <f>+'1036 OFB'!J$38</f>
        <v>1.0000000000000002</v>
      </c>
      <c r="M44" s="1182">
        <f>+'1036 OFB'!J$46</f>
        <v>1</v>
      </c>
      <c r="N44" s="1182">
        <f>+'1036 OFB'!J$54</f>
        <v>1</v>
      </c>
      <c r="O44" s="1184">
        <f>+'1036 OFB'!D17</f>
        <v>1</v>
      </c>
      <c r="P44" s="1182">
        <f>+'1036 OFB'!J$63</f>
        <v>0.41439999999999999</v>
      </c>
      <c r="Q44" s="1182">
        <f>+'1036 OFB'!J$82</f>
        <v>1</v>
      </c>
      <c r="R44" s="1182">
        <f>+'1036 OFB'!J$83</f>
        <v>0.54545454545454541</v>
      </c>
      <c r="S44" s="1182">
        <f>+'1036 OFB'!J$84</f>
        <v>1</v>
      </c>
      <c r="T44" s="1185">
        <f>+'1036 OFB'!D63</f>
        <v>0.75613818181818182</v>
      </c>
      <c r="U44" s="1182">
        <f>+'1036 OFB'!J$85</f>
        <v>1</v>
      </c>
      <c r="V44" s="1182">
        <f>+'1036 OFB'!J$89</f>
        <v>1</v>
      </c>
      <c r="W44" s="1182">
        <f>+'1036 OFB'!J$90</f>
        <v>1</v>
      </c>
      <c r="X44" s="1186">
        <f>+'1036 OFB'!D85</f>
        <v>1</v>
      </c>
      <c r="Y44" s="1187">
        <f>+'1036 OFB'!D$91</f>
        <v>0.97561381818181825</v>
      </c>
      <c r="Z44" s="1187">
        <v>0.97561381818181825</v>
      </c>
      <c r="AA44" s="1188">
        <v>0.95086381818181831</v>
      </c>
      <c r="AB44" s="1189">
        <f t="shared" si="0"/>
        <v>2.4749999999999939E-2</v>
      </c>
    </row>
    <row r="45" spans="1:28" s="1125" customFormat="1" ht="43.5" customHeight="1" x14ac:dyDescent="0.25">
      <c r="A45" s="1201">
        <v>1037</v>
      </c>
      <c r="B45" s="1202" t="s">
        <v>40</v>
      </c>
      <c r="C45" s="1202" t="s">
        <v>1082</v>
      </c>
      <c r="D45" s="1182">
        <f>+'1037 INVEST'!J2</f>
        <v>0.85000000000000009</v>
      </c>
      <c r="E45" s="1182">
        <f>+'1037 INVEST'!J7</f>
        <v>0.4</v>
      </c>
      <c r="F45" s="1182">
        <f>+'1037 INVEST'!J12</f>
        <v>0.4</v>
      </c>
      <c r="G45" s="1183">
        <f>+'1037 INVEST'!D2</f>
        <v>0.53500000000000003</v>
      </c>
      <c r="H45" s="1182">
        <f>+'1037 INVEST'!J17</f>
        <v>0.29166666666666669</v>
      </c>
      <c r="I45" s="1182">
        <f>+'1037 INVEST'!J21</f>
        <v>0.15000000000000002</v>
      </c>
      <c r="J45" s="1182">
        <f>+'1037 INVEST'!J27</f>
        <v>0.2</v>
      </c>
      <c r="K45" s="1182">
        <f>+'1037 INVEST'!J31</f>
        <v>0</v>
      </c>
      <c r="L45" s="1182">
        <f>+'1037 INVEST'!J38</f>
        <v>0.3636363636363637</v>
      </c>
      <c r="M45" s="1182">
        <f>+'1037 INVEST'!J46</f>
        <v>1</v>
      </c>
      <c r="N45" s="1182">
        <f>+'1037 INVEST'!J54</f>
        <v>1</v>
      </c>
      <c r="O45" s="1184">
        <f>+'1037 INVEST'!D17</f>
        <v>0.37897727272727277</v>
      </c>
      <c r="P45" s="1182">
        <f>+'1037 INVEST'!J63</f>
        <v>0.18580000000000002</v>
      </c>
      <c r="Q45" s="1182">
        <f>+'1037 INVEST'!J82</f>
        <v>0.77777777777777779</v>
      </c>
      <c r="R45" s="1182">
        <f>+'1037 INVEST'!J83</f>
        <v>0</v>
      </c>
      <c r="S45" s="1182">
        <f>+'1037 INVEST'!J84</f>
        <v>1</v>
      </c>
      <c r="T45" s="1185">
        <f>+'1037 INVEST'!D63</f>
        <v>0.51685111111111115</v>
      </c>
      <c r="U45" s="1182">
        <f>+'1037 INVEST'!J85</f>
        <v>0.5</v>
      </c>
      <c r="V45" s="1182">
        <f>+'1037 INVEST'!J89</f>
        <v>1</v>
      </c>
      <c r="W45" s="1182">
        <f>+'1037 INVEST'!J90</f>
        <v>1</v>
      </c>
      <c r="X45" s="1186">
        <f>+'1037 INVEST'!D85</f>
        <v>0.8</v>
      </c>
      <c r="Y45" s="1187">
        <f>+'1037 INVEST'!D91</f>
        <v>0.46062261111111114</v>
      </c>
      <c r="Z45" s="1187">
        <v>0.46062261111111114</v>
      </c>
      <c r="AA45" s="1188">
        <v>0.62307638888888894</v>
      </c>
      <c r="AB45" s="1189">
        <f t="shared" si="0"/>
        <v>-0.16245377777777781</v>
      </c>
    </row>
    <row r="46" spans="1:28" s="1125" customFormat="1" ht="43.5" customHeight="1" x14ac:dyDescent="0.25">
      <c r="A46" s="1201">
        <v>1038</v>
      </c>
      <c r="B46" s="1202" t="s">
        <v>41</v>
      </c>
      <c r="C46" s="1202" t="s">
        <v>100</v>
      </c>
      <c r="D46" s="1182">
        <f>+'1038 SDHAB'!J$2</f>
        <v>0.80000000000000016</v>
      </c>
      <c r="E46" s="1182">
        <f>+'1038 SDHAB'!J$7</f>
        <v>1</v>
      </c>
      <c r="F46" s="1182">
        <f>+'1038 SDHAB'!J$12</f>
        <v>0.8</v>
      </c>
      <c r="G46" s="1183">
        <f>+'1038 SDHAB'!D2</f>
        <v>0.87000000000000011</v>
      </c>
      <c r="H46" s="1182">
        <f>+'1038 SDHAB'!J$17</f>
        <v>0.15000000000000002</v>
      </c>
      <c r="I46" s="1182">
        <f>+'1038 SDHAB'!J$21</f>
        <v>0.35000000000000003</v>
      </c>
      <c r="J46" s="1182">
        <f>+'1038 SDHAB'!J$27</f>
        <v>0.20909090909090911</v>
      </c>
      <c r="K46" s="1182">
        <f>+'1038 SDHAB'!J$31</f>
        <v>0</v>
      </c>
      <c r="L46" s="1182">
        <f>+'1038 SDHAB'!J$38</f>
        <v>1</v>
      </c>
      <c r="M46" s="1182">
        <f>+'1038 SDHAB'!J$46</f>
        <v>0.1</v>
      </c>
      <c r="N46" s="1182">
        <f>+'1038 SDHAB'!J$54</f>
        <v>1</v>
      </c>
      <c r="O46" s="1184">
        <f>+'1038 SDHAB'!D17</f>
        <v>0.42681818181818187</v>
      </c>
      <c r="P46" s="1182">
        <f>+'1038 SDHAB'!J$63</f>
        <v>0.1144</v>
      </c>
      <c r="Q46" s="1182">
        <f>+'1038 SDHAB'!J$82</f>
        <v>0.22222222222222227</v>
      </c>
      <c r="R46" s="1182">
        <f>+'1038 SDHAB'!J$83</f>
        <v>0</v>
      </c>
      <c r="S46" s="1182">
        <f>+'1038 SDHAB'!J$84</f>
        <v>0.1</v>
      </c>
      <c r="T46" s="1185">
        <f>+'1038 SDHAB'!D63</f>
        <v>0.13820888888888888</v>
      </c>
      <c r="U46" s="1182">
        <f>+'1038 SDHAB'!J$85</f>
        <v>1</v>
      </c>
      <c r="V46" s="1182">
        <f>+'1038 SDHAB'!J$89</f>
        <v>1</v>
      </c>
      <c r="W46" s="1182">
        <f>+'1038 SDHAB'!J$90</f>
        <v>0</v>
      </c>
      <c r="X46" s="1186">
        <f>+'1038 SDHAB'!D85</f>
        <v>0.7</v>
      </c>
      <c r="Y46" s="1187">
        <f>+'1038 SDHAB'!D$91</f>
        <v>0.54457088888888894</v>
      </c>
      <c r="Z46" s="1187">
        <v>0.54457088888888894</v>
      </c>
      <c r="AA46" s="1188">
        <v>0.37026654106280193</v>
      </c>
      <c r="AB46" s="1189">
        <f t="shared" si="0"/>
        <v>0.174304347826087</v>
      </c>
    </row>
    <row r="47" spans="1:28" s="1125" customFormat="1" ht="43.5" customHeight="1" x14ac:dyDescent="0.25">
      <c r="A47" s="1201">
        <v>1039</v>
      </c>
      <c r="B47" s="1202" t="s">
        <v>42</v>
      </c>
      <c r="C47" s="1202" t="s">
        <v>4085</v>
      </c>
      <c r="D47" s="1182">
        <f>+'1039 IDIGER'!J$2</f>
        <v>0.6</v>
      </c>
      <c r="E47" s="1182">
        <f>+'1039 IDIGER'!J$7</f>
        <v>1</v>
      </c>
      <c r="F47" s="1182">
        <f>+'1039 IDIGER'!J$12</f>
        <v>1</v>
      </c>
      <c r="G47" s="1183">
        <f>+'1039 IDIGER'!D2</f>
        <v>0.88</v>
      </c>
      <c r="H47" s="1182">
        <f>+'1039 IDIGER'!J$17</f>
        <v>1</v>
      </c>
      <c r="I47" s="1182">
        <f>+'1039 IDIGER'!J$21</f>
        <v>0.2</v>
      </c>
      <c r="J47" s="1182">
        <f>+'1039 IDIGER'!J$27</f>
        <v>0.7</v>
      </c>
      <c r="K47" s="1182">
        <f>+'1039 IDIGER'!J$31</f>
        <v>0</v>
      </c>
      <c r="L47" s="1182">
        <f>+'1039 IDIGER'!J$38</f>
        <v>0</v>
      </c>
      <c r="M47" s="1182">
        <f>+'1039 IDIGER'!J$46</f>
        <v>0</v>
      </c>
      <c r="N47" s="1182">
        <f>+'1039 IDIGER'!J$54</f>
        <v>0.75</v>
      </c>
      <c r="O47" s="1184">
        <f>+'1039 IDIGER'!D17</f>
        <v>0.39499999999999996</v>
      </c>
      <c r="P47" s="1182">
        <f>+'1039 IDIGER'!J$63</f>
        <v>0.1144</v>
      </c>
      <c r="Q47" s="1182">
        <f>+'1039 IDIGER'!J$82</f>
        <v>0</v>
      </c>
      <c r="R47" s="1182">
        <f>+'1039 IDIGER'!J$83</f>
        <v>0</v>
      </c>
      <c r="S47" s="1182">
        <f>+'1039 IDIGER'!J$84</f>
        <v>0</v>
      </c>
      <c r="T47" s="1185">
        <f>+'1039 IDIGER'!D63</f>
        <v>3.4319999999999996E-2</v>
      </c>
      <c r="U47" s="1182">
        <f>+'1039 IDIGER'!J$85</f>
        <v>0.5</v>
      </c>
      <c r="V47" s="1182">
        <f>+'1039 IDIGER'!J$89</f>
        <v>1</v>
      </c>
      <c r="W47" s="1182">
        <f>+'1039 IDIGER'!J$90</f>
        <v>0</v>
      </c>
      <c r="X47" s="1186">
        <f>+'1039 IDIGER'!D85</f>
        <v>0.5</v>
      </c>
      <c r="Y47" s="1187">
        <f>+'1039 IDIGER'!D$91</f>
        <v>0.50968199999999997</v>
      </c>
      <c r="Z47" s="1187">
        <v>0.50968199999999997</v>
      </c>
      <c r="AA47" s="1188">
        <v>0.40901533333333334</v>
      </c>
      <c r="AB47" s="1189">
        <f t="shared" si="0"/>
        <v>0.10066666666666663</v>
      </c>
    </row>
    <row r="48" spans="1:28" s="1125" customFormat="1" ht="43.5" customHeight="1" x14ac:dyDescent="0.25">
      <c r="A48" s="1201">
        <v>1040</v>
      </c>
      <c r="B48" s="1202" t="s">
        <v>43</v>
      </c>
      <c r="C48" s="1202" t="s">
        <v>4160</v>
      </c>
      <c r="D48" s="1182">
        <f>+'1040 IDIPRON'!J$2</f>
        <v>0.6</v>
      </c>
      <c r="E48" s="1182">
        <f>+'1040 IDIPRON'!J$7</f>
        <v>0.3</v>
      </c>
      <c r="F48" s="1182">
        <f>+'1040 IDIPRON'!J$12</f>
        <v>0.8</v>
      </c>
      <c r="G48" s="1183">
        <f>+'1040 IDIPRON'!D2</f>
        <v>0.56499999999999995</v>
      </c>
      <c r="H48" s="1182">
        <f>+'1040 IDIPRON'!J$17</f>
        <v>0.67619047619047623</v>
      </c>
      <c r="I48" s="1182">
        <f>+'1040 IDIPRON'!J$21</f>
        <v>0.59000000000000008</v>
      </c>
      <c r="J48" s="1182">
        <f>+'1040 IDIPRON'!J$27</f>
        <v>0.77142857142857135</v>
      </c>
      <c r="K48" s="1182">
        <f>+'1040 IDIPRON'!J$31</f>
        <v>0</v>
      </c>
      <c r="L48" s="1182">
        <f>+'1040 IDIPRON'!J$38</f>
        <v>1.0000000000000002</v>
      </c>
      <c r="M48" s="1182">
        <f>+'1040 IDIPRON'!J$46</f>
        <v>0</v>
      </c>
      <c r="N48" s="1182">
        <f>+'1040 IDIPRON'!J$54</f>
        <v>1</v>
      </c>
      <c r="O48" s="1184">
        <f>+'1040 IDIPRON'!D17</f>
        <v>0.64421428571428574</v>
      </c>
      <c r="P48" s="1182">
        <f>+'1040 IDIPRON'!J$63</f>
        <v>0.27160000000000006</v>
      </c>
      <c r="Q48" s="1182">
        <f>+'1040 IDIPRON'!J$82</f>
        <v>0.44444444444444453</v>
      </c>
      <c r="R48" s="1182">
        <f>+'1040 IDIPRON'!J$83</f>
        <v>0</v>
      </c>
      <c r="S48" s="1182">
        <f>+'1040 IDIPRON'!J$84</f>
        <v>0</v>
      </c>
      <c r="T48" s="1185">
        <f>+'1040 IDIPRON'!D63</f>
        <v>0.25925777777777781</v>
      </c>
      <c r="U48" s="1182">
        <f>+'1040 IDIPRON'!J$85</f>
        <v>0.5</v>
      </c>
      <c r="V48" s="1182">
        <f>+'1040 IDIPRON'!J$89</f>
        <v>1</v>
      </c>
      <c r="W48" s="1182">
        <f>+'1040 IDIPRON'!J$90</f>
        <v>1</v>
      </c>
      <c r="X48" s="1186">
        <f>+'1040 IDIPRON'!D85</f>
        <v>0.8</v>
      </c>
      <c r="Y48" s="1187">
        <f>+'1040 IDIPRON'!D$91</f>
        <v>0.58974363492063497</v>
      </c>
      <c r="Z48" s="1187">
        <v>0.58974363492063497</v>
      </c>
      <c r="AA48" s="1188">
        <v>0.56658477777777783</v>
      </c>
      <c r="AB48" s="1189">
        <f t="shared" si="0"/>
        <v>2.3158857142857148E-2</v>
      </c>
    </row>
    <row r="49" spans="1:28" s="1125" customFormat="1" ht="43.5" customHeight="1" x14ac:dyDescent="0.25">
      <c r="A49" s="1201">
        <v>1041</v>
      </c>
      <c r="B49" s="1202" t="s">
        <v>44</v>
      </c>
      <c r="C49" s="1202" t="s">
        <v>2399</v>
      </c>
      <c r="D49" s="1182">
        <f>+'1041 SHD'!J2</f>
        <v>1</v>
      </c>
      <c r="E49" s="1182">
        <f>+'1041 SHD'!J7</f>
        <v>1</v>
      </c>
      <c r="F49" s="1182">
        <f>+'1041 SHD'!J12</f>
        <v>1</v>
      </c>
      <c r="G49" s="1183">
        <f>+'1041 SHD'!D2</f>
        <v>0.99999999999999989</v>
      </c>
      <c r="H49" s="1182">
        <f>+'1041 SHD'!J17</f>
        <v>0.94407894736842102</v>
      </c>
      <c r="I49" s="1182">
        <f>+'1041 SHD'!J21</f>
        <v>0.7</v>
      </c>
      <c r="J49" s="1182">
        <f>+'1041 SHD'!J27</f>
        <v>0.96052631578947367</v>
      </c>
      <c r="K49" s="1182">
        <f>+'1041 SHD'!J31</f>
        <v>0</v>
      </c>
      <c r="L49" s="1182">
        <f>+'1041 SHD'!J38</f>
        <v>1.0000000000000002</v>
      </c>
      <c r="M49" s="1182">
        <f>+'1041 SHD'!J46</f>
        <v>1</v>
      </c>
      <c r="N49" s="1182">
        <f>+'1041 SHD'!J54</f>
        <v>1</v>
      </c>
      <c r="O49" s="1184">
        <f>+'1041 SHD'!D17</f>
        <v>0.8387171052631579</v>
      </c>
      <c r="P49" s="1182">
        <f>+'1041 SHD'!J63</f>
        <v>0.82879999999999998</v>
      </c>
      <c r="Q49" s="1182">
        <f>+'1041 SHD'!J82</f>
        <v>0.44444444444444453</v>
      </c>
      <c r="R49" s="1182">
        <f>+'1041 SHD'!J83</f>
        <v>0</v>
      </c>
      <c r="S49" s="1182">
        <f>+'1041 SHD'!J84</f>
        <v>1</v>
      </c>
      <c r="T49" s="1185">
        <f>+'1041 SHD'!D63</f>
        <v>0.57641777777777781</v>
      </c>
      <c r="U49" s="1182">
        <f>+'1041 SHD'!J85</f>
        <v>1</v>
      </c>
      <c r="V49" s="1182">
        <f>+'1041 SHD'!J89</f>
        <v>1</v>
      </c>
      <c r="W49" s="1182">
        <f>+'1041 SHD'!J90</f>
        <v>1</v>
      </c>
      <c r="X49" s="1186">
        <f>+'1041 SHD'!D85</f>
        <v>1</v>
      </c>
      <c r="Y49" s="1187">
        <f>+'1041 SHD'!D91</f>
        <v>0.86893618567251463</v>
      </c>
      <c r="Z49" s="1187">
        <v>0.86893618567251463</v>
      </c>
      <c r="AA49" s="1188">
        <v>0.78461659356725144</v>
      </c>
      <c r="AB49" s="1189">
        <f t="shared" si="0"/>
        <v>8.4319592105263186E-2</v>
      </c>
    </row>
    <row r="50" spans="1:28" s="1125" customFormat="1" ht="43.5" customHeight="1" x14ac:dyDescent="0.25">
      <c r="A50" s="1201">
        <v>1042</v>
      </c>
      <c r="B50" s="1202" t="s">
        <v>45</v>
      </c>
      <c r="C50" s="1202" t="s">
        <v>2399</v>
      </c>
      <c r="D50" s="1182">
        <f>+'1042 UAECD'!J$2</f>
        <v>1</v>
      </c>
      <c r="E50" s="1182">
        <f>+'1042 UAECD'!J$7</f>
        <v>0.7</v>
      </c>
      <c r="F50" s="1182">
        <f>+'1042 UAECD'!J$12</f>
        <v>1</v>
      </c>
      <c r="G50" s="1183">
        <f>+'1042 UAECD'!D2</f>
        <v>0.89499999999999991</v>
      </c>
      <c r="H50" s="1182">
        <f>+'1042 UAECD'!J$17</f>
        <v>0.15000000000000002</v>
      </c>
      <c r="I50" s="1182">
        <f>+'1042 UAECD'!J$21</f>
        <v>0.35000000000000003</v>
      </c>
      <c r="J50" s="1182">
        <f>+'1042 UAECD'!J$27</f>
        <v>0.4</v>
      </c>
      <c r="K50" s="1182">
        <f>+'1042 UAECD'!J$31</f>
        <v>0</v>
      </c>
      <c r="L50" s="1182">
        <f>+'1042 UAECD'!J$38</f>
        <v>1.0000000000000002</v>
      </c>
      <c r="M50" s="1182">
        <f>+'1042 UAECD'!J$46</f>
        <v>0</v>
      </c>
      <c r="N50" s="1182">
        <f>+'1042 UAECD'!J$54</f>
        <v>1</v>
      </c>
      <c r="O50" s="1184">
        <f>+'1042 UAECD'!D17</f>
        <v>0.45500000000000007</v>
      </c>
      <c r="P50" s="1182">
        <f>+'1042 UAECD'!J$63</f>
        <v>0.42880000000000007</v>
      </c>
      <c r="Q50" s="1182">
        <f>+'1042 UAECD'!J$82</f>
        <v>0.77777777777777779</v>
      </c>
      <c r="R50" s="1182">
        <f>+'1042 UAECD'!J$83</f>
        <v>0</v>
      </c>
      <c r="S50" s="1182">
        <f>+'1042 UAECD'!J$84</f>
        <v>0</v>
      </c>
      <c r="T50" s="1185">
        <f>+'1042 UAECD'!D63</f>
        <v>0.43975111111111109</v>
      </c>
      <c r="U50" s="1182">
        <f>+'1042 UAECD'!J$85</f>
        <v>1</v>
      </c>
      <c r="V50" s="1182">
        <f>+'1042 UAECD'!J$89</f>
        <v>1</v>
      </c>
      <c r="W50" s="1182">
        <f>+'1042 UAECD'!J$90</f>
        <v>0</v>
      </c>
      <c r="X50" s="1186">
        <f>+'1042 UAECD'!D85</f>
        <v>0.7</v>
      </c>
      <c r="Y50" s="1187">
        <f>+'1042 UAECD'!D$91</f>
        <v>0.59772511111111115</v>
      </c>
      <c r="Z50" s="1187">
        <v>0.59772511111111115</v>
      </c>
      <c r="AA50" s="1188">
        <v>0.54820482608695653</v>
      </c>
      <c r="AB50" s="1189">
        <f t="shared" si="0"/>
        <v>4.952028502415462E-2</v>
      </c>
    </row>
    <row r="51" spans="1:28" s="1125" customFormat="1" ht="43.5" customHeight="1" x14ac:dyDescent="0.25">
      <c r="A51" s="1201">
        <v>1043</v>
      </c>
      <c r="B51" s="1202" t="s">
        <v>46</v>
      </c>
      <c r="C51" s="1202" t="s">
        <v>4085</v>
      </c>
      <c r="D51" s="1182">
        <f>+'1043 JBB'!J$2</f>
        <v>1</v>
      </c>
      <c r="E51" s="1182">
        <f>+'1043 JBB'!J$7</f>
        <v>1</v>
      </c>
      <c r="F51" s="1182">
        <f>+'1043 JBB'!J$12</f>
        <v>1</v>
      </c>
      <c r="G51" s="1183">
        <f>+'1043 JBB'!D2</f>
        <v>0.99999999999999989</v>
      </c>
      <c r="H51" s="1182">
        <f>+'1043 JBB'!J$17</f>
        <v>0.1</v>
      </c>
      <c r="I51" s="1182">
        <f>+'1043 JBB'!J$21</f>
        <v>0.35000000000000003</v>
      </c>
      <c r="J51" s="1182">
        <f>+'1043 JBB'!J$27</f>
        <v>0.4</v>
      </c>
      <c r="K51" s="1182">
        <f>+'1043 JBB'!J$31</f>
        <v>0.22222222222222224</v>
      </c>
      <c r="L51" s="1182">
        <f>+'1043 JBB'!J$38</f>
        <v>1.0000000000000002</v>
      </c>
      <c r="M51" s="1182">
        <f>+'1043 JBB'!J$46</f>
        <v>0.75</v>
      </c>
      <c r="N51" s="1182">
        <f>+'1043 JBB'!J$54</f>
        <v>0.875</v>
      </c>
      <c r="O51" s="1184">
        <f>+'1043 JBB'!D17</f>
        <v>0.53222222222222226</v>
      </c>
      <c r="P51" s="1182">
        <f>+'1043 JBB'!J$63</f>
        <v>0.21440000000000003</v>
      </c>
      <c r="Q51" s="1182">
        <f>+'1043 JBB'!J$82</f>
        <v>0</v>
      </c>
      <c r="R51" s="1182">
        <f>+'1043 JBB'!J$83</f>
        <v>0</v>
      </c>
      <c r="S51" s="1182">
        <f>+'1043 JBB'!J$84</f>
        <v>0.75</v>
      </c>
      <c r="T51" s="1185">
        <f>+'1043 JBB'!D63</f>
        <v>0.17681999999999998</v>
      </c>
      <c r="U51" s="1182">
        <f>+'1043 JBB'!J$85</f>
        <v>0.5</v>
      </c>
      <c r="V51" s="1182">
        <f>+'1043 JBB'!J$89</f>
        <v>1</v>
      </c>
      <c r="W51" s="1182">
        <f>+'1043 JBB'!J$90</f>
        <v>1</v>
      </c>
      <c r="X51" s="1186">
        <f>+'1043 JBB'!D85</f>
        <v>0.8</v>
      </c>
      <c r="Y51" s="1187">
        <f>+'1043 JBB'!D$91</f>
        <v>0.65040422222222216</v>
      </c>
      <c r="Z51" s="1187">
        <v>0.65040422222222216</v>
      </c>
      <c r="AA51" s="1188">
        <v>0.42851785858585861</v>
      </c>
      <c r="AB51" s="1189">
        <f t="shared" si="0"/>
        <v>0.22188636363636355</v>
      </c>
    </row>
    <row r="52" spans="1:28" s="1125" customFormat="1" ht="43.5" customHeight="1" x14ac:dyDescent="0.25">
      <c r="A52" s="1201">
        <v>1044</v>
      </c>
      <c r="B52" s="1202" t="s">
        <v>47</v>
      </c>
      <c r="C52" s="1202" t="s">
        <v>1700</v>
      </c>
      <c r="D52" s="1182">
        <f>+'1044 UAERMV'!J$2</f>
        <v>0.80000000000000016</v>
      </c>
      <c r="E52" s="1182">
        <f>+'1044 UAERMV'!J$7</f>
        <v>1</v>
      </c>
      <c r="F52" s="1182">
        <f>+'1044 UAERMV'!J$12</f>
        <v>1</v>
      </c>
      <c r="G52" s="1183">
        <f>+'1044 UAERMV'!D2</f>
        <v>0.94000000000000006</v>
      </c>
      <c r="H52" s="1182">
        <f>+'1044 UAERMV'!J$17</f>
        <v>0.15000000000000002</v>
      </c>
      <c r="I52" s="1182">
        <f>+'1044 UAERMV'!J$21</f>
        <v>0.59000000000000008</v>
      </c>
      <c r="J52" s="1182">
        <f>+'1044 UAERMV'!J$27</f>
        <v>1</v>
      </c>
      <c r="K52" s="1182">
        <f>+'1044 UAERMV'!J$31</f>
        <v>1.0000000000000002</v>
      </c>
      <c r="L52" s="1182">
        <f>+'1044 UAERMV'!J$38</f>
        <v>1.0000000000000002</v>
      </c>
      <c r="M52" s="1182">
        <f>+'1044 UAERMV'!J$46</f>
        <v>1</v>
      </c>
      <c r="N52" s="1182">
        <f>+'1044 UAERMV'!J$54</f>
        <v>1</v>
      </c>
      <c r="O52" s="1184">
        <f>+'1044 UAERMV'!D17</f>
        <v>0.81100000000000017</v>
      </c>
      <c r="P52" s="1182">
        <f>+'1044 UAERMV'!J$63</f>
        <v>0.52880000000000005</v>
      </c>
      <c r="Q52" s="1182">
        <f>+'1044 UAERMV'!J$82</f>
        <v>0.44444444444444453</v>
      </c>
      <c r="R52" s="1182">
        <f>+'1044 UAERMV'!J$83</f>
        <v>9.0909090909090912E-2</v>
      </c>
      <c r="S52" s="1182">
        <f>+'1044 UAERMV'!J$84</f>
        <v>1</v>
      </c>
      <c r="T52" s="1185">
        <f>+'1044 UAERMV'!D63</f>
        <v>0.5000541414141414</v>
      </c>
      <c r="U52" s="1182">
        <f>+'1044 UAERMV'!J$85</f>
        <v>1</v>
      </c>
      <c r="V52" s="1182">
        <f>+'1044 UAERMV'!J$89</f>
        <v>1</v>
      </c>
      <c r="W52" s="1182">
        <f>+'1044 UAERMV'!J$90</f>
        <v>1</v>
      </c>
      <c r="X52" s="1186">
        <f>+'1044 UAERMV'!D85</f>
        <v>1</v>
      </c>
      <c r="Y52" s="1187">
        <f>+'1044 UAERMV'!D$91</f>
        <v>0.82805541414141426</v>
      </c>
      <c r="Z52" s="1187">
        <v>0.82805541414141426</v>
      </c>
      <c r="AA52" s="1188">
        <v>0.73655952525252544</v>
      </c>
      <c r="AB52" s="1189">
        <f t="shared" si="0"/>
        <v>9.1495888888888821E-2</v>
      </c>
    </row>
    <row r="53" spans="1:28" s="1125" customFormat="1" ht="43.5" customHeight="1" x14ac:dyDescent="0.25">
      <c r="A53" s="1201">
        <v>1045</v>
      </c>
      <c r="B53" s="1202" t="s">
        <v>5678</v>
      </c>
      <c r="C53" s="1202" t="s">
        <v>4619</v>
      </c>
      <c r="D53" s="1182">
        <f>+'1045 SDP'!J$2</f>
        <v>1</v>
      </c>
      <c r="E53" s="1182">
        <f>+'1045 SDP'!J$7</f>
        <v>1</v>
      </c>
      <c r="F53" s="1182">
        <f>+'1045 SDP'!J$12</f>
        <v>1</v>
      </c>
      <c r="G53" s="1183">
        <f>+'1045 SDP'!D2</f>
        <v>0.99999999999999989</v>
      </c>
      <c r="H53" s="1182">
        <f>+'1045 SDP'!J$17</f>
        <v>0.58333333333333326</v>
      </c>
      <c r="I53" s="1182">
        <f>+'1045 SDP'!J$21</f>
        <v>0.7</v>
      </c>
      <c r="J53" s="1182">
        <f>+'1045 SDP'!J$27</f>
        <v>0.70588235294117641</v>
      </c>
      <c r="K53" s="1182">
        <f>+'1045 SDP'!J$31</f>
        <v>1</v>
      </c>
      <c r="L53" s="1182">
        <f>+'1045 SDP'!J$38</f>
        <v>1.0000000000000002</v>
      </c>
      <c r="M53" s="1182">
        <f>+'1045 SDP'!J$46</f>
        <v>1</v>
      </c>
      <c r="N53" s="1182">
        <f>+'1045 SDP'!J$54</f>
        <v>1</v>
      </c>
      <c r="O53" s="1184">
        <f>+'1045 SDP'!D17</f>
        <v>0.83367647058823524</v>
      </c>
      <c r="P53" s="1182">
        <f>+'1045 SDP'!J$63</f>
        <v>0.51460000000000006</v>
      </c>
      <c r="Q53" s="1182">
        <f>+'1045 SDP'!J$82</f>
        <v>0.22222222222222227</v>
      </c>
      <c r="R53" s="1182">
        <f>+'1045 SDP'!J$83</f>
        <v>1</v>
      </c>
      <c r="S53" s="1182">
        <f>+'1045 SDP'!J$84</f>
        <v>1</v>
      </c>
      <c r="T53" s="1185">
        <f>+'1045 SDP'!D63</f>
        <v>0.54326888888888891</v>
      </c>
      <c r="U53" s="1182">
        <f>+'1045 SDP'!J$85</f>
        <v>0.5</v>
      </c>
      <c r="V53" s="1182">
        <f>+'1045 SDP'!J$89</f>
        <v>1</v>
      </c>
      <c r="W53" s="1182">
        <f>+'1045 SDP'!J$90</f>
        <v>1</v>
      </c>
      <c r="X53" s="1186">
        <f>+'1045 SDP'!D85</f>
        <v>0.8</v>
      </c>
      <c r="Y53" s="1187">
        <f>+'1045 SDP'!D$91</f>
        <v>0.85284894771241826</v>
      </c>
      <c r="Z53" s="1187">
        <v>0.85284894771241826</v>
      </c>
      <c r="AA53" s="1188">
        <v>0.86116220634920637</v>
      </c>
      <c r="AB53" s="1189">
        <f t="shared" si="0"/>
        <v>-8.3132586367881123E-3</v>
      </c>
    </row>
    <row r="54" spans="1:28" s="1125" customFormat="1" ht="43.5" customHeight="1" x14ac:dyDescent="0.25">
      <c r="A54" s="1201">
        <v>1046</v>
      </c>
      <c r="B54" s="1202" t="s">
        <v>49</v>
      </c>
      <c r="C54" s="1202" t="s">
        <v>1829</v>
      </c>
      <c r="D54" s="1182">
        <f>+'1046 SDSCJ'!J2</f>
        <v>1</v>
      </c>
      <c r="E54" s="1182">
        <f>+'1046 SDSCJ'!J7</f>
        <v>1</v>
      </c>
      <c r="F54" s="1182">
        <f>+'1046 SDSCJ'!J12</f>
        <v>1</v>
      </c>
      <c r="G54" s="1183">
        <f>+'1046 SDSCJ'!D2</f>
        <v>0.99999999999999989</v>
      </c>
      <c r="H54" s="1182">
        <f>+'1046 SDSCJ'!J17</f>
        <v>0.15000000000000002</v>
      </c>
      <c r="I54" s="1182">
        <f>+'1046 SDSCJ'!J21</f>
        <v>0.59000000000000008</v>
      </c>
      <c r="J54" s="1182">
        <f>+'1046 SDSCJ'!J27</f>
        <v>0.58260869565217388</v>
      </c>
      <c r="K54" s="1182">
        <f>+'1046 SDSCJ'!J31</f>
        <v>0.22222222222222224</v>
      </c>
      <c r="L54" s="1182">
        <f>+'1046 SDSCJ'!J38</f>
        <v>1.0000000000000002</v>
      </c>
      <c r="M54" s="1182">
        <f>+'1046 SDSCJ'!J46</f>
        <v>0.1</v>
      </c>
      <c r="N54" s="1182">
        <f>+'1046 SDSCJ'!J54</f>
        <v>0.875</v>
      </c>
      <c r="O54" s="1184">
        <f>+'1046 SDSCJ'!D17</f>
        <v>0.54724396135265707</v>
      </c>
      <c r="P54" s="1182">
        <f>+'1046 SDSCJ'!J63</f>
        <v>0.27160000000000006</v>
      </c>
      <c r="Q54" s="1182">
        <f>+'1046 SDSCJ'!J82</f>
        <v>1</v>
      </c>
      <c r="R54" s="1182">
        <f>+'1046 SDSCJ'!J83</f>
        <v>0</v>
      </c>
      <c r="S54" s="1182">
        <f>+'1046 SDSCJ'!J84</f>
        <v>0.1</v>
      </c>
      <c r="T54" s="1185">
        <f>+'1046 SDSCJ'!D63</f>
        <v>0.49648000000000003</v>
      </c>
      <c r="U54" s="1182">
        <f>+'1046 SDSCJ'!J85</f>
        <v>0.5</v>
      </c>
      <c r="V54" s="1182">
        <f>+'1046 SDSCJ'!J89</f>
        <v>1</v>
      </c>
      <c r="W54" s="1182">
        <f>+'1046 SDSCJ'!J90</f>
        <v>1</v>
      </c>
      <c r="X54" s="1186">
        <f>+'1046 SDSCJ'!D85</f>
        <v>0.8</v>
      </c>
      <c r="Y54" s="1187">
        <f>+'1046 SDSCJ'!D91</f>
        <v>0.69063217874396143</v>
      </c>
      <c r="Z54" s="1187">
        <v>0.69063217874396143</v>
      </c>
      <c r="AA54" s="1188">
        <v>0.66153707246376814</v>
      </c>
      <c r="AB54" s="1189">
        <f t="shared" si="0"/>
        <v>2.9095106280193295E-2</v>
      </c>
    </row>
    <row r="55" spans="1:28" s="1125" customFormat="1" ht="43.5" customHeight="1" x14ac:dyDescent="0.25">
      <c r="A55" s="1201">
        <v>1047</v>
      </c>
      <c r="B55" s="1202" t="s">
        <v>50</v>
      </c>
      <c r="C55" s="1202" t="s">
        <v>1331</v>
      </c>
      <c r="D55" s="1182">
        <f>+'1047 SSALUD'!J$2</f>
        <v>1</v>
      </c>
      <c r="E55" s="1182">
        <f>+'1047 SSALUD'!J$7</f>
        <v>1</v>
      </c>
      <c r="F55" s="1182">
        <f>+'1047 SSALUD'!J$12</f>
        <v>0.8</v>
      </c>
      <c r="G55" s="1183">
        <f>+'1047 SSALUD'!D2</f>
        <v>0.92999999999999994</v>
      </c>
      <c r="H55" s="1182">
        <f>+'1047 SSALUD'!J$17</f>
        <v>0.38720930232558137</v>
      </c>
      <c r="I55" s="1182">
        <f>+'1047 SSALUD'!J$21</f>
        <v>0.7</v>
      </c>
      <c r="J55" s="1182">
        <f>+'1047 SSALUD'!J$27</f>
        <v>0.56744186046511635</v>
      </c>
      <c r="K55" s="1182">
        <f>+'1047 SSALUD'!J$31</f>
        <v>0</v>
      </c>
      <c r="L55" s="1182">
        <f>+'1047 SSALUD'!J$38</f>
        <v>0.81818181818181823</v>
      </c>
      <c r="M55" s="1182">
        <f>+'1047 SSALUD'!J$46</f>
        <v>0.1</v>
      </c>
      <c r="N55" s="1182">
        <f>+'1047 SSALUD'!J$54</f>
        <v>1</v>
      </c>
      <c r="O55" s="1184">
        <f>+'1047 SSALUD'!D17</f>
        <v>0.55020613107822414</v>
      </c>
      <c r="P55" s="1182">
        <f>+'1047 SSALUD'!J$63</f>
        <v>0.28580000000000005</v>
      </c>
      <c r="Q55" s="1182">
        <f>+'1047 SSALUD'!J$82</f>
        <v>0</v>
      </c>
      <c r="R55" s="1182">
        <f>+'1047 SSALUD'!J$83</f>
        <v>0</v>
      </c>
      <c r="S55" s="1182">
        <f>+'1047 SSALUD'!J$84</f>
        <v>0.1</v>
      </c>
      <c r="T55" s="1185">
        <f>+'1047 SSALUD'!D63</f>
        <v>0.10074000000000001</v>
      </c>
      <c r="U55" s="1182">
        <f>+'1047 SSALUD'!J$85</f>
        <v>1</v>
      </c>
      <c r="V55" s="1182">
        <f>+'1047 SSALUD'!J$89</f>
        <v>0</v>
      </c>
      <c r="W55" s="1182">
        <f>+'1047 SSALUD'!J$90</f>
        <v>1</v>
      </c>
      <c r="X55" s="1186">
        <f>+'1047 SSALUD'!D85</f>
        <v>0.7</v>
      </c>
      <c r="Y55" s="1187">
        <f>+'1047 SSALUD'!D$91</f>
        <v>0.62668737209302328</v>
      </c>
      <c r="Z55" s="1187">
        <v>0.62668737209302328</v>
      </c>
      <c r="AA55" s="1188">
        <v>0.48977906976744184</v>
      </c>
      <c r="AB55" s="1189">
        <f t="shared" si="0"/>
        <v>0.13690830232558143</v>
      </c>
    </row>
    <row r="56" spans="1:28" s="1125" customFormat="1" ht="43.5" customHeight="1" x14ac:dyDescent="0.25">
      <c r="A56" s="1201">
        <v>1048</v>
      </c>
      <c r="B56" s="1202" t="s">
        <v>51</v>
      </c>
      <c r="C56" s="1202" t="s">
        <v>1331</v>
      </c>
      <c r="D56" s="1182">
        <f>+'1048 SRCENTROOR'!J$2</f>
        <v>0.80000000000000016</v>
      </c>
      <c r="E56" s="1182">
        <f>+'1048 SRCENTROOR'!J$7</f>
        <v>0.3</v>
      </c>
      <c r="F56" s="1182">
        <f>+'1048 SRCENTROOR'!J$12</f>
        <v>0.7</v>
      </c>
      <c r="G56" s="1183">
        <f>+'1048 SRCENTROOR'!D2</f>
        <v>0.59</v>
      </c>
      <c r="H56" s="1182">
        <f>+'1048 SRCENTROOR'!J$17</f>
        <v>0.59523809523809534</v>
      </c>
      <c r="I56" s="1182">
        <f>+'1048 SRCENTROOR'!J$21</f>
        <v>0.7</v>
      </c>
      <c r="J56" s="1182">
        <f>+'1048 SRCENTROOR'!J$27</f>
        <v>0.41428571428571426</v>
      </c>
      <c r="K56" s="1182">
        <f>+'1048 SRCENTROOR'!J$31</f>
        <v>1</v>
      </c>
      <c r="L56" s="1182">
        <f>+'1048 SRCENTROOR'!J$38</f>
        <v>0.81818181818181834</v>
      </c>
      <c r="M56" s="1182">
        <f>+'1048 SRCENTROOR'!J$46</f>
        <v>0.8</v>
      </c>
      <c r="N56" s="1182">
        <f>+'1048 SRCENTROOR'!J$54</f>
        <v>1</v>
      </c>
      <c r="O56" s="1184">
        <f>+'1048 SRCENTROOR'!D17</f>
        <v>0.72077922077922085</v>
      </c>
      <c r="P56" s="1182">
        <f>+'1048 SRCENTROOR'!J$63</f>
        <v>0.1144</v>
      </c>
      <c r="Q56" s="1182">
        <f>+'1048 SRCENTROOR'!J$82</f>
        <v>0.22222222222222227</v>
      </c>
      <c r="R56" s="1182">
        <f>+'1048 SRCENTROOR'!J$83</f>
        <v>1</v>
      </c>
      <c r="S56" s="1182">
        <f>+'1048 SRCENTROOR'!J$84</f>
        <v>0.8</v>
      </c>
      <c r="T56" s="1185">
        <f>+'1048 SRCENTROOR'!D63</f>
        <v>0.39320888888888889</v>
      </c>
      <c r="U56" s="1182">
        <f>+'1048 SRCENTROOR'!J$85</f>
        <v>0.5</v>
      </c>
      <c r="V56" s="1182">
        <f>+'1048 SRCENTROOR'!J$89</f>
        <v>1</v>
      </c>
      <c r="W56" s="1182">
        <f>+'1048 SRCENTROOR'!J$90</f>
        <v>0</v>
      </c>
      <c r="X56" s="1186">
        <f>+'1048 SRCENTROOR'!D85</f>
        <v>0.5</v>
      </c>
      <c r="Y56" s="1187">
        <f>+'1048 SRCENTROOR'!D$91</f>
        <v>0.63774946031746038</v>
      </c>
      <c r="Z56" s="1187">
        <v>0.63774946031746038</v>
      </c>
      <c r="AA56" s="1188">
        <v>0.62632088888888904</v>
      </c>
      <c r="AB56" s="1189">
        <f t="shared" si="0"/>
        <v>1.1428571428571344E-2</v>
      </c>
    </row>
    <row r="57" spans="1:28" s="1125" customFormat="1" ht="43.5" customHeight="1" x14ac:dyDescent="0.25">
      <c r="A57" s="1201">
        <v>1049</v>
      </c>
      <c r="B57" s="1202" t="s">
        <v>52</v>
      </c>
      <c r="C57" s="1202" t="s">
        <v>1331</v>
      </c>
      <c r="D57" s="1182">
        <f>+'1049 SRNORTE'!J$2</f>
        <v>0.4</v>
      </c>
      <c r="E57" s="1182">
        <f>+'1049 SRNORTE'!J$7</f>
        <v>1</v>
      </c>
      <c r="F57" s="1182">
        <f>+'1049 SRNORTE'!J$12</f>
        <v>1</v>
      </c>
      <c r="G57" s="1183">
        <f>+'1049 SRNORTE'!D2</f>
        <v>0.82</v>
      </c>
      <c r="H57" s="1182">
        <f>+'1049 SRNORTE'!J$17</f>
        <v>0.79761904761904756</v>
      </c>
      <c r="I57" s="1182">
        <f>+'1049 SRNORTE'!J$21</f>
        <v>1</v>
      </c>
      <c r="J57" s="1182">
        <f>+'1049 SRNORTE'!J$27</f>
        <v>0.85714285714285698</v>
      </c>
      <c r="K57" s="1182">
        <f>+'1049 SRNORTE'!J$31</f>
        <v>1</v>
      </c>
      <c r="L57" s="1182">
        <f>+'1049 SRNORTE'!J$38</f>
        <v>1.0000000000000002</v>
      </c>
      <c r="M57" s="1182">
        <f>+'1049 SRNORTE'!J$46</f>
        <v>0.6</v>
      </c>
      <c r="N57" s="1182">
        <f>+'1049 SRNORTE'!J$54</f>
        <v>1</v>
      </c>
      <c r="O57" s="1184">
        <f>+'1049 SRNORTE'!D17</f>
        <v>0.90107142857142863</v>
      </c>
      <c r="P57" s="1182">
        <f>+'1049 SRNORTE'!J$63</f>
        <v>0.42880000000000007</v>
      </c>
      <c r="Q57" s="1182">
        <f>+'1049 SRNORTE'!J$82</f>
        <v>0.44444444444444453</v>
      </c>
      <c r="R57" s="1182">
        <f>+'1049 SRNORTE'!J$83</f>
        <v>1</v>
      </c>
      <c r="S57" s="1182">
        <f>+'1049 SRNORTE'!J$84</f>
        <v>0.6</v>
      </c>
      <c r="T57" s="1185">
        <f>+'1049 SRNORTE'!D63</f>
        <v>0.54641777777777778</v>
      </c>
      <c r="U57" s="1182">
        <f>+'1049 SRNORTE'!J$85</f>
        <v>1</v>
      </c>
      <c r="V57" s="1182">
        <f>+'1049 SRNORTE'!J$89</f>
        <v>0</v>
      </c>
      <c r="W57" s="1182">
        <f>+'1049 SRNORTE'!J$90</f>
        <v>1</v>
      </c>
      <c r="X57" s="1186">
        <f>+'1049 SRNORTE'!D85</f>
        <v>0.7</v>
      </c>
      <c r="Y57" s="1187">
        <f>+'1049 SRNORTE'!D$91</f>
        <v>0.83123106349206355</v>
      </c>
      <c r="Z57" s="1187">
        <v>0.83123106349206355</v>
      </c>
      <c r="AA57" s="1188">
        <v>0.733620492063492</v>
      </c>
      <c r="AB57" s="1189">
        <f t="shared" si="0"/>
        <v>9.7610571428571546E-2</v>
      </c>
    </row>
    <row r="58" spans="1:28" s="1125" customFormat="1" ht="43.5" customHeight="1" x14ac:dyDescent="0.25">
      <c r="A58" s="1201">
        <v>1050</v>
      </c>
      <c r="B58" s="1202" t="s">
        <v>53</v>
      </c>
      <c r="C58" s="1202" t="s">
        <v>1331</v>
      </c>
      <c r="D58" s="1182">
        <f>+'1050 SRSUR'!J$2</f>
        <v>0.6</v>
      </c>
      <c r="E58" s="1182">
        <f>+'1050 SRSUR'!J$7</f>
        <v>1</v>
      </c>
      <c r="F58" s="1182">
        <f>+'1050 SRSUR'!J$12</f>
        <v>1</v>
      </c>
      <c r="G58" s="1183">
        <f>+'1050 SRSUR'!D2</f>
        <v>0.88</v>
      </c>
      <c r="H58" s="1182">
        <f>+'1050 SRSUR'!J$17</f>
        <v>0.47380952380952379</v>
      </c>
      <c r="I58" s="1182">
        <f>+'1050 SRSUR'!J$21</f>
        <v>0.7</v>
      </c>
      <c r="J58" s="1182">
        <f>+'1050 SRSUR'!J$27</f>
        <v>0.62857142857142856</v>
      </c>
      <c r="K58" s="1182">
        <f>+'1050 SRSUR'!J$31</f>
        <v>1</v>
      </c>
      <c r="L58" s="1182">
        <f>+'1050 SRSUR'!J$38</f>
        <v>0.45454545454545459</v>
      </c>
      <c r="M58" s="1182">
        <f>+'1050 SRSUR'!J$46</f>
        <v>0.8</v>
      </c>
      <c r="N58" s="1182">
        <f>+'1050 SRSUR'!J$54</f>
        <v>1</v>
      </c>
      <c r="O58" s="1184">
        <f>+'1050 SRSUR'!D17</f>
        <v>0.67269480519480529</v>
      </c>
      <c r="P58" s="1182">
        <f>+'1050 SRSUR'!J$63</f>
        <v>0.17160000000000003</v>
      </c>
      <c r="Q58" s="1182">
        <f>+'1050 SRSUR'!J$82</f>
        <v>0</v>
      </c>
      <c r="R58" s="1182">
        <f>+'1050 SRSUR'!J$83</f>
        <v>0.54545454545454541</v>
      </c>
      <c r="S58" s="1182">
        <f>+'1050 SRSUR'!J$84</f>
        <v>0.8</v>
      </c>
      <c r="T58" s="1185">
        <f>+'1050 SRSUR'!D63</f>
        <v>0.25329818181818181</v>
      </c>
      <c r="U58" s="1182">
        <f>+'1050 SRSUR'!J$85</f>
        <v>1</v>
      </c>
      <c r="V58" s="1182">
        <f>+'1050 SRSUR'!J$89</f>
        <v>1</v>
      </c>
      <c r="W58" s="1182">
        <f>+'1050 SRSUR'!J$90</f>
        <v>1</v>
      </c>
      <c r="X58" s="1186">
        <f>+'1050 SRSUR'!D85</f>
        <v>1</v>
      </c>
      <c r="Y58" s="1187">
        <f>+'1050 SRSUR'!D$91</f>
        <v>0.70931196103896121</v>
      </c>
      <c r="Z58" s="1187">
        <v>0.70931196103896121</v>
      </c>
      <c r="AA58" s="1188">
        <v>0.66114953246753261</v>
      </c>
      <c r="AB58" s="1189">
        <f t="shared" si="0"/>
        <v>4.8162428571428606E-2</v>
      </c>
    </row>
    <row r="59" spans="1:28" s="1125" customFormat="1" ht="43.5" customHeight="1" x14ac:dyDescent="0.25">
      <c r="A59" s="1201">
        <v>1051</v>
      </c>
      <c r="B59" s="1202" t="s">
        <v>54</v>
      </c>
      <c r="C59" s="1202" t="s">
        <v>1700</v>
      </c>
      <c r="D59" s="1182">
        <f>+'1051 TTRANS'!J$2</f>
        <v>0.2</v>
      </c>
      <c r="E59" s="1182">
        <f>+'1051 TTRANS'!J$7</f>
        <v>1</v>
      </c>
      <c r="F59" s="1182">
        <f>+'1051 TTRANS'!J$12</f>
        <v>1</v>
      </c>
      <c r="G59" s="1183">
        <f>+'1051 TTRANS'!D2</f>
        <v>0.76</v>
      </c>
      <c r="H59" s="1182">
        <f>+'1051 TTRANS'!J$17</f>
        <v>0.66</v>
      </c>
      <c r="I59" s="1182">
        <f>+'1051 TTRANS'!J$21</f>
        <v>0.59000000000000008</v>
      </c>
      <c r="J59" s="1182">
        <f>+'1051 TTRANS'!J$27</f>
        <v>0.76</v>
      </c>
      <c r="K59" s="1182">
        <f>+'1051 TTRANS'!J$31</f>
        <v>0</v>
      </c>
      <c r="L59" s="1182">
        <f>+'1051 TTRANS'!J$38</f>
        <v>1.0000000000000002</v>
      </c>
      <c r="M59" s="1182">
        <f>+'1051 TTRANS'!J$46</f>
        <v>0.1</v>
      </c>
      <c r="N59" s="1182">
        <f>+'1051 TTRANS'!J$54</f>
        <v>1</v>
      </c>
      <c r="O59" s="1184">
        <f>+'1051 TTRANS'!D17</f>
        <v>0.64950000000000008</v>
      </c>
      <c r="P59" s="1182">
        <f>+'1051 TTRANS'!J$63</f>
        <v>0.17160000000000003</v>
      </c>
      <c r="Q59" s="1182">
        <f>+'1051 TTRANS'!J$82</f>
        <v>0.22222222222222227</v>
      </c>
      <c r="R59" s="1182">
        <f>+'1051 TTRANS'!J$83</f>
        <v>0</v>
      </c>
      <c r="S59" s="1182">
        <f>+'1051 TTRANS'!J$84</f>
        <v>0.1</v>
      </c>
      <c r="T59" s="1185">
        <f>+'1051 TTRANS'!D63</f>
        <v>0.15536888888888889</v>
      </c>
      <c r="U59" s="1182">
        <f>+'1051 TTRANS'!J$85</f>
        <v>0.25</v>
      </c>
      <c r="V59" s="1182">
        <f>+'1051 TTRANS'!J$89</f>
        <v>0</v>
      </c>
      <c r="W59" s="1182">
        <f>+'1051 TTRANS'!J$90</f>
        <v>1</v>
      </c>
      <c r="X59" s="1186">
        <f>+'1051 TTRANS'!D85</f>
        <v>0.4</v>
      </c>
      <c r="Y59" s="1187">
        <f>+'1051 TTRANS'!D$91</f>
        <v>0.62076188888888906</v>
      </c>
      <c r="Z59" s="1187">
        <v>0.62076188888888906</v>
      </c>
      <c r="AA59" s="1188">
        <v>0.36583888888888888</v>
      </c>
      <c r="AB59" s="1189">
        <f t="shared" si="0"/>
        <v>0.25492300000000018</v>
      </c>
    </row>
    <row r="60" spans="1:28" s="1125" customFormat="1" ht="43.5" customHeight="1" x14ac:dyDescent="0.25">
      <c r="A60" s="1201">
        <v>1052</v>
      </c>
      <c r="B60" s="1202" t="s">
        <v>55</v>
      </c>
      <c r="C60" s="1202" t="s">
        <v>4160</v>
      </c>
      <c r="D60" s="1182">
        <f>+'1052 SDIS'!J$2</f>
        <v>0.4</v>
      </c>
      <c r="E60" s="1182">
        <f>+'1052 SDIS'!J$7</f>
        <v>0.8</v>
      </c>
      <c r="F60" s="1182">
        <f>+'1052 SDIS'!J$12</f>
        <v>0.7</v>
      </c>
      <c r="G60" s="1183">
        <f>+'1052 SDIS'!D2</f>
        <v>0.64499999999999991</v>
      </c>
      <c r="H60" s="1182">
        <f>+'1052 SDIS'!J$17</f>
        <v>0.15000000000000002</v>
      </c>
      <c r="I60" s="1182">
        <f>+'1052 SDIS'!J$21</f>
        <v>0.4</v>
      </c>
      <c r="J60" s="1182">
        <f>+'1052 SDIS'!J$27</f>
        <v>0.43870967741935485</v>
      </c>
      <c r="K60" s="1182">
        <f>+'1052 SDIS'!J$31</f>
        <v>1</v>
      </c>
      <c r="L60" s="1182">
        <f>+'1052 SDIS'!J$38</f>
        <v>1.0000000000000002</v>
      </c>
      <c r="M60" s="1182">
        <f>+'1052 SDIS'!J$46</f>
        <v>1</v>
      </c>
      <c r="N60" s="1182">
        <f>+'1052 SDIS'!J$54</f>
        <v>1</v>
      </c>
      <c r="O60" s="1184">
        <f>+'1052 SDIS'!D17</f>
        <v>0.67024193548387101</v>
      </c>
      <c r="P60" s="1182">
        <f>+'1052 SDIS'!J$63</f>
        <v>0.38600000000000012</v>
      </c>
      <c r="Q60" s="1182">
        <f>+'1052 SDIS'!J$82</f>
        <v>0.22222222222222227</v>
      </c>
      <c r="R60" s="1182">
        <f>+'1052 SDIS'!J$83</f>
        <v>9.0909090909090912E-2</v>
      </c>
      <c r="S60" s="1182">
        <f>+'1052 SDIS'!J$84</f>
        <v>1</v>
      </c>
      <c r="T60" s="1185">
        <f>+'1052 SDIS'!D63</f>
        <v>0.36832525252525256</v>
      </c>
      <c r="U60" s="1182">
        <f>+'1052 SDIS'!J$85</f>
        <v>0.5</v>
      </c>
      <c r="V60" s="1182">
        <f>+'1052 SDIS'!J$89</f>
        <v>1</v>
      </c>
      <c r="W60" s="1182">
        <f>+'1052 SDIS'!J$90</f>
        <v>1</v>
      </c>
      <c r="X60" s="1186">
        <f>+'1052 SDIS'!D85</f>
        <v>0.8</v>
      </c>
      <c r="Y60" s="1187">
        <f>+'1052 SDIS'!D$91</f>
        <v>0.63896558976865436</v>
      </c>
      <c r="Z60" s="1187">
        <v>0.63896558976865436</v>
      </c>
      <c r="AA60" s="1188">
        <v>0.65330952525252539</v>
      </c>
      <c r="AB60" s="1189">
        <f t="shared" si="0"/>
        <v>-1.4343935483871029E-2</v>
      </c>
    </row>
    <row r="61" spans="1:28" s="1125" customFormat="1" ht="43.5" customHeight="1" x14ac:dyDescent="0.25">
      <c r="A61" s="1201">
        <v>1053</v>
      </c>
      <c r="B61" s="1202" t="s">
        <v>56</v>
      </c>
      <c r="C61" s="1202" t="s">
        <v>5264</v>
      </c>
      <c r="D61" s="1182">
        <f>+'1053 SJUR'!J$2</f>
        <v>1</v>
      </c>
      <c r="E61" s="1182">
        <f>+'1053 SJUR'!J$7</f>
        <v>1</v>
      </c>
      <c r="F61" s="1182">
        <f>+'1053 SJUR'!J$12</f>
        <v>1</v>
      </c>
      <c r="G61" s="1183">
        <f>+'1053 SJUR'!D2</f>
        <v>0.99999999999999989</v>
      </c>
      <c r="H61" s="1182">
        <f>+'1053 SJUR'!J$17</f>
        <v>0.69090909090909092</v>
      </c>
      <c r="I61" s="1182">
        <f>+'1053 SJUR'!J$21</f>
        <v>0.59000000000000008</v>
      </c>
      <c r="J61" s="1182">
        <f>+'1053 SJUR'!J$27</f>
        <v>0.78181818181818175</v>
      </c>
      <c r="K61" s="1182">
        <f>+'1053 SJUR'!J$31</f>
        <v>0.22222222222222224</v>
      </c>
      <c r="L61" s="1182">
        <f>+'1053 SJUR'!J$38</f>
        <v>1.0000000000000002</v>
      </c>
      <c r="M61" s="1182">
        <f>+'1053 SJUR'!J$46</f>
        <v>1</v>
      </c>
      <c r="N61" s="1182">
        <f>+'1053 SJUR'!J$54</f>
        <v>1</v>
      </c>
      <c r="O61" s="1184">
        <f>+'1053 SJUR'!D17</f>
        <v>0.77072222222222231</v>
      </c>
      <c r="P61" s="1182">
        <f>+'1053 SJUR'!J$63</f>
        <v>0.27160000000000006</v>
      </c>
      <c r="Q61" s="1182">
        <f>+'1053 SJUR'!J$82</f>
        <v>0.22222222222222227</v>
      </c>
      <c r="R61" s="1182">
        <f>+'1053 SJUR'!J$83</f>
        <v>9.0909090909090912E-2</v>
      </c>
      <c r="S61" s="1182">
        <f>+'1053 SJUR'!J$84</f>
        <v>1</v>
      </c>
      <c r="T61" s="1185">
        <f>+'1053 SJUR'!D63</f>
        <v>0.33400525252525254</v>
      </c>
      <c r="U61" s="1182">
        <f>+'1053 SJUR'!J$85</f>
        <v>1</v>
      </c>
      <c r="V61" s="1182">
        <f>+'1053 SJUR'!J$89</f>
        <v>1</v>
      </c>
      <c r="W61" s="1182">
        <f>+'1053 SJUR'!J$90</f>
        <v>1</v>
      </c>
      <c r="X61" s="1186">
        <f>+'1053 SJUR'!D85</f>
        <v>1</v>
      </c>
      <c r="Y61" s="1187">
        <f>+'1053 SJUR'!D$91</f>
        <v>0.80729774747474747</v>
      </c>
      <c r="Z61" s="1187">
        <v>0.80729774747474747</v>
      </c>
      <c r="AA61" s="1188">
        <v>0.69087585858585865</v>
      </c>
      <c r="AB61" s="1189">
        <f t="shared" si="0"/>
        <v>0.11642188888888882</v>
      </c>
    </row>
    <row r="62" spans="1:28" s="1125" customFormat="1" ht="43.5" customHeight="1" x14ac:dyDescent="0.25">
      <c r="A62" s="1201">
        <v>1054</v>
      </c>
      <c r="B62" s="1202" t="s">
        <v>57</v>
      </c>
      <c r="C62" s="1202" t="s">
        <v>4085</v>
      </c>
      <c r="D62" s="1182">
        <f>+'1054 SAMB'!J$2</f>
        <v>1</v>
      </c>
      <c r="E62" s="1182">
        <f>+'1054 SAMB'!J$7</f>
        <v>1</v>
      </c>
      <c r="F62" s="1182">
        <f>+'1054 SAMB'!J$12</f>
        <v>1</v>
      </c>
      <c r="G62" s="1183">
        <f>+'1054 SAMB'!D2</f>
        <v>0.99999999999999989</v>
      </c>
      <c r="H62" s="1182">
        <f>+'1054 SAMB'!J$17</f>
        <v>0.59523809523809534</v>
      </c>
      <c r="I62" s="1182">
        <f>+'1054 SAMB'!J$21</f>
        <v>0.89000000000000012</v>
      </c>
      <c r="J62" s="1182">
        <f>+'1054 SAMB'!J$27</f>
        <v>0.71428571428571419</v>
      </c>
      <c r="K62" s="1182">
        <f>+'1054 SAMB'!J$31</f>
        <v>0.44444444444444448</v>
      </c>
      <c r="L62" s="1182">
        <f>+'1054 SAMB'!J$38</f>
        <v>0.54545454545454564</v>
      </c>
      <c r="M62" s="1182">
        <f>+'1054 SAMB'!J$46</f>
        <v>0.4</v>
      </c>
      <c r="N62" s="1182">
        <f>+'1054 SAMB'!J$54</f>
        <v>1</v>
      </c>
      <c r="O62" s="1184">
        <f>+'1054 SAMB'!D17</f>
        <v>0.65917821067821081</v>
      </c>
      <c r="P62" s="1182">
        <f>+'1054 SAMB'!J$63</f>
        <v>0.17160000000000003</v>
      </c>
      <c r="Q62" s="1182">
        <f>+'1054 SAMB'!J$82</f>
        <v>0.22222222222222227</v>
      </c>
      <c r="R62" s="1182">
        <f>+'1054 SAMB'!J$83</f>
        <v>9.0909090909090912E-2</v>
      </c>
      <c r="S62" s="1182">
        <f>+'1054 SAMB'!J$84</f>
        <v>0.4</v>
      </c>
      <c r="T62" s="1185">
        <f>+'1054 SAMB'!D63</f>
        <v>0.21400525252525254</v>
      </c>
      <c r="U62" s="1182">
        <f>+'1054 SAMB'!J$85</f>
        <v>1</v>
      </c>
      <c r="V62" s="1182">
        <f>+'1054 SAMB'!J$89</f>
        <v>1</v>
      </c>
      <c r="W62" s="1182">
        <f>+'1054 SAMB'!J$90</f>
        <v>1</v>
      </c>
      <c r="X62" s="1186">
        <f>+'1054 SAMB'!D85</f>
        <v>1</v>
      </c>
      <c r="Y62" s="1187">
        <f>+'1054 SAMB'!D$91</f>
        <v>0.7339485411255412</v>
      </c>
      <c r="Z62" s="1187">
        <v>0.7339485411255412</v>
      </c>
      <c r="AA62" s="1188">
        <v>0.47694588888888889</v>
      </c>
      <c r="AB62" s="1189">
        <f t="shared" si="0"/>
        <v>0.25700265223665231</v>
      </c>
    </row>
    <row r="63" spans="1:28" s="1125" customFormat="1" ht="43.5" customHeight="1" x14ac:dyDescent="0.25">
      <c r="A63" s="1201">
        <v>1055</v>
      </c>
      <c r="B63" s="1202" t="s">
        <v>58</v>
      </c>
      <c r="C63" s="1202" t="s">
        <v>1700</v>
      </c>
      <c r="D63" s="1182">
        <f>+'1055 IDU'!J$2</f>
        <v>1</v>
      </c>
      <c r="E63" s="1182">
        <f>+'1055 IDU'!J$7</f>
        <v>1</v>
      </c>
      <c r="F63" s="1182">
        <f>+'1055 IDU'!J$12</f>
        <v>1</v>
      </c>
      <c r="G63" s="1183">
        <f>+'1055 IDU'!D2</f>
        <v>0.99999999999999989</v>
      </c>
      <c r="H63" s="1182">
        <f>+'1055 IDU'!J$17</f>
        <v>0.15000000000000002</v>
      </c>
      <c r="I63" s="1182">
        <f>+'1055 IDU'!J$21</f>
        <v>0.4</v>
      </c>
      <c r="J63" s="1182">
        <f>+'1055 IDU'!J$27</f>
        <v>0.4</v>
      </c>
      <c r="K63" s="1182">
        <f>+'1055 IDU'!J$31</f>
        <v>1</v>
      </c>
      <c r="L63" s="1182">
        <f>+'1055 IDU'!J$38</f>
        <v>1.0000000000000002</v>
      </c>
      <c r="M63" s="1182">
        <f>+'1055 IDU'!J$46</f>
        <v>0.8</v>
      </c>
      <c r="N63" s="1182">
        <f>+'1055 IDU'!J$54</f>
        <v>0.75</v>
      </c>
      <c r="O63" s="1184">
        <f>+'1055 IDU'!D17</f>
        <v>0.61750000000000016</v>
      </c>
      <c r="P63" s="1182">
        <f>+'1055 IDU'!J$63</f>
        <v>0.17160000000000003</v>
      </c>
      <c r="Q63" s="1182">
        <f>+'1055 IDU'!J$82</f>
        <v>0.22222222222222227</v>
      </c>
      <c r="R63" s="1182">
        <f>+'1055 IDU'!J$83</f>
        <v>9.0909090909090912E-2</v>
      </c>
      <c r="S63" s="1182">
        <f>+'1055 IDU'!J$84</f>
        <v>0.8</v>
      </c>
      <c r="T63" s="1185">
        <f>+'1055 IDU'!D63</f>
        <v>0.27400525252525254</v>
      </c>
      <c r="U63" s="1182">
        <f>+'1055 IDU'!J$85</f>
        <v>1</v>
      </c>
      <c r="V63" s="1182">
        <f>+'1055 IDU'!J$89</f>
        <v>1</v>
      </c>
      <c r="W63" s="1182">
        <f>+'1055 IDU'!J$90</f>
        <v>1</v>
      </c>
      <c r="X63" s="1186">
        <f>+'1055 IDU'!D85</f>
        <v>1</v>
      </c>
      <c r="Y63" s="1187">
        <f>+'1055 IDU'!D$91</f>
        <v>0.71702552525252539</v>
      </c>
      <c r="Z63" s="1187">
        <v>0.71702552525252539</v>
      </c>
      <c r="AA63" s="1188">
        <v>0.4936819999999999</v>
      </c>
      <c r="AB63" s="1189">
        <f t="shared" si="0"/>
        <v>0.22334352525252549</v>
      </c>
    </row>
    <row r="64" spans="1:28" s="1125" customFormat="1" ht="43.5" customHeight="1" x14ac:dyDescent="0.25">
      <c r="A64" s="1201">
        <v>1056</v>
      </c>
      <c r="B64" s="1202" t="s">
        <v>59</v>
      </c>
      <c r="C64" s="1202" t="s">
        <v>2399</v>
      </c>
      <c r="D64" s="1182">
        <f>+'1056 LOTERIA'!J$2</f>
        <v>0.80000000000000016</v>
      </c>
      <c r="E64" s="1182">
        <f>+'1056 LOTERIA'!J$7</f>
        <v>1</v>
      </c>
      <c r="F64" s="1182">
        <f>+'1056 LOTERIA'!J$12</f>
        <v>1</v>
      </c>
      <c r="G64" s="1183">
        <f>+'1056 LOTERIA'!D2</f>
        <v>0.94000000000000006</v>
      </c>
      <c r="H64" s="1182">
        <f>+'1056 LOTERIA'!J$17</f>
        <v>0.33214285714285718</v>
      </c>
      <c r="I64" s="1182">
        <f>+'1056 LOTERIA'!J$21</f>
        <v>0.59000000000000008</v>
      </c>
      <c r="J64" s="1182">
        <f>+'1056 LOTERIA'!J$27</f>
        <v>0.22857142857142856</v>
      </c>
      <c r="K64" s="1182">
        <f>+'1056 LOTERIA'!J$31</f>
        <v>0.22222222222222224</v>
      </c>
      <c r="L64" s="1182">
        <f>+'1056 LOTERIA'!J$38</f>
        <v>0.63636363636363635</v>
      </c>
      <c r="M64" s="1182">
        <f>+'1056 LOTERIA'!J$46</f>
        <v>1</v>
      </c>
      <c r="N64" s="1182">
        <f>+'1056 LOTERIA'!J$54</f>
        <v>1</v>
      </c>
      <c r="O64" s="1184">
        <f>+'1056 LOTERIA'!D17</f>
        <v>0.53353066378066383</v>
      </c>
      <c r="P64" s="1182">
        <f>+'1056 LOTERIA'!J$63</f>
        <v>0.30020000000000008</v>
      </c>
      <c r="Q64" s="1182">
        <f>+'1056 LOTERIA'!J$82</f>
        <v>0.22222222222222227</v>
      </c>
      <c r="R64" s="1182">
        <f>+'1056 LOTERIA'!J$83</f>
        <v>9.0909090909090912E-2</v>
      </c>
      <c r="S64" s="1182">
        <f>+'1056 LOTERIA'!J$84</f>
        <v>1</v>
      </c>
      <c r="T64" s="1185">
        <f>+'1056 LOTERIA'!D63</f>
        <v>0.34258525252525257</v>
      </c>
      <c r="U64" s="1182">
        <f>+'1056 LOTERIA'!J$85</f>
        <v>0.25</v>
      </c>
      <c r="V64" s="1182">
        <f>+'1056 LOTERIA'!J$89</f>
        <v>1</v>
      </c>
      <c r="W64" s="1182">
        <f>+'1056 LOTERIA'!J$90</f>
        <v>1</v>
      </c>
      <c r="X64" s="1186">
        <f>+'1056 LOTERIA'!D85</f>
        <v>0.7</v>
      </c>
      <c r="Y64" s="1187">
        <f>+'1056 LOTERIA'!D$91</f>
        <v>0.64470039033189042</v>
      </c>
      <c r="Z64" s="1187">
        <v>0.64470039033189042</v>
      </c>
      <c r="AA64" s="1188">
        <v>0.6186681111111112</v>
      </c>
      <c r="AB64" s="1189">
        <f t="shared" si="0"/>
        <v>2.603227922077922E-2</v>
      </c>
    </row>
    <row r="65" spans="1:28" s="1125" customFormat="1" ht="43.5" customHeight="1" x14ac:dyDescent="0.25">
      <c r="A65" s="1201">
        <v>1057</v>
      </c>
      <c r="B65" s="1202" t="s">
        <v>60</v>
      </c>
      <c r="C65" s="1202" t="s">
        <v>1331</v>
      </c>
      <c r="D65" s="1182">
        <f>+'1057 SRSOCCI'!J$2</f>
        <v>0.80000000000000016</v>
      </c>
      <c r="E65" s="1182">
        <f>+'1057 SRSOCCI'!J$7</f>
        <v>1</v>
      </c>
      <c r="F65" s="1182">
        <f>+'1057 SRSOCCI'!J$12</f>
        <v>0.8</v>
      </c>
      <c r="G65" s="1183">
        <f>+'1057 SRSOCCI'!D2</f>
        <v>0.87000000000000011</v>
      </c>
      <c r="H65" s="1182">
        <f>+'1057 SRSOCCI'!J$17</f>
        <v>1</v>
      </c>
      <c r="I65" s="1182">
        <f>+'1057 SRSOCCI'!J$21</f>
        <v>0.35000000000000003</v>
      </c>
      <c r="J65" s="1182">
        <f>+'1057 SRSOCCI'!J$27</f>
        <v>1</v>
      </c>
      <c r="K65" s="1182">
        <f>+'1057 SRSOCCI'!J$31</f>
        <v>1</v>
      </c>
      <c r="L65" s="1182">
        <f>+'1057 SRSOCCI'!J$38</f>
        <v>0</v>
      </c>
      <c r="M65" s="1182">
        <f>+'1057 SRSOCCI'!J$46</f>
        <v>1</v>
      </c>
      <c r="N65" s="1182">
        <f>+'1057 SRSOCCI'!J$54</f>
        <v>1</v>
      </c>
      <c r="O65" s="1184">
        <f>+'1057 SRSOCCI'!D17</f>
        <v>0.70250000000000001</v>
      </c>
      <c r="P65" s="1182">
        <f>+'1057 SRSOCCI'!J$63</f>
        <v>0.17160000000000003</v>
      </c>
      <c r="Q65" s="1182">
        <f>+'1057 SRSOCCI'!J$82</f>
        <v>0</v>
      </c>
      <c r="R65" s="1182">
        <f>+'1057 SRSOCCI'!J$83</f>
        <v>9.0909090909090912E-2</v>
      </c>
      <c r="S65" s="1182">
        <f>+'1057 SRSOCCI'!J$84</f>
        <v>1</v>
      </c>
      <c r="T65" s="1185">
        <f>+'1057 SRSOCCI'!D63</f>
        <v>0.21511636363636363</v>
      </c>
      <c r="U65" s="1182">
        <f>+'1057 SRSOCCI'!J$85</f>
        <v>1</v>
      </c>
      <c r="V65" s="1182">
        <f>+'1057 SRSOCCI'!J$89</f>
        <v>1</v>
      </c>
      <c r="W65" s="1182">
        <f>+'1057 SRSOCCI'!J$90</f>
        <v>1</v>
      </c>
      <c r="X65" s="1186">
        <f>+'1057 SRSOCCI'!D85</f>
        <v>1</v>
      </c>
      <c r="Y65" s="1187">
        <f>+'1057 SRSOCCI'!D$91</f>
        <v>0.71888663636363648</v>
      </c>
      <c r="Z65" s="1187">
        <v>0.71888663636363648</v>
      </c>
      <c r="AA65" s="1188">
        <v>0.65774206493506504</v>
      </c>
      <c r="AB65" s="1189">
        <f t="shared" si="0"/>
        <v>6.1144571428571437E-2</v>
      </c>
    </row>
    <row r="66" spans="1:28" s="1125" customFormat="1" ht="43.5" customHeight="1" thickBot="1" x14ac:dyDescent="0.3">
      <c r="A66" s="1203">
        <v>1058</v>
      </c>
      <c r="B66" s="1204" t="s">
        <v>61</v>
      </c>
      <c r="C66" s="1204" t="s">
        <v>4085</v>
      </c>
      <c r="D66" s="1190">
        <f>+'1058 IDPYBA'!J$2</f>
        <v>0.80000000000000016</v>
      </c>
      <c r="E66" s="1190">
        <f>+'1058 IDPYBA'!J$7</f>
        <v>0.8</v>
      </c>
      <c r="F66" s="1190">
        <f>+'1058 IDPYBA'!J$12</f>
        <v>0.8</v>
      </c>
      <c r="G66" s="1191">
        <f>+'1058 IDPYBA'!D2</f>
        <v>0.8</v>
      </c>
      <c r="H66" s="1190">
        <f>+'1058 IDPYBA'!J$17</f>
        <v>1</v>
      </c>
      <c r="I66" s="1190">
        <f>+'1058 IDPYBA'!J$21</f>
        <v>1</v>
      </c>
      <c r="J66" s="1190">
        <f>+'1058 IDPYBA'!J$27</f>
        <v>1</v>
      </c>
      <c r="K66" s="1190">
        <f>+'1058 IDPYBA'!J$31</f>
        <v>0</v>
      </c>
      <c r="L66" s="1190">
        <f>+'1058 IDPYBA'!J$38</f>
        <v>0</v>
      </c>
      <c r="M66" s="1190">
        <f>+'1058 IDPYBA'!J$46</f>
        <v>0.2</v>
      </c>
      <c r="N66" s="1190">
        <f>+'1058 IDPYBA'!J$54</f>
        <v>0.875</v>
      </c>
      <c r="O66" s="1192">
        <f>+'1058 IDPYBA'!D17</f>
        <v>0.60750000000000004</v>
      </c>
      <c r="P66" s="1190">
        <f>+'1058 IDPYBA'!J$63</f>
        <v>0.1144</v>
      </c>
      <c r="Q66" s="1190">
        <f>+'1058 IDPYBA'!J$82</f>
        <v>0</v>
      </c>
      <c r="R66" s="1190">
        <f>+'1058 IDPYBA'!J$83</f>
        <v>0</v>
      </c>
      <c r="S66" s="1190">
        <f>+'1058 IDPYBA'!J$84</f>
        <v>0.2</v>
      </c>
      <c r="T66" s="1193">
        <f>+'1058 IDPYBA'!D63</f>
        <v>6.4319999999999988E-2</v>
      </c>
      <c r="U66" s="1190">
        <f>+'1058 IDPYBA'!J$85</f>
        <v>0.5</v>
      </c>
      <c r="V66" s="1194">
        <f>+'1058 IDPYBA'!J$89</f>
        <v>1</v>
      </c>
      <c r="W66" s="1194">
        <f>+'1058 IDPYBA'!J$90</f>
        <v>1</v>
      </c>
      <c r="X66" s="1195">
        <f>+'1058 IDPYBA'!D85</f>
        <v>0.8</v>
      </c>
      <c r="Y66" s="1196">
        <f>+'1058 IDPYBA'!D$91</f>
        <v>0.62055700000000003</v>
      </c>
      <c r="Z66" s="1196">
        <v>0.62055700000000003</v>
      </c>
      <c r="AA66" s="1197">
        <v>0.54643200000000003</v>
      </c>
      <c r="AB66" s="1198">
        <f t="shared" si="0"/>
        <v>7.4124999999999996E-2</v>
      </c>
    </row>
    <row r="67" spans="1:28" ht="29.25" customHeight="1" thickBot="1" x14ac:dyDescent="0.3">
      <c r="G67" s="802"/>
      <c r="V67" s="1641" t="s">
        <v>5872</v>
      </c>
      <c r="W67" s="1642"/>
      <c r="X67" s="1643"/>
      <c r="Y67" s="1170">
        <f>+AVERAGE(Y9:Y66)</f>
        <v>0.66444582829955889</v>
      </c>
      <c r="Z67" s="1171">
        <f>+AVERAGE(Z9:Z66)</f>
        <v>0.66444582829955889</v>
      </c>
      <c r="AA67" s="1172">
        <f>+AVERAGE(AA9:AA66)</f>
        <v>0.57679655806245744</v>
      </c>
      <c r="AB67" s="1173">
        <f t="shared" si="0"/>
        <v>8.7649270237101451E-2</v>
      </c>
    </row>
    <row r="68" spans="1:28" x14ac:dyDescent="0.25">
      <c r="Y68" s="1127"/>
      <c r="Z68" s="1127"/>
    </row>
  </sheetData>
  <sheetProtection formatCells="0" formatColumns="0" formatRows="0" insertColumns="0" insertRows="0" insertHyperlinks="0" deleteColumns="0" deleteRows="0" sort="0" autoFilter="0" pivotTables="0"/>
  <mergeCells count="11">
    <mergeCell ref="P6:T6"/>
    <mergeCell ref="U6:X6"/>
    <mergeCell ref="V67:X67"/>
    <mergeCell ref="C1:J2"/>
    <mergeCell ref="A3:K3"/>
    <mergeCell ref="A4:K4"/>
    <mergeCell ref="A5:K5"/>
    <mergeCell ref="A6:B7"/>
    <mergeCell ref="C6:C7"/>
    <mergeCell ref="D6:G6"/>
    <mergeCell ref="H6:O6"/>
  </mergeCells>
  <pageMargins left="0.7" right="0.7" top="0.75" bottom="0.75" header="0.3" footer="0.3"/>
  <pageSetup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N65"/>
  <sheetViews>
    <sheetView showGridLines="0" zoomScale="75" zoomScaleNormal="75" workbookViewId="0">
      <pane xSplit="2" ySplit="6" topLeftCell="I7" activePane="bottomRight" state="frozen"/>
      <selection pane="topRight" activeCell="J42" sqref="J42"/>
      <selection pane="bottomLeft" activeCell="J42" sqref="J42"/>
      <selection pane="bottomRight" activeCell="J42" sqref="J42"/>
    </sheetView>
  </sheetViews>
  <sheetFormatPr baseColWidth="10" defaultColWidth="11.42578125" defaultRowHeight="15" outlineLevelCol="2" x14ac:dyDescent="0.25"/>
  <cols>
    <col min="1" max="1" width="5.140625" style="201" bestFit="1" customWidth="1"/>
    <col min="2" max="2" width="35.5703125" style="348" customWidth="1"/>
    <col min="3" max="3" width="23" style="348" customWidth="1"/>
    <col min="4" max="4" width="17.42578125" style="201" customWidth="1" outlineLevel="2"/>
    <col min="5" max="7" width="15.140625" style="201" customWidth="1" outlineLevel="2"/>
    <col min="8" max="8" width="17.42578125" style="201" customWidth="1" outlineLevel="1"/>
    <col min="9" max="9" width="13.140625" style="201" customWidth="1" outlineLevel="2"/>
    <col min="10" max="10" width="12.85546875" style="201" customWidth="1" outlineLevel="2"/>
    <col min="11" max="11" width="16.140625" style="201" customWidth="1" outlineLevel="2"/>
    <col min="12" max="12" width="15.28515625" style="201" customWidth="1" outlineLevel="2"/>
    <col min="13" max="13" width="16.140625" style="201" customWidth="1" outlineLevel="1"/>
    <col min="14" max="14" width="12.28515625" style="201" customWidth="1" outlineLevel="2"/>
    <col min="15" max="15" width="14.85546875" style="201" customWidth="1" outlineLevel="2"/>
    <col min="16" max="16" width="11.7109375" style="201" customWidth="1" outlineLevel="2"/>
    <col min="17" max="17" width="12.140625" style="201" customWidth="1" outlineLevel="2"/>
    <col min="18" max="18" width="16.140625" style="199" customWidth="1" outlineLevel="1"/>
    <col min="19" max="19" width="17.42578125" style="201" customWidth="1"/>
    <col min="20" max="21" width="13.7109375" style="201" customWidth="1" outlineLevel="2"/>
    <col min="22" max="22" width="15.85546875" style="201" customWidth="1" outlineLevel="2"/>
    <col min="23" max="23" width="17.42578125" style="201" customWidth="1" outlineLevel="1"/>
    <col min="24" max="26" width="12.7109375" style="201" customWidth="1" outlineLevel="2"/>
    <col min="27" max="27" width="14.7109375" style="201" customWidth="1" outlineLevel="2"/>
    <col min="28" max="28" width="15.140625" style="201" customWidth="1" outlineLevel="2"/>
    <col min="29" max="29" width="16.140625" style="201" customWidth="1" outlineLevel="1"/>
    <col min="30" max="30" width="17.42578125" style="201" customWidth="1" outlineLevel="2"/>
    <col min="31" max="31" width="15.140625" style="201" customWidth="1" outlineLevel="2"/>
    <col min="32" max="32" width="14.5703125" style="201" customWidth="1" outlineLevel="2"/>
    <col min="33" max="33" width="17.42578125" style="201" customWidth="1" outlineLevel="1"/>
    <col min="34" max="34" width="13.7109375" style="201" customWidth="1" outlineLevel="2"/>
    <col min="35" max="35" width="17.42578125" style="201" customWidth="1" outlineLevel="2"/>
    <col min="36" max="36" width="15.85546875" style="201" customWidth="1" outlineLevel="2"/>
    <col min="37" max="38" width="14.7109375" style="201" customWidth="1" outlineLevel="2"/>
    <col min="39" max="40" width="17.42578125" style="201" customWidth="1" outlineLevel="2"/>
    <col min="41" max="41" width="20" style="201" customWidth="1" outlineLevel="1"/>
    <col min="42" max="42" width="13.5703125" style="201" customWidth="1" outlineLevel="2"/>
    <col min="43" max="44" width="14.42578125" style="201" customWidth="1" outlineLevel="2"/>
    <col min="45" max="45" width="13.5703125" style="201" customWidth="1" outlineLevel="2"/>
    <col min="46" max="46" width="17.42578125" style="201" customWidth="1" outlineLevel="2"/>
    <col min="47" max="47" width="15.85546875" style="201" customWidth="1" outlineLevel="2"/>
    <col min="48" max="48" width="15.5703125" style="201" customWidth="1" outlineLevel="2"/>
    <col min="49" max="49" width="15.28515625" style="201" customWidth="1" outlineLevel="1"/>
    <col min="50" max="50" width="17.7109375" style="201" customWidth="1" outlineLevel="2"/>
    <col min="51" max="51" width="12.7109375" style="201" customWidth="1" outlineLevel="2"/>
    <col min="52" max="52" width="15.42578125" style="201" customWidth="1" outlineLevel="2"/>
    <col min="53" max="53" width="13.5703125" style="201" customWidth="1" outlineLevel="2"/>
    <col min="54" max="56" width="12.7109375" style="201" customWidth="1" outlineLevel="2"/>
    <col min="57" max="57" width="16.140625" style="201" customWidth="1" outlineLevel="1"/>
    <col min="58" max="65" width="12.7109375" style="201" customWidth="1" outlineLevel="2"/>
    <col min="66" max="66" width="15.42578125" style="201" customWidth="1" outlineLevel="1"/>
    <col min="67" max="67" width="18.140625" style="201" customWidth="1"/>
    <col min="68" max="85" width="14" style="201" customWidth="1" outlineLevel="2"/>
    <col min="86" max="86" width="14" style="201" customWidth="1" outlineLevel="1"/>
    <col min="87" max="89" width="14" style="201" customWidth="1" outlineLevel="2"/>
    <col min="90" max="90" width="14" style="201" customWidth="1" outlineLevel="1"/>
    <col min="91" max="91" width="14.85546875" style="201" customWidth="1" outlineLevel="2"/>
    <col min="92" max="92" width="14.7109375" style="201" customWidth="1" outlineLevel="2"/>
    <col min="93" max="93" width="14" style="201" customWidth="1" outlineLevel="2"/>
    <col min="94" max="94" width="14" style="201" customWidth="1" outlineLevel="1"/>
    <col min="95" max="101" width="12" style="201" customWidth="1" outlineLevel="2"/>
    <col min="102" max="102" width="14" style="201" customWidth="1" outlineLevel="1"/>
    <col min="103" max="103" width="17.28515625" style="201" customWidth="1"/>
    <col min="104" max="106" width="14" style="201" customWidth="1" outlineLevel="2"/>
    <col min="107" max="107" width="14" style="201" customWidth="1" outlineLevel="1"/>
    <col min="108" max="108" width="14" style="201" customWidth="1" outlineLevel="2"/>
    <col min="109" max="109" width="14" style="201" customWidth="1" outlineLevel="1"/>
    <col min="110" max="110" width="14" style="201" customWidth="1" outlineLevel="2"/>
    <col min="111" max="111" width="14" style="201" customWidth="1" outlineLevel="1"/>
    <col min="112" max="113" width="19.7109375" style="201" customWidth="1"/>
    <col min="114" max="117" width="14" style="201" customWidth="1"/>
    <col min="118" max="16384" width="11.42578125" style="198"/>
  </cols>
  <sheetData>
    <row r="1" spans="1:118" s="803" customFormat="1" ht="15" customHeight="1" x14ac:dyDescent="0.25">
      <c r="A1" s="1040"/>
      <c r="B1" s="813"/>
      <c r="C1" s="1401" t="s">
        <v>0</v>
      </c>
      <c r="D1" s="1401"/>
      <c r="E1" s="1401"/>
      <c r="F1" s="1401"/>
      <c r="G1" s="1401"/>
      <c r="H1" s="1401"/>
      <c r="I1" s="1401"/>
      <c r="J1" s="1401"/>
      <c r="K1" s="813"/>
    </row>
    <row r="2" spans="1:118" s="803" customFormat="1" ht="15" customHeight="1" x14ac:dyDescent="0.25">
      <c r="A2" s="1041"/>
      <c r="B2" s="813"/>
      <c r="C2" s="1401"/>
      <c r="D2" s="1401"/>
      <c r="E2" s="1401"/>
      <c r="F2" s="1401"/>
      <c r="G2" s="1401"/>
      <c r="H2" s="1401"/>
      <c r="I2" s="1401"/>
      <c r="J2" s="1401"/>
      <c r="K2" s="813"/>
    </row>
    <row r="3" spans="1:118" s="803" customFormat="1" ht="21" customHeight="1" x14ac:dyDescent="0.25">
      <c r="A3" s="1628" t="s">
        <v>5873</v>
      </c>
      <c r="B3" s="1628"/>
      <c r="C3" s="1628"/>
      <c r="D3" s="1628"/>
      <c r="E3" s="1628"/>
      <c r="F3" s="1628"/>
      <c r="G3" s="1628"/>
      <c r="H3" s="1628"/>
      <c r="I3" s="1628"/>
      <c r="J3" s="1628"/>
      <c r="K3" s="1628"/>
      <c r="AF3" s="1363"/>
    </row>
    <row r="4" spans="1:118" s="803" customFormat="1" ht="21" customHeight="1" x14ac:dyDescent="0.25">
      <c r="A4" s="1629" t="s">
        <v>5642</v>
      </c>
      <c r="B4" s="1629"/>
      <c r="C4" s="1629"/>
      <c r="D4" s="1629"/>
      <c r="E4" s="1629"/>
      <c r="F4" s="1629"/>
      <c r="G4" s="1629"/>
      <c r="H4" s="1629"/>
      <c r="I4" s="1629"/>
      <c r="J4" s="1629"/>
      <c r="K4" s="1629"/>
    </row>
    <row r="5" spans="1:118" s="803" customFormat="1" ht="21" customHeight="1" thickBot="1" x14ac:dyDescent="0.3">
      <c r="A5" s="1644"/>
      <c r="B5" s="1644"/>
      <c r="C5" s="1644"/>
      <c r="D5" s="1644"/>
      <c r="E5" s="1644"/>
      <c r="F5" s="1644"/>
      <c r="G5" s="1644"/>
      <c r="H5" s="1644"/>
      <c r="I5" s="1644"/>
      <c r="J5" s="1644"/>
      <c r="K5" s="1644"/>
    </row>
    <row r="6" spans="1:118" s="1152" customFormat="1" ht="81.75" customHeight="1" thickBot="1" x14ac:dyDescent="0.3">
      <c r="A6" s="1096" t="s">
        <v>5864</v>
      </c>
      <c r="B6" s="1097" t="s">
        <v>5649</v>
      </c>
      <c r="C6" s="1097" t="s">
        <v>5650</v>
      </c>
      <c r="D6" s="1159" t="s">
        <v>5874</v>
      </c>
      <c r="E6" s="1159" t="s">
        <v>5875</v>
      </c>
      <c r="F6" s="1159" t="s">
        <v>5876</v>
      </c>
      <c r="G6" s="1159" t="s">
        <v>5877</v>
      </c>
      <c r="H6" s="1149" t="s">
        <v>5878</v>
      </c>
      <c r="I6" s="1159" t="s">
        <v>5879</v>
      </c>
      <c r="J6" s="1159" t="s">
        <v>5880</v>
      </c>
      <c r="K6" s="1159" t="s">
        <v>5881</v>
      </c>
      <c r="L6" s="1159" t="s">
        <v>5882</v>
      </c>
      <c r="M6" s="1149" t="s">
        <v>5883</v>
      </c>
      <c r="N6" s="1159" t="s">
        <v>5884</v>
      </c>
      <c r="O6" s="1159" t="s">
        <v>5885</v>
      </c>
      <c r="P6" s="1159" t="s">
        <v>5886</v>
      </c>
      <c r="Q6" s="1159" t="s">
        <v>5887</v>
      </c>
      <c r="R6" s="1243" t="s">
        <v>5888</v>
      </c>
      <c r="S6" s="1248" t="s">
        <v>5889</v>
      </c>
      <c r="T6" s="1219" t="s">
        <v>5890</v>
      </c>
      <c r="U6" s="1159" t="s">
        <v>5891</v>
      </c>
      <c r="V6" s="1159" t="s">
        <v>5892</v>
      </c>
      <c r="W6" s="1160" t="s">
        <v>5893</v>
      </c>
      <c r="X6" s="1159" t="s">
        <v>5894</v>
      </c>
      <c r="Y6" s="1159" t="s">
        <v>5895</v>
      </c>
      <c r="Z6" s="1159" t="s">
        <v>5896</v>
      </c>
      <c r="AA6" s="1159" t="s">
        <v>5897</v>
      </c>
      <c r="AB6" s="1159" t="s">
        <v>5898</v>
      </c>
      <c r="AC6" s="1160" t="s">
        <v>5899</v>
      </c>
      <c r="AD6" s="1159" t="s">
        <v>5900</v>
      </c>
      <c r="AE6" s="1159" t="s">
        <v>5901</v>
      </c>
      <c r="AF6" s="1159" t="s">
        <v>5902</v>
      </c>
      <c r="AG6" s="1160" t="s">
        <v>5903</v>
      </c>
      <c r="AH6" s="1159" t="s">
        <v>5904</v>
      </c>
      <c r="AI6" s="1159" t="s">
        <v>5905</v>
      </c>
      <c r="AJ6" s="1159" t="s">
        <v>5906</v>
      </c>
      <c r="AK6" s="1159" t="s">
        <v>5907</v>
      </c>
      <c r="AL6" s="1159" t="s">
        <v>5908</v>
      </c>
      <c r="AM6" s="1159" t="s">
        <v>5909</v>
      </c>
      <c r="AN6" s="1160" t="s">
        <v>5910</v>
      </c>
      <c r="AO6" s="1332" t="s">
        <v>5911</v>
      </c>
      <c r="AP6" s="1159" t="s">
        <v>5912</v>
      </c>
      <c r="AQ6" s="1159" t="s">
        <v>5913</v>
      </c>
      <c r="AR6" s="1159" t="s">
        <v>5914</v>
      </c>
      <c r="AS6" s="1159" t="s">
        <v>5915</v>
      </c>
      <c r="AT6" s="1159" t="s">
        <v>5916</v>
      </c>
      <c r="AU6" s="1159" t="s">
        <v>5917</v>
      </c>
      <c r="AV6" s="1159" t="s">
        <v>5918</v>
      </c>
      <c r="AW6" s="1160" t="s">
        <v>5919</v>
      </c>
      <c r="AX6" s="1332" t="s">
        <v>5920</v>
      </c>
      <c r="AY6" s="1159" t="s">
        <v>5761</v>
      </c>
      <c r="AZ6" s="1159" t="s">
        <v>5762</v>
      </c>
      <c r="BA6" s="1159" t="s">
        <v>5763</v>
      </c>
      <c r="BB6" s="1159" t="s">
        <v>5764</v>
      </c>
      <c r="BC6" s="1159" t="s">
        <v>5765</v>
      </c>
      <c r="BD6" s="1159" t="s">
        <v>5766</v>
      </c>
      <c r="BE6" s="1159" t="s">
        <v>5767</v>
      </c>
      <c r="BF6" s="1160" t="s">
        <v>5921</v>
      </c>
      <c r="BG6" s="1159" t="s">
        <v>5780</v>
      </c>
      <c r="BH6" s="1159" t="s">
        <v>5781</v>
      </c>
      <c r="BI6" s="1159" t="s">
        <v>5782</v>
      </c>
      <c r="BJ6" s="1159" t="s">
        <v>5783</v>
      </c>
      <c r="BK6" s="1159" t="s">
        <v>5784</v>
      </c>
      <c r="BL6" s="1159" t="s">
        <v>5785</v>
      </c>
      <c r="BM6" s="1159" t="s">
        <v>5786</v>
      </c>
      <c r="BN6" s="1159" t="s">
        <v>5787</v>
      </c>
      <c r="BO6" s="1236" t="s">
        <v>5922</v>
      </c>
      <c r="BP6" s="1254" t="s">
        <v>5923</v>
      </c>
      <c r="BQ6" s="1219" t="s">
        <v>5924</v>
      </c>
      <c r="BR6" s="1159" t="s">
        <v>5925</v>
      </c>
      <c r="BS6" s="1159" t="s">
        <v>5926</v>
      </c>
      <c r="BT6" s="1159" t="s">
        <v>5927</v>
      </c>
      <c r="BU6" s="1159" t="s">
        <v>5928</v>
      </c>
      <c r="BV6" s="1159" t="s">
        <v>5929</v>
      </c>
      <c r="BW6" s="1159" t="s">
        <v>5930</v>
      </c>
      <c r="BX6" s="1159" t="s">
        <v>5931</v>
      </c>
      <c r="BY6" s="1159" t="s">
        <v>5932</v>
      </c>
      <c r="BZ6" s="1159" t="s">
        <v>5933</v>
      </c>
      <c r="CA6" s="1159" t="s">
        <v>5934</v>
      </c>
      <c r="CB6" s="1159" t="s">
        <v>5935</v>
      </c>
      <c r="CC6" s="1159" t="s">
        <v>5936</v>
      </c>
      <c r="CD6" s="1159" t="s">
        <v>5937</v>
      </c>
      <c r="CE6" s="1159" t="s">
        <v>5938</v>
      </c>
      <c r="CF6" s="1159" t="s">
        <v>5939</v>
      </c>
      <c r="CG6" s="1159" t="s">
        <v>5940</v>
      </c>
      <c r="CH6" s="1159" t="s">
        <v>5941</v>
      </c>
      <c r="CI6" s="1206" t="s">
        <v>5942</v>
      </c>
      <c r="CJ6" s="1159" t="s">
        <v>5943</v>
      </c>
      <c r="CK6" s="1159" t="s">
        <v>5944</v>
      </c>
      <c r="CL6" s="1159" t="s">
        <v>5945</v>
      </c>
      <c r="CM6" s="1210" t="s">
        <v>5946</v>
      </c>
      <c r="CN6" s="1159" t="s">
        <v>5907</v>
      </c>
      <c r="CO6" s="1159" t="s">
        <v>5908</v>
      </c>
      <c r="CP6" s="1159" t="s">
        <v>5909</v>
      </c>
      <c r="CQ6" s="1210" t="s">
        <v>5947</v>
      </c>
      <c r="CR6" s="1159" t="s">
        <v>5948</v>
      </c>
      <c r="CS6" s="1159" t="s">
        <v>5949</v>
      </c>
      <c r="CT6" s="1159" t="s">
        <v>5950</v>
      </c>
      <c r="CU6" s="1159" t="s">
        <v>5951</v>
      </c>
      <c r="CV6" s="1159" t="s">
        <v>5952</v>
      </c>
      <c r="CW6" s="1159" t="s">
        <v>5953</v>
      </c>
      <c r="CX6" s="1159" t="s">
        <v>5954</v>
      </c>
      <c r="CY6" s="1226" t="s">
        <v>5955</v>
      </c>
      <c r="CZ6" s="1253" t="s">
        <v>5956</v>
      </c>
      <c r="DA6" s="1219" t="s">
        <v>5957</v>
      </c>
      <c r="DB6" s="1159" t="s">
        <v>5958</v>
      </c>
      <c r="DC6" s="1159" t="s">
        <v>5959</v>
      </c>
      <c r="DD6" s="1211" t="s">
        <v>938</v>
      </c>
      <c r="DE6" s="1159" t="s">
        <v>5960</v>
      </c>
      <c r="DF6" s="1211" t="s">
        <v>946</v>
      </c>
      <c r="DG6" s="1159" t="s">
        <v>5961</v>
      </c>
      <c r="DH6" s="1215" t="s">
        <v>949</v>
      </c>
      <c r="DI6" s="1252" t="s">
        <v>5962</v>
      </c>
      <c r="DJ6" s="1096" t="s">
        <v>5868</v>
      </c>
      <c r="DK6" s="1261" t="s">
        <v>5868</v>
      </c>
      <c r="DL6" s="1255" t="s">
        <v>5963</v>
      </c>
      <c r="DM6" s="1097" t="s">
        <v>5870</v>
      </c>
      <c r="DN6" s="1151" t="s">
        <v>5964</v>
      </c>
    </row>
    <row r="7" spans="1:118" s="1125" customFormat="1" ht="42.75" customHeight="1" x14ac:dyDescent="0.25">
      <c r="A7" s="1092">
        <v>1036</v>
      </c>
      <c r="B7" s="1133" t="s">
        <v>5965</v>
      </c>
      <c r="C7" s="1133" t="s">
        <v>1465</v>
      </c>
      <c r="D7" s="1094">
        <f>+'1036 OFB'!O2</f>
        <v>0.4</v>
      </c>
      <c r="E7" s="1094">
        <f>+'1036 OFB'!O3</f>
        <v>0.4</v>
      </c>
      <c r="F7" s="1094">
        <f>+'1036 OFB'!$O$4</f>
        <v>0.05</v>
      </c>
      <c r="G7" s="1094">
        <f>+'1036 OFB'!$O$5</f>
        <v>0.15</v>
      </c>
      <c r="H7" s="1153">
        <f>+'1036 OFB'!$J$2</f>
        <v>1</v>
      </c>
      <c r="I7" s="1094">
        <f>+'1036 OFB'!$O$7</f>
        <v>0.1</v>
      </c>
      <c r="J7" s="1094">
        <f>+'1036 OFB'!$O$8</f>
        <v>0.2</v>
      </c>
      <c r="K7" s="1094">
        <f>+'1036 OFB'!$O$9</f>
        <v>0.4</v>
      </c>
      <c r="L7" s="1094">
        <f>+'1036 OFB'!$O$10</f>
        <v>0.3</v>
      </c>
      <c r="M7" s="1153">
        <f>+'1036 OFB'!$J$7</f>
        <v>1</v>
      </c>
      <c r="N7" s="1094">
        <f>+'1036 OFB'!$O$12</f>
        <v>0.1</v>
      </c>
      <c r="O7" s="1094">
        <f>+'1036 OFB'!$O$13</f>
        <v>0.1</v>
      </c>
      <c r="P7" s="1094">
        <f>+'1036 OFB'!$O$14</f>
        <v>0.5</v>
      </c>
      <c r="Q7" s="1094">
        <f>+'1036 OFB'!$O$15</f>
        <v>0.3</v>
      </c>
      <c r="R7" s="1244">
        <f>+'1036 OFB'!$J$12</f>
        <v>1</v>
      </c>
      <c r="S7" s="1249">
        <f>+'1036 OFB'!$D$2</f>
        <v>0.99999999999999989</v>
      </c>
      <c r="T7" s="1230">
        <f>+'1036 OFB'!$O$17</f>
        <v>0.1</v>
      </c>
      <c r="U7" s="1094">
        <f>+'1036 OFB'!$O$18</f>
        <v>0.05</v>
      </c>
      <c r="V7" s="1094">
        <f>+'1036 OFB'!$O$19</f>
        <v>0.85</v>
      </c>
      <c r="W7" s="1161">
        <f>+'1036 OFB'!$J$17</f>
        <v>1</v>
      </c>
      <c r="X7" s="1094">
        <f>+'1036 OFB'!$O$21</f>
        <v>0.1</v>
      </c>
      <c r="Y7" s="1094">
        <f>+'1036 OFB'!$O$22</f>
        <v>0.05</v>
      </c>
      <c r="Z7" s="1094">
        <f>+'1036 OFB'!$O$23</f>
        <v>0.05</v>
      </c>
      <c r="AA7" s="1094">
        <f>+'1036 OFB'!$O$24</f>
        <v>0.5</v>
      </c>
      <c r="AB7" s="1094">
        <f>+'1036 OFB'!$O$25</f>
        <v>0.3</v>
      </c>
      <c r="AC7" s="1161">
        <f>+'1036 OFB'!$J$21</f>
        <v>1</v>
      </c>
      <c r="AD7" s="1094">
        <f>+'1036 OFB'!$O$27</f>
        <v>0.1</v>
      </c>
      <c r="AE7" s="1094">
        <f>+'1036 OFB'!$O$28</f>
        <v>0.6</v>
      </c>
      <c r="AF7" s="1094">
        <f>+'1036 OFB'!$O$29</f>
        <v>0.3</v>
      </c>
      <c r="AG7" s="1161">
        <f>+'1036 OFB'!$J$27</f>
        <v>1</v>
      </c>
      <c r="AH7" s="1094">
        <f>+'1036 OFB'!$O$31</f>
        <v>0.1</v>
      </c>
      <c r="AI7" s="1094">
        <f>+'1036 OFB'!$O$32</f>
        <v>0.1</v>
      </c>
      <c r="AJ7" s="1094">
        <f>+'1036 OFB'!$O$33</f>
        <v>0.25</v>
      </c>
      <c r="AK7" s="1094">
        <f>+'1036 OFB'!$O$34</f>
        <v>0.25</v>
      </c>
      <c r="AL7" s="1094">
        <f>+'1036 OFB'!$O$35</f>
        <v>0</v>
      </c>
      <c r="AM7" s="1094">
        <f>+'1036 OFB'!$O$36</f>
        <v>0.05</v>
      </c>
      <c r="AN7" s="1161">
        <f>+'1036 OFB'!$J$31</f>
        <v>1</v>
      </c>
      <c r="AO7" s="1333">
        <f>+'1036 OFB'!$O$37</f>
        <v>0.75</v>
      </c>
      <c r="AP7" s="1094">
        <f>+'1036 OFB'!$O$38</f>
        <v>0.1</v>
      </c>
      <c r="AQ7" s="1094">
        <f>+'1036 OFB'!$O$39</f>
        <v>0.1</v>
      </c>
      <c r="AR7" s="1094">
        <f>+'1036 OFB'!$O$40</f>
        <v>0.25</v>
      </c>
      <c r="AS7" s="1094">
        <f>+'1036 OFB'!$O$41</f>
        <v>0.1</v>
      </c>
      <c r="AT7" s="1094">
        <f>+'1036 OFB'!$O$42</f>
        <v>0.1</v>
      </c>
      <c r="AU7" s="1094">
        <f>+'1036 OFB'!$O$43</f>
        <v>0.25</v>
      </c>
      <c r="AV7" s="1094">
        <f>+'1036 OFB'!$O$44</f>
        <v>0.1</v>
      </c>
      <c r="AW7" s="1161">
        <f>+'1036 OFB'!$J$38</f>
        <v>1.0000000000000002</v>
      </c>
      <c r="AX7" s="1333">
        <f>+'1036 OFB'!$O$45</f>
        <v>1</v>
      </c>
      <c r="AY7" s="1094">
        <f>+'1036 OFB'!$O$46</f>
        <v>0.1</v>
      </c>
      <c r="AZ7" s="1094">
        <f>+'1036 OFB'!$O$47</f>
        <v>0.2</v>
      </c>
      <c r="BA7" s="1094">
        <f>+'1036 OFB'!$O$48</f>
        <v>0.2</v>
      </c>
      <c r="BB7" s="1094">
        <f>+'1036 OFB'!$O$49</f>
        <v>0.15</v>
      </c>
      <c r="BC7" s="1094">
        <f>+'1036 OFB'!$O$50</f>
        <v>0.15</v>
      </c>
      <c r="BD7" s="1094">
        <f>+'1036 OFB'!$O$51</f>
        <v>0.1</v>
      </c>
      <c r="BE7" s="1094">
        <f>+'1036 OFB'!$O$52</f>
        <v>0.1</v>
      </c>
      <c r="BF7" s="1161">
        <f>+'1036 OFB'!$J$46</f>
        <v>1</v>
      </c>
      <c r="BG7" s="1094">
        <f>+'1036 OFB'!$O$54</f>
        <v>0.125</v>
      </c>
      <c r="BH7" s="1094">
        <f>+'1036 OFB'!$O$55</f>
        <v>0.125</v>
      </c>
      <c r="BI7" s="1094">
        <f>+'1036 OFB'!$O$56</f>
        <v>0.125</v>
      </c>
      <c r="BJ7" s="1094">
        <f>+'1036 OFB'!$O$57</f>
        <v>0.125</v>
      </c>
      <c r="BK7" s="1094">
        <f>+'1036 OFB'!$O$58</f>
        <v>0.125</v>
      </c>
      <c r="BL7" s="1094">
        <f>+'1036 OFB'!$O$59</f>
        <v>0.125</v>
      </c>
      <c r="BM7" s="1094">
        <f>+'1036 OFB'!$O$60</f>
        <v>0.125</v>
      </c>
      <c r="BN7" s="1094">
        <f>+'1036 OFB'!$O$61</f>
        <v>0.125</v>
      </c>
      <c r="BO7" s="1237">
        <f>+'1036 OFB'!$J$54</f>
        <v>1</v>
      </c>
      <c r="BP7" s="1240">
        <f>+'1036 OFB'!$D$17</f>
        <v>1</v>
      </c>
      <c r="BQ7" s="1230">
        <f>+'1036 OFB'!$O$63</f>
        <v>0.1</v>
      </c>
      <c r="BR7" s="1094">
        <f>+'1036 OFB'!$O$64</f>
        <v>2.86E-2</v>
      </c>
      <c r="BS7" s="1094">
        <f>+'1036 OFB'!$O$65</f>
        <v>2.86E-2</v>
      </c>
      <c r="BT7" s="1094">
        <f>+'1036 OFB'!$O$66</f>
        <v>2.86E-2</v>
      </c>
      <c r="BU7" s="1094">
        <f>+'1036 OFB'!$O$67</f>
        <v>2.86E-2</v>
      </c>
      <c r="BV7" s="1094">
        <f>+'1036 OFB'!$O$68</f>
        <v>0</v>
      </c>
      <c r="BW7" s="1094">
        <f>+'1036 OFB'!$O$69</f>
        <v>0</v>
      </c>
      <c r="BX7" s="1094">
        <f>+'1036 OFB'!$O$70</f>
        <v>0</v>
      </c>
      <c r="BY7" s="1094">
        <f>+'1036 OFB'!$O$71</f>
        <v>0</v>
      </c>
      <c r="BZ7" s="1094">
        <f>+'1036 OFB'!$O$72</f>
        <v>0</v>
      </c>
      <c r="CA7" s="1094">
        <f>+'1036 OFB'!$O$73</f>
        <v>0</v>
      </c>
      <c r="CB7" s="1094">
        <f>+'1036 OFB'!$O$74</f>
        <v>0</v>
      </c>
      <c r="CC7" s="1094">
        <f>+'1036 OFB'!$O$75</f>
        <v>0</v>
      </c>
      <c r="CD7" s="1094">
        <f>+'1036 OFB'!$O$76</f>
        <v>0</v>
      </c>
      <c r="CE7" s="1094">
        <f>+'1036 OFB'!$O$77</f>
        <v>0</v>
      </c>
      <c r="CF7" s="1094">
        <f>+'1036 OFB'!$O$78</f>
        <v>0.1</v>
      </c>
      <c r="CG7" s="1094">
        <f>+'1036 OFB'!$O$79</f>
        <v>0.1</v>
      </c>
      <c r="CH7" s="1094">
        <f>+'1036 OFB'!$O$80</f>
        <v>0</v>
      </c>
      <c r="CI7" s="1207">
        <f>+'1036 OFB'!$J$63</f>
        <v>0.41439999999999999</v>
      </c>
      <c r="CJ7" s="1094">
        <f>+'1036 OFB'!$O$42</f>
        <v>0.1</v>
      </c>
      <c r="CK7" s="1094">
        <f>+'1036 OFB'!$O$43</f>
        <v>0.25</v>
      </c>
      <c r="CL7" s="1094">
        <f>+'1036 OFB'!$O$44</f>
        <v>0.1</v>
      </c>
      <c r="CM7" s="1207">
        <f>+'1036 OFB'!$J$82</f>
        <v>1</v>
      </c>
      <c r="CN7" s="1094">
        <f>+'1036 OFB'!$O$34</f>
        <v>0.25</v>
      </c>
      <c r="CO7" s="1094">
        <f>+'1036 OFB'!$O$35</f>
        <v>0</v>
      </c>
      <c r="CP7" s="1094">
        <f>+'1036 OFB'!$O$36</f>
        <v>0.05</v>
      </c>
      <c r="CQ7" s="1207">
        <f>+'1036 OFB'!$J$83</f>
        <v>0.54545454545454541</v>
      </c>
      <c r="CR7" s="1094">
        <f>+'1036 OFB'!$O$46</f>
        <v>0.1</v>
      </c>
      <c r="CS7" s="1094">
        <f>+'1036 OFB'!$O$47</f>
        <v>0.2</v>
      </c>
      <c r="CT7" s="1094">
        <f>+'1036 OFB'!$O$48</f>
        <v>0.2</v>
      </c>
      <c r="CU7" s="1094">
        <f>+'1036 OFB'!$O$49</f>
        <v>0.15</v>
      </c>
      <c r="CV7" s="1094">
        <f>+'1036 OFB'!$O$50</f>
        <v>0.15</v>
      </c>
      <c r="CW7" s="1094">
        <f>+'1036 OFB'!$O$51</f>
        <v>0.1</v>
      </c>
      <c r="CX7" s="1094">
        <f>+'1036 OFB'!$O$52</f>
        <v>0.1</v>
      </c>
      <c r="CY7" s="1227">
        <f>+'1036 OFB'!$J$84</f>
        <v>1</v>
      </c>
      <c r="CZ7" s="1233">
        <f>+'1036 OFB'!$D$63</f>
        <v>0.75613818181818182</v>
      </c>
      <c r="DA7" s="1230">
        <f>+'1036 OFB'!$O$85</f>
        <v>0.1</v>
      </c>
      <c r="DB7" s="1094">
        <f>+'1036 OFB'!$O$86</f>
        <v>0.1</v>
      </c>
      <c r="DC7" s="1094">
        <f>+'1036 OFB'!$O$87</f>
        <v>0.2</v>
      </c>
      <c r="DD7" s="1212">
        <f>+'1036 OFB'!$J$85</f>
        <v>1</v>
      </c>
      <c r="DE7" s="1094">
        <f>+'1036 OFB'!$O$89</f>
        <v>0.3</v>
      </c>
      <c r="DF7" s="1212">
        <f>+'1036 OFB'!$J$89</f>
        <v>1</v>
      </c>
      <c r="DG7" s="1094">
        <f>+'1036 OFB'!$O$90</f>
        <v>0.3</v>
      </c>
      <c r="DH7" s="1216">
        <f>+'1036 OFB'!$J$90</f>
        <v>1</v>
      </c>
      <c r="DI7" s="1223">
        <f>+'1036 OFB'!$D$85</f>
        <v>1</v>
      </c>
      <c r="DJ7" s="1220">
        <f>+'1036 OFB'!$D$91</f>
        <v>0.97561381818181825</v>
      </c>
      <c r="DK7" s="1260">
        <f>+'1036 OFB'!$D$91</f>
        <v>0.97561381818181825</v>
      </c>
      <c r="DL7" s="1256">
        <v>1</v>
      </c>
      <c r="DM7" s="1134">
        <v>0.95086381818181831</v>
      </c>
      <c r="DN7" s="1154">
        <f t="shared" ref="DN7:DN38" si="0">+DJ7-DM7</f>
        <v>2.4749999999999939E-2</v>
      </c>
    </row>
    <row r="8" spans="1:118" s="1125" customFormat="1" ht="42.75" customHeight="1" x14ac:dyDescent="0.25">
      <c r="A8" s="1046">
        <v>1006</v>
      </c>
      <c r="B8" s="1129" t="s">
        <v>10</v>
      </c>
      <c r="C8" s="1129" t="s">
        <v>982</v>
      </c>
      <c r="D8" s="1045">
        <f>+'1006 DASC'!O2</f>
        <v>0.4</v>
      </c>
      <c r="E8" s="1045">
        <f>+'1006 DASC'!O3</f>
        <v>0.4</v>
      </c>
      <c r="F8" s="1045">
        <f>+'1006 DASC'!$O$4</f>
        <v>0.05</v>
      </c>
      <c r="G8" s="1045">
        <f>+'1006 DASC'!$O$5</f>
        <v>0.15</v>
      </c>
      <c r="H8" s="1155">
        <f>+'1006 DASC'!$J$2</f>
        <v>1</v>
      </c>
      <c r="I8" s="1045">
        <f>+'1006 DASC'!$O$7</f>
        <v>0.1</v>
      </c>
      <c r="J8" s="1045">
        <f>+'1006 DASC'!$O$8</f>
        <v>0.2</v>
      </c>
      <c r="K8" s="1045">
        <f>+'1006 DASC'!$O$9</f>
        <v>0.4</v>
      </c>
      <c r="L8" s="1045">
        <f>+'1006 DASC'!$O$10</f>
        <v>0.3</v>
      </c>
      <c r="M8" s="1155">
        <f>+'1006 DASC'!$J$7</f>
        <v>1</v>
      </c>
      <c r="N8" s="1045">
        <f>+'1006 DASC'!$O$12</f>
        <v>0.1</v>
      </c>
      <c r="O8" s="1045">
        <f>+'1006 DASC'!$O$13</f>
        <v>0.1</v>
      </c>
      <c r="P8" s="1045">
        <f>+'1006 DASC'!$O$14</f>
        <v>0.5</v>
      </c>
      <c r="Q8" s="1045">
        <f>+'1006 DASC'!$O$15</f>
        <v>0.3</v>
      </c>
      <c r="R8" s="1245">
        <f>+'1006 DASC'!$J$12</f>
        <v>1</v>
      </c>
      <c r="S8" s="1250">
        <f>+'1006 DASC'!$D$2</f>
        <v>0.99999999999999989</v>
      </c>
      <c r="T8" s="1231">
        <f>+'1006 DASC'!$O$17</f>
        <v>0.1</v>
      </c>
      <c r="U8" s="1045">
        <f>+'1006 DASC'!$O$18</f>
        <v>0.05</v>
      </c>
      <c r="V8" s="1045">
        <f>+'1006 DASC'!$O$19</f>
        <v>0.85</v>
      </c>
      <c r="W8" s="1162">
        <f>+'1006 DASC'!$J$17</f>
        <v>1</v>
      </c>
      <c r="X8" s="1045">
        <f>+'1006 DASC'!$O$21</f>
        <v>0.1</v>
      </c>
      <c r="Y8" s="1045">
        <f>+'1006 DASC'!$O$22</f>
        <v>0.05</v>
      </c>
      <c r="Z8" s="1045">
        <f>+'1006 DASC'!$O$23</f>
        <v>0.05</v>
      </c>
      <c r="AA8" s="1045">
        <f>+'1006 DASC'!$O$24</f>
        <v>0.5</v>
      </c>
      <c r="AB8" s="1045">
        <f>+'1006 DASC'!$O$25</f>
        <v>0.3</v>
      </c>
      <c r="AC8" s="1162">
        <f>+'1006 DASC'!$J$21</f>
        <v>1</v>
      </c>
      <c r="AD8" s="1045">
        <f>+'1006 DASC'!$O$27</f>
        <v>0.1</v>
      </c>
      <c r="AE8" s="1045">
        <f>+'1006 DASC'!$O$28</f>
        <v>0.6</v>
      </c>
      <c r="AF8" s="1045">
        <f>+'1006 DASC'!$O$29</f>
        <v>0.3</v>
      </c>
      <c r="AG8" s="1162">
        <f>+'1006 DASC'!$J$27</f>
        <v>1</v>
      </c>
      <c r="AH8" s="1045">
        <f>+'1006 DASC'!$O$31</f>
        <v>0.1</v>
      </c>
      <c r="AI8" s="1045">
        <f>+'1006 DASC'!$O$32</f>
        <v>0.1</v>
      </c>
      <c r="AJ8" s="1045">
        <f>+'1006 DASC'!$O$33</f>
        <v>0.25</v>
      </c>
      <c r="AK8" s="1045">
        <f>+'1006 DASC'!$O$34</f>
        <v>0.25</v>
      </c>
      <c r="AL8" s="1045">
        <f>+'1006 DASC'!$O$35</f>
        <v>0.25</v>
      </c>
      <c r="AM8" s="1045">
        <f>+'1006 DASC'!$O$36</f>
        <v>0.05</v>
      </c>
      <c r="AN8" s="1162">
        <f>+'1006 DASC'!$J$31</f>
        <v>1</v>
      </c>
      <c r="AO8" s="1334">
        <f>+'1006 DASC'!$O$37</f>
        <v>1</v>
      </c>
      <c r="AP8" s="1045">
        <f>+'1006 DASC'!$O$38</f>
        <v>0.1</v>
      </c>
      <c r="AQ8" s="1045">
        <f>+'1006 DASC'!$O$39</f>
        <v>0.1</v>
      </c>
      <c r="AR8" s="1045">
        <f>+'1006 DASC'!$O$40</f>
        <v>0.25</v>
      </c>
      <c r="AS8" s="1045">
        <f>+'1006 DASC'!$O$41</f>
        <v>0</v>
      </c>
      <c r="AT8" s="1045">
        <f>+'1006 DASC'!$O$42</f>
        <v>0.1</v>
      </c>
      <c r="AU8" s="1045">
        <f>+'1006 DASC'!$O$43</f>
        <v>0.25</v>
      </c>
      <c r="AV8" s="1045">
        <f>+'1006 DASC'!$O$44</f>
        <v>0</v>
      </c>
      <c r="AW8" s="1162">
        <f>+'1006 DASC'!$J$38</f>
        <v>0.81818181818181834</v>
      </c>
      <c r="AX8" s="1334">
        <f>+'1006 DASC'!$O$45</f>
        <v>0.8</v>
      </c>
      <c r="AY8" s="1045">
        <f>+'1006 DASC'!$O$46</f>
        <v>0.1</v>
      </c>
      <c r="AZ8" s="1045">
        <f>+'1006 DASC'!$O$47</f>
        <v>0</v>
      </c>
      <c r="BA8" s="1045">
        <f>+'1006 DASC'!$O$48</f>
        <v>0.2</v>
      </c>
      <c r="BB8" s="1045">
        <f>+'1006 DASC'!$O$49</f>
        <v>0.15</v>
      </c>
      <c r="BC8" s="1045">
        <f>+'1006 DASC'!$O$50</f>
        <v>0.15</v>
      </c>
      <c r="BD8" s="1045">
        <f>+'1006 DASC'!$O$51</f>
        <v>0.1</v>
      </c>
      <c r="BE8" s="1045">
        <f>+'1006 DASC'!$O$52</f>
        <v>0.1</v>
      </c>
      <c r="BF8" s="1162">
        <f>+'1006 DASC'!$J$46</f>
        <v>0.8</v>
      </c>
      <c r="BG8" s="1045">
        <f>+'1006 DASC'!$O$54</f>
        <v>0.125</v>
      </c>
      <c r="BH8" s="1045">
        <f>+'1006 DASC'!$O$55</f>
        <v>0.125</v>
      </c>
      <c r="BI8" s="1045">
        <f>+'1006 DASC'!$O$56</f>
        <v>0.125</v>
      </c>
      <c r="BJ8" s="1045">
        <f>+'1006 DASC'!$O$57</f>
        <v>0.125</v>
      </c>
      <c r="BK8" s="1045">
        <f>+'1006 DASC'!$O$58</f>
        <v>0.125</v>
      </c>
      <c r="BL8" s="1045">
        <f>+'1006 DASC'!$O$59</f>
        <v>0.125</v>
      </c>
      <c r="BM8" s="1045">
        <f>+'1006 DASC'!$O$60</f>
        <v>0.125</v>
      </c>
      <c r="BN8" s="1045">
        <f>+'1006 DASC'!$O$61</f>
        <v>0.125</v>
      </c>
      <c r="BO8" s="1238">
        <f>+'1006 DASC'!$J$54</f>
        <v>1</v>
      </c>
      <c r="BP8" s="1241">
        <f>+'1006 DASC'!$D$17</f>
        <v>0.94363636363636372</v>
      </c>
      <c r="BQ8" s="1231">
        <f>+'1006 DASC'!$O$63</f>
        <v>0.1</v>
      </c>
      <c r="BR8" s="1045">
        <f>+'1006 DASC'!$O$64</f>
        <v>2.86E-2</v>
      </c>
      <c r="BS8" s="1045">
        <f>+'1006 DASC'!$O$65</f>
        <v>2.86E-2</v>
      </c>
      <c r="BT8" s="1045">
        <f>+'1006 DASC'!$O$66</f>
        <v>2.86E-2</v>
      </c>
      <c r="BU8" s="1045">
        <f>+'1006 DASC'!$O$67</f>
        <v>2.86E-2</v>
      </c>
      <c r="BV8" s="1045">
        <f>+'1006 DASC'!$O$68</f>
        <v>0</v>
      </c>
      <c r="BW8" s="1045">
        <f>+'1006 DASC'!$O$69</f>
        <v>0</v>
      </c>
      <c r="BX8" s="1045">
        <f>+'1006 DASC'!$O$70</f>
        <v>0</v>
      </c>
      <c r="BY8" s="1045">
        <f>+'1006 DASC'!$O$71</f>
        <v>0</v>
      </c>
      <c r="BZ8" s="1045">
        <f>+'1006 DASC'!$O$72</f>
        <v>0</v>
      </c>
      <c r="CA8" s="1045">
        <f>+'1006 DASC'!$O$73</f>
        <v>0</v>
      </c>
      <c r="CB8" s="1045">
        <f>+'1006 DASC'!$O$74</f>
        <v>0</v>
      </c>
      <c r="CC8" s="1045">
        <f>+'1006 DASC'!$O$75</f>
        <v>0</v>
      </c>
      <c r="CD8" s="1045">
        <f>+'1006 DASC'!$O$76</f>
        <v>2.86E-2</v>
      </c>
      <c r="CE8" s="1045">
        <f>+'1006 DASC'!$O$77</f>
        <v>2.86E-2</v>
      </c>
      <c r="CF8" s="1045">
        <f>+'1006 DASC'!$O$78</f>
        <v>0.1</v>
      </c>
      <c r="CG8" s="1045">
        <f>+'1006 DASC'!$O$79</f>
        <v>0.1</v>
      </c>
      <c r="CH8" s="1045">
        <f>+'1006 DASC'!$O$80</f>
        <v>0</v>
      </c>
      <c r="CI8" s="1208">
        <f>+'1006 DASC'!$J$63</f>
        <v>0.47160000000000002</v>
      </c>
      <c r="CJ8" s="1045">
        <f>+'1006 DASC'!$O$42</f>
        <v>0.1</v>
      </c>
      <c r="CK8" s="1045">
        <f>+'1006 DASC'!$O$43</f>
        <v>0.25</v>
      </c>
      <c r="CL8" s="1045">
        <f>+'1006 DASC'!$O$44</f>
        <v>0</v>
      </c>
      <c r="CM8" s="1208">
        <f>+'1006 DASC'!$J$82</f>
        <v>0.77777777777777779</v>
      </c>
      <c r="CN8" s="1045">
        <f>+'1006 DASC'!$O$34</f>
        <v>0.25</v>
      </c>
      <c r="CO8" s="1045">
        <f>+'1006 DASC'!$O$35</f>
        <v>0.25</v>
      </c>
      <c r="CP8" s="1045">
        <f>+'1006 DASC'!$O$36</f>
        <v>0.05</v>
      </c>
      <c r="CQ8" s="1208">
        <f>+'1006 DASC'!$J$83</f>
        <v>1</v>
      </c>
      <c r="CR8" s="1045">
        <f>+'1006 DASC'!$O$46</f>
        <v>0.1</v>
      </c>
      <c r="CS8" s="1045">
        <f>+'1006 DASC'!$O$47</f>
        <v>0</v>
      </c>
      <c r="CT8" s="1045">
        <f>+'1006 DASC'!$O$48</f>
        <v>0.2</v>
      </c>
      <c r="CU8" s="1045">
        <f>+'1006 DASC'!$O$49</f>
        <v>0.15</v>
      </c>
      <c r="CV8" s="1045">
        <f>+'1006 DASC'!$O$50</f>
        <v>0.15</v>
      </c>
      <c r="CW8" s="1045">
        <f>+'1006 DASC'!$O$51</f>
        <v>0.1</v>
      </c>
      <c r="CX8" s="1045">
        <f>+'1006 DASC'!$O$52</f>
        <v>0.1</v>
      </c>
      <c r="CY8" s="1228">
        <f>+'1006 DASC'!$J$84</f>
        <v>0.8</v>
      </c>
      <c r="CZ8" s="1234">
        <f>+'1006 DASC'!$D$63</f>
        <v>0.72259111111111107</v>
      </c>
      <c r="DA8" s="1231">
        <f>+'1006 DASC'!$O$85</f>
        <v>0.1</v>
      </c>
      <c r="DB8" s="1045">
        <f>+'1006 DASC'!$O$86</f>
        <v>0.1</v>
      </c>
      <c r="DC8" s="1045">
        <f>+'1006 DASC'!$O$87</f>
        <v>0.2</v>
      </c>
      <c r="DD8" s="1213">
        <f>+'1006 DASC'!$J$85</f>
        <v>1</v>
      </c>
      <c r="DE8" s="1045">
        <f>+'1006 DASC'!$O$89</f>
        <v>0.3</v>
      </c>
      <c r="DF8" s="1213">
        <f>+'1006 DASC'!$J$89</f>
        <v>1</v>
      </c>
      <c r="DG8" s="1045">
        <f>+'1006 DASC'!$O$90</f>
        <v>0.3</v>
      </c>
      <c r="DH8" s="1217">
        <f>+'1006 DASC'!$J$90</f>
        <v>1</v>
      </c>
      <c r="DI8" s="1224">
        <f>+'1006 DASC'!$D$85</f>
        <v>1</v>
      </c>
      <c r="DJ8" s="1221">
        <f>+'1006 DASC'!$D$91</f>
        <v>0.94125911111111127</v>
      </c>
      <c r="DK8" s="1259">
        <f>+'1006 DASC'!$D$91</f>
        <v>0.94125911111111127</v>
      </c>
      <c r="DL8" s="1257">
        <v>2</v>
      </c>
      <c r="DM8" s="1130">
        <v>0.89794285858585865</v>
      </c>
      <c r="DN8" s="1156">
        <f t="shared" si="0"/>
        <v>4.3316252525252619E-2</v>
      </c>
    </row>
    <row r="9" spans="1:118" s="1125" customFormat="1" ht="42.75" customHeight="1" x14ac:dyDescent="0.25">
      <c r="A9" s="1046">
        <v>1029</v>
      </c>
      <c r="B9" s="1129" t="s">
        <v>5966</v>
      </c>
      <c r="C9" s="1129" t="s">
        <v>2759</v>
      </c>
      <c r="D9" s="1045">
        <f>+'1029 CONT'!O2</f>
        <v>0.4</v>
      </c>
      <c r="E9" s="1045">
        <f>+'1029 CONT'!O3</f>
        <v>0.4</v>
      </c>
      <c r="F9" s="1045">
        <f>+'1029 CONT'!$O$4</f>
        <v>0.05</v>
      </c>
      <c r="G9" s="1045">
        <f>+'1029 CONT'!$O$5</f>
        <v>0.15</v>
      </c>
      <c r="H9" s="1155">
        <f>+'1029 CONT'!$J$2</f>
        <v>1</v>
      </c>
      <c r="I9" s="1045">
        <f>+'1029 CONT'!$O$7</f>
        <v>0.1</v>
      </c>
      <c r="J9" s="1045">
        <f>+'1029 CONT'!$O$8</f>
        <v>0.2</v>
      </c>
      <c r="K9" s="1045">
        <f>+'1029 CONT'!$O$9</f>
        <v>0.4</v>
      </c>
      <c r="L9" s="1045">
        <f>+'1029 CONT'!$O$10</f>
        <v>0.3</v>
      </c>
      <c r="M9" s="1155">
        <f>+'1029 CONT'!$J$7</f>
        <v>1</v>
      </c>
      <c r="N9" s="1045">
        <f>+'1029 CONT'!$O$12</f>
        <v>0.1</v>
      </c>
      <c r="O9" s="1045">
        <f>+'1029 CONT'!$O$13</f>
        <v>0.1</v>
      </c>
      <c r="P9" s="1045">
        <f>+'1029 CONT'!$O$14</f>
        <v>0.5</v>
      </c>
      <c r="Q9" s="1045">
        <f>+'1029 CONT'!$O$15</f>
        <v>0.3</v>
      </c>
      <c r="R9" s="1245">
        <f>+'1029 CONT'!$J$12</f>
        <v>1</v>
      </c>
      <c r="S9" s="1250">
        <f>+'1029 CONT'!$D$2</f>
        <v>0.99999999999999989</v>
      </c>
      <c r="T9" s="1231">
        <f>+'1029 CONT'!$O$17</f>
        <v>0.1</v>
      </c>
      <c r="U9" s="1045">
        <f>+'1029 CONT'!$O$18</f>
        <v>0.05</v>
      </c>
      <c r="V9" s="1045">
        <f>+'1029 CONT'!$O$19</f>
        <v>0.57039473684210518</v>
      </c>
      <c r="W9" s="1162">
        <f>+'1029 CONT'!$J$17</f>
        <v>0.7203947368421052</v>
      </c>
      <c r="X9" s="1045">
        <f>+'1029 CONT'!$O$21</f>
        <v>0.1</v>
      </c>
      <c r="Y9" s="1045">
        <f>+'1029 CONT'!$O$22</f>
        <v>0.05</v>
      </c>
      <c r="Z9" s="1045">
        <f>+'1029 CONT'!$O$23</f>
        <v>0.05</v>
      </c>
      <c r="AA9" s="1045">
        <f>+'1029 CONT'!$O$24</f>
        <v>0.5</v>
      </c>
      <c r="AB9" s="1045">
        <f>+'1029 CONT'!$O$25</f>
        <v>0.3</v>
      </c>
      <c r="AC9" s="1162">
        <f>+'1029 CONT'!$J$21</f>
        <v>1</v>
      </c>
      <c r="AD9" s="1045">
        <f>+'1029 CONT'!$O$27</f>
        <v>0.1</v>
      </c>
      <c r="AE9" s="1045">
        <f>+'1029 CONT'!$O$28</f>
        <v>0.4026315789473684</v>
      </c>
      <c r="AF9" s="1045">
        <f>+'1029 CONT'!$O$29</f>
        <v>0.3</v>
      </c>
      <c r="AG9" s="1162">
        <f>+'1029 CONT'!$J$27</f>
        <v>0.80263157894736836</v>
      </c>
      <c r="AH9" s="1045">
        <f>+'1029 CONT'!$O$31</f>
        <v>0.1</v>
      </c>
      <c r="AI9" s="1045">
        <f>+'1029 CONT'!$O$32</f>
        <v>0.1</v>
      </c>
      <c r="AJ9" s="1045">
        <f>+'1029 CONT'!$O$33</f>
        <v>0.25</v>
      </c>
      <c r="AK9" s="1045">
        <f>+'1029 CONT'!$O$34</f>
        <v>0.25</v>
      </c>
      <c r="AL9" s="1045">
        <f>+'1029 CONT'!$O$35</f>
        <v>0</v>
      </c>
      <c r="AM9" s="1045">
        <f>+'1029 CONT'!$O$36</f>
        <v>0.05</v>
      </c>
      <c r="AN9" s="1162">
        <f>+'1029 CONT'!$J$31</f>
        <v>1</v>
      </c>
      <c r="AO9" s="1334">
        <f>+'1029 CONT'!$O$37</f>
        <v>0.75</v>
      </c>
      <c r="AP9" s="1045">
        <f>+'1029 CONT'!$O$38</f>
        <v>0.1</v>
      </c>
      <c r="AQ9" s="1045">
        <f>+'1029 CONT'!$O$39</f>
        <v>0.1</v>
      </c>
      <c r="AR9" s="1045">
        <f>+'1029 CONT'!$O$40</f>
        <v>0.25</v>
      </c>
      <c r="AS9" s="1045">
        <f>+'1029 CONT'!$O$41</f>
        <v>0.1</v>
      </c>
      <c r="AT9" s="1045">
        <f>+'1029 CONT'!$O$42</f>
        <v>0.1</v>
      </c>
      <c r="AU9" s="1045">
        <f>+'1029 CONT'!$O$43</f>
        <v>0</v>
      </c>
      <c r="AV9" s="1045">
        <f>+'1029 CONT'!$O$44</f>
        <v>0.1</v>
      </c>
      <c r="AW9" s="1162">
        <f>+'1029 CONT'!$J$38</f>
        <v>1.0000000000000002</v>
      </c>
      <c r="AX9" s="1334">
        <f>+'1029 CONT'!$O$45</f>
        <v>0.75</v>
      </c>
      <c r="AY9" s="1045">
        <f>+'1029 CONT'!$O$46</f>
        <v>0.1</v>
      </c>
      <c r="AZ9" s="1045">
        <f>+'1029 CONT'!$O$47</f>
        <v>0.2</v>
      </c>
      <c r="BA9" s="1045">
        <f>+'1029 CONT'!$O$48</f>
        <v>0.2</v>
      </c>
      <c r="BB9" s="1045">
        <f>+'1029 CONT'!$O$49</f>
        <v>0.15</v>
      </c>
      <c r="BC9" s="1045">
        <f>+'1029 CONT'!$O$50</f>
        <v>0.15</v>
      </c>
      <c r="BD9" s="1045">
        <f>+'1029 CONT'!$O$51</f>
        <v>0.1</v>
      </c>
      <c r="BE9" s="1045">
        <f>+'1029 CONT'!$O$52</f>
        <v>0.1</v>
      </c>
      <c r="BF9" s="1162">
        <f>+'1029 CONT'!$J$46</f>
        <v>1</v>
      </c>
      <c r="BG9" s="1045">
        <f>+'1029 CONT'!$O$54</f>
        <v>0.125</v>
      </c>
      <c r="BH9" s="1045">
        <f>+'1029 CONT'!$O$55</f>
        <v>0.125</v>
      </c>
      <c r="BI9" s="1045">
        <f>+'1029 CONT'!$O$56</f>
        <v>0.125</v>
      </c>
      <c r="BJ9" s="1045">
        <f>+'1029 CONT'!$O$57</f>
        <v>0.125</v>
      </c>
      <c r="BK9" s="1045">
        <f>+'1029 CONT'!$O$58</f>
        <v>0.125</v>
      </c>
      <c r="BL9" s="1045">
        <f>+'1029 CONT'!$O$59</f>
        <v>0.125</v>
      </c>
      <c r="BM9" s="1045">
        <f>+'1029 CONT'!$O$60</f>
        <v>0.125</v>
      </c>
      <c r="BN9" s="1045">
        <f>+'1029 CONT'!$O$61</f>
        <v>0.125</v>
      </c>
      <c r="BO9" s="1238">
        <f>+'1029 CONT'!$J$54</f>
        <v>1</v>
      </c>
      <c r="BP9" s="1241">
        <f>+'1029 CONT'!$D$17</f>
        <v>0.91858552631578949</v>
      </c>
      <c r="BQ9" s="1231">
        <f>+'1029 CONT'!$O$63</f>
        <v>0.1</v>
      </c>
      <c r="BR9" s="1045">
        <f>+'1029 CONT'!$O$64</f>
        <v>2.86E-2</v>
      </c>
      <c r="BS9" s="1045">
        <f>+'1029 CONT'!$O$65</f>
        <v>2.86E-2</v>
      </c>
      <c r="BT9" s="1045">
        <f>+'1029 CONT'!$O$66</f>
        <v>2.86E-2</v>
      </c>
      <c r="BU9" s="1045">
        <f>+'1029 CONT'!$O$67</f>
        <v>2.86E-2</v>
      </c>
      <c r="BV9" s="1045">
        <f>+'1029 CONT'!$O$68</f>
        <v>0</v>
      </c>
      <c r="BW9" s="1045">
        <f>+'1029 CONT'!$O$69</f>
        <v>0</v>
      </c>
      <c r="BX9" s="1045">
        <f>+'1029 CONT'!$O$70</f>
        <v>0</v>
      </c>
      <c r="BY9" s="1045">
        <f>+'1029 CONT'!$O$71</f>
        <v>0</v>
      </c>
      <c r="BZ9" s="1045">
        <f>+'1029 CONT'!$O$72</f>
        <v>0</v>
      </c>
      <c r="CA9" s="1045">
        <f>+'1029 CONT'!$O$73</f>
        <v>0</v>
      </c>
      <c r="CB9" s="1045">
        <f>+'1029 CONT'!$O$74</f>
        <v>0</v>
      </c>
      <c r="CC9" s="1045">
        <f>+'1029 CONT'!$O$75</f>
        <v>0</v>
      </c>
      <c r="CD9" s="1045">
        <f>+'1029 CONT'!$O$76</f>
        <v>2.86E-2</v>
      </c>
      <c r="CE9" s="1045">
        <f>+'1029 CONT'!$O$77</f>
        <v>2.86E-2</v>
      </c>
      <c r="CF9" s="1045">
        <f>+'1029 CONT'!$O$78</f>
        <v>0.1</v>
      </c>
      <c r="CG9" s="1045">
        <f>+'1029 CONT'!$O$79</f>
        <v>0.1</v>
      </c>
      <c r="CH9" s="1045">
        <f>+'1029 CONT'!$O$80</f>
        <v>0</v>
      </c>
      <c r="CI9" s="1208">
        <f>+'1029 CONT'!$J$63</f>
        <v>0.47160000000000002</v>
      </c>
      <c r="CJ9" s="1045">
        <f>+'1029 CONT'!$O$42</f>
        <v>0.1</v>
      </c>
      <c r="CK9" s="1045">
        <f>+'1029 CONT'!$O$43</f>
        <v>0</v>
      </c>
      <c r="CL9" s="1045">
        <f>+'1029 CONT'!$O$44</f>
        <v>0.1</v>
      </c>
      <c r="CM9" s="1208">
        <f>+'1029 CONT'!$J$82</f>
        <v>0.44444444444444453</v>
      </c>
      <c r="CN9" s="1045">
        <f>+'1029 CONT'!$O$34</f>
        <v>0.25</v>
      </c>
      <c r="CO9" s="1045">
        <f>+'1029 CONT'!$O$35</f>
        <v>0</v>
      </c>
      <c r="CP9" s="1045">
        <f>+'1029 CONT'!$O$36</f>
        <v>0.05</v>
      </c>
      <c r="CQ9" s="1208">
        <f>+'1029 CONT'!$J$83</f>
        <v>0.54545454545454541</v>
      </c>
      <c r="CR9" s="1045">
        <f>+'1029 CONT'!$O$46</f>
        <v>0.1</v>
      </c>
      <c r="CS9" s="1045">
        <f>+'1029 CONT'!$O$47</f>
        <v>0.2</v>
      </c>
      <c r="CT9" s="1045">
        <f>+'1029 CONT'!$O$48</f>
        <v>0.2</v>
      </c>
      <c r="CU9" s="1045">
        <f>+'1029 CONT'!$O$49</f>
        <v>0.15</v>
      </c>
      <c r="CV9" s="1045">
        <f>+'1029 CONT'!$O$50</f>
        <v>0.15</v>
      </c>
      <c r="CW9" s="1045">
        <f>+'1029 CONT'!$O$51</f>
        <v>0.1</v>
      </c>
      <c r="CX9" s="1045">
        <f>+'1029 CONT'!$O$52</f>
        <v>0.1</v>
      </c>
      <c r="CY9" s="1228">
        <f>+'1029 CONT'!$J$84</f>
        <v>1</v>
      </c>
      <c r="CZ9" s="1234">
        <f>+'1029 CONT'!$D$63</f>
        <v>0.55107595959595956</v>
      </c>
      <c r="DA9" s="1231">
        <f>+'1029 CONT'!$O$85</f>
        <v>0.1</v>
      </c>
      <c r="DB9" s="1045">
        <f>+'1029 CONT'!$O$86</f>
        <v>0.1</v>
      </c>
      <c r="DC9" s="1045">
        <f>+'1029 CONT'!$O$87</f>
        <v>0.2</v>
      </c>
      <c r="DD9" s="1213">
        <f>+'1029 CONT'!$J$85</f>
        <v>1</v>
      </c>
      <c r="DE9" s="1045">
        <f>+'1029 CONT'!$O$89</f>
        <v>0.3</v>
      </c>
      <c r="DF9" s="1213">
        <f>+'1029 CONT'!$J$89</f>
        <v>1</v>
      </c>
      <c r="DG9" s="1045">
        <f>+'1029 CONT'!$O$90</f>
        <v>0.3</v>
      </c>
      <c r="DH9" s="1217">
        <f>+'1029 CONT'!$J$90</f>
        <v>1</v>
      </c>
      <c r="DI9" s="1224">
        <f>+'1029 CONT'!$D$85</f>
        <v>1</v>
      </c>
      <c r="DJ9" s="1221">
        <f>+'1029 CONT'!$D$91</f>
        <v>0.91032963543328016</v>
      </c>
      <c r="DK9" s="1259">
        <f>+'1029 CONT'!$D$91</f>
        <v>0.91032963543328016</v>
      </c>
      <c r="DL9" s="1257">
        <v>3</v>
      </c>
      <c r="DM9" s="1130">
        <v>0.79017630156831464</v>
      </c>
      <c r="DN9" s="1156">
        <f t="shared" si="0"/>
        <v>0.12015333386496552</v>
      </c>
    </row>
    <row r="10" spans="1:118" s="1125" customFormat="1" ht="42.75" customHeight="1" x14ac:dyDescent="0.25">
      <c r="A10" s="1046">
        <v>1021</v>
      </c>
      <c r="B10" s="1129" t="s">
        <v>25</v>
      </c>
      <c r="C10" s="1129" t="s">
        <v>1700</v>
      </c>
      <c r="D10" s="1045">
        <f>+'1021 TRANSMI'!O2</f>
        <v>0.4</v>
      </c>
      <c r="E10" s="1045">
        <f>+'1021 TRANSMI'!O3</f>
        <v>0.4</v>
      </c>
      <c r="F10" s="1045">
        <f>+'1021 TRANSMI'!$O$4</f>
        <v>0.05</v>
      </c>
      <c r="G10" s="1045">
        <f>+'1021 TRANSMI'!$O$5</f>
        <v>0.15</v>
      </c>
      <c r="H10" s="1155">
        <f>+'1021 TRANSMI'!$J$2</f>
        <v>1</v>
      </c>
      <c r="I10" s="1045">
        <f>+'1021 TRANSMI'!$O$7</f>
        <v>0.1</v>
      </c>
      <c r="J10" s="1045">
        <f>+'1021 TRANSMI'!$O$8</f>
        <v>0.2</v>
      </c>
      <c r="K10" s="1045">
        <f>+'1021 TRANSMI'!$O$9</f>
        <v>0.4</v>
      </c>
      <c r="L10" s="1045">
        <f>+'1021 TRANSMI'!$O$10</f>
        <v>0.3</v>
      </c>
      <c r="M10" s="1155">
        <f>+'1021 TRANSMI'!$J$7</f>
        <v>1</v>
      </c>
      <c r="N10" s="1045">
        <f>+'1021 TRANSMI'!$O$12</f>
        <v>0.1</v>
      </c>
      <c r="O10" s="1045">
        <f>+'1021 TRANSMI'!$O$13</f>
        <v>0.1</v>
      </c>
      <c r="P10" s="1045">
        <f>+'1021 TRANSMI'!$O$14</f>
        <v>0.5</v>
      </c>
      <c r="Q10" s="1045">
        <f>+'1021 TRANSMI'!$O$15</f>
        <v>0.3</v>
      </c>
      <c r="R10" s="1245">
        <f>+'1021 TRANSMI'!$J$12</f>
        <v>1</v>
      </c>
      <c r="S10" s="1250">
        <f>+'1021 TRANSMI'!$D$2</f>
        <v>0.99999999999999989</v>
      </c>
      <c r="T10" s="1231">
        <f>+'1021 TRANSMI'!$O$17</f>
        <v>0.1</v>
      </c>
      <c r="U10" s="1045">
        <f>+'1021 TRANSMI'!$O$18</f>
        <v>0.05</v>
      </c>
      <c r="V10" s="1045">
        <f>+'1021 TRANSMI'!$O$19</f>
        <v>0.85</v>
      </c>
      <c r="W10" s="1162">
        <f>+'1021 TRANSMI'!$J$17</f>
        <v>1</v>
      </c>
      <c r="X10" s="1045">
        <f>+'1021 TRANSMI'!$O$21</f>
        <v>0.1</v>
      </c>
      <c r="Y10" s="1045">
        <f>+'1021 TRANSMI'!$O$22</f>
        <v>0.05</v>
      </c>
      <c r="Z10" s="1045">
        <f>+'1021 TRANSMI'!$O$23</f>
        <v>0.05</v>
      </c>
      <c r="AA10" s="1045">
        <f>+'1021 TRANSMI'!$O$24</f>
        <v>0.5</v>
      </c>
      <c r="AB10" s="1045">
        <f>+'1021 TRANSMI'!$O$25</f>
        <v>0.3</v>
      </c>
      <c r="AC10" s="1162">
        <f>+'1021 TRANSMI'!$J$21</f>
        <v>1</v>
      </c>
      <c r="AD10" s="1045">
        <f>+'1021 TRANSMI'!$O$27</f>
        <v>0.1</v>
      </c>
      <c r="AE10" s="1045">
        <f>+'1021 TRANSMI'!$O$28</f>
        <v>0.6</v>
      </c>
      <c r="AF10" s="1045">
        <f>+'1021 TRANSMI'!$O$29</f>
        <v>0.3</v>
      </c>
      <c r="AG10" s="1162">
        <f>+'1021 TRANSMI'!$J$27</f>
        <v>1</v>
      </c>
      <c r="AH10" s="1045">
        <f>+'1021 TRANSMI'!$O$31</f>
        <v>0</v>
      </c>
      <c r="AI10" s="1045">
        <f>+'1021 TRANSMI'!$O$32</f>
        <v>0</v>
      </c>
      <c r="AJ10" s="1045">
        <f>+'1021 TRANSMI'!$O$33</f>
        <v>0</v>
      </c>
      <c r="AK10" s="1045">
        <f>+'1021 TRANSMI'!$O$34</f>
        <v>0</v>
      </c>
      <c r="AL10" s="1045">
        <f>+'1021 TRANSMI'!$O$35</f>
        <v>0</v>
      </c>
      <c r="AM10" s="1045">
        <f>+'1021 TRANSMI'!$O$36</f>
        <v>0</v>
      </c>
      <c r="AN10" s="1162">
        <f>+'1021 TRANSMI'!$J$31</f>
        <v>0</v>
      </c>
      <c r="AO10" s="1334">
        <f>+'1021 TRANSMI'!$O$37</f>
        <v>1</v>
      </c>
      <c r="AP10" s="1045">
        <f>+'1021 TRANSMI'!$O$38</f>
        <v>0.1</v>
      </c>
      <c r="AQ10" s="1045">
        <f>+'1021 TRANSMI'!$O$39</f>
        <v>0.1</v>
      </c>
      <c r="AR10" s="1045">
        <f>+'1021 TRANSMI'!$O$40</f>
        <v>0.25</v>
      </c>
      <c r="AS10" s="1045">
        <f>+'1021 TRANSMI'!$O$41</f>
        <v>0.1</v>
      </c>
      <c r="AT10" s="1045">
        <f>+'1021 TRANSMI'!$O$42</f>
        <v>0.1</v>
      </c>
      <c r="AU10" s="1045">
        <f>+'1021 TRANSMI'!$O$43</f>
        <v>0</v>
      </c>
      <c r="AV10" s="1045">
        <f>+'1021 TRANSMI'!$O$44</f>
        <v>0.1</v>
      </c>
      <c r="AW10" s="1162">
        <f>+'1021 TRANSMI'!$J$38</f>
        <v>1.0000000000000002</v>
      </c>
      <c r="AX10" s="1334">
        <f>+'1021 TRANSMI'!$O$45</f>
        <v>0.75</v>
      </c>
      <c r="AY10" s="1045">
        <f>+'1021 TRANSMI'!$O$46</f>
        <v>0.1</v>
      </c>
      <c r="AZ10" s="1045">
        <f>+'1021 TRANSMI'!$O$47</f>
        <v>0.2</v>
      </c>
      <c r="BA10" s="1045">
        <f>+'1021 TRANSMI'!$O$48</f>
        <v>0.2</v>
      </c>
      <c r="BB10" s="1045">
        <f>+'1021 TRANSMI'!$O$49</f>
        <v>0.15</v>
      </c>
      <c r="BC10" s="1045">
        <f>+'1021 TRANSMI'!$O$50</f>
        <v>0.15</v>
      </c>
      <c r="BD10" s="1045">
        <f>+'1021 TRANSMI'!$O$51</f>
        <v>0.1</v>
      </c>
      <c r="BE10" s="1045">
        <f>+'1021 TRANSMI'!$O$52</f>
        <v>0.1</v>
      </c>
      <c r="BF10" s="1162">
        <f>+'1021 TRANSMI'!$J$46</f>
        <v>1</v>
      </c>
      <c r="BG10" s="1045">
        <f>+'1021 TRANSMI'!$O$54</f>
        <v>0.125</v>
      </c>
      <c r="BH10" s="1045">
        <f>+'1021 TRANSMI'!$O$55</f>
        <v>0.125</v>
      </c>
      <c r="BI10" s="1045">
        <f>+'1021 TRANSMI'!$O$56</f>
        <v>0.125</v>
      </c>
      <c r="BJ10" s="1045">
        <f>+'1021 TRANSMI'!$O$57</f>
        <v>0.125</v>
      </c>
      <c r="BK10" s="1045">
        <f>+'1021 TRANSMI'!$O$58</f>
        <v>0.125</v>
      </c>
      <c r="BL10" s="1045">
        <f>+'1021 TRANSMI'!$O$59</f>
        <v>0.125</v>
      </c>
      <c r="BM10" s="1045">
        <f>+'1021 TRANSMI'!$O$60</f>
        <v>0.125</v>
      </c>
      <c r="BN10" s="1045">
        <f>+'1021 TRANSMI'!$O$61</f>
        <v>0.125</v>
      </c>
      <c r="BO10" s="1238">
        <f>+'1021 TRANSMI'!$J$54</f>
        <v>1</v>
      </c>
      <c r="BP10" s="1241">
        <f>+'1021 TRANSMI'!$D$17</f>
        <v>0.9</v>
      </c>
      <c r="BQ10" s="1231">
        <f>+'1021 TRANSMI'!$O$63</f>
        <v>0.1</v>
      </c>
      <c r="BR10" s="1045">
        <f>+'1021 TRANSMI'!$O$64</f>
        <v>2.86E-2</v>
      </c>
      <c r="BS10" s="1045">
        <f>+'1021 TRANSMI'!$O$65</f>
        <v>2.86E-2</v>
      </c>
      <c r="BT10" s="1045">
        <f>+'1021 TRANSMI'!$O$66</f>
        <v>2.86E-2</v>
      </c>
      <c r="BU10" s="1045">
        <f>+'1021 TRANSMI'!$O$67</f>
        <v>2.86E-2</v>
      </c>
      <c r="BV10" s="1045">
        <f>+'1021 TRANSMI'!$O$68</f>
        <v>2.86E-2</v>
      </c>
      <c r="BW10" s="1045">
        <f>+'1021 TRANSMI'!$O$69</f>
        <v>2.86E-2</v>
      </c>
      <c r="BX10" s="1045">
        <f>+'1021 TRANSMI'!$O$70</f>
        <v>2.86E-2</v>
      </c>
      <c r="BY10" s="1045">
        <f>+'1021 TRANSMI'!$O$71</f>
        <v>2.86E-2</v>
      </c>
      <c r="BZ10" s="1045">
        <f>+'1021 TRANSMI'!$O$72</f>
        <v>2.86E-2</v>
      </c>
      <c r="CA10" s="1045">
        <f>+'1021 TRANSMI'!$O$73</f>
        <v>0</v>
      </c>
      <c r="CB10" s="1045">
        <f>+'1021 TRANSMI'!$O$74</f>
        <v>0</v>
      </c>
      <c r="CC10" s="1045">
        <f>+'1021 TRANSMI'!$O$75</f>
        <v>2.86E-2</v>
      </c>
      <c r="CD10" s="1045">
        <f>+'1021 TRANSMI'!$O$76</f>
        <v>2.86E-2</v>
      </c>
      <c r="CE10" s="1045">
        <f>+'1021 TRANSMI'!$O$77</f>
        <v>2.86E-2</v>
      </c>
      <c r="CF10" s="1045">
        <f>+'1021 TRANSMI'!$O$78</f>
        <v>0.1</v>
      </c>
      <c r="CG10" s="1045">
        <f>+'1021 TRANSMI'!$O$79</f>
        <v>0</v>
      </c>
      <c r="CH10" s="1045">
        <f>+'1021 TRANSMI'!$O$80</f>
        <v>0.3</v>
      </c>
      <c r="CI10" s="1208">
        <f>+'1021 TRANSMI'!$J$63</f>
        <v>0.84320000000000017</v>
      </c>
      <c r="CJ10" s="1045">
        <f>+'1021 TRANSMI'!$O$42</f>
        <v>0.1</v>
      </c>
      <c r="CK10" s="1045">
        <f>+'1021 TRANSMI'!$O$43</f>
        <v>0</v>
      </c>
      <c r="CL10" s="1045">
        <f>+'1021 TRANSMI'!$O$44</f>
        <v>0.1</v>
      </c>
      <c r="CM10" s="1208">
        <f>+'1021 TRANSMI'!$J$82</f>
        <v>0.44444444444444453</v>
      </c>
      <c r="CN10" s="1045">
        <f>+'1021 TRANSMI'!$O$34</f>
        <v>0</v>
      </c>
      <c r="CO10" s="1045">
        <f>+'1021 TRANSMI'!$O$35</f>
        <v>0</v>
      </c>
      <c r="CP10" s="1045">
        <f>+'1021 TRANSMI'!$O$36</f>
        <v>0</v>
      </c>
      <c r="CQ10" s="1208">
        <f>+'1021 TRANSMI'!$J$83</f>
        <v>0</v>
      </c>
      <c r="CR10" s="1045">
        <f>+'1021 TRANSMI'!$O$46</f>
        <v>0.1</v>
      </c>
      <c r="CS10" s="1045">
        <f>+'1021 TRANSMI'!$O$47</f>
        <v>0.2</v>
      </c>
      <c r="CT10" s="1045">
        <f>+'1021 TRANSMI'!$O$48</f>
        <v>0.2</v>
      </c>
      <c r="CU10" s="1045">
        <f>+'1021 TRANSMI'!$O$49</f>
        <v>0.15</v>
      </c>
      <c r="CV10" s="1045">
        <f>+'1021 TRANSMI'!$O$50</f>
        <v>0.15</v>
      </c>
      <c r="CW10" s="1045">
        <f>+'1021 TRANSMI'!$O$51</f>
        <v>0.1</v>
      </c>
      <c r="CX10" s="1045">
        <f>+'1021 TRANSMI'!$O$52</f>
        <v>0.1</v>
      </c>
      <c r="CY10" s="1228">
        <f>+'1021 TRANSMI'!$J$84</f>
        <v>1</v>
      </c>
      <c r="CZ10" s="1234">
        <f>+'1021 TRANSMI'!$D$63</f>
        <v>0.5807377777777778</v>
      </c>
      <c r="DA10" s="1231">
        <f>+'1021 TRANSMI'!$O$85</f>
        <v>0.1</v>
      </c>
      <c r="DB10" s="1045">
        <f>+'1021 TRANSMI'!$O$86</f>
        <v>0.1</v>
      </c>
      <c r="DC10" s="1045">
        <f>+'1021 TRANSMI'!$O$87</f>
        <v>0.2</v>
      </c>
      <c r="DD10" s="1213">
        <f>+'1021 TRANSMI'!$J$85</f>
        <v>1</v>
      </c>
      <c r="DE10" s="1045">
        <f>+'1021 TRANSMI'!$O$89</f>
        <v>0.3</v>
      </c>
      <c r="DF10" s="1213">
        <f>+'1021 TRANSMI'!$J$89</f>
        <v>1</v>
      </c>
      <c r="DG10" s="1045">
        <f>+'1021 TRANSMI'!$O$90</f>
        <v>0.3</v>
      </c>
      <c r="DH10" s="1217">
        <f>+'1021 TRANSMI'!$J$90</f>
        <v>1</v>
      </c>
      <c r="DI10" s="1224">
        <f>+'1021 TRANSMI'!$D$85</f>
        <v>1</v>
      </c>
      <c r="DJ10" s="1221">
        <f>+'1021 TRANSMI'!$D$91</f>
        <v>0.90307377777777775</v>
      </c>
      <c r="DK10" s="1259">
        <f>+'1021 TRANSMI'!$D$91</f>
        <v>0.90307377777777775</v>
      </c>
      <c r="DL10" s="1256">
        <v>4</v>
      </c>
      <c r="DM10" s="1130">
        <v>0.86029288888888877</v>
      </c>
      <c r="DN10" s="1156">
        <f t="shared" si="0"/>
        <v>4.2780888888888979E-2</v>
      </c>
    </row>
    <row r="11" spans="1:118" s="1125" customFormat="1" ht="42.75" customHeight="1" x14ac:dyDescent="0.25">
      <c r="A11" s="1046">
        <v>1030</v>
      </c>
      <c r="B11" s="1129" t="s">
        <v>34</v>
      </c>
      <c r="C11" s="1129" t="s">
        <v>1138</v>
      </c>
      <c r="D11" s="1045">
        <f>+'1030 IDPAC'!O2</f>
        <v>0.4</v>
      </c>
      <c r="E11" s="1045">
        <f>+'1030 IDPAC'!O3</f>
        <v>0.4</v>
      </c>
      <c r="F11" s="1045">
        <f>+'1030 IDPAC'!$O$4</f>
        <v>0.05</v>
      </c>
      <c r="G11" s="1045">
        <f>+'1030 IDPAC'!$O$5</f>
        <v>0.15</v>
      </c>
      <c r="H11" s="1155">
        <f>+'1030 IDPAC'!J$2</f>
        <v>1</v>
      </c>
      <c r="I11" s="1045">
        <f>+'1030 IDPAC'!$O$7</f>
        <v>0.1</v>
      </c>
      <c r="J11" s="1045">
        <f>+'1030 IDPAC'!$O$8</f>
        <v>0.2</v>
      </c>
      <c r="K11" s="1045">
        <f>+'1030 IDPAC'!$O$9</f>
        <v>0.4</v>
      </c>
      <c r="L11" s="1045">
        <f>+'1030 IDPAC'!$O$10</f>
        <v>0.3</v>
      </c>
      <c r="M11" s="1155">
        <f>+'1030 IDPAC'!$J$7</f>
        <v>1</v>
      </c>
      <c r="N11" s="1045">
        <f>+'1030 IDPAC'!$O$12</f>
        <v>0.1</v>
      </c>
      <c r="O11" s="1045">
        <f>+'1030 IDPAC'!$O$13</f>
        <v>0.1</v>
      </c>
      <c r="P11" s="1045">
        <f>+'1030 IDPAC'!$O$14</f>
        <v>0.5</v>
      </c>
      <c r="Q11" s="1045">
        <f>+'1030 IDPAC'!$O$15</f>
        <v>0.3</v>
      </c>
      <c r="R11" s="1246">
        <f>+'1030 IDPAC'!$J$12</f>
        <v>1</v>
      </c>
      <c r="S11" s="1250">
        <f>+'1030 IDPAC'!D$2</f>
        <v>0.99999999999999989</v>
      </c>
      <c r="T11" s="1231">
        <f>+'1030 IDPAC'!$O$17</f>
        <v>0.1</v>
      </c>
      <c r="U11" s="1045">
        <f>+'1030 IDPAC'!$O$18</f>
        <v>0.05</v>
      </c>
      <c r="V11" s="1045">
        <f>+'1030 IDPAC'!$O$19</f>
        <v>0.42499999999999999</v>
      </c>
      <c r="W11" s="1162">
        <f>+'1030 IDPAC'!$J$17</f>
        <v>0.57499999999999996</v>
      </c>
      <c r="X11" s="1045">
        <f>+'1030 IDPAC'!$O$21</f>
        <v>0.1</v>
      </c>
      <c r="Y11" s="1045">
        <f>+'1030 IDPAC'!$O$22</f>
        <v>0.05</v>
      </c>
      <c r="Z11" s="1045">
        <f>+'1030 IDPAC'!$O$23</f>
        <v>0.05</v>
      </c>
      <c r="AA11" s="1045">
        <f>+'1030 IDPAC'!$O$24</f>
        <v>0.5</v>
      </c>
      <c r="AB11" s="1045">
        <f>+'1030 IDPAC'!$O$25</f>
        <v>0</v>
      </c>
      <c r="AC11" s="1162">
        <f>+'1030 IDPAC'!$J$21</f>
        <v>0.7</v>
      </c>
      <c r="AD11" s="1045">
        <f>+'1030 IDPAC'!$O$27</f>
        <v>0.1</v>
      </c>
      <c r="AE11" s="1045">
        <f>+'1030 IDPAC'!$O$28</f>
        <v>0.3</v>
      </c>
      <c r="AF11" s="1045">
        <f>+'1030 IDPAC'!$O$29</f>
        <v>0.3</v>
      </c>
      <c r="AG11" s="1162">
        <f>+'1030 IDPAC'!$J$27</f>
        <v>0.7</v>
      </c>
      <c r="AH11" s="1045">
        <f>+'1030 IDPAC'!$O$31</f>
        <v>0.1</v>
      </c>
      <c r="AI11" s="1045">
        <f>+'1030 IDPAC'!$O$32</f>
        <v>0.1</v>
      </c>
      <c r="AJ11" s="1045">
        <f>+'1030 IDPAC'!$O$33</f>
        <v>0.25</v>
      </c>
      <c r="AK11" s="1045">
        <f>+'1030 IDPAC'!$O$34</f>
        <v>0.25</v>
      </c>
      <c r="AL11" s="1045">
        <f>+'1030 IDPAC'!$O$35</f>
        <v>0.25</v>
      </c>
      <c r="AM11" s="1045">
        <f>+'1030 IDPAC'!$O$36</f>
        <v>0.05</v>
      </c>
      <c r="AN11" s="1162">
        <f>+'1030 IDPAC'!$J$31</f>
        <v>1</v>
      </c>
      <c r="AO11" s="1334">
        <f>+'1030 IDPAC'!$O$37</f>
        <v>1</v>
      </c>
      <c r="AP11" s="1045">
        <f>+'1030 IDPAC'!$O$38</f>
        <v>0.1</v>
      </c>
      <c r="AQ11" s="1045">
        <f>+'1030 IDPAC'!$O$39</f>
        <v>0.1</v>
      </c>
      <c r="AR11" s="1045">
        <f>+'1030 IDPAC'!$O$40</f>
        <v>0.25</v>
      </c>
      <c r="AS11" s="1045">
        <f>+'1030 IDPAC'!$O$41</f>
        <v>0.1</v>
      </c>
      <c r="AT11" s="1045">
        <f>+'1030 IDPAC'!$O$42</f>
        <v>0.1</v>
      </c>
      <c r="AU11" s="1045">
        <f>+'1030 IDPAC'!$O$43</f>
        <v>0.25</v>
      </c>
      <c r="AV11" s="1045">
        <f>+'1030 IDPAC'!$O$44</f>
        <v>0</v>
      </c>
      <c r="AW11" s="1162">
        <f>+'1030 IDPAC'!J$38</f>
        <v>1.0000000000000002</v>
      </c>
      <c r="AX11" s="1334">
        <f>+'1030 IDPAC'!O$45</f>
        <v>0.9</v>
      </c>
      <c r="AY11" s="1045">
        <f>+'1030 IDPAC'!$O$46</f>
        <v>0.1</v>
      </c>
      <c r="AZ11" s="1045">
        <f>+'1030 IDPAC'!$O$47</f>
        <v>0.2</v>
      </c>
      <c r="BA11" s="1045">
        <f>+'1030 IDPAC'!$O$48</f>
        <v>0.2</v>
      </c>
      <c r="BB11" s="1045">
        <f>+'1030 IDPAC'!$O$49</f>
        <v>0.15</v>
      </c>
      <c r="BC11" s="1045">
        <f>+'1030 IDPAC'!$O$50</f>
        <v>0.15</v>
      </c>
      <c r="BD11" s="1045">
        <f>+'1030 IDPAC'!$O$51</f>
        <v>0.1</v>
      </c>
      <c r="BE11" s="1045">
        <f>+'1030 IDPAC'!$O$52</f>
        <v>0.1</v>
      </c>
      <c r="BF11" s="1162">
        <f>+'1030 IDPAC'!J$46</f>
        <v>1</v>
      </c>
      <c r="BG11" s="1045">
        <f>+'1030 IDPAC'!$O$54</f>
        <v>0.125</v>
      </c>
      <c r="BH11" s="1045">
        <f>+'1030 IDPAC'!$O$55</f>
        <v>0.125</v>
      </c>
      <c r="BI11" s="1045">
        <f>+'1030 IDPAC'!$O$56</f>
        <v>0.125</v>
      </c>
      <c r="BJ11" s="1045">
        <f>+'1030 IDPAC'!$O$57</f>
        <v>0.125</v>
      </c>
      <c r="BK11" s="1045">
        <f>+'1030 IDPAC'!$O$58</f>
        <v>0.125</v>
      </c>
      <c r="BL11" s="1045">
        <f>+'1030 IDPAC'!$O$59</f>
        <v>0.125</v>
      </c>
      <c r="BM11" s="1045">
        <f>+'1030 IDPAC'!$O$60</f>
        <v>0.125</v>
      </c>
      <c r="BN11" s="1045">
        <f>+'1030 IDPAC'!$O$61</f>
        <v>0.125</v>
      </c>
      <c r="BO11" s="1238">
        <f>+'1030 IDPAC'!J$54</f>
        <v>1</v>
      </c>
      <c r="BP11" s="1241">
        <f>+'1030 IDPAC'!D$17</f>
        <v>0.83124999999999993</v>
      </c>
      <c r="BQ11" s="1231">
        <f>+'1030 IDPAC'!$O$63</f>
        <v>0.1</v>
      </c>
      <c r="BR11" s="1045">
        <f>+'1030 IDPAC'!$O$64</f>
        <v>2.86E-2</v>
      </c>
      <c r="BS11" s="1045">
        <f>+'1030 IDPAC'!$O$65</f>
        <v>2.86E-2</v>
      </c>
      <c r="BT11" s="1045">
        <f>+'1030 IDPAC'!$O$66</f>
        <v>2.86E-2</v>
      </c>
      <c r="BU11" s="1045">
        <f>+'1030 IDPAC'!$O$67</f>
        <v>2.86E-2</v>
      </c>
      <c r="BV11" s="1045">
        <f>+'1030 IDPAC'!$O$68</f>
        <v>0</v>
      </c>
      <c r="BW11" s="1045">
        <f>+'1030 IDPAC'!$O$69</f>
        <v>0</v>
      </c>
      <c r="BX11" s="1045">
        <f>+'1030 IDPAC'!$O$70</f>
        <v>0</v>
      </c>
      <c r="BY11" s="1045">
        <f>+'1030 IDPAC'!$O$71</f>
        <v>2.86E-2</v>
      </c>
      <c r="BZ11" s="1045">
        <f>+'1030 IDPAC'!$O$72</f>
        <v>0</v>
      </c>
      <c r="CA11" s="1045">
        <f>+'1030 IDPAC'!$O$73</f>
        <v>0</v>
      </c>
      <c r="CB11" s="1045">
        <f>+'1030 IDPAC'!$O$74</f>
        <v>2.86E-2</v>
      </c>
      <c r="CC11" s="1045">
        <f>+'1030 IDPAC'!$O$75</f>
        <v>0</v>
      </c>
      <c r="CD11" s="1045">
        <f>+'1030 IDPAC'!$O$76</f>
        <v>2.86E-2</v>
      </c>
      <c r="CE11" s="1045">
        <f>+'1030 IDPAC'!$O$77</f>
        <v>2.86E-2</v>
      </c>
      <c r="CF11" s="1045">
        <f>+'1030 IDPAC'!$O$78</f>
        <v>0</v>
      </c>
      <c r="CG11" s="1045">
        <f>+'1030 IDPAC'!$O$79</f>
        <v>0</v>
      </c>
      <c r="CH11" s="1045">
        <f>+'1030 IDPAC'!$O$80</f>
        <v>0.3</v>
      </c>
      <c r="CI11" s="1208">
        <f>+'1030 IDPAC'!J$63</f>
        <v>0.62880000000000003</v>
      </c>
      <c r="CJ11" s="1045">
        <f>+'1030 IDPAC'!$O$42</f>
        <v>0.1</v>
      </c>
      <c r="CK11" s="1045">
        <f>+'1030 IDPAC'!$O$43</f>
        <v>0.25</v>
      </c>
      <c r="CL11" s="1045">
        <f>+'1030 IDPAC'!$O$44</f>
        <v>0</v>
      </c>
      <c r="CM11" s="1208">
        <f>+'1030 IDPAC'!$J$82</f>
        <v>0.77777777777777779</v>
      </c>
      <c r="CN11" s="1045">
        <f>+'1030 IDPAC'!$O$34</f>
        <v>0.25</v>
      </c>
      <c r="CO11" s="1045">
        <f>+'1030 IDPAC'!$O$35</f>
        <v>0.25</v>
      </c>
      <c r="CP11" s="1045">
        <f>+'1030 IDPAC'!$O$36</f>
        <v>0.05</v>
      </c>
      <c r="CQ11" s="1208">
        <f>+'1030 IDPAC'!$J$83</f>
        <v>1</v>
      </c>
      <c r="CR11" s="1045">
        <f>+'1030 IDPAC'!$O$46</f>
        <v>0.1</v>
      </c>
      <c r="CS11" s="1045">
        <f>+'1030 IDPAC'!$O$47</f>
        <v>0.2</v>
      </c>
      <c r="CT11" s="1045">
        <f>+'1030 IDPAC'!$O$48</f>
        <v>0.2</v>
      </c>
      <c r="CU11" s="1045">
        <f>+'1030 IDPAC'!$O$49</f>
        <v>0.15</v>
      </c>
      <c r="CV11" s="1045">
        <f>+'1030 IDPAC'!$O$50</f>
        <v>0.15</v>
      </c>
      <c r="CW11" s="1045">
        <f>+'1030 IDPAC'!$O$51</f>
        <v>0.1</v>
      </c>
      <c r="CX11" s="1045">
        <f>+'1030 IDPAC'!$O$52</f>
        <v>0.1</v>
      </c>
      <c r="CY11" s="1228">
        <f>+'1030 IDPAC'!$J$84</f>
        <v>1</v>
      </c>
      <c r="CZ11" s="1234">
        <f>+'1030 IDPAC'!D$63</f>
        <v>0.79975111111111119</v>
      </c>
      <c r="DA11" s="1231">
        <f>+'1030 IDPAC'!$O$85</f>
        <v>0.1</v>
      </c>
      <c r="DB11" s="1045">
        <f>+'1030 IDPAC'!$O$86</f>
        <v>0.1</v>
      </c>
      <c r="DC11" s="1045">
        <f>+'1030 IDPAC'!$O$87</f>
        <v>0</v>
      </c>
      <c r="DD11" s="1213">
        <f>+'1030 IDPAC'!$J$85</f>
        <v>0.5</v>
      </c>
      <c r="DE11" s="1045">
        <f>+'1030 IDPAC'!$O$89</f>
        <v>0.3</v>
      </c>
      <c r="DF11" s="1213">
        <f>+'1030 IDPAC'!$J$89</f>
        <v>1</v>
      </c>
      <c r="DG11" s="1045">
        <f>+'1030 IDPAC'!$O$90</f>
        <v>0.3</v>
      </c>
      <c r="DH11" s="1217">
        <f>+'1030 IDPAC'!$J$90</f>
        <v>1</v>
      </c>
      <c r="DI11" s="1224">
        <f>+'1030 IDPAC'!D$85</f>
        <v>0.8</v>
      </c>
      <c r="DJ11" s="1221">
        <f>+'1030 IDPAC'!D$91</f>
        <v>0.87716261111111105</v>
      </c>
      <c r="DK11" s="1259">
        <f>+'1030 IDPAC'!E$91</f>
        <v>0</v>
      </c>
      <c r="DL11" s="1257">
        <v>5</v>
      </c>
      <c r="DM11" s="1130">
        <v>0.69409015151515152</v>
      </c>
      <c r="DN11" s="1156">
        <f t="shared" si="0"/>
        <v>0.18307245959595952</v>
      </c>
    </row>
    <row r="12" spans="1:118" s="1125" customFormat="1" ht="42.75" customHeight="1" x14ac:dyDescent="0.25">
      <c r="A12" s="1046">
        <v>1041</v>
      </c>
      <c r="B12" s="1129" t="s">
        <v>44</v>
      </c>
      <c r="C12" s="1129" t="s">
        <v>2399</v>
      </c>
      <c r="D12" s="1045">
        <f>+'1041 SHD'!O2</f>
        <v>0.4</v>
      </c>
      <c r="E12" s="1045">
        <f>+'1041 SHD'!O3</f>
        <v>0.4</v>
      </c>
      <c r="F12" s="1045">
        <f>+'1041 SHD'!$O$4</f>
        <v>0.05</v>
      </c>
      <c r="G12" s="1045">
        <f>+'1041 SHD'!$O$5</f>
        <v>0.15</v>
      </c>
      <c r="H12" s="1155">
        <f>+'1041 SHD'!$J$2</f>
        <v>1</v>
      </c>
      <c r="I12" s="1045">
        <f>+'1041 SHD'!$O$7</f>
        <v>0.1</v>
      </c>
      <c r="J12" s="1045">
        <f>+'1041 SHD'!$O$8</f>
        <v>0.2</v>
      </c>
      <c r="K12" s="1045">
        <f>+'1041 SHD'!$O$9</f>
        <v>0.4</v>
      </c>
      <c r="L12" s="1045">
        <f>+'1041 SHD'!$O$10</f>
        <v>0.3</v>
      </c>
      <c r="M12" s="1155">
        <f>+'1041 SHD'!$J$7</f>
        <v>1</v>
      </c>
      <c r="N12" s="1045">
        <f>+'1041 SHD'!$O$12</f>
        <v>0.1</v>
      </c>
      <c r="O12" s="1045">
        <f>+'1041 SHD'!$O$13</f>
        <v>0.1</v>
      </c>
      <c r="P12" s="1045">
        <f>+'1041 SHD'!$O$14</f>
        <v>0.5</v>
      </c>
      <c r="Q12" s="1045">
        <f>+'1041 SHD'!$O$15</f>
        <v>0.3</v>
      </c>
      <c r="R12" s="1245">
        <f>+'1041 SHD'!$J$12</f>
        <v>1</v>
      </c>
      <c r="S12" s="1250">
        <f>+'1041 SHD'!$D$2</f>
        <v>0.99999999999999989</v>
      </c>
      <c r="T12" s="1231">
        <f>+'1041 SHD'!$O$17</f>
        <v>0.1</v>
      </c>
      <c r="U12" s="1045">
        <f>+'1041 SHD'!$O$18</f>
        <v>0.05</v>
      </c>
      <c r="V12" s="1045">
        <f>+'1041 SHD'!$O$19</f>
        <v>0.794078947368421</v>
      </c>
      <c r="W12" s="1162">
        <f>+'1041 SHD'!$J$17</f>
        <v>0.94407894736842102</v>
      </c>
      <c r="X12" s="1045">
        <f>+'1041 SHD'!$O$21</f>
        <v>0.1</v>
      </c>
      <c r="Y12" s="1045">
        <f>+'1041 SHD'!$O$22</f>
        <v>0.05</v>
      </c>
      <c r="Z12" s="1045">
        <f>+'1041 SHD'!$O$23</f>
        <v>0.05</v>
      </c>
      <c r="AA12" s="1045">
        <f>+'1041 SHD'!$O$24</f>
        <v>0.5</v>
      </c>
      <c r="AB12" s="1045">
        <f>+'1041 SHD'!$O$25</f>
        <v>0</v>
      </c>
      <c r="AC12" s="1162">
        <f>+'1041 SHD'!$J$21</f>
        <v>0.7</v>
      </c>
      <c r="AD12" s="1045">
        <f>+'1041 SHD'!$O$27</f>
        <v>0.1</v>
      </c>
      <c r="AE12" s="1045">
        <f>+'1041 SHD'!$O$28</f>
        <v>0.56052631578947365</v>
      </c>
      <c r="AF12" s="1045">
        <f>+'1041 SHD'!$O$29</f>
        <v>0.3</v>
      </c>
      <c r="AG12" s="1162">
        <f>+'1041 SHD'!$J$27</f>
        <v>0.96052631578947367</v>
      </c>
      <c r="AH12" s="1045">
        <f>+'1041 SHD'!$O$31</f>
        <v>0</v>
      </c>
      <c r="AI12" s="1045">
        <f>+'1041 SHD'!$O$32</f>
        <v>0</v>
      </c>
      <c r="AJ12" s="1045">
        <f>+'1041 SHD'!$O$33</f>
        <v>0</v>
      </c>
      <c r="AK12" s="1045">
        <f>+'1041 SHD'!$O$34</f>
        <v>0</v>
      </c>
      <c r="AL12" s="1045">
        <f>+'1041 SHD'!$O$35</f>
        <v>0</v>
      </c>
      <c r="AM12" s="1045">
        <f>+'1041 SHD'!$O$36</f>
        <v>0</v>
      </c>
      <c r="AN12" s="1162">
        <f>+'1041 SHD'!$J$31</f>
        <v>0</v>
      </c>
      <c r="AO12" s="1334">
        <f>+'1041 SHD'!$O$37</f>
        <v>0</v>
      </c>
      <c r="AP12" s="1045">
        <f>+'1041 SHD'!$O$38</f>
        <v>0.1</v>
      </c>
      <c r="AQ12" s="1045">
        <f>+'1041 SHD'!$O$39</f>
        <v>0.1</v>
      </c>
      <c r="AR12" s="1045">
        <f>+'1041 SHD'!$O$40</f>
        <v>0.25</v>
      </c>
      <c r="AS12" s="1045">
        <f>+'1041 SHD'!$O$41</f>
        <v>0.1</v>
      </c>
      <c r="AT12" s="1045">
        <f>+'1041 SHD'!$O$42</f>
        <v>0.1</v>
      </c>
      <c r="AU12" s="1045">
        <f>+'1041 SHD'!$O$43</f>
        <v>0</v>
      </c>
      <c r="AV12" s="1045">
        <f>+'1041 SHD'!$O$44</f>
        <v>0.1</v>
      </c>
      <c r="AW12" s="1162">
        <f>+'1041 SHD'!$J$38</f>
        <v>1.0000000000000002</v>
      </c>
      <c r="AX12" s="1334">
        <f>+'1041 SHD'!$O$45</f>
        <v>0.75</v>
      </c>
      <c r="AY12" s="1045">
        <f>+'1041 SHD'!$O$46</f>
        <v>0.1</v>
      </c>
      <c r="AZ12" s="1045">
        <f>+'1041 SHD'!$O$47</f>
        <v>0.2</v>
      </c>
      <c r="BA12" s="1045">
        <f>+'1041 SHD'!$O$48</f>
        <v>0.2</v>
      </c>
      <c r="BB12" s="1045">
        <f>+'1041 SHD'!$O$49</f>
        <v>0.15</v>
      </c>
      <c r="BC12" s="1045">
        <f>+'1041 SHD'!$O$50</f>
        <v>0.15</v>
      </c>
      <c r="BD12" s="1045">
        <f>+'1041 SHD'!$O$51</f>
        <v>0.1</v>
      </c>
      <c r="BE12" s="1045">
        <f>+'1041 SHD'!$O$52</f>
        <v>0.1</v>
      </c>
      <c r="BF12" s="1162">
        <f>+'1041 SHD'!$J$46</f>
        <v>1</v>
      </c>
      <c r="BG12" s="1045">
        <f>+'1041 SHD'!$O$54</f>
        <v>0.125</v>
      </c>
      <c r="BH12" s="1045">
        <f>+'1041 SHD'!$O$55</f>
        <v>0.125</v>
      </c>
      <c r="BI12" s="1045">
        <f>+'1041 SHD'!$O$56</f>
        <v>0.125</v>
      </c>
      <c r="BJ12" s="1045">
        <f>+'1041 SHD'!$O$57</f>
        <v>0.125</v>
      </c>
      <c r="BK12" s="1045">
        <f>+'1041 SHD'!$O$58</f>
        <v>0.125</v>
      </c>
      <c r="BL12" s="1045">
        <f>+'1041 SHD'!$O$59</f>
        <v>0.125</v>
      </c>
      <c r="BM12" s="1045">
        <f>+'1041 SHD'!$O$60</f>
        <v>0.125</v>
      </c>
      <c r="BN12" s="1045">
        <f>+'1041 SHD'!$O$61</f>
        <v>0.125</v>
      </c>
      <c r="BO12" s="1238">
        <f>+'1041 SHD'!$J$54</f>
        <v>1</v>
      </c>
      <c r="BP12" s="1241">
        <f>+'1041 SHD'!$D$17</f>
        <v>0.8387171052631579</v>
      </c>
      <c r="BQ12" s="1231">
        <f>+'1041 SHD'!$O$63</f>
        <v>0.1</v>
      </c>
      <c r="BR12" s="1045">
        <f>+'1041 SHD'!$O$64</f>
        <v>2.86E-2</v>
      </c>
      <c r="BS12" s="1045">
        <f>+'1041 SHD'!$O$65</f>
        <v>2.86E-2</v>
      </c>
      <c r="BT12" s="1045">
        <f>+'1041 SHD'!$O$66</f>
        <v>2.86E-2</v>
      </c>
      <c r="BU12" s="1045">
        <f>+'1041 SHD'!$O$67</f>
        <v>2.86E-2</v>
      </c>
      <c r="BV12" s="1045">
        <f>+'1041 SHD'!$O$68</f>
        <v>0</v>
      </c>
      <c r="BW12" s="1045">
        <f>+'1041 SHD'!$O$69</f>
        <v>0</v>
      </c>
      <c r="BX12" s="1045">
        <f>+'1041 SHD'!$O$70</f>
        <v>0</v>
      </c>
      <c r="BY12" s="1045">
        <f>+'1041 SHD'!$O$71</f>
        <v>2.86E-2</v>
      </c>
      <c r="BZ12" s="1045">
        <f>+'1041 SHD'!$O$72</f>
        <v>0</v>
      </c>
      <c r="CA12" s="1045">
        <f>+'1041 SHD'!$O$73</f>
        <v>0</v>
      </c>
      <c r="CB12" s="1045">
        <f>+'1041 SHD'!$O$74</f>
        <v>0</v>
      </c>
      <c r="CC12" s="1045">
        <f>+'1041 SHD'!$O$75</f>
        <v>2.86E-2</v>
      </c>
      <c r="CD12" s="1045">
        <f>+'1041 SHD'!$O$76</f>
        <v>2.86E-2</v>
      </c>
      <c r="CE12" s="1045">
        <f>+'1041 SHD'!$O$77</f>
        <v>2.86E-2</v>
      </c>
      <c r="CF12" s="1045">
        <f>+'1041 SHD'!$O$78</f>
        <v>0.1</v>
      </c>
      <c r="CG12" s="1045">
        <f>+'1041 SHD'!$O$79</f>
        <v>0.1</v>
      </c>
      <c r="CH12" s="1045">
        <f>+'1041 SHD'!$O$80</f>
        <v>0.3</v>
      </c>
      <c r="CI12" s="1208">
        <f>+'1041 SHD'!$J$63</f>
        <v>0.82879999999999998</v>
      </c>
      <c r="CJ12" s="1045">
        <f>+'1041 SHD'!$O$42</f>
        <v>0.1</v>
      </c>
      <c r="CK12" s="1045">
        <f>+'1041 SHD'!$O$43</f>
        <v>0</v>
      </c>
      <c r="CL12" s="1045">
        <f>+'1041 SHD'!$O$44</f>
        <v>0.1</v>
      </c>
      <c r="CM12" s="1208">
        <f>+'1041 SHD'!$J$82</f>
        <v>0.44444444444444453</v>
      </c>
      <c r="CN12" s="1045">
        <f>+'1041 SHD'!$O$34</f>
        <v>0</v>
      </c>
      <c r="CO12" s="1045">
        <f>+'1041 SHD'!$O$35</f>
        <v>0</v>
      </c>
      <c r="CP12" s="1045">
        <f>+'1041 SHD'!$O$36</f>
        <v>0</v>
      </c>
      <c r="CQ12" s="1208">
        <f>+'1041 SHD'!$J$83</f>
        <v>0</v>
      </c>
      <c r="CR12" s="1045">
        <f>+'1041 SHD'!$O$46</f>
        <v>0.1</v>
      </c>
      <c r="CS12" s="1045">
        <f>+'1041 SHD'!$O$47</f>
        <v>0.2</v>
      </c>
      <c r="CT12" s="1045">
        <f>+'1041 SHD'!$O$48</f>
        <v>0.2</v>
      </c>
      <c r="CU12" s="1045">
        <f>+'1041 SHD'!$O$49</f>
        <v>0.15</v>
      </c>
      <c r="CV12" s="1045">
        <f>+'1041 SHD'!$O$50</f>
        <v>0.15</v>
      </c>
      <c r="CW12" s="1045">
        <f>+'1041 SHD'!$O$51</f>
        <v>0.1</v>
      </c>
      <c r="CX12" s="1045">
        <f>+'1041 SHD'!$O$52</f>
        <v>0.1</v>
      </c>
      <c r="CY12" s="1228">
        <f>+'1041 SHD'!$J$84</f>
        <v>1</v>
      </c>
      <c r="CZ12" s="1234">
        <f>+'1041 SHD'!$D$63</f>
        <v>0.57641777777777781</v>
      </c>
      <c r="DA12" s="1231">
        <f>+'1041 SHD'!$O$85</f>
        <v>0.1</v>
      </c>
      <c r="DB12" s="1045">
        <f>+'1041 SHD'!$O$86</f>
        <v>0.1</v>
      </c>
      <c r="DC12" s="1045">
        <f>+'1041 SHD'!$O$87</f>
        <v>0.2</v>
      </c>
      <c r="DD12" s="1213">
        <f>+'1041 SHD'!$J$85</f>
        <v>1</v>
      </c>
      <c r="DE12" s="1045">
        <f>+'1041 SHD'!$O$89</f>
        <v>0.3</v>
      </c>
      <c r="DF12" s="1213">
        <f>+'1041 SHD'!$J$89</f>
        <v>1</v>
      </c>
      <c r="DG12" s="1045">
        <f>+'1041 SHD'!$O$90</f>
        <v>0.3</v>
      </c>
      <c r="DH12" s="1217">
        <f>+'1041 SHD'!$J$90</f>
        <v>1</v>
      </c>
      <c r="DI12" s="1224">
        <f>+'1041 SHD'!$D$85</f>
        <v>1</v>
      </c>
      <c r="DJ12" s="1221">
        <f>+'1041 SHD'!$D$91</f>
        <v>0.86893618567251463</v>
      </c>
      <c r="DK12" s="1259">
        <f>+'1041 SHD'!$D$91</f>
        <v>0.86893618567251463</v>
      </c>
      <c r="DL12" s="1257">
        <v>6</v>
      </c>
      <c r="DM12" s="1130">
        <v>0.78461659356725144</v>
      </c>
      <c r="DN12" s="1156">
        <f t="shared" si="0"/>
        <v>8.4319592105263186E-2</v>
      </c>
    </row>
    <row r="13" spans="1:118" s="1125" customFormat="1" ht="42.75" customHeight="1" x14ac:dyDescent="0.25">
      <c r="A13" s="1046">
        <v>1034</v>
      </c>
      <c r="B13" s="1129" t="s">
        <v>3588</v>
      </c>
      <c r="C13" s="1129" t="s">
        <v>1465</v>
      </c>
      <c r="D13" s="1045">
        <f>+'1034 IDPC'!O2</f>
        <v>0.4</v>
      </c>
      <c r="E13" s="1045">
        <f>+'1034 IDPC'!O3</f>
        <v>0.4</v>
      </c>
      <c r="F13" s="1045">
        <f>+'1034 IDPC'!$O$4</f>
        <v>0.05</v>
      </c>
      <c r="G13" s="1045">
        <f>+'1034 IDPC'!$O$5</f>
        <v>0.15</v>
      </c>
      <c r="H13" s="1155">
        <f>+'1034 IDPC'!$J$2</f>
        <v>1</v>
      </c>
      <c r="I13" s="1045">
        <f>+'1034 IDPC'!$O$7</f>
        <v>0.1</v>
      </c>
      <c r="J13" s="1045">
        <f>+'1034 IDPC'!$O$8</f>
        <v>0.2</v>
      </c>
      <c r="K13" s="1045">
        <f>+'1034 IDPC'!$O$9</f>
        <v>0.4</v>
      </c>
      <c r="L13" s="1045">
        <f>+'1034 IDPC'!$O$10</f>
        <v>0.3</v>
      </c>
      <c r="M13" s="1155">
        <f>+'1034 IDPC'!$J$7</f>
        <v>1</v>
      </c>
      <c r="N13" s="1045">
        <f>+'1034 IDPC'!$O$12</f>
        <v>0.1</v>
      </c>
      <c r="O13" s="1045">
        <f>+'1034 IDPC'!$O$13</f>
        <v>0.1</v>
      </c>
      <c r="P13" s="1045">
        <f>+'1034 IDPC'!$O$14</f>
        <v>0.3</v>
      </c>
      <c r="Q13" s="1045">
        <f>+'1034 IDPC'!$O$15</f>
        <v>0.3</v>
      </c>
      <c r="R13" s="1245">
        <f>+'1034 IDPC'!$J$12</f>
        <v>0.8</v>
      </c>
      <c r="S13" s="1250">
        <f>+'1034 IDPC'!$D$2</f>
        <v>0.92999999999999994</v>
      </c>
      <c r="T13" s="1231">
        <f>+'1034 IDPC'!$O$17</f>
        <v>0.1</v>
      </c>
      <c r="U13" s="1045">
        <f>+'1034 IDPC'!$O$18</f>
        <v>0.05</v>
      </c>
      <c r="V13" s="1045">
        <f>+'1034 IDPC'!$O$19</f>
        <v>0.47222222222222221</v>
      </c>
      <c r="W13" s="1162">
        <f>+'1034 IDPC'!$J$17</f>
        <v>0.62222222222222223</v>
      </c>
      <c r="X13" s="1045">
        <f>+'1034 IDPC'!$O$21</f>
        <v>0.1</v>
      </c>
      <c r="Y13" s="1045">
        <f>+'1034 IDPC'!$O$22</f>
        <v>0.05</v>
      </c>
      <c r="Z13" s="1045">
        <f>+'1034 IDPC'!$O$23</f>
        <v>0.05</v>
      </c>
      <c r="AA13" s="1045">
        <f>+'1034 IDPC'!$O$24</f>
        <v>0.5</v>
      </c>
      <c r="AB13" s="1045">
        <f>+'1034 IDPC'!$O$25</f>
        <v>0.3</v>
      </c>
      <c r="AC13" s="1162">
        <f>+'1034 IDPC'!$J$21</f>
        <v>1</v>
      </c>
      <c r="AD13" s="1045">
        <f>+'1034 IDPC'!$O$27</f>
        <v>0.1</v>
      </c>
      <c r="AE13" s="1045">
        <f>+'1034 IDPC'!$O$28</f>
        <v>0.33333333333333331</v>
      </c>
      <c r="AF13" s="1045">
        <f>+'1034 IDPC'!$O$29</f>
        <v>0.3</v>
      </c>
      <c r="AG13" s="1162">
        <f>+'1034 IDPC'!$J$27</f>
        <v>0.73333333333333339</v>
      </c>
      <c r="AH13" s="1045">
        <f>+'1034 IDPC'!$O$31</f>
        <v>0.1</v>
      </c>
      <c r="AI13" s="1045">
        <f>+'1034 IDPC'!$O$32</f>
        <v>0.1</v>
      </c>
      <c r="AJ13" s="1045">
        <f>+'1034 IDPC'!$O$33</f>
        <v>0.25</v>
      </c>
      <c r="AK13" s="1045">
        <f>+'1034 IDPC'!$O$34</f>
        <v>0.25</v>
      </c>
      <c r="AL13" s="1045">
        <f>+'1034 IDPC'!$O$35</f>
        <v>0</v>
      </c>
      <c r="AM13" s="1045">
        <f>+'1034 IDPC'!$O$36</f>
        <v>0.05</v>
      </c>
      <c r="AN13" s="1162">
        <f>+'1034 IDPC'!$J$31</f>
        <v>1</v>
      </c>
      <c r="AO13" s="1334">
        <f>+'1034 IDPC'!$O$37</f>
        <v>0.75</v>
      </c>
      <c r="AP13" s="1045">
        <f>+'1034 IDPC'!$O$38</f>
        <v>0.1</v>
      </c>
      <c r="AQ13" s="1045">
        <f>+'1034 IDPC'!$O$39</f>
        <v>0.1</v>
      </c>
      <c r="AR13" s="1045">
        <f>+'1034 IDPC'!$O$40</f>
        <v>0.25</v>
      </c>
      <c r="AS13" s="1045">
        <f>+'1034 IDPC'!$O$41</f>
        <v>0.1</v>
      </c>
      <c r="AT13" s="1045">
        <f>+'1034 IDPC'!$O$42</f>
        <v>0.1</v>
      </c>
      <c r="AU13" s="1045">
        <f>+'1034 IDPC'!$O$43</f>
        <v>0</v>
      </c>
      <c r="AV13" s="1045">
        <f>+'1034 IDPC'!$O$44</f>
        <v>0.1</v>
      </c>
      <c r="AW13" s="1162">
        <f>+'1034 IDPC'!$J$38</f>
        <v>1.0000000000000002</v>
      </c>
      <c r="AX13" s="1334">
        <f>+'1034 IDPC'!$O$45</f>
        <v>0.75</v>
      </c>
      <c r="AY13" s="1045">
        <f>+'1034 IDPC'!$O$46</f>
        <v>0.1</v>
      </c>
      <c r="AZ13" s="1045">
        <f>+'1034 IDPC'!$O$47</f>
        <v>0.2</v>
      </c>
      <c r="BA13" s="1045">
        <f>+'1034 IDPC'!$O$48</f>
        <v>0.2</v>
      </c>
      <c r="BB13" s="1045">
        <f>+'1034 IDPC'!$O$49</f>
        <v>0.15</v>
      </c>
      <c r="BC13" s="1045">
        <f>+'1034 IDPC'!$O$50</f>
        <v>0.15</v>
      </c>
      <c r="BD13" s="1045">
        <f>+'1034 IDPC'!$O$51</f>
        <v>0.1</v>
      </c>
      <c r="BE13" s="1045">
        <f>+'1034 IDPC'!$O$52</f>
        <v>0.1</v>
      </c>
      <c r="BF13" s="1162">
        <f>+'1034 IDPC'!$J$46</f>
        <v>1</v>
      </c>
      <c r="BG13" s="1045">
        <f>+'1034 IDPC'!$O$54</f>
        <v>0.125</v>
      </c>
      <c r="BH13" s="1045">
        <f>+'1034 IDPC'!$O$55</f>
        <v>0.125</v>
      </c>
      <c r="BI13" s="1045">
        <f>+'1034 IDPC'!$O$56</f>
        <v>0.125</v>
      </c>
      <c r="BJ13" s="1045">
        <f>+'1034 IDPC'!$O$57</f>
        <v>0.125</v>
      </c>
      <c r="BK13" s="1045">
        <f>+'1034 IDPC'!$O$58</f>
        <v>0.125</v>
      </c>
      <c r="BL13" s="1045">
        <f>+'1034 IDPC'!$O$59</f>
        <v>0.125</v>
      </c>
      <c r="BM13" s="1045">
        <f>+'1034 IDPC'!$O$60</f>
        <v>0.125</v>
      </c>
      <c r="BN13" s="1045">
        <f>+'1034 IDPC'!$O$61</f>
        <v>0.125</v>
      </c>
      <c r="BO13" s="1238">
        <f>+'1034 IDPC'!$J$54</f>
        <v>1</v>
      </c>
      <c r="BP13" s="1241">
        <f>+'1034 IDPC'!$D$17</f>
        <v>0.89</v>
      </c>
      <c r="BQ13" s="1231">
        <f>+'1034 IDPC'!$O$63</f>
        <v>0.1</v>
      </c>
      <c r="BR13" s="1045">
        <f>+'1034 IDPC'!$O$64</f>
        <v>2.86E-2</v>
      </c>
      <c r="BS13" s="1045">
        <f>+'1034 IDPC'!$O$65</f>
        <v>2.86E-2</v>
      </c>
      <c r="BT13" s="1045">
        <f>+'1034 IDPC'!$O$66</f>
        <v>2.86E-2</v>
      </c>
      <c r="BU13" s="1045">
        <f>+'1034 IDPC'!$O$67</f>
        <v>2.86E-2</v>
      </c>
      <c r="BV13" s="1045">
        <f>+'1034 IDPC'!$O$68</f>
        <v>0</v>
      </c>
      <c r="BW13" s="1045">
        <f>+'1034 IDPC'!$O$69</f>
        <v>0</v>
      </c>
      <c r="BX13" s="1045">
        <f>+'1034 IDPC'!$O$70</f>
        <v>0</v>
      </c>
      <c r="BY13" s="1045">
        <f>+'1034 IDPC'!$O$71</f>
        <v>0</v>
      </c>
      <c r="BZ13" s="1045">
        <f>+'1034 IDPC'!$O$72</f>
        <v>0</v>
      </c>
      <c r="CA13" s="1045">
        <f>+'1034 IDPC'!$O$73</f>
        <v>0</v>
      </c>
      <c r="CB13" s="1045">
        <f>+'1034 IDPC'!$O$74</f>
        <v>0</v>
      </c>
      <c r="CC13" s="1045">
        <f>+'1034 IDPC'!$O$75</f>
        <v>0</v>
      </c>
      <c r="CD13" s="1045">
        <f>+'1034 IDPC'!$O$76</f>
        <v>2.86E-2</v>
      </c>
      <c r="CE13" s="1045">
        <f>+'1034 IDPC'!$O$77</f>
        <v>2.86E-2</v>
      </c>
      <c r="CF13" s="1045">
        <f>+'1034 IDPC'!$O$78</f>
        <v>0</v>
      </c>
      <c r="CG13" s="1045">
        <f>+'1034 IDPC'!$O$79</f>
        <v>0</v>
      </c>
      <c r="CH13" s="1045">
        <f>+'1034 IDPC'!$O$80</f>
        <v>0</v>
      </c>
      <c r="CI13" s="1208">
        <f>+'1034 IDPC'!$J$63</f>
        <v>0.27160000000000006</v>
      </c>
      <c r="CJ13" s="1045">
        <f>+'1034 IDPC'!$O$42</f>
        <v>0.1</v>
      </c>
      <c r="CK13" s="1045">
        <f>+'1034 IDPC'!$O$43</f>
        <v>0</v>
      </c>
      <c r="CL13" s="1045">
        <f>+'1034 IDPC'!$O$44</f>
        <v>0.1</v>
      </c>
      <c r="CM13" s="1208">
        <f>+'1034 IDPC'!$J$82</f>
        <v>0.44444444444444453</v>
      </c>
      <c r="CN13" s="1045">
        <f>+'1034 IDPC'!$O$34</f>
        <v>0.25</v>
      </c>
      <c r="CO13" s="1045">
        <f>+'1034 IDPC'!$O$35</f>
        <v>0</v>
      </c>
      <c r="CP13" s="1045">
        <f>+'1034 IDPC'!$O$36</f>
        <v>0.05</v>
      </c>
      <c r="CQ13" s="1208">
        <f>+'1034 IDPC'!$J$83</f>
        <v>0.54545454545454541</v>
      </c>
      <c r="CR13" s="1045">
        <f>+'1034 IDPC'!$O$46</f>
        <v>0.1</v>
      </c>
      <c r="CS13" s="1045">
        <f>+'1034 IDPC'!$O$47</f>
        <v>0.2</v>
      </c>
      <c r="CT13" s="1045">
        <f>+'1034 IDPC'!$O$48</f>
        <v>0.2</v>
      </c>
      <c r="CU13" s="1045">
        <f>+'1034 IDPC'!$O$49</f>
        <v>0.15</v>
      </c>
      <c r="CV13" s="1045">
        <f>+'1034 IDPC'!$O$50</f>
        <v>0.15</v>
      </c>
      <c r="CW13" s="1045">
        <f>+'1034 IDPC'!$O$51</f>
        <v>0.1</v>
      </c>
      <c r="CX13" s="1045">
        <f>+'1034 IDPC'!$O$52</f>
        <v>0.1</v>
      </c>
      <c r="CY13" s="1228">
        <f>+'1034 IDPC'!$J$84</f>
        <v>1</v>
      </c>
      <c r="CZ13" s="1234">
        <f>+'1034 IDPC'!$D$63</f>
        <v>0.49107595959595962</v>
      </c>
      <c r="DA13" s="1231">
        <f>+'1034 IDPC'!$O$85</f>
        <v>0.1</v>
      </c>
      <c r="DB13" s="1045">
        <f>+'1034 IDPC'!$O$86</f>
        <v>0.1</v>
      </c>
      <c r="DC13" s="1045">
        <f>+'1034 IDPC'!$O$87</f>
        <v>0.2</v>
      </c>
      <c r="DD13" s="1213">
        <f>+'1034 IDPC'!$J$85</f>
        <v>1</v>
      </c>
      <c r="DE13" s="1045">
        <f>+'1034 IDPC'!$O$89</f>
        <v>0.3</v>
      </c>
      <c r="DF13" s="1213">
        <f>+'1034 IDPC'!$J$89</f>
        <v>1</v>
      </c>
      <c r="DG13" s="1045">
        <f>+'1034 IDPC'!$O$90</f>
        <v>0.3</v>
      </c>
      <c r="DH13" s="1217">
        <f>+'1034 IDPC'!$J$90</f>
        <v>1</v>
      </c>
      <c r="DI13" s="1224">
        <f>+'1034 IDPC'!$D$85</f>
        <v>1</v>
      </c>
      <c r="DJ13" s="1221">
        <f>+'1034 IDPC'!$D$91</f>
        <v>0.86760759595959591</v>
      </c>
      <c r="DK13" s="1259">
        <f>+'1034 IDPC'!$D$91</f>
        <v>0.86760759595959591</v>
      </c>
      <c r="DL13" s="1256">
        <v>7</v>
      </c>
      <c r="DM13" s="1130">
        <v>0.82622713888888888</v>
      </c>
      <c r="DN13" s="1156">
        <f t="shared" si="0"/>
        <v>4.1380457070707033E-2</v>
      </c>
    </row>
    <row r="14" spans="1:118" s="1125" customFormat="1" ht="42.75" customHeight="1" x14ac:dyDescent="0.25">
      <c r="A14" s="1046">
        <v>1045</v>
      </c>
      <c r="B14" s="1129" t="s">
        <v>4620</v>
      </c>
      <c r="C14" s="1129" t="s">
        <v>4619</v>
      </c>
      <c r="D14" s="1045">
        <f>+'1045 SDP'!O2</f>
        <v>0.4</v>
      </c>
      <c r="E14" s="1045">
        <f>+'1045 SDP'!O3</f>
        <v>0.4</v>
      </c>
      <c r="F14" s="1045">
        <f>+'1045 SDP'!$O$4</f>
        <v>0.05</v>
      </c>
      <c r="G14" s="1045">
        <f>+'1045 SDP'!$O$5</f>
        <v>0.15</v>
      </c>
      <c r="H14" s="1155">
        <f>+'1045 SDP'!$J$2</f>
        <v>1</v>
      </c>
      <c r="I14" s="1045">
        <f>+'1045 SDP'!$O$7</f>
        <v>0.1</v>
      </c>
      <c r="J14" s="1045">
        <f>+'1045 SDP'!$O$8</f>
        <v>0.2</v>
      </c>
      <c r="K14" s="1045">
        <f>+'1045 SDP'!$O$9</f>
        <v>0.4</v>
      </c>
      <c r="L14" s="1045">
        <f>+'1045 SDP'!$O$10</f>
        <v>0.3</v>
      </c>
      <c r="M14" s="1155">
        <f>+'1045 SDP'!$J$7</f>
        <v>1</v>
      </c>
      <c r="N14" s="1045">
        <f>+'1045 SDP'!$O$12</f>
        <v>0.1</v>
      </c>
      <c r="O14" s="1045">
        <f>+'1045 SDP'!$O$13</f>
        <v>0.1</v>
      </c>
      <c r="P14" s="1045">
        <f>+'1045 SDP'!$O$14</f>
        <v>0.5</v>
      </c>
      <c r="Q14" s="1045">
        <f>+'1045 SDP'!$O$15</f>
        <v>0.3</v>
      </c>
      <c r="R14" s="1245">
        <f>+'1045 SDP'!$J$12</f>
        <v>1</v>
      </c>
      <c r="S14" s="1250">
        <f>+'1045 SDP'!$D$2</f>
        <v>0.99999999999999989</v>
      </c>
      <c r="T14" s="1231">
        <f>+'1045 SDP'!$O$17</f>
        <v>0.1</v>
      </c>
      <c r="U14" s="1045">
        <f>+'1045 SDP'!$O$18</f>
        <v>0.05</v>
      </c>
      <c r="V14" s="1045">
        <f>+'1045 SDP'!$O$19</f>
        <v>0.43333333333333329</v>
      </c>
      <c r="W14" s="1162">
        <f>+'1045 SDP'!$J$17</f>
        <v>0.58333333333333326</v>
      </c>
      <c r="X14" s="1045">
        <f>+'1045 SDP'!$O$21</f>
        <v>0.1</v>
      </c>
      <c r="Y14" s="1045">
        <f>+'1045 SDP'!$O$22</f>
        <v>0.05</v>
      </c>
      <c r="Z14" s="1045">
        <f>+'1045 SDP'!$O$23</f>
        <v>0.05</v>
      </c>
      <c r="AA14" s="1045">
        <f>+'1045 SDP'!$O$24</f>
        <v>0.2</v>
      </c>
      <c r="AB14" s="1045">
        <f>+'1045 SDP'!$O$25</f>
        <v>0.3</v>
      </c>
      <c r="AC14" s="1162">
        <f>+'1045 SDP'!$J$21</f>
        <v>0.7</v>
      </c>
      <c r="AD14" s="1045">
        <f>+'1045 SDP'!$O$27</f>
        <v>0.1</v>
      </c>
      <c r="AE14" s="1045">
        <f>+'1045 SDP'!$O$28</f>
        <v>0.30588235294117644</v>
      </c>
      <c r="AF14" s="1045">
        <f>+'1045 SDP'!$O$29</f>
        <v>0.3</v>
      </c>
      <c r="AG14" s="1162">
        <f>+'1045 SDP'!$J$27</f>
        <v>0.70588235294117641</v>
      </c>
      <c r="AH14" s="1045">
        <f>+'1045 SDP'!$O$31</f>
        <v>0.1</v>
      </c>
      <c r="AI14" s="1045">
        <f>+'1045 SDP'!$O$32</f>
        <v>0.1</v>
      </c>
      <c r="AJ14" s="1045">
        <f>+'1045 SDP'!$O$33</f>
        <v>0.25</v>
      </c>
      <c r="AK14" s="1045">
        <f>+'1045 SDP'!$O$34</f>
        <v>0.25</v>
      </c>
      <c r="AL14" s="1045">
        <f>+'1045 SDP'!$O$35</f>
        <v>0.25</v>
      </c>
      <c r="AM14" s="1045">
        <f>+'1045 SDP'!$O$36</f>
        <v>0.05</v>
      </c>
      <c r="AN14" s="1162">
        <f>+'1045 SDP'!$J$31</f>
        <v>1</v>
      </c>
      <c r="AO14" s="1334">
        <f>+'1045 SDP'!$O$37</f>
        <v>1</v>
      </c>
      <c r="AP14" s="1045">
        <f>+'1045 SDP'!$O$38</f>
        <v>0.1</v>
      </c>
      <c r="AQ14" s="1045">
        <f>+'1045 SDP'!$O$39</f>
        <v>0.1</v>
      </c>
      <c r="AR14" s="1045">
        <f>+'1045 SDP'!$O$40</f>
        <v>0.25</v>
      </c>
      <c r="AS14" s="1045">
        <f>+'1045 SDP'!$O$41</f>
        <v>0.1</v>
      </c>
      <c r="AT14" s="1045">
        <f>+'1045 SDP'!$O$42</f>
        <v>0.1</v>
      </c>
      <c r="AU14" s="1045">
        <f>+'1045 SDP'!$O$43</f>
        <v>0</v>
      </c>
      <c r="AV14" s="1045">
        <f>+'1045 SDP'!$O$44</f>
        <v>0</v>
      </c>
      <c r="AW14" s="1162">
        <f>+'1045 SDP'!$J$38</f>
        <v>1.0000000000000002</v>
      </c>
      <c r="AX14" s="1334">
        <f>+'1045 SDP'!$O$45</f>
        <v>0.65</v>
      </c>
      <c r="AY14" s="1045">
        <f>+'1045 SDP'!$O$46</f>
        <v>0.1</v>
      </c>
      <c r="AZ14" s="1045">
        <f>+'1045 SDP'!$O$47</f>
        <v>0.2</v>
      </c>
      <c r="BA14" s="1045">
        <f>+'1045 SDP'!$O$48</f>
        <v>0.2</v>
      </c>
      <c r="BB14" s="1045">
        <f>+'1045 SDP'!$O$49</f>
        <v>0.15</v>
      </c>
      <c r="BC14" s="1045">
        <f>+'1045 SDP'!$O$50</f>
        <v>0.15</v>
      </c>
      <c r="BD14" s="1045">
        <f>+'1045 SDP'!$O$51</f>
        <v>0.1</v>
      </c>
      <c r="BE14" s="1045">
        <f>+'1045 SDP'!$O$52</f>
        <v>0.1</v>
      </c>
      <c r="BF14" s="1162">
        <f>+'1045 SDP'!$J$46</f>
        <v>1</v>
      </c>
      <c r="BG14" s="1045">
        <f>+'1045 SDP'!$O$54</f>
        <v>0.125</v>
      </c>
      <c r="BH14" s="1045">
        <f>+'1045 SDP'!$O$55</f>
        <v>0.125</v>
      </c>
      <c r="BI14" s="1045">
        <f>+'1045 SDP'!$O$56</f>
        <v>0.125</v>
      </c>
      <c r="BJ14" s="1045">
        <f>+'1045 SDP'!$O$57</f>
        <v>0.125</v>
      </c>
      <c r="BK14" s="1045">
        <f>+'1045 SDP'!$O$58</f>
        <v>0.125</v>
      </c>
      <c r="BL14" s="1045">
        <f>+'1045 SDP'!$O$59</f>
        <v>0.125</v>
      </c>
      <c r="BM14" s="1045">
        <f>+'1045 SDP'!$O$60</f>
        <v>0.125</v>
      </c>
      <c r="BN14" s="1045">
        <f>+'1045 SDP'!$O$61</f>
        <v>0.125</v>
      </c>
      <c r="BO14" s="1238">
        <f>+'1045 SDP'!$J$54</f>
        <v>1</v>
      </c>
      <c r="BP14" s="1241">
        <f>+'1045 SDP'!$D$17</f>
        <v>0.83367647058823524</v>
      </c>
      <c r="BQ14" s="1231">
        <f>+'1045 SDP'!$O$63</f>
        <v>0</v>
      </c>
      <c r="BR14" s="1045">
        <f>+'1045 SDP'!$O$64</f>
        <v>2.86E-2</v>
      </c>
      <c r="BS14" s="1045">
        <f>+'1045 SDP'!$O$65</f>
        <v>2.86E-2</v>
      </c>
      <c r="BT14" s="1045">
        <f>+'1045 SDP'!$O$66</f>
        <v>2.86E-2</v>
      </c>
      <c r="BU14" s="1045">
        <f>+'1045 SDP'!$O$67</f>
        <v>2.86E-2</v>
      </c>
      <c r="BV14" s="1045">
        <f>+'1045 SDP'!$O$68</f>
        <v>2.86E-2</v>
      </c>
      <c r="BW14" s="1045">
        <f>+'1045 SDP'!$O$69</f>
        <v>2.86E-2</v>
      </c>
      <c r="BX14" s="1045">
        <f>+'1045 SDP'!$O$70</f>
        <v>2.86E-2</v>
      </c>
      <c r="BY14" s="1045">
        <f>+'1045 SDP'!$O$71</f>
        <v>2.86E-2</v>
      </c>
      <c r="BZ14" s="1045">
        <f>+'1045 SDP'!$O$72</f>
        <v>0</v>
      </c>
      <c r="CA14" s="1045">
        <f>+'1045 SDP'!$O$73</f>
        <v>0</v>
      </c>
      <c r="CB14" s="1045">
        <f>+'1045 SDP'!$O$74</f>
        <v>2.86E-2</v>
      </c>
      <c r="CC14" s="1045">
        <f>+'1045 SDP'!$O$75</f>
        <v>0</v>
      </c>
      <c r="CD14" s="1045">
        <f>+'1045 SDP'!$O$76</f>
        <v>2.86E-2</v>
      </c>
      <c r="CE14" s="1045">
        <f>+'1045 SDP'!$O$77</f>
        <v>2.86E-2</v>
      </c>
      <c r="CF14" s="1045">
        <f>+'1045 SDP'!$O$78</f>
        <v>0.1</v>
      </c>
      <c r="CG14" s="1045">
        <f>+'1045 SDP'!$O$79</f>
        <v>0.1</v>
      </c>
      <c r="CH14" s="1045">
        <f>+'1045 SDP'!$O$80</f>
        <v>0</v>
      </c>
      <c r="CI14" s="1208">
        <f>+'1045 SDP'!$J$63</f>
        <v>0.51460000000000006</v>
      </c>
      <c r="CJ14" s="1045">
        <f>+'1045 SDP'!$O$42</f>
        <v>0.1</v>
      </c>
      <c r="CK14" s="1045">
        <f>+'1045 SDP'!$O$43</f>
        <v>0</v>
      </c>
      <c r="CL14" s="1045">
        <f>+'1045 SDP'!$O$44</f>
        <v>0</v>
      </c>
      <c r="CM14" s="1208">
        <f>+'1045 SDP'!$J$82</f>
        <v>0.22222222222222227</v>
      </c>
      <c r="CN14" s="1045">
        <f>+'1045 SDP'!$O$34</f>
        <v>0.25</v>
      </c>
      <c r="CO14" s="1045">
        <f>+'1045 SDP'!$O$35</f>
        <v>0.25</v>
      </c>
      <c r="CP14" s="1045">
        <f>+'1045 SDP'!$O$36</f>
        <v>0.05</v>
      </c>
      <c r="CQ14" s="1208">
        <f>+'1045 SDP'!$J$83</f>
        <v>1</v>
      </c>
      <c r="CR14" s="1045">
        <f>+'1045 SDP'!$O$46</f>
        <v>0.1</v>
      </c>
      <c r="CS14" s="1045">
        <f>+'1045 SDP'!$O$47</f>
        <v>0.2</v>
      </c>
      <c r="CT14" s="1045">
        <f>+'1045 SDP'!$O$48</f>
        <v>0.2</v>
      </c>
      <c r="CU14" s="1045">
        <f>+'1045 SDP'!$O$49</f>
        <v>0.15</v>
      </c>
      <c r="CV14" s="1045">
        <f>+'1045 SDP'!$O$50</f>
        <v>0.15</v>
      </c>
      <c r="CW14" s="1045">
        <f>+'1045 SDP'!$O$51</f>
        <v>0.1</v>
      </c>
      <c r="CX14" s="1045">
        <f>+'1045 SDP'!$O$52</f>
        <v>0.1</v>
      </c>
      <c r="CY14" s="1228">
        <f>+'1045 SDP'!$J$84</f>
        <v>1</v>
      </c>
      <c r="CZ14" s="1234">
        <f>+'1045 SDP'!$D$63</f>
        <v>0.54326888888888891</v>
      </c>
      <c r="DA14" s="1231">
        <f>+'1045 SDP'!$O$85</f>
        <v>0.1</v>
      </c>
      <c r="DB14" s="1045">
        <f>+'1045 SDP'!$O$86</f>
        <v>0.1</v>
      </c>
      <c r="DC14" s="1045">
        <f>+'1045 SDP'!$O$87</f>
        <v>0</v>
      </c>
      <c r="DD14" s="1213">
        <f>+'1045 SDP'!$J$85</f>
        <v>0.5</v>
      </c>
      <c r="DE14" s="1045">
        <f>+'1045 SDP'!$O$89</f>
        <v>0.3</v>
      </c>
      <c r="DF14" s="1213">
        <f>+'1045 SDP'!$J$89</f>
        <v>1</v>
      </c>
      <c r="DG14" s="1045">
        <f>+'1045 SDP'!$O$90</f>
        <v>0.3</v>
      </c>
      <c r="DH14" s="1217">
        <f>+'1045 SDP'!$J$90</f>
        <v>1</v>
      </c>
      <c r="DI14" s="1224">
        <f>+'1045 SDP'!$D$85</f>
        <v>0.8</v>
      </c>
      <c r="DJ14" s="1221">
        <f>+'1045 SDP'!$D$91</f>
        <v>0.85284894771241826</v>
      </c>
      <c r="DK14" s="1259">
        <f>+'1045 SDP'!$D$91</f>
        <v>0.85284894771241826</v>
      </c>
      <c r="DL14" s="1257">
        <v>8</v>
      </c>
      <c r="DM14" s="1130">
        <v>0.86116220634920637</v>
      </c>
      <c r="DN14" s="1156">
        <f t="shared" si="0"/>
        <v>-8.3132586367881123E-3</v>
      </c>
    </row>
    <row r="15" spans="1:118" s="1125" customFormat="1" ht="42.75" customHeight="1" x14ac:dyDescent="0.25">
      <c r="A15" s="1046">
        <v>1003</v>
      </c>
      <c r="B15" s="1129" t="s">
        <v>7</v>
      </c>
      <c r="C15" s="1129" t="s">
        <v>982</v>
      </c>
      <c r="D15" s="1045">
        <f>+'1003 Sec.Gen.'!O2</f>
        <v>0.4</v>
      </c>
      <c r="E15" s="1045">
        <f>+'1003 Sec.Gen.'!O3</f>
        <v>0.4</v>
      </c>
      <c r="F15" s="1045">
        <f>+'1003 Sec.Gen.'!$O$4</f>
        <v>0.05</v>
      </c>
      <c r="G15" s="1045">
        <f>+'1003 Sec.Gen.'!$O$5</f>
        <v>0.15</v>
      </c>
      <c r="H15" s="1155">
        <f>+'1003 Sec.Gen.'!$J$2</f>
        <v>1</v>
      </c>
      <c r="I15" s="1045">
        <f>+'1003 Sec.Gen.'!$O$7</f>
        <v>0.1</v>
      </c>
      <c r="J15" s="1045">
        <f>+'1003 Sec.Gen.'!$O$8</f>
        <v>0.2</v>
      </c>
      <c r="K15" s="1045">
        <f>+'1003 Sec.Gen.'!$O$9</f>
        <v>0.4</v>
      </c>
      <c r="L15" s="1045">
        <f>+'1003 Sec.Gen.'!$O$10</f>
        <v>0.3</v>
      </c>
      <c r="M15" s="1155">
        <f>+'1003 Sec.Gen.'!$J$7</f>
        <v>1</v>
      </c>
      <c r="N15" s="1045">
        <f>+'1003 Sec.Gen.'!$O$12</f>
        <v>0.1</v>
      </c>
      <c r="O15" s="1045">
        <f>+'1003 Sec.Gen.'!$O$13</f>
        <v>0.1</v>
      </c>
      <c r="P15" s="1045">
        <f>+'1003 Sec.Gen.'!$O$14</f>
        <v>0.5</v>
      </c>
      <c r="Q15" s="1045">
        <f>+'1003 Sec.Gen.'!$O$15</f>
        <v>0.3</v>
      </c>
      <c r="R15" s="1245">
        <f>+'1003 Sec.Gen.'!$J$12</f>
        <v>1</v>
      </c>
      <c r="S15" s="1250">
        <f>+'1003 Sec.Gen.'!$D$2</f>
        <v>0.99999999999999989</v>
      </c>
      <c r="T15" s="1231">
        <f>+'1003 Sec.Gen.'!$O$17</f>
        <v>0.1</v>
      </c>
      <c r="U15" s="1045">
        <f>+'1003 Sec.Gen.'!$O$18</f>
        <v>0.05</v>
      </c>
      <c r="V15" s="1045">
        <f>+'1003 Sec.Gen.'!$O$19</f>
        <v>0.75285714285714278</v>
      </c>
      <c r="W15" s="1162">
        <f>+'1003 Sec.Gen.'!$J$17</f>
        <v>0.9028571428571428</v>
      </c>
      <c r="X15" s="1045">
        <f>+'1003 Sec.Gen.'!$O$21</f>
        <v>0.1</v>
      </c>
      <c r="Y15" s="1045">
        <f>+'1003 Sec.Gen.'!$O$22</f>
        <v>0.05</v>
      </c>
      <c r="Z15" s="1045">
        <f>+'1003 Sec.Gen.'!$O$23</f>
        <v>0.05</v>
      </c>
      <c r="AA15" s="1045">
        <f>+'1003 Sec.Gen.'!$O$24</f>
        <v>0.5</v>
      </c>
      <c r="AB15" s="1045">
        <f>+'1003 Sec.Gen.'!$O$25</f>
        <v>0.3</v>
      </c>
      <c r="AC15" s="1162">
        <f>+'1003 Sec.Gen.'!$J$21</f>
        <v>1</v>
      </c>
      <c r="AD15" s="1045">
        <f>+'1003 Sec.Gen.'!$O$27</f>
        <v>0.1</v>
      </c>
      <c r="AE15" s="1045">
        <f>+'1003 Sec.Gen.'!$O$28</f>
        <v>0.58285714285714285</v>
      </c>
      <c r="AF15" s="1045">
        <f>+'1003 Sec.Gen.'!$O$29</f>
        <v>0.3</v>
      </c>
      <c r="AG15" s="1162">
        <f>+'1003 Sec.Gen.'!$J$27</f>
        <v>0.98285714285714287</v>
      </c>
      <c r="AH15" s="1045">
        <f>+'1003 Sec.Gen.'!$O$31</f>
        <v>0</v>
      </c>
      <c r="AI15" s="1045">
        <f>+'1003 Sec.Gen.'!$O$32</f>
        <v>0</v>
      </c>
      <c r="AJ15" s="1045">
        <f>+'1003 Sec.Gen.'!$O$33</f>
        <v>0</v>
      </c>
      <c r="AK15" s="1045">
        <f>+'1003 Sec.Gen.'!$O$34</f>
        <v>0</v>
      </c>
      <c r="AL15" s="1045">
        <f>+'1003 Sec.Gen.'!$O$35</f>
        <v>0</v>
      </c>
      <c r="AM15" s="1045">
        <f>+'1003 Sec.Gen.'!$O$36</f>
        <v>0</v>
      </c>
      <c r="AN15" s="1162">
        <f>+'1003 Sec.Gen.'!$J$31</f>
        <v>0</v>
      </c>
      <c r="AO15" s="1334">
        <f>+'1003 Sec.Gen.'!$O$37</f>
        <v>0</v>
      </c>
      <c r="AP15" s="1045">
        <f>+'1003 Sec.Gen.'!$O$38</f>
        <v>0.1</v>
      </c>
      <c r="AQ15" s="1045">
        <f>+'1003 Sec.Gen.'!$O$39</f>
        <v>0.1</v>
      </c>
      <c r="AR15" s="1045">
        <f>+'1003 Sec.Gen.'!$O$40</f>
        <v>0.25</v>
      </c>
      <c r="AS15" s="1045">
        <f>+'1003 Sec.Gen.'!$O$41</f>
        <v>0.1</v>
      </c>
      <c r="AT15" s="1045">
        <f>+'1003 Sec.Gen.'!$O$42</f>
        <v>0.1</v>
      </c>
      <c r="AU15" s="1045">
        <f>+'1003 Sec.Gen.'!$O$43</f>
        <v>0</v>
      </c>
      <c r="AV15" s="1045">
        <f>+'1003 Sec.Gen.'!$O$44</f>
        <v>0</v>
      </c>
      <c r="AW15" s="1162">
        <f>+'1003 Sec.Gen.'!$J$38</f>
        <v>1.0000000000000002</v>
      </c>
      <c r="AX15" s="1334">
        <f>+'1003 Sec.Gen.'!$O$45</f>
        <v>0.65</v>
      </c>
      <c r="AY15" s="1045">
        <f>+'1003 Sec.Gen.'!$O$46</f>
        <v>0.1</v>
      </c>
      <c r="AZ15" s="1045">
        <f>+'1003 Sec.Gen.'!$O$47</f>
        <v>0.2</v>
      </c>
      <c r="BA15" s="1045">
        <f>+'1003 Sec.Gen.'!$O$48</f>
        <v>0.2</v>
      </c>
      <c r="BB15" s="1045">
        <f>+'1003 Sec.Gen.'!$O$49</f>
        <v>0.15</v>
      </c>
      <c r="BC15" s="1045">
        <f>+'1003 Sec.Gen.'!$O$50</f>
        <v>0.15</v>
      </c>
      <c r="BD15" s="1045">
        <f>+'1003 Sec.Gen.'!$O$51</f>
        <v>0</v>
      </c>
      <c r="BE15" s="1045">
        <f>+'1003 Sec.Gen.'!$O$52</f>
        <v>0.1</v>
      </c>
      <c r="BF15" s="1162">
        <f>+'1003 Sec.Gen.'!$J$46</f>
        <v>0.9</v>
      </c>
      <c r="BG15" s="1045">
        <f>+'1003 Sec.Gen.'!$O$54</f>
        <v>0</v>
      </c>
      <c r="BH15" s="1045">
        <f>+'1003 Sec.Gen.'!$O$55</f>
        <v>0.125</v>
      </c>
      <c r="BI15" s="1045">
        <f>+'1003 Sec.Gen.'!$O$56</f>
        <v>0.125</v>
      </c>
      <c r="BJ15" s="1045">
        <f>+'1003 Sec.Gen.'!$O$57</f>
        <v>0.125</v>
      </c>
      <c r="BK15" s="1045">
        <f>+'1003 Sec.Gen.'!$O$58</f>
        <v>0.125</v>
      </c>
      <c r="BL15" s="1045">
        <f>+'1003 Sec.Gen.'!$O$59</f>
        <v>0.125</v>
      </c>
      <c r="BM15" s="1045">
        <f>+'1003 Sec.Gen.'!$O$60</f>
        <v>0</v>
      </c>
      <c r="BN15" s="1045">
        <f>+'1003 Sec.Gen.'!$O$61</f>
        <v>0.125</v>
      </c>
      <c r="BO15" s="1238">
        <f>+'1003 Sec.Gen.'!$J$54</f>
        <v>0.75</v>
      </c>
      <c r="BP15" s="1241">
        <f>+'1003 Sec.Gen.'!$D$17</f>
        <v>0.84699999999999998</v>
      </c>
      <c r="BQ15" s="1231">
        <f>+'1003 Sec.Gen.'!$O$63</f>
        <v>0.1</v>
      </c>
      <c r="BR15" s="1045">
        <f>+'1003 Sec.Gen.'!$O$64</f>
        <v>2.86E-2</v>
      </c>
      <c r="BS15" s="1045">
        <f>+'1003 Sec.Gen.'!$O$65</f>
        <v>2.86E-2</v>
      </c>
      <c r="BT15" s="1045">
        <f>+'1003 Sec.Gen.'!$O$66</f>
        <v>2.86E-2</v>
      </c>
      <c r="BU15" s="1045">
        <f>+'1003 Sec.Gen.'!$O$67</f>
        <v>2.86E-2</v>
      </c>
      <c r="BV15" s="1045">
        <f>+'1003 Sec.Gen.'!$O$68</f>
        <v>0</v>
      </c>
      <c r="BW15" s="1045">
        <f>+'1003 Sec.Gen.'!$O$69</f>
        <v>0</v>
      </c>
      <c r="BX15" s="1045">
        <f>+'1003 Sec.Gen.'!$O$70</f>
        <v>0</v>
      </c>
      <c r="BY15" s="1045">
        <f>+'1003 Sec.Gen.'!$O$71</f>
        <v>0</v>
      </c>
      <c r="BZ15" s="1045">
        <f>+'1003 Sec.Gen.'!$O$72</f>
        <v>0</v>
      </c>
      <c r="CA15" s="1045">
        <f>+'1003 Sec.Gen.'!$O$73</f>
        <v>0</v>
      </c>
      <c r="CB15" s="1045">
        <f>+'1003 Sec.Gen.'!$O$74</f>
        <v>0</v>
      </c>
      <c r="CC15" s="1045">
        <f>+'1003 Sec.Gen.'!$O$75</f>
        <v>0</v>
      </c>
      <c r="CD15" s="1045">
        <f>+'1003 Sec.Gen.'!$O$76</f>
        <v>2.86E-2</v>
      </c>
      <c r="CE15" s="1045">
        <f>+'1003 Sec.Gen.'!$O$77</f>
        <v>2.86E-2</v>
      </c>
      <c r="CF15" s="1045">
        <f>+'1003 Sec.Gen.'!$O$78</f>
        <v>0.1</v>
      </c>
      <c r="CG15" s="1045">
        <f>+'1003 Sec.Gen.'!$O$79</f>
        <v>0.1</v>
      </c>
      <c r="CH15" s="1045">
        <f>+'1003 Sec.Gen.'!$O$80</f>
        <v>0</v>
      </c>
      <c r="CI15" s="1208">
        <f>+'1003 Sec.Gen.'!$J$63</f>
        <v>0.47160000000000002</v>
      </c>
      <c r="CJ15" s="1045">
        <f>+'1003 Sec.Gen.'!$O$42</f>
        <v>0.1</v>
      </c>
      <c r="CK15" s="1045">
        <f>+'1003 Sec.Gen.'!$O$43</f>
        <v>0</v>
      </c>
      <c r="CL15" s="1045">
        <f>+'1003 Sec.Gen.'!$O$44</f>
        <v>0</v>
      </c>
      <c r="CM15" s="1208">
        <f>+'1003 Sec.Gen.'!$J$82</f>
        <v>0.22222222222222227</v>
      </c>
      <c r="CN15" s="1045">
        <f>+'1003 Sec.Gen.'!$O$34</f>
        <v>0</v>
      </c>
      <c r="CO15" s="1045">
        <f>+'1003 Sec.Gen.'!$O$35</f>
        <v>0</v>
      </c>
      <c r="CP15" s="1045">
        <f>+'1003 Sec.Gen.'!$O$36</f>
        <v>0</v>
      </c>
      <c r="CQ15" s="1208">
        <f>+'1003 Sec.Gen.'!$J$83</f>
        <v>0</v>
      </c>
      <c r="CR15" s="1045">
        <f>+'1003 Sec.Gen.'!$O$46</f>
        <v>0.1</v>
      </c>
      <c r="CS15" s="1045">
        <f>+'1003 Sec.Gen.'!$O$47</f>
        <v>0.2</v>
      </c>
      <c r="CT15" s="1045">
        <f>+'1003 Sec.Gen.'!$O$48</f>
        <v>0.2</v>
      </c>
      <c r="CU15" s="1045">
        <f>+'1003 Sec.Gen.'!$O$49</f>
        <v>0.15</v>
      </c>
      <c r="CV15" s="1045">
        <f>+'1003 Sec.Gen.'!$O$50</f>
        <v>0.15</v>
      </c>
      <c r="CW15" s="1045">
        <f>+'1003 Sec.Gen.'!$O$51</f>
        <v>0</v>
      </c>
      <c r="CX15" s="1045">
        <f>+'1003 Sec.Gen.'!$O$52</f>
        <v>0.1</v>
      </c>
      <c r="CY15" s="1228">
        <f>+'1003 Sec.Gen.'!$J$84</f>
        <v>0.9</v>
      </c>
      <c r="CZ15" s="1234">
        <f>+'1003 Sec.Gen.'!$D$63</f>
        <v>0.36536888888888891</v>
      </c>
      <c r="DA15" s="1231">
        <f>+'1003 Sec.Gen.'!$O$85</f>
        <v>0.1</v>
      </c>
      <c r="DB15" s="1045">
        <f>+'1003 Sec.Gen.'!$O$86</f>
        <v>0.1</v>
      </c>
      <c r="DC15" s="1045">
        <f>+'1003 Sec.Gen.'!$O$87</f>
        <v>0.2</v>
      </c>
      <c r="DD15" s="1213">
        <f>+'1003 Sec.Gen.'!$J$85</f>
        <v>1</v>
      </c>
      <c r="DE15" s="1045">
        <f>+'1003 Sec.Gen.'!$O$89</f>
        <v>0.3</v>
      </c>
      <c r="DF15" s="1213">
        <f>+'1003 Sec.Gen.'!$J$89</f>
        <v>1</v>
      </c>
      <c r="DG15" s="1045">
        <f>+'1003 Sec.Gen.'!$O$90</f>
        <v>0.3</v>
      </c>
      <c r="DH15" s="1217">
        <f>+'1003 Sec.Gen.'!$J$90</f>
        <v>1</v>
      </c>
      <c r="DI15" s="1224">
        <f>+'1003 Sec.Gen.'!$D$85</f>
        <v>1</v>
      </c>
      <c r="DJ15" s="1221">
        <f>+'1003 Sec.Gen.'!$D$91</f>
        <v>0.85238688888888881</v>
      </c>
      <c r="DK15" s="1259">
        <f>+'1003 Sec.Gen.'!$D$91</f>
        <v>0.85238688888888881</v>
      </c>
      <c r="DL15" s="1257">
        <v>9</v>
      </c>
      <c r="DM15" s="1130">
        <v>0.73511949999999993</v>
      </c>
      <c r="DN15" s="1156">
        <f t="shared" si="0"/>
        <v>0.11726738888888888</v>
      </c>
    </row>
    <row r="16" spans="1:118" s="1125" customFormat="1" ht="42.75" customHeight="1" x14ac:dyDescent="0.25">
      <c r="A16" s="1046">
        <v>1009</v>
      </c>
      <c r="B16" s="1129" t="s">
        <v>13</v>
      </c>
      <c r="C16" s="1129" t="s">
        <v>1465</v>
      </c>
      <c r="D16" s="1045">
        <f>+'1009 SDCRD'!O2</f>
        <v>0.4</v>
      </c>
      <c r="E16" s="1045">
        <f>+'1009 SDCRD'!O3</f>
        <v>0.4</v>
      </c>
      <c r="F16" s="1045">
        <f>+'1009 SDCRD'!$O$4</f>
        <v>0.05</v>
      </c>
      <c r="G16" s="1045">
        <f>+'1009 SDCRD'!$O$5</f>
        <v>0.15</v>
      </c>
      <c r="H16" s="1155">
        <f>+'1009 SDCRD'!$J$2</f>
        <v>1</v>
      </c>
      <c r="I16" s="1045">
        <f>+'1009 SDCRD'!$O$7</f>
        <v>0.1</v>
      </c>
      <c r="J16" s="1045">
        <f>+'1009 SDCRD'!$O$8</f>
        <v>0.2</v>
      </c>
      <c r="K16" s="1045">
        <f>+'1009 SDCRD'!$O$9</f>
        <v>0.4</v>
      </c>
      <c r="L16" s="1045">
        <f>+'1009 SDCRD'!$O$10</f>
        <v>0.3</v>
      </c>
      <c r="M16" s="1155">
        <f>+'1009 SDCRD'!$J$7</f>
        <v>1</v>
      </c>
      <c r="N16" s="1045">
        <f>+'1009 SDCRD'!$O$12</f>
        <v>0.1</v>
      </c>
      <c r="O16" s="1045">
        <f>+'1009 SDCRD'!$O$13</f>
        <v>0.1</v>
      </c>
      <c r="P16" s="1045">
        <f>+'1009 SDCRD'!$O$14</f>
        <v>0.5</v>
      </c>
      <c r="Q16" s="1045">
        <f>+'1009 SDCRD'!$O$15</f>
        <v>0.3</v>
      </c>
      <c r="R16" s="1245">
        <f>+'1009 SDCRD'!$J$12</f>
        <v>1</v>
      </c>
      <c r="S16" s="1250">
        <f>+'1009 SDCRD'!$D$2</f>
        <v>0.99999999999999989</v>
      </c>
      <c r="T16" s="1231">
        <f>+'1009 SDCRD'!$O$17</f>
        <v>0.1</v>
      </c>
      <c r="U16" s="1045">
        <f>+'1009 SDCRD'!$O$18</f>
        <v>0.05</v>
      </c>
      <c r="V16" s="1045">
        <f>+'1009 SDCRD'!$O$19</f>
        <v>0.75192307692307692</v>
      </c>
      <c r="W16" s="1162">
        <f>+'1009 SDCRD'!$J$17</f>
        <v>0.90192307692307694</v>
      </c>
      <c r="X16" s="1045">
        <f>+'1009 SDCRD'!$O$21</f>
        <v>0.1</v>
      </c>
      <c r="Y16" s="1045">
        <f>+'1009 SDCRD'!$O$22</f>
        <v>0.05</v>
      </c>
      <c r="Z16" s="1045">
        <f>+'1009 SDCRD'!$O$23</f>
        <v>0.05</v>
      </c>
      <c r="AA16" s="1045">
        <f>+'1009 SDCRD'!$O$24</f>
        <v>0</v>
      </c>
      <c r="AB16" s="1045">
        <f>+'1009 SDCRD'!$O$25</f>
        <v>0</v>
      </c>
      <c r="AC16" s="1162">
        <f>+'1009 SDCRD'!$J$21</f>
        <v>0.2</v>
      </c>
      <c r="AD16" s="1045">
        <f>+'1009 SDCRD'!$O$27</f>
        <v>0.1</v>
      </c>
      <c r="AE16" s="1045">
        <f>+'1009 SDCRD'!$O$28</f>
        <v>0.53076923076923077</v>
      </c>
      <c r="AF16" s="1045">
        <f>+'1009 SDCRD'!$O$29</f>
        <v>0.3</v>
      </c>
      <c r="AG16" s="1162">
        <f>+'1009 SDCRD'!$J$27</f>
        <v>0.93076923076923079</v>
      </c>
      <c r="AH16" s="1045">
        <f>+'1009 SDCRD'!$O$31</f>
        <v>0.1</v>
      </c>
      <c r="AI16" s="1045">
        <f>+'1009 SDCRD'!$O$32</f>
        <v>0.1</v>
      </c>
      <c r="AJ16" s="1045">
        <f>+'1009 SDCRD'!$O$33</f>
        <v>0.25</v>
      </c>
      <c r="AK16" s="1045">
        <f>+'1009 SDCRD'!$O$34</f>
        <v>0.25</v>
      </c>
      <c r="AL16" s="1045">
        <f>+'1009 SDCRD'!$O$35</f>
        <v>0</v>
      </c>
      <c r="AM16" s="1045">
        <f>+'1009 SDCRD'!$O$36</f>
        <v>0.05</v>
      </c>
      <c r="AN16" s="1162">
        <f>+'1009 SDCRD'!$J$31</f>
        <v>1</v>
      </c>
      <c r="AO16" s="1334">
        <f>+'1009 SDCRD'!$O$37</f>
        <v>0.75</v>
      </c>
      <c r="AP16" s="1045">
        <f>+'1009 SDCRD'!$O$38</f>
        <v>0.1</v>
      </c>
      <c r="AQ16" s="1045">
        <f>+'1009 SDCRD'!$O$39</f>
        <v>0.1</v>
      </c>
      <c r="AR16" s="1045">
        <f>+'1009 SDCRD'!$O$40</f>
        <v>0.25</v>
      </c>
      <c r="AS16" s="1045">
        <f>+'1009 SDCRD'!$O$41</f>
        <v>0.1</v>
      </c>
      <c r="AT16" s="1045">
        <f>+'1009 SDCRD'!$O$42</f>
        <v>0.1</v>
      </c>
      <c r="AU16" s="1045">
        <f>+'1009 SDCRD'!$O$43</f>
        <v>0</v>
      </c>
      <c r="AV16" s="1045">
        <f>+'1009 SDCRD'!$O$44</f>
        <v>0</v>
      </c>
      <c r="AW16" s="1162">
        <f>+'1009 SDCRD'!$J$38</f>
        <v>1.0000000000000002</v>
      </c>
      <c r="AX16" s="1334">
        <f>+'1009 SDCRD'!$O$45</f>
        <v>0.65</v>
      </c>
      <c r="AY16" s="1045">
        <f>+'1009 SDCRD'!$O$46</f>
        <v>0.1</v>
      </c>
      <c r="AZ16" s="1045">
        <f>+'1009 SDCRD'!$O$47</f>
        <v>0.2</v>
      </c>
      <c r="BA16" s="1045">
        <f>+'1009 SDCRD'!$O$48</f>
        <v>0.2</v>
      </c>
      <c r="BB16" s="1045">
        <f>+'1009 SDCRD'!$O$49</f>
        <v>0.15</v>
      </c>
      <c r="BC16" s="1045">
        <f>+'1009 SDCRD'!$O$50</f>
        <v>0.15</v>
      </c>
      <c r="BD16" s="1045">
        <f>+'1009 SDCRD'!$O$51</f>
        <v>0.1</v>
      </c>
      <c r="BE16" s="1045">
        <f>+'1009 SDCRD'!$O$52</f>
        <v>0.1</v>
      </c>
      <c r="BF16" s="1162">
        <f>+'1009 SDCRD'!$J$46</f>
        <v>1</v>
      </c>
      <c r="BG16" s="1045">
        <f>+'1009 SDCRD'!$O$54</f>
        <v>0.125</v>
      </c>
      <c r="BH16" s="1045">
        <f>+'1009 SDCRD'!$O$55</f>
        <v>0.125</v>
      </c>
      <c r="BI16" s="1045">
        <f>+'1009 SDCRD'!$O$56</f>
        <v>0.125</v>
      </c>
      <c r="BJ16" s="1045">
        <f>+'1009 SDCRD'!$O$57</f>
        <v>0.125</v>
      </c>
      <c r="BK16" s="1045">
        <f>+'1009 SDCRD'!$O$58</f>
        <v>0.125</v>
      </c>
      <c r="BL16" s="1045">
        <f>+'1009 SDCRD'!$O$59</f>
        <v>0.125</v>
      </c>
      <c r="BM16" s="1045">
        <f>+'1009 SDCRD'!$O$60</f>
        <v>0</v>
      </c>
      <c r="BN16" s="1045">
        <f>+'1009 SDCRD'!$O$61</f>
        <v>0.125</v>
      </c>
      <c r="BO16" s="1238">
        <f>+'1009 SDCRD'!$J$54</f>
        <v>0.875</v>
      </c>
      <c r="BP16" s="1241">
        <f>+'1009 SDCRD'!$D$17</f>
        <v>0.83894230769230771</v>
      </c>
      <c r="BQ16" s="1231">
        <f>+'1009 SDCRD'!$O$63</f>
        <v>0</v>
      </c>
      <c r="BR16" s="1045">
        <f>+'1009 SDCRD'!$O$64</f>
        <v>2.86E-2</v>
      </c>
      <c r="BS16" s="1045">
        <f>+'1009 SDCRD'!$O$65</f>
        <v>2.86E-2</v>
      </c>
      <c r="BT16" s="1045">
        <f>+'1009 SDCRD'!$O$66</f>
        <v>2.86E-2</v>
      </c>
      <c r="BU16" s="1045">
        <f>+'1009 SDCRD'!$O$67</f>
        <v>2.86E-2</v>
      </c>
      <c r="BV16" s="1045">
        <f>+'1009 SDCRD'!$O$68</f>
        <v>0</v>
      </c>
      <c r="BW16" s="1045">
        <f>+'1009 SDCRD'!$O$69</f>
        <v>0</v>
      </c>
      <c r="BX16" s="1045">
        <f>+'1009 SDCRD'!$O$70</f>
        <v>0</v>
      </c>
      <c r="BY16" s="1045">
        <f>+'1009 SDCRD'!$O$71</f>
        <v>0</v>
      </c>
      <c r="BZ16" s="1045">
        <f>+'1009 SDCRD'!$O$72</f>
        <v>0</v>
      </c>
      <c r="CA16" s="1045">
        <f>+'1009 SDCRD'!$O$73</f>
        <v>0</v>
      </c>
      <c r="CB16" s="1045">
        <f>+'1009 SDCRD'!$O$74</f>
        <v>0</v>
      </c>
      <c r="CC16" s="1045">
        <f>+'1009 SDCRD'!$O$75</f>
        <v>0</v>
      </c>
      <c r="CD16" s="1045">
        <f>+'1009 SDCRD'!$O$76</f>
        <v>2.86E-2</v>
      </c>
      <c r="CE16" s="1045">
        <f>+'1009 SDCRD'!$O$77</f>
        <v>2.86E-2</v>
      </c>
      <c r="CF16" s="1045">
        <f>+'1009 SDCRD'!$O$78</f>
        <v>0</v>
      </c>
      <c r="CG16" s="1045">
        <f>+'1009 SDCRD'!$O$79</f>
        <v>0</v>
      </c>
      <c r="CH16" s="1045">
        <f>+'1009 SDCRD'!$O$80</f>
        <v>0</v>
      </c>
      <c r="CI16" s="1208">
        <f>+'1009 SDCRD'!$J$63</f>
        <v>0.17160000000000003</v>
      </c>
      <c r="CJ16" s="1045">
        <f>+'1009 SDCRD'!$O$42</f>
        <v>0.1</v>
      </c>
      <c r="CK16" s="1045">
        <f>+'1009 SDCRD'!$O$43</f>
        <v>0</v>
      </c>
      <c r="CL16" s="1045">
        <f>+'1009 SDCRD'!$O$44</f>
        <v>0</v>
      </c>
      <c r="CM16" s="1208">
        <f>+'1009 SDCRD'!$J$82</f>
        <v>0.22222222222222227</v>
      </c>
      <c r="CN16" s="1045">
        <f>+'1009 SDCRD'!$O$34</f>
        <v>0.25</v>
      </c>
      <c r="CO16" s="1045">
        <f>+'1009 SDCRD'!$O$35</f>
        <v>0</v>
      </c>
      <c r="CP16" s="1045">
        <f>+'1009 SDCRD'!$O$36</f>
        <v>0.05</v>
      </c>
      <c r="CQ16" s="1208">
        <f>+'1009 SDCRD'!$J$83</f>
        <v>0.54545454545454541</v>
      </c>
      <c r="CR16" s="1045">
        <f>+'1009 SDCRD'!$O$46</f>
        <v>0.1</v>
      </c>
      <c r="CS16" s="1045">
        <f>+'1009 SDCRD'!$O$47</f>
        <v>0.2</v>
      </c>
      <c r="CT16" s="1045">
        <f>+'1009 SDCRD'!$O$48</f>
        <v>0.2</v>
      </c>
      <c r="CU16" s="1045">
        <f>+'1009 SDCRD'!$O$49</f>
        <v>0.15</v>
      </c>
      <c r="CV16" s="1045">
        <f>+'1009 SDCRD'!$O$50</f>
        <v>0.15</v>
      </c>
      <c r="CW16" s="1045">
        <f>+'1009 SDCRD'!$O$51</f>
        <v>0.1</v>
      </c>
      <c r="CX16" s="1045">
        <f>+'1009 SDCRD'!$O$52</f>
        <v>0.1</v>
      </c>
      <c r="CY16" s="1228">
        <f>+'1009 SDCRD'!$J$84</f>
        <v>1</v>
      </c>
      <c r="CZ16" s="1234">
        <f>+'1009 SDCRD'!$D$63</f>
        <v>0.37218707070707069</v>
      </c>
      <c r="DA16" s="1231">
        <f>+'1009 SDCRD'!$O$85</f>
        <v>0.1</v>
      </c>
      <c r="DB16" s="1045">
        <f>+'1009 SDCRD'!$O$86</f>
        <v>0.1</v>
      </c>
      <c r="DC16" s="1045">
        <f>+'1009 SDCRD'!$O$87</f>
        <v>0.2</v>
      </c>
      <c r="DD16" s="1213">
        <f>+'1009 SDCRD'!$J$85</f>
        <v>1</v>
      </c>
      <c r="DE16" s="1045">
        <f>+'1009 SDCRD'!$O$89</f>
        <v>0.3</v>
      </c>
      <c r="DF16" s="1213">
        <f>+'1009 SDCRD'!$J$89</f>
        <v>1</v>
      </c>
      <c r="DG16" s="1045">
        <f>+'1009 SDCRD'!$O$90</f>
        <v>0.3</v>
      </c>
      <c r="DH16" s="1217">
        <f>+'1009 SDCRD'!$J$90</f>
        <v>1</v>
      </c>
      <c r="DI16" s="1224">
        <f>+'1009 SDCRD'!$D$85</f>
        <v>1</v>
      </c>
      <c r="DJ16" s="1221">
        <f>+'1009 SDCRD'!$D$91</f>
        <v>0.84863697630147628</v>
      </c>
      <c r="DK16" s="1259">
        <f>+'1009 SDCRD'!$D$91</f>
        <v>0.84863697630147628</v>
      </c>
      <c r="DL16" s="1256">
        <v>10</v>
      </c>
      <c r="DM16" s="1130">
        <v>0.57264333207070717</v>
      </c>
      <c r="DN16" s="1156">
        <f t="shared" si="0"/>
        <v>0.27599364423076911</v>
      </c>
    </row>
    <row r="17" spans="1:118" s="1125" customFormat="1" ht="42.75" customHeight="1" x14ac:dyDescent="0.25">
      <c r="A17" s="1046">
        <v>1026</v>
      </c>
      <c r="B17" s="1129" t="s">
        <v>30</v>
      </c>
      <c r="C17" s="1129" t="s">
        <v>100</v>
      </c>
      <c r="D17" s="1045">
        <f>+'1026 CVP'!O2</f>
        <v>0.4</v>
      </c>
      <c r="E17" s="1045">
        <f>+'1026 CVP'!O3</f>
        <v>0.2</v>
      </c>
      <c r="F17" s="1045">
        <f>+'1026 CVP'!$O$4</f>
        <v>0.05</v>
      </c>
      <c r="G17" s="1045">
        <f>+'1026 CVP'!$O$5</f>
        <v>0.15</v>
      </c>
      <c r="H17" s="1155">
        <f>+'1026 CVP'!$J$2</f>
        <v>0.80000000000000016</v>
      </c>
      <c r="I17" s="1045">
        <f>+'1026 CVP'!$O$7</f>
        <v>0.1</v>
      </c>
      <c r="J17" s="1045">
        <f>+'1026 CVP'!$O$8</f>
        <v>0.2</v>
      </c>
      <c r="K17" s="1045">
        <f>+'1026 CVP'!$O$9</f>
        <v>0.4</v>
      </c>
      <c r="L17" s="1045">
        <f>+'1026 CVP'!$O$10</f>
        <v>0.3</v>
      </c>
      <c r="M17" s="1155">
        <f>+'1026 CVP'!$J$7</f>
        <v>1</v>
      </c>
      <c r="N17" s="1045">
        <f>+'1026 CVP'!$O$12</f>
        <v>0.1</v>
      </c>
      <c r="O17" s="1045">
        <f>+'1026 CVP'!$O$13</f>
        <v>0.1</v>
      </c>
      <c r="P17" s="1045">
        <f>+'1026 CVP'!$O$14</f>
        <v>0.5</v>
      </c>
      <c r="Q17" s="1045">
        <f>+'1026 CVP'!$O$15</f>
        <v>0.3</v>
      </c>
      <c r="R17" s="1245">
        <f>+'1026 CVP'!$J$12</f>
        <v>1</v>
      </c>
      <c r="S17" s="1250">
        <f>+'1026 CVP'!$D$2</f>
        <v>0.94000000000000006</v>
      </c>
      <c r="T17" s="1231">
        <f>+'1026 CVP'!$O$17</f>
        <v>0.1</v>
      </c>
      <c r="U17" s="1045">
        <f>+'1026 CVP'!$O$18</f>
        <v>0.05</v>
      </c>
      <c r="V17" s="1045">
        <f>+'1026 CVP'!$O$19</f>
        <v>0.71923076923076923</v>
      </c>
      <c r="W17" s="1162">
        <f>+'1026 CVP'!$J$17</f>
        <v>0.86923076923076925</v>
      </c>
      <c r="X17" s="1045">
        <f>+'1026 CVP'!$O$21</f>
        <v>0.1</v>
      </c>
      <c r="Y17" s="1045">
        <f>+'1026 CVP'!$O$22</f>
        <v>0.05</v>
      </c>
      <c r="Z17" s="1045">
        <f>+'1026 CVP'!$O$23</f>
        <v>0.05</v>
      </c>
      <c r="AA17" s="1045">
        <f>+'1026 CVP'!$O$24</f>
        <v>0.2</v>
      </c>
      <c r="AB17" s="1045">
        <f>+'1026 CVP'!$O$25</f>
        <v>0</v>
      </c>
      <c r="AC17" s="1162">
        <f>+'1026 CVP'!$J$21</f>
        <v>0.4</v>
      </c>
      <c r="AD17" s="1045">
        <f>+'1026 CVP'!$O$27</f>
        <v>0.1</v>
      </c>
      <c r="AE17" s="1045">
        <f>+'1026 CVP'!$O$28</f>
        <v>0.50769230769230766</v>
      </c>
      <c r="AF17" s="1045">
        <f>+'1026 CVP'!$O$29</f>
        <v>0.3</v>
      </c>
      <c r="AG17" s="1162">
        <f>+'1026 CVP'!$J$27</f>
        <v>0.90769230769230758</v>
      </c>
      <c r="AH17" s="1045">
        <f>+'1026 CVP'!$O$31</f>
        <v>0.1</v>
      </c>
      <c r="AI17" s="1045">
        <f>+'1026 CVP'!$O$32</f>
        <v>0.1</v>
      </c>
      <c r="AJ17" s="1045">
        <f>+'1026 CVP'!$O$33</f>
        <v>0.25</v>
      </c>
      <c r="AK17" s="1045">
        <f>+'1026 CVP'!$O$34</f>
        <v>0.25</v>
      </c>
      <c r="AL17" s="1045">
        <f>+'1026 CVP'!$O$35</f>
        <v>0</v>
      </c>
      <c r="AM17" s="1045">
        <f>+'1026 CVP'!$O$36</f>
        <v>0.05</v>
      </c>
      <c r="AN17" s="1162">
        <f>+'1026 CVP'!$J$31</f>
        <v>1</v>
      </c>
      <c r="AO17" s="1334">
        <f>+'1026 CVP'!$J$37</f>
        <v>0</v>
      </c>
      <c r="AP17" s="1045">
        <f>+'1026 CVP'!$O$38</f>
        <v>0.1</v>
      </c>
      <c r="AQ17" s="1045">
        <f>+'1026 CVP'!$O$39</f>
        <v>0.1</v>
      </c>
      <c r="AR17" s="1045">
        <f>+'1026 CVP'!$O$40</f>
        <v>0.25</v>
      </c>
      <c r="AS17" s="1045">
        <f>+'1026 CVP'!$O$41</f>
        <v>0.1</v>
      </c>
      <c r="AT17" s="1045">
        <f>+'1026 CVP'!$O$42</f>
        <v>0.1</v>
      </c>
      <c r="AU17" s="1045">
        <f>+'1026 CVP'!$O$43</f>
        <v>0</v>
      </c>
      <c r="AV17" s="1045">
        <f>+'1026 CVP'!$O$44</f>
        <v>0</v>
      </c>
      <c r="AW17" s="1162">
        <f>+'1026 CVP'!$J$38</f>
        <v>1.0000000000000002</v>
      </c>
      <c r="AX17" s="1334">
        <f>+'1026 CVP'!$O$45</f>
        <v>0.65</v>
      </c>
      <c r="AY17" s="1045">
        <f>+'1026 CVP'!$O$46</f>
        <v>0.1</v>
      </c>
      <c r="AZ17" s="1045">
        <f>+'1026 CVP'!$O$47</f>
        <v>0.2</v>
      </c>
      <c r="BA17" s="1045">
        <f>+'1026 CVP'!$O$48</f>
        <v>0.2</v>
      </c>
      <c r="BB17" s="1045">
        <f>+'1026 CVP'!$O$49</f>
        <v>0.15</v>
      </c>
      <c r="BC17" s="1045">
        <f>+'1026 CVP'!$O$50</f>
        <v>0.15</v>
      </c>
      <c r="BD17" s="1045">
        <f>+'1026 CVP'!$O$51</f>
        <v>0.1</v>
      </c>
      <c r="BE17" s="1045">
        <f>+'1026 CVP'!$O$52</f>
        <v>0</v>
      </c>
      <c r="BF17" s="1162">
        <f>+'1026 CVP'!$J$46</f>
        <v>0.9</v>
      </c>
      <c r="BG17" s="1045">
        <f>+'1026 CVP'!$O$54</f>
        <v>0.125</v>
      </c>
      <c r="BH17" s="1045">
        <f>+'1026 CVP'!$O$55</f>
        <v>0.125</v>
      </c>
      <c r="BI17" s="1045">
        <f>+'1026 CVP'!$O$56</f>
        <v>0.125</v>
      </c>
      <c r="BJ17" s="1045">
        <f>+'1026 CVP'!$O$57</f>
        <v>0.125</v>
      </c>
      <c r="BK17" s="1045">
        <f>+'1026 CVP'!$O$58</f>
        <v>0.125</v>
      </c>
      <c r="BL17" s="1045">
        <f>+'1026 CVP'!$O$59</f>
        <v>0.125</v>
      </c>
      <c r="BM17" s="1045">
        <f>+'1026 CVP'!$O$60</f>
        <v>0.125</v>
      </c>
      <c r="BN17" s="1045">
        <f>+'1026 CVP'!$O$61</f>
        <v>0.125</v>
      </c>
      <c r="BO17" s="1238">
        <f>+'1026 CVP'!$J$54</f>
        <v>1</v>
      </c>
      <c r="BP17" s="1241">
        <f>+'1026 CVP'!$D$17</f>
        <v>0.8619230769230769</v>
      </c>
      <c r="BQ17" s="1231">
        <f>+'1026 CVP'!$O$63</f>
        <v>0.1</v>
      </c>
      <c r="BR17" s="1045">
        <f>+'1026 CVP'!$O$64</f>
        <v>2.86E-2</v>
      </c>
      <c r="BS17" s="1045">
        <f>+'1026 CVP'!$O$65</f>
        <v>2.86E-2</v>
      </c>
      <c r="BT17" s="1045">
        <f>+'1026 CVP'!$O$66</f>
        <v>2.86E-2</v>
      </c>
      <c r="BU17" s="1045">
        <f>+'1026 CVP'!$O$67</f>
        <v>2.86E-2</v>
      </c>
      <c r="BV17" s="1045">
        <f>+'1026 CVP'!$O$68</f>
        <v>2.86E-2</v>
      </c>
      <c r="BW17" s="1045">
        <f>+'1026 CVP'!$O$69</f>
        <v>0</v>
      </c>
      <c r="BX17" s="1045">
        <f>+'1026 CVP'!$O$70</f>
        <v>0</v>
      </c>
      <c r="BY17" s="1045">
        <f>+'1026 CVP'!$O$71</f>
        <v>0</v>
      </c>
      <c r="BZ17" s="1045">
        <f>+'1026 CVP'!$O$72</f>
        <v>2.86E-2</v>
      </c>
      <c r="CA17" s="1045">
        <f>+'1026 CVP'!$O$73</f>
        <v>0</v>
      </c>
      <c r="CB17" s="1045">
        <f>+'1026 CVP'!$O$74</f>
        <v>0</v>
      </c>
      <c r="CC17" s="1045">
        <f>+'1026 CVP'!$O$75</f>
        <v>2.86E-2</v>
      </c>
      <c r="CD17" s="1045">
        <f>+'1026 CVP'!$O$76</f>
        <v>2.86E-2</v>
      </c>
      <c r="CE17" s="1045">
        <f>+'1026 CVP'!$O$77</f>
        <v>2.86E-2</v>
      </c>
      <c r="CF17" s="1045">
        <f>+'1026 CVP'!$O$78</f>
        <v>0</v>
      </c>
      <c r="CG17" s="1045">
        <f>+'1026 CVP'!$O$79</f>
        <v>0</v>
      </c>
      <c r="CH17" s="1045">
        <f>+'1026 CVP'!$O$80</f>
        <v>0</v>
      </c>
      <c r="CI17" s="1208">
        <f>+'1026 CVP'!$J$63</f>
        <v>0.35740000000000011</v>
      </c>
      <c r="CJ17" s="1045">
        <f>+'1026 CVP'!$O$42</f>
        <v>0.1</v>
      </c>
      <c r="CK17" s="1045">
        <f>+'1026 CVP'!$O$43</f>
        <v>0</v>
      </c>
      <c r="CL17" s="1045">
        <f>+'1026 CVP'!$O$44</f>
        <v>0</v>
      </c>
      <c r="CM17" s="1208">
        <f>+'1026 CVP'!$J$82</f>
        <v>0.22222222222222227</v>
      </c>
      <c r="CN17" s="1045">
        <f>+'1026 CVP'!$O$34</f>
        <v>0.25</v>
      </c>
      <c r="CO17" s="1045">
        <f>+'1026 CVP'!$O$35</f>
        <v>0</v>
      </c>
      <c r="CP17" s="1045">
        <f>+'1026 CVP'!$O$36</f>
        <v>0.05</v>
      </c>
      <c r="CQ17" s="1208">
        <f>+'1026 CVP'!$J$83</f>
        <v>0.54545454545454541</v>
      </c>
      <c r="CR17" s="1045">
        <f>+'1026 CVP'!$O$46</f>
        <v>0.1</v>
      </c>
      <c r="CS17" s="1045">
        <f>+'1026 CVP'!$O$47</f>
        <v>0.2</v>
      </c>
      <c r="CT17" s="1045">
        <f>+'1026 CVP'!$O$48</f>
        <v>0.2</v>
      </c>
      <c r="CU17" s="1045">
        <f>+'1026 CVP'!$O$49</f>
        <v>0.15</v>
      </c>
      <c r="CV17" s="1045">
        <f>+'1026 CVP'!$O$50</f>
        <v>0.15</v>
      </c>
      <c r="CW17" s="1045">
        <f>+'1026 CVP'!$O$51</f>
        <v>0.1</v>
      </c>
      <c r="CX17" s="1045">
        <f>+'1026 CVP'!$O$52</f>
        <v>0</v>
      </c>
      <c r="CY17" s="1228">
        <f>+'1026 CVP'!$J$84</f>
        <v>0.9</v>
      </c>
      <c r="CZ17" s="1234">
        <f>+'1026 CVP'!$D$63</f>
        <v>0.41292707070707074</v>
      </c>
      <c r="DA17" s="1231">
        <f>+'1026 CVP'!$O$85</f>
        <v>0.1</v>
      </c>
      <c r="DB17" s="1045">
        <f>+'1026 CVP'!$O$86</f>
        <v>0.1</v>
      </c>
      <c r="DC17" s="1045">
        <f>+'1026 CVP'!$O$87</f>
        <v>0</v>
      </c>
      <c r="DD17" s="1213">
        <f>+'1026 CVP'!$J$85</f>
        <v>0.5</v>
      </c>
      <c r="DE17" s="1045">
        <f>+'1026 CVP'!$O$89</f>
        <v>0.3</v>
      </c>
      <c r="DF17" s="1213">
        <f>+'1026 CVP'!$J$89</f>
        <v>1</v>
      </c>
      <c r="DG17" s="1045">
        <f>+'1026 CVP'!$O$90</f>
        <v>0.3</v>
      </c>
      <c r="DH17" s="1217">
        <f>+'1026 CVP'!$J$90</f>
        <v>1</v>
      </c>
      <c r="DI17" s="1224">
        <f>+'1026 CVP'!$D$85</f>
        <v>0.8</v>
      </c>
      <c r="DJ17" s="1221">
        <f>+'1026 CVP'!$D$91</f>
        <v>0.8373503993783995</v>
      </c>
      <c r="DK17" s="1259">
        <f>+'1026 CVP'!$D$91</f>
        <v>0.8373503993783995</v>
      </c>
      <c r="DL17" s="1257">
        <v>11</v>
      </c>
      <c r="DM17" s="1130">
        <v>0.76132770707070707</v>
      </c>
      <c r="DN17" s="1156">
        <f t="shared" si="0"/>
        <v>7.602269230769243E-2</v>
      </c>
    </row>
    <row r="18" spans="1:118" s="1125" customFormat="1" ht="42.75" customHeight="1" x14ac:dyDescent="0.25">
      <c r="A18" s="1046">
        <v>1049</v>
      </c>
      <c r="B18" s="1129" t="s">
        <v>52</v>
      </c>
      <c r="C18" s="1129" t="s">
        <v>1331</v>
      </c>
      <c r="D18" s="1045">
        <f>+'1049 SRNORTE'!O2</f>
        <v>0</v>
      </c>
      <c r="E18" s="1045">
        <f>+'1049 SRNORTE'!O3</f>
        <v>0.2</v>
      </c>
      <c r="F18" s="1045">
        <f>+'1049 SRNORTE'!$O$4</f>
        <v>0.05</v>
      </c>
      <c r="G18" s="1045">
        <f>+'1049 SRNORTE'!$O$5</f>
        <v>0.15</v>
      </c>
      <c r="H18" s="1155">
        <f>+'1049 SRNORTE'!$J$2</f>
        <v>0.4</v>
      </c>
      <c r="I18" s="1045">
        <f>+'1049 SRNORTE'!$O$7</f>
        <v>0.1</v>
      </c>
      <c r="J18" s="1045">
        <f>+'1049 SRNORTE'!$O$8</f>
        <v>0.2</v>
      </c>
      <c r="K18" s="1045">
        <f>+'1049 SRNORTE'!$O$9</f>
        <v>0.4</v>
      </c>
      <c r="L18" s="1045">
        <f>+'1049 SRNORTE'!$O$10</f>
        <v>0.3</v>
      </c>
      <c r="M18" s="1155">
        <f>+'1049 SRNORTE'!$J$7</f>
        <v>1</v>
      </c>
      <c r="N18" s="1045">
        <f>+'1049 SRNORTE'!$O$12</f>
        <v>0.1</v>
      </c>
      <c r="O18" s="1045">
        <f>+'1049 SRNORTE'!$O$13</f>
        <v>0.1</v>
      </c>
      <c r="P18" s="1045">
        <f>+'1049 SRNORTE'!$O$14</f>
        <v>0.5</v>
      </c>
      <c r="Q18" s="1045">
        <f>+'1049 SRNORTE'!$O$15</f>
        <v>0.3</v>
      </c>
      <c r="R18" s="1245">
        <f>+'1049 SRNORTE'!$J$12</f>
        <v>1</v>
      </c>
      <c r="S18" s="1250">
        <f>+'1049 SRNORTE'!$D$2</f>
        <v>0.82</v>
      </c>
      <c r="T18" s="1231">
        <f>+'1049 SRNORTE'!$O$17</f>
        <v>0.1</v>
      </c>
      <c r="U18" s="1045">
        <f>+'1049 SRNORTE'!$O$18</f>
        <v>0.05</v>
      </c>
      <c r="V18" s="1045">
        <f>+'1049 SRNORTE'!$O$19</f>
        <v>0.64761904761904754</v>
      </c>
      <c r="W18" s="1162">
        <f>+'1049 SRNORTE'!$J$17</f>
        <v>0.79761904761904756</v>
      </c>
      <c r="X18" s="1045">
        <f>+'1049 SRNORTE'!$O$21</f>
        <v>0.1</v>
      </c>
      <c r="Y18" s="1045">
        <f>+'1049 SRNORTE'!$O$22</f>
        <v>0.05</v>
      </c>
      <c r="Z18" s="1045">
        <f>+'1049 SRNORTE'!$O$23</f>
        <v>0.05</v>
      </c>
      <c r="AA18" s="1045">
        <f>+'1049 SRNORTE'!$O$24</f>
        <v>0.5</v>
      </c>
      <c r="AB18" s="1045">
        <f>+'1049 SRNORTE'!$O$25</f>
        <v>0.3</v>
      </c>
      <c r="AC18" s="1162">
        <f>+'1049 SRNORTE'!$J$21</f>
        <v>1</v>
      </c>
      <c r="AD18" s="1045">
        <f>+'1049 SRNORTE'!$O$27</f>
        <v>0.1</v>
      </c>
      <c r="AE18" s="1045">
        <f>+'1049 SRNORTE'!$O$28</f>
        <v>0.45714285714285707</v>
      </c>
      <c r="AF18" s="1045">
        <f>+'1049 SRNORTE'!$O$29</f>
        <v>0.3</v>
      </c>
      <c r="AG18" s="1162">
        <f>+'1049 SRNORTE'!$J$27</f>
        <v>0.85714285714285698</v>
      </c>
      <c r="AH18" s="1045">
        <f>+'1049 SRNORTE'!$O$31</f>
        <v>0.1</v>
      </c>
      <c r="AI18" s="1045">
        <f>+'1049 SRNORTE'!$O$32</f>
        <v>0.1</v>
      </c>
      <c r="AJ18" s="1045">
        <f>+'1049 SRNORTE'!$O$33</f>
        <v>0.25</v>
      </c>
      <c r="AK18" s="1045">
        <f>+'1049 SRNORTE'!$O$34</f>
        <v>0.25</v>
      </c>
      <c r="AL18" s="1045">
        <f>+'1049 SRNORTE'!$O$35</f>
        <v>0.25</v>
      </c>
      <c r="AM18" s="1045">
        <f>+'1049 SRNORTE'!$O$36</f>
        <v>0.05</v>
      </c>
      <c r="AN18" s="1162">
        <f>+'1049 SRNORTE'!$J$31</f>
        <v>1</v>
      </c>
      <c r="AO18" s="1334">
        <f>+'1049 SRNORTE'!$O$37</f>
        <v>1</v>
      </c>
      <c r="AP18" s="1045">
        <f>+'1049 SRNORTE'!$O$38</f>
        <v>0.1</v>
      </c>
      <c r="AQ18" s="1045">
        <f>+'1049 SRNORTE'!$O$39</f>
        <v>0.1</v>
      </c>
      <c r="AR18" s="1045">
        <f>+'1049 SRNORTE'!$O$40</f>
        <v>0.25</v>
      </c>
      <c r="AS18" s="1045">
        <f>+'1049 SRNORTE'!$O$41</f>
        <v>0.1</v>
      </c>
      <c r="AT18" s="1045">
        <f>+'1049 SRNORTE'!$O$42</f>
        <v>0.1</v>
      </c>
      <c r="AU18" s="1045">
        <f>+'1049 SRNORTE'!$O$43</f>
        <v>0</v>
      </c>
      <c r="AV18" s="1045">
        <f>+'1049 SRNORTE'!$O$44</f>
        <v>0.1</v>
      </c>
      <c r="AW18" s="1162">
        <f>+'1049 SRNORTE'!$J$38</f>
        <v>1.0000000000000002</v>
      </c>
      <c r="AX18" s="1334">
        <f>+'1049 SRNORTE'!$O$45</f>
        <v>0.75</v>
      </c>
      <c r="AY18" s="1045">
        <f>+'1049 SRNORTE'!$O$46</f>
        <v>0.1</v>
      </c>
      <c r="AZ18" s="1045">
        <f>+'1049 SRNORTE'!$O$47</f>
        <v>0</v>
      </c>
      <c r="BA18" s="1045">
        <f>+'1049 SRNORTE'!$O$48</f>
        <v>0</v>
      </c>
      <c r="BB18" s="1045">
        <f>+'1049 SRNORTE'!$O$49</f>
        <v>0.15</v>
      </c>
      <c r="BC18" s="1045">
        <f>+'1049 SRNORTE'!$O$50</f>
        <v>0.15</v>
      </c>
      <c r="BD18" s="1045">
        <f>+'1049 SRNORTE'!$O$51</f>
        <v>0.1</v>
      </c>
      <c r="BE18" s="1045">
        <f>+'1049 SRNORTE'!$O$52</f>
        <v>0.1</v>
      </c>
      <c r="BF18" s="1162">
        <f>+'1049 SRNORTE'!$J$46</f>
        <v>0.6</v>
      </c>
      <c r="BG18" s="1045">
        <f>+'1049 SRNORTE'!$O$54</f>
        <v>0.125</v>
      </c>
      <c r="BH18" s="1045">
        <f>+'1049 SRNORTE'!$O$55</f>
        <v>0.125</v>
      </c>
      <c r="BI18" s="1045">
        <f>+'1049 SRNORTE'!$O$56</f>
        <v>0.125</v>
      </c>
      <c r="BJ18" s="1045">
        <f>+'1049 SRNORTE'!$O$57</f>
        <v>0.125</v>
      </c>
      <c r="BK18" s="1045">
        <f>+'1049 SRNORTE'!$O$58</f>
        <v>0.125</v>
      </c>
      <c r="BL18" s="1045">
        <f>+'1049 SRNORTE'!$O$59</f>
        <v>0.125</v>
      </c>
      <c r="BM18" s="1045">
        <f>+'1049 SRNORTE'!$O$60</f>
        <v>0.125</v>
      </c>
      <c r="BN18" s="1045">
        <f>+'1049 SRNORTE'!$O$61</f>
        <v>0.125</v>
      </c>
      <c r="BO18" s="1238">
        <f>+'1049 SRNORTE'!$J$54</f>
        <v>1</v>
      </c>
      <c r="BP18" s="1241">
        <f>+'1049 SRNORTE'!$D$17</f>
        <v>0.90107142857142863</v>
      </c>
      <c r="BQ18" s="1231">
        <f>+'1049 SRNORTE'!$O$63</f>
        <v>0</v>
      </c>
      <c r="BR18" s="1045">
        <f>+'1049 SRNORTE'!$O$64</f>
        <v>2.86E-2</v>
      </c>
      <c r="BS18" s="1045">
        <f>+'1049 SRNORTE'!$O$65</f>
        <v>2.86E-2</v>
      </c>
      <c r="BT18" s="1045">
        <f>+'1049 SRNORTE'!$O$66</f>
        <v>2.86E-2</v>
      </c>
      <c r="BU18" s="1045">
        <f>+'1049 SRNORTE'!$O$67</f>
        <v>2.86E-2</v>
      </c>
      <c r="BV18" s="1045">
        <f>+'1049 SRNORTE'!$O$68</f>
        <v>0</v>
      </c>
      <c r="BW18" s="1045">
        <f>+'1049 SRNORTE'!$O$69</f>
        <v>0</v>
      </c>
      <c r="BX18" s="1045">
        <f>+'1049 SRNORTE'!$O$70</f>
        <v>0</v>
      </c>
      <c r="BY18" s="1045">
        <f>+'1049 SRNORTE'!$O$71</f>
        <v>0</v>
      </c>
      <c r="BZ18" s="1045">
        <f>+'1049 SRNORTE'!$O$72</f>
        <v>0</v>
      </c>
      <c r="CA18" s="1045">
        <f>+'1049 SRNORTE'!$O$73</f>
        <v>2.86E-2</v>
      </c>
      <c r="CB18" s="1045">
        <f>+'1049 SRNORTE'!$O$74</f>
        <v>2.86E-2</v>
      </c>
      <c r="CC18" s="1045">
        <f>+'1049 SRNORTE'!$O$75</f>
        <v>0</v>
      </c>
      <c r="CD18" s="1045">
        <f>+'1049 SRNORTE'!$O$76</f>
        <v>2.86E-2</v>
      </c>
      <c r="CE18" s="1045">
        <f>+'1049 SRNORTE'!$O$77</f>
        <v>2.86E-2</v>
      </c>
      <c r="CF18" s="1045">
        <f>+'1049 SRNORTE'!$O$78</f>
        <v>0.1</v>
      </c>
      <c r="CG18" s="1045">
        <f>+'1049 SRNORTE'!$O$79</f>
        <v>0.1</v>
      </c>
      <c r="CH18" s="1045">
        <f>+'1049 SRNORTE'!$O$80</f>
        <v>0</v>
      </c>
      <c r="CI18" s="1208">
        <f>+'1049 SRNORTE'!$J$63</f>
        <v>0.42880000000000007</v>
      </c>
      <c r="CJ18" s="1045">
        <f>+'1049 SRNORTE'!$O$42</f>
        <v>0.1</v>
      </c>
      <c r="CK18" s="1045">
        <f>+'1049 SRNORTE'!$O$43</f>
        <v>0</v>
      </c>
      <c r="CL18" s="1045">
        <f>+'1049 SRNORTE'!$O$44</f>
        <v>0.1</v>
      </c>
      <c r="CM18" s="1208">
        <f>+'1049 SRNORTE'!$J$82</f>
        <v>0.44444444444444453</v>
      </c>
      <c r="CN18" s="1045">
        <f>+'1049 SRNORTE'!$O$34</f>
        <v>0.25</v>
      </c>
      <c r="CO18" s="1045">
        <f>+'1049 SRNORTE'!$O$35</f>
        <v>0.25</v>
      </c>
      <c r="CP18" s="1045">
        <f>+'1049 SRNORTE'!$O$36</f>
        <v>0.05</v>
      </c>
      <c r="CQ18" s="1208">
        <f>+'1049 SRNORTE'!$J$83</f>
        <v>1</v>
      </c>
      <c r="CR18" s="1045">
        <f>+'1049 SRNORTE'!$O$46</f>
        <v>0.1</v>
      </c>
      <c r="CS18" s="1045">
        <f>+'1049 SRNORTE'!$O$47</f>
        <v>0</v>
      </c>
      <c r="CT18" s="1045">
        <f>+'1049 SRNORTE'!$O$48</f>
        <v>0</v>
      </c>
      <c r="CU18" s="1045">
        <f>+'1049 SRNORTE'!$O$49</f>
        <v>0.15</v>
      </c>
      <c r="CV18" s="1045">
        <f>+'1049 SRNORTE'!$O$50</f>
        <v>0.15</v>
      </c>
      <c r="CW18" s="1045">
        <f>+'1049 SRNORTE'!$O$51</f>
        <v>0.1</v>
      </c>
      <c r="CX18" s="1045">
        <f>+'1049 SRNORTE'!$O$52</f>
        <v>0.1</v>
      </c>
      <c r="CY18" s="1228">
        <f>+'1049 SRNORTE'!$J$84</f>
        <v>0.6</v>
      </c>
      <c r="CZ18" s="1234">
        <f>+'1049 SRNORTE'!$D$63</f>
        <v>0.54641777777777778</v>
      </c>
      <c r="DA18" s="1231">
        <f>+'1049 SRNORTE'!$O$85</f>
        <v>0.1</v>
      </c>
      <c r="DB18" s="1045">
        <f>+'1049 SRNORTE'!$O$86</f>
        <v>0.1</v>
      </c>
      <c r="DC18" s="1045">
        <f>+'1049 SRNORTE'!$O$87</f>
        <v>0.2</v>
      </c>
      <c r="DD18" s="1213">
        <f>+'1049 SRNORTE'!$J$85</f>
        <v>1</v>
      </c>
      <c r="DE18" s="1045">
        <f>+'1049 SRNORTE'!$O$89</f>
        <v>0</v>
      </c>
      <c r="DF18" s="1213">
        <f>+'1049 SRNORTE'!$J$89</f>
        <v>0</v>
      </c>
      <c r="DG18" s="1045">
        <f>+'1049 SRNORTE'!$O$90</f>
        <v>0.3</v>
      </c>
      <c r="DH18" s="1217">
        <f>+'1049 SRNORTE'!$J$90</f>
        <v>1</v>
      </c>
      <c r="DI18" s="1224">
        <f>+'1049 SRNORTE'!$D$85</f>
        <v>0.7</v>
      </c>
      <c r="DJ18" s="1221">
        <f>+'1049 SRNORTE'!$D$91</f>
        <v>0.83123106349206355</v>
      </c>
      <c r="DK18" s="1259">
        <f>+'1049 SRNORTE'!$D$91</f>
        <v>0.83123106349206355</v>
      </c>
      <c r="DL18" s="1257">
        <v>12</v>
      </c>
      <c r="DM18" s="1130">
        <v>0.733620492063492</v>
      </c>
      <c r="DN18" s="1156">
        <f t="shared" si="0"/>
        <v>9.7610571428571546E-2</v>
      </c>
    </row>
    <row r="19" spans="1:118" s="1125" customFormat="1" ht="42.75" customHeight="1" x14ac:dyDescent="0.25">
      <c r="A19" s="1046">
        <v>1044</v>
      </c>
      <c r="B19" s="1129" t="s">
        <v>47</v>
      </c>
      <c r="C19" s="1129" t="s">
        <v>1700</v>
      </c>
      <c r="D19" s="1045">
        <f>+'1044 UAERMV'!O2</f>
        <v>0.4</v>
      </c>
      <c r="E19" s="1045">
        <f>+'1044 UAERMV'!O3</f>
        <v>0.2</v>
      </c>
      <c r="F19" s="1045">
        <f>+'1044 UAERMV'!$O$4</f>
        <v>0.05</v>
      </c>
      <c r="G19" s="1045">
        <f>+'1044 UAERMV'!$O$5</f>
        <v>0.15</v>
      </c>
      <c r="H19" s="1155">
        <f>+'1044 UAERMV'!$J$2</f>
        <v>0.80000000000000016</v>
      </c>
      <c r="I19" s="1045">
        <f>+'1044 UAERMV'!$O$7</f>
        <v>0.1</v>
      </c>
      <c r="J19" s="1045">
        <f>+'1044 UAERMV'!$O$8</f>
        <v>0.2</v>
      </c>
      <c r="K19" s="1045">
        <f>+'1044 UAERMV'!$O$9</f>
        <v>0.4</v>
      </c>
      <c r="L19" s="1045">
        <f>+'1044 UAERMV'!$O$10</f>
        <v>0.3</v>
      </c>
      <c r="M19" s="1155">
        <f>+'1044 UAERMV'!$J$7</f>
        <v>1</v>
      </c>
      <c r="N19" s="1045">
        <f>+'1044 UAERMV'!$O$12</f>
        <v>0.1</v>
      </c>
      <c r="O19" s="1045">
        <f>+'1044 UAERMV'!$O$13</f>
        <v>0.1</v>
      </c>
      <c r="P19" s="1045">
        <f>+'1044 UAERMV'!$O$14</f>
        <v>0.5</v>
      </c>
      <c r="Q19" s="1045">
        <f>+'1044 UAERMV'!$O$15</f>
        <v>0.3</v>
      </c>
      <c r="R19" s="1245">
        <f>+'1044 UAERMV'!$J$12</f>
        <v>1</v>
      </c>
      <c r="S19" s="1250">
        <f>+'1044 UAERMV'!$D$2</f>
        <v>0.94000000000000006</v>
      </c>
      <c r="T19" s="1231">
        <f>+'1044 UAERMV'!$O$17</f>
        <v>0.1</v>
      </c>
      <c r="U19" s="1045">
        <f>+'1044 UAERMV'!$O$18</f>
        <v>0.05</v>
      </c>
      <c r="V19" s="1045">
        <f>+'1044 UAERMV'!$O$19</f>
        <v>0</v>
      </c>
      <c r="W19" s="1162">
        <f>+'1044 UAERMV'!$J$17</f>
        <v>0.15000000000000002</v>
      </c>
      <c r="X19" s="1045">
        <f>+'1044 UAERMV'!$O$21</f>
        <v>0.1</v>
      </c>
      <c r="Y19" s="1045">
        <f>+'1044 UAERMV'!$O$22</f>
        <v>0.05</v>
      </c>
      <c r="Z19" s="1045">
        <f>+'1044 UAERMV'!$O$23</f>
        <v>0.05</v>
      </c>
      <c r="AA19" s="1045">
        <f>+'1044 UAERMV'!$O$24</f>
        <v>0.39</v>
      </c>
      <c r="AB19" s="1045">
        <f>+'1044 UAERMV'!$O$25</f>
        <v>0</v>
      </c>
      <c r="AC19" s="1162">
        <f>+'1044 UAERMV'!$J$21</f>
        <v>0.59000000000000008</v>
      </c>
      <c r="AD19" s="1045">
        <f>+'1044 UAERMV'!$O$27</f>
        <v>0.1</v>
      </c>
      <c r="AE19" s="1045">
        <f>+'1044 UAERMV'!$O$28</f>
        <v>0.6</v>
      </c>
      <c r="AF19" s="1045">
        <f>+'1044 UAERMV'!$O$29</f>
        <v>0.3</v>
      </c>
      <c r="AG19" s="1162">
        <f>+'1044 UAERMV'!$J$27</f>
        <v>1</v>
      </c>
      <c r="AH19" s="1045">
        <f>+'1044 UAERMV'!$O$31</f>
        <v>0.1</v>
      </c>
      <c r="AI19" s="1045">
        <f>+'1044 UAERMV'!$O$32</f>
        <v>0.1</v>
      </c>
      <c r="AJ19" s="1045">
        <f>+'1044 UAERMV'!$O$33</f>
        <v>0.25</v>
      </c>
      <c r="AK19" s="1045">
        <f>+'1044 UAERMV'!$O$34</f>
        <v>0</v>
      </c>
      <c r="AL19" s="1045">
        <f>+'1044 UAERMV'!$O$35</f>
        <v>0</v>
      </c>
      <c r="AM19" s="1045">
        <f>+'1044 UAERMV'!$O$36</f>
        <v>0.05</v>
      </c>
      <c r="AN19" s="1162">
        <f>+'1044 UAERMV'!$J$31</f>
        <v>1.0000000000000002</v>
      </c>
      <c r="AO19" s="1334">
        <f>+'1044 UAERMV'!$O$37</f>
        <v>0.5</v>
      </c>
      <c r="AP19" s="1045">
        <f>+'1044 UAERMV'!$O$38</f>
        <v>0.1</v>
      </c>
      <c r="AQ19" s="1045">
        <f>+'1044 UAERMV'!$O$39</f>
        <v>0.1</v>
      </c>
      <c r="AR19" s="1045">
        <f>+'1044 UAERMV'!$O$40</f>
        <v>0.25</v>
      </c>
      <c r="AS19" s="1045">
        <f>+'1044 UAERMV'!$O$41</f>
        <v>0.1</v>
      </c>
      <c r="AT19" s="1045">
        <f>+'1044 UAERMV'!$O$42</f>
        <v>0.1</v>
      </c>
      <c r="AU19" s="1045">
        <f>+'1044 UAERMV'!$O$43</f>
        <v>0</v>
      </c>
      <c r="AV19" s="1045">
        <f>+'1044 UAERMV'!$O$44</f>
        <v>0.1</v>
      </c>
      <c r="AW19" s="1162">
        <f>+'1044 UAERMV'!$J$38</f>
        <v>1.0000000000000002</v>
      </c>
      <c r="AX19" s="1334">
        <f>+'1044 UAERMV'!$O$45</f>
        <v>0.75</v>
      </c>
      <c r="AY19" s="1045">
        <f>+'1044 UAERMV'!$O$46</f>
        <v>0.1</v>
      </c>
      <c r="AZ19" s="1045">
        <f>+'1044 UAERMV'!$O$47</f>
        <v>0.2</v>
      </c>
      <c r="BA19" s="1045">
        <f>+'1044 UAERMV'!$O$48</f>
        <v>0.2</v>
      </c>
      <c r="BB19" s="1045">
        <f>+'1044 UAERMV'!$O$49</f>
        <v>0.15</v>
      </c>
      <c r="BC19" s="1045">
        <f>+'1044 UAERMV'!$O$50</f>
        <v>0.15</v>
      </c>
      <c r="BD19" s="1045">
        <f>+'1044 UAERMV'!$O$51</f>
        <v>0.1</v>
      </c>
      <c r="BE19" s="1045">
        <f>+'1044 UAERMV'!$O$52</f>
        <v>0.1</v>
      </c>
      <c r="BF19" s="1162">
        <f>+'1044 UAERMV'!$J$46</f>
        <v>1</v>
      </c>
      <c r="BG19" s="1045">
        <f>+'1044 UAERMV'!$O$54</f>
        <v>0.125</v>
      </c>
      <c r="BH19" s="1045">
        <f>+'1044 UAERMV'!$O$55</f>
        <v>0.125</v>
      </c>
      <c r="BI19" s="1045">
        <f>+'1044 UAERMV'!$O$56</f>
        <v>0.125</v>
      </c>
      <c r="BJ19" s="1045">
        <f>+'1044 UAERMV'!$O$57</f>
        <v>0.125</v>
      </c>
      <c r="BK19" s="1045">
        <f>+'1044 UAERMV'!$O$58</f>
        <v>0.125</v>
      </c>
      <c r="BL19" s="1045">
        <f>+'1044 UAERMV'!$O$59</f>
        <v>0.125</v>
      </c>
      <c r="BM19" s="1045">
        <f>+'1044 UAERMV'!$O$60</f>
        <v>0.125</v>
      </c>
      <c r="BN19" s="1045">
        <f>+'1044 UAERMV'!$O$61</f>
        <v>0.125</v>
      </c>
      <c r="BO19" s="1238">
        <f>+'1044 UAERMV'!$J$54</f>
        <v>1</v>
      </c>
      <c r="BP19" s="1241">
        <f>+'1044 UAERMV'!$D$17</f>
        <v>0.81100000000000017</v>
      </c>
      <c r="BQ19" s="1231">
        <f>+'1044 UAERMV'!$O$63</f>
        <v>0.1</v>
      </c>
      <c r="BR19" s="1045">
        <f>+'1044 UAERMV'!$O$64</f>
        <v>2.86E-2</v>
      </c>
      <c r="BS19" s="1045">
        <f>+'1044 UAERMV'!$O$65</f>
        <v>2.86E-2</v>
      </c>
      <c r="BT19" s="1045">
        <f>+'1044 UAERMV'!$O$66</f>
        <v>2.86E-2</v>
      </c>
      <c r="BU19" s="1045">
        <f>+'1044 UAERMV'!$O$67</f>
        <v>2.86E-2</v>
      </c>
      <c r="BV19" s="1045">
        <f>+'1044 UAERMV'!$O$68</f>
        <v>0</v>
      </c>
      <c r="BW19" s="1045">
        <f>+'1044 UAERMV'!$O$69</f>
        <v>0</v>
      </c>
      <c r="BX19" s="1045">
        <f>+'1044 UAERMV'!$O$70</f>
        <v>0</v>
      </c>
      <c r="BY19" s="1045">
        <f>+'1044 UAERMV'!$O$71</f>
        <v>2.86E-2</v>
      </c>
      <c r="BZ19" s="1045">
        <f>+'1044 UAERMV'!$O$72</f>
        <v>0</v>
      </c>
      <c r="CA19" s="1045">
        <f>+'1044 UAERMV'!$O$73</f>
        <v>0</v>
      </c>
      <c r="CB19" s="1045">
        <f>+'1044 UAERMV'!$O$74</f>
        <v>2.86E-2</v>
      </c>
      <c r="CC19" s="1045">
        <f>+'1044 UAERMV'!$O$75</f>
        <v>0</v>
      </c>
      <c r="CD19" s="1045">
        <f>+'1044 UAERMV'!$O$76</f>
        <v>2.86E-2</v>
      </c>
      <c r="CE19" s="1045">
        <f>+'1044 UAERMV'!$O$77</f>
        <v>2.86E-2</v>
      </c>
      <c r="CF19" s="1045">
        <f>+'1044 UAERMV'!$O$78</f>
        <v>0.1</v>
      </c>
      <c r="CG19" s="1045">
        <f>+'1044 UAERMV'!$O$79</f>
        <v>0.1</v>
      </c>
      <c r="CH19" s="1045">
        <f>+'1044 UAERMV'!$O$80</f>
        <v>0</v>
      </c>
      <c r="CI19" s="1208">
        <f>+'1044 UAERMV'!$J$63</f>
        <v>0.52880000000000005</v>
      </c>
      <c r="CJ19" s="1045">
        <f>+'1044 UAERMV'!$O$42</f>
        <v>0.1</v>
      </c>
      <c r="CK19" s="1045">
        <f>+'1044 UAERMV'!$O$43</f>
        <v>0</v>
      </c>
      <c r="CL19" s="1045">
        <f>+'1044 UAERMV'!$O$44</f>
        <v>0.1</v>
      </c>
      <c r="CM19" s="1208">
        <f>+'1044 UAERMV'!$J$82</f>
        <v>0.44444444444444453</v>
      </c>
      <c r="CN19" s="1045">
        <f>+'1044 UAERMV'!$O$34</f>
        <v>0</v>
      </c>
      <c r="CO19" s="1045">
        <f>+'1044 UAERMV'!$O$35</f>
        <v>0</v>
      </c>
      <c r="CP19" s="1045">
        <f>+'1044 UAERMV'!$O$36</f>
        <v>0.05</v>
      </c>
      <c r="CQ19" s="1208">
        <f>+'1044 UAERMV'!$J$83</f>
        <v>9.0909090909090912E-2</v>
      </c>
      <c r="CR19" s="1045">
        <f>+'1044 UAERMV'!$O$46</f>
        <v>0.1</v>
      </c>
      <c r="CS19" s="1045">
        <f>+'1044 UAERMV'!$O$47</f>
        <v>0.2</v>
      </c>
      <c r="CT19" s="1045">
        <f>+'1044 UAERMV'!$O$48</f>
        <v>0.2</v>
      </c>
      <c r="CU19" s="1045">
        <f>+'1044 UAERMV'!$O$49</f>
        <v>0.15</v>
      </c>
      <c r="CV19" s="1045">
        <f>+'1044 UAERMV'!$O$50</f>
        <v>0.15</v>
      </c>
      <c r="CW19" s="1045">
        <f>+'1044 UAERMV'!$O$51</f>
        <v>0.1</v>
      </c>
      <c r="CX19" s="1045">
        <f>+'1044 UAERMV'!$O$52</f>
        <v>0.1</v>
      </c>
      <c r="CY19" s="1228">
        <f>+'1044 UAERMV'!$J$84</f>
        <v>1</v>
      </c>
      <c r="CZ19" s="1234">
        <f>+'1044 UAERMV'!$D$63</f>
        <v>0.5000541414141414</v>
      </c>
      <c r="DA19" s="1231">
        <f>+'1044 UAERMV'!$O$85</f>
        <v>0.1</v>
      </c>
      <c r="DB19" s="1045">
        <f>+'1044 UAERMV'!$O$86</f>
        <v>0.1</v>
      </c>
      <c r="DC19" s="1045">
        <f>+'1044 UAERMV'!$O$87</f>
        <v>0.2</v>
      </c>
      <c r="DD19" s="1213">
        <f>+'1044 UAERMV'!$J$85</f>
        <v>1</v>
      </c>
      <c r="DE19" s="1045">
        <f>+'1044 UAERMV'!$O$89</f>
        <v>0.3</v>
      </c>
      <c r="DF19" s="1213">
        <f>+'1044 UAERMV'!$J$89</f>
        <v>1</v>
      </c>
      <c r="DG19" s="1045">
        <f>+'1044 UAERMV'!$O$90</f>
        <v>0.3</v>
      </c>
      <c r="DH19" s="1217">
        <f>+'1044 UAERMV'!$J$90</f>
        <v>1</v>
      </c>
      <c r="DI19" s="1224">
        <f>+'1044 UAERMV'!$D$85</f>
        <v>1</v>
      </c>
      <c r="DJ19" s="1221">
        <f>+'1044 UAERMV'!$D$91</f>
        <v>0.82805541414141426</v>
      </c>
      <c r="DK19" s="1259">
        <f>+'1044 UAERMV'!$D$91</f>
        <v>0.82805541414141426</v>
      </c>
      <c r="DL19" s="1256">
        <v>13</v>
      </c>
      <c r="DM19" s="1130">
        <v>0.73655952525252544</v>
      </c>
      <c r="DN19" s="1156">
        <f t="shared" si="0"/>
        <v>9.1495888888888821E-2</v>
      </c>
    </row>
    <row r="20" spans="1:118" s="1125" customFormat="1" ht="42.75" customHeight="1" x14ac:dyDescent="0.25">
      <c r="A20" s="1046">
        <v>1019</v>
      </c>
      <c r="B20" s="1129" t="s">
        <v>5967</v>
      </c>
      <c r="C20" s="1129" t="s">
        <v>1900</v>
      </c>
      <c r="D20" s="1045">
        <f>+'1019 SED'!O2</f>
        <v>0.4</v>
      </c>
      <c r="E20" s="1045">
        <f>+'1019 SED'!O3</f>
        <v>0.2</v>
      </c>
      <c r="F20" s="1045">
        <f>+'1019 SED'!$O$4</f>
        <v>0.05</v>
      </c>
      <c r="G20" s="1045">
        <f>+'1019 SED'!$O$5</f>
        <v>0.15</v>
      </c>
      <c r="H20" s="1155">
        <f>+'1019 SED'!$J$2</f>
        <v>0.80000000000000016</v>
      </c>
      <c r="I20" s="1045">
        <f>+'1019 SED'!$O$7</f>
        <v>0.1</v>
      </c>
      <c r="J20" s="1045">
        <f>+'1019 SED'!$O$8</f>
        <v>0.2</v>
      </c>
      <c r="K20" s="1045">
        <f>+'1019 SED'!$O$9</f>
        <v>0.4</v>
      </c>
      <c r="L20" s="1045">
        <f>+'1019 SED'!$O$10</f>
        <v>0.3</v>
      </c>
      <c r="M20" s="1155">
        <f>+'1019 SED'!$J$7</f>
        <v>1</v>
      </c>
      <c r="N20" s="1045">
        <f>+'1019 SED'!$O$12</f>
        <v>0.1</v>
      </c>
      <c r="O20" s="1045">
        <f>+'1019 SED'!$O$13</f>
        <v>0.1</v>
      </c>
      <c r="P20" s="1045">
        <f>+'1019 SED'!$O$14</f>
        <v>0.5</v>
      </c>
      <c r="Q20" s="1045">
        <f>+'1019 SED'!$O$15</f>
        <v>0.3</v>
      </c>
      <c r="R20" s="1245">
        <f>+'1019 SED'!$J$12</f>
        <v>1</v>
      </c>
      <c r="S20" s="1250">
        <f>+'1019 SED'!$D$2</f>
        <v>0.94000000000000006</v>
      </c>
      <c r="T20" s="1231">
        <f>+'1019 SED'!$O$17</f>
        <v>0.1</v>
      </c>
      <c r="U20" s="1045">
        <f>+'1019 SED'!$O$18</f>
        <v>0.05</v>
      </c>
      <c r="V20" s="1045">
        <f>+'1019 SED'!$O$19</f>
        <v>0.80952380952380942</v>
      </c>
      <c r="W20" s="1162">
        <f>+'1019 SED'!$J$17</f>
        <v>0.95952380952380945</v>
      </c>
      <c r="X20" s="1045">
        <f>+'1019 SED'!$O$21</f>
        <v>0.1</v>
      </c>
      <c r="Y20" s="1045">
        <f>+'1019 SED'!$O$22</f>
        <v>0.05</v>
      </c>
      <c r="Z20" s="1045">
        <f>+'1019 SED'!$O$23</f>
        <v>0.05</v>
      </c>
      <c r="AA20" s="1045">
        <f>+'1019 SED'!$O$24</f>
        <v>0.5</v>
      </c>
      <c r="AB20" s="1045">
        <f>+'1019 SED'!$O$25</f>
        <v>0</v>
      </c>
      <c r="AC20" s="1162">
        <f>+'1019 SED'!$J$21</f>
        <v>0.7</v>
      </c>
      <c r="AD20" s="1045">
        <f>+'1019 SED'!$O$27</f>
        <v>0.1</v>
      </c>
      <c r="AE20" s="1045">
        <f>+'1019 SED'!$O$28</f>
        <v>0.5714285714285714</v>
      </c>
      <c r="AF20" s="1045">
        <f>+'1019 SED'!$O$29</f>
        <v>0.3</v>
      </c>
      <c r="AG20" s="1162">
        <f>+'1019 SED'!$J$27</f>
        <v>0.97142857142857131</v>
      </c>
      <c r="AH20" s="1045">
        <f>+'1019 SED'!$O$31</f>
        <v>0.1</v>
      </c>
      <c r="AI20" s="1045">
        <f>+'1019 SED'!$O$32</f>
        <v>0.1</v>
      </c>
      <c r="AJ20" s="1045">
        <f>+'1019 SED'!$O$33</f>
        <v>0</v>
      </c>
      <c r="AK20" s="1045">
        <f>+'1019 SED'!$O$34</f>
        <v>0</v>
      </c>
      <c r="AL20" s="1045">
        <f>+'1019 SED'!$O$35</f>
        <v>0</v>
      </c>
      <c r="AM20" s="1045">
        <f>+'1019 SED'!$O$36</f>
        <v>0.05</v>
      </c>
      <c r="AN20" s="1162">
        <f>+'1019 SED'!$J$31</f>
        <v>0.44444444444444448</v>
      </c>
      <c r="AO20" s="1334">
        <f>+'1019 SED'!$O$37</f>
        <v>0.25</v>
      </c>
      <c r="AP20" s="1045">
        <f>+'1019 SED'!$O$38</f>
        <v>0.1</v>
      </c>
      <c r="AQ20" s="1045">
        <f>+'1019 SED'!$O$39</f>
        <v>0.1</v>
      </c>
      <c r="AR20" s="1045">
        <f>+'1019 SED'!$O$40</f>
        <v>0.25</v>
      </c>
      <c r="AS20" s="1045">
        <f>+'1019 SED'!$O$41</f>
        <v>0.1</v>
      </c>
      <c r="AT20" s="1045">
        <f>+'1019 SED'!$O$42</f>
        <v>0.1</v>
      </c>
      <c r="AU20" s="1045">
        <f>+'1019 SED'!$O$43</f>
        <v>0.25</v>
      </c>
      <c r="AV20" s="1045">
        <f>+'1019 SED'!$O$44</f>
        <v>0.1</v>
      </c>
      <c r="AW20" s="1162">
        <f>+'1019 SED'!$J$38</f>
        <v>1.0000000000000002</v>
      </c>
      <c r="AX20" s="1334">
        <f>+'1019 SED'!$O$45</f>
        <v>1</v>
      </c>
      <c r="AY20" s="1045">
        <f>+'1019 SED'!$O$46</f>
        <v>0</v>
      </c>
      <c r="AZ20" s="1045">
        <f>+'1019 SED'!$O$47</f>
        <v>0</v>
      </c>
      <c r="BA20" s="1045">
        <f>+'1019 SED'!$O$48</f>
        <v>0</v>
      </c>
      <c r="BB20" s="1045">
        <f>+'1019 SED'!$O$49</f>
        <v>0</v>
      </c>
      <c r="BC20" s="1045">
        <f>+'1019 SED'!$O$50</f>
        <v>0</v>
      </c>
      <c r="BD20" s="1045">
        <f>+'1019 SED'!$O$51</f>
        <v>0</v>
      </c>
      <c r="BE20" s="1045">
        <f>+'1019 SED'!$O$52</f>
        <v>0.1</v>
      </c>
      <c r="BF20" s="1162">
        <f>+'1019 SED'!$J$46</f>
        <v>0.1</v>
      </c>
      <c r="BG20" s="1045">
        <f>+'1019 SED'!$O$54</f>
        <v>0.125</v>
      </c>
      <c r="BH20" s="1045">
        <f>+'1019 SED'!$O$55</f>
        <v>0.125</v>
      </c>
      <c r="BI20" s="1045">
        <f>+'1019 SED'!$O$56</f>
        <v>0.125</v>
      </c>
      <c r="BJ20" s="1045">
        <f>+'1019 SED'!$O$57</f>
        <v>0.125</v>
      </c>
      <c r="BK20" s="1045">
        <f>+'1019 SED'!$O$58</f>
        <v>0.125</v>
      </c>
      <c r="BL20" s="1045">
        <f>+'1019 SED'!$O$59</f>
        <v>0.125</v>
      </c>
      <c r="BM20" s="1045">
        <f>+'1019 SED'!$O$60</f>
        <v>0.125</v>
      </c>
      <c r="BN20" s="1045">
        <f>+'1019 SED'!$O$61</f>
        <v>0.125</v>
      </c>
      <c r="BO20" s="1238">
        <f>+'1019 SED'!$J$54</f>
        <v>1</v>
      </c>
      <c r="BP20" s="1241">
        <f>+'1019 SED'!$D$17</f>
        <v>0.79765873015873023</v>
      </c>
      <c r="BQ20" s="1231">
        <f>+'1019 SED'!$O$63</f>
        <v>0.1</v>
      </c>
      <c r="BR20" s="1045">
        <f>+'1019 SED'!$O$64</f>
        <v>2.86E-2</v>
      </c>
      <c r="BS20" s="1045">
        <f>+'1019 SED'!$O$65</f>
        <v>2.86E-2</v>
      </c>
      <c r="BT20" s="1045">
        <f>+'1019 SED'!$O$66</f>
        <v>2.86E-2</v>
      </c>
      <c r="BU20" s="1045">
        <f>+'1019 SED'!$O$67</f>
        <v>2.86E-2</v>
      </c>
      <c r="BV20" s="1045">
        <f>+'1019 SED'!$O$68</f>
        <v>0</v>
      </c>
      <c r="BW20" s="1045">
        <f>+'1019 SED'!$O$69</f>
        <v>0</v>
      </c>
      <c r="BX20" s="1045">
        <f>+'1019 SED'!$O$70</f>
        <v>0</v>
      </c>
      <c r="BY20" s="1045">
        <f>+'1019 SED'!$O$71</f>
        <v>0</v>
      </c>
      <c r="BZ20" s="1045">
        <f>+'1019 SED'!$O$72</f>
        <v>0</v>
      </c>
      <c r="CA20" s="1045">
        <f>+'1019 SED'!$O$73</f>
        <v>0</v>
      </c>
      <c r="CB20" s="1045">
        <f>+'1019 SED'!$O$74</f>
        <v>0</v>
      </c>
      <c r="CC20" s="1045">
        <f>+'1019 SED'!$O$75</f>
        <v>0</v>
      </c>
      <c r="CD20" s="1045">
        <f>+'1019 SED'!$O$76</f>
        <v>2.86E-2</v>
      </c>
      <c r="CE20" s="1045">
        <f>+'1019 SED'!$O$77</f>
        <v>2.86E-2</v>
      </c>
      <c r="CF20" s="1045">
        <f>+'1019 SED'!$O$78</f>
        <v>0.1</v>
      </c>
      <c r="CG20" s="1045">
        <f>+'1019 SED'!$O$79</f>
        <v>0.1</v>
      </c>
      <c r="CH20" s="1045">
        <f>+'1019 SED'!$O$80</f>
        <v>0</v>
      </c>
      <c r="CI20" s="1208">
        <f>+'1019 SED'!$J$63</f>
        <v>0.47160000000000002</v>
      </c>
      <c r="CJ20" s="1045">
        <f>+'1019 SED'!$O$42</f>
        <v>0.1</v>
      </c>
      <c r="CK20" s="1045">
        <f>+'1019 SED'!$O$43</f>
        <v>0.25</v>
      </c>
      <c r="CL20" s="1045">
        <f>+'1019 SED'!$O$44</f>
        <v>0.1</v>
      </c>
      <c r="CM20" s="1208">
        <f>+'1019 SED'!$J$82</f>
        <v>1</v>
      </c>
      <c r="CN20" s="1045">
        <f>+'1019 SED'!$O$34</f>
        <v>0</v>
      </c>
      <c r="CO20" s="1045">
        <f>+'1019 SED'!$O$35</f>
        <v>0</v>
      </c>
      <c r="CP20" s="1045">
        <f>+'1019 SED'!$O$36</f>
        <v>0.05</v>
      </c>
      <c r="CQ20" s="1208">
        <f>+'1019 SED'!$J$83</f>
        <v>9.0909090909090912E-2</v>
      </c>
      <c r="CR20" s="1045">
        <f>+'1019 SED'!$O$46</f>
        <v>0</v>
      </c>
      <c r="CS20" s="1045">
        <f>+'1019 SED'!$O$47</f>
        <v>0</v>
      </c>
      <c r="CT20" s="1045">
        <f>+'1019 SED'!$O$48</f>
        <v>0</v>
      </c>
      <c r="CU20" s="1045">
        <f>+'1019 SED'!$O$49</f>
        <v>0</v>
      </c>
      <c r="CV20" s="1045">
        <f>+'1019 SED'!$O$50</f>
        <v>0</v>
      </c>
      <c r="CW20" s="1045">
        <f>+'1019 SED'!$O$51</f>
        <v>0</v>
      </c>
      <c r="CX20" s="1045">
        <f>+'1019 SED'!$O$52</f>
        <v>0.1</v>
      </c>
      <c r="CY20" s="1228">
        <f>+'1019 SED'!$J$84</f>
        <v>0.1</v>
      </c>
      <c r="CZ20" s="1234">
        <f>+'1019 SED'!$D$63</f>
        <v>0.57011636363636364</v>
      </c>
      <c r="DA20" s="1231">
        <f>+'1019 SED'!$O$85</f>
        <v>0.1</v>
      </c>
      <c r="DB20" s="1045">
        <f>+'1019 SED'!$O$86</f>
        <v>0.1</v>
      </c>
      <c r="DC20" s="1045">
        <f>+'1019 SED'!$O$87</f>
        <v>0.2</v>
      </c>
      <c r="DD20" s="1213">
        <f>+'1019 SED'!$J$85</f>
        <v>1</v>
      </c>
      <c r="DE20" s="1045">
        <f>+'1019 SED'!$O$89</f>
        <v>0.3</v>
      </c>
      <c r="DF20" s="1213">
        <f>+'1019 SED'!$J$89</f>
        <v>1</v>
      </c>
      <c r="DG20" s="1045">
        <f>+'1019 SED'!$O$90</f>
        <v>0.3</v>
      </c>
      <c r="DH20" s="1217">
        <f>+'1019 SED'!$J$90</f>
        <v>1</v>
      </c>
      <c r="DI20" s="1224">
        <f>+'1019 SED'!$D$85</f>
        <v>1</v>
      </c>
      <c r="DJ20" s="1221">
        <f>+'1019 SED'!$D$91</f>
        <v>0.82772393795093813</v>
      </c>
      <c r="DK20" s="1259">
        <f>+'1019 SED'!$D$91</f>
        <v>0.82772393795093813</v>
      </c>
      <c r="DL20" s="1257">
        <v>14</v>
      </c>
      <c r="DM20" s="1130">
        <v>0.77450183080808077</v>
      </c>
      <c r="DN20" s="1156">
        <f t="shared" si="0"/>
        <v>5.3222107142857356E-2</v>
      </c>
    </row>
    <row r="21" spans="1:118" s="1125" customFormat="1" ht="42.75" customHeight="1" x14ac:dyDescent="0.25">
      <c r="A21" s="1046">
        <v>1015</v>
      </c>
      <c r="B21" s="1129" t="s">
        <v>19</v>
      </c>
      <c r="C21" s="1129" t="s">
        <v>1465</v>
      </c>
      <c r="D21" s="1045">
        <f>+'1015 IDRD'!O2</f>
        <v>0.4</v>
      </c>
      <c r="E21" s="1045">
        <f>+'1015 IDRD'!O3</f>
        <v>0.2</v>
      </c>
      <c r="F21" s="1045">
        <f>+'1015 IDRD'!$O$4</f>
        <v>0.05</v>
      </c>
      <c r="G21" s="1045">
        <f>+'1015 IDRD'!$O$5</f>
        <v>0.15</v>
      </c>
      <c r="H21" s="1155">
        <f>+'1015 IDRD'!$J$2</f>
        <v>0.80000000000000016</v>
      </c>
      <c r="I21" s="1045">
        <f>+'1015 IDRD'!$O$7</f>
        <v>0.1</v>
      </c>
      <c r="J21" s="1045">
        <f>+'1015 IDRD'!$O$8</f>
        <v>0.2</v>
      </c>
      <c r="K21" s="1045">
        <f>+'1015 IDRD'!$O$9</f>
        <v>0.4</v>
      </c>
      <c r="L21" s="1045">
        <f>+'1015 IDRD'!$O$10</f>
        <v>0.3</v>
      </c>
      <c r="M21" s="1155">
        <f>+'1015 IDRD'!$J$7</f>
        <v>1</v>
      </c>
      <c r="N21" s="1045">
        <f>+'1015 IDRD'!$O$12</f>
        <v>0.1</v>
      </c>
      <c r="O21" s="1045">
        <f>+'1015 IDRD'!$O$13</f>
        <v>0.1</v>
      </c>
      <c r="P21" s="1045">
        <f>+'1015 IDRD'!$O$14</f>
        <v>0.5</v>
      </c>
      <c r="Q21" s="1045">
        <f>+'1015 IDRD'!$O$15</f>
        <v>0.3</v>
      </c>
      <c r="R21" s="1245">
        <f>+'1015 IDRD'!$J$12</f>
        <v>1</v>
      </c>
      <c r="S21" s="1250">
        <f>+'1015 IDRD'!$D$2</f>
        <v>0.94000000000000006</v>
      </c>
      <c r="T21" s="1231">
        <f>+'1015 IDRD'!$O$17</f>
        <v>0.1</v>
      </c>
      <c r="U21" s="1045">
        <f>+'1015 IDRD'!$O$18</f>
        <v>0.05</v>
      </c>
      <c r="V21" s="1045">
        <f>+'1015 IDRD'!$O$19</f>
        <v>0.26153846153846155</v>
      </c>
      <c r="W21" s="1162">
        <f>+'1015 IDRD'!$J$17</f>
        <v>0.41153846153846158</v>
      </c>
      <c r="X21" s="1045">
        <f>+'1015 IDRD'!$O$21</f>
        <v>0.1</v>
      </c>
      <c r="Y21" s="1045">
        <f>+'1015 IDRD'!$O$22</f>
        <v>0.05</v>
      </c>
      <c r="Z21" s="1045">
        <f>+'1015 IDRD'!$O$23</f>
        <v>0.05</v>
      </c>
      <c r="AA21" s="1045">
        <f>+'1015 IDRD'!$O$24</f>
        <v>0.5</v>
      </c>
      <c r="AB21" s="1045">
        <f>+'1015 IDRD'!$O$25</f>
        <v>0</v>
      </c>
      <c r="AC21" s="1162">
        <f>+'1015 IDRD'!$J$21</f>
        <v>0.7</v>
      </c>
      <c r="AD21" s="1045">
        <f>+'1015 IDRD'!$O$27</f>
        <v>0.1</v>
      </c>
      <c r="AE21" s="1045">
        <f>+'1015 IDRD'!$O$28</f>
        <v>0.18461538461538463</v>
      </c>
      <c r="AF21" s="1045">
        <f>+'1015 IDRD'!$O$29</f>
        <v>0.3</v>
      </c>
      <c r="AG21" s="1162">
        <f>+'1015 IDRD'!$J$27</f>
        <v>0.58461538461538454</v>
      </c>
      <c r="AH21" s="1045">
        <f>+'1015 IDRD'!$O$31</f>
        <v>0.1</v>
      </c>
      <c r="AI21" s="1045">
        <f>+'1015 IDRD'!$O$32</f>
        <v>0.1</v>
      </c>
      <c r="AJ21" s="1045">
        <f>+'1015 IDRD'!$O$33</f>
        <v>0.25</v>
      </c>
      <c r="AK21" s="1045">
        <f>+'1015 IDRD'!$O$34</f>
        <v>0.25</v>
      </c>
      <c r="AL21" s="1045">
        <f>+'1015 IDRD'!$O$35</f>
        <v>0.25</v>
      </c>
      <c r="AM21" s="1045">
        <f>+'1015 IDRD'!$O$36</f>
        <v>0.05</v>
      </c>
      <c r="AN21" s="1162">
        <f>+'1015 IDRD'!$J$31</f>
        <v>1</v>
      </c>
      <c r="AO21" s="1334">
        <f>+'1015 IDRD'!$O$37</f>
        <v>1</v>
      </c>
      <c r="AP21" s="1045">
        <f>+'1015 IDRD'!$O$38</f>
        <v>0.1</v>
      </c>
      <c r="AQ21" s="1045">
        <f>+'1015 IDRD'!$O$39</f>
        <v>0.1</v>
      </c>
      <c r="AR21" s="1045">
        <f>+'1015 IDRD'!$O$40</f>
        <v>0.25</v>
      </c>
      <c r="AS21" s="1045">
        <f>+'1015 IDRD'!$O$41</f>
        <v>0.1</v>
      </c>
      <c r="AT21" s="1045">
        <f>+'1015 IDRD'!$O$42</f>
        <v>0.1</v>
      </c>
      <c r="AU21" s="1045">
        <f>+'1015 IDRD'!$O$43</f>
        <v>0</v>
      </c>
      <c r="AV21" s="1045">
        <f>+'1015 IDRD'!$O$44</f>
        <v>0.1</v>
      </c>
      <c r="AW21" s="1162">
        <f>+'1015 IDRD'!$J$38</f>
        <v>1.0000000000000002</v>
      </c>
      <c r="AX21" s="1334">
        <f>+'1015 IDRD'!$O$45</f>
        <v>0.75</v>
      </c>
      <c r="AY21" s="1045">
        <f>+'1015 IDRD'!$O$46</f>
        <v>0.1</v>
      </c>
      <c r="AZ21" s="1045">
        <f>+'1015 IDRD'!$O$47</f>
        <v>0.2</v>
      </c>
      <c r="BA21" s="1045">
        <f>+'1015 IDRD'!$O$48</f>
        <v>0.2</v>
      </c>
      <c r="BB21" s="1045">
        <f>+'1015 IDRD'!$O$49</f>
        <v>0.15</v>
      </c>
      <c r="BC21" s="1045">
        <f>+'1015 IDRD'!$O$50</f>
        <v>0.15</v>
      </c>
      <c r="BD21" s="1045">
        <f>+'1015 IDRD'!$O$51</f>
        <v>0.1</v>
      </c>
      <c r="BE21" s="1045">
        <f>+'1015 IDRD'!$O$52</f>
        <v>0.1</v>
      </c>
      <c r="BF21" s="1162">
        <f>+'1015 IDRD'!$J$46</f>
        <v>1</v>
      </c>
      <c r="BG21" s="1045">
        <f>+'1015 IDRD'!$O$54</f>
        <v>0.125</v>
      </c>
      <c r="BH21" s="1045">
        <f>+'1015 IDRD'!$O$55</f>
        <v>0.125</v>
      </c>
      <c r="BI21" s="1045">
        <f>+'1015 IDRD'!$O$56</f>
        <v>0.125</v>
      </c>
      <c r="BJ21" s="1045">
        <f>+'1015 IDRD'!$O$57</f>
        <v>0.125</v>
      </c>
      <c r="BK21" s="1045">
        <f>+'1015 IDRD'!$O$58</f>
        <v>0.125</v>
      </c>
      <c r="BL21" s="1045">
        <f>+'1015 IDRD'!$O$59</f>
        <v>0.125</v>
      </c>
      <c r="BM21" s="1045">
        <f>+'1015 IDRD'!$O$60</f>
        <v>0.125</v>
      </c>
      <c r="BN21" s="1045">
        <f>+'1015 IDRD'!$O$61</f>
        <v>0.125</v>
      </c>
      <c r="BO21" s="1238">
        <f>+'1015 IDRD'!$J$54</f>
        <v>1</v>
      </c>
      <c r="BP21" s="1241">
        <f>+'1015 IDRD'!$D$17</f>
        <v>0.78365384615384615</v>
      </c>
      <c r="BQ21" s="1231">
        <f>+'1015 IDRD'!$O$63</f>
        <v>0.1</v>
      </c>
      <c r="BR21" s="1045">
        <f>+'1015 IDRD'!$O$64</f>
        <v>2.86E-2</v>
      </c>
      <c r="BS21" s="1045">
        <f>+'1015 IDRD'!$O$65</f>
        <v>2.86E-2</v>
      </c>
      <c r="BT21" s="1045">
        <f>+'1015 IDRD'!$O$66</f>
        <v>2.86E-2</v>
      </c>
      <c r="BU21" s="1045">
        <f>+'1015 IDRD'!$O$67</f>
        <v>2.86E-2</v>
      </c>
      <c r="BV21" s="1045">
        <f>+'1015 IDRD'!$O$68</f>
        <v>0</v>
      </c>
      <c r="BW21" s="1045">
        <f>+'1015 IDRD'!$O$69</f>
        <v>0</v>
      </c>
      <c r="BX21" s="1045">
        <f>+'1015 IDRD'!$O$70</f>
        <v>0</v>
      </c>
      <c r="BY21" s="1045">
        <f>+'1015 IDRD'!$O$71</f>
        <v>2.86E-2</v>
      </c>
      <c r="BZ21" s="1045">
        <f>+'1015 IDRD'!$O$72</f>
        <v>0</v>
      </c>
      <c r="CA21" s="1045">
        <f>+'1015 IDRD'!$O$73</f>
        <v>0</v>
      </c>
      <c r="CB21" s="1045">
        <f>+'1015 IDRD'!$O$74</f>
        <v>0</v>
      </c>
      <c r="CC21" s="1045">
        <f>+'1015 IDRD'!$O$75</f>
        <v>0</v>
      </c>
      <c r="CD21" s="1045">
        <f>+'1015 IDRD'!$O$76</f>
        <v>2.86E-2</v>
      </c>
      <c r="CE21" s="1045">
        <f>+'1015 IDRD'!$O$77</f>
        <v>2.86E-2</v>
      </c>
      <c r="CF21" s="1045">
        <f>+'1015 IDRD'!$O$78</f>
        <v>0</v>
      </c>
      <c r="CG21" s="1045">
        <f>+'1015 IDRD'!$O$79</f>
        <v>0.1</v>
      </c>
      <c r="CH21" s="1045">
        <f>+'1015 IDRD'!$O$80</f>
        <v>0</v>
      </c>
      <c r="CI21" s="1208">
        <f>+'1015 IDRD'!$J$63</f>
        <v>0.40020000000000011</v>
      </c>
      <c r="CJ21" s="1045">
        <f>+'1015 IDRD'!$O$42</f>
        <v>0.1</v>
      </c>
      <c r="CK21" s="1045">
        <f>+'1015 IDRD'!$O$43</f>
        <v>0</v>
      </c>
      <c r="CL21" s="1045">
        <f>+'1015 IDRD'!$O$44</f>
        <v>0.1</v>
      </c>
      <c r="CM21" s="1208">
        <f>+'1015 IDRD'!$J$82</f>
        <v>0.44444444444444453</v>
      </c>
      <c r="CN21" s="1045">
        <f>+'1015 IDRD'!$O$34</f>
        <v>0.25</v>
      </c>
      <c r="CO21" s="1045">
        <f>+'1015 IDRD'!$O$35</f>
        <v>0.25</v>
      </c>
      <c r="CP21" s="1045">
        <f>+'1015 IDRD'!$O$36</f>
        <v>0.05</v>
      </c>
      <c r="CQ21" s="1208">
        <f>+'1015 IDRD'!$J$83</f>
        <v>1</v>
      </c>
      <c r="CR21" s="1045">
        <f>+'1015 IDRD'!$O$46</f>
        <v>0.1</v>
      </c>
      <c r="CS21" s="1045">
        <f>+'1015 IDRD'!$O$47</f>
        <v>0.2</v>
      </c>
      <c r="CT21" s="1045">
        <f>+'1015 IDRD'!$O$48</f>
        <v>0.2</v>
      </c>
      <c r="CU21" s="1045">
        <f>+'1015 IDRD'!$O$49</f>
        <v>0.15</v>
      </c>
      <c r="CV21" s="1045">
        <f>+'1015 IDRD'!$O$50</f>
        <v>0.15</v>
      </c>
      <c r="CW21" s="1045">
        <f>+'1015 IDRD'!$O$51</f>
        <v>0.1</v>
      </c>
      <c r="CX21" s="1045">
        <f>+'1015 IDRD'!$O$52</f>
        <v>0.1</v>
      </c>
      <c r="CY21" s="1228">
        <f>+'1015 IDRD'!$J$84</f>
        <v>1</v>
      </c>
      <c r="CZ21" s="1234">
        <f>+'1015 IDRD'!$D$63</f>
        <v>0.59783777777777791</v>
      </c>
      <c r="DA21" s="1231">
        <f>+'1015 IDRD'!$O$85</f>
        <v>0.1</v>
      </c>
      <c r="DB21" s="1045">
        <f>+'1015 IDRD'!$O$86</f>
        <v>0.1</v>
      </c>
      <c r="DC21" s="1045">
        <f>+'1015 IDRD'!$O$87</f>
        <v>0.2</v>
      </c>
      <c r="DD21" s="1213">
        <f>+'1015 IDRD'!$J$85</f>
        <v>1</v>
      </c>
      <c r="DE21" s="1045">
        <f>+'1015 IDRD'!$O$89</f>
        <v>0.3</v>
      </c>
      <c r="DF21" s="1213">
        <f>+'1015 IDRD'!$J$89</f>
        <v>1</v>
      </c>
      <c r="DG21" s="1045">
        <f>+'1015 IDRD'!$O$90</f>
        <v>0.3</v>
      </c>
      <c r="DH21" s="1217">
        <f>+'1015 IDRD'!$J$90</f>
        <v>1</v>
      </c>
      <c r="DI21" s="1224">
        <f>+'1015 IDRD'!$D$85</f>
        <v>1</v>
      </c>
      <c r="DJ21" s="1221">
        <f>+'1015 IDRD'!$D$91</f>
        <v>0.82279339316239331</v>
      </c>
      <c r="DK21" s="1259">
        <f>+'1015 IDRD'!$D$91</f>
        <v>0.82279339316239331</v>
      </c>
      <c r="DL21" s="1257">
        <v>15</v>
      </c>
      <c r="DM21" s="1130">
        <v>0.86466276923076923</v>
      </c>
      <c r="DN21" s="1156">
        <f t="shared" si="0"/>
        <v>-4.186937606837593E-2</v>
      </c>
    </row>
    <row r="22" spans="1:118" s="1125" customFormat="1" ht="42.75" customHeight="1" x14ac:dyDescent="0.25">
      <c r="A22" s="1046">
        <v>1053</v>
      </c>
      <c r="B22" s="1129" t="s">
        <v>56</v>
      </c>
      <c r="C22" s="1129" t="s">
        <v>5264</v>
      </c>
      <c r="D22" s="1045">
        <f>+'1053 SJUR'!O2</f>
        <v>0.4</v>
      </c>
      <c r="E22" s="1045">
        <f>+'1053 SJUR'!O3</f>
        <v>0.4</v>
      </c>
      <c r="F22" s="1045">
        <f>+'1053 SJUR'!$O$4</f>
        <v>0.05</v>
      </c>
      <c r="G22" s="1045">
        <f>+'1053 SJUR'!$O$5</f>
        <v>0.15</v>
      </c>
      <c r="H22" s="1155">
        <f>+'1053 SJUR'!$J$2</f>
        <v>1</v>
      </c>
      <c r="I22" s="1045">
        <f>+'1053 SJUR'!$O$7</f>
        <v>0.1</v>
      </c>
      <c r="J22" s="1045">
        <f>+'1053 SJUR'!$O$8</f>
        <v>0.2</v>
      </c>
      <c r="K22" s="1045">
        <f>+'1053 SJUR'!$O$9</f>
        <v>0.4</v>
      </c>
      <c r="L22" s="1045">
        <f>+'1053 SJUR'!$O$10</f>
        <v>0.3</v>
      </c>
      <c r="M22" s="1155">
        <f>+'1053 SJUR'!$J$7</f>
        <v>1</v>
      </c>
      <c r="N22" s="1045">
        <f>+'1053 SJUR'!$O$12</f>
        <v>0.1</v>
      </c>
      <c r="O22" s="1045">
        <f>+'1053 SJUR'!$O$13</f>
        <v>0.1</v>
      </c>
      <c r="P22" s="1045">
        <f>+'1053 SJUR'!$O$14</f>
        <v>0.5</v>
      </c>
      <c r="Q22" s="1045">
        <f>+'1053 SJUR'!$O$15</f>
        <v>0.3</v>
      </c>
      <c r="R22" s="1245">
        <f>+'1053 SJUR'!$J$12</f>
        <v>1</v>
      </c>
      <c r="S22" s="1250">
        <f>+'1053 SJUR'!$D$2</f>
        <v>0.99999999999999989</v>
      </c>
      <c r="T22" s="1231">
        <f>+'1053 SJUR'!$O$17</f>
        <v>0.1</v>
      </c>
      <c r="U22" s="1045">
        <f>+'1053 SJUR'!$O$18</f>
        <v>0.05</v>
      </c>
      <c r="V22" s="1045">
        <f>+'1053 SJUR'!$O$19</f>
        <v>0.54090909090909089</v>
      </c>
      <c r="W22" s="1162">
        <f>+'1053 SJUR'!$J$17</f>
        <v>0.69090909090909092</v>
      </c>
      <c r="X22" s="1045">
        <f>+'1053 SJUR'!$O$21</f>
        <v>0.1</v>
      </c>
      <c r="Y22" s="1045">
        <f>+'1053 SJUR'!$O$22</f>
        <v>0.05</v>
      </c>
      <c r="Z22" s="1045">
        <f>+'1053 SJUR'!$O$23</f>
        <v>0.05</v>
      </c>
      <c r="AA22" s="1045">
        <f>+'1053 SJUR'!$O$24</f>
        <v>0.39</v>
      </c>
      <c r="AB22" s="1045">
        <f>+'1053 SJUR'!$O$25</f>
        <v>0</v>
      </c>
      <c r="AC22" s="1162">
        <f>+'1053 SJUR'!$J$21</f>
        <v>0.59000000000000008</v>
      </c>
      <c r="AD22" s="1045">
        <f>+'1053 SJUR'!$O$27</f>
        <v>0.1</v>
      </c>
      <c r="AE22" s="1045">
        <f>+'1053 SJUR'!$O$28</f>
        <v>0.38181818181818178</v>
      </c>
      <c r="AF22" s="1045">
        <f>+'1053 SJUR'!$O$29</f>
        <v>0.3</v>
      </c>
      <c r="AG22" s="1162">
        <f>+'1053 SJUR'!$J$27</f>
        <v>0.78181818181818175</v>
      </c>
      <c r="AH22" s="1045">
        <f>+'1053 SJUR'!$O$31</f>
        <v>0.1</v>
      </c>
      <c r="AI22" s="1045">
        <f>+'1053 SJUR'!$O$32</f>
        <v>0</v>
      </c>
      <c r="AJ22" s="1045">
        <f>+'1053 SJUR'!$O$33</f>
        <v>0</v>
      </c>
      <c r="AK22" s="1045">
        <f>+'1053 SJUR'!$O$34</f>
        <v>0</v>
      </c>
      <c r="AL22" s="1045">
        <f>+'1053 SJUR'!$O$35</f>
        <v>0</v>
      </c>
      <c r="AM22" s="1045">
        <f>+'1053 SJUR'!$O$36</f>
        <v>0.05</v>
      </c>
      <c r="AN22" s="1162">
        <f>+'1053 SJUR'!$J$31</f>
        <v>0.22222222222222224</v>
      </c>
      <c r="AO22" s="1334">
        <f>+'1053 SJUR'!$O$37</f>
        <v>0.15000000000000002</v>
      </c>
      <c r="AP22" s="1045">
        <f>+'1053 SJUR'!$O$38</f>
        <v>0.1</v>
      </c>
      <c r="AQ22" s="1045">
        <f>+'1053 SJUR'!$O$39</f>
        <v>0.1</v>
      </c>
      <c r="AR22" s="1045">
        <f>+'1053 SJUR'!$O$40</f>
        <v>0.25</v>
      </c>
      <c r="AS22" s="1045">
        <f>+'1053 SJUR'!$O$41</f>
        <v>0.1</v>
      </c>
      <c r="AT22" s="1045">
        <f>+'1053 SJUR'!$O$42</f>
        <v>0.1</v>
      </c>
      <c r="AU22" s="1045">
        <f>+'1053 SJUR'!$O$43</f>
        <v>0</v>
      </c>
      <c r="AV22" s="1045">
        <f>+'1053 SJUR'!$O$44</f>
        <v>0</v>
      </c>
      <c r="AW22" s="1162">
        <f>+'1053 SJUR'!$J$38</f>
        <v>1.0000000000000002</v>
      </c>
      <c r="AX22" s="1334">
        <f>+'1053 SJUR'!$O$45</f>
        <v>0.65</v>
      </c>
      <c r="AY22" s="1045">
        <f>+'1053 SJUR'!$O$46</f>
        <v>0.1</v>
      </c>
      <c r="AZ22" s="1045">
        <f>+'1053 SJUR'!$O$47</f>
        <v>0.2</v>
      </c>
      <c r="BA22" s="1045">
        <f>+'1053 SJUR'!$O$48</f>
        <v>0.2</v>
      </c>
      <c r="BB22" s="1045">
        <f>+'1053 SJUR'!$O$49</f>
        <v>0.15</v>
      </c>
      <c r="BC22" s="1045">
        <f>+'1053 SJUR'!$O$50</f>
        <v>0.15</v>
      </c>
      <c r="BD22" s="1045">
        <f>+'1053 SJUR'!$O$51</f>
        <v>0.1</v>
      </c>
      <c r="BE22" s="1045">
        <f>+'1053 SJUR'!$O$52</f>
        <v>0.1</v>
      </c>
      <c r="BF22" s="1162">
        <f>+'1053 SJUR'!$J$46</f>
        <v>1</v>
      </c>
      <c r="BG22" s="1045">
        <f>+'1053 SJUR'!$O$54</f>
        <v>0.125</v>
      </c>
      <c r="BH22" s="1045">
        <f>+'1053 SJUR'!$O$55</f>
        <v>0.125</v>
      </c>
      <c r="BI22" s="1045">
        <f>+'1053 SJUR'!$O$56</f>
        <v>0.125</v>
      </c>
      <c r="BJ22" s="1045">
        <f>+'1053 SJUR'!$O$57</f>
        <v>0.125</v>
      </c>
      <c r="BK22" s="1045">
        <f>+'1053 SJUR'!$O$58</f>
        <v>0.125</v>
      </c>
      <c r="BL22" s="1045">
        <f>+'1053 SJUR'!$O$59</f>
        <v>0.125</v>
      </c>
      <c r="BM22" s="1045">
        <f>+'1053 SJUR'!$O$60</f>
        <v>0.125</v>
      </c>
      <c r="BN22" s="1045">
        <f>+'1053 SJUR'!$O$61</f>
        <v>0.125</v>
      </c>
      <c r="BO22" s="1238">
        <f>+'1053 SJUR'!$J$54</f>
        <v>1</v>
      </c>
      <c r="BP22" s="1241">
        <f>+'1053 SJUR'!$D$17</f>
        <v>0.77072222222222231</v>
      </c>
      <c r="BQ22" s="1231">
        <f>+'1053 SJUR'!$O$63</f>
        <v>0.1</v>
      </c>
      <c r="BR22" s="1045">
        <f>+'1053 SJUR'!$O$64</f>
        <v>2.86E-2</v>
      </c>
      <c r="BS22" s="1045">
        <f>+'1053 SJUR'!$O$65</f>
        <v>2.86E-2</v>
      </c>
      <c r="BT22" s="1045">
        <f>+'1053 SJUR'!$O$66</f>
        <v>2.86E-2</v>
      </c>
      <c r="BU22" s="1045">
        <f>+'1053 SJUR'!$O$67</f>
        <v>2.86E-2</v>
      </c>
      <c r="BV22" s="1045">
        <f>+'1053 SJUR'!$O$68</f>
        <v>0</v>
      </c>
      <c r="BW22" s="1045">
        <f>+'1053 SJUR'!$O$69</f>
        <v>0</v>
      </c>
      <c r="BX22" s="1045">
        <f>+'1053 SJUR'!$O$70</f>
        <v>0</v>
      </c>
      <c r="BY22" s="1045">
        <f>+'1053 SJUR'!$O$71</f>
        <v>0</v>
      </c>
      <c r="BZ22" s="1045">
        <f>+'1053 SJUR'!$O$72</f>
        <v>0</v>
      </c>
      <c r="CA22" s="1045">
        <f>+'1053 SJUR'!$O$73</f>
        <v>0</v>
      </c>
      <c r="CB22" s="1045">
        <f>+'1053 SJUR'!$O$74</f>
        <v>0</v>
      </c>
      <c r="CC22" s="1045">
        <f>+'1053 SJUR'!$O$75</f>
        <v>0</v>
      </c>
      <c r="CD22" s="1045">
        <f>+'1053 SJUR'!$O$76</f>
        <v>2.86E-2</v>
      </c>
      <c r="CE22" s="1045">
        <f>+'1053 SJUR'!$O$77</f>
        <v>2.86E-2</v>
      </c>
      <c r="CF22" s="1045">
        <f>+'1053 SJUR'!$O$78</f>
        <v>0</v>
      </c>
      <c r="CG22" s="1045">
        <f>+'1053 SJUR'!$O$79</f>
        <v>0</v>
      </c>
      <c r="CH22" s="1045">
        <f>+'1053 SJUR'!$O$80</f>
        <v>0</v>
      </c>
      <c r="CI22" s="1208">
        <f>+'1053 SJUR'!$J$63</f>
        <v>0.27160000000000006</v>
      </c>
      <c r="CJ22" s="1045">
        <f>+'1053 SJUR'!$O$42</f>
        <v>0.1</v>
      </c>
      <c r="CK22" s="1045">
        <f>+'1053 SJUR'!$O$43</f>
        <v>0</v>
      </c>
      <c r="CL22" s="1045">
        <f>+'1053 SJUR'!$O$44</f>
        <v>0</v>
      </c>
      <c r="CM22" s="1208">
        <f>+'1053 SJUR'!$J$82</f>
        <v>0.22222222222222227</v>
      </c>
      <c r="CN22" s="1045">
        <f>+'1053 SJUR'!$O$34</f>
        <v>0</v>
      </c>
      <c r="CO22" s="1045">
        <f>+'1053 SJUR'!$O$35</f>
        <v>0</v>
      </c>
      <c r="CP22" s="1045">
        <f>+'1053 SJUR'!$O$36</f>
        <v>0.05</v>
      </c>
      <c r="CQ22" s="1208">
        <f>+'1053 SJUR'!$J$83</f>
        <v>9.0909090909090912E-2</v>
      </c>
      <c r="CR22" s="1045">
        <f>+'1053 SJUR'!$O$46</f>
        <v>0.1</v>
      </c>
      <c r="CS22" s="1045">
        <f>+'1053 SJUR'!$O$47</f>
        <v>0.2</v>
      </c>
      <c r="CT22" s="1045">
        <f>+'1053 SJUR'!$O$48</f>
        <v>0.2</v>
      </c>
      <c r="CU22" s="1045">
        <f>+'1053 SJUR'!$O$49</f>
        <v>0.15</v>
      </c>
      <c r="CV22" s="1045">
        <f>+'1053 SJUR'!$O$50</f>
        <v>0.15</v>
      </c>
      <c r="CW22" s="1045">
        <f>+'1053 SJUR'!$O$51</f>
        <v>0.1</v>
      </c>
      <c r="CX22" s="1045">
        <f>+'1053 SJUR'!$O$52</f>
        <v>0.1</v>
      </c>
      <c r="CY22" s="1228">
        <f>+'1053 SJUR'!$J$84</f>
        <v>1</v>
      </c>
      <c r="CZ22" s="1234">
        <f>+'1053 SJUR'!$D$63</f>
        <v>0.33400525252525254</v>
      </c>
      <c r="DA22" s="1231">
        <f>+'1053 SJUR'!$O$85</f>
        <v>0.1</v>
      </c>
      <c r="DB22" s="1045">
        <f>+'1053 SJUR'!$O$86</f>
        <v>0.1</v>
      </c>
      <c r="DC22" s="1045">
        <f>+'1053 SJUR'!$O$87</f>
        <v>0.2</v>
      </c>
      <c r="DD22" s="1213">
        <f>+'1053 SJUR'!$J$85</f>
        <v>1</v>
      </c>
      <c r="DE22" s="1045">
        <f>+'1053 SJUR'!$O$89</f>
        <v>0.3</v>
      </c>
      <c r="DF22" s="1213">
        <f>+'1053 SJUR'!$J$89</f>
        <v>1</v>
      </c>
      <c r="DG22" s="1045">
        <f>+'1053 SJUR'!$O$90</f>
        <v>0.3</v>
      </c>
      <c r="DH22" s="1217">
        <f>+'1053 SJUR'!$J$90</f>
        <v>1</v>
      </c>
      <c r="DI22" s="1224">
        <f>+'1053 SJUR'!$D$85</f>
        <v>1</v>
      </c>
      <c r="DJ22" s="1221">
        <f>+'1053 SJUR'!$D$91</f>
        <v>0.80729774747474747</v>
      </c>
      <c r="DK22" s="1259">
        <f>+'1053 SJUR'!$D$91</f>
        <v>0.80729774747474747</v>
      </c>
      <c r="DL22" s="1256">
        <v>16</v>
      </c>
      <c r="DM22" s="1130">
        <v>0.69087585858585865</v>
      </c>
      <c r="DN22" s="1156">
        <f t="shared" si="0"/>
        <v>0.11642188888888882</v>
      </c>
    </row>
    <row r="23" spans="1:118" s="1125" customFormat="1" ht="42.75" customHeight="1" x14ac:dyDescent="0.25">
      <c r="A23" s="1046">
        <v>1022</v>
      </c>
      <c r="B23" s="1129" t="s">
        <v>26</v>
      </c>
      <c r="C23" s="1129" t="s">
        <v>2759</v>
      </c>
      <c r="D23" s="1045">
        <f>+'1022 VEED'!O2</f>
        <v>0.4</v>
      </c>
      <c r="E23" s="1045">
        <f>+'1022 VEED'!O3</f>
        <v>0.4</v>
      </c>
      <c r="F23" s="1045">
        <f>+'1022 VEED'!$O$4</f>
        <v>0.05</v>
      </c>
      <c r="G23" s="1045">
        <f>+'1022 VEED'!$O$5</f>
        <v>0.15</v>
      </c>
      <c r="H23" s="1155">
        <f>+'1022 VEED'!$J$2</f>
        <v>1</v>
      </c>
      <c r="I23" s="1045">
        <f>+'1022 VEED'!$O$7</f>
        <v>0.1</v>
      </c>
      <c r="J23" s="1045">
        <f>+'1022 VEED'!$O$8</f>
        <v>0.2</v>
      </c>
      <c r="K23" s="1045">
        <f>+'1022 VEED'!$O$9</f>
        <v>0.4</v>
      </c>
      <c r="L23" s="1045">
        <f>+'1022 VEED'!$O$10</f>
        <v>0.3</v>
      </c>
      <c r="M23" s="1155">
        <f>+'1022 VEED'!$J$7</f>
        <v>1</v>
      </c>
      <c r="N23" s="1045">
        <f>+'1022 VEED'!$O$12</f>
        <v>0.1</v>
      </c>
      <c r="O23" s="1045">
        <f>+'1022 VEED'!$O$13</f>
        <v>0.1</v>
      </c>
      <c r="P23" s="1045">
        <f>+'1022 VEED'!$O$14</f>
        <v>0.5</v>
      </c>
      <c r="Q23" s="1045">
        <f>+'1022 VEED'!$O$15</f>
        <v>0.3</v>
      </c>
      <c r="R23" s="1245">
        <f>+'1022 VEED'!$J$12</f>
        <v>1</v>
      </c>
      <c r="S23" s="1250">
        <f>+'1022 VEED'!$D$2</f>
        <v>0.99999999999999989</v>
      </c>
      <c r="T23" s="1231">
        <f>+'1022 VEED'!$O$17</f>
        <v>0.1</v>
      </c>
      <c r="U23" s="1045">
        <f>+'1022 VEED'!$O$18</f>
        <v>0.05</v>
      </c>
      <c r="V23" s="1045">
        <f>+'1022 VEED'!$O$19</f>
        <v>0.31874999999999998</v>
      </c>
      <c r="W23" s="1162">
        <f>+'1022 VEED'!$J$17</f>
        <v>0.46875</v>
      </c>
      <c r="X23" s="1045">
        <f>+'1022 VEED'!$O$21</f>
        <v>0.1</v>
      </c>
      <c r="Y23" s="1045">
        <f>+'1022 VEED'!$O$22</f>
        <v>0.05</v>
      </c>
      <c r="Z23" s="1045">
        <f>+'1022 VEED'!$O$23</f>
        <v>0.05</v>
      </c>
      <c r="AA23" s="1045">
        <f>+'1022 VEED'!$O$24</f>
        <v>0.5</v>
      </c>
      <c r="AB23" s="1045">
        <f>+'1022 VEED'!$O$25</f>
        <v>0</v>
      </c>
      <c r="AC23" s="1162">
        <f>+'1022 VEED'!$J$21</f>
        <v>0.7</v>
      </c>
      <c r="AD23" s="1045">
        <f>+'1022 VEED'!$O$27</f>
        <v>0.1</v>
      </c>
      <c r="AE23" s="1045">
        <f>+'1022 VEED'!$O$28</f>
        <v>0.22499999999999998</v>
      </c>
      <c r="AF23" s="1045">
        <f>+'1022 VEED'!$O$29</f>
        <v>0.3</v>
      </c>
      <c r="AG23" s="1162">
        <f>+'1022 VEED'!$J$27</f>
        <v>0.625</v>
      </c>
      <c r="AH23" s="1045">
        <f>+'1022 VEED'!$O$31</f>
        <v>0.1</v>
      </c>
      <c r="AI23" s="1045">
        <f>+'1022 VEED'!$O$32</f>
        <v>0.1</v>
      </c>
      <c r="AJ23" s="1045">
        <f>+'1022 VEED'!$O$33</f>
        <v>0.25</v>
      </c>
      <c r="AK23" s="1045">
        <f>+'1022 VEED'!$O$34</f>
        <v>0.25</v>
      </c>
      <c r="AL23" s="1045">
        <f>+'1022 VEED'!$O$35</f>
        <v>0</v>
      </c>
      <c r="AM23" s="1045">
        <f>+'1022 VEED'!$O$36</f>
        <v>0.05</v>
      </c>
      <c r="AN23" s="1162">
        <f>+'1022 VEED'!$J$31</f>
        <v>1</v>
      </c>
      <c r="AO23" s="1334">
        <f>+'1022 VEED'!$O$37</f>
        <v>0.75</v>
      </c>
      <c r="AP23" s="1045">
        <f>+'1022 VEED'!$O$38</f>
        <v>0.1</v>
      </c>
      <c r="AQ23" s="1045">
        <f>+'1022 VEED'!$O$39</f>
        <v>0.1</v>
      </c>
      <c r="AR23" s="1045">
        <f>+'1022 VEED'!$O$40</f>
        <v>0.25</v>
      </c>
      <c r="AS23" s="1045">
        <f>+'1022 VEED'!$O$41</f>
        <v>0</v>
      </c>
      <c r="AT23" s="1045">
        <f>+'1022 VEED'!$O$42</f>
        <v>0.1</v>
      </c>
      <c r="AU23" s="1045">
        <f>+'1022 VEED'!$O$43</f>
        <v>0</v>
      </c>
      <c r="AV23" s="1045">
        <f>+'1022 VEED'!$O$44</f>
        <v>0</v>
      </c>
      <c r="AW23" s="1162">
        <f>+'1022 VEED'!$J$38</f>
        <v>0.81818181818181834</v>
      </c>
      <c r="AX23" s="1334">
        <f>+'1022 VEED'!$O$45</f>
        <v>0.55000000000000004</v>
      </c>
      <c r="AY23" s="1045">
        <f>+'1022 VEED'!$O$46</f>
        <v>0.1</v>
      </c>
      <c r="AZ23" s="1045">
        <f>+'1022 VEED'!$O$47</f>
        <v>0.2</v>
      </c>
      <c r="BA23" s="1045">
        <f>+'1022 VEED'!$O$48</f>
        <v>0.2</v>
      </c>
      <c r="BB23" s="1045">
        <f>+'1022 VEED'!$O$49</f>
        <v>0.15</v>
      </c>
      <c r="BC23" s="1045">
        <f>+'1022 VEED'!$O$50</f>
        <v>0.15</v>
      </c>
      <c r="BD23" s="1045">
        <f>+'1022 VEED'!$O$51</f>
        <v>0.1</v>
      </c>
      <c r="BE23" s="1045">
        <f>+'1022 VEED'!$O$52</f>
        <v>0.1</v>
      </c>
      <c r="BF23" s="1162">
        <f>+'1022 VEED'!$J$46</f>
        <v>1</v>
      </c>
      <c r="BG23" s="1045">
        <f>+'1022 VEED'!$O$54</f>
        <v>0.125</v>
      </c>
      <c r="BH23" s="1045">
        <f>+'1022 VEED'!$O$55</f>
        <v>0.125</v>
      </c>
      <c r="BI23" s="1045">
        <f>+'1022 VEED'!$O$56</f>
        <v>0.125</v>
      </c>
      <c r="BJ23" s="1045">
        <f>+'1022 VEED'!$O$57</f>
        <v>0.125</v>
      </c>
      <c r="BK23" s="1045">
        <f>+'1022 VEED'!$O$58</f>
        <v>0.125</v>
      </c>
      <c r="BL23" s="1045">
        <f>+'1022 VEED'!$O$59</f>
        <v>0.125</v>
      </c>
      <c r="BM23" s="1045">
        <f>+'1022 VEED'!$O$60</f>
        <v>0.125</v>
      </c>
      <c r="BN23" s="1045">
        <f>+'1022 VEED'!$O$61</f>
        <v>0.125</v>
      </c>
      <c r="BO23" s="1238">
        <f>+'1022 VEED'!$J$54</f>
        <v>1</v>
      </c>
      <c r="BP23" s="1241">
        <f>+'1022 VEED'!$D$17</f>
        <v>0.76394886363636361</v>
      </c>
      <c r="BQ23" s="1231">
        <f>+'1022 VEED'!$O$63</f>
        <v>0.1</v>
      </c>
      <c r="BR23" s="1045">
        <f>+'1022 VEED'!$O$64</f>
        <v>2.86E-2</v>
      </c>
      <c r="BS23" s="1045">
        <f>+'1022 VEED'!$O$65</f>
        <v>2.86E-2</v>
      </c>
      <c r="BT23" s="1045">
        <f>+'1022 VEED'!$O$66</f>
        <v>2.86E-2</v>
      </c>
      <c r="BU23" s="1045">
        <f>+'1022 VEED'!$O$67</f>
        <v>2.86E-2</v>
      </c>
      <c r="BV23" s="1045">
        <f>+'1022 VEED'!$O$68</f>
        <v>0</v>
      </c>
      <c r="BW23" s="1045">
        <f>+'1022 VEED'!$O$69</f>
        <v>0</v>
      </c>
      <c r="BX23" s="1045">
        <f>+'1022 VEED'!$O$70</f>
        <v>0</v>
      </c>
      <c r="BY23" s="1045">
        <f>+'1022 VEED'!$O$71</f>
        <v>2.86E-2</v>
      </c>
      <c r="BZ23" s="1045">
        <f>+'1022 VEED'!$O$72</f>
        <v>0</v>
      </c>
      <c r="CA23" s="1045">
        <f>+'1022 VEED'!$O$73</f>
        <v>0</v>
      </c>
      <c r="CB23" s="1045">
        <f>+'1022 VEED'!$O$74</f>
        <v>0</v>
      </c>
      <c r="CC23" s="1045">
        <f>+'1022 VEED'!$O$75</f>
        <v>0</v>
      </c>
      <c r="CD23" s="1045">
        <f>+'1022 VEED'!$O$76</f>
        <v>2.86E-2</v>
      </c>
      <c r="CE23" s="1045">
        <f>+'1022 VEED'!$O$77</f>
        <v>2.86E-2</v>
      </c>
      <c r="CF23" s="1045">
        <f>+'1022 VEED'!$O$78</f>
        <v>0.1</v>
      </c>
      <c r="CG23" s="1045">
        <f>+'1022 VEED'!$O$79</f>
        <v>0.1</v>
      </c>
      <c r="CH23" s="1045">
        <f>+'1022 VEED'!$O$80</f>
        <v>0</v>
      </c>
      <c r="CI23" s="1208">
        <f>+'1022 VEED'!$J$63</f>
        <v>0.50020000000000009</v>
      </c>
      <c r="CJ23" s="1045">
        <f>+'1022 VEED'!$O$42</f>
        <v>0.1</v>
      </c>
      <c r="CK23" s="1045">
        <f>+'1022 VEED'!$O$43</f>
        <v>0</v>
      </c>
      <c r="CL23" s="1045">
        <f>+'1022 VEED'!$O$44</f>
        <v>0</v>
      </c>
      <c r="CM23" s="1208">
        <f>+'1022 VEED'!$J$82</f>
        <v>0.22222222222222227</v>
      </c>
      <c r="CN23" s="1045">
        <f>+'1022 VEED'!$O$34</f>
        <v>0.25</v>
      </c>
      <c r="CO23" s="1045">
        <f>+'1022 VEED'!$O$35</f>
        <v>0</v>
      </c>
      <c r="CP23" s="1045">
        <f>+'1022 VEED'!$O$36</f>
        <v>0.05</v>
      </c>
      <c r="CQ23" s="1208">
        <f>+'1022 VEED'!$J$83</f>
        <v>0.54545454545454541</v>
      </c>
      <c r="CR23" s="1045">
        <f>+'1022 VEED'!$O$46</f>
        <v>0.1</v>
      </c>
      <c r="CS23" s="1045">
        <f>+'1022 VEED'!$O$47</f>
        <v>0.2</v>
      </c>
      <c r="CT23" s="1045">
        <f>+'1022 VEED'!$O$48</f>
        <v>0.2</v>
      </c>
      <c r="CU23" s="1045">
        <f>+'1022 VEED'!$O$49</f>
        <v>0.15</v>
      </c>
      <c r="CV23" s="1045">
        <f>+'1022 VEED'!$O$50</f>
        <v>0.15</v>
      </c>
      <c r="CW23" s="1045">
        <f>+'1022 VEED'!$O$51</f>
        <v>0.1</v>
      </c>
      <c r="CX23" s="1045">
        <f>+'1022 VEED'!$O$52</f>
        <v>0.1</v>
      </c>
      <c r="CY23" s="1228">
        <f>+'1022 VEED'!$J$84</f>
        <v>1</v>
      </c>
      <c r="CZ23" s="1234">
        <f>+'1022 VEED'!$D$63</f>
        <v>0.47076707070707069</v>
      </c>
      <c r="DA23" s="1231">
        <f>+'1022 VEED'!$O$85</f>
        <v>0.1</v>
      </c>
      <c r="DB23" s="1045">
        <f>+'1022 VEED'!$O$86</f>
        <v>0.1</v>
      </c>
      <c r="DC23" s="1045">
        <f>+'1022 VEED'!$O$87</f>
        <v>0.2</v>
      </c>
      <c r="DD23" s="1213">
        <f>+'1022 VEED'!$J$85</f>
        <v>1</v>
      </c>
      <c r="DE23" s="1045">
        <f>+'1022 VEED'!$O$89</f>
        <v>0</v>
      </c>
      <c r="DF23" s="1213">
        <f>+'1022 VEED'!$J$89</f>
        <v>0</v>
      </c>
      <c r="DG23" s="1045">
        <f>+'1022 VEED'!$O$90</f>
        <v>0.3</v>
      </c>
      <c r="DH23" s="1217">
        <f>+'1022 VEED'!$J$90</f>
        <v>1</v>
      </c>
      <c r="DI23" s="1224">
        <f>+'1022 VEED'!$D$85</f>
        <v>0.7</v>
      </c>
      <c r="DJ23" s="1221">
        <f>+'1022 VEED'!$D$91</f>
        <v>0.80224858207070704</v>
      </c>
      <c r="DK23" s="1259">
        <f>+'1022 VEED'!$D$91</f>
        <v>0.80224858207070704</v>
      </c>
      <c r="DL23" s="1257">
        <v>17</v>
      </c>
      <c r="DM23" s="1130">
        <v>0.50060658207070707</v>
      </c>
      <c r="DN23" s="1156">
        <f t="shared" si="0"/>
        <v>0.30164199999999997</v>
      </c>
    </row>
    <row r="24" spans="1:118" s="1125" customFormat="1" ht="42.75" customHeight="1" x14ac:dyDescent="0.25">
      <c r="A24" s="1046">
        <v>1025</v>
      </c>
      <c r="B24" s="1129" t="s">
        <v>29</v>
      </c>
      <c r="C24" s="1129" t="s">
        <v>2995</v>
      </c>
      <c r="D24" s="1045">
        <f>+'1025 SDMU'!O2</f>
        <v>0.4</v>
      </c>
      <c r="E24" s="1045">
        <f>+'1025 SDMU'!O3</f>
        <v>0.4</v>
      </c>
      <c r="F24" s="1045">
        <f>+'1025 SDMU'!$O$4</f>
        <v>0.05</v>
      </c>
      <c r="G24" s="1045">
        <f>+'1025 SDMU'!$O$5</f>
        <v>0.15</v>
      </c>
      <c r="H24" s="1155">
        <f>+'1025 SDMU'!$J$2</f>
        <v>1</v>
      </c>
      <c r="I24" s="1045">
        <f>+'1025 SDMU'!$O$7</f>
        <v>0.1</v>
      </c>
      <c r="J24" s="1045">
        <f>+'1025 SDMU'!$O$8</f>
        <v>0.2</v>
      </c>
      <c r="K24" s="1045">
        <f>+'1025 SDMU'!$O$9</f>
        <v>0.4</v>
      </c>
      <c r="L24" s="1045">
        <f>+'1025 SDMU'!$O$10</f>
        <v>0.3</v>
      </c>
      <c r="M24" s="1155">
        <f>+'1025 SDMU'!$J$7</f>
        <v>1</v>
      </c>
      <c r="N24" s="1045">
        <f>+'1025 SDMU'!$O$12</f>
        <v>0.1</v>
      </c>
      <c r="O24" s="1045">
        <f>+'1025 SDMU'!$O$13</f>
        <v>0.1</v>
      </c>
      <c r="P24" s="1045">
        <f>+'1025 SDMU'!$O$14</f>
        <v>0.5</v>
      </c>
      <c r="Q24" s="1045">
        <f>+'1025 SDMU'!$O$15</f>
        <v>0.3</v>
      </c>
      <c r="R24" s="1245">
        <f>+'1025 SDMU'!$J$12</f>
        <v>1</v>
      </c>
      <c r="S24" s="1250">
        <f>+'1025 SDMU'!$D$2</f>
        <v>0.99999999999999989</v>
      </c>
      <c r="T24" s="1231">
        <f>+'1025 SDMU'!$O$17</f>
        <v>0.1</v>
      </c>
      <c r="U24" s="1045">
        <f>+'1025 SDMU'!$O$18</f>
        <v>0.05</v>
      </c>
      <c r="V24" s="1045">
        <f>+'1025 SDMU'!$O$19</f>
        <v>0</v>
      </c>
      <c r="W24" s="1162">
        <f>+'1025 SDMU'!$J$17</f>
        <v>0.15000000000000002</v>
      </c>
      <c r="X24" s="1045">
        <f>+'1025 SDMU'!$O$21</f>
        <v>0.1</v>
      </c>
      <c r="Y24" s="1045">
        <f>+'1025 SDMU'!$O$22</f>
        <v>0.05</v>
      </c>
      <c r="Z24" s="1045">
        <f>+'1025 SDMU'!$O$23</f>
        <v>0.05</v>
      </c>
      <c r="AA24" s="1045">
        <f>+'1025 SDMU'!$O$24</f>
        <v>0.39</v>
      </c>
      <c r="AB24" s="1045">
        <f>+'1025 SDMU'!$O$25</f>
        <v>0</v>
      </c>
      <c r="AC24" s="1162">
        <f>+'1025 SDMU'!$J$21</f>
        <v>0.59000000000000008</v>
      </c>
      <c r="AD24" s="1045">
        <f>+'1025 SDMU'!$O$27</f>
        <v>0.1</v>
      </c>
      <c r="AE24" s="1045">
        <f>+'1025 SDMU'!$O$28</f>
        <v>0.17647058823529413</v>
      </c>
      <c r="AF24" s="1045">
        <f>+'1025 SDMU'!$O$29</f>
        <v>0.3</v>
      </c>
      <c r="AG24" s="1162">
        <f>+'1025 SDMU'!$J$27</f>
        <v>0.57647058823529407</v>
      </c>
      <c r="AH24" s="1045">
        <f>+'1025 SDMU'!$O$31</f>
        <v>0.1</v>
      </c>
      <c r="AI24" s="1045">
        <f>+'1025 SDMU'!$O$32</f>
        <v>0.1</v>
      </c>
      <c r="AJ24" s="1045">
        <f>+'1025 SDMU'!$O$33</f>
        <v>0.25</v>
      </c>
      <c r="AK24" s="1045">
        <f>+'1025 SDMU'!$O$34</f>
        <v>0.25</v>
      </c>
      <c r="AL24" s="1045">
        <f>+'1025 SDMU'!$O$35</f>
        <v>0.25</v>
      </c>
      <c r="AM24" s="1045">
        <f>+'1025 SDMU'!$O$36</f>
        <v>0.05</v>
      </c>
      <c r="AN24" s="1162">
        <f>+'1025 SDMU'!$J$31</f>
        <v>1</v>
      </c>
      <c r="AO24" s="1334">
        <f>+'1025 SDMU'!$O$37</f>
        <v>1</v>
      </c>
      <c r="AP24" s="1045">
        <f>+'1025 SDMU'!$O$38</f>
        <v>0.1</v>
      </c>
      <c r="AQ24" s="1045">
        <f>+'1025 SDMU'!$O$39</f>
        <v>0.1</v>
      </c>
      <c r="AR24" s="1045">
        <f>+'1025 SDMU'!$O$40</f>
        <v>0.25</v>
      </c>
      <c r="AS24" s="1045">
        <f>+'1025 SDMU'!$O$41</f>
        <v>0.1</v>
      </c>
      <c r="AT24" s="1045">
        <f>+'1025 SDMU'!$O$42</f>
        <v>0.1</v>
      </c>
      <c r="AU24" s="1045">
        <f>+'1025 SDMU'!$O$43</f>
        <v>0</v>
      </c>
      <c r="AV24" s="1045">
        <f>+'1025 SDMU'!$O$44</f>
        <v>0.1</v>
      </c>
      <c r="AW24" s="1162">
        <f>+'1025 SDMU'!$J$38</f>
        <v>1</v>
      </c>
      <c r="AX24" s="1334">
        <f>+'1025 SDMU'!$O$45</f>
        <v>0.75</v>
      </c>
      <c r="AY24" s="1045">
        <f>+'1025 SDMU'!$O$46</f>
        <v>0.1</v>
      </c>
      <c r="AZ24" s="1045">
        <f>+'1025 SDMU'!$O$47</f>
        <v>0.2</v>
      </c>
      <c r="BA24" s="1045">
        <f>+'1025 SDMU'!$O$48</f>
        <v>0.2</v>
      </c>
      <c r="BB24" s="1045">
        <f>+'1025 SDMU'!$O$49</f>
        <v>0.15</v>
      </c>
      <c r="BC24" s="1045">
        <f>+'1025 SDMU'!$O$50</f>
        <v>0</v>
      </c>
      <c r="BD24" s="1045">
        <f>+'1025 SDMU'!$O$51</f>
        <v>0.1</v>
      </c>
      <c r="BE24" s="1045">
        <f>+'1025 SDMU'!$O$52</f>
        <v>0</v>
      </c>
      <c r="BF24" s="1162">
        <f>+'1025 SDMU'!$J$46</f>
        <v>0.75</v>
      </c>
      <c r="BG24" s="1045">
        <f>+'1025 SDMU'!$O$54</f>
        <v>0.125</v>
      </c>
      <c r="BH24" s="1045">
        <f>+'1025 SDMU'!$O$55</f>
        <v>0.125</v>
      </c>
      <c r="BI24" s="1045">
        <f>+'1025 SDMU'!$O$56</f>
        <v>0.125</v>
      </c>
      <c r="BJ24" s="1045">
        <f>+'1025 SDMU'!$O$57</f>
        <v>0.125</v>
      </c>
      <c r="BK24" s="1045">
        <f>+'1025 SDMU'!$O$58</f>
        <v>0.125</v>
      </c>
      <c r="BL24" s="1045">
        <f>+'1025 SDMU'!$O$59</f>
        <v>0.125</v>
      </c>
      <c r="BM24" s="1045">
        <f>+'1025 SDMU'!$O$60</f>
        <v>0.125</v>
      </c>
      <c r="BN24" s="1045">
        <f>+'1025 SDMU'!$O$61</f>
        <v>0.125</v>
      </c>
      <c r="BO24" s="1238">
        <f>+'1025 SDMU'!$J$54</f>
        <v>1</v>
      </c>
      <c r="BP24" s="1241">
        <f>+'1025 SDMU'!$D$17</f>
        <v>0.70129411764705873</v>
      </c>
      <c r="BQ24" s="1231">
        <f>+'1025 SDMU'!$O$63</f>
        <v>0.1</v>
      </c>
      <c r="BR24" s="1045">
        <f>+'1025 SDMU'!$O$64</f>
        <v>2.86E-2</v>
      </c>
      <c r="BS24" s="1045">
        <f>+'1025 SDMU'!$O$65</f>
        <v>2.86E-2</v>
      </c>
      <c r="BT24" s="1045">
        <f>+'1025 SDMU'!$O$66</f>
        <v>2.86E-2</v>
      </c>
      <c r="BU24" s="1045">
        <f>+'1025 SDMU'!$O$67</f>
        <v>2.86E-2</v>
      </c>
      <c r="BV24" s="1045">
        <f>+'1025 SDMU'!$O$68</f>
        <v>2.86E-2</v>
      </c>
      <c r="BW24" s="1045">
        <f>+'1025 SDMU'!$O$69</f>
        <v>0</v>
      </c>
      <c r="BX24" s="1045">
        <f>+'1025 SDMU'!$O$70</f>
        <v>0</v>
      </c>
      <c r="BY24" s="1045">
        <f>+'1025 SDMU'!$O$71</f>
        <v>2.86E-2</v>
      </c>
      <c r="BZ24" s="1045">
        <f>+'1025 SDMU'!$O$72</f>
        <v>0</v>
      </c>
      <c r="CA24" s="1045">
        <f>+'1025 SDMU'!$O$73</f>
        <v>0</v>
      </c>
      <c r="CB24" s="1045">
        <f>+'1025 SDMU'!$O$74</f>
        <v>2.86E-2</v>
      </c>
      <c r="CC24" s="1045">
        <f>+'1025 SDMU'!$O$75</f>
        <v>2.86E-2</v>
      </c>
      <c r="CD24" s="1045">
        <f>+'1025 SDMU'!$O$76</f>
        <v>2.86E-2</v>
      </c>
      <c r="CE24" s="1045">
        <f>+'1025 SDMU'!$O$77</f>
        <v>2.86E-2</v>
      </c>
      <c r="CF24" s="1045">
        <f>+'1025 SDMU'!$O$78</f>
        <v>0</v>
      </c>
      <c r="CG24" s="1045">
        <f>+'1025 SDMU'!$O$79</f>
        <v>0</v>
      </c>
      <c r="CH24" s="1045">
        <f>+'1025 SDMU'!$O$80</f>
        <v>0</v>
      </c>
      <c r="CI24" s="1208">
        <f>+'1025 SDMU'!$J$63</f>
        <v>0.38600000000000012</v>
      </c>
      <c r="CJ24" s="1045">
        <f>+'1025 SDMU'!$O$42</f>
        <v>0.1</v>
      </c>
      <c r="CK24" s="1045">
        <f>+'1025 SDMU'!$O$43</f>
        <v>0</v>
      </c>
      <c r="CL24" s="1045">
        <f>+'1025 SDMU'!$O$44</f>
        <v>0.1</v>
      </c>
      <c r="CM24" s="1208">
        <f>+'1025 SDMU'!$J$82</f>
        <v>0.44444444444444453</v>
      </c>
      <c r="CN24" s="1045">
        <f>+'1025 SDMU'!$O$34</f>
        <v>0.25</v>
      </c>
      <c r="CO24" s="1045">
        <f>+'1025 SDMU'!$O$35</f>
        <v>0.25</v>
      </c>
      <c r="CP24" s="1045">
        <f>+'1025 SDMU'!$O$36</f>
        <v>0.05</v>
      </c>
      <c r="CQ24" s="1208">
        <f>+'1025 SDMU'!$J$83</f>
        <v>1</v>
      </c>
      <c r="CR24" s="1045">
        <f>+'1025 SDMU'!$O$46</f>
        <v>0.1</v>
      </c>
      <c r="CS24" s="1045">
        <f>+'1025 SDMU'!$O$47</f>
        <v>0.2</v>
      </c>
      <c r="CT24" s="1045">
        <f>+'1025 SDMU'!$O$48</f>
        <v>0.2</v>
      </c>
      <c r="CU24" s="1045">
        <f>+'1025 SDMU'!$O$49</f>
        <v>0.15</v>
      </c>
      <c r="CV24" s="1045">
        <f>+'1025 SDMU'!$O$50</f>
        <v>0</v>
      </c>
      <c r="CW24" s="1045">
        <f>+'1025 SDMU'!$O$51</f>
        <v>0.1</v>
      </c>
      <c r="CX24" s="1045">
        <f>+'1025 SDMU'!$O$52</f>
        <v>0</v>
      </c>
      <c r="CY24" s="1228">
        <f>+'1025 SDMU'!$J$84</f>
        <v>0.75</v>
      </c>
      <c r="CZ24" s="1234">
        <f>+'1025 SDMU'!$D$63</f>
        <v>0.55607777777777789</v>
      </c>
      <c r="DA24" s="1231">
        <f>+'1025 SDMU'!$O$85</f>
        <v>0.1</v>
      </c>
      <c r="DB24" s="1045">
        <f>+'1025 SDMU'!$O$86</f>
        <v>0.1</v>
      </c>
      <c r="DC24" s="1045">
        <f>+'1025 SDMU'!$O$87</f>
        <v>0.2</v>
      </c>
      <c r="DD24" s="1213">
        <f>+'1025 SDMU'!$J$85</f>
        <v>1</v>
      </c>
      <c r="DE24" s="1045">
        <f>+'1025 SDMU'!$O$89</f>
        <v>0.3</v>
      </c>
      <c r="DF24" s="1213">
        <f>+'1025 SDMU'!$J$89</f>
        <v>1</v>
      </c>
      <c r="DG24" s="1045">
        <f>+'1025 SDMU'!$O$90</f>
        <v>0.3</v>
      </c>
      <c r="DH24" s="1217">
        <f>+'1025 SDMU'!$J$90</f>
        <v>1</v>
      </c>
      <c r="DI24" s="1224">
        <f>+'1025 SDMU'!$D$85</f>
        <v>1</v>
      </c>
      <c r="DJ24" s="1221">
        <f>+'1025 SDMU'!$D$91</f>
        <v>0.7913195424836601</v>
      </c>
      <c r="DK24" s="1259">
        <f>+'1025 SDMU'!$D$91</f>
        <v>0.7913195424836601</v>
      </c>
      <c r="DL24" s="1257">
        <v>18</v>
      </c>
      <c r="DM24" s="1130">
        <v>0.79036824836601305</v>
      </c>
      <c r="DN24" s="1156">
        <f t="shared" si="0"/>
        <v>9.5129411764705019E-4</v>
      </c>
    </row>
    <row r="25" spans="1:118" s="1125" customFormat="1" ht="42.75" customHeight="1" x14ac:dyDescent="0.25">
      <c r="A25" s="1046">
        <v>1020</v>
      </c>
      <c r="B25" s="1129" t="s">
        <v>24</v>
      </c>
      <c r="C25" s="1129" t="s">
        <v>1465</v>
      </c>
      <c r="D25" s="1045">
        <f>+'1020 IDARTES'!O2</f>
        <v>0.4</v>
      </c>
      <c r="E25" s="1045">
        <f>+'1020 IDARTES'!O3</f>
        <v>0.2</v>
      </c>
      <c r="F25" s="1045">
        <f>+'1020 IDARTES'!$O$4</f>
        <v>0.05</v>
      </c>
      <c r="G25" s="1045">
        <f>+'1020 IDARTES'!$O$5</f>
        <v>0.15</v>
      </c>
      <c r="H25" s="1155">
        <f>+'1020 IDARTES'!$J$2</f>
        <v>0.80000000000000016</v>
      </c>
      <c r="I25" s="1045">
        <f>+'1020 IDARTES'!$O$7</f>
        <v>0.1</v>
      </c>
      <c r="J25" s="1045">
        <f>+'1020 IDARTES'!$O$8</f>
        <v>0.2</v>
      </c>
      <c r="K25" s="1045">
        <f>+'1020 IDARTES'!$O$9</f>
        <v>0.4</v>
      </c>
      <c r="L25" s="1045">
        <f>+'1020 IDARTES'!$O$10</f>
        <v>0.3</v>
      </c>
      <c r="M25" s="1155">
        <f>+'1020 IDARTES'!$J$7</f>
        <v>1</v>
      </c>
      <c r="N25" s="1045">
        <f>+'1020 IDARTES'!$O$12</f>
        <v>0.1</v>
      </c>
      <c r="O25" s="1045">
        <f>+'1020 IDARTES'!$O$13</f>
        <v>0.1</v>
      </c>
      <c r="P25" s="1045">
        <f>+'1020 IDARTES'!$O$14</f>
        <v>0.3</v>
      </c>
      <c r="Q25" s="1045">
        <f>+'1020 IDARTES'!$O$15</f>
        <v>0.3</v>
      </c>
      <c r="R25" s="1245">
        <f>+'1020 IDARTES'!$J$12</f>
        <v>0.8</v>
      </c>
      <c r="S25" s="1250">
        <f>+'1020 IDARTES'!$D$2</f>
        <v>0.87000000000000011</v>
      </c>
      <c r="T25" s="1231">
        <f>+'1020 IDARTES'!$O$17</f>
        <v>0.1</v>
      </c>
      <c r="U25" s="1045">
        <f>+'1020 IDARTES'!$O$18</f>
        <v>0.05</v>
      </c>
      <c r="V25" s="1045">
        <f>+'1020 IDARTES'!$O$19</f>
        <v>0.39666666666666667</v>
      </c>
      <c r="W25" s="1162">
        <f>+'1020 IDARTES'!$J$17</f>
        <v>0.54666666666666663</v>
      </c>
      <c r="X25" s="1045">
        <f>+'1020 IDARTES'!$O$21</f>
        <v>0.1</v>
      </c>
      <c r="Y25" s="1045">
        <f>+'1020 IDARTES'!$O$22</f>
        <v>0.05</v>
      </c>
      <c r="Z25" s="1045">
        <f>+'1020 IDARTES'!$O$23</f>
        <v>0.05</v>
      </c>
      <c r="AA25" s="1045">
        <f>+'1020 IDARTES'!$O$24</f>
        <v>0.5</v>
      </c>
      <c r="AB25" s="1045">
        <f>+'1020 IDARTES'!$O$25</f>
        <v>0</v>
      </c>
      <c r="AC25" s="1162">
        <f>+'1020 IDARTES'!$J$21</f>
        <v>0.7</v>
      </c>
      <c r="AD25" s="1045">
        <f>+'1020 IDARTES'!$O$27</f>
        <v>0.1</v>
      </c>
      <c r="AE25" s="1045">
        <f>+'1020 IDARTES'!$O$28</f>
        <v>0.27999999999999997</v>
      </c>
      <c r="AF25" s="1045">
        <f>+'1020 IDARTES'!$O$29</f>
        <v>0.3</v>
      </c>
      <c r="AG25" s="1162">
        <f>+'1020 IDARTES'!$J$27</f>
        <v>0.67999999999999994</v>
      </c>
      <c r="AH25" s="1045">
        <f>+'1020 IDARTES'!$O$31</f>
        <v>0.1</v>
      </c>
      <c r="AI25" s="1045">
        <f>+'1020 IDARTES'!$O$32</f>
        <v>0.1</v>
      </c>
      <c r="AJ25" s="1045">
        <f>+'1020 IDARTES'!$O$33</f>
        <v>0</v>
      </c>
      <c r="AK25" s="1045">
        <f>+'1020 IDARTES'!$O$34</f>
        <v>0.25</v>
      </c>
      <c r="AL25" s="1045">
        <f>+'1020 IDARTES'!$O$35</f>
        <v>0</v>
      </c>
      <c r="AM25" s="1045">
        <f>+'1020 IDARTES'!$O$36</f>
        <v>0.05</v>
      </c>
      <c r="AN25" s="1162">
        <f>+'1020 IDARTES'!$J$31</f>
        <v>0.44444444444444448</v>
      </c>
      <c r="AO25" s="1334">
        <f>+'1020 IDARTES'!$O$37</f>
        <v>0.5</v>
      </c>
      <c r="AP25" s="1045">
        <f>+'1020 IDARTES'!$O$38</f>
        <v>0.1</v>
      </c>
      <c r="AQ25" s="1045">
        <f>+'1020 IDARTES'!$O$39</f>
        <v>0.1</v>
      </c>
      <c r="AR25" s="1045">
        <f>+'1020 IDARTES'!$O$40</f>
        <v>0.25</v>
      </c>
      <c r="AS25" s="1045">
        <f>+'1020 IDARTES'!$O$41</f>
        <v>0.1</v>
      </c>
      <c r="AT25" s="1045">
        <f>+'1020 IDARTES'!$O$42</f>
        <v>0.1</v>
      </c>
      <c r="AU25" s="1045">
        <f>+'1020 IDARTES'!$O$43</f>
        <v>0.25</v>
      </c>
      <c r="AV25" s="1045">
        <f>+'1020 IDARTES'!$O$44</f>
        <v>0.1</v>
      </c>
      <c r="AW25" s="1162">
        <f>+'1020 IDARTES'!$J$38</f>
        <v>1.0000000000000002</v>
      </c>
      <c r="AX25" s="1334">
        <f>+'1020 IDARTES'!$O$45</f>
        <v>1</v>
      </c>
      <c r="AY25" s="1045">
        <f>+'1020 IDARTES'!$O$46</f>
        <v>0.1</v>
      </c>
      <c r="AZ25" s="1045">
        <f>+'1020 IDARTES'!$O$47</f>
        <v>0</v>
      </c>
      <c r="BA25" s="1045">
        <f>+'1020 IDARTES'!$O$48</f>
        <v>0.2</v>
      </c>
      <c r="BB25" s="1045">
        <f>+'1020 IDARTES'!$O$49</f>
        <v>0.15</v>
      </c>
      <c r="BC25" s="1045">
        <f>+'1020 IDARTES'!$O$50</f>
        <v>0.15</v>
      </c>
      <c r="BD25" s="1045">
        <f>+'1020 IDARTES'!$O$51</f>
        <v>0.1</v>
      </c>
      <c r="BE25" s="1045">
        <f>+'1020 IDARTES'!$O$52</f>
        <v>0.1</v>
      </c>
      <c r="BF25" s="1162">
        <f>+'1020 IDARTES'!$J$46</f>
        <v>0.8</v>
      </c>
      <c r="BG25" s="1045">
        <f>+'1020 IDARTES'!$O$54</f>
        <v>0.125</v>
      </c>
      <c r="BH25" s="1045">
        <f>+'1020 IDARTES'!$O$55</f>
        <v>0.125</v>
      </c>
      <c r="BI25" s="1045">
        <f>+'1020 IDARTES'!$O$56</f>
        <v>0.125</v>
      </c>
      <c r="BJ25" s="1045">
        <f>+'1020 IDARTES'!$O$57</f>
        <v>0.125</v>
      </c>
      <c r="BK25" s="1045">
        <f>+'1020 IDARTES'!$O$58</f>
        <v>0.125</v>
      </c>
      <c r="BL25" s="1045">
        <f>+'1020 IDARTES'!$O$59</f>
        <v>0.125</v>
      </c>
      <c r="BM25" s="1045">
        <f>+'1020 IDARTES'!$O$60</f>
        <v>0.125</v>
      </c>
      <c r="BN25" s="1045">
        <f>+'1020 IDARTES'!$O$61</f>
        <v>0.125</v>
      </c>
      <c r="BO25" s="1238">
        <f>+'1020 IDARTES'!$J$54</f>
        <v>1</v>
      </c>
      <c r="BP25" s="1241">
        <f>+'1020 IDARTES'!$D$17</f>
        <v>0.74744444444444447</v>
      </c>
      <c r="BQ25" s="1231">
        <f>+'1020 IDARTES'!$O$63</f>
        <v>0.1</v>
      </c>
      <c r="BR25" s="1045">
        <f>+'1020 IDARTES'!$O$64</f>
        <v>2.86E-2</v>
      </c>
      <c r="BS25" s="1045">
        <f>+'1020 IDARTES'!$O$65</f>
        <v>2.86E-2</v>
      </c>
      <c r="BT25" s="1045">
        <f>+'1020 IDARTES'!$O$66</f>
        <v>2.86E-2</v>
      </c>
      <c r="BU25" s="1045">
        <f>+'1020 IDARTES'!$O$67</f>
        <v>2.86E-2</v>
      </c>
      <c r="BV25" s="1045">
        <f>+'1020 IDARTES'!$O$68</f>
        <v>2.86E-2</v>
      </c>
      <c r="BW25" s="1045">
        <f>+'1020 IDARTES'!$O$69</f>
        <v>0</v>
      </c>
      <c r="BX25" s="1045">
        <f>+'1020 IDARTES'!$O$70</f>
        <v>0</v>
      </c>
      <c r="BY25" s="1045">
        <f>+'1020 IDARTES'!$O$71</f>
        <v>2.86E-2</v>
      </c>
      <c r="BZ25" s="1045">
        <f>+'1020 IDARTES'!$O$72</f>
        <v>0</v>
      </c>
      <c r="CA25" s="1045">
        <f>+'1020 IDARTES'!$O$73</f>
        <v>0</v>
      </c>
      <c r="CB25" s="1045">
        <f>+'1020 IDARTES'!$O$74</f>
        <v>0</v>
      </c>
      <c r="CC25" s="1045">
        <f>+'1020 IDARTES'!$O$75</f>
        <v>0</v>
      </c>
      <c r="CD25" s="1045">
        <f>+'1020 IDARTES'!$O$76</f>
        <v>2.86E-2</v>
      </c>
      <c r="CE25" s="1045">
        <f>+'1020 IDARTES'!$O$77</f>
        <v>2.86E-2</v>
      </c>
      <c r="CF25" s="1045">
        <f>+'1020 IDARTES'!$O$78</f>
        <v>0</v>
      </c>
      <c r="CG25" s="1045">
        <f>+'1020 IDARTES'!$O$79</f>
        <v>0</v>
      </c>
      <c r="CH25" s="1045">
        <f>+'1020 IDARTES'!$O$80</f>
        <v>0</v>
      </c>
      <c r="CI25" s="1208">
        <f>+'1020 IDARTES'!$J$63</f>
        <v>0.32880000000000009</v>
      </c>
      <c r="CJ25" s="1045">
        <f>+'1020 IDARTES'!$O$42</f>
        <v>0.1</v>
      </c>
      <c r="CK25" s="1045">
        <f>+'1020 IDARTES'!$O$43</f>
        <v>0.25</v>
      </c>
      <c r="CL25" s="1045">
        <f>+'1020 IDARTES'!$O$44</f>
        <v>0.1</v>
      </c>
      <c r="CM25" s="1208">
        <f>+'1020 IDARTES'!$J$82</f>
        <v>1</v>
      </c>
      <c r="CN25" s="1045">
        <f>+'1020 IDARTES'!$O$34</f>
        <v>0.25</v>
      </c>
      <c r="CO25" s="1045">
        <f>+'1020 IDARTES'!$O$35</f>
        <v>0</v>
      </c>
      <c r="CP25" s="1045">
        <f>+'1020 IDARTES'!$O$36</f>
        <v>0.05</v>
      </c>
      <c r="CQ25" s="1208">
        <f>+'1020 IDARTES'!$J$83</f>
        <v>0.54545454545454541</v>
      </c>
      <c r="CR25" s="1045">
        <f>+'1020 IDARTES'!$O$46</f>
        <v>0.1</v>
      </c>
      <c r="CS25" s="1045">
        <f>+'1020 IDARTES'!$O$47</f>
        <v>0</v>
      </c>
      <c r="CT25" s="1045">
        <f>+'1020 IDARTES'!$O$48</f>
        <v>0.2</v>
      </c>
      <c r="CU25" s="1045">
        <f>+'1020 IDARTES'!$O$49</f>
        <v>0.15</v>
      </c>
      <c r="CV25" s="1045">
        <f>+'1020 IDARTES'!$O$50</f>
        <v>0.15</v>
      </c>
      <c r="CW25" s="1045">
        <f>+'1020 IDARTES'!$O$51</f>
        <v>0.1</v>
      </c>
      <c r="CX25" s="1045">
        <f>+'1020 IDARTES'!$O$52</f>
        <v>0.1</v>
      </c>
      <c r="CY25" s="1228">
        <f>+'1020 IDARTES'!$J$84</f>
        <v>0.8</v>
      </c>
      <c r="CZ25" s="1234">
        <f>+'1020 IDARTES'!$D$63</f>
        <v>0.70045818181818187</v>
      </c>
      <c r="DA25" s="1231">
        <f>+'1020 IDARTES'!$O$85</f>
        <v>0.1</v>
      </c>
      <c r="DB25" s="1045">
        <f>+'1020 IDARTES'!$O$86</f>
        <v>0.1</v>
      </c>
      <c r="DC25" s="1045">
        <f>+'1020 IDARTES'!$O$87</f>
        <v>0</v>
      </c>
      <c r="DD25" s="1213">
        <f>+'1020 IDARTES'!$J$85</f>
        <v>0.5</v>
      </c>
      <c r="DE25" s="1045">
        <f>+'1020 IDARTES'!$O$89</f>
        <v>0.3</v>
      </c>
      <c r="DF25" s="1213">
        <f>+'1020 IDARTES'!$J$89</f>
        <v>1</v>
      </c>
      <c r="DG25" s="1045">
        <f>+'1020 IDARTES'!$O$90</f>
        <v>0.3</v>
      </c>
      <c r="DH25" s="1217">
        <f>+'1020 IDARTES'!$J$90</f>
        <v>1</v>
      </c>
      <c r="DI25" s="1224">
        <f>+'1020 IDARTES'!$D$85</f>
        <v>0.8</v>
      </c>
      <c r="DJ25" s="1221">
        <f>+'1020 IDARTES'!$D$91</f>
        <v>0.78214026262626279</v>
      </c>
      <c r="DK25" s="1259">
        <f>+'1020 IDARTES'!$D$91</f>
        <v>0.78214026262626279</v>
      </c>
      <c r="DL25" s="1256">
        <v>19</v>
      </c>
      <c r="DM25" s="1130">
        <v>0.76333861183261198</v>
      </c>
      <c r="DN25" s="1156">
        <f t="shared" si="0"/>
        <v>1.8801650793650815E-2</v>
      </c>
    </row>
    <row r="26" spans="1:118" s="1125" customFormat="1" ht="42.75" customHeight="1" x14ac:dyDescent="0.25">
      <c r="A26" s="1046">
        <v>1014</v>
      </c>
      <c r="B26" s="1129" t="s">
        <v>18</v>
      </c>
      <c r="C26" s="1129" t="s">
        <v>100</v>
      </c>
      <c r="D26" s="1045">
        <f>+'1014 ERU'!O2</f>
        <v>0</v>
      </c>
      <c r="E26" s="1045">
        <f>+'1014 ERU'!O3</f>
        <v>0.2</v>
      </c>
      <c r="F26" s="1045">
        <f>+'1014 ERU'!$O$4</f>
        <v>0.05</v>
      </c>
      <c r="G26" s="1045">
        <f>+'1014 ERU'!$O$5</f>
        <v>0.15</v>
      </c>
      <c r="H26" s="1155">
        <f>+'1014 ERU'!$J$2</f>
        <v>0.4</v>
      </c>
      <c r="I26" s="1045">
        <f>+'1014 ERU'!$O$7</f>
        <v>0.1</v>
      </c>
      <c r="J26" s="1045">
        <f>+'1014 ERU'!$O$8</f>
        <v>0.2</v>
      </c>
      <c r="K26" s="1045">
        <f>+'1014 ERU'!$O$9</f>
        <v>0.4</v>
      </c>
      <c r="L26" s="1045">
        <f>+'1014 ERU'!$O$10</f>
        <v>0.3</v>
      </c>
      <c r="M26" s="1155">
        <f>+'1014 ERU'!$J$7</f>
        <v>1</v>
      </c>
      <c r="N26" s="1045">
        <f>+'1014 ERU'!$O$12</f>
        <v>0.1</v>
      </c>
      <c r="O26" s="1045">
        <f>+'1014 ERU'!$O$13</f>
        <v>0.1</v>
      </c>
      <c r="P26" s="1045">
        <f>+'1014 ERU'!$O$14</f>
        <v>0.5</v>
      </c>
      <c r="Q26" s="1045">
        <f>+'1014 ERU'!$O$15</f>
        <v>0.3</v>
      </c>
      <c r="R26" s="1245">
        <f>+'1014 ERU'!$J$12</f>
        <v>1</v>
      </c>
      <c r="S26" s="1250">
        <f>+'1014 ERU'!$D$2</f>
        <v>0.82</v>
      </c>
      <c r="T26" s="1231">
        <f>+'1014 ERU'!$O$17</f>
        <v>0.1</v>
      </c>
      <c r="U26" s="1045">
        <f>+'1014 ERU'!$O$18</f>
        <v>0.05</v>
      </c>
      <c r="V26" s="1045">
        <f>+'1014 ERU'!$O$19</f>
        <v>0</v>
      </c>
      <c r="W26" s="1162">
        <f>+'1014 ERU'!$J$17</f>
        <v>0.15000000000000002</v>
      </c>
      <c r="X26" s="1045">
        <f>+'1014 ERU'!$O$21</f>
        <v>0.1</v>
      </c>
      <c r="Y26" s="1045">
        <f>+'1014 ERU'!$O$22</f>
        <v>0.05</v>
      </c>
      <c r="Z26" s="1045">
        <f>+'1014 ERU'!$O$23</f>
        <v>0.05</v>
      </c>
      <c r="AA26" s="1045">
        <f>+'1014 ERU'!$O$24</f>
        <v>0.39</v>
      </c>
      <c r="AB26" s="1045">
        <f>+'1014 ERU'!$O$25</f>
        <v>0</v>
      </c>
      <c r="AC26" s="1162">
        <f>+'1014 ERU'!$J$21</f>
        <v>0.59000000000000008</v>
      </c>
      <c r="AD26" s="1045">
        <f>+'1014 ERU'!$O$27</f>
        <v>0.1</v>
      </c>
      <c r="AE26" s="1045">
        <f>+'1014 ERU'!$O$28</f>
        <v>0.6</v>
      </c>
      <c r="AF26" s="1045">
        <f>+'1014 ERU'!$O$29</f>
        <v>0.3</v>
      </c>
      <c r="AG26" s="1162">
        <f>+'1014 ERU'!$J$27</f>
        <v>1</v>
      </c>
      <c r="AH26" s="1045">
        <f>+'1014 ERU'!$O$31</f>
        <v>0.1</v>
      </c>
      <c r="AI26" s="1045">
        <f>+'1014 ERU'!$O$32</f>
        <v>0.1</v>
      </c>
      <c r="AJ26" s="1045">
        <f>+'1014 ERU'!$O$33</f>
        <v>0.25</v>
      </c>
      <c r="AK26" s="1045">
        <f>+'1014 ERU'!$O$34</f>
        <v>0.25</v>
      </c>
      <c r="AL26" s="1045">
        <f>+'1014 ERU'!$O$35</f>
        <v>0.25</v>
      </c>
      <c r="AM26" s="1045">
        <f>+'1014 ERU'!$O$36</f>
        <v>0.05</v>
      </c>
      <c r="AN26" s="1162">
        <f>+'1014 ERU'!$J$31</f>
        <v>1</v>
      </c>
      <c r="AO26" s="1334">
        <f>+'1014 ERU'!$O$37</f>
        <v>1</v>
      </c>
      <c r="AP26" s="1045">
        <f>+'1014 ERU'!$O$38</f>
        <v>0.1</v>
      </c>
      <c r="AQ26" s="1045">
        <f>+'1014 ERU'!$O$39</f>
        <v>0.1</v>
      </c>
      <c r="AR26" s="1045">
        <f>+'1014 ERU'!$O$40</f>
        <v>0.25</v>
      </c>
      <c r="AS26" s="1045">
        <f>+'1014 ERU'!$O$41</f>
        <v>0.1</v>
      </c>
      <c r="AT26" s="1045">
        <f>+'1014 ERU'!$O$42</f>
        <v>0.1</v>
      </c>
      <c r="AU26" s="1045">
        <f>+'1014 ERU'!$O$43</f>
        <v>0</v>
      </c>
      <c r="AV26" s="1045">
        <f>+'1014 ERU'!$O$44</f>
        <v>0</v>
      </c>
      <c r="AW26" s="1162">
        <f>+'1014 ERU'!$J$38</f>
        <v>1</v>
      </c>
      <c r="AX26" s="1334">
        <f>+'1014 ERU'!$O$45</f>
        <v>0.65</v>
      </c>
      <c r="AY26" s="1045">
        <f>+'1014 ERU'!$O$46</f>
        <v>0.1</v>
      </c>
      <c r="AZ26" s="1045">
        <f>+'1014 ERU'!$O$47</f>
        <v>0</v>
      </c>
      <c r="BA26" s="1045">
        <f>+'1014 ERU'!$O$48</f>
        <v>0.2</v>
      </c>
      <c r="BB26" s="1045">
        <f>+'1014 ERU'!$O$49</f>
        <v>0.15</v>
      </c>
      <c r="BC26" s="1045">
        <f>+'1014 ERU'!$O$50</f>
        <v>0.15</v>
      </c>
      <c r="BD26" s="1045">
        <f>+'1014 ERU'!$O$51</f>
        <v>0.1</v>
      </c>
      <c r="BE26" s="1045">
        <f>+'1014 ERU'!$O$52</f>
        <v>0.1</v>
      </c>
      <c r="BF26" s="1162">
        <f>+'1014 ERU'!$J$46</f>
        <v>0.8</v>
      </c>
      <c r="BG26" s="1045">
        <f>+'1014 ERU'!$O$54</f>
        <v>0.125</v>
      </c>
      <c r="BH26" s="1045">
        <f>+'1014 ERU'!$O$55</f>
        <v>0</v>
      </c>
      <c r="BI26" s="1045">
        <f>+'1014 ERU'!$O$56</f>
        <v>0.125</v>
      </c>
      <c r="BJ26" s="1045">
        <f>+'1014 ERU'!$O$57</f>
        <v>0.125</v>
      </c>
      <c r="BK26" s="1045">
        <f>+'1014 ERU'!$O$58</f>
        <v>0.125</v>
      </c>
      <c r="BL26" s="1045">
        <f>+'1014 ERU'!$O$59</f>
        <v>0.125</v>
      </c>
      <c r="BM26" s="1045">
        <f>+'1014 ERU'!$O$60</f>
        <v>0.125</v>
      </c>
      <c r="BN26" s="1045">
        <f>+'1014 ERU'!$O$61</f>
        <v>0.125</v>
      </c>
      <c r="BO26" s="1238">
        <f>+'1014 ERU'!$J$54</f>
        <v>0.875</v>
      </c>
      <c r="BP26" s="1241">
        <f>+'1014 ERU'!$D$17</f>
        <v>0.77850000000000008</v>
      </c>
      <c r="BQ26" s="1231">
        <f>+'1014 ERU'!$O$63</f>
        <v>0.1</v>
      </c>
      <c r="BR26" s="1045">
        <f>+'1014 ERU'!$O$64</f>
        <v>2.86E-2</v>
      </c>
      <c r="BS26" s="1045">
        <f>+'1014 ERU'!$O$65</f>
        <v>2.86E-2</v>
      </c>
      <c r="BT26" s="1045">
        <f>+'1014 ERU'!$O$66</f>
        <v>2.86E-2</v>
      </c>
      <c r="BU26" s="1045">
        <f>+'1014 ERU'!$O$67</f>
        <v>2.86E-2</v>
      </c>
      <c r="BV26" s="1045">
        <f>+'1014 ERU'!$O$68</f>
        <v>0</v>
      </c>
      <c r="BW26" s="1045">
        <f>+'1014 ERU'!$O$69</f>
        <v>2.86E-2</v>
      </c>
      <c r="BX26" s="1045">
        <f>+'1014 ERU'!$O$70</f>
        <v>2.86E-2</v>
      </c>
      <c r="BY26" s="1045">
        <f>+'1014 ERU'!$O$71</f>
        <v>2.86E-2</v>
      </c>
      <c r="BZ26" s="1045">
        <f>+'1014 ERU'!$O$72</f>
        <v>2.86E-2</v>
      </c>
      <c r="CA26" s="1045">
        <f>+'1014 ERU'!$O$73</f>
        <v>0</v>
      </c>
      <c r="CB26" s="1045">
        <f>+'1014 ERU'!$O$74</f>
        <v>0</v>
      </c>
      <c r="CC26" s="1045">
        <f>+'1014 ERU'!$O$75</f>
        <v>2.86E-2</v>
      </c>
      <c r="CD26" s="1045">
        <f>+'1014 ERU'!$O$76</f>
        <v>2.86E-2</v>
      </c>
      <c r="CE26" s="1045">
        <f>+'1014 ERU'!$O$77</f>
        <v>2.86E-2</v>
      </c>
      <c r="CF26" s="1045">
        <f>+'1014 ERU'!$O$78</f>
        <v>0</v>
      </c>
      <c r="CG26" s="1045">
        <f>+'1014 ERU'!$O$79</f>
        <v>0</v>
      </c>
      <c r="CH26" s="1045">
        <f>+'1014 ERU'!$O$80</f>
        <v>0</v>
      </c>
      <c r="CI26" s="1208">
        <f>+'1014 ERU'!$J$63</f>
        <v>0.41460000000000014</v>
      </c>
      <c r="CJ26" s="1045">
        <f>+'1014 ERU'!$O$42</f>
        <v>0.1</v>
      </c>
      <c r="CK26" s="1045">
        <f>+'1014 ERU'!$O$43</f>
        <v>0</v>
      </c>
      <c r="CL26" s="1045">
        <f>+'1014 ERU'!$O$44</f>
        <v>0</v>
      </c>
      <c r="CM26" s="1208">
        <f>+'1014 ERU'!$J$82</f>
        <v>0.22222222222222227</v>
      </c>
      <c r="CN26" s="1045">
        <f>+'1014 ERU'!$O$34</f>
        <v>0.25</v>
      </c>
      <c r="CO26" s="1045">
        <f>+'1014 ERU'!$O$35</f>
        <v>0.25</v>
      </c>
      <c r="CP26" s="1045">
        <f>+'1014 ERU'!$O$36</f>
        <v>0.05</v>
      </c>
      <c r="CQ26" s="1208">
        <f>+'1014 ERU'!$J$83</f>
        <v>1</v>
      </c>
      <c r="CR26" s="1045">
        <f>+'1014 ERU'!$O$46</f>
        <v>0.1</v>
      </c>
      <c r="CS26" s="1045">
        <f>+'1014 ERU'!$O$47</f>
        <v>0</v>
      </c>
      <c r="CT26" s="1045">
        <f>+'1014 ERU'!$O$48</f>
        <v>0.2</v>
      </c>
      <c r="CU26" s="1045">
        <f>+'1014 ERU'!$O$49</f>
        <v>0.15</v>
      </c>
      <c r="CV26" s="1045">
        <f>+'1014 ERU'!$O$50</f>
        <v>0.15</v>
      </c>
      <c r="CW26" s="1045">
        <f>+'1014 ERU'!$O$51</f>
        <v>0.1</v>
      </c>
      <c r="CX26" s="1045">
        <f>+'1014 ERU'!$O$52</f>
        <v>0.1</v>
      </c>
      <c r="CY26" s="1228">
        <f>+'1014 ERU'!$J$84</f>
        <v>0.8</v>
      </c>
      <c r="CZ26" s="1234">
        <f>+'1014 ERU'!$D$63</f>
        <v>0.48326888888888897</v>
      </c>
      <c r="DA26" s="1231">
        <f>+'1014 ERU'!$O$85</f>
        <v>0</v>
      </c>
      <c r="DB26" s="1045">
        <f>+'1014 ERU'!$O$86</f>
        <v>0.1</v>
      </c>
      <c r="DC26" s="1045">
        <f>+'1014 ERU'!$O$87</f>
        <v>0.2</v>
      </c>
      <c r="DD26" s="1213">
        <f>+'1014 ERU'!$J$85</f>
        <v>0.75000000000000011</v>
      </c>
      <c r="DE26" s="1045">
        <f>+'1014 ERU'!$O$89</f>
        <v>0.3</v>
      </c>
      <c r="DF26" s="1213">
        <f>+'1014 ERU'!$J$89</f>
        <v>1</v>
      </c>
      <c r="DG26" s="1045">
        <f>+'1014 ERU'!$O$90</f>
        <v>0.3</v>
      </c>
      <c r="DH26" s="1217">
        <f>+'1014 ERU'!$J$90</f>
        <v>1</v>
      </c>
      <c r="DI26" s="1224">
        <f>+'1014 ERU'!$D$85</f>
        <v>0.90000000000000013</v>
      </c>
      <c r="DJ26" s="1221">
        <f>+'1014 ERU'!$D$91</f>
        <v>0.76750188888888904</v>
      </c>
      <c r="DK26" s="1259">
        <f>+'1014 ERU'!$D$91</f>
        <v>0.76750188888888904</v>
      </c>
      <c r="DL26" s="1257">
        <v>20</v>
      </c>
      <c r="DM26" s="1130">
        <v>0.67836670707070723</v>
      </c>
      <c r="DN26" s="1156">
        <f t="shared" si="0"/>
        <v>8.9135181818181808E-2</v>
      </c>
    </row>
    <row r="27" spans="1:118" s="1125" customFormat="1" ht="42.75" customHeight="1" x14ac:dyDescent="0.25">
      <c r="A27" s="1046">
        <v>1054</v>
      </c>
      <c r="B27" s="1129" t="s">
        <v>57</v>
      </c>
      <c r="C27" s="1129" t="s">
        <v>4085</v>
      </c>
      <c r="D27" s="1045">
        <f>+'1054 SAMB'!O2</f>
        <v>0.4</v>
      </c>
      <c r="E27" s="1045">
        <f>+'1054 SAMB'!O3</f>
        <v>0.4</v>
      </c>
      <c r="F27" s="1045">
        <f>+'1054 SAMB'!$O$4</f>
        <v>0.05</v>
      </c>
      <c r="G27" s="1045">
        <f>+'1054 SAMB'!$O$5</f>
        <v>0.15</v>
      </c>
      <c r="H27" s="1155">
        <f>+'1054 SAMB'!$J$2</f>
        <v>1</v>
      </c>
      <c r="I27" s="1045">
        <f>+'1054 SAMB'!$O$7</f>
        <v>0.1</v>
      </c>
      <c r="J27" s="1045">
        <f>+'1054 SAMB'!$O$8</f>
        <v>0.2</v>
      </c>
      <c r="K27" s="1045">
        <f>+'1054 SAMB'!$O$9</f>
        <v>0.4</v>
      </c>
      <c r="L27" s="1045">
        <f>+'1054 SAMB'!$O$10</f>
        <v>0.3</v>
      </c>
      <c r="M27" s="1155">
        <f>+'1054 SAMB'!$J$7</f>
        <v>1</v>
      </c>
      <c r="N27" s="1045">
        <f>+'1054 SAMB'!$O$12</f>
        <v>0.1</v>
      </c>
      <c r="O27" s="1045">
        <f>+'1054 SAMB'!$O$13</f>
        <v>0.1</v>
      </c>
      <c r="P27" s="1045">
        <f>+'1054 SAMB'!$O$14</f>
        <v>0.5</v>
      </c>
      <c r="Q27" s="1045">
        <f>+'1054 SAMB'!$O$15</f>
        <v>0.3</v>
      </c>
      <c r="R27" s="1245">
        <f>+'1054 SAMB'!$J$12</f>
        <v>1</v>
      </c>
      <c r="S27" s="1250">
        <f>+'1054 SAMB'!$D$2</f>
        <v>0.99999999999999989</v>
      </c>
      <c r="T27" s="1231">
        <f>+'1054 SAMB'!$O$17</f>
        <v>0.1</v>
      </c>
      <c r="U27" s="1045">
        <f>+'1054 SAMB'!$O$18</f>
        <v>0.05</v>
      </c>
      <c r="V27" s="1045">
        <f>+'1054 SAMB'!$O$19</f>
        <v>0.44523809523809527</v>
      </c>
      <c r="W27" s="1162">
        <f>+'1054 SAMB'!$J$17</f>
        <v>0.59523809523809534</v>
      </c>
      <c r="X27" s="1045">
        <f>+'1054 SAMB'!$O$21</f>
        <v>0.1</v>
      </c>
      <c r="Y27" s="1045">
        <f>+'1054 SAMB'!$O$22</f>
        <v>0.05</v>
      </c>
      <c r="Z27" s="1045">
        <f>+'1054 SAMB'!$O$23</f>
        <v>0.05</v>
      </c>
      <c r="AA27" s="1045">
        <f>+'1054 SAMB'!$O$24</f>
        <v>0.39</v>
      </c>
      <c r="AB27" s="1045">
        <f>+'1054 SAMB'!$O$25</f>
        <v>0.3</v>
      </c>
      <c r="AC27" s="1162">
        <f>+'1054 SAMB'!$J$21</f>
        <v>0.89000000000000012</v>
      </c>
      <c r="AD27" s="1045">
        <f>+'1054 SAMB'!$O$27</f>
        <v>0.1</v>
      </c>
      <c r="AE27" s="1045">
        <f>+'1054 SAMB'!$O$28</f>
        <v>0.31428571428571428</v>
      </c>
      <c r="AF27" s="1045">
        <f>+'1054 SAMB'!$O$29</f>
        <v>0.3</v>
      </c>
      <c r="AG27" s="1162">
        <f>+'1054 SAMB'!$J$27</f>
        <v>0.71428571428571419</v>
      </c>
      <c r="AH27" s="1045">
        <f>+'1054 SAMB'!$O$31</f>
        <v>0.1</v>
      </c>
      <c r="AI27" s="1045">
        <f>+'1054 SAMB'!$O$32</f>
        <v>0.1</v>
      </c>
      <c r="AJ27" s="1045">
        <f>+'1054 SAMB'!$O$33</f>
        <v>0</v>
      </c>
      <c r="AK27" s="1045">
        <f>+'1054 SAMB'!$O$34</f>
        <v>0</v>
      </c>
      <c r="AL27" s="1045">
        <f>+'1054 SAMB'!$O$35</f>
        <v>0</v>
      </c>
      <c r="AM27" s="1045">
        <f>+'1054 SAMB'!$O$36</f>
        <v>0.05</v>
      </c>
      <c r="AN27" s="1162">
        <f>+'1054 SAMB'!$J$31</f>
        <v>0.44444444444444448</v>
      </c>
      <c r="AO27" s="1334">
        <f>+'1054 SAMB'!$O$37</f>
        <v>0.25</v>
      </c>
      <c r="AP27" s="1045">
        <f>+'1054 SAMB'!$O$38</f>
        <v>0.1</v>
      </c>
      <c r="AQ27" s="1045">
        <f>+'1054 SAMB'!$O$39</f>
        <v>0.1</v>
      </c>
      <c r="AR27" s="1045">
        <f>+'1054 SAMB'!$O$40</f>
        <v>0</v>
      </c>
      <c r="AS27" s="1045">
        <f>+'1054 SAMB'!$O$41</f>
        <v>0.1</v>
      </c>
      <c r="AT27" s="1045">
        <f>+'1054 SAMB'!$O$42</f>
        <v>0.1</v>
      </c>
      <c r="AU27" s="1045">
        <f>+'1054 SAMB'!$O$43</f>
        <v>0</v>
      </c>
      <c r="AV27" s="1045">
        <f>+'1054 SAMB'!$O$44</f>
        <v>0</v>
      </c>
      <c r="AW27" s="1162">
        <f>+'1054 SAMB'!$J$38</f>
        <v>0.54545454545454564</v>
      </c>
      <c r="AX27" s="1334">
        <f>+'1054 SAMB'!$O$45</f>
        <v>0.4</v>
      </c>
      <c r="AY27" s="1045">
        <f>+'1054 SAMB'!$O$46</f>
        <v>0</v>
      </c>
      <c r="AZ27" s="1045">
        <f>+'1054 SAMB'!$O$47</f>
        <v>0</v>
      </c>
      <c r="BA27" s="1045">
        <f>+'1054 SAMB'!$O$48</f>
        <v>0</v>
      </c>
      <c r="BB27" s="1045">
        <f>+'1054 SAMB'!$O$49</f>
        <v>0.15</v>
      </c>
      <c r="BC27" s="1045">
        <f>+'1054 SAMB'!$O$50</f>
        <v>0.15</v>
      </c>
      <c r="BD27" s="1045">
        <f>+'1054 SAMB'!$O$51</f>
        <v>0</v>
      </c>
      <c r="BE27" s="1045">
        <f>+'1054 SAMB'!$O$52</f>
        <v>0.1</v>
      </c>
      <c r="BF27" s="1162">
        <f>+'1054 SAMB'!$J$46</f>
        <v>0.4</v>
      </c>
      <c r="BG27" s="1045">
        <f>+'1054 SAMB'!$O$54</f>
        <v>0.125</v>
      </c>
      <c r="BH27" s="1045">
        <f>+'1054 SAMB'!$O$55</f>
        <v>0.125</v>
      </c>
      <c r="BI27" s="1045">
        <f>+'1054 SAMB'!$O$56</f>
        <v>0.125</v>
      </c>
      <c r="BJ27" s="1045">
        <f>+'1054 SAMB'!$O$57</f>
        <v>0.125</v>
      </c>
      <c r="BK27" s="1045">
        <f>+'1054 SAMB'!$O$58</f>
        <v>0.125</v>
      </c>
      <c r="BL27" s="1045">
        <f>+'1054 SAMB'!$O$59</f>
        <v>0.125</v>
      </c>
      <c r="BM27" s="1045">
        <f>+'1054 SAMB'!$O$60</f>
        <v>0.125</v>
      </c>
      <c r="BN27" s="1045">
        <f>+'1054 SAMB'!$O$61</f>
        <v>0.125</v>
      </c>
      <c r="BO27" s="1238">
        <f>+'1054 SAMB'!$J$54</f>
        <v>1</v>
      </c>
      <c r="BP27" s="1241">
        <f>+'1054 SAMB'!$D$17</f>
        <v>0.65917821067821081</v>
      </c>
      <c r="BQ27" s="1231">
        <f>+'1054 SAMB'!$O$63</f>
        <v>0</v>
      </c>
      <c r="BR27" s="1045">
        <f>+'1054 SAMB'!$O$64</f>
        <v>2.86E-2</v>
      </c>
      <c r="BS27" s="1045">
        <f>+'1054 SAMB'!$O$65</f>
        <v>2.86E-2</v>
      </c>
      <c r="BT27" s="1045">
        <f>+'1054 SAMB'!$O$66</f>
        <v>2.86E-2</v>
      </c>
      <c r="BU27" s="1045">
        <f>+'1054 SAMB'!$O$67</f>
        <v>2.86E-2</v>
      </c>
      <c r="BV27" s="1045">
        <f>+'1054 SAMB'!$O$68</f>
        <v>0</v>
      </c>
      <c r="BW27" s="1045">
        <f>+'1054 SAMB'!$O$69</f>
        <v>0</v>
      </c>
      <c r="BX27" s="1045">
        <f>+'1054 SAMB'!$O$70</f>
        <v>0</v>
      </c>
      <c r="BY27" s="1045">
        <f>+'1054 SAMB'!$O$71</f>
        <v>0</v>
      </c>
      <c r="BZ27" s="1045">
        <f>+'1054 SAMB'!$O$72</f>
        <v>0</v>
      </c>
      <c r="CA27" s="1045">
        <f>+'1054 SAMB'!$O$73</f>
        <v>0</v>
      </c>
      <c r="CB27" s="1045">
        <f>+'1054 SAMB'!$O$74</f>
        <v>0</v>
      </c>
      <c r="CC27" s="1045">
        <f>+'1054 SAMB'!$O$75</f>
        <v>0</v>
      </c>
      <c r="CD27" s="1045">
        <f>+'1054 SAMB'!$O$76</f>
        <v>2.86E-2</v>
      </c>
      <c r="CE27" s="1045">
        <f>+'1054 SAMB'!$O$77</f>
        <v>2.86E-2</v>
      </c>
      <c r="CF27" s="1045">
        <f>+'1054 SAMB'!$O$78</f>
        <v>0</v>
      </c>
      <c r="CG27" s="1045">
        <f>+'1054 SAMB'!$O$79</f>
        <v>0</v>
      </c>
      <c r="CH27" s="1045">
        <f>+'1054 SAMB'!$O$80</f>
        <v>0</v>
      </c>
      <c r="CI27" s="1208">
        <f>+'1054 SAMB'!$J$63</f>
        <v>0.17160000000000003</v>
      </c>
      <c r="CJ27" s="1045">
        <f>+'1054 SAMB'!$O$42</f>
        <v>0.1</v>
      </c>
      <c r="CK27" s="1045">
        <f>+'1054 SAMB'!$O$43</f>
        <v>0</v>
      </c>
      <c r="CL27" s="1045">
        <f>+'1054 SAMB'!$O$44</f>
        <v>0</v>
      </c>
      <c r="CM27" s="1208">
        <f>+'1054 SAMB'!$J$82</f>
        <v>0.22222222222222227</v>
      </c>
      <c r="CN27" s="1045">
        <f>+'1054 SAMB'!$O$34</f>
        <v>0</v>
      </c>
      <c r="CO27" s="1045">
        <f>+'1054 SAMB'!$O$35</f>
        <v>0</v>
      </c>
      <c r="CP27" s="1045">
        <f>+'1054 SAMB'!$O$36</f>
        <v>0.05</v>
      </c>
      <c r="CQ27" s="1208">
        <f>+'1054 SAMB'!$J$83</f>
        <v>9.0909090909090912E-2</v>
      </c>
      <c r="CR27" s="1045">
        <f>+'1054 SAMB'!$O$46</f>
        <v>0</v>
      </c>
      <c r="CS27" s="1045">
        <f>+'1054 SAMB'!$O$47</f>
        <v>0</v>
      </c>
      <c r="CT27" s="1045">
        <f>+'1054 SAMB'!$O$48</f>
        <v>0</v>
      </c>
      <c r="CU27" s="1045">
        <f>+'1054 SAMB'!$O$49</f>
        <v>0.15</v>
      </c>
      <c r="CV27" s="1045">
        <f>+'1054 SAMB'!$O$50</f>
        <v>0.15</v>
      </c>
      <c r="CW27" s="1045">
        <f>+'1054 SAMB'!$O$51</f>
        <v>0</v>
      </c>
      <c r="CX27" s="1045">
        <f>+'1054 SAMB'!$O$52</f>
        <v>0.1</v>
      </c>
      <c r="CY27" s="1228">
        <f>+'1054 SAMB'!$J$84</f>
        <v>0.4</v>
      </c>
      <c r="CZ27" s="1234">
        <f>+'1054 SAMB'!$D$63</f>
        <v>0.21400525252525254</v>
      </c>
      <c r="DA27" s="1231">
        <f>+'1054 SAMB'!$O$85</f>
        <v>0.1</v>
      </c>
      <c r="DB27" s="1045">
        <f>+'1054 SAMB'!$O$86</f>
        <v>0.1</v>
      </c>
      <c r="DC27" s="1045">
        <f>+'1054 SAMB'!$O$87</f>
        <v>0.2</v>
      </c>
      <c r="DD27" s="1213">
        <f>+'1054 SAMB'!$J$85</f>
        <v>1</v>
      </c>
      <c r="DE27" s="1045">
        <f>+'1054 SAMB'!$O$89</f>
        <v>0.3</v>
      </c>
      <c r="DF27" s="1213">
        <f>+'1054 SAMB'!$J$89</f>
        <v>1</v>
      </c>
      <c r="DG27" s="1045">
        <f>+'1054 SAMB'!$O$90</f>
        <v>0.3</v>
      </c>
      <c r="DH27" s="1217">
        <f>+'1054 SAMB'!$J$90</f>
        <v>1</v>
      </c>
      <c r="DI27" s="1224">
        <f>+'1054 SAMB'!$D$85</f>
        <v>1</v>
      </c>
      <c r="DJ27" s="1221">
        <f>+'1054 SAMB'!$D$91</f>
        <v>0.7339485411255412</v>
      </c>
      <c r="DK27" s="1259">
        <f>+'1054 SAMB'!$D$91</f>
        <v>0.7339485411255412</v>
      </c>
      <c r="DL27" s="1257">
        <v>21</v>
      </c>
      <c r="DM27" s="1130">
        <v>0.47694588888888889</v>
      </c>
      <c r="DN27" s="1156">
        <f t="shared" si="0"/>
        <v>0.25700265223665231</v>
      </c>
    </row>
    <row r="28" spans="1:118" s="1125" customFormat="1" ht="42.75" customHeight="1" x14ac:dyDescent="0.25">
      <c r="A28" s="1046">
        <v>1057</v>
      </c>
      <c r="B28" s="1129" t="s">
        <v>60</v>
      </c>
      <c r="C28" s="1129" t="s">
        <v>1331</v>
      </c>
      <c r="D28" s="1045">
        <f>+'1057 SRSOCCI'!O2</f>
        <v>0.4</v>
      </c>
      <c r="E28" s="1045">
        <f>+'1057 SRSOCCI'!O3</f>
        <v>0.2</v>
      </c>
      <c r="F28" s="1045">
        <f>+'1057 SRSOCCI'!$O$4</f>
        <v>0.05</v>
      </c>
      <c r="G28" s="1045">
        <f>+'1057 SRSOCCI'!$O$5</f>
        <v>0.15</v>
      </c>
      <c r="H28" s="1155">
        <f>+'1057 SRSOCCI'!$J$2</f>
        <v>0.80000000000000016</v>
      </c>
      <c r="I28" s="1045">
        <f>+'1057 SRSOCCI'!$O$7</f>
        <v>0.1</v>
      </c>
      <c r="J28" s="1045">
        <f>+'1057 SRSOCCI'!$O$8</f>
        <v>0.2</v>
      </c>
      <c r="K28" s="1045">
        <f>+'1057 SRSOCCI'!$O$9</f>
        <v>0.4</v>
      </c>
      <c r="L28" s="1045">
        <f>+'1057 SRSOCCI'!$O$10</f>
        <v>0.3</v>
      </c>
      <c r="M28" s="1155">
        <f>+'1057 SRSOCCI'!$J$7</f>
        <v>1</v>
      </c>
      <c r="N28" s="1045">
        <f>+'1057 SRSOCCI'!$O$12</f>
        <v>0.1</v>
      </c>
      <c r="O28" s="1045">
        <f>+'1057 SRSOCCI'!$O$13</f>
        <v>0.1</v>
      </c>
      <c r="P28" s="1045">
        <f>+'1057 SRSOCCI'!$O$14</f>
        <v>0.3</v>
      </c>
      <c r="Q28" s="1045">
        <f>+'1057 SRSOCCI'!$O$15</f>
        <v>0.3</v>
      </c>
      <c r="R28" s="1245">
        <f>+'1057 SRSOCCI'!$J$12</f>
        <v>0.8</v>
      </c>
      <c r="S28" s="1250">
        <f>+'1057 SRSOCCI'!$D$2</f>
        <v>0.87000000000000011</v>
      </c>
      <c r="T28" s="1231">
        <f>+'1057 SRSOCCI'!$O$17</f>
        <v>0.1</v>
      </c>
      <c r="U28" s="1045">
        <f>+'1057 SRSOCCI'!$O$18</f>
        <v>0.05</v>
      </c>
      <c r="V28" s="1045">
        <f>+'1057 SRSOCCI'!$O$19</f>
        <v>0.85</v>
      </c>
      <c r="W28" s="1162">
        <f>+'1057 SRSOCCI'!$J$17</f>
        <v>1</v>
      </c>
      <c r="X28" s="1045">
        <f>+'1057 SRSOCCI'!$O$21</f>
        <v>0.1</v>
      </c>
      <c r="Y28" s="1045">
        <f>+'1057 SRSOCCI'!$O$22</f>
        <v>0</v>
      </c>
      <c r="Z28" s="1045">
        <f>+'1057 SRSOCCI'!$O$23</f>
        <v>0.05</v>
      </c>
      <c r="AA28" s="1045">
        <f>+'1057 SRSOCCI'!$O$24</f>
        <v>0.2</v>
      </c>
      <c r="AB28" s="1045">
        <f>+'1057 SRSOCCI'!$O$25</f>
        <v>0</v>
      </c>
      <c r="AC28" s="1162">
        <f>+'1057 SRSOCCI'!$J$21</f>
        <v>0.35000000000000003</v>
      </c>
      <c r="AD28" s="1045">
        <f>+'1057 SRSOCCI'!$O$27</f>
        <v>0.1</v>
      </c>
      <c r="AE28" s="1045">
        <f>+'1057 SRSOCCI'!$O$28</f>
        <v>0.6</v>
      </c>
      <c r="AF28" s="1045">
        <f>+'1057 SRSOCCI'!$O$29</f>
        <v>0.3</v>
      </c>
      <c r="AG28" s="1162">
        <f>+'1057 SRSOCCI'!$J$27</f>
        <v>1</v>
      </c>
      <c r="AH28" s="1045">
        <f>+'1057 SRSOCCI'!$O$31</f>
        <v>0.1</v>
      </c>
      <c r="AI28" s="1045">
        <f>+'1057 SRSOCCI'!$O$32</f>
        <v>0.1</v>
      </c>
      <c r="AJ28" s="1045">
        <f>+'1057 SRSOCCI'!$O$33</f>
        <v>0.25</v>
      </c>
      <c r="AK28" s="1045">
        <f>+'1057 SRSOCCI'!$O$34</f>
        <v>0</v>
      </c>
      <c r="AL28" s="1045">
        <f>+'1057 SRSOCCI'!$O$35</f>
        <v>0</v>
      </c>
      <c r="AM28" s="1045">
        <f>+'1057 SRSOCCI'!$O$36</f>
        <v>0.05</v>
      </c>
      <c r="AN28" s="1162">
        <f>+'1057 SRSOCCI'!$J$31</f>
        <v>1</v>
      </c>
      <c r="AO28" s="1334">
        <f>+'1057 SRSOCCI'!$O$37</f>
        <v>0.5</v>
      </c>
      <c r="AP28" s="1045">
        <f>+'1057 SRSOCCI'!$O$38</f>
        <v>0</v>
      </c>
      <c r="AQ28" s="1045">
        <f>+'1057 SRSOCCI'!$O$39</f>
        <v>0</v>
      </c>
      <c r="AR28" s="1045">
        <f>+'1057 SRSOCCI'!$O$40</f>
        <v>0</v>
      </c>
      <c r="AS28" s="1045">
        <f>+'1057 SRSOCCI'!$O$41</f>
        <v>0</v>
      </c>
      <c r="AT28" s="1045">
        <f>+'1057 SRSOCCI'!$O$42</f>
        <v>0</v>
      </c>
      <c r="AU28" s="1045">
        <f>+'1057 SRSOCCI'!$O$43</f>
        <v>0</v>
      </c>
      <c r="AV28" s="1045">
        <f>+'1057 SRSOCCI'!$O$44</f>
        <v>0</v>
      </c>
      <c r="AW28" s="1162">
        <f>+'1057 SRSOCCI'!$J$38</f>
        <v>0</v>
      </c>
      <c r="AX28" s="1334">
        <f>+'1057 SRSOCCI'!$O$45</f>
        <v>0</v>
      </c>
      <c r="AY28" s="1045">
        <f>+'1057 SRSOCCI'!$O$46</f>
        <v>0.1</v>
      </c>
      <c r="AZ28" s="1045">
        <f>+'1057 SRSOCCI'!$O$47</f>
        <v>0.2</v>
      </c>
      <c r="BA28" s="1045">
        <f>+'1057 SRSOCCI'!$O$48</f>
        <v>0.2</v>
      </c>
      <c r="BB28" s="1045">
        <f>+'1057 SRSOCCI'!$O$49</f>
        <v>0.15</v>
      </c>
      <c r="BC28" s="1045">
        <f>+'1057 SRSOCCI'!$O$50</f>
        <v>0.15</v>
      </c>
      <c r="BD28" s="1045">
        <f>+'1057 SRSOCCI'!$O$51</f>
        <v>0.1</v>
      </c>
      <c r="BE28" s="1045">
        <f>+'1057 SRSOCCI'!$O$52</f>
        <v>0.1</v>
      </c>
      <c r="BF28" s="1162">
        <f>+'1057 SRSOCCI'!$J$46</f>
        <v>1</v>
      </c>
      <c r="BG28" s="1045">
        <f>+'1057 SRSOCCI'!$O$54</f>
        <v>0.125</v>
      </c>
      <c r="BH28" s="1045">
        <f>+'1057 SRSOCCI'!$O$55</f>
        <v>0.125</v>
      </c>
      <c r="BI28" s="1045">
        <f>+'1057 SRSOCCI'!$O$56</f>
        <v>0.125</v>
      </c>
      <c r="BJ28" s="1045">
        <f>+'1057 SRSOCCI'!$O$57</f>
        <v>0.125</v>
      </c>
      <c r="BK28" s="1045">
        <f>+'1057 SRSOCCI'!$O$58</f>
        <v>0.125</v>
      </c>
      <c r="BL28" s="1045">
        <f>+'1057 SRSOCCI'!$O$59</f>
        <v>0.125</v>
      </c>
      <c r="BM28" s="1045">
        <f>+'1057 SRSOCCI'!$O$60</f>
        <v>0.125</v>
      </c>
      <c r="BN28" s="1045">
        <f>+'1057 SRSOCCI'!$O$61</f>
        <v>0.125</v>
      </c>
      <c r="BO28" s="1238">
        <f>+'1057 SRSOCCI'!$J$54</f>
        <v>1</v>
      </c>
      <c r="BP28" s="1241">
        <f>+'1057 SRSOCCI'!$D$17</f>
        <v>0.70250000000000001</v>
      </c>
      <c r="BQ28" s="1231">
        <f>+'1057 SRSOCCI'!$O$63</f>
        <v>0</v>
      </c>
      <c r="BR28" s="1045">
        <f>+'1057 SRSOCCI'!$O$64</f>
        <v>2.86E-2</v>
      </c>
      <c r="BS28" s="1045">
        <f>+'1057 SRSOCCI'!$O$65</f>
        <v>2.86E-2</v>
      </c>
      <c r="BT28" s="1045">
        <f>+'1057 SRSOCCI'!$O$66</f>
        <v>2.86E-2</v>
      </c>
      <c r="BU28" s="1045">
        <f>+'1057 SRSOCCI'!$O$67</f>
        <v>2.86E-2</v>
      </c>
      <c r="BV28" s="1045">
        <f>+'1057 SRSOCCI'!$O$68</f>
        <v>0</v>
      </c>
      <c r="BW28" s="1045">
        <f>+'1057 SRSOCCI'!$O$69</f>
        <v>0</v>
      </c>
      <c r="BX28" s="1045">
        <f>+'1057 SRSOCCI'!$O$70</f>
        <v>0</v>
      </c>
      <c r="BY28" s="1045">
        <f>+'1057 SRSOCCI'!$O$71</f>
        <v>0</v>
      </c>
      <c r="BZ28" s="1045">
        <f>+'1057 SRSOCCI'!$O$72</f>
        <v>0</v>
      </c>
      <c r="CA28" s="1045">
        <f>+'1057 SRSOCCI'!$O$73</f>
        <v>0</v>
      </c>
      <c r="CB28" s="1045">
        <f>+'1057 SRSOCCI'!$O$74</f>
        <v>0</v>
      </c>
      <c r="CC28" s="1045">
        <f>+'1057 SRSOCCI'!$O$75</f>
        <v>0</v>
      </c>
      <c r="CD28" s="1045">
        <f>+'1057 SRSOCCI'!$O$76</f>
        <v>2.86E-2</v>
      </c>
      <c r="CE28" s="1045">
        <f>+'1057 SRSOCCI'!$O$77</f>
        <v>2.86E-2</v>
      </c>
      <c r="CF28" s="1045">
        <f>+'1057 SRSOCCI'!$O$78</f>
        <v>0</v>
      </c>
      <c r="CG28" s="1045">
        <f>+'1057 SRSOCCI'!$O$79</f>
        <v>0</v>
      </c>
      <c r="CH28" s="1045">
        <f>+'1057 SRSOCCI'!$O$80</f>
        <v>0</v>
      </c>
      <c r="CI28" s="1208">
        <f>+'1057 SRSOCCI'!$J$63</f>
        <v>0.17160000000000003</v>
      </c>
      <c r="CJ28" s="1045">
        <f>+'1057 SRSOCCI'!$O$42</f>
        <v>0</v>
      </c>
      <c r="CK28" s="1045">
        <f>+'1057 SRSOCCI'!$O$43</f>
        <v>0</v>
      </c>
      <c r="CL28" s="1045">
        <f>+'1057 SRSOCCI'!$O$44</f>
        <v>0</v>
      </c>
      <c r="CM28" s="1208">
        <f>+'1057 SRSOCCI'!$J$82</f>
        <v>0</v>
      </c>
      <c r="CN28" s="1045">
        <f>+'1057 SRSOCCI'!$O$34</f>
        <v>0</v>
      </c>
      <c r="CO28" s="1045">
        <f>+'1057 SRSOCCI'!$O$35</f>
        <v>0</v>
      </c>
      <c r="CP28" s="1045">
        <f>+'1057 SRSOCCI'!$O$36</f>
        <v>0.05</v>
      </c>
      <c r="CQ28" s="1208">
        <f>+'1057 SRSOCCI'!$J$83</f>
        <v>9.0909090909090912E-2</v>
      </c>
      <c r="CR28" s="1045">
        <f>+'1057 SRSOCCI'!$O$46</f>
        <v>0.1</v>
      </c>
      <c r="CS28" s="1045">
        <f>+'1057 SRSOCCI'!$O$47</f>
        <v>0.2</v>
      </c>
      <c r="CT28" s="1045">
        <f>+'1057 SRSOCCI'!$O$48</f>
        <v>0.2</v>
      </c>
      <c r="CU28" s="1045">
        <f>+'1057 SRSOCCI'!$O$49</f>
        <v>0.15</v>
      </c>
      <c r="CV28" s="1045">
        <f>+'1057 SRSOCCI'!$O$50</f>
        <v>0.15</v>
      </c>
      <c r="CW28" s="1045">
        <f>+'1057 SRSOCCI'!$O$51</f>
        <v>0.1</v>
      </c>
      <c r="CX28" s="1045">
        <f>+'1057 SRSOCCI'!$O$52</f>
        <v>0.1</v>
      </c>
      <c r="CY28" s="1228">
        <f>+'1057 SRSOCCI'!$J$84</f>
        <v>1</v>
      </c>
      <c r="CZ28" s="1234">
        <f>+'1057 SRSOCCI'!$D$63</f>
        <v>0.21511636363636363</v>
      </c>
      <c r="DA28" s="1231">
        <f>+'1057 SRSOCCI'!$O$85</f>
        <v>0.1</v>
      </c>
      <c r="DB28" s="1045">
        <f>+'1057 SRSOCCI'!$O$86</f>
        <v>0.1</v>
      </c>
      <c r="DC28" s="1045">
        <f>+'1057 SRSOCCI'!$O$87</f>
        <v>0.2</v>
      </c>
      <c r="DD28" s="1213">
        <f>+'1057 SRSOCCI'!$J$85</f>
        <v>1</v>
      </c>
      <c r="DE28" s="1045">
        <f>+'1057 SRSOCCI'!$O$89</f>
        <v>0.3</v>
      </c>
      <c r="DF28" s="1213">
        <f>+'1057 SRSOCCI'!$J$89</f>
        <v>1</v>
      </c>
      <c r="DG28" s="1045">
        <f>+'1057 SRSOCCI'!$O$90</f>
        <v>0.3</v>
      </c>
      <c r="DH28" s="1217">
        <f>+'1057 SRSOCCI'!$J$90</f>
        <v>1</v>
      </c>
      <c r="DI28" s="1224">
        <f>+'1057 SRSOCCI'!$D$85</f>
        <v>1</v>
      </c>
      <c r="DJ28" s="1221">
        <f>+'1057 SRSOCCI'!$D$91</f>
        <v>0.71888663636363648</v>
      </c>
      <c r="DK28" s="1259">
        <f>+'1057 SRSOCCI'!$D$91</f>
        <v>0.71888663636363648</v>
      </c>
      <c r="DL28" s="1256">
        <v>22</v>
      </c>
      <c r="DM28" s="1130">
        <v>0.65774206493506504</v>
      </c>
      <c r="DN28" s="1156">
        <f t="shared" si="0"/>
        <v>6.1144571428571437E-2</v>
      </c>
    </row>
    <row r="29" spans="1:118" s="1125" customFormat="1" ht="42.75" customHeight="1" x14ac:dyDescent="0.25">
      <c r="A29" s="1046">
        <v>1017</v>
      </c>
      <c r="B29" s="1129" t="s">
        <v>21</v>
      </c>
      <c r="C29" s="1129" t="s">
        <v>1082</v>
      </c>
      <c r="D29" s="1045">
        <f>+'1017 IDT'!O2</f>
        <v>0.4</v>
      </c>
      <c r="E29" s="1045">
        <f>+'1017 IDT'!O3</f>
        <v>0.2</v>
      </c>
      <c r="F29" s="1045">
        <f>+'1017 IDT'!$O$4</f>
        <v>0.05</v>
      </c>
      <c r="G29" s="1045">
        <f>+'1017 IDT'!$O$5</f>
        <v>0.15</v>
      </c>
      <c r="H29" s="1155">
        <f>+'1017 IDT'!$J$2</f>
        <v>0.80000000000000016</v>
      </c>
      <c r="I29" s="1045">
        <f>+'1017 IDT'!$O$7</f>
        <v>0.1</v>
      </c>
      <c r="J29" s="1045">
        <f>+'1017 IDT'!$O$8</f>
        <v>0.2</v>
      </c>
      <c r="K29" s="1045">
        <f>+'1017 IDT'!$O$8</f>
        <v>0.2</v>
      </c>
      <c r="L29" s="1045">
        <f>+'1017 IDT'!$O$10</f>
        <v>0.3</v>
      </c>
      <c r="M29" s="1155">
        <f>+'1017 IDT'!$J$7</f>
        <v>1</v>
      </c>
      <c r="N29" s="1045">
        <f>+'1017 IDT'!$O$12</f>
        <v>0.1</v>
      </c>
      <c r="O29" s="1045">
        <f>+'1017 IDT'!$O$13</f>
        <v>0.1</v>
      </c>
      <c r="P29" s="1045">
        <f>+'1017 IDT'!$O$14</f>
        <v>0.3</v>
      </c>
      <c r="Q29" s="1045">
        <f>+'1017 IDT'!$O$15</f>
        <v>0.3</v>
      </c>
      <c r="R29" s="1245">
        <f>+'1017 IDT'!$J$12</f>
        <v>0.8</v>
      </c>
      <c r="S29" s="1250">
        <f>+'1017 IDT'!$D$2</f>
        <v>0.87000000000000011</v>
      </c>
      <c r="T29" s="1231">
        <f>+'1017 IDT'!$O$17</f>
        <v>0.1</v>
      </c>
      <c r="U29" s="1045">
        <f>+'1017 IDT'!$O$18</f>
        <v>0.05</v>
      </c>
      <c r="V29" s="1045">
        <f>+'1017 IDT'!$O$19</f>
        <v>0.37777777777777777</v>
      </c>
      <c r="W29" s="1162">
        <f>+'1017 IDT'!$J$17</f>
        <v>0.52777777777777779</v>
      </c>
      <c r="X29" s="1045">
        <f>+'1017 IDT'!$O$21</f>
        <v>0.1</v>
      </c>
      <c r="Y29" s="1045">
        <f>+'1017 IDT'!$O$22</f>
        <v>0.05</v>
      </c>
      <c r="Z29" s="1045">
        <f>+'1017 IDT'!$O$23</f>
        <v>0.05</v>
      </c>
      <c r="AA29" s="1045">
        <f>+'1017 IDT'!$O$24</f>
        <v>0.5</v>
      </c>
      <c r="AB29" s="1045">
        <f>+'1017 IDT'!$O$25</f>
        <v>0</v>
      </c>
      <c r="AC29" s="1162">
        <f>+'1017 IDT'!$J$21</f>
        <v>0.7</v>
      </c>
      <c r="AD29" s="1045">
        <f>+'1017 IDT'!$O$27</f>
        <v>0.1</v>
      </c>
      <c r="AE29" s="1045">
        <f>+'1017 IDT'!$O$28</f>
        <v>0.26666666666666666</v>
      </c>
      <c r="AF29" s="1045">
        <f>+'1017 IDT'!$O$29</f>
        <v>0</v>
      </c>
      <c r="AG29" s="1162">
        <f>+'1017 IDT'!$J$27</f>
        <v>0.3666666666666667</v>
      </c>
      <c r="AH29" s="1045">
        <f>+'1017 IDT'!$O$31</f>
        <v>0.1</v>
      </c>
      <c r="AI29" s="1045">
        <f>+'1017 IDT'!$O$32</f>
        <v>0.1</v>
      </c>
      <c r="AJ29" s="1045">
        <f>+'1017 IDT'!$O$33</f>
        <v>0</v>
      </c>
      <c r="AK29" s="1045">
        <f>+'1017 IDT'!$O$34</f>
        <v>0</v>
      </c>
      <c r="AL29" s="1045">
        <f>+'1017 IDT'!$O$35</f>
        <v>0</v>
      </c>
      <c r="AM29" s="1045">
        <f>+'1017 IDT'!$O$36</f>
        <v>0</v>
      </c>
      <c r="AN29" s="1162">
        <f>+'1017 IDT'!$J$31</f>
        <v>0.44444444444444448</v>
      </c>
      <c r="AO29" s="1334">
        <f>+'1017 IDT'!$O$37</f>
        <v>0.2</v>
      </c>
      <c r="AP29" s="1045">
        <f>+'1017 IDT'!$O$38</f>
        <v>0.1</v>
      </c>
      <c r="AQ29" s="1045">
        <f>+'1017 IDT'!$O$39</f>
        <v>0.1</v>
      </c>
      <c r="AR29" s="1045">
        <f>+'1017 IDT'!$O$40</f>
        <v>0.25</v>
      </c>
      <c r="AS29" s="1045">
        <f>+'1017 IDT'!$O$41</f>
        <v>0.1</v>
      </c>
      <c r="AT29" s="1045">
        <f>+'1017 IDT'!$O$42</f>
        <v>0.1</v>
      </c>
      <c r="AU29" s="1045">
        <f>+'1017 IDT'!$O$43</f>
        <v>0</v>
      </c>
      <c r="AV29" s="1045">
        <f>+'1017 IDT'!$O$44</f>
        <v>0.1</v>
      </c>
      <c r="AW29" s="1162">
        <f>+'1017 IDT'!$J$38</f>
        <v>1.0000000000000002</v>
      </c>
      <c r="AX29" s="1334">
        <f>+'1017 IDT'!$O$45</f>
        <v>0.75</v>
      </c>
      <c r="AY29" s="1045">
        <f>+'1017 IDT'!$O$46</f>
        <v>0.1</v>
      </c>
      <c r="AZ29" s="1045">
        <f>+'1017 IDT'!$O$47</f>
        <v>0.2</v>
      </c>
      <c r="BA29" s="1045">
        <f>+'1017 IDT'!$O$48</f>
        <v>0.2</v>
      </c>
      <c r="BB29" s="1045">
        <f>+'1017 IDT'!$O$49</f>
        <v>0.15</v>
      </c>
      <c r="BC29" s="1045">
        <f>+'1017 IDT'!$O$50</f>
        <v>0.15</v>
      </c>
      <c r="BD29" s="1045">
        <f>+'1017 IDT'!$O$51</f>
        <v>0.1</v>
      </c>
      <c r="BE29" s="1045">
        <f>+'1017 IDT'!$O$52</f>
        <v>0.1</v>
      </c>
      <c r="BF29" s="1162">
        <f>+'1017 IDT'!$J$46</f>
        <v>1</v>
      </c>
      <c r="BG29" s="1045">
        <f>+'1017 IDT'!$O$54</f>
        <v>0.125</v>
      </c>
      <c r="BH29" s="1045">
        <f>+'1017 IDT'!$O$55</f>
        <v>0.125</v>
      </c>
      <c r="BI29" s="1045">
        <f>+'1017 IDT'!$O$56</f>
        <v>0.125</v>
      </c>
      <c r="BJ29" s="1045">
        <f>+'1017 IDT'!$O$57</f>
        <v>0.125</v>
      </c>
      <c r="BK29" s="1045">
        <f>+'1017 IDT'!$O$58</f>
        <v>0.125</v>
      </c>
      <c r="BL29" s="1045">
        <f>+'1017 IDT'!$O$59</f>
        <v>0.125</v>
      </c>
      <c r="BM29" s="1045">
        <f>+'1017 IDT'!$O$60</f>
        <v>0</v>
      </c>
      <c r="BN29" s="1045">
        <f>+'1017 IDT'!$O$61</f>
        <v>0.125</v>
      </c>
      <c r="BO29" s="1238">
        <f>+'1017 IDT'!$J$54</f>
        <v>0.875</v>
      </c>
      <c r="BP29" s="1241">
        <f>+'1017 IDT'!$D$17</f>
        <v>0.68944444444444453</v>
      </c>
      <c r="BQ29" s="1231">
        <f>+'1017 IDT'!$O$63</f>
        <v>0</v>
      </c>
      <c r="BR29" s="1045">
        <f>+'1017 IDT'!$O$64</f>
        <v>2.86E-2</v>
      </c>
      <c r="BS29" s="1045">
        <f>+'1017 IDT'!$O$65</f>
        <v>2.86E-2</v>
      </c>
      <c r="BT29" s="1045">
        <f>+'1017 IDT'!$O$66</f>
        <v>2.86E-2</v>
      </c>
      <c r="BU29" s="1045">
        <f>+'1017 IDT'!$O$67</f>
        <v>2.86E-2</v>
      </c>
      <c r="BV29" s="1045">
        <f>+'1017 IDT'!$O$68</f>
        <v>0</v>
      </c>
      <c r="BW29" s="1045">
        <f>+'1017 IDT'!$O$69</f>
        <v>0</v>
      </c>
      <c r="BX29" s="1045">
        <f>+'1017 IDT'!$O$70</f>
        <v>0</v>
      </c>
      <c r="BY29" s="1045">
        <f>+'1017 IDT'!$O$71</f>
        <v>0</v>
      </c>
      <c r="BZ29" s="1045">
        <f>+'1017 IDT'!$O$72</f>
        <v>0</v>
      </c>
      <c r="CA29" s="1045">
        <f>+'1017 IDT'!$O$73</f>
        <v>0</v>
      </c>
      <c r="CB29" s="1045">
        <f>+'1017 IDT'!$O$74</f>
        <v>0</v>
      </c>
      <c r="CC29" s="1045">
        <f>+'1017 IDT'!$O$75</f>
        <v>0</v>
      </c>
      <c r="CD29" s="1045">
        <f>+'1017 IDT'!$O$76</f>
        <v>0</v>
      </c>
      <c r="CE29" s="1045">
        <f>+'1017 IDT'!$O$77</f>
        <v>0</v>
      </c>
      <c r="CF29" s="1045">
        <f>+'1017 IDT'!$O$78</f>
        <v>0.1</v>
      </c>
      <c r="CG29" s="1045">
        <f>+'1017 IDT'!$O$79</f>
        <v>0.1</v>
      </c>
      <c r="CH29" s="1045">
        <f>+'1017 IDT'!$O$8</f>
        <v>0.2</v>
      </c>
      <c r="CI29" s="1208">
        <f>+'1017 IDT'!$J$63</f>
        <v>0.31440000000000001</v>
      </c>
      <c r="CJ29" s="1045">
        <f>+'1017 IDT'!$O$42</f>
        <v>0.1</v>
      </c>
      <c r="CK29" s="1045">
        <f>+'1017 IDT'!$O$43</f>
        <v>0</v>
      </c>
      <c r="CL29" s="1045">
        <f>+'1017 IDT'!$O$44</f>
        <v>0.1</v>
      </c>
      <c r="CM29" s="1208">
        <f>+'1017 IDT'!$J$82</f>
        <v>0.44444444444444453</v>
      </c>
      <c r="CN29" s="1045">
        <f>+'1017 IDT'!$O$34</f>
        <v>0</v>
      </c>
      <c r="CO29" s="1045">
        <f>+'1017 IDT'!$O$35</f>
        <v>0</v>
      </c>
      <c r="CP29" s="1045">
        <f>+'1017 IDT'!$O$36</f>
        <v>0</v>
      </c>
      <c r="CQ29" s="1208">
        <f>+'1017 IDT'!$J$83</f>
        <v>0</v>
      </c>
      <c r="CR29" s="1045">
        <f>+'1017 IDT'!$O$46</f>
        <v>0.1</v>
      </c>
      <c r="CS29" s="1045">
        <f>+'1017 IDT'!$O$47</f>
        <v>0.2</v>
      </c>
      <c r="CT29" s="1045">
        <f>+'1017 IDT'!$O$48</f>
        <v>0.2</v>
      </c>
      <c r="CU29" s="1045">
        <f>+'1017 IDT'!$O$49</f>
        <v>0.15</v>
      </c>
      <c r="CV29" s="1045">
        <f>+'1017 IDT'!$O$50</f>
        <v>0.15</v>
      </c>
      <c r="CW29" s="1045">
        <f>+'1017 IDT'!$O$51</f>
        <v>0.1</v>
      </c>
      <c r="CX29" s="1045">
        <f>+'1017 IDT'!$O$52</f>
        <v>0.1</v>
      </c>
      <c r="CY29" s="1228">
        <f>+'1017 IDT'!$J$84</f>
        <v>1</v>
      </c>
      <c r="CZ29" s="1234">
        <f>+'1017 IDT'!$D$63</f>
        <v>0.42209777777777779</v>
      </c>
      <c r="DA29" s="1231">
        <f>+'1017 IDT'!$O$85</f>
        <v>0.1</v>
      </c>
      <c r="DB29" s="1045">
        <f>+'1017 IDT'!$O$86</f>
        <v>0</v>
      </c>
      <c r="DC29" s="1045">
        <f>+'1017 IDT'!$O$87</f>
        <v>0</v>
      </c>
      <c r="DD29" s="1213">
        <f>+'1017 IDT'!$J$85</f>
        <v>0.25</v>
      </c>
      <c r="DE29" s="1045">
        <f>+'1017 IDT'!$O$89</f>
        <v>0.3</v>
      </c>
      <c r="DF29" s="1213">
        <f>+'1017 IDT'!$J$89</f>
        <v>1</v>
      </c>
      <c r="DG29" s="1045">
        <f>+'1017 IDT'!$O$90</f>
        <v>0.3</v>
      </c>
      <c r="DH29" s="1217">
        <f>+'1017 IDT'!$J$90</f>
        <v>1</v>
      </c>
      <c r="DI29" s="1224">
        <f>+'1017 IDT'!$D$85</f>
        <v>0.7</v>
      </c>
      <c r="DJ29" s="1221">
        <f>+'1017 IDT'!$D$91</f>
        <v>0.71740422222222233</v>
      </c>
      <c r="DK29" s="1259">
        <f>+'1017 IDT'!$D$91</f>
        <v>0.71740422222222233</v>
      </c>
      <c r="DL29" s="1257">
        <v>23</v>
      </c>
      <c r="DM29" s="1130">
        <v>0.70683825000000011</v>
      </c>
      <c r="DN29" s="1156">
        <f t="shared" si="0"/>
        <v>1.056597222222222E-2</v>
      </c>
    </row>
    <row r="30" spans="1:118" s="1125" customFormat="1" ht="42.75" customHeight="1" x14ac:dyDescent="0.25">
      <c r="A30" s="1046">
        <v>1055</v>
      </c>
      <c r="B30" s="1129" t="s">
        <v>5417</v>
      </c>
      <c r="C30" s="1129" t="s">
        <v>1700</v>
      </c>
      <c r="D30" s="1045">
        <f>+'1055 IDU'!O2</f>
        <v>0.4</v>
      </c>
      <c r="E30" s="1045">
        <f>+'1055 IDU'!O3</f>
        <v>0.4</v>
      </c>
      <c r="F30" s="1045">
        <f>+'1055 IDU'!$O$4</f>
        <v>0.05</v>
      </c>
      <c r="G30" s="1045">
        <f>+'1055 IDU'!$O$5</f>
        <v>0.15</v>
      </c>
      <c r="H30" s="1155">
        <f>+'1055 IDU'!$J$2</f>
        <v>1</v>
      </c>
      <c r="I30" s="1045">
        <f>+'1055 IDU'!$O$7</f>
        <v>0.1</v>
      </c>
      <c r="J30" s="1045">
        <f>+'1055 IDU'!$O$8</f>
        <v>0.2</v>
      </c>
      <c r="K30" s="1045">
        <f>+'1055 IDU'!$O$9</f>
        <v>0.4</v>
      </c>
      <c r="L30" s="1045">
        <f>+'1055 IDU'!$O$10</f>
        <v>0.3</v>
      </c>
      <c r="M30" s="1155">
        <f>+'1055 IDU'!$J$7</f>
        <v>1</v>
      </c>
      <c r="N30" s="1045">
        <f>+'1055 IDU'!$O$12</f>
        <v>0.1</v>
      </c>
      <c r="O30" s="1045">
        <f>+'1055 IDU'!$O$13</f>
        <v>0.1</v>
      </c>
      <c r="P30" s="1045">
        <f>+'1055 IDU'!$O$14</f>
        <v>0.5</v>
      </c>
      <c r="Q30" s="1045">
        <f>+'1055 IDU'!$O$15</f>
        <v>0.3</v>
      </c>
      <c r="R30" s="1245">
        <f>+'1055 IDU'!$J$12</f>
        <v>1</v>
      </c>
      <c r="S30" s="1250">
        <f>+'1055 IDU'!$D$2</f>
        <v>0.99999999999999989</v>
      </c>
      <c r="T30" s="1231">
        <f>+'1055 IDU'!$O$17</f>
        <v>0.1</v>
      </c>
      <c r="U30" s="1045">
        <f>+'1055 IDU'!$O$18</f>
        <v>0.05</v>
      </c>
      <c r="V30" s="1045">
        <f>+'1055 IDU'!$O$19</f>
        <v>0</v>
      </c>
      <c r="W30" s="1162">
        <f>+'1055 IDU'!$J$17</f>
        <v>0.15000000000000002</v>
      </c>
      <c r="X30" s="1045">
        <f>+'1055 IDU'!$O$21</f>
        <v>0.1</v>
      </c>
      <c r="Y30" s="1045">
        <f>+'1055 IDU'!$O$22</f>
        <v>0.05</v>
      </c>
      <c r="Z30" s="1045">
        <f>+'1055 IDU'!$O$23</f>
        <v>0.05</v>
      </c>
      <c r="AA30" s="1045">
        <f>+'1055 IDU'!$O$24</f>
        <v>0.2</v>
      </c>
      <c r="AB30" s="1045">
        <f>+'1055 IDU'!$O$25</f>
        <v>0</v>
      </c>
      <c r="AC30" s="1162">
        <f>+'1055 IDU'!$J$21</f>
        <v>0.4</v>
      </c>
      <c r="AD30" s="1045">
        <f>+'1055 IDU'!$O$27</f>
        <v>0.1</v>
      </c>
      <c r="AE30" s="1045">
        <f>+'1055 IDU'!$O$28</f>
        <v>0</v>
      </c>
      <c r="AF30" s="1045">
        <f>+'1055 IDU'!$O$29</f>
        <v>0.3</v>
      </c>
      <c r="AG30" s="1162">
        <f>+'1055 IDU'!$J$27</f>
        <v>0.4</v>
      </c>
      <c r="AH30" s="1045">
        <f>+'1055 IDU'!$O$31</f>
        <v>0.1</v>
      </c>
      <c r="AI30" s="1045">
        <f>+'1055 IDU'!$O$32</f>
        <v>0.1</v>
      </c>
      <c r="AJ30" s="1045">
        <f>+'1055 IDU'!$O$33</f>
        <v>0.25</v>
      </c>
      <c r="AK30" s="1045">
        <f>+'1055 IDU'!$O$34</f>
        <v>0</v>
      </c>
      <c r="AL30" s="1045">
        <f>+'1055 IDU'!$O$35</f>
        <v>0</v>
      </c>
      <c r="AM30" s="1045">
        <f>+'1055 IDU'!$O$36</f>
        <v>0.05</v>
      </c>
      <c r="AN30" s="1162">
        <f>+'1055 IDU'!$J$31</f>
        <v>1</v>
      </c>
      <c r="AO30" s="1334">
        <f>+'1055 IDU'!$O$37</f>
        <v>0.5</v>
      </c>
      <c r="AP30" s="1045">
        <f>+'1055 IDU'!$O$38</f>
        <v>0.1</v>
      </c>
      <c r="AQ30" s="1045">
        <f>+'1055 IDU'!$O$39</f>
        <v>0.1</v>
      </c>
      <c r="AR30" s="1045">
        <f>+'1055 IDU'!$O$40</f>
        <v>0.25</v>
      </c>
      <c r="AS30" s="1045">
        <f>+'1055 IDU'!$O$41</f>
        <v>0.1</v>
      </c>
      <c r="AT30" s="1045">
        <f>+'1055 IDU'!$O$42</f>
        <v>0.1</v>
      </c>
      <c r="AU30" s="1045">
        <f>+'1055 IDU'!$O$43</f>
        <v>0</v>
      </c>
      <c r="AV30" s="1045">
        <f>+'1055 IDU'!$O$44</f>
        <v>0</v>
      </c>
      <c r="AW30" s="1162">
        <f>+'1055 IDU'!$J$38</f>
        <v>1.0000000000000002</v>
      </c>
      <c r="AX30" s="1334">
        <f>+'1055 IDU'!$O$45</f>
        <v>0.65</v>
      </c>
      <c r="AY30" s="1045">
        <f>+'1055 IDU'!$O$46</f>
        <v>0.1</v>
      </c>
      <c r="AZ30" s="1045">
        <f>+'1055 IDU'!$O$47</f>
        <v>0</v>
      </c>
      <c r="BA30" s="1045">
        <f>+'1055 IDU'!$O$48</f>
        <v>0.2</v>
      </c>
      <c r="BB30" s="1045">
        <f>+'1055 IDU'!$O$49</f>
        <v>0.15</v>
      </c>
      <c r="BC30" s="1045">
        <f>+'1055 IDU'!$O$50</f>
        <v>0.15</v>
      </c>
      <c r="BD30" s="1045">
        <f>+'1055 IDU'!$O$51</f>
        <v>0.1</v>
      </c>
      <c r="BE30" s="1045">
        <f>+'1055 IDU'!$O$52</f>
        <v>0.1</v>
      </c>
      <c r="BF30" s="1162">
        <f>+'1055 IDU'!$J$46</f>
        <v>0.8</v>
      </c>
      <c r="BG30" s="1045">
        <f>+'1055 IDU'!$O$54</f>
        <v>0.125</v>
      </c>
      <c r="BH30" s="1045">
        <f>+'1055 IDU'!$O$55</f>
        <v>0.125</v>
      </c>
      <c r="BI30" s="1045">
        <f>+'1055 IDU'!$O$56</f>
        <v>0.125</v>
      </c>
      <c r="BJ30" s="1045">
        <f>+'1055 IDU'!$O$57</f>
        <v>0.125</v>
      </c>
      <c r="BK30" s="1045">
        <f>+'1055 IDU'!$O$58</f>
        <v>0.125</v>
      </c>
      <c r="BL30" s="1045">
        <f>+'1055 IDU'!$O$59</f>
        <v>0.125</v>
      </c>
      <c r="BM30" s="1045">
        <f>+'1055 IDU'!$O$60</f>
        <v>0</v>
      </c>
      <c r="BN30" s="1045">
        <f>+'1055 IDU'!$O$61</f>
        <v>0</v>
      </c>
      <c r="BO30" s="1238">
        <f>+'1055 IDU'!$J$54</f>
        <v>0.75</v>
      </c>
      <c r="BP30" s="1241">
        <f>+'1055 IDU'!$D$17</f>
        <v>0.61750000000000016</v>
      </c>
      <c r="BQ30" s="1231">
        <f>+'1055 IDU'!$O$63</f>
        <v>0</v>
      </c>
      <c r="BR30" s="1045">
        <f>+'1055 IDU'!$O$64</f>
        <v>2.86E-2</v>
      </c>
      <c r="BS30" s="1045">
        <f>+'1055 IDU'!$O$65</f>
        <v>2.86E-2</v>
      </c>
      <c r="BT30" s="1045">
        <f>+'1055 IDU'!$O$66</f>
        <v>2.86E-2</v>
      </c>
      <c r="BU30" s="1045">
        <f>+'1055 IDU'!$O$67</f>
        <v>2.86E-2</v>
      </c>
      <c r="BV30" s="1045">
        <f>+'1055 IDU'!$O$68</f>
        <v>0</v>
      </c>
      <c r="BW30" s="1045">
        <f>+'1055 IDU'!$O$69</f>
        <v>0</v>
      </c>
      <c r="BX30" s="1045">
        <f>+'1055 IDU'!$O$70</f>
        <v>0</v>
      </c>
      <c r="BY30" s="1045">
        <f>+'1055 IDU'!$O$71</f>
        <v>0</v>
      </c>
      <c r="BZ30" s="1045">
        <f>+'1055 IDU'!$O$72</f>
        <v>0</v>
      </c>
      <c r="CA30" s="1045">
        <f>+'1055 IDU'!$O$73</f>
        <v>0</v>
      </c>
      <c r="CB30" s="1045">
        <f>+'1055 IDU'!$O$74</f>
        <v>0</v>
      </c>
      <c r="CC30" s="1045">
        <f>+'1055 IDU'!$O$75</f>
        <v>0</v>
      </c>
      <c r="CD30" s="1045">
        <f>+'1055 IDU'!$O$76</f>
        <v>2.86E-2</v>
      </c>
      <c r="CE30" s="1045">
        <f>+'1055 IDU'!$O$77</f>
        <v>2.86E-2</v>
      </c>
      <c r="CF30" s="1045">
        <f>+'1055 IDU'!$O$78</f>
        <v>0</v>
      </c>
      <c r="CG30" s="1045">
        <f>+'1055 IDU'!$O$79</f>
        <v>0</v>
      </c>
      <c r="CH30" s="1045">
        <f>+'1055 IDU'!$O$80</f>
        <v>0</v>
      </c>
      <c r="CI30" s="1208">
        <f>+'1055 IDU'!$J$63</f>
        <v>0.17160000000000003</v>
      </c>
      <c r="CJ30" s="1045">
        <f>+'1055 IDU'!$O$42</f>
        <v>0.1</v>
      </c>
      <c r="CK30" s="1045">
        <f>+'1055 IDU'!$O$43</f>
        <v>0</v>
      </c>
      <c r="CL30" s="1045">
        <f>+'1055 IDU'!$O$44</f>
        <v>0</v>
      </c>
      <c r="CM30" s="1208">
        <f>+'1055 IDU'!$J$82</f>
        <v>0.22222222222222227</v>
      </c>
      <c r="CN30" s="1045">
        <f>+'1055 IDU'!$O$34</f>
        <v>0</v>
      </c>
      <c r="CO30" s="1045">
        <f>+'1055 IDU'!$O$35</f>
        <v>0</v>
      </c>
      <c r="CP30" s="1045">
        <f>+'1055 IDU'!$O$36</f>
        <v>0.05</v>
      </c>
      <c r="CQ30" s="1208">
        <f>+'1055 IDU'!$J$83</f>
        <v>9.0909090909090912E-2</v>
      </c>
      <c r="CR30" s="1045">
        <f>+'1055 IDU'!$O$46</f>
        <v>0.1</v>
      </c>
      <c r="CS30" s="1045">
        <f>+'1055 IDU'!$O$47</f>
        <v>0</v>
      </c>
      <c r="CT30" s="1045">
        <f>+'1055 IDU'!$O$48</f>
        <v>0.2</v>
      </c>
      <c r="CU30" s="1045">
        <f>+'1055 IDU'!$O$49</f>
        <v>0.15</v>
      </c>
      <c r="CV30" s="1045">
        <f>+'1055 IDU'!$O$50</f>
        <v>0.15</v>
      </c>
      <c r="CW30" s="1045">
        <f>+'1055 IDU'!$O$51</f>
        <v>0.1</v>
      </c>
      <c r="CX30" s="1045">
        <f>+'1055 IDU'!$O$52</f>
        <v>0.1</v>
      </c>
      <c r="CY30" s="1228">
        <f>+'1055 IDU'!$J$84</f>
        <v>0.8</v>
      </c>
      <c r="CZ30" s="1234">
        <f>+'1055 IDU'!$D$63</f>
        <v>0.27400525252525254</v>
      </c>
      <c r="DA30" s="1231">
        <f>+'1055 IDU'!$O$85</f>
        <v>0.1</v>
      </c>
      <c r="DB30" s="1045">
        <f>+'1055 IDU'!$O$86</f>
        <v>0.1</v>
      </c>
      <c r="DC30" s="1045">
        <f>+'1055 IDU'!$O$87</f>
        <v>0.2</v>
      </c>
      <c r="DD30" s="1213">
        <f>+'1055 IDU'!$J$85</f>
        <v>1</v>
      </c>
      <c r="DE30" s="1045">
        <f>+'1055 IDU'!$O$89</f>
        <v>0.3</v>
      </c>
      <c r="DF30" s="1213">
        <f>+'1055 IDU'!$J$89</f>
        <v>1</v>
      </c>
      <c r="DG30" s="1045">
        <f>+'1055 IDU'!$O$90</f>
        <v>0.3</v>
      </c>
      <c r="DH30" s="1217">
        <f>+'1055 IDU'!$J$90</f>
        <v>1</v>
      </c>
      <c r="DI30" s="1224">
        <f>+'1055 IDU'!$D$85</f>
        <v>1</v>
      </c>
      <c r="DJ30" s="1221">
        <f>+'1055 IDU'!$D$91</f>
        <v>0.71702552525252539</v>
      </c>
      <c r="DK30" s="1259">
        <f>+'1055 IDU'!$D$91</f>
        <v>0.71702552525252539</v>
      </c>
      <c r="DL30" s="1257">
        <v>24</v>
      </c>
      <c r="DM30" s="1130">
        <v>0.4936819999999999</v>
      </c>
      <c r="DN30" s="1156">
        <f t="shared" si="0"/>
        <v>0.22334352525252549</v>
      </c>
    </row>
    <row r="31" spans="1:118" s="1125" customFormat="1" ht="42.75" customHeight="1" x14ac:dyDescent="0.25">
      <c r="A31" s="1046">
        <v>1050</v>
      </c>
      <c r="B31" s="1129" t="s">
        <v>5679</v>
      </c>
      <c r="C31" s="1129" t="s">
        <v>1331</v>
      </c>
      <c r="D31" s="1045">
        <f>+'1050 SRSUR'!O2</f>
        <v>0.4</v>
      </c>
      <c r="E31" s="1045">
        <f>+'1050 SRSUR'!O3</f>
        <v>0</v>
      </c>
      <c r="F31" s="1045">
        <f>+'1050 SRSUR'!$O$4</f>
        <v>0.05</v>
      </c>
      <c r="G31" s="1045">
        <f>+'1050 SRSUR'!$O$5</f>
        <v>0.15</v>
      </c>
      <c r="H31" s="1155">
        <f>+'1050 SRSUR'!$J$2</f>
        <v>0.6</v>
      </c>
      <c r="I31" s="1045">
        <f>+'1050 SRSUR'!$O$7</f>
        <v>0.1</v>
      </c>
      <c r="J31" s="1045">
        <f>+'1050 SRSUR'!$O$8</f>
        <v>0.2</v>
      </c>
      <c r="K31" s="1045">
        <f>+'1050 SRSUR'!$O$9</f>
        <v>0.4</v>
      </c>
      <c r="L31" s="1045">
        <f>+'1050 SRSUR'!$O$10</f>
        <v>0.3</v>
      </c>
      <c r="M31" s="1155">
        <f>+'1050 SRSUR'!$J$7</f>
        <v>1</v>
      </c>
      <c r="N31" s="1045">
        <f>+'1050 SRSUR'!$O$12</f>
        <v>0.1</v>
      </c>
      <c r="O31" s="1045">
        <f>+'1050 SRSUR'!$O$13</f>
        <v>0.1</v>
      </c>
      <c r="P31" s="1045">
        <f>+'1050 SRSUR'!$O$14</f>
        <v>0.5</v>
      </c>
      <c r="Q31" s="1045">
        <f>+'1050 SRSUR'!$O$15</f>
        <v>0.3</v>
      </c>
      <c r="R31" s="1245">
        <f>+'1050 SRSUR'!$J$12</f>
        <v>1</v>
      </c>
      <c r="S31" s="1250">
        <f>+'1050 SRSUR'!$D$2</f>
        <v>0.88</v>
      </c>
      <c r="T31" s="1231">
        <f>+'1050 SRSUR'!$O$17</f>
        <v>0.1</v>
      </c>
      <c r="U31" s="1045">
        <f>+'1050 SRSUR'!$O$18</f>
        <v>0.05</v>
      </c>
      <c r="V31" s="1045">
        <f>+'1050 SRSUR'!$O$19</f>
        <v>0.32380952380952377</v>
      </c>
      <c r="W31" s="1162">
        <f>+'1050 SRSUR'!$J$17</f>
        <v>0.47380952380952379</v>
      </c>
      <c r="X31" s="1045">
        <f>+'1050 SRSUR'!$O$21</f>
        <v>0.1</v>
      </c>
      <c r="Y31" s="1045">
        <f>+'1050 SRSUR'!$O$22</f>
        <v>0.05</v>
      </c>
      <c r="Z31" s="1045">
        <f>+'1050 SRSUR'!$O$23</f>
        <v>0.05</v>
      </c>
      <c r="AA31" s="1045">
        <f>+'1050 SRSUR'!$O$24</f>
        <v>0.5</v>
      </c>
      <c r="AB31" s="1045">
        <f>+'1050 SRSUR'!$O$25</f>
        <v>0</v>
      </c>
      <c r="AC31" s="1162">
        <f>+'1050 SRSUR'!$J$21</f>
        <v>0.7</v>
      </c>
      <c r="AD31" s="1045">
        <f>+'1050 SRSUR'!$O$27</f>
        <v>0.1</v>
      </c>
      <c r="AE31" s="1045">
        <f>+'1050 SRSUR'!$O$28</f>
        <v>0.22857142857142854</v>
      </c>
      <c r="AF31" s="1045">
        <f>+'1050 SRSUR'!$O$29</f>
        <v>0.3</v>
      </c>
      <c r="AG31" s="1162">
        <f>+'1050 SRSUR'!$J$27</f>
        <v>0.62857142857142856</v>
      </c>
      <c r="AH31" s="1045">
        <f>+'1050 SRSUR'!$O$31</f>
        <v>0.1</v>
      </c>
      <c r="AI31" s="1045">
        <f>+'1050 SRSUR'!$O$32</f>
        <v>0.1</v>
      </c>
      <c r="AJ31" s="1045">
        <f>+'1050 SRSUR'!$O$33</f>
        <v>0.25</v>
      </c>
      <c r="AK31" s="1045">
        <f>+'1050 SRSUR'!$O$34</f>
        <v>0.25</v>
      </c>
      <c r="AL31" s="1045">
        <f>+'1050 SRSUR'!$O$35</f>
        <v>0</v>
      </c>
      <c r="AM31" s="1045">
        <f>+'1050 SRSUR'!$O$36</f>
        <v>0.05</v>
      </c>
      <c r="AN31" s="1162">
        <f>+'1050 SRSUR'!$J$31</f>
        <v>1</v>
      </c>
      <c r="AO31" s="1334">
        <f>+'1050 SRSUR'!$O$37</f>
        <v>0.75</v>
      </c>
      <c r="AP31" s="1045">
        <f>+'1050 SRSUR'!$O$38</f>
        <v>0</v>
      </c>
      <c r="AQ31" s="1045">
        <f>+'1050 SRSUR'!$O$39</f>
        <v>0</v>
      </c>
      <c r="AR31" s="1045">
        <f>+'1050 SRSUR'!$O$40</f>
        <v>0.25</v>
      </c>
      <c r="AS31" s="1045">
        <f>+'1050 SRSUR'!$O$41</f>
        <v>0</v>
      </c>
      <c r="AT31" s="1045">
        <f>+'1050 SRSUR'!$O$42</f>
        <v>0</v>
      </c>
      <c r="AU31" s="1045">
        <f>+'1050 SRSUR'!$O$43</f>
        <v>0</v>
      </c>
      <c r="AV31" s="1045">
        <f>+'1050 SRSUR'!$O$44</f>
        <v>0</v>
      </c>
      <c r="AW31" s="1162">
        <f>+'1050 SRSUR'!$J$38</f>
        <v>0.45454545454545459</v>
      </c>
      <c r="AX31" s="1334">
        <f>+'1050 SRSUR'!$O$45</f>
        <v>0.25</v>
      </c>
      <c r="AY31" s="1045">
        <f>+'1050 SRSUR'!$O$46</f>
        <v>0.1</v>
      </c>
      <c r="AZ31" s="1045">
        <f>+'1050 SRSUR'!$O$47</f>
        <v>0</v>
      </c>
      <c r="BA31" s="1045">
        <f>+'1050 SRSUR'!$O$48</f>
        <v>0.2</v>
      </c>
      <c r="BB31" s="1045">
        <f>+'1050 SRSUR'!$O$49</f>
        <v>0.15</v>
      </c>
      <c r="BC31" s="1045">
        <f>+'1050 SRSUR'!$O$50</f>
        <v>0.15</v>
      </c>
      <c r="BD31" s="1045">
        <f>+'1050 SRSUR'!$O$51</f>
        <v>0.1</v>
      </c>
      <c r="BE31" s="1045">
        <f>+'1050 SRSUR'!$O$52</f>
        <v>0.1</v>
      </c>
      <c r="BF31" s="1162">
        <f>+'1050 SRSUR'!$J$46</f>
        <v>0.8</v>
      </c>
      <c r="BG31" s="1045">
        <f>+'1050 SRSUR'!$O$54</f>
        <v>0.125</v>
      </c>
      <c r="BH31" s="1045">
        <f>+'1050 SRSUR'!$O$55</f>
        <v>0.125</v>
      </c>
      <c r="BI31" s="1045">
        <f>+'1050 SRSUR'!$O$56</f>
        <v>0.125</v>
      </c>
      <c r="BJ31" s="1045">
        <f>+'1050 SRSUR'!$O$57</f>
        <v>0.125</v>
      </c>
      <c r="BK31" s="1045">
        <f>+'1050 SRSUR'!$O$58</f>
        <v>0.125</v>
      </c>
      <c r="BL31" s="1045">
        <f>+'1050 SRSUR'!$O$59</f>
        <v>0.125</v>
      </c>
      <c r="BM31" s="1045">
        <f>+'1050 SRSUR'!$O$60</f>
        <v>0.125</v>
      </c>
      <c r="BN31" s="1045">
        <f>+'1050 SRSUR'!$O$61</f>
        <v>0.125</v>
      </c>
      <c r="BO31" s="1238">
        <f>+'1050 SRSUR'!$J$54</f>
        <v>1</v>
      </c>
      <c r="BP31" s="1241">
        <f>+'1050 SRSUR'!$D$17</f>
        <v>0.67269480519480529</v>
      </c>
      <c r="BQ31" s="1231">
        <f>+'1050 SRSUR'!$O$63</f>
        <v>0</v>
      </c>
      <c r="BR31" s="1045">
        <f>+'1050 SRSUR'!$O$64</f>
        <v>2.86E-2</v>
      </c>
      <c r="BS31" s="1045">
        <f>+'1050 SRSUR'!$O$65</f>
        <v>2.86E-2</v>
      </c>
      <c r="BT31" s="1045">
        <f>+'1050 SRSUR'!$O$66</f>
        <v>2.86E-2</v>
      </c>
      <c r="BU31" s="1045">
        <f>+'1050 SRSUR'!$O$67</f>
        <v>2.86E-2</v>
      </c>
      <c r="BV31" s="1045">
        <f>+'1050 SRSUR'!$O$68</f>
        <v>0</v>
      </c>
      <c r="BW31" s="1045">
        <f>+'1050 SRSUR'!$O$69</f>
        <v>0</v>
      </c>
      <c r="BX31" s="1045">
        <f>+'1050 SRSUR'!$O$70</f>
        <v>0</v>
      </c>
      <c r="BY31" s="1045">
        <f>+'1050 SRSUR'!$O$71</f>
        <v>0</v>
      </c>
      <c r="BZ31" s="1045">
        <f>+'1050 SRSUR'!$O$72</f>
        <v>0</v>
      </c>
      <c r="CA31" s="1045">
        <f>+'1050 SRSUR'!$O$73</f>
        <v>0</v>
      </c>
      <c r="CB31" s="1045">
        <f>+'1050 SRSUR'!$O$74</f>
        <v>0</v>
      </c>
      <c r="CC31" s="1045">
        <f>+'1050 SRSUR'!$O$75</f>
        <v>0</v>
      </c>
      <c r="CD31" s="1045">
        <f>+'1050 SRSUR'!$O$76</f>
        <v>2.86E-2</v>
      </c>
      <c r="CE31" s="1045">
        <f>+'1050 SRSUR'!$O$77</f>
        <v>2.86E-2</v>
      </c>
      <c r="CF31" s="1045">
        <f>+'1050 SRSUR'!$O$78</f>
        <v>0</v>
      </c>
      <c r="CG31" s="1045">
        <f>+'1050 SRSUR'!$O$79</f>
        <v>0</v>
      </c>
      <c r="CH31" s="1045">
        <f>+'1050 SRSUR'!$O$80</f>
        <v>0</v>
      </c>
      <c r="CI31" s="1208">
        <f>+'1050 SRSUR'!$J$63</f>
        <v>0.17160000000000003</v>
      </c>
      <c r="CJ31" s="1045">
        <f>+'1050 SRSUR'!$O$42</f>
        <v>0</v>
      </c>
      <c r="CK31" s="1045">
        <f>+'1050 SRSUR'!$O$43</f>
        <v>0</v>
      </c>
      <c r="CL31" s="1045">
        <f>+'1050 SRSUR'!$O$44</f>
        <v>0</v>
      </c>
      <c r="CM31" s="1208">
        <f>+'1050 SRSUR'!$J$82</f>
        <v>0</v>
      </c>
      <c r="CN31" s="1045">
        <f>+'1050 SRSUR'!$O$34</f>
        <v>0.25</v>
      </c>
      <c r="CO31" s="1045">
        <f>+'1050 SRSUR'!$O$35</f>
        <v>0</v>
      </c>
      <c r="CP31" s="1045">
        <f>+'1050 SRSUR'!$O$36</f>
        <v>0.05</v>
      </c>
      <c r="CQ31" s="1208">
        <f>+'1050 SRSUR'!$J$83</f>
        <v>0.54545454545454541</v>
      </c>
      <c r="CR31" s="1045">
        <f>+'1050 SRSUR'!$O$46</f>
        <v>0.1</v>
      </c>
      <c r="CS31" s="1045">
        <f>+'1050 SRSUR'!$O$47</f>
        <v>0</v>
      </c>
      <c r="CT31" s="1045">
        <f>+'1050 SRSUR'!$O$48</f>
        <v>0.2</v>
      </c>
      <c r="CU31" s="1045">
        <f>+'1050 SRSUR'!$O$49</f>
        <v>0.15</v>
      </c>
      <c r="CV31" s="1045">
        <f>+'1050 SRSUR'!$O$50</f>
        <v>0.15</v>
      </c>
      <c r="CW31" s="1045">
        <f>+'1050 SRSUR'!$O$51</f>
        <v>0.1</v>
      </c>
      <c r="CX31" s="1045">
        <f>+'1050 SRSUR'!$O$52</f>
        <v>0.1</v>
      </c>
      <c r="CY31" s="1228">
        <f>+'1050 SRSUR'!$J$84</f>
        <v>0.8</v>
      </c>
      <c r="CZ31" s="1234">
        <f>+'1050 SRSUR'!$D$63</f>
        <v>0.25329818181818181</v>
      </c>
      <c r="DA31" s="1231">
        <f>+'1050 SRSUR'!$O$85</f>
        <v>0.1</v>
      </c>
      <c r="DB31" s="1045">
        <f>+'1050 SRSUR'!$O$86</f>
        <v>0.1</v>
      </c>
      <c r="DC31" s="1045">
        <f>+'1050 SRSUR'!$O$87</f>
        <v>0.2</v>
      </c>
      <c r="DD31" s="1213">
        <f>+'1050 SRSUR'!$J$85</f>
        <v>1</v>
      </c>
      <c r="DE31" s="1045">
        <f>+'1050 SRSUR'!$O$89</f>
        <v>0.3</v>
      </c>
      <c r="DF31" s="1213">
        <f>+'1050 SRSUR'!$J$89</f>
        <v>1</v>
      </c>
      <c r="DG31" s="1045">
        <f>+'1050 SRSUR'!$O$90</f>
        <v>0.3</v>
      </c>
      <c r="DH31" s="1217">
        <f>+'1050 SRSUR'!$J$90</f>
        <v>1</v>
      </c>
      <c r="DI31" s="1224">
        <f>+'1050 SRSUR'!$D$85</f>
        <v>1</v>
      </c>
      <c r="DJ31" s="1221">
        <f>+'1050 SRSUR'!$D$91</f>
        <v>0.70931196103896121</v>
      </c>
      <c r="DK31" s="1259">
        <f>+'1050 SRSUR'!$D$91</f>
        <v>0.70931196103896121</v>
      </c>
      <c r="DL31" s="1256">
        <v>25</v>
      </c>
      <c r="DM31" s="1130">
        <v>0.66114953246753261</v>
      </c>
      <c r="DN31" s="1156">
        <f t="shared" si="0"/>
        <v>4.8162428571428606E-2</v>
      </c>
    </row>
    <row r="32" spans="1:118" s="1125" customFormat="1" ht="42.75" customHeight="1" x14ac:dyDescent="0.25">
      <c r="A32" s="1046">
        <v>1018</v>
      </c>
      <c r="B32" s="1129" t="s">
        <v>22</v>
      </c>
      <c r="C32" s="1129" t="s">
        <v>2399</v>
      </c>
      <c r="D32" s="1045">
        <f>+'1018 FONCEP'!O2</f>
        <v>0.4</v>
      </c>
      <c r="E32" s="1045">
        <f>+'1018 FONCEP'!O3</f>
        <v>0.2</v>
      </c>
      <c r="F32" s="1045">
        <f>+'1018 FONCEP'!$O$4</f>
        <v>0.05</v>
      </c>
      <c r="G32" s="1045">
        <f>+'1018 FONCEP'!$O$5</f>
        <v>0.15</v>
      </c>
      <c r="H32" s="1155">
        <f>+'1018 FONCEP'!$J$2</f>
        <v>0.80000000000000016</v>
      </c>
      <c r="I32" s="1045">
        <f>+'1018 FONCEP'!$O$7</f>
        <v>0.1</v>
      </c>
      <c r="J32" s="1045">
        <f>+'1018 FONCEP'!$O$8</f>
        <v>0</v>
      </c>
      <c r="K32" s="1045">
        <f>+'1018 FONCEP'!$O$9</f>
        <v>0.4</v>
      </c>
      <c r="L32" s="1045">
        <f>+'1018 FONCEP'!$O$10</f>
        <v>0.3</v>
      </c>
      <c r="M32" s="1155">
        <f>+'1018 FONCEP'!$J$7</f>
        <v>0.8</v>
      </c>
      <c r="N32" s="1045">
        <f>+'1018 FONCEP'!$O$12</f>
        <v>0.1</v>
      </c>
      <c r="O32" s="1045">
        <f>+'1018 FONCEP'!$O$13</f>
        <v>0.1</v>
      </c>
      <c r="P32" s="1045">
        <f>+'1018 FONCEP'!$O$14</f>
        <v>0.5</v>
      </c>
      <c r="Q32" s="1045">
        <f>+'1018 FONCEP'!$O$15</f>
        <v>0.3</v>
      </c>
      <c r="R32" s="1245">
        <f>+'1018 FONCEP'!$J$12</f>
        <v>1</v>
      </c>
      <c r="S32" s="1250">
        <f>+'1018 FONCEP'!$D$2</f>
        <v>0.87</v>
      </c>
      <c r="T32" s="1231">
        <f>+'1018 FONCEP'!$O$17</f>
        <v>0.1</v>
      </c>
      <c r="U32" s="1045">
        <f>+'1018 FONCEP'!$O$18</f>
        <v>0.05</v>
      </c>
      <c r="V32" s="1045">
        <f>+'1018 FONCEP'!$O$19</f>
        <v>0</v>
      </c>
      <c r="W32" s="1162">
        <f>+'1018 FONCEP'!$J$17</f>
        <v>0.15000000000000002</v>
      </c>
      <c r="X32" s="1045">
        <f>+'1018 FONCEP'!$O$21</f>
        <v>0.1</v>
      </c>
      <c r="Y32" s="1045">
        <f>+'1018 FONCEP'!$O$22</f>
        <v>0.05</v>
      </c>
      <c r="Z32" s="1045">
        <f>+'1018 FONCEP'!$O$23</f>
        <v>0.05</v>
      </c>
      <c r="AA32" s="1045">
        <f>+'1018 FONCEP'!$O$24</f>
        <v>0</v>
      </c>
      <c r="AB32" s="1045">
        <f>+'1018 FONCEP'!$O$25</f>
        <v>0</v>
      </c>
      <c r="AC32" s="1162">
        <f>+'1018 FONCEP'!$J$21</f>
        <v>0.2</v>
      </c>
      <c r="AD32" s="1045">
        <f>+'1018 FONCEP'!$O$27</f>
        <v>0.1</v>
      </c>
      <c r="AE32" s="1045">
        <f>+'1018 FONCEP'!$O$28</f>
        <v>0.21176470588235294</v>
      </c>
      <c r="AF32" s="1045">
        <f>+'1018 FONCEP'!$O$29</f>
        <v>0.3</v>
      </c>
      <c r="AG32" s="1162">
        <f>+'1018 FONCEP'!$J$27</f>
        <v>0.61176470588235299</v>
      </c>
      <c r="AH32" s="1045">
        <f>+'1018 FONCEP'!$O$31</f>
        <v>0.1</v>
      </c>
      <c r="AI32" s="1045">
        <f>+'1018 FONCEP'!$O$32</f>
        <v>0</v>
      </c>
      <c r="AJ32" s="1045">
        <f>+'1018 FONCEP'!$O$33</f>
        <v>0.25</v>
      </c>
      <c r="AK32" s="1045">
        <f>+'1018 FONCEP'!$O$34</f>
        <v>0.25</v>
      </c>
      <c r="AL32" s="1045">
        <f>+'1018 FONCEP'!$O$35</f>
        <v>0.25</v>
      </c>
      <c r="AM32" s="1045">
        <f>+'1018 FONCEP'!$O$36</f>
        <v>0.05</v>
      </c>
      <c r="AN32" s="1162">
        <f>+'1018 FONCEP'!$J$31</f>
        <v>0.77777777777777768</v>
      </c>
      <c r="AO32" s="1334">
        <f>+'1018 FONCEP'!$O$37</f>
        <v>0.9</v>
      </c>
      <c r="AP32" s="1045">
        <f>+'1018 FONCEP'!$O$38</f>
        <v>0.1</v>
      </c>
      <c r="AQ32" s="1045">
        <f>+'1018 FONCEP'!$O$39</f>
        <v>0.1</v>
      </c>
      <c r="AR32" s="1045">
        <f>+'1018 FONCEP'!$O$40</f>
        <v>0.25</v>
      </c>
      <c r="AS32" s="1045">
        <f>+'1018 FONCEP'!$O$41</f>
        <v>0</v>
      </c>
      <c r="AT32" s="1045">
        <f>+'1018 FONCEP'!$O$42</f>
        <v>0.1</v>
      </c>
      <c r="AU32" s="1045">
        <f>+'1018 FONCEP'!$O$43</f>
        <v>0.25</v>
      </c>
      <c r="AV32" s="1045">
        <f>+'1018 FONCEP'!$O$44</f>
        <v>0</v>
      </c>
      <c r="AW32" s="1162">
        <f>+'1018 FONCEP'!$J$38</f>
        <v>0.81818181818181834</v>
      </c>
      <c r="AX32" s="1334">
        <f>+'1018 FONCEP'!$O$45</f>
        <v>0.8</v>
      </c>
      <c r="AY32" s="1045">
        <f>+'1018 FONCEP'!$O$46</f>
        <v>0.1</v>
      </c>
      <c r="AZ32" s="1045">
        <f>+'1018 FONCEP'!$O$47</f>
        <v>0.2</v>
      </c>
      <c r="BA32" s="1045">
        <f>+'1018 FONCEP'!$O$48</f>
        <v>0.2</v>
      </c>
      <c r="BB32" s="1045">
        <f>+'1018 FONCEP'!$O$49</f>
        <v>0.15</v>
      </c>
      <c r="BC32" s="1045">
        <f>+'1018 FONCEP'!$O$50</f>
        <v>0.15</v>
      </c>
      <c r="BD32" s="1045">
        <f>+'1018 FONCEP'!$O$51</f>
        <v>0.1</v>
      </c>
      <c r="BE32" s="1045">
        <f>+'1018 FONCEP'!$O$52</f>
        <v>0.1</v>
      </c>
      <c r="BF32" s="1162">
        <f>+'1018 FONCEP'!$J$46</f>
        <v>1</v>
      </c>
      <c r="BG32" s="1045">
        <f>+'1018 FONCEP'!$O$54</f>
        <v>0</v>
      </c>
      <c r="BH32" s="1045">
        <f>+'1018 FONCEP'!$O$55</f>
        <v>0</v>
      </c>
      <c r="BI32" s="1045">
        <f>+'1018 FONCEP'!$O$56</f>
        <v>0.125</v>
      </c>
      <c r="BJ32" s="1045">
        <f>+'1018 FONCEP'!$O$57</f>
        <v>0.125</v>
      </c>
      <c r="BK32" s="1045">
        <f>+'1018 FONCEP'!$O$58</f>
        <v>0.125</v>
      </c>
      <c r="BL32" s="1045">
        <f>+'1018 FONCEP'!$O$59</f>
        <v>0.125</v>
      </c>
      <c r="BM32" s="1045">
        <f>+'1018 FONCEP'!$O$60</f>
        <v>0.125</v>
      </c>
      <c r="BN32" s="1045">
        <f>+'1018 FONCEP'!$O$61</f>
        <v>0</v>
      </c>
      <c r="BO32" s="1238">
        <f>+'1018 FONCEP'!$J$54</f>
        <v>0.625</v>
      </c>
      <c r="BP32" s="1241">
        <f>+'1018 FONCEP'!$D$17</f>
        <v>0.57876708259061205</v>
      </c>
      <c r="BQ32" s="1231">
        <f>+'1018 FONCEP'!$O$63</f>
        <v>0.1</v>
      </c>
      <c r="BR32" s="1045">
        <f>+'1018 FONCEP'!$O$64</f>
        <v>2.86E-2</v>
      </c>
      <c r="BS32" s="1045">
        <f>+'1018 FONCEP'!$O$65</f>
        <v>2.86E-2</v>
      </c>
      <c r="BT32" s="1045">
        <f>+'1018 FONCEP'!$O$66</f>
        <v>2.86E-2</v>
      </c>
      <c r="BU32" s="1045">
        <f>+'1018 FONCEP'!$O$67</f>
        <v>2.86E-2</v>
      </c>
      <c r="BV32" s="1045">
        <f>+'1018 FONCEP'!$O$68</f>
        <v>0</v>
      </c>
      <c r="BW32" s="1045">
        <f>+'1018 FONCEP'!$O$69</f>
        <v>0</v>
      </c>
      <c r="BX32" s="1045">
        <f>+'1018 FONCEP'!$O$70</f>
        <v>2.86E-2</v>
      </c>
      <c r="BY32" s="1045">
        <f>+'1018 FONCEP'!$O$71</f>
        <v>0</v>
      </c>
      <c r="BZ32" s="1045">
        <f>+'1018 FONCEP'!$O$72</f>
        <v>0</v>
      </c>
      <c r="CA32" s="1045">
        <f>+'1018 FONCEP'!$O$73</f>
        <v>0</v>
      </c>
      <c r="CB32" s="1045">
        <f>+'1018 FONCEP'!$O$74</f>
        <v>0</v>
      </c>
      <c r="CC32" s="1045">
        <f>+'1018 FONCEP'!$O$75</f>
        <v>0</v>
      </c>
      <c r="CD32" s="1045">
        <f>+'1018 FONCEP'!$O$76</f>
        <v>2.86E-2</v>
      </c>
      <c r="CE32" s="1045">
        <f>+'1018 FONCEP'!$O$77</f>
        <v>2.86E-2</v>
      </c>
      <c r="CF32" s="1045">
        <f>+'1018 FONCEP'!$O$78</f>
        <v>0.1</v>
      </c>
      <c r="CG32" s="1045">
        <f>+'1018 FONCEP'!$O$79</f>
        <v>0.1</v>
      </c>
      <c r="CH32" s="1045">
        <f>+'1018 FONCEP'!$O$80</f>
        <v>0</v>
      </c>
      <c r="CI32" s="1208">
        <f>+'1018 FONCEP'!$J$63</f>
        <v>0.50020000000000009</v>
      </c>
      <c r="CJ32" s="1045">
        <f>+'1018 FONCEP'!$O$42</f>
        <v>0.1</v>
      </c>
      <c r="CK32" s="1045">
        <f>+'1018 FONCEP'!$O$43</f>
        <v>0.25</v>
      </c>
      <c r="CL32" s="1045">
        <f>+'1018 FONCEP'!$O$44</f>
        <v>0</v>
      </c>
      <c r="CM32" s="1208">
        <f>+'1018 FONCEP'!$J$82</f>
        <v>0.77777777777777779</v>
      </c>
      <c r="CN32" s="1045">
        <f>+'1018 FONCEP'!$O$34</f>
        <v>0.25</v>
      </c>
      <c r="CO32" s="1045">
        <f>+'1018 FONCEP'!$O$35</f>
        <v>0.25</v>
      </c>
      <c r="CP32" s="1045">
        <f>+'1018 FONCEP'!$O$36</f>
        <v>0.05</v>
      </c>
      <c r="CQ32" s="1208">
        <f>+'1018 FONCEP'!$J$83</f>
        <v>1</v>
      </c>
      <c r="CR32" s="1045">
        <f>+'1018 FONCEP'!$O$46</f>
        <v>0.1</v>
      </c>
      <c r="CS32" s="1045">
        <f>+'1018 FONCEP'!$O$47</f>
        <v>0.2</v>
      </c>
      <c r="CT32" s="1045">
        <f>+'1018 FONCEP'!$O$48</f>
        <v>0.2</v>
      </c>
      <c r="CU32" s="1045">
        <f>+'1018 FONCEP'!$O$49</f>
        <v>0.15</v>
      </c>
      <c r="CV32" s="1045">
        <f>+'1018 FONCEP'!$O$50</f>
        <v>0.15</v>
      </c>
      <c r="CW32" s="1045">
        <f>+'1018 FONCEP'!$O$51</f>
        <v>0.1</v>
      </c>
      <c r="CX32" s="1045">
        <f>+'1018 FONCEP'!$O$52</f>
        <v>0.1</v>
      </c>
      <c r="CY32" s="1228">
        <f>+'1018 FONCEP'!$J$84</f>
        <v>1</v>
      </c>
      <c r="CZ32" s="1234">
        <f>+'1018 FONCEP'!$D$63</f>
        <v>0.76117111111111113</v>
      </c>
      <c r="DA32" s="1231">
        <f>+'1018 FONCEP'!$O$85</f>
        <v>0.1</v>
      </c>
      <c r="DB32" s="1045">
        <f>+'1018 FONCEP'!$O$86</f>
        <v>0.1</v>
      </c>
      <c r="DC32" s="1045">
        <f>+'1018 FONCEP'!$O$87</f>
        <v>0.2</v>
      </c>
      <c r="DD32" s="1213">
        <f>+'1018 FONCEP'!$J$85</f>
        <v>1</v>
      </c>
      <c r="DE32" s="1045">
        <f>+'1018 FONCEP'!$O$89</f>
        <v>0.3</v>
      </c>
      <c r="DF32" s="1213">
        <f>+'1018 FONCEP'!$J$89</f>
        <v>1</v>
      </c>
      <c r="DG32" s="1045">
        <f>+'1018 FONCEP'!$O$90</f>
        <v>0.3</v>
      </c>
      <c r="DH32" s="1217">
        <f>+'1018 FONCEP'!$J$90</f>
        <v>1</v>
      </c>
      <c r="DI32" s="1224">
        <f>+'1018 FONCEP'!$D$85</f>
        <v>1</v>
      </c>
      <c r="DJ32" s="1221">
        <f>+'1018 FONCEP'!$D$91</f>
        <v>0.70543900653594782</v>
      </c>
      <c r="DK32" s="1259">
        <f>+'1018 FONCEP'!$D$91</f>
        <v>0.70543900653594782</v>
      </c>
      <c r="DL32" s="1257">
        <v>26</v>
      </c>
      <c r="DM32" s="1130">
        <v>0.68956295008912671</v>
      </c>
      <c r="DN32" s="1156">
        <f t="shared" si="0"/>
        <v>1.5876056446821107E-2</v>
      </c>
    </row>
    <row r="33" spans="1:118" s="1125" customFormat="1" ht="42.75" customHeight="1" x14ac:dyDescent="0.25">
      <c r="A33" s="1046">
        <v>1005</v>
      </c>
      <c r="B33" s="1129" t="s">
        <v>5968</v>
      </c>
      <c r="C33" s="1129" t="s">
        <v>1138</v>
      </c>
      <c r="D33" s="1045">
        <f>+'1005 DADEP'!O2</f>
        <v>0.4</v>
      </c>
      <c r="E33" s="1045">
        <f>+'1005 DADEP'!O3</f>
        <v>0.4</v>
      </c>
      <c r="F33" s="1045">
        <f>+'1005 DADEP'!$O$4</f>
        <v>0.05</v>
      </c>
      <c r="G33" s="1045">
        <f>+'1005 DADEP'!$O$5</f>
        <v>0.15</v>
      </c>
      <c r="H33" s="1155">
        <f>+'1005 DADEP'!$J$2</f>
        <v>1</v>
      </c>
      <c r="I33" s="1045">
        <f>+'1005 DADEP'!$O$7</f>
        <v>0.1</v>
      </c>
      <c r="J33" s="1045">
        <f>+'1005 DADEP'!$O$8</f>
        <v>0.2</v>
      </c>
      <c r="K33" s="1045">
        <f>+'1005 DADEP'!$O$9</f>
        <v>0.4</v>
      </c>
      <c r="L33" s="1045">
        <f>+'1005 DADEP'!$O$10</f>
        <v>0.3</v>
      </c>
      <c r="M33" s="1155">
        <f>+'1005 DADEP'!$J$7</f>
        <v>1</v>
      </c>
      <c r="N33" s="1045">
        <f>+'1005 DADEP'!$O$12</f>
        <v>0.1</v>
      </c>
      <c r="O33" s="1045">
        <f>+'1005 DADEP'!$O$13</f>
        <v>0.1</v>
      </c>
      <c r="P33" s="1045">
        <f>+'1005 DADEP'!$O$14</f>
        <v>0.5</v>
      </c>
      <c r="Q33" s="1045">
        <f>+'1005 DADEP'!$O$15</f>
        <v>0.3</v>
      </c>
      <c r="R33" s="1245">
        <f>+'1005 DADEP'!$J$12</f>
        <v>1</v>
      </c>
      <c r="S33" s="1250">
        <f>+'1005 DADEP'!$D$2</f>
        <v>0.99999999999999989</v>
      </c>
      <c r="T33" s="1231">
        <f>+'1005 DADEP'!$O$17</f>
        <v>0.1</v>
      </c>
      <c r="U33" s="1045">
        <f>+'1005 DADEP'!$O$18</f>
        <v>0.05</v>
      </c>
      <c r="V33" s="1045">
        <f>+'1005 DADEP'!$O$19</f>
        <v>0</v>
      </c>
      <c r="W33" s="1162">
        <f>+'1005 DADEP'!$J$17</f>
        <v>0.15000000000000002</v>
      </c>
      <c r="X33" s="1045">
        <f>+'1005 DADEP'!$O$21</f>
        <v>0</v>
      </c>
      <c r="Y33" s="1045">
        <f>+'1005 DADEP'!$O$22</f>
        <v>0.05</v>
      </c>
      <c r="Z33" s="1045">
        <f>+'1005 DADEP'!$O$23</f>
        <v>0.05</v>
      </c>
      <c r="AA33" s="1045">
        <f>+'1005 DADEP'!$O$24</f>
        <v>0.39</v>
      </c>
      <c r="AB33" s="1045">
        <f>+'1005 DADEP'!$O$25</f>
        <v>0.3</v>
      </c>
      <c r="AC33" s="1162">
        <f>+'1005 DADEP'!$J$21</f>
        <v>0.79</v>
      </c>
      <c r="AD33" s="1045">
        <f>+'1005 DADEP'!$O$27</f>
        <v>0.1</v>
      </c>
      <c r="AE33" s="1045">
        <f>+'1005 DADEP'!$O$28</f>
        <v>0.42</v>
      </c>
      <c r="AF33" s="1045">
        <f>+'1005 DADEP'!$O$29</f>
        <v>0.3</v>
      </c>
      <c r="AG33" s="1162">
        <f>+'1005 DADEP'!$J$27</f>
        <v>0.82000000000000006</v>
      </c>
      <c r="AH33" s="1045">
        <f>+'1005 DADEP'!$O$31</f>
        <v>0.1</v>
      </c>
      <c r="AI33" s="1045">
        <f>+'1005 DADEP'!$O$32</f>
        <v>0.1</v>
      </c>
      <c r="AJ33" s="1045">
        <f>+'1005 DADEP'!$O$33</f>
        <v>0.25</v>
      </c>
      <c r="AK33" s="1045">
        <f>+'1005 DADEP'!$O$34</f>
        <v>0.25</v>
      </c>
      <c r="AL33" s="1045">
        <f>+'1005 DADEP'!$O$35</f>
        <v>0</v>
      </c>
      <c r="AM33" s="1045">
        <f>+'1005 DADEP'!$O$36</f>
        <v>0.05</v>
      </c>
      <c r="AN33" s="1162">
        <f>+'1005 DADEP'!$J$31</f>
        <v>1</v>
      </c>
      <c r="AO33" s="1334">
        <f>+'1005 DADEP'!$O$37</f>
        <v>0.75</v>
      </c>
      <c r="AP33" s="1045">
        <f>+'1005 DADEP'!$O$38</f>
        <v>0</v>
      </c>
      <c r="AQ33" s="1045">
        <f>+'1005 DADEP'!$O$39</f>
        <v>0</v>
      </c>
      <c r="AR33" s="1045">
        <f>+'1005 DADEP'!$O$40</f>
        <v>0</v>
      </c>
      <c r="AS33" s="1045">
        <f>+'1005 DADEP'!$O$41</f>
        <v>0</v>
      </c>
      <c r="AT33" s="1045">
        <f>+'1005 DADEP'!$O$42</f>
        <v>0</v>
      </c>
      <c r="AU33" s="1045">
        <f>+'1005 DADEP'!$O$43</f>
        <v>0</v>
      </c>
      <c r="AV33" s="1045">
        <f>+'1005 DADEP'!$O$44</f>
        <v>0</v>
      </c>
      <c r="AW33" s="1162">
        <f>+'1005 DADEP'!$J$38</f>
        <v>0</v>
      </c>
      <c r="AX33" s="1334">
        <f>+'1005 DADEP'!$O$45</f>
        <v>0</v>
      </c>
      <c r="AY33" s="1045">
        <f>+'1005 DADEP'!$O$46</f>
        <v>0.1</v>
      </c>
      <c r="AZ33" s="1045">
        <f>+'1005 DADEP'!$O$47</f>
        <v>0.2</v>
      </c>
      <c r="BA33" s="1045">
        <f>+'1005 DADEP'!$O$48</f>
        <v>0.2</v>
      </c>
      <c r="BB33" s="1045">
        <f>+'1005 DADEP'!$O$49</f>
        <v>0.15</v>
      </c>
      <c r="BC33" s="1045">
        <f>+'1005 DADEP'!$O$50</f>
        <v>0.15</v>
      </c>
      <c r="BD33" s="1045">
        <f>+'1005 DADEP'!$O$51</f>
        <v>0.1</v>
      </c>
      <c r="BE33" s="1045">
        <f>+'1005 DADEP'!$O$52</f>
        <v>0.1</v>
      </c>
      <c r="BF33" s="1162">
        <f>+'1005 DADEP'!$J$46</f>
        <v>1</v>
      </c>
      <c r="BG33" s="1045">
        <f>+'1005 DADEP'!$O$54</f>
        <v>0.125</v>
      </c>
      <c r="BH33" s="1045">
        <f>+'1005 DADEP'!$O$55</f>
        <v>0.125</v>
      </c>
      <c r="BI33" s="1045">
        <f>+'1005 DADEP'!$O$56</f>
        <v>0.125</v>
      </c>
      <c r="BJ33" s="1045">
        <f>+'1005 DADEP'!$O$57</f>
        <v>0.125</v>
      </c>
      <c r="BK33" s="1045">
        <f>+'1005 DADEP'!$O$58</f>
        <v>0.125</v>
      </c>
      <c r="BL33" s="1045">
        <f>+'1005 DADEP'!$O$59</f>
        <v>0.125</v>
      </c>
      <c r="BM33" s="1045">
        <f>+'1005 DADEP'!$O$60</f>
        <v>0.125</v>
      </c>
      <c r="BN33" s="1045">
        <f>+'1005 DADEP'!$O$61</f>
        <v>0.125</v>
      </c>
      <c r="BO33" s="1238">
        <f>+'1005 DADEP'!$J$54</f>
        <v>1</v>
      </c>
      <c r="BP33" s="1241">
        <f>+'1005 DADEP'!$D$17</f>
        <v>0.60499999999999998</v>
      </c>
      <c r="BQ33" s="1231">
        <f>+'1005 DADEP'!$O$63</f>
        <v>0</v>
      </c>
      <c r="BR33" s="1045">
        <f>+'1005 DADEP'!$O$64</f>
        <v>2.86E-2</v>
      </c>
      <c r="BS33" s="1045">
        <f>+'1005 DADEP'!$O$65</f>
        <v>2.86E-2</v>
      </c>
      <c r="BT33" s="1045">
        <f>+'1005 DADEP'!$O$66</f>
        <v>2.86E-2</v>
      </c>
      <c r="BU33" s="1045">
        <f>+'1005 DADEP'!$O$67</f>
        <v>2.86E-2</v>
      </c>
      <c r="BV33" s="1045">
        <f>+'1005 DADEP'!$O$68</f>
        <v>0</v>
      </c>
      <c r="BW33" s="1045">
        <f>+'1005 DADEP'!$O$69</f>
        <v>2.86E-2</v>
      </c>
      <c r="BX33" s="1045">
        <f>+'1005 DADEP'!$O$70</f>
        <v>0</v>
      </c>
      <c r="BY33" s="1045">
        <f>+'1005 DADEP'!$O$71</f>
        <v>0</v>
      </c>
      <c r="BZ33" s="1045">
        <f>+'1005 DADEP'!$O$72</f>
        <v>0</v>
      </c>
      <c r="CA33" s="1045">
        <f>+'1005 DADEP'!$O$73</f>
        <v>0</v>
      </c>
      <c r="CB33" s="1045">
        <f>+'1005 DADEP'!$O$74</f>
        <v>0</v>
      </c>
      <c r="CC33" s="1045">
        <f>+'1005 DADEP'!$O$75</f>
        <v>0</v>
      </c>
      <c r="CD33" s="1045">
        <f>+'1005 DADEP'!$O$76</f>
        <v>2.86E-2</v>
      </c>
      <c r="CE33" s="1045">
        <f>+'1005 DADEP'!$O$77</f>
        <v>2.86E-2</v>
      </c>
      <c r="CF33" s="1045">
        <f>+'1005 DADEP'!$O$78</f>
        <v>0</v>
      </c>
      <c r="CG33" s="1045">
        <f>+'1005 DADEP'!$O$79</f>
        <v>0</v>
      </c>
      <c r="CH33" s="1045">
        <f>+'1005 DADEP'!$O$80</f>
        <v>0</v>
      </c>
      <c r="CI33" s="1208">
        <f>+'1005 DADEP'!$J$63</f>
        <v>0.20020000000000004</v>
      </c>
      <c r="CJ33" s="1045">
        <f>+'1005 DADEP'!$O$42</f>
        <v>0</v>
      </c>
      <c r="CK33" s="1045">
        <f>+'1005 DADEP'!$O$43</f>
        <v>0</v>
      </c>
      <c r="CL33" s="1045">
        <f>+'1005 DADEP'!$O$44</f>
        <v>0</v>
      </c>
      <c r="CM33" s="1208">
        <f>+'1005 DADEP'!$J$82</f>
        <v>0</v>
      </c>
      <c r="CN33" s="1045">
        <f>+'1005 DADEP'!$O$34</f>
        <v>0.25</v>
      </c>
      <c r="CO33" s="1045">
        <f>+'1005 DADEP'!$O$35</f>
        <v>0</v>
      </c>
      <c r="CP33" s="1045">
        <f>+'1005 DADEP'!$O$36</f>
        <v>0.05</v>
      </c>
      <c r="CQ33" s="1208">
        <f>+'1005 DADEP'!$J$83</f>
        <v>0.54545454545454541</v>
      </c>
      <c r="CR33" s="1045">
        <f>+'1005 DADEP'!$O$46</f>
        <v>0.1</v>
      </c>
      <c r="CS33" s="1045">
        <f>+'1005 DADEP'!$O$47</f>
        <v>0.2</v>
      </c>
      <c r="CT33" s="1045">
        <f>+'1005 DADEP'!$O$48</f>
        <v>0.2</v>
      </c>
      <c r="CU33" s="1045">
        <f>+'1005 DADEP'!$O$49</f>
        <v>0.15</v>
      </c>
      <c r="CV33" s="1045">
        <f>+'1005 DADEP'!$O$50</f>
        <v>0.15</v>
      </c>
      <c r="CW33" s="1045">
        <f>+'1005 DADEP'!$O$51</f>
        <v>0.1</v>
      </c>
      <c r="CX33" s="1045">
        <f>+'1005 DADEP'!$O$52</f>
        <v>0.1</v>
      </c>
      <c r="CY33" s="1228">
        <f>+'1005 DADEP'!$J$84</f>
        <v>1</v>
      </c>
      <c r="CZ33" s="1234">
        <f>+'1005 DADEP'!$D$63</f>
        <v>0.29187818181818181</v>
      </c>
      <c r="DA33" s="1231">
        <f>+'1005 DADEP'!$O$85</f>
        <v>0.1</v>
      </c>
      <c r="DB33" s="1045">
        <f>+'1005 DADEP'!$O$86</f>
        <v>0.1</v>
      </c>
      <c r="DC33" s="1045">
        <f>+'1005 DADEP'!$O$87</f>
        <v>0.2</v>
      </c>
      <c r="DD33" s="1213">
        <f>+'1005 DADEP'!$J$85</f>
        <v>1</v>
      </c>
      <c r="DE33" s="1045">
        <f>+'1005 DADEP'!$O$89</f>
        <v>0</v>
      </c>
      <c r="DF33" s="1213">
        <f>+'1005 DADEP'!$J$89</f>
        <v>0</v>
      </c>
      <c r="DG33" s="1045">
        <f>+'1005 DADEP'!$O$90</f>
        <v>0.3</v>
      </c>
      <c r="DH33" s="1217">
        <f>+'1005 DADEP'!$J$90</f>
        <v>1</v>
      </c>
      <c r="DI33" s="1224">
        <f>+'1005 DADEP'!$D$85</f>
        <v>0.7</v>
      </c>
      <c r="DJ33" s="1221">
        <f>+'1005 DADEP'!$D$91</f>
        <v>0.6969378181818181</v>
      </c>
      <c r="DK33" s="1259">
        <f>+'1005 DADEP'!$D$91</f>
        <v>0.6969378181818181</v>
      </c>
      <c r="DL33" s="1257">
        <v>27</v>
      </c>
      <c r="DM33" s="1130">
        <v>0.61842063636363642</v>
      </c>
      <c r="DN33" s="1156">
        <f t="shared" si="0"/>
        <v>7.8517181818181681E-2</v>
      </c>
    </row>
    <row r="34" spans="1:118" s="1125" customFormat="1" ht="42.75" customHeight="1" x14ac:dyDescent="0.25">
      <c r="A34" s="1046">
        <v>1046</v>
      </c>
      <c r="B34" s="1129" t="s">
        <v>49</v>
      </c>
      <c r="C34" s="1129" t="s">
        <v>1829</v>
      </c>
      <c r="D34" s="1045">
        <f>+'1046 SDSCJ'!O2</f>
        <v>0.4</v>
      </c>
      <c r="E34" s="1045">
        <f>+'1046 SDSCJ'!O3</f>
        <v>0.4</v>
      </c>
      <c r="F34" s="1045">
        <f>+'1046 SDSCJ'!$O$4</f>
        <v>0.05</v>
      </c>
      <c r="G34" s="1045">
        <f>+'1046 SDSCJ'!$O$5</f>
        <v>0.15</v>
      </c>
      <c r="H34" s="1155">
        <f>+'1046 SDSCJ'!$J$2</f>
        <v>1</v>
      </c>
      <c r="I34" s="1045">
        <f>+'1046 SDSCJ'!$O$7</f>
        <v>0.1</v>
      </c>
      <c r="J34" s="1045">
        <f>+'1046 SDSCJ'!$O$8</f>
        <v>0.2</v>
      </c>
      <c r="K34" s="1045">
        <f>+'1046 SDSCJ'!$O$9</f>
        <v>0.4</v>
      </c>
      <c r="L34" s="1045">
        <f>+'1046 SDSCJ'!$O$10</f>
        <v>0.3</v>
      </c>
      <c r="M34" s="1155">
        <f>+'1046 SDSCJ'!$J$7</f>
        <v>1</v>
      </c>
      <c r="N34" s="1045">
        <f>+'1046 SDSCJ'!$O$12</f>
        <v>0.1</v>
      </c>
      <c r="O34" s="1045">
        <f>+'1046 SDSCJ'!$O$13</f>
        <v>0.1</v>
      </c>
      <c r="P34" s="1045">
        <f>+'1046 SDSCJ'!$O$14</f>
        <v>0.5</v>
      </c>
      <c r="Q34" s="1045">
        <f>+'1046 SDSCJ'!$O$15</f>
        <v>0.3</v>
      </c>
      <c r="R34" s="1245">
        <f>+'1046 SDSCJ'!$J$12</f>
        <v>1</v>
      </c>
      <c r="S34" s="1250">
        <f>+'1046 SDSCJ'!$D$2</f>
        <v>0.99999999999999989</v>
      </c>
      <c r="T34" s="1231">
        <f>+'1046 SDSCJ'!$O$17</f>
        <v>0.1</v>
      </c>
      <c r="U34" s="1045">
        <f>+'1046 SDSCJ'!$O$18</f>
        <v>0.05</v>
      </c>
      <c r="V34" s="1045">
        <f>+'1046 SDSCJ'!$O$19</f>
        <v>0</v>
      </c>
      <c r="W34" s="1162">
        <f>+'1046 SDSCJ'!$J$17</f>
        <v>0.15000000000000002</v>
      </c>
      <c r="X34" s="1045">
        <f>+'1046 SDSCJ'!$O$21</f>
        <v>0.1</v>
      </c>
      <c r="Y34" s="1045">
        <f>+'1046 SDSCJ'!$O$22</f>
        <v>0.05</v>
      </c>
      <c r="Z34" s="1045">
        <f>+'1046 SDSCJ'!$O$23</f>
        <v>0.05</v>
      </c>
      <c r="AA34" s="1045">
        <f>+'1046 SDSCJ'!$O$24</f>
        <v>0.39</v>
      </c>
      <c r="AB34" s="1045">
        <f>+'1046 SDSCJ'!$O$25</f>
        <v>0</v>
      </c>
      <c r="AC34" s="1162">
        <f>+'1046 SDSCJ'!$J$21</f>
        <v>0.59000000000000008</v>
      </c>
      <c r="AD34" s="1045">
        <f>+'1046 SDSCJ'!$O$27</f>
        <v>0.1</v>
      </c>
      <c r="AE34" s="1045">
        <f>+'1046 SDSCJ'!$O$28</f>
        <v>0.18260869565217391</v>
      </c>
      <c r="AF34" s="1045">
        <f>+'1046 SDSCJ'!$O$29</f>
        <v>0.3</v>
      </c>
      <c r="AG34" s="1162">
        <f>+'1046 SDSCJ'!$J$27</f>
        <v>0.58260869565217388</v>
      </c>
      <c r="AH34" s="1045">
        <f>+'1046 SDSCJ'!$O$31</f>
        <v>0.1</v>
      </c>
      <c r="AI34" s="1045">
        <f>+'1046 SDSCJ'!$O$32</f>
        <v>0</v>
      </c>
      <c r="AJ34" s="1045">
        <f>+'1046 SDSCJ'!$O$33</f>
        <v>0</v>
      </c>
      <c r="AK34" s="1045">
        <f>+'1046 SDSCJ'!$O$34</f>
        <v>0</v>
      </c>
      <c r="AL34" s="1045">
        <f>+'1046 SDSCJ'!$O$35</f>
        <v>0</v>
      </c>
      <c r="AM34" s="1045">
        <f>+'1046 SDSCJ'!$O$36</f>
        <v>0</v>
      </c>
      <c r="AN34" s="1162">
        <f>+'1046 SDSCJ'!$J$31</f>
        <v>0.22222222222222224</v>
      </c>
      <c r="AO34" s="1334">
        <f>+'1046 SDSCJ'!$O$37</f>
        <v>0.1</v>
      </c>
      <c r="AP34" s="1045">
        <f>+'1046 SDSCJ'!$O$38</f>
        <v>0.1</v>
      </c>
      <c r="AQ34" s="1045">
        <f>+'1046 SDSCJ'!$O$39</f>
        <v>0.1</v>
      </c>
      <c r="AR34" s="1045">
        <f>+'1046 SDSCJ'!$O$40</f>
        <v>0.25</v>
      </c>
      <c r="AS34" s="1045">
        <f>+'1046 SDSCJ'!$O$41</f>
        <v>0.1</v>
      </c>
      <c r="AT34" s="1045">
        <f>+'1046 SDSCJ'!$O$42</f>
        <v>0.1</v>
      </c>
      <c r="AU34" s="1045">
        <f>+'1046 SDSCJ'!$O$43</f>
        <v>0.25</v>
      </c>
      <c r="AV34" s="1045">
        <f>+'1046 SDSCJ'!$O$44</f>
        <v>0.1</v>
      </c>
      <c r="AW34" s="1162">
        <f>+'1046 SDSCJ'!$J$38</f>
        <v>1.0000000000000002</v>
      </c>
      <c r="AX34" s="1334">
        <f>+'1046 SDSCJ'!$O$45</f>
        <v>1</v>
      </c>
      <c r="AY34" s="1045">
        <f>+'1046 SDSCJ'!$O$46</f>
        <v>0.1</v>
      </c>
      <c r="AZ34" s="1045">
        <f>+'1046 SDSCJ'!$O$47</f>
        <v>0</v>
      </c>
      <c r="BA34" s="1045">
        <f>+'1046 SDSCJ'!$O$48</f>
        <v>0</v>
      </c>
      <c r="BB34" s="1045">
        <f>+'1046 SDSCJ'!$O$49</f>
        <v>0</v>
      </c>
      <c r="BC34" s="1045">
        <f>+'1046 SDSCJ'!$O$50</f>
        <v>0</v>
      </c>
      <c r="BD34" s="1045">
        <f>+'1046 SDSCJ'!$O$51</f>
        <v>0</v>
      </c>
      <c r="BE34" s="1045">
        <f>+'1046 SDSCJ'!$O$52</f>
        <v>0</v>
      </c>
      <c r="BF34" s="1162">
        <f>+'1046 SDSCJ'!$J$46</f>
        <v>0.1</v>
      </c>
      <c r="BG34" s="1045">
        <f>+'1046 SDSCJ'!$O$54</f>
        <v>0.125</v>
      </c>
      <c r="BH34" s="1045">
        <f>+'1046 SDSCJ'!$O$55</f>
        <v>0.125</v>
      </c>
      <c r="BI34" s="1045">
        <f>+'1046 SDSCJ'!$O$56</f>
        <v>0.125</v>
      </c>
      <c r="BJ34" s="1045">
        <f>+'1046 SDSCJ'!$O$57</f>
        <v>0.125</v>
      </c>
      <c r="BK34" s="1045">
        <f>+'1046 SDSCJ'!$O$58</f>
        <v>0.125</v>
      </c>
      <c r="BL34" s="1045">
        <f>+'1046 SDSCJ'!$O$59</f>
        <v>0.125</v>
      </c>
      <c r="BM34" s="1045">
        <f>+'1046 SDSCJ'!$O$60</f>
        <v>0.125</v>
      </c>
      <c r="BN34" s="1045">
        <f>+'1046 SDSCJ'!$O$61</f>
        <v>0</v>
      </c>
      <c r="BO34" s="1238">
        <f>+'1046 SDSCJ'!$J$54</f>
        <v>0.875</v>
      </c>
      <c r="BP34" s="1241">
        <f>+'1046 SDSCJ'!$D$17</f>
        <v>0.54724396135265707</v>
      </c>
      <c r="BQ34" s="1231">
        <f>+'1046 SDSCJ'!$O$63</f>
        <v>0.1</v>
      </c>
      <c r="BR34" s="1045">
        <f>+'1046 SDSCJ'!$O$64</f>
        <v>2.86E-2</v>
      </c>
      <c r="BS34" s="1045">
        <f>+'1046 SDSCJ'!$O$65</f>
        <v>2.86E-2</v>
      </c>
      <c r="BT34" s="1045">
        <f>+'1046 SDSCJ'!$O$66</f>
        <v>2.86E-2</v>
      </c>
      <c r="BU34" s="1045">
        <f>+'1046 SDSCJ'!$O$67</f>
        <v>2.86E-2</v>
      </c>
      <c r="BV34" s="1045">
        <f>+'1046 SDSCJ'!$O$68</f>
        <v>0</v>
      </c>
      <c r="BW34" s="1045">
        <f>+'1046 SDSCJ'!$O$69</f>
        <v>0</v>
      </c>
      <c r="BX34" s="1045">
        <f>+'1046 SDSCJ'!$O$70</f>
        <v>0</v>
      </c>
      <c r="BY34" s="1045">
        <f>+'1046 SDSCJ'!$O$71</f>
        <v>0</v>
      </c>
      <c r="BZ34" s="1045">
        <f>+'1046 SDSCJ'!$O$72</f>
        <v>0</v>
      </c>
      <c r="CA34" s="1045">
        <f>+'1046 SDSCJ'!$O$73</f>
        <v>0</v>
      </c>
      <c r="CB34" s="1045">
        <f>+'1046 SDSCJ'!$O$74</f>
        <v>0</v>
      </c>
      <c r="CC34" s="1045">
        <f>+'1046 SDSCJ'!$O$75</f>
        <v>0</v>
      </c>
      <c r="CD34" s="1045">
        <f>+'1046 SDSCJ'!$O$76</f>
        <v>2.86E-2</v>
      </c>
      <c r="CE34" s="1045">
        <f>+'1046 SDSCJ'!$O$77</f>
        <v>2.86E-2</v>
      </c>
      <c r="CF34" s="1045">
        <f>+'1046 SDSCJ'!$O$78</f>
        <v>0</v>
      </c>
      <c r="CG34" s="1045">
        <f>+'1046 SDSCJ'!$O$79</f>
        <v>0</v>
      </c>
      <c r="CH34" s="1045">
        <f>+'1046 SDSCJ'!$O$80</f>
        <v>0</v>
      </c>
      <c r="CI34" s="1208">
        <f>+'1046 SDSCJ'!$J$63</f>
        <v>0.27160000000000006</v>
      </c>
      <c r="CJ34" s="1045">
        <f>+'1046 SDSCJ'!$O$42</f>
        <v>0.1</v>
      </c>
      <c r="CK34" s="1045">
        <f>+'1046 SDSCJ'!$O$43</f>
        <v>0.25</v>
      </c>
      <c r="CL34" s="1045">
        <f>+'1046 SDSCJ'!$O$44</f>
        <v>0.1</v>
      </c>
      <c r="CM34" s="1208">
        <f>+'1046 SDSCJ'!$J$82</f>
        <v>1</v>
      </c>
      <c r="CN34" s="1045">
        <f>+'1046 SDSCJ'!$O$34</f>
        <v>0</v>
      </c>
      <c r="CO34" s="1045">
        <f>+'1046 SDSCJ'!$O$35</f>
        <v>0</v>
      </c>
      <c r="CP34" s="1045">
        <f>+'1046 SDSCJ'!$O$36</f>
        <v>0</v>
      </c>
      <c r="CQ34" s="1208">
        <f>+'1046 SDSCJ'!$J$83</f>
        <v>0</v>
      </c>
      <c r="CR34" s="1045">
        <f>+'1046 SDSCJ'!$O$46</f>
        <v>0.1</v>
      </c>
      <c r="CS34" s="1045">
        <f>+'1046 SDSCJ'!$O$47</f>
        <v>0</v>
      </c>
      <c r="CT34" s="1045">
        <f>+'1046 SDSCJ'!$O$48</f>
        <v>0</v>
      </c>
      <c r="CU34" s="1045">
        <f>+'1046 SDSCJ'!$O$49</f>
        <v>0</v>
      </c>
      <c r="CV34" s="1045">
        <f>+'1046 SDSCJ'!$O$50</f>
        <v>0</v>
      </c>
      <c r="CW34" s="1045">
        <f>+'1046 SDSCJ'!$O$51</f>
        <v>0</v>
      </c>
      <c r="CX34" s="1045">
        <f>+'1046 SDSCJ'!$O$52</f>
        <v>0</v>
      </c>
      <c r="CY34" s="1228">
        <f>+'1046 SDSCJ'!$J$84</f>
        <v>0.1</v>
      </c>
      <c r="CZ34" s="1234">
        <f>+'1046 SDSCJ'!$D$63</f>
        <v>0.49648000000000003</v>
      </c>
      <c r="DA34" s="1231">
        <f>+'1046 SDSCJ'!$O$85</f>
        <v>0.1</v>
      </c>
      <c r="DB34" s="1045">
        <f>+'1046 SDSCJ'!$O$86</f>
        <v>0.1</v>
      </c>
      <c r="DC34" s="1045">
        <f>+'1046 SDSCJ'!$O$87</f>
        <v>0</v>
      </c>
      <c r="DD34" s="1213">
        <f>+'1046 SDSCJ'!$J$85</f>
        <v>0.5</v>
      </c>
      <c r="DE34" s="1045">
        <f>+'1046 SDSCJ'!$O$89</f>
        <v>0.3</v>
      </c>
      <c r="DF34" s="1213">
        <f>+'1046 SDSCJ'!$J$89</f>
        <v>1</v>
      </c>
      <c r="DG34" s="1045">
        <f>+'1046 SDSCJ'!$O$90</f>
        <v>0.3</v>
      </c>
      <c r="DH34" s="1217">
        <f>+'1046 SDSCJ'!$J$90</f>
        <v>1</v>
      </c>
      <c r="DI34" s="1224">
        <f>+'1046 SDSCJ'!$D$85</f>
        <v>0.8</v>
      </c>
      <c r="DJ34" s="1221">
        <f>+'1046 SDSCJ'!$D$91</f>
        <v>0.69063217874396143</v>
      </c>
      <c r="DK34" s="1259">
        <f>+'1046 SDSCJ'!$D$91</f>
        <v>0.69063217874396143</v>
      </c>
      <c r="DL34" s="1256">
        <v>28</v>
      </c>
      <c r="DM34" s="1130">
        <v>0.66153707246376814</v>
      </c>
      <c r="DN34" s="1156">
        <f t="shared" si="0"/>
        <v>2.9095106280193295E-2</v>
      </c>
    </row>
    <row r="35" spans="1:118" s="1125" customFormat="1" ht="42.75" customHeight="1" x14ac:dyDescent="0.25">
      <c r="A35" s="1046">
        <v>1011</v>
      </c>
      <c r="B35" s="1129" t="s">
        <v>15</v>
      </c>
      <c r="C35" s="1129" t="s">
        <v>1700</v>
      </c>
      <c r="D35" s="1045">
        <f>+'1011 SDMOV'!O2</f>
        <v>0.4</v>
      </c>
      <c r="E35" s="1045">
        <f>+'1011 SDMOV'!O3</f>
        <v>0.4</v>
      </c>
      <c r="F35" s="1045">
        <f>+'1011 SDMOV'!$O$4</f>
        <v>0.05</v>
      </c>
      <c r="G35" s="1045">
        <f>+'1011 SDMOV'!$O$5</f>
        <v>0.15</v>
      </c>
      <c r="H35" s="1155">
        <f>+'1011 SDMOV'!$J$2</f>
        <v>1</v>
      </c>
      <c r="I35" s="1045">
        <f>+'1011 SDMOV'!$O$7</f>
        <v>0.1</v>
      </c>
      <c r="J35" s="1045">
        <f>+'1011 SDMOV'!$O$8</f>
        <v>0.2</v>
      </c>
      <c r="K35" s="1045">
        <f>+'1011 SDMOV'!$O$9</f>
        <v>0.4</v>
      </c>
      <c r="L35" s="1045">
        <f>+'1011 SDMOV'!$O$10</f>
        <v>0.3</v>
      </c>
      <c r="M35" s="1155">
        <f>+'1011 SDMOV'!$J$7</f>
        <v>1</v>
      </c>
      <c r="N35" s="1045">
        <f>+'1011 SDMOV'!$O$12</f>
        <v>0.1</v>
      </c>
      <c r="O35" s="1045">
        <f>+'1011 SDMOV'!$O$13</f>
        <v>0</v>
      </c>
      <c r="P35" s="1045">
        <f>+'1011 SDMOV'!$O$14</f>
        <v>0.5</v>
      </c>
      <c r="Q35" s="1045">
        <f>+'1011 SDMOV'!$O$15</f>
        <v>0.3</v>
      </c>
      <c r="R35" s="1245">
        <f>+'1011 SDMOV'!$J$12</f>
        <v>0.89999999999999991</v>
      </c>
      <c r="S35" s="1250">
        <f>+'1011 SDMOV'!$D$2</f>
        <v>0.96499999999999986</v>
      </c>
      <c r="T35" s="1231">
        <f>+'1011 SDMOV'!$O$17</f>
        <v>0.1</v>
      </c>
      <c r="U35" s="1045">
        <f>+'1011 SDMOV'!$O$18</f>
        <v>0.05</v>
      </c>
      <c r="V35" s="1045">
        <f>+'1011 SDMOV'!$O$19</f>
        <v>0</v>
      </c>
      <c r="W35" s="1162">
        <f>+'1011 SDMOV'!$J$17</f>
        <v>0.15000000000000002</v>
      </c>
      <c r="X35" s="1045">
        <f>+'1011 SDMOV'!$O$21</f>
        <v>0.1</v>
      </c>
      <c r="Y35" s="1045">
        <f>+'1011 SDMOV'!$O$22</f>
        <v>0.05</v>
      </c>
      <c r="Z35" s="1045">
        <f>+'1011 SDMOV'!$O$23</f>
        <v>0.05</v>
      </c>
      <c r="AA35" s="1045">
        <f>+'1011 SDMOV'!$O$24</f>
        <v>0.2</v>
      </c>
      <c r="AB35" s="1045">
        <f>+'1011 SDMOV'!$O$25</f>
        <v>0</v>
      </c>
      <c r="AC35" s="1162">
        <f>+'1011 SDMOV'!$J$21</f>
        <v>0.4</v>
      </c>
      <c r="AD35" s="1045">
        <f>+'1011 SDMOV'!$O$27</f>
        <v>0.1</v>
      </c>
      <c r="AE35" s="1045">
        <f>+'1011 SDMOV'!$O$28</f>
        <v>0</v>
      </c>
      <c r="AF35" s="1045">
        <f>+'1011 SDMOV'!$O$29</f>
        <v>0</v>
      </c>
      <c r="AG35" s="1162">
        <f>+'1011 SDMOV'!$J$27</f>
        <v>0.1</v>
      </c>
      <c r="AH35" s="1045">
        <f>+'1011 SDMOV'!$O$31</f>
        <v>0.1</v>
      </c>
      <c r="AI35" s="1045">
        <f>+'1011 SDMOV'!$O$32</f>
        <v>0.1</v>
      </c>
      <c r="AJ35" s="1045">
        <f>+'1011 SDMOV'!$O$33</f>
        <v>0.25</v>
      </c>
      <c r="AK35" s="1045">
        <f>+'1011 SDMOV'!$O$34</f>
        <v>0.25</v>
      </c>
      <c r="AL35" s="1045">
        <f>+'1011 SDMOV'!$O$35</f>
        <v>0.25</v>
      </c>
      <c r="AM35" s="1045">
        <f>+'1011 SDMOV'!$O$36</f>
        <v>0.05</v>
      </c>
      <c r="AN35" s="1162">
        <f>+'1011 SDMOV'!$J$31</f>
        <v>1</v>
      </c>
      <c r="AO35" s="1334">
        <f>+'1011 SDMOV'!$O$37</f>
        <v>1</v>
      </c>
      <c r="AP35" s="1045">
        <f>+'1011 SDMOV'!$O$38</f>
        <v>0.1</v>
      </c>
      <c r="AQ35" s="1045">
        <f>+'1011 SDMOV'!$O$39</f>
        <v>0.1</v>
      </c>
      <c r="AR35" s="1045">
        <f>+'1011 SDMOV'!$O$40</f>
        <v>0.25</v>
      </c>
      <c r="AS35" s="1045">
        <f>+'1011 SDMOV'!$O$41</f>
        <v>0.1</v>
      </c>
      <c r="AT35" s="1045">
        <f>+'1011 SDMOV'!$O$42</f>
        <v>0.1</v>
      </c>
      <c r="AU35" s="1045">
        <f>+'1011 SDMOV'!$O$43</f>
        <v>0</v>
      </c>
      <c r="AV35" s="1045">
        <f>+'1011 SDMOV'!$O$44</f>
        <v>0.1</v>
      </c>
      <c r="AW35" s="1162">
        <f>+'1011 SDMOV'!$J$38</f>
        <v>1</v>
      </c>
      <c r="AX35" s="1334">
        <f>+'1011 SDMOV'!$O$45</f>
        <v>0.75</v>
      </c>
      <c r="AY35" s="1045">
        <f>+'1011 SDMOV'!$O$46</f>
        <v>0.1</v>
      </c>
      <c r="AZ35" s="1045">
        <f>+'1011 SDMOV'!$O$47</f>
        <v>0.2</v>
      </c>
      <c r="BA35" s="1045">
        <f>+'1011 SDMOV'!$O$48</f>
        <v>0.2</v>
      </c>
      <c r="BB35" s="1045">
        <f>+'1011 SDMOV'!$O$49</f>
        <v>0</v>
      </c>
      <c r="BC35" s="1045">
        <f>+'1011 SDMOV'!$O$50</f>
        <v>0.15</v>
      </c>
      <c r="BD35" s="1045">
        <f>+'1011 SDMOV'!$O$51</f>
        <v>0.1</v>
      </c>
      <c r="BE35" s="1045">
        <f>+'1011 SDMOV'!$O$52</f>
        <v>0.1</v>
      </c>
      <c r="BF35" s="1162">
        <f>+'1011 SDMOV'!$J$46</f>
        <v>0.85</v>
      </c>
      <c r="BG35" s="1045">
        <f>+'1011 SDMOV'!$O$54</f>
        <v>0</v>
      </c>
      <c r="BH35" s="1045">
        <f>+'1011 SDMOV'!$O$55</f>
        <v>0</v>
      </c>
      <c r="BI35" s="1045">
        <f>+'1011 SDMOV'!$O$56</f>
        <v>0.125</v>
      </c>
      <c r="BJ35" s="1045">
        <f>+'1011 SDMOV'!$O$57</f>
        <v>0.125</v>
      </c>
      <c r="BK35" s="1045">
        <f>+'1011 SDMOV'!$O$58</f>
        <v>0.125</v>
      </c>
      <c r="BL35" s="1045">
        <f>+'1011 SDMOV'!$O$59</f>
        <v>0.125</v>
      </c>
      <c r="BM35" s="1045">
        <f>+'1011 SDMOV'!$O$60</f>
        <v>0.125</v>
      </c>
      <c r="BN35" s="1045">
        <f>+'1011 SDMOV'!$O$61</f>
        <v>0</v>
      </c>
      <c r="BO35" s="1238">
        <f>+'1011 SDMOV'!$J$54</f>
        <v>0.625</v>
      </c>
      <c r="BP35" s="1241">
        <f>+'1011 SDMOV'!$D$17</f>
        <v>0.55000000000000004</v>
      </c>
      <c r="BQ35" s="1231">
        <f>+'1011 SDMOV'!$O$63</f>
        <v>0.1</v>
      </c>
      <c r="BR35" s="1045">
        <f>+'1011 SDMOV'!$O$64</f>
        <v>2.86E-2</v>
      </c>
      <c r="BS35" s="1045">
        <f>+'1011 SDMOV'!$O$65</f>
        <v>2.86E-2</v>
      </c>
      <c r="BT35" s="1045">
        <f>+'1011 SDMOV'!$O$66</f>
        <v>2.86E-2</v>
      </c>
      <c r="BU35" s="1045">
        <f>+'1011 SDMOV'!$O$67</f>
        <v>2.86E-2</v>
      </c>
      <c r="BV35" s="1045">
        <f>+'1011 SDMOV'!$O$68</f>
        <v>2.86E-2</v>
      </c>
      <c r="BW35" s="1045">
        <f>+'1011 SDMOV'!$O$69</f>
        <v>2.86E-2</v>
      </c>
      <c r="BX35" s="1045">
        <f>+'1011 SDMOV'!$O$70</f>
        <v>2.86E-2</v>
      </c>
      <c r="BY35" s="1045">
        <f>+'1011 SDMOV'!$O$71</f>
        <v>2.86E-2</v>
      </c>
      <c r="BZ35" s="1045">
        <f>+'1011 SDMOV'!$O$72</f>
        <v>0</v>
      </c>
      <c r="CA35" s="1045">
        <f>+'1011 SDMOV'!$O$73</f>
        <v>0</v>
      </c>
      <c r="CB35" s="1045">
        <f>+'1011 SDMOV'!$O$74</f>
        <v>0</v>
      </c>
      <c r="CC35" s="1045">
        <f>+'1011 SDMOV'!$O$75</f>
        <v>2.86E-2</v>
      </c>
      <c r="CD35" s="1045">
        <f>+'1011 SDMOV'!$O$76</f>
        <v>2.86E-2</v>
      </c>
      <c r="CE35" s="1045">
        <f>+'1011 SDMOV'!$O$77</f>
        <v>2.86E-2</v>
      </c>
      <c r="CF35" s="1045">
        <f>+'1011 SDMOV'!$O$78</f>
        <v>0.1</v>
      </c>
      <c r="CG35" s="1045">
        <f>+'1011 SDMOV'!$O$79</f>
        <v>0.1</v>
      </c>
      <c r="CH35" s="1045">
        <f>+'1011 SDMOV'!$O$80</f>
        <v>0</v>
      </c>
      <c r="CI35" s="1208">
        <f>+'1011 SDMOV'!$J$63</f>
        <v>0.61460000000000015</v>
      </c>
      <c r="CJ35" s="1045">
        <f>+'1011 SDMOV'!$O$42</f>
        <v>0.1</v>
      </c>
      <c r="CK35" s="1045">
        <f>+'1011 SDMOV'!$O$43</f>
        <v>0</v>
      </c>
      <c r="CL35" s="1045">
        <f>+'1011 SDMOV'!$O$44</f>
        <v>0.1</v>
      </c>
      <c r="CM35" s="1208">
        <f>+'1011 SDMOV'!$J$82</f>
        <v>0.44444444444444453</v>
      </c>
      <c r="CN35" s="1045">
        <f>+'1011 SDMOV'!$O$34</f>
        <v>0.25</v>
      </c>
      <c r="CO35" s="1045">
        <f>+'1011 SDMOV'!$O$35</f>
        <v>0.25</v>
      </c>
      <c r="CP35" s="1045">
        <f>+'1011 SDMOV'!$O$36</f>
        <v>0.05</v>
      </c>
      <c r="CQ35" s="1208">
        <f>+'1011 SDMOV'!$J$83</f>
        <v>1</v>
      </c>
      <c r="CR35" s="1045">
        <f>+'1011 SDMOV'!$O$46</f>
        <v>0.1</v>
      </c>
      <c r="CS35" s="1045">
        <f>+'1011 SDMOV'!$O$47</f>
        <v>0.2</v>
      </c>
      <c r="CT35" s="1045">
        <f>+'1011 SDMOV'!$O$48</f>
        <v>0.2</v>
      </c>
      <c r="CU35" s="1045">
        <f>+'1011 SDMOV'!$O$49</f>
        <v>0</v>
      </c>
      <c r="CV35" s="1045">
        <f>+'1011 SDMOV'!$O$50</f>
        <v>0.15</v>
      </c>
      <c r="CW35" s="1045">
        <f>+'1011 SDMOV'!$O$51</f>
        <v>0.1</v>
      </c>
      <c r="CX35" s="1045">
        <f>+'1011 SDMOV'!$O$52</f>
        <v>0.1</v>
      </c>
      <c r="CY35" s="1228">
        <f>+'1011 SDMOV'!$J$84</f>
        <v>0.85</v>
      </c>
      <c r="CZ35" s="1234">
        <f>+'1011 SDMOV'!$D$63</f>
        <v>0.63965777777777788</v>
      </c>
      <c r="DA35" s="1231">
        <f>+'1011 SDMOV'!$O$85</f>
        <v>0</v>
      </c>
      <c r="DB35" s="1045">
        <f>+'1011 SDMOV'!$O$86</f>
        <v>0</v>
      </c>
      <c r="DC35" s="1045">
        <f>+'1011 SDMOV'!$O$87</f>
        <v>0</v>
      </c>
      <c r="DD35" s="1213">
        <f>+'1011 SDMOV'!$J$85</f>
        <v>0</v>
      </c>
      <c r="DE35" s="1045">
        <f>+'1011 SDMOV'!$O$89</f>
        <v>0.3</v>
      </c>
      <c r="DF35" s="1213">
        <f>+'1011 SDMOV'!$J$89</f>
        <v>1</v>
      </c>
      <c r="DG35" s="1045">
        <f>+'1011 SDMOV'!$O$90</f>
        <v>0.3</v>
      </c>
      <c r="DH35" s="1217">
        <f>+'1011 SDMOV'!$J$90</f>
        <v>1</v>
      </c>
      <c r="DI35" s="1224">
        <f>+'1011 SDMOV'!$D$85</f>
        <v>0.6</v>
      </c>
      <c r="DJ35" s="1221">
        <f>+'1011 SDMOV'!$D$91</f>
        <v>0.68596577777777779</v>
      </c>
      <c r="DK35" s="1259">
        <f>+'1011 SDMOV'!$D$91</f>
        <v>0.68596577777777779</v>
      </c>
      <c r="DL35" s="1257">
        <v>29</v>
      </c>
      <c r="DM35" s="1130">
        <v>0.61615854864433817</v>
      </c>
      <c r="DN35" s="1156">
        <f t="shared" si="0"/>
        <v>6.9807229133439619E-2</v>
      </c>
    </row>
    <row r="36" spans="1:118" s="1125" customFormat="1" ht="42.75" customHeight="1" x14ac:dyDescent="0.25">
      <c r="A36" s="1046">
        <v>1043</v>
      </c>
      <c r="B36" s="1129" t="s">
        <v>46</v>
      </c>
      <c r="C36" s="1129" t="s">
        <v>4085</v>
      </c>
      <c r="D36" s="1045">
        <f>+'1043 JBB'!O2</f>
        <v>0.4</v>
      </c>
      <c r="E36" s="1045">
        <f>+'1043 JBB'!O3</f>
        <v>0.4</v>
      </c>
      <c r="F36" s="1045">
        <f>+'1043 JBB'!$O$4</f>
        <v>0.05</v>
      </c>
      <c r="G36" s="1045">
        <f>+'1043 JBB'!$O$5</f>
        <v>0.15</v>
      </c>
      <c r="H36" s="1155">
        <f>+'1043 JBB'!$J$2</f>
        <v>1</v>
      </c>
      <c r="I36" s="1045">
        <f>+'1043 JBB'!$O$7</f>
        <v>0.1</v>
      </c>
      <c r="J36" s="1045">
        <f>+'1043 JBB'!$O$8</f>
        <v>0.2</v>
      </c>
      <c r="K36" s="1045">
        <f>+'1043 JBB'!$O$9</f>
        <v>0.4</v>
      </c>
      <c r="L36" s="1045">
        <f>+'1043 JBB'!$O$10</f>
        <v>0.3</v>
      </c>
      <c r="M36" s="1155">
        <f>+'1043 JBB'!$J$7</f>
        <v>1</v>
      </c>
      <c r="N36" s="1045">
        <f>+'1043 JBB'!$O$12</f>
        <v>0.1</v>
      </c>
      <c r="O36" s="1045">
        <f>+'1043 JBB'!$O$13</f>
        <v>0.1</v>
      </c>
      <c r="P36" s="1045">
        <f>+'1043 JBB'!$O$14</f>
        <v>0.5</v>
      </c>
      <c r="Q36" s="1045">
        <f>+'1043 JBB'!$O$15</f>
        <v>0.3</v>
      </c>
      <c r="R36" s="1245">
        <f>+'1043 JBB'!$J$12</f>
        <v>1</v>
      </c>
      <c r="S36" s="1250">
        <f>+'1043 JBB'!$D$2</f>
        <v>0.99999999999999989</v>
      </c>
      <c r="T36" s="1231">
        <f>+'1043 JBB'!$O$17</f>
        <v>0.1</v>
      </c>
      <c r="U36" s="1045">
        <f>+'1043 JBB'!$O$18</f>
        <v>0</v>
      </c>
      <c r="V36" s="1045">
        <f>+'1043 JBB'!$O$19</f>
        <v>0</v>
      </c>
      <c r="W36" s="1162">
        <f>+'1043 JBB'!$J$17</f>
        <v>0.1</v>
      </c>
      <c r="X36" s="1045">
        <f>+'1043 JBB'!$O$21</f>
        <v>0.1</v>
      </c>
      <c r="Y36" s="1045">
        <f>+'1043 JBB'!$O$22</f>
        <v>0</v>
      </c>
      <c r="Z36" s="1045">
        <f>+'1043 JBB'!$O$23</f>
        <v>0.05</v>
      </c>
      <c r="AA36" s="1045">
        <f>+'1043 JBB'!$O$24</f>
        <v>0.2</v>
      </c>
      <c r="AB36" s="1045">
        <f>+'1043 JBB'!$O$25</f>
        <v>0</v>
      </c>
      <c r="AC36" s="1162">
        <f>+'1043 JBB'!$J$21</f>
        <v>0.35000000000000003</v>
      </c>
      <c r="AD36" s="1045">
        <f>+'1043 JBB'!$O$27</f>
        <v>0.1</v>
      </c>
      <c r="AE36" s="1045">
        <f>+'1043 JBB'!$O$28</f>
        <v>0</v>
      </c>
      <c r="AF36" s="1045">
        <f>+'1043 JBB'!$O$29</f>
        <v>0.3</v>
      </c>
      <c r="AG36" s="1162">
        <f>+'1043 JBB'!$J$27</f>
        <v>0.4</v>
      </c>
      <c r="AH36" s="1045">
        <f>+'1043 JBB'!$O$31</f>
        <v>0.1</v>
      </c>
      <c r="AI36" s="1045">
        <f>+'1043 JBB'!$O$32</f>
        <v>0</v>
      </c>
      <c r="AJ36" s="1045">
        <f>+'1043 JBB'!$O$33</f>
        <v>0</v>
      </c>
      <c r="AK36" s="1045">
        <f>+'1043 JBB'!$O$34</f>
        <v>0</v>
      </c>
      <c r="AL36" s="1045">
        <f>+'1043 JBB'!$O$35</f>
        <v>0</v>
      </c>
      <c r="AM36" s="1045">
        <f>+'1043 JBB'!$O$36</f>
        <v>0</v>
      </c>
      <c r="AN36" s="1162">
        <f>+'1043 JBB'!$J$31</f>
        <v>0.22222222222222224</v>
      </c>
      <c r="AO36" s="1334">
        <f>+'1043 JBB'!$O$37</f>
        <v>0.1</v>
      </c>
      <c r="AP36" s="1045">
        <f>+'1043 JBB'!$O$38</f>
        <v>0.1</v>
      </c>
      <c r="AQ36" s="1045">
        <f>+'1043 JBB'!$O$39</f>
        <v>0.1</v>
      </c>
      <c r="AR36" s="1045">
        <f>+'1043 JBB'!$O$40</f>
        <v>0.25</v>
      </c>
      <c r="AS36" s="1045">
        <f>+'1043 JBB'!$O$41</f>
        <v>0.1</v>
      </c>
      <c r="AT36" s="1045">
        <f>+'1043 JBB'!$O$42</f>
        <v>0</v>
      </c>
      <c r="AU36" s="1045">
        <f>+'1043 JBB'!$O$43</f>
        <v>0</v>
      </c>
      <c r="AV36" s="1045">
        <f>+'1043 JBB'!$O$44</f>
        <v>0</v>
      </c>
      <c r="AW36" s="1162">
        <f>+'1043 JBB'!$J$38</f>
        <v>1.0000000000000002</v>
      </c>
      <c r="AX36" s="1334">
        <f>+'1043 JBB'!$O$45</f>
        <v>0.55000000000000004</v>
      </c>
      <c r="AY36" s="1045">
        <f>+'1043 JBB'!$O$46</f>
        <v>0.1</v>
      </c>
      <c r="AZ36" s="1045">
        <f>+'1043 JBB'!$O$47</f>
        <v>0.2</v>
      </c>
      <c r="BA36" s="1045">
        <f>+'1043 JBB'!$O$48</f>
        <v>0.2</v>
      </c>
      <c r="BB36" s="1045">
        <f>+'1043 JBB'!$O$49</f>
        <v>0</v>
      </c>
      <c r="BC36" s="1045">
        <f>+'1043 JBB'!$O$50</f>
        <v>0.15</v>
      </c>
      <c r="BD36" s="1045">
        <f>+'1043 JBB'!$O$51</f>
        <v>0.1</v>
      </c>
      <c r="BE36" s="1045">
        <f>+'1043 JBB'!$O$52</f>
        <v>0</v>
      </c>
      <c r="BF36" s="1162">
        <f>+'1043 JBB'!$J$46</f>
        <v>0.75</v>
      </c>
      <c r="BG36" s="1045">
        <f>+'1043 JBB'!$O$54</f>
        <v>0.125</v>
      </c>
      <c r="BH36" s="1045">
        <f>+'1043 JBB'!$O$55</f>
        <v>0.125</v>
      </c>
      <c r="BI36" s="1045">
        <f>+'1043 JBB'!$O$56</f>
        <v>0.125</v>
      </c>
      <c r="BJ36" s="1045">
        <f>+'1043 JBB'!$O$57</f>
        <v>0.125</v>
      </c>
      <c r="BK36" s="1045">
        <f>+'1043 JBB'!$O$58</f>
        <v>0.125</v>
      </c>
      <c r="BL36" s="1045">
        <f>+'1043 JBB'!$O$59</f>
        <v>0.125</v>
      </c>
      <c r="BM36" s="1045">
        <f>+'1043 JBB'!$O$60</f>
        <v>0</v>
      </c>
      <c r="BN36" s="1045">
        <f>+'1043 JBB'!$O$61</f>
        <v>0.125</v>
      </c>
      <c r="BO36" s="1238">
        <f>+'1043 JBB'!$J$54</f>
        <v>0.875</v>
      </c>
      <c r="BP36" s="1241">
        <f>+'1043 JBB'!$D$17</f>
        <v>0.53222222222222226</v>
      </c>
      <c r="BQ36" s="1231">
        <f>+'1043 JBB'!$O$63</f>
        <v>0.1</v>
      </c>
      <c r="BR36" s="1045">
        <f>+'1043 JBB'!$O$64</f>
        <v>2.86E-2</v>
      </c>
      <c r="BS36" s="1045">
        <f>+'1043 JBB'!$O$65</f>
        <v>2.86E-2</v>
      </c>
      <c r="BT36" s="1045">
        <f>+'1043 JBB'!$O$66</f>
        <v>2.86E-2</v>
      </c>
      <c r="BU36" s="1045">
        <f>+'1043 JBB'!$O$67</f>
        <v>2.86E-2</v>
      </c>
      <c r="BV36" s="1045">
        <f>+'1043 JBB'!$O$68</f>
        <v>0</v>
      </c>
      <c r="BW36" s="1045">
        <f>+'1043 JBB'!$O$69</f>
        <v>0</v>
      </c>
      <c r="BX36" s="1045">
        <f>+'1043 JBB'!$O$70</f>
        <v>0</v>
      </c>
      <c r="BY36" s="1045">
        <f>+'1043 JBB'!$O$71</f>
        <v>0</v>
      </c>
      <c r="BZ36" s="1045">
        <f>+'1043 JBB'!$O$72</f>
        <v>0</v>
      </c>
      <c r="CA36" s="1045">
        <f>+'1043 JBB'!$O$73</f>
        <v>0</v>
      </c>
      <c r="CB36" s="1045">
        <f>+'1043 JBB'!$O$74</f>
        <v>0</v>
      </c>
      <c r="CC36" s="1045">
        <f>+'1043 JBB'!$O$75</f>
        <v>0</v>
      </c>
      <c r="CD36" s="1045">
        <f>+'1043 JBB'!$O$76</f>
        <v>0</v>
      </c>
      <c r="CE36" s="1045">
        <f>+'1043 JBB'!$O$77</f>
        <v>0</v>
      </c>
      <c r="CF36" s="1045">
        <f>+'1043 JBB'!$O$78</f>
        <v>0</v>
      </c>
      <c r="CG36" s="1045">
        <f>+'1043 JBB'!$O$79</f>
        <v>0</v>
      </c>
      <c r="CH36" s="1045">
        <f>+'1043 JBB'!$O$80</f>
        <v>0</v>
      </c>
      <c r="CI36" s="1208">
        <f>+'1043 JBB'!$J$63</f>
        <v>0.21440000000000003</v>
      </c>
      <c r="CJ36" s="1045">
        <f>+'1043 JBB'!$O$42</f>
        <v>0</v>
      </c>
      <c r="CK36" s="1045">
        <f>+'1043 JBB'!$O$43</f>
        <v>0</v>
      </c>
      <c r="CL36" s="1045">
        <f>+'1043 JBB'!$O$44</f>
        <v>0</v>
      </c>
      <c r="CM36" s="1208">
        <f>+'1043 JBB'!$J$82</f>
        <v>0</v>
      </c>
      <c r="CN36" s="1045">
        <f>+'1043 JBB'!$O$34</f>
        <v>0</v>
      </c>
      <c r="CO36" s="1045">
        <f>+'1043 JBB'!$O$35</f>
        <v>0</v>
      </c>
      <c r="CP36" s="1045">
        <f>+'1043 JBB'!$O$36</f>
        <v>0</v>
      </c>
      <c r="CQ36" s="1208">
        <f>+'1043 JBB'!$J$83</f>
        <v>0</v>
      </c>
      <c r="CR36" s="1045">
        <f>+'1043 JBB'!$O$46</f>
        <v>0.1</v>
      </c>
      <c r="CS36" s="1045">
        <f>+'1043 JBB'!$O$47</f>
        <v>0.2</v>
      </c>
      <c r="CT36" s="1045">
        <f>+'1043 JBB'!$O$48</f>
        <v>0.2</v>
      </c>
      <c r="CU36" s="1045">
        <f>+'1043 JBB'!$O$49</f>
        <v>0</v>
      </c>
      <c r="CV36" s="1045">
        <f>+'1043 JBB'!$O$50</f>
        <v>0.15</v>
      </c>
      <c r="CW36" s="1045">
        <f>+'1043 JBB'!$O$51</f>
        <v>0.1</v>
      </c>
      <c r="CX36" s="1045">
        <f>+'1043 JBB'!$O$52</f>
        <v>0</v>
      </c>
      <c r="CY36" s="1228">
        <f>+'1043 JBB'!$J$84</f>
        <v>0.75</v>
      </c>
      <c r="CZ36" s="1234">
        <f>+'1043 JBB'!$D$63</f>
        <v>0.17681999999999998</v>
      </c>
      <c r="DA36" s="1231">
        <f>+'1043 JBB'!$O$85</f>
        <v>0.1</v>
      </c>
      <c r="DB36" s="1045">
        <f>+'1043 JBB'!$O$86</f>
        <v>0.1</v>
      </c>
      <c r="DC36" s="1045">
        <f>+'1043 JBB'!$O$87</f>
        <v>0</v>
      </c>
      <c r="DD36" s="1213">
        <f>+'1043 JBB'!$J$85</f>
        <v>0.5</v>
      </c>
      <c r="DE36" s="1045">
        <f>+'1043 JBB'!$O$89</f>
        <v>0.3</v>
      </c>
      <c r="DF36" s="1213">
        <f>+'1043 JBB'!$J$89</f>
        <v>1</v>
      </c>
      <c r="DG36" s="1045">
        <f>+'1043 JBB'!$O$90</f>
        <v>0.3</v>
      </c>
      <c r="DH36" s="1217">
        <f>+'1043 JBB'!$J$90</f>
        <v>1</v>
      </c>
      <c r="DI36" s="1224">
        <f>+'1043 JBB'!$D$85</f>
        <v>0.8</v>
      </c>
      <c r="DJ36" s="1221">
        <f>+'1043 JBB'!$D$91</f>
        <v>0.65040422222222216</v>
      </c>
      <c r="DK36" s="1259">
        <f>+'1043 JBB'!$D$91</f>
        <v>0.65040422222222216</v>
      </c>
      <c r="DL36" s="1257">
        <v>30</v>
      </c>
      <c r="DM36" s="1130">
        <v>0.42851785858585861</v>
      </c>
      <c r="DN36" s="1156">
        <f t="shared" si="0"/>
        <v>0.22188636363636355</v>
      </c>
    </row>
    <row r="37" spans="1:118" s="1125" customFormat="1" ht="42.75" customHeight="1" x14ac:dyDescent="0.25">
      <c r="A37" s="1046">
        <v>1056</v>
      </c>
      <c r="B37" s="1129" t="s">
        <v>5969</v>
      </c>
      <c r="C37" s="1129" t="s">
        <v>2399</v>
      </c>
      <c r="D37" s="1045">
        <f>+'1056 LOTERIA'!O2</f>
        <v>0.4</v>
      </c>
      <c r="E37" s="1045">
        <f>+'1056 LOTERIA'!O3</f>
        <v>0.2</v>
      </c>
      <c r="F37" s="1045">
        <f>+'1056 LOTERIA'!$O$4</f>
        <v>0.05</v>
      </c>
      <c r="G37" s="1045">
        <f>+'1056 LOTERIA'!$O$5</f>
        <v>0.15</v>
      </c>
      <c r="H37" s="1155">
        <f>+'1056 LOTERIA'!$J$2</f>
        <v>0.80000000000000016</v>
      </c>
      <c r="I37" s="1045">
        <f>+'1056 LOTERIA'!$O$7</f>
        <v>0.1</v>
      </c>
      <c r="J37" s="1045">
        <f>+'1056 LOTERIA'!$O$8</f>
        <v>0.2</v>
      </c>
      <c r="K37" s="1045">
        <f>+'1056 LOTERIA'!$O$9</f>
        <v>0.4</v>
      </c>
      <c r="L37" s="1045">
        <f>+'1056 LOTERIA'!$O$10</f>
        <v>0.3</v>
      </c>
      <c r="M37" s="1155">
        <f>+'1056 LOTERIA'!$J$7</f>
        <v>1</v>
      </c>
      <c r="N37" s="1045">
        <f>+'1056 LOTERIA'!$O$12</f>
        <v>0.1</v>
      </c>
      <c r="O37" s="1045">
        <f>+'1056 LOTERIA'!$O$13</f>
        <v>0.1</v>
      </c>
      <c r="P37" s="1045">
        <f>+'1056 LOTERIA'!$O$14</f>
        <v>0.5</v>
      </c>
      <c r="Q37" s="1045">
        <f>+'1056 LOTERIA'!$O$15</f>
        <v>0.3</v>
      </c>
      <c r="R37" s="1245">
        <f>+'1056 LOTERIA'!$J$12</f>
        <v>1</v>
      </c>
      <c r="S37" s="1250">
        <f>+'1056 LOTERIA'!$D$2</f>
        <v>0.94000000000000006</v>
      </c>
      <c r="T37" s="1231">
        <f>+'1056 LOTERIA'!$O$17</f>
        <v>0.1</v>
      </c>
      <c r="U37" s="1045">
        <f>+'1056 LOTERIA'!$O$18</f>
        <v>0.05</v>
      </c>
      <c r="V37" s="1045">
        <f>+'1056 LOTERIA'!$O$19</f>
        <v>0.18214285714285713</v>
      </c>
      <c r="W37" s="1162">
        <f>+'1056 LOTERIA'!$J$17</f>
        <v>0.33214285714285718</v>
      </c>
      <c r="X37" s="1045">
        <f>+'1056 LOTERIA'!$O$21</f>
        <v>0.1</v>
      </c>
      <c r="Y37" s="1045">
        <f>+'1056 LOTERIA'!$O$22</f>
        <v>0.05</v>
      </c>
      <c r="Z37" s="1045">
        <f>+'1056 LOTERIA'!$O$23</f>
        <v>0.05</v>
      </c>
      <c r="AA37" s="1045">
        <f>+'1056 LOTERIA'!$O$24</f>
        <v>0.39</v>
      </c>
      <c r="AB37" s="1045">
        <f>+'1056 LOTERIA'!$O$25</f>
        <v>0</v>
      </c>
      <c r="AC37" s="1162">
        <f>+'1056 LOTERIA'!$J$21</f>
        <v>0.59000000000000008</v>
      </c>
      <c r="AD37" s="1045">
        <f>+'1056 LOTERIA'!$O$27</f>
        <v>0.1</v>
      </c>
      <c r="AE37" s="1045">
        <f>+'1056 LOTERIA'!$O$28</f>
        <v>0.12857142857142856</v>
      </c>
      <c r="AF37" s="1045">
        <f>+'1056 LOTERIA'!$O$29</f>
        <v>0</v>
      </c>
      <c r="AG37" s="1162">
        <f>+'1056 LOTERIA'!$J$27</f>
        <v>0.22857142857142856</v>
      </c>
      <c r="AH37" s="1045">
        <f>+'1056 LOTERIA'!$O$31</f>
        <v>0.1</v>
      </c>
      <c r="AI37" s="1045">
        <f>+'1056 LOTERIA'!$O$32</f>
        <v>0</v>
      </c>
      <c r="AJ37" s="1045">
        <f>+'1056 LOTERIA'!$O$33</f>
        <v>0</v>
      </c>
      <c r="AK37" s="1045">
        <f>+'1056 LOTERIA'!$O$34</f>
        <v>0</v>
      </c>
      <c r="AL37" s="1045">
        <f>+'1056 LOTERIA'!$O$35</f>
        <v>0</v>
      </c>
      <c r="AM37" s="1045">
        <f>+'1056 LOTERIA'!$O$36</f>
        <v>0.05</v>
      </c>
      <c r="AN37" s="1162">
        <f>+'1056 LOTERIA'!$J$31</f>
        <v>0.22222222222222224</v>
      </c>
      <c r="AO37" s="1334">
        <f>+'1056 LOTERIA'!$O$37</f>
        <v>0.15000000000000002</v>
      </c>
      <c r="AP37" s="1045">
        <f>+'1056 LOTERIA'!$O$38</f>
        <v>0</v>
      </c>
      <c r="AQ37" s="1045">
        <f>+'1056 LOTERIA'!$O$39</f>
        <v>0.1</v>
      </c>
      <c r="AR37" s="1045">
        <f>+'1056 LOTERIA'!$O$40</f>
        <v>0.25</v>
      </c>
      <c r="AS37" s="1045">
        <f>+'1056 LOTERIA'!$O$41</f>
        <v>0</v>
      </c>
      <c r="AT37" s="1045">
        <f>+'1056 LOTERIA'!$O$42</f>
        <v>0.1</v>
      </c>
      <c r="AU37" s="1045">
        <f>+'1056 LOTERIA'!$O$43</f>
        <v>0</v>
      </c>
      <c r="AV37" s="1045">
        <f>+'1056 LOTERIA'!$O$44</f>
        <v>0</v>
      </c>
      <c r="AW37" s="1162">
        <f>+'1056 LOTERIA'!$J$38</f>
        <v>0.63636363636363635</v>
      </c>
      <c r="AX37" s="1334">
        <f>+'1056 LOTERIA'!$O$45</f>
        <v>0.44999999999999996</v>
      </c>
      <c r="AY37" s="1045">
        <f>+'1056 LOTERIA'!$O$46</f>
        <v>0.1</v>
      </c>
      <c r="AZ37" s="1045">
        <f>+'1056 LOTERIA'!$O$47</f>
        <v>0.2</v>
      </c>
      <c r="BA37" s="1045">
        <f>+'1056 LOTERIA'!$O$48</f>
        <v>0.2</v>
      </c>
      <c r="BB37" s="1045">
        <f>+'1056 LOTERIA'!$O$49</f>
        <v>0.15</v>
      </c>
      <c r="BC37" s="1045">
        <f>+'1056 LOTERIA'!$O$50</f>
        <v>0.15</v>
      </c>
      <c r="BD37" s="1045">
        <f>+'1056 LOTERIA'!$O$51</f>
        <v>0.1</v>
      </c>
      <c r="BE37" s="1045">
        <f>+'1056 LOTERIA'!$O$52</f>
        <v>0.1</v>
      </c>
      <c r="BF37" s="1162">
        <f>+'1056 LOTERIA'!$J$46</f>
        <v>1</v>
      </c>
      <c r="BG37" s="1045">
        <f>+'1056 LOTERIA'!$O$54</f>
        <v>0.125</v>
      </c>
      <c r="BH37" s="1045">
        <f>+'1056 LOTERIA'!$O$55</f>
        <v>0.125</v>
      </c>
      <c r="BI37" s="1045">
        <f>+'1056 LOTERIA'!$O$56</f>
        <v>0.125</v>
      </c>
      <c r="BJ37" s="1045">
        <f>+'1056 LOTERIA'!$O$57</f>
        <v>0.125</v>
      </c>
      <c r="BK37" s="1045">
        <f>+'1056 LOTERIA'!$O$58</f>
        <v>0.125</v>
      </c>
      <c r="BL37" s="1045">
        <f>+'1056 LOTERIA'!$O$59</f>
        <v>0.125</v>
      </c>
      <c r="BM37" s="1045">
        <f>+'1056 LOTERIA'!$O$60</f>
        <v>0.125</v>
      </c>
      <c r="BN37" s="1045">
        <f>+'1056 LOTERIA'!$O$61</f>
        <v>0.125</v>
      </c>
      <c r="BO37" s="1238">
        <f>+'1056 LOTERIA'!$J$54</f>
        <v>1</v>
      </c>
      <c r="BP37" s="1241">
        <f>+'1056 LOTERIA'!$D$17</f>
        <v>0.53353066378066383</v>
      </c>
      <c r="BQ37" s="1231">
        <f>+'1056 LOTERIA'!$O$63</f>
        <v>0.1</v>
      </c>
      <c r="BR37" s="1045">
        <f>+'1056 LOTERIA'!$O$64</f>
        <v>2.86E-2</v>
      </c>
      <c r="BS37" s="1045">
        <f>+'1056 LOTERIA'!$O$65</f>
        <v>2.86E-2</v>
      </c>
      <c r="BT37" s="1045">
        <f>+'1056 LOTERIA'!$O$66</f>
        <v>2.86E-2</v>
      </c>
      <c r="BU37" s="1045">
        <f>+'1056 LOTERIA'!$O$67</f>
        <v>2.86E-2</v>
      </c>
      <c r="BV37" s="1045">
        <f>+'1056 LOTERIA'!$O$68</f>
        <v>0</v>
      </c>
      <c r="BW37" s="1045">
        <f>+'1056 LOTERIA'!$O$69</f>
        <v>0</v>
      </c>
      <c r="BX37" s="1045">
        <f>+'1056 LOTERIA'!$O$70</f>
        <v>0</v>
      </c>
      <c r="BY37" s="1045">
        <f>+'1056 LOTERIA'!$O$71</f>
        <v>2.86E-2</v>
      </c>
      <c r="BZ37" s="1045">
        <f>+'1056 LOTERIA'!$O$72</f>
        <v>0</v>
      </c>
      <c r="CA37" s="1045">
        <f>+'1056 LOTERIA'!$O$73</f>
        <v>0</v>
      </c>
      <c r="CB37" s="1045">
        <f>+'1056 LOTERIA'!$O$74</f>
        <v>0</v>
      </c>
      <c r="CC37" s="1045">
        <f>+'1056 LOTERIA'!$O$75</f>
        <v>0</v>
      </c>
      <c r="CD37" s="1045">
        <f>+'1056 LOTERIA'!$O$76</f>
        <v>2.86E-2</v>
      </c>
      <c r="CE37" s="1045">
        <f>+'1056 LOTERIA'!$O$77</f>
        <v>2.86E-2</v>
      </c>
      <c r="CF37" s="1045">
        <f>+'1056 LOTERIA'!$O$78</f>
        <v>0</v>
      </c>
      <c r="CG37" s="1045">
        <f>+'1056 LOTERIA'!$O$79</f>
        <v>0</v>
      </c>
      <c r="CH37" s="1045">
        <f>+'1056 LOTERIA'!$O$80</f>
        <v>0</v>
      </c>
      <c r="CI37" s="1208">
        <f>+'1056 LOTERIA'!$J$63</f>
        <v>0.30020000000000008</v>
      </c>
      <c r="CJ37" s="1045">
        <f>+'1056 LOTERIA'!$O$42</f>
        <v>0.1</v>
      </c>
      <c r="CK37" s="1045">
        <f>+'1056 LOTERIA'!$O$43</f>
        <v>0</v>
      </c>
      <c r="CL37" s="1045">
        <f>+'1056 LOTERIA'!$O$44</f>
        <v>0</v>
      </c>
      <c r="CM37" s="1208">
        <f>+'1056 LOTERIA'!$J$82</f>
        <v>0.22222222222222227</v>
      </c>
      <c r="CN37" s="1045">
        <f>+'1056 LOTERIA'!$O$34</f>
        <v>0</v>
      </c>
      <c r="CO37" s="1045">
        <f>+'1056 LOTERIA'!$O$35</f>
        <v>0</v>
      </c>
      <c r="CP37" s="1045">
        <f>+'1056 LOTERIA'!$O$36</f>
        <v>0.05</v>
      </c>
      <c r="CQ37" s="1208">
        <f>+'1056 LOTERIA'!$J$83</f>
        <v>9.0909090909090912E-2</v>
      </c>
      <c r="CR37" s="1045">
        <f>+'1056 LOTERIA'!$O$46</f>
        <v>0.1</v>
      </c>
      <c r="CS37" s="1045">
        <f>+'1056 LOTERIA'!$O$47</f>
        <v>0.2</v>
      </c>
      <c r="CT37" s="1045">
        <f>+'1056 LOTERIA'!$O$48</f>
        <v>0.2</v>
      </c>
      <c r="CU37" s="1045">
        <f>+'1056 LOTERIA'!$O$49</f>
        <v>0.15</v>
      </c>
      <c r="CV37" s="1045">
        <f>+'1056 LOTERIA'!$O$50</f>
        <v>0.15</v>
      </c>
      <c r="CW37" s="1045">
        <f>+'1056 LOTERIA'!$O$51</f>
        <v>0.1</v>
      </c>
      <c r="CX37" s="1045">
        <f>+'1056 LOTERIA'!$O$52</f>
        <v>0.1</v>
      </c>
      <c r="CY37" s="1228">
        <f>+'1056 LOTERIA'!$J$84</f>
        <v>1</v>
      </c>
      <c r="CZ37" s="1234">
        <f>+'1056 LOTERIA'!$D$63</f>
        <v>0.34258525252525257</v>
      </c>
      <c r="DA37" s="1231">
        <f>+'1056 LOTERIA'!$O$85</f>
        <v>0</v>
      </c>
      <c r="DB37" s="1045">
        <f>+'1056 LOTERIA'!$O$86</f>
        <v>0.1</v>
      </c>
      <c r="DC37" s="1045">
        <f>+'1056 LOTERIA'!$O$87</f>
        <v>0</v>
      </c>
      <c r="DD37" s="1213">
        <f>+'1056 LOTERIA'!$J$85</f>
        <v>0.25</v>
      </c>
      <c r="DE37" s="1045">
        <f>+'1056 LOTERIA'!$O$89</f>
        <v>0.3</v>
      </c>
      <c r="DF37" s="1213">
        <f>+'1056 LOTERIA'!$J$89</f>
        <v>1</v>
      </c>
      <c r="DG37" s="1045">
        <f>+'1056 LOTERIA'!$O$90</f>
        <v>0.3</v>
      </c>
      <c r="DH37" s="1217">
        <f>+'1056 LOTERIA'!$J$90</f>
        <v>1</v>
      </c>
      <c r="DI37" s="1224">
        <f>+'1056 LOTERIA'!$D$85</f>
        <v>0.7</v>
      </c>
      <c r="DJ37" s="1221">
        <f>+'1056 LOTERIA'!$D$91</f>
        <v>0.64470039033189042</v>
      </c>
      <c r="DK37" s="1259">
        <f>+'1056 LOTERIA'!$D$91</f>
        <v>0.64470039033189042</v>
      </c>
      <c r="DL37" s="1256">
        <v>31</v>
      </c>
      <c r="DM37" s="1130">
        <v>0.6186681111111112</v>
      </c>
      <c r="DN37" s="1156">
        <f t="shared" si="0"/>
        <v>2.603227922077922E-2</v>
      </c>
    </row>
    <row r="38" spans="1:118" s="1125" customFormat="1" ht="42.75" customHeight="1" x14ac:dyDescent="0.25">
      <c r="A38" s="1046">
        <v>1001</v>
      </c>
      <c r="B38" s="1129" t="s">
        <v>5</v>
      </c>
      <c r="C38" s="1129" t="s">
        <v>100</v>
      </c>
      <c r="D38" s="1045">
        <f>+'1001 Acueducto'!O2</f>
        <v>0.4</v>
      </c>
      <c r="E38" s="1045">
        <f>+'1001 Acueducto'!O3</f>
        <v>0.2</v>
      </c>
      <c r="F38" s="1045">
        <f>+'1001 Acueducto'!$O$4</f>
        <v>0.05</v>
      </c>
      <c r="G38" s="1045">
        <f>+'1001 Acueducto'!$O$5</f>
        <v>0.15</v>
      </c>
      <c r="H38" s="1155">
        <f>+'1001 Acueducto'!$J$2</f>
        <v>0.80000000000000016</v>
      </c>
      <c r="I38" s="1045">
        <f>+'1001 Acueducto'!$O$7</f>
        <v>0.1</v>
      </c>
      <c r="J38" s="1045">
        <f>+'1001 Acueducto'!$O$8</f>
        <v>0</v>
      </c>
      <c r="K38" s="1045">
        <f>+'1001 Acueducto'!$O$9</f>
        <v>0.4</v>
      </c>
      <c r="L38" s="1045">
        <f>+'1001 Acueducto'!$O$10</f>
        <v>0.3</v>
      </c>
      <c r="M38" s="1155">
        <f>+'1001 Acueducto'!$J$7</f>
        <v>0.8</v>
      </c>
      <c r="N38" s="1045">
        <f>+'1001 Acueducto'!$O$12</f>
        <v>0.1</v>
      </c>
      <c r="O38" s="1045">
        <f>+'1001 Acueducto'!$O$13</f>
        <v>0.1</v>
      </c>
      <c r="P38" s="1045">
        <f>+'1001 Acueducto'!$O$14</f>
        <v>0.5</v>
      </c>
      <c r="Q38" s="1045">
        <f>+'1001 Acueducto'!$O$15</f>
        <v>0.3</v>
      </c>
      <c r="R38" s="1245">
        <f>+'1001 Acueducto'!$J$12</f>
        <v>1</v>
      </c>
      <c r="S38" s="1250">
        <f>+'1001 Acueducto'!$D$2</f>
        <v>0.87</v>
      </c>
      <c r="T38" s="1231">
        <f>+'1001 Acueducto'!$O$17</f>
        <v>0.1</v>
      </c>
      <c r="U38" s="1045">
        <f>+'1001 Acueducto'!$O$18</f>
        <v>0.05</v>
      </c>
      <c r="V38" s="1045">
        <f>+'1001 Acueducto'!$O$19</f>
        <v>0.85</v>
      </c>
      <c r="W38" s="1162">
        <f>+'1001 Acueducto'!$J$17</f>
        <v>1</v>
      </c>
      <c r="X38" s="1045">
        <f>+'1001 Acueducto'!$O$21</f>
        <v>0.1</v>
      </c>
      <c r="Y38" s="1045">
        <f>+'1001 Acueducto'!$O$22</f>
        <v>0.05</v>
      </c>
      <c r="Z38" s="1045">
        <f>+'1001 Acueducto'!$O$23</f>
        <v>0.05</v>
      </c>
      <c r="AA38" s="1045">
        <f>+'1001 Acueducto'!$O$24</f>
        <v>0.5</v>
      </c>
      <c r="AB38" s="1045">
        <f>+'1001 Acueducto'!$O$25</f>
        <v>0</v>
      </c>
      <c r="AC38" s="1162">
        <f>+'1001 Acueducto'!$J$21</f>
        <v>0.7</v>
      </c>
      <c r="AD38" s="1045">
        <f>+'1001 Acueducto'!$O$27</f>
        <v>0.1</v>
      </c>
      <c r="AE38" s="1045">
        <f>+'1001 Acueducto'!$O$28</f>
        <v>0.6</v>
      </c>
      <c r="AF38" s="1045">
        <f>+'1001 Acueducto'!$O$29</f>
        <v>0</v>
      </c>
      <c r="AG38" s="1162">
        <f>+'1001 Acueducto'!$J$27</f>
        <v>0.7</v>
      </c>
      <c r="AH38" s="1045">
        <f>+'1001 Acueducto'!$O$31</f>
        <v>0.1</v>
      </c>
      <c r="AI38" s="1045">
        <f>+'1001 Acueducto'!$O$32</f>
        <v>0</v>
      </c>
      <c r="AJ38" s="1045">
        <f>+'1001 Acueducto'!$O$33</f>
        <v>0</v>
      </c>
      <c r="AK38" s="1045">
        <f>+'1001 Acueducto'!$O$34</f>
        <v>0</v>
      </c>
      <c r="AL38" s="1045">
        <f>+'1001 Acueducto'!$O$35</f>
        <v>0</v>
      </c>
      <c r="AM38" s="1045">
        <f>+'1001 Acueducto'!$O$36</f>
        <v>0.05</v>
      </c>
      <c r="AN38" s="1162">
        <f>+'1001 Acueducto'!$J$31</f>
        <v>0.22222222222222224</v>
      </c>
      <c r="AO38" s="1334">
        <f>+'1001 Acueducto'!$O$37</f>
        <v>0.15000000000000002</v>
      </c>
      <c r="AP38" s="1045">
        <f>+'1001 Acueducto'!$O$38</f>
        <v>0</v>
      </c>
      <c r="AQ38" s="1045">
        <f>+'1001 Acueducto'!$O$39</f>
        <v>0</v>
      </c>
      <c r="AR38" s="1045">
        <f>+'1001 Acueducto'!$O$40</f>
        <v>0</v>
      </c>
      <c r="AS38" s="1045">
        <f>+'1001 Acueducto'!$O$41</f>
        <v>0</v>
      </c>
      <c r="AT38" s="1045">
        <f>+'1001 Acueducto'!$O$42</f>
        <v>0</v>
      </c>
      <c r="AU38" s="1045">
        <f>+'1001 Acueducto'!$O$43</f>
        <v>0</v>
      </c>
      <c r="AV38" s="1045">
        <f>+'1001 Acueducto'!$O$44</f>
        <v>0</v>
      </c>
      <c r="AW38" s="1162">
        <f>+'1001 Acueducto'!$J$38</f>
        <v>0</v>
      </c>
      <c r="AX38" s="1334">
        <f>+'1001 Acueducto'!$O$45</f>
        <v>0</v>
      </c>
      <c r="AY38" s="1045">
        <f>+'1001 Acueducto'!$O$46</f>
        <v>0.1</v>
      </c>
      <c r="AZ38" s="1045">
        <f>+'1001 Acueducto'!$O$47</f>
        <v>0</v>
      </c>
      <c r="BA38" s="1045">
        <f>+'1001 Acueducto'!$O$48</f>
        <v>0.2</v>
      </c>
      <c r="BB38" s="1045">
        <f>+'1001 Acueducto'!$O$49</f>
        <v>0.15</v>
      </c>
      <c r="BC38" s="1045">
        <f>+'1001 Acueducto'!$O$50</f>
        <v>0.15</v>
      </c>
      <c r="BD38" s="1045">
        <f>+'1001 Acueducto'!$O$51</f>
        <v>0</v>
      </c>
      <c r="BE38" s="1045">
        <f>+'1001 Acueducto'!$O$52</f>
        <v>0.1</v>
      </c>
      <c r="BF38" s="1162">
        <f>+'1001 Acueducto'!$J$46</f>
        <v>0.70000000000000007</v>
      </c>
      <c r="BG38" s="1045">
        <f>+'1001 Acueducto'!$O$54</f>
        <v>0.125</v>
      </c>
      <c r="BH38" s="1045">
        <f>+'1001 Acueducto'!$O$55</f>
        <v>0.125</v>
      </c>
      <c r="BI38" s="1045">
        <f>+'1001 Acueducto'!$O$56</f>
        <v>0.125</v>
      </c>
      <c r="BJ38" s="1045">
        <f>+'1001 Acueducto'!$O$57</f>
        <v>0.125</v>
      </c>
      <c r="BK38" s="1045">
        <f>+'1001 Acueducto'!$O$58</f>
        <v>0.125</v>
      </c>
      <c r="BL38" s="1045">
        <f>+'1001 Acueducto'!$O$59</f>
        <v>0.125</v>
      </c>
      <c r="BM38" s="1045">
        <f>+'1001 Acueducto'!$O$60</f>
        <v>0.125</v>
      </c>
      <c r="BN38" s="1045">
        <f>+'1001 Acueducto'!$O$61</f>
        <v>0.125</v>
      </c>
      <c r="BO38" s="1238">
        <f>+'1001 Acueducto'!$J$54</f>
        <v>1</v>
      </c>
      <c r="BP38" s="1241">
        <f>+'1001 Acueducto'!$D$17</f>
        <v>0.58722222222222231</v>
      </c>
      <c r="BQ38" s="1231">
        <f>+'1001 Acueducto'!$O$63</f>
        <v>0.1</v>
      </c>
      <c r="BR38" s="1045" t="str">
        <f>+'1001 Acueducto'!$O$64</f>
        <v>2,86%</v>
      </c>
      <c r="BS38" s="1045" t="str">
        <f>+'1001 Acueducto'!$O$65</f>
        <v>2,86%</v>
      </c>
      <c r="BT38" s="1045" t="str">
        <f>+'1001 Acueducto'!$O$66</f>
        <v>2,86%</v>
      </c>
      <c r="BU38" s="1045">
        <f>+'1001 Acueducto'!$O$67</f>
        <v>2.86E-2</v>
      </c>
      <c r="BV38" s="1045">
        <f>+'1001 Acueducto'!$O$68</f>
        <v>0</v>
      </c>
      <c r="BW38" s="1045">
        <f>+'1001 Acueducto'!$O$69</f>
        <v>0</v>
      </c>
      <c r="BX38" s="1045">
        <f>+'1001 Acueducto'!$O$70</f>
        <v>0</v>
      </c>
      <c r="BY38" s="1045">
        <f>+'1001 Acueducto'!$O$71</f>
        <v>0</v>
      </c>
      <c r="BZ38" s="1045">
        <f>+'1001 Acueducto'!$O$72</f>
        <v>0</v>
      </c>
      <c r="CA38" s="1045">
        <f>+'1001 Acueducto'!$O$73</f>
        <v>0</v>
      </c>
      <c r="CB38" s="1045">
        <f>+'1001 Acueducto'!$O$74</f>
        <v>0</v>
      </c>
      <c r="CC38" s="1045">
        <f>+'1001 Acueducto'!$O$75</f>
        <v>0</v>
      </c>
      <c r="CD38" s="1045">
        <f>+'1001 Acueducto'!$O$76</f>
        <v>2.86E-2</v>
      </c>
      <c r="CE38" s="1045">
        <f>+'1001 Acueducto'!$O$77</f>
        <v>2.86E-2</v>
      </c>
      <c r="CF38" s="1045">
        <f>+'1001 Acueducto'!$O$78</f>
        <v>0</v>
      </c>
      <c r="CG38" s="1045">
        <f>+'1001 Acueducto'!$O$79</f>
        <v>0</v>
      </c>
      <c r="CH38" s="1045">
        <f>+'1001 Acueducto'!$O$80</f>
        <v>0</v>
      </c>
      <c r="CI38" s="1208">
        <f>+'1001 Acueducto'!$J$63</f>
        <v>0.27160000000000006</v>
      </c>
      <c r="CJ38" s="1045">
        <f>+'1001 Acueducto'!$O$42</f>
        <v>0</v>
      </c>
      <c r="CK38" s="1045">
        <f>+'1001 Acueducto'!$O$43</f>
        <v>0</v>
      </c>
      <c r="CL38" s="1045">
        <f>+'1001 Acueducto'!$O$44</f>
        <v>0</v>
      </c>
      <c r="CM38" s="1208">
        <f>+'1001 Acueducto'!$J$82</f>
        <v>0</v>
      </c>
      <c r="CN38" s="1045">
        <f>+'1001 Acueducto'!$O$34</f>
        <v>0</v>
      </c>
      <c r="CO38" s="1045">
        <f>+'1001 Acueducto'!$O$35</f>
        <v>0</v>
      </c>
      <c r="CP38" s="1045">
        <f>+'1001 Acueducto'!$O$36</f>
        <v>0.05</v>
      </c>
      <c r="CQ38" s="1208">
        <f>+'1001 Acueducto'!$J$83</f>
        <v>9.0909090909090912E-2</v>
      </c>
      <c r="CR38" s="1045">
        <f>+'1001 Acueducto'!$O$46</f>
        <v>0.1</v>
      </c>
      <c r="CS38" s="1045">
        <f>+'1001 Acueducto'!$O$47</f>
        <v>0</v>
      </c>
      <c r="CT38" s="1045">
        <f>+'1001 Acueducto'!$O$48</f>
        <v>0.2</v>
      </c>
      <c r="CU38" s="1045">
        <f>+'1001 Acueducto'!$O$49</f>
        <v>0.15</v>
      </c>
      <c r="CV38" s="1045">
        <f>+'1001 Acueducto'!$O$50</f>
        <v>0.15</v>
      </c>
      <c r="CW38" s="1045">
        <f>+'1001 Acueducto'!$O$51</f>
        <v>0</v>
      </c>
      <c r="CX38" s="1045">
        <f>+'1001 Acueducto'!$O$52</f>
        <v>0.1</v>
      </c>
      <c r="CY38" s="1228">
        <f>+'1001 Acueducto'!$J$84</f>
        <v>0.70000000000000007</v>
      </c>
      <c r="CZ38" s="1234">
        <f>+'1001 Acueducto'!$D$63</f>
        <v>0.20011636363636365</v>
      </c>
      <c r="DA38" s="1231">
        <f>+'1001 Acueducto'!$O$85</f>
        <v>0</v>
      </c>
      <c r="DB38" s="1045">
        <f>+'1001 Acueducto'!$O$86</f>
        <v>0</v>
      </c>
      <c r="DC38" s="1045">
        <f>+'1001 Acueducto'!$O$87</f>
        <v>0.2</v>
      </c>
      <c r="DD38" s="1213">
        <f>+'1001 Acueducto'!$J$85</f>
        <v>0.5</v>
      </c>
      <c r="DE38" s="1045">
        <f>+'1001 Acueducto'!$O$89</f>
        <v>0.3</v>
      </c>
      <c r="DF38" s="1213">
        <f>+'1001 Acueducto'!$J$89</f>
        <v>1</v>
      </c>
      <c r="DG38" s="1045">
        <f>+'1001 Acueducto'!$O$90</f>
        <v>0.3</v>
      </c>
      <c r="DH38" s="1217">
        <f>+'1001 Acueducto'!$J$90</f>
        <v>1</v>
      </c>
      <c r="DI38" s="1224">
        <f>+'1001 Acueducto'!$D$85</f>
        <v>0.8</v>
      </c>
      <c r="DJ38" s="1221">
        <f>+'1001 Acueducto'!$D$91</f>
        <v>0.64398385858585871</v>
      </c>
      <c r="DK38" s="1259">
        <f>+'1001 Acueducto'!$D$91</f>
        <v>0.64398385858585871</v>
      </c>
      <c r="DL38" s="1257">
        <v>32</v>
      </c>
      <c r="DM38" s="1130">
        <v>0.59797006446821166</v>
      </c>
      <c r="DN38" s="1156">
        <f t="shared" si="0"/>
        <v>4.6013794117647056E-2</v>
      </c>
    </row>
    <row r="39" spans="1:118" s="1125" customFormat="1" ht="42.75" customHeight="1" x14ac:dyDescent="0.25">
      <c r="A39" s="1046">
        <v>1052</v>
      </c>
      <c r="B39" s="1129" t="s">
        <v>55</v>
      </c>
      <c r="C39" s="1129" t="s">
        <v>4160</v>
      </c>
      <c r="D39" s="1045">
        <f>+'1052 SDIS'!O2</f>
        <v>0</v>
      </c>
      <c r="E39" s="1045">
        <f>+'1052 SDIS'!O3</f>
        <v>0.2</v>
      </c>
      <c r="F39" s="1045">
        <f>+'1052 SDIS'!$O$4</f>
        <v>0.05</v>
      </c>
      <c r="G39" s="1045">
        <f>+'1052 SDIS'!$O$5</f>
        <v>0.15</v>
      </c>
      <c r="H39" s="1155">
        <f>+'1052 SDIS'!$J$2</f>
        <v>0.4</v>
      </c>
      <c r="I39" s="1045">
        <f>+'1052 SDIS'!$O$7</f>
        <v>0.1</v>
      </c>
      <c r="J39" s="1045">
        <f>+'1052 SDIS'!$O$8</f>
        <v>0</v>
      </c>
      <c r="K39" s="1045">
        <f>+'1052 SDIS'!$O$9</f>
        <v>0.4</v>
      </c>
      <c r="L39" s="1045">
        <f>+'1052 SDIS'!$O$10</f>
        <v>0.3</v>
      </c>
      <c r="M39" s="1155">
        <f>+'1052 SDIS'!$J$7</f>
        <v>0.8</v>
      </c>
      <c r="N39" s="1045">
        <f>+'1052 SDIS'!$O$12</f>
        <v>0.1</v>
      </c>
      <c r="O39" s="1045">
        <f>+'1052 SDIS'!$O$13</f>
        <v>0.1</v>
      </c>
      <c r="P39" s="1045">
        <f>+'1052 SDIS'!$O$14</f>
        <v>0.2</v>
      </c>
      <c r="Q39" s="1045">
        <f>+'1052 SDIS'!$O$15</f>
        <v>0.3</v>
      </c>
      <c r="R39" s="1245">
        <f>+'1052 SDIS'!$J$12</f>
        <v>0.7</v>
      </c>
      <c r="S39" s="1250">
        <f>+'1052 SDIS'!$D$2</f>
        <v>0.64499999999999991</v>
      </c>
      <c r="T39" s="1231">
        <f>+'1052 SDIS'!$O$17</f>
        <v>0.1</v>
      </c>
      <c r="U39" s="1045">
        <f>+'1052 SDIS'!$O$18</f>
        <v>0.05</v>
      </c>
      <c r="V39" s="1045">
        <f>+'1052 SDIS'!$O$19</f>
        <v>0</v>
      </c>
      <c r="W39" s="1162">
        <f>+'1052 SDIS'!$J$17</f>
        <v>0.15000000000000002</v>
      </c>
      <c r="X39" s="1045">
        <f>+'1052 SDIS'!$O$21</f>
        <v>0.1</v>
      </c>
      <c r="Y39" s="1045">
        <f>+'1052 SDIS'!$O$22</f>
        <v>0.05</v>
      </c>
      <c r="Z39" s="1045">
        <f>+'1052 SDIS'!$O$23</f>
        <v>0.05</v>
      </c>
      <c r="AA39" s="1045">
        <f>+'1052 SDIS'!$O$24</f>
        <v>0.2</v>
      </c>
      <c r="AB39" s="1045">
        <f>+'1052 SDIS'!$O$25</f>
        <v>0</v>
      </c>
      <c r="AC39" s="1162">
        <f>+'1052 SDIS'!$J$21</f>
        <v>0.4</v>
      </c>
      <c r="AD39" s="1045">
        <f>+'1052 SDIS'!$O$27</f>
        <v>0.1</v>
      </c>
      <c r="AE39" s="1045">
        <f>+'1052 SDIS'!$O$28</f>
        <v>3.8709677419354833E-2</v>
      </c>
      <c r="AF39" s="1045">
        <f>+'1052 SDIS'!$O$29</f>
        <v>0.3</v>
      </c>
      <c r="AG39" s="1162">
        <f>+'1052 SDIS'!$J$27</f>
        <v>0.43870967741935485</v>
      </c>
      <c r="AH39" s="1045">
        <f>+'1052 SDIS'!$O$31</f>
        <v>0.1</v>
      </c>
      <c r="AI39" s="1045">
        <f>+'1052 SDIS'!$O$32</f>
        <v>0.1</v>
      </c>
      <c r="AJ39" s="1045">
        <f>+'1052 SDIS'!$O$33</f>
        <v>0.25</v>
      </c>
      <c r="AK39" s="1045">
        <f>+'1052 SDIS'!$O$34</f>
        <v>0</v>
      </c>
      <c r="AL39" s="1045">
        <f>+'1052 SDIS'!$O$35</f>
        <v>0</v>
      </c>
      <c r="AM39" s="1045">
        <f>+'1052 SDIS'!$O$36</f>
        <v>0.05</v>
      </c>
      <c r="AN39" s="1162">
        <f>+'1052 SDIS'!$J$31</f>
        <v>1</v>
      </c>
      <c r="AO39" s="1334">
        <f>+'1052 SDIS'!$O$37</f>
        <v>0.5</v>
      </c>
      <c r="AP39" s="1045">
        <f>+'1052 SDIS'!$O$38</f>
        <v>0.1</v>
      </c>
      <c r="AQ39" s="1045">
        <f>+'1052 SDIS'!$O$39</f>
        <v>0.1</v>
      </c>
      <c r="AR39" s="1045">
        <f>+'1052 SDIS'!$O$40</f>
        <v>0.25</v>
      </c>
      <c r="AS39" s="1045">
        <f>+'1052 SDIS'!$O$41</f>
        <v>0.1</v>
      </c>
      <c r="AT39" s="1045">
        <f>+'1052 SDIS'!$O$42</f>
        <v>0.1</v>
      </c>
      <c r="AU39" s="1045">
        <f>+'1052 SDIS'!$O$43</f>
        <v>0</v>
      </c>
      <c r="AV39" s="1045">
        <f>+'1052 SDIS'!$O$44</f>
        <v>0</v>
      </c>
      <c r="AW39" s="1162">
        <f>+'1052 SDIS'!$J$38</f>
        <v>1.0000000000000002</v>
      </c>
      <c r="AX39" s="1334">
        <f>+'1052 SDIS'!$O$45</f>
        <v>0.65</v>
      </c>
      <c r="AY39" s="1045">
        <f>+'1052 SDIS'!$O$46</f>
        <v>0.1</v>
      </c>
      <c r="AZ39" s="1045">
        <f>+'1052 SDIS'!$O$47</f>
        <v>0.2</v>
      </c>
      <c r="BA39" s="1045">
        <f>+'1052 SDIS'!$O$48</f>
        <v>0.2</v>
      </c>
      <c r="BB39" s="1045">
        <f>+'1052 SDIS'!$O$49</f>
        <v>0.15</v>
      </c>
      <c r="BC39" s="1045">
        <f>+'1052 SDIS'!$O$50</f>
        <v>0.15</v>
      </c>
      <c r="BD39" s="1045">
        <f>+'1052 SDIS'!$O$51</f>
        <v>0.1</v>
      </c>
      <c r="BE39" s="1045">
        <f>+'1052 SDIS'!$O$52</f>
        <v>0.1</v>
      </c>
      <c r="BF39" s="1162">
        <f>+'1052 SDIS'!$J$46</f>
        <v>1</v>
      </c>
      <c r="BG39" s="1045">
        <f>+'1052 SDIS'!$O$54</f>
        <v>0.125</v>
      </c>
      <c r="BH39" s="1045">
        <f>+'1052 SDIS'!$O$55</f>
        <v>0.125</v>
      </c>
      <c r="BI39" s="1045">
        <f>+'1052 SDIS'!$O$56</f>
        <v>0.125</v>
      </c>
      <c r="BJ39" s="1045">
        <f>+'1052 SDIS'!$O$57</f>
        <v>0.125</v>
      </c>
      <c r="BK39" s="1045">
        <f>+'1052 SDIS'!$O$58</f>
        <v>0.125</v>
      </c>
      <c r="BL39" s="1045">
        <f>+'1052 SDIS'!$O$59</f>
        <v>0.125</v>
      </c>
      <c r="BM39" s="1045">
        <f>+'1052 SDIS'!$O$60</f>
        <v>0.125</v>
      </c>
      <c r="BN39" s="1045">
        <f>+'1052 SDIS'!$O$61</f>
        <v>0.125</v>
      </c>
      <c r="BO39" s="1238">
        <f>+'1052 SDIS'!$J$54</f>
        <v>1</v>
      </c>
      <c r="BP39" s="1241">
        <f>+'1052 SDIS'!$D$17</f>
        <v>0.67024193548387101</v>
      </c>
      <c r="BQ39" s="1231">
        <f>+'1052 SDIS'!$O$63</f>
        <v>0.1</v>
      </c>
      <c r="BR39" s="1045">
        <f>+'1052 SDIS'!$O$64</f>
        <v>2.86E-2</v>
      </c>
      <c r="BS39" s="1045">
        <f>+'1052 SDIS'!$O$65</f>
        <v>2.86E-2</v>
      </c>
      <c r="BT39" s="1045">
        <f>+'1052 SDIS'!$O$66</f>
        <v>2.86E-2</v>
      </c>
      <c r="BU39" s="1045">
        <f>+'1052 SDIS'!$O$67</f>
        <v>2.86E-2</v>
      </c>
      <c r="BV39" s="1045">
        <f>+'1052 SDIS'!$O$68</f>
        <v>2.86E-2</v>
      </c>
      <c r="BW39" s="1045">
        <f>+'1052 SDIS'!$O$69</f>
        <v>2.86E-2</v>
      </c>
      <c r="BX39" s="1045">
        <f>+'1052 SDIS'!$O$70</f>
        <v>2.86E-2</v>
      </c>
      <c r="BY39" s="1045">
        <f>+'1052 SDIS'!$O$71</f>
        <v>2.86E-2</v>
      </c>
      <c r="BZ39" s="1045">
        <f>+'1052 SDIS'!$O$72</f>
        <v>0</v>
      </c>
      <c r="CA39" s="1045">
        <f>+'1052 SDIS'!$O$73</f>
        <v>0</v>
      </c>
      <c r="CB39" s="1045">
        <f>+'1052 SDIS'!$O$74</f>
        <v>0</v>
      </c>
      <c r="CC39" s="1045">
        <f>+'1052 SDIS'!$O$75</f>
        <v>0</v>
      </c>
      <c r="CD39" s="1045">
        <f>+'1052 SDIS'!$O$76</f>
        <v>2.86E-2</v>
      </c>
      <c r="CE39" s="1045">
        <f>+'1052 SDIS'!$O$77</f>
        <v>2.86E-2</v>
      </c>
      <c r="CF39" s="1045">
        <f>+'1052 SDIS'!$O$78</f>
        <v>0</v>
      </c>
      <c r="CG39" s="1045">
        <f>+'1052 SDIS'!$O$79</f>
        <v>0</v>
      </c>
      <c r="CH39" s="1045">
        <f>+'1052 SDIS'!$O$80</f>
        <v>0</v>
      </c>
      <c r="CI39" s="1208">
        <f>+'1052 SDIS'!$J$63</f>
        <v>0.38600000000000012</v>
      </c>
      <c r="CJ39" s="1045">
        <f>+'1052 SDIS'!$O$42</f>
        <v>0.1</v>
      </c>
      <c r="CK39" s="1045">
        <f>+'1052 SDIS'!$O$43</f>
        <v>0</v>
      </c>
      <c r="CL39" s="1045">
        <f>+'1052 SDIS'!$O$44</f>
        <v>0</v>
      </c>
      <c r="CM39" s="1208">
        <f>+'1052 SDIS'!$J$82</f>
        <v>0.22222222222222227</v>
      </c>
      <c r="CN39" s="1045">
        <f>+'1052 SDIS'!$O$34</f>
        <v>0</v>
      </c>
      <c r="CO39" s="1045">
        <f>+'1052 SDIS'!$O$35</f>
        <v>0</v>
      </c>
      <c r="CP39" s="1045">
        <f>+'1052 SDIS'!$O$36</f>
        <v>0.05</v>
      </c>
      <c r="CQ39" s="1208">
        <f>+'1052 SDIS'!$J$83</f>
        <v>9.0909090909090912E-2</v>
      </c>
      <c r="CR39" s="1045">
        <f>+'1052 SDIS'!$O$46</f>
        <v>0.1</v>
      </c>
      <c r="CS39" s="1045">
        <f>+'1052 SDIS'!$O$47</f>
        <v>0.2</v>
      </c>
      <c r="CT39" s="1045">
        <f>+'1052 SDIS'!$O$48</f>
        <v>0.2</v>
      </c>
      <c r="CU39" s="1045">
        <f>+'1052 SDIS'!$O$49</f>
        <v>0.15</v>
      </c>
      <c r="CV39" s="1045">
        <f>+'1052 SDIS'!$O$50</f>
        <v>0.15</v>
      </c>
      <c r="CW39" s="1045">
        <f>+'1052 SDIS'!$O$51</f>
        <v>0.1</v>
      </c>
      <c r="CX39" s="1045">
        <f>+'1052 SDIS'!$O$52</f>
        <v>0.1</v>
      </c>
      <c r="CY39" s="1228">
        <f>+'1052 SDIS'!$J$84</f>
        <v>1</v>
      </c>
      <c r="CZ39" s="1234">
        <f>+'1052 SDIS'!$D$63</f>
        <v>0.36832525252525256</v>
      </c>
      <c r="DA39" s="1231">
        <f>+'1052 SDIS'!$O$85</f>
        <v>0.1</v>
      </c>
      <c r="DB39" s="1045">
        <f>+'1052 SDIS'!$O$86</f>
        <v>0.1</v>
      </c>
      <c r="DC39" s="1045">
        <f>+'1052 SDIS'!$O$87</f>
        <v>0</v>
      </c>
      <c r="DD39" s="1213">
        <f>+'1052 SDIS'!$J$85</f>
        <v>0.5</v>
      </c>
      <c r="DE39" s="1045">
        <f>+'1052 SDIS'!$O$89</f>
        <v>0.3</v>
      </c>
      <c r="DF39" s="1213">
        <f>+'1052 SDIS'!$J$89</f>
        <v>1</v>
      </c>
      <c r="DG39" s="1045">
        <f>+'1052 SDIS'!$O$90</f>
        <v>0.3</v>
      </c>
      <c r="DH39" s="1217">
        <f>+'1052 SDIS'!$J$90</f>
        <v>1</v>
      </c>
      <c r="DI39" s="1224">
        <f>+'1052 SDIS'!$D$85</f>
        <v>0.8</v>
      </c>
      <c r="DJ39" s="1221">
        <f>+'1052 SDIS'!$D$91</f>
        <v>0.63896558976865436</v>
      </c>
      <c r="DK39" s="1259">
        <f>+'1052 SDIS'!$D$91</f>
        <v>0.63896558976865436</v>
      </c>
      <c r="DL39" s="1257">
        <v>33</v>
      </c>
      <c r="DM39" s="1130">
        <v>0.65330952525252539</v>
      </c>
      <c r="DN39" s="1156">
        <f t="shared" ref="DN39:DN59" si="1">+DJ39-DM39</f>
        <v>-1.4343935483871029E-2</v>
      </c>
    </row>
    <row r="40" spans="1:118" s="1125" customFormat="1" ht="42.75" customHeight="1" x14ac:dyDescent="0.25">
      <c r="A40" s="1046">
        <v>1048</v>
      </c>
      <c r="B40" s="1129" t="s">
        <v>51</v>
      </c>
      <c r="C40" s="1129" t="s">
        <v>1331</v>
      </c>
      <c r="D40" s="1045">
        <f>+'1048 SRCENTROOR'!O2</f>
        <v>0.4</v>
      </c>
      <c r="E40" s="1045">
        <f>+'1048 SRCENTROOR'!O3</f>
        <v>0.2</v>
      </c>
      <c r="F40" s="1045">
        <f>+'1048 SRCENTROOR'!$O$4</f>
        <v>0.05</v>
      </c>
      <c r="G40" s="1045">
        <f>+'1048 SRCENTROOR'!$O$5</f>
        <v>0.15</v>
      </c>
      <c r="H40" s="1155">
        <f>+'1048 SRCENTROOR'!$J$2</f>
        <v>0.80000000000000016</v>
      </c>
      <c r="I40" s="1045">
        <f>+'1048 SRCENTROOR'!$O$7</f>
        <v>0</v>
      </c>
      <c r="J40" s="1045">
        <f>+'1048 SRCENTROOR'!$O$8</f>
        <v>0</v>
      </c>
      <c r="K40" s="1045">
        <f>+'1048 SRCENTROOR'!$O$9</f>
        <v>0</v>
      </c>
      <c r="L40" s="1045">
        <f>+'1048 SRCENTROOR'!$O$10</f>
        <v>0.3</v>
      </c>
      <c r="M40" s="1155">
        <f>+'1048 SRCENTROOR'!$J$7</f>
        <v>0.3</v>
      </c>
      <c r="N40" s="1045">
        <f>+'1048 SRCENTROOR'!$O$12</f>
        <v>0.1</v>
      </c>
      <c r="O40" s="1045">
        <f>+'1048 SRCENTROOR'!$O$13</f>
        <v>0.1</v>
      </c>
      <c r="P40" s="1045">
        <f>+'1048 SRCENTROOR'!$O$14</f>
        <v>0.2</v>
      </c>
      <c r="Q40" s="1045">
        <f>+'1048 SRCENTROOR'!$O$15</f>
        <v>0.3</v>
      </c>
      <c r="R40" s="1245">
        <f>+'1048 SRCENTROOR'!$J$12</f>
        <v>0.7</v>
      </c>
      <c r="S40" s="1250">
        <f>+'1048 SRCENTROOR'!$D$2</f>
        <v>0.59</v>
      </c>
      <c r="T40" s="1231">
        <f>+'1048 SRCENTROOR'!$O$17</f>
        <v>0.1</v>
      </c>
      <c r="U40" s="1045">
        <f>+'1048 SRCENTROOR'!$O$18</f>
        <v>0.05</v>
      </c>
      <c r="V40" s="1045">
        <f>+'1048 SRCENTROOR'!$O$19</f>
        <v>0.44523809523809527</v>
      </c>
      <c r="W40" s="1162">
        <f>+'1048 SRCENTROOR'!$J$17</f>
        <v>0.59523809523809534</v>
      </c>
      <c r="X40" s="1045">
        <f>+'1048 SRCENTROOR'!$O$21</f>
        <v>0.1</v>
      </c>
      <c r="Y40" s="1045">
        <f>+'1048 SRCENTROOR'!$O$22</f>
        <v>0.05</v>
      </c>
      <c r="Z40" s="1045">
        <f>+'1048 SRCENTROOR'!$O$23</f>
        <v>0.05</v>
      </c>
      <c r="AA40" s="1045">
        <f>+'1048 SRCENTROOR'!$O$24</f>
        <v>0.5</v>
      </c>
      <c r="AB40" s="1045">
        <f>+'1048 SRCENTROOR'!$O$25</f>
        <v>0</v>
      </c>
      <c r="AC40" s="1162">
        <f>+'1048 SRCENTROOR'!$J$21</f>
        <v>0.7</v>
      </c>
      <c r="AD40" s="1045">
        <f>+'1048 SRCENTROOR'!$O$27</f>
        <v>0.1</v>
      </c>
      <c r="AE40" s="1045">
        <f>+'1048 SRCENTROOR'!$O$28</f>
        <v>0.31428571428571428</v>
      </c>
      <c r="AF40" s="1045">
        <f>+'1048 SRCENTROOR'!$O$29</f>
        <v>0</v>
      </c>
      <c r="AG40" s="1162">
        <f>+'1048 SRCENTROOR'!$J$27</f>
        <v>0.41428571428571426</v>
      </c>
      <c r="AH40" s="1045">
        <f>+'1048 SRCENTROOR'!$O$31</f>
        <v>0.1</v>
      </c>
      <c r="AI40" s="1045">
        <f>+'1048 SRCENTROOR'!$O$32</f>
        <v>0.1</v>
      </c>
      <c r="AJ40" s="1045">
        <f>+'1048 SRCENTROOR'!$O$33</f>
        <v>0.25</v>
      </c>
      <c r="AK40" s="1045">
        <f>+'1048 SRCENTROOR'!$O$34</f>
        <v>0.25</v>
      </c>
      <c r="AL40" s="1045">
        <f>+'1048 SRCENTROOR'!$O$35</f>
        <v>0.25</v>
      </c>
      <c r="AM40" s="1045">
        <f>+'1048 SRCENTROOR'!$O$36</f>
        <v>0.05</v>
      </c>
      <c r="AN40" s="1162">
        <f>+'1048 SRCENTROOR'!$J$31</f>
        <v>1</v>
      </c>
      <c r="AO40" s="1334">
        <f>+'1048 SRCENTROOR'!$O$37</f>
        <v>1</v>
      </c>
      <c r="AP40" s="1045">
        <f>+'1048 SRCENTROOR'!$O$38</f>
        <v>0.1</v>
      </c>
      <c r="AQ40" s="1045">
        <f>+'1048 SRCENTROOR'!$O$39</f>
        <v>0.1</v>
      </c>
      <c r="AR40" s="1045">
        <f>+'1048 SRCENTROOR'!$O$40</f>
        <v>0.25</v>
      </c>
      <c r="AS40" s="1045">
        <f>+'1048 SRCENTROOR'!$O$41</f>
        <v>0</v>
      </c>
      <c r="AT40" s="1045">
        <f>+'1048 SRCENTROOR'!$O$42</f>
        <v>0.1</v>
      </c>
      <c r="AU40" s="1045">
        <f>+'1048 SRCENTROOR'!$O$43</f>
        <v>0</v>
      </c>
      <c r="AV40" s="1045">
        <f>+'1048 SRCENTROOR'!$O$44</f>
        <v>0</v>
      </c>
      <c r="AW40" s="1162">
        <f>+'1048 SRCENTROOR'!$J$38</f>
        <v>0.81818181818181834</v>
      </c>
      <c r="AX40" s="1334">
        <f>+'1048 SRCENTROOR'!$O$45</f>
        <v>0.55000000000000004</v>
      </c>
      <c r="AY40" s="1045">
        <f>+'1048 SRCENTROOR'!$O$46</f>
        <v>0.1</v>
      </c>
      <c r="AZ40" s="1045">
        <f>+'1048 SRCENTROOR'!$O$47</f>
        <v>0</v>
      </c>
      <c r="BA40" s="1045">
        <f>+'1048 SRCENTROOR'!$O$48</f>
        <v>0.2</v>
      </c>
      <c r="BB40" s="1045">
        <f>+'1048 SRCENTROOR'!$O$49</f>
        <v>0.15</v>
      </c>
      <c r="BC40" s="1045">
        <f>+'1048 SRCENTROOR'!$O$50</f>
        <v>0.15</v>
      </c>
      <c r="BD40" s="1045">
        <f>+'1048 SRCENTROOR'!$O$51</f>
        <v>0.1</v>
      </c>
      <c r="BE40" s="1045">
        <f>+'1048 SRCENTROOR'!$O$52</f>
        <v>0.1</v>
      </c>
      <c r="BF40" s="1162">
        <f>+'1048 SRCENTROOR'!$J$46</f>
        <v>0.8</v>
      </c>
      <c r="BG40" s="1045">
        <f>+'1048 SRCENTROOR'!$O$54</f>
        <v>0.125</v>
      </c>
      <c r="BH40" s="1045">
        <f>+'1048 SRCENTROOR'!$O$55</f>
        <v>0.125</v>
      </c>
      <c r="BI40" s="1045">
        <f>+'1048 SRCENTROOR'!$O$56</f>
        <v>0.125</v>
      </c>
      <c r="BJ40" s="1045">
        <f>+'1048 SRCENTROOR'!$O$57</f>
        <v>0.125</v>
      </c>
      <c r="BK40" s="1045">
        <f>+'1048 SRCENTROOR'!$O$58</f>
        <v>0.125</v>
      </c>
      <c r="BL40" s="1045">
        <f>+'1048 SRCENTROOR'!$O$59</f>
        <v>0.125</v>
      </c>
      <c r="BM40" s="1045">
        <f>+'1048 SRCENTROOR'!$O$60</f>
        <v>0.125</v>
      </c>
      <c r="BN40" s="1045">
        <f>+'1048 SRCENTROOR'!$O$61</f>
        <v>0.125</v>
      </c>
      <c r="BO40" s="1238">
        <f>+'1048 SRCENTROOR'!$J$54</f>
        <v>1</v>
      </c>
      <c r="BP40" s="1241">
        <f>+'1048 SRCENTROOR'!$D$17</f>
        <v>0.72077922077922085</v>
      </c>
      <c r="BQ40" s="1231">
        <f>+'1048 SRCENTROOR'!$O$63</f>
        <v>0</v>
      </c>
      <c r="BR40" s="1045">
        <f>+'1048 SRCENTROOR'!$O$64</f>
        <v>2.86E-2</v>
      </c>
      <c r="BS40" s="1045">
        <f>+'1048 SRCENTROOR'!$O$65</f>
        <v>2.86E-2</v>
      </c>
      <c r="BT40" s="1045">
        <f>+'1048 SRCENTROOR'!$O$66</f>
        <v>2.86E-2</v>
      </c>
      <c r="BU40" s="1045">
        <f>+'1048 SRCENTROOR'!$O$67</f>
        <v>2.86E-2</v>
      </c>
      <c r="BV40" s="1045">
        <f>+'1048 SRCENTROOR'!$O$68</f>
        <v>0</v>
      </c>
      <c r="BW40" s="1045">
        <f>+'1048 SRCENTROOR'!$O$69</f>
        <v>0</v>
      </c>
      <c r="BX40" s="1045">
        <f>+'1048 SRCENTROOR'!$O$70</f>
        <v>0</v>
      </c>
      <c r="BY40" s="1045">
        <f>+'1048 SRCENTROOR'!$O$71</f>
        <v>0</v>
      </c>
      <c r="BZ40" s="1045">
        <f>+'1048 SRCENTROOR'!$O$72</f>
        <v>0</v>
      </c>
      <c r="CA40" s="1045">
        <f>+'1048 SRCENTROOR'!$O$73</f>
        <v>0</v>
      </c>
      <c r="CB40" s="1045">
        <f>+'1048 SRCENTROOR'!$O$74</f>
        <v>0</v>
      </c>
      <c r="CC40" s="1045">
        <f>+'1048 SRCENTROOR'!$O$75</f>
        <v>0</v>
      </c>
      <c r="CD40" s="1045">
        <f>+'1048 SRCENTROOR'!$O$76</f>
        <v>0</v>
      </c>
      <c r="CE40" s="1045">
        <f>+'1048 SRCENTROOR'!$O$77</f>
        <v>0</v>
      </c>
      <c r="CF40" s="1045">
        <f>+'1048 SRCENTROOR'!$O$78</f>
        <v>0</v>
      </c>
      <c r="CG40" s="1045">
        <f>+'1048 SRCENTROOR'!$O$79</f>
        <v>0</v>
      </c>
      <c r="CH40" s="1045">
        <f>+'1048 SRCENTROOR'!$O$80</f>
        <v>0</v>
      </c>
      <c r="CI40" s="1208">
        <f>+'1048 SRCENTROOR'!$J$63</f>
        <v>0.1144</v>
      </c>
      <c r="CJ40" s="1045">
        <f>+'1048 SRCENTROOR'!$O$42</f>
        <v>0.1</v>
      </c>
      <c r="CK40" s="1045">
        <f>+'1048 SRCENTROOR'!$O$43</f>
        <v>0</v>
      </c>
      <c r="CL40" s="1045">
        <f>+'1048 SRCENTROOR'!$O$44</f>
        <v>0</v>
      </c>
      <c r="CM40" s="1208">
        <f>+'1048 SRCENTROOR'!$J$82</f>
        <v>0.22222222222222227</v>
      </c>
      <c r="CN40" s="1045">
        <f>+'1048 SRCENTROOR'!$O$34</f>
        <v>0.25</v>
      </c>
      <c r="CO40" s="1045">
        <f>+'1048 SRCENTROOR'!$O$35</f>
        <v>0.25</v>
      </c>
      <c r="CP40" s="1045">
        <f>+'1048 SRCENTROOR'!$O$36</f>
        <v>0.05</v>
      </c>
      <c r="CQ40" s="1208">
        <f>+'1048 SRCENTROOR'!$J$83</f>
        <v>1</v>
      </c>
      <c r="CR40" s="1045">
        <f>+'1048 SRCENTROOR'!$O$46</f>
        <v>0.1</v>
      </c>
      <c r="CS40" s="1045">
        <f>+'1048 SRCENTROOR'!$O$47</f>
        <v>0</v>
      </c>
      <c r="CT40" s="1045">
        <f>+'1048 SRCENTROOR'!$O$48</f>
        <v>0.2</v>
      </c>
      <c r="CU40" s="1045">
        <f>+'1048 SRCENTROOR'!$O$49</f>
        <v>0.15</v>
      </c>
      <c r="CV40" s="1045">
        <f>+'1048 SRCENTROOR'!$O$50</f>
        <v>0.15</v>
      </c>
      <c r="CW40" s="1045">
        <f>+'1048 SRCENTROOR'!$O$51</f>
        <v>0.1</v>
      </c>
      <c r="CX40" s="1045">
        <f>+'1048 SRCENTROOR'!$O$52</f>
        <v>0.1</v>
      </c>
      <c r="CY40" s="1228">
        <f>+'1048 SRCENTROOR'!$J$84</f>
        <v>0.8</v>
      </c>
      <c r="CZ40" s="1234">
        <f>+'1048 SRCENTROOR'!$D$63</f>
        <v>0.39320888888888889</v>
      </c>
      <c r="DA40" s="1231">
        <f>+'1048 SRCENTROOR'!$O$85</f>
        <v>0.1</v>
      </c>
      <c r="DB40" s="1045">
        <f>+'1048 SRCENTROOR'!$O$86</f>
        <v>0.1</v>
      </c>
      <c r="DC40" s="1045">
        <f>+'1048 SRCENTROOR'!$O$87</f>
        <v>0</v>
      </c>
      <c r="DD40" s="1213">
        <f>+'1048 SRCENTROOR'!$J$85</f>
        <v>0.5</v>
      </c>
      <c r="DE40" s="1045">
        <f>+'1048 SRCENTROOR'!$O$89</f>
        <v>0.3</v>
      </c>
      <c r="DF40" s="1213">
        <f>+'1048 SRCENTROOR'!$J$89</f>
        <v>1</v>
      </c>
      <c r="DG40" s="1045">
        <f>+'1048 SRCENTROOR'!$O$90</f>
        <v>0</v>
      </c>
      <c r="DH40" s="1217">
        <f>+'1048 SRCENTROOR'!$J$90</f>
        <v>0</v>
      </c>
      <c r="DI40" s="1224">
        <f>+'1048 SRCENTROOR'!$D$85</f>
        <v>0.5</v>
      </c>
      <c r="DJ40" s="1221">
        <f>+'1048 SRCENTROOR'!$D$91</f>
        <v>0.63774946031746038</v>
      </c>
      <c r="DK40" s="1259">
        <f>+'1048 SRCENTROOR'!$D$91</f>
        <v>0.63774946031746038</v>
      </c>
      <c r="DL40" s="1256">
        <v>34</v>
      </c>
      <c r="DM40" s="1130">
        <v>0.62632088888888904</v>
      </c>
      <c r="DN40" s="1156">
        <f t="shared" si="1"/>
        <v>1.1428571428571344E-2</v>
      </c>
    </row>
    <row r="41" spans="1:118" s="1125" customFormat="1" ht="42.75" customHeight="1" x14ac:dyDescent="0.25">
      <c r="A41" s="1046">
        <v>1047</v>
      </c>
      <c r="B41" s="1129" t="s">
        <v>50</v>
      </c>
      <c r="C41" s="1129" t="s">
        <v>1331</v>
      </c>
      <c r="D41" s="1045">
        <f>+'1047 SSALUD'!O2</f>
        <v>0.4</v>
      </c>
      <c r="E41" s="1045">
        <f>+'1047 SSALUD'!O3</f>
        <v>0.4</v>
      </c>
      <c r="F41" s="1045">
        <f>+'1047 SSALUD'!$O$4</f>
        <v>0.05</v>
      </c>
      <c r="G41" s="1045">
        <f>+'1047 SSALUD'!$O$5</f>
        <v>0.15</v>
      </c>
      <c r="H41" s="1155">
        <f>+'1047 SSALUD'!$J$2</f>
        <v>1</v>
      </c>
      <c r="I41" s="1045">
        <f>+'1047 SSALUD'!$O$7</f>
        <v>0.1</v>
      </c>
      <c r="J41" s="1045">
        <f>+'1047 SSALUD'!$O$8</f>
        <v>0.2</v>
      </c>
      <c r="K41" s="1045">
        <f>+'1047 SSALUD'!$O$9</f>
        <v>0.4</v>
      </c>
      <c r="L41" s="1045">
        <f>+'1047 SSALUD'!$O$10</f>
        <v>0.3</v>
      </c>
      <c r="M41" s="1155">
        <f>+'1047 SSALUD'!$J$7</f>
        <v>1</v>
      </c>
      <c r="N41" s="1045">
        <f>+'1047 SSALUD'!$O$12</f>
        <v>0.1</v>
      </c>
      <c r="O41" s="1045">
        <f>+'1047 SSALUD'!$O$13</f>
        <v>0.1</v>
      </c>
      <c r="P41" s="1045">
        <f>+'1047 SSALUD'!$O$14</f>
        <v>0.3</v>
      </c>
      <c r="Q41" s="1045">
        <f>+'1047 SSALUD'!$O$15</f>
        <v>0.3</v>
      </c>
      <c r="R41" s="1245">
        <f>+'1047 SSALUD'!$J$12</f>
        <v>0.8</v>
      </c>
      <c r="S41" s="1250">
        <f>+'1047 SSALUD'!$D$2</f>
        <v>0.92999999999999994</v>
      </c>
      <c r="T41" s="1231">
        <f>+'1047 SSALUD'!$O$17</f>
        <v>0.1</v>
      </c>
      <c r="U41" s="1045">
        <f>+'1047 SSALUD'!$O$18</f>
        <v>0.05</v>
      </c>
      <c r="V41" s="1045">
        <f>+'1047 SSALUD'!$O$19</f>
        <v>0.23720930232558138</v>
      </c>
      <c r="W41" s="1162">
        <f>+'1047 SSALUD'!$J$17</f>
        <v>0.38720930232558137</v>
      </c>
      <c r="X41" s="1045">
        <f>+'1047 SSALUD'!$O$21</f>
        <v>0.1</v>
      </c>
      <c r="Y41" s="1045">
        <f>+'1047 SSALUD'!$O$22</f>
        <v>0.05</v>
      </c>
      <c r="Z41" s="1045">
        <f>+'1047 SSALUD'!$O$23</f>
        <v>0.05</v>
      </c>
      <c r="AA41" s="1045">
        <f>+'1047 SSALUD'!$O$24</f>
        <v>0.2</v>
      </c>
      <c r="AB41" s="1045">
        <f>+'1047 SSALUD'!$O$25</f>
        <v>0.3</v>
      </c>
      <c r="AC41" s="1162">
        <f>+'1047 SSALUD'!$J$21</f>
        <v>0.7</v>
      </c>
      <c r="AD41" s="1045">
        <f>+'1047 SSALUD'!$O$27</f>
        <v>0.1</v>
      </c>
      <c r="AE41" s="1045">
        <f>+'1047 SSALUD'!$O$28</f>
        <v>0.16744186046511628</v>
      </c>
      <c r="AF41" s="1045">
        <f>+'1047 SSALUD'!$O$29</f>
        <v>0.3</v>
      </c>
      <c r="AG41" s="1162">
        <f>+'1047 SSALUD'!$J$27</f>
        <v>0.56744186046511635</v>
      </c>
      <c r="AH41" s="1045">
        <f>+'1047 SSALUD'!$O$31</f>
        <v>0</v>
      </c>
      <c r="AI41" s="1045">
        <f>+'1047 SSALUD'!$O$32</f>
        <v>0</v>
      </c>
      <c r="AJ41" s="1045">
        <f>+'1047 SSALUD'!$O$33</f>
        <v>0</v>
      </c>
      <c r="AK41" s="1045">
        <f>+'1047 SSALUD'!$O$34</f>
        <v>0</v>
      </c>
      <c r="AL41" s="1045">
        <f>+'1047 SSALUD'!$O$35</f>
        <v>0</v>
      </c>
      <c r="AM41" s="1045">
        <f>+'1047 SSALUD'!$O$36</f>
        <v>0</v>
      </c>
      <c r="AN41" s="1162">
        <f>+'1047 SSALUD'!$J$31</f>
        <v>0</v>
      </c>
      <c r="AO41" s="1334">
        <f>+'1047 SSALUD'!$O$37</f>
        <v>0</v>
      </c>
      <c r="AP41" s="1045">
        <f>+'1047 SSALUD'!$O$38</f>
        <v>0</v>
      </c>
      <c r="AQ41" s="1045">
        <f>+'1047 SSALUD'!$O$39</f>
        <v>0.1</v>
      </c>
      <c r="AR41" s="1045">
        <f>+'1047 SSALUD'!$O$40</f>
        <v>0.25</v>
      </c>
      <c r="AS41" s="1045">
        <f>+'1047 SSALUD'!$O$41</f>
        <v>0.1</v>
      </c>
      <c r="AT41" s="1045">
        <f>+'1047 SSALUD'!$O$42</f>
        <v>0</v>
      </c>
      <c r="AU41" s="1045">
        <f>+'1047 SSALUD'!$O$43</f>
        <v>0</v>
      </c>
      <c r="AV41" s="1045">
        <f>+'1047 SSALUD'!$O$44</f>
        <v>0</v>
      </c>
      <c r="AW41" s="1162">
        <f>+'1047 SSALUD'!$J$38</f>
        <v>0.81818181818181823</v>
      </c>
      <c r="AX41" s="1334">
        <f>+'1047 SSALUD'!$O$45</f>
        <v>0.44999999999999996</v>
      </c>
      <c r="AY41" s="1045">
        <f>+'1047 SSALUD'!$O$46</f>
        <v>0</v>
      </c>
      <c r="AZ41" s="1045">
        <f>+'1047 SSALUD'!$O$47</f>
        <v>0</v>
      </c>
      <c r="BA41" s="1045">
        <f>+'1047 SSALUD'!$O$48</f>
        <v>0</v>
      </c>
      <c r="BB41" s="1045">
        <f>+'1047 SSALUD'!$O$49</f>
        <v>0</v>
      </c>
      <c r="BC41" s="1045">
        <f>+'1047 SSALUD'!$O$50</f>
        <v>0</v>
      </c>
      <c r="BD41" s="1045">
        <f>+'1047 SSALUD'!$O$51</f>
        <v>0</v>
      </c>
      <c r="BE41" s="1045">
        <f>+'1047 SSALUD'!$O$52</f>
        <v>0.1</v>
      </c>
      <c r="BF41" s="1162">
        <f>+'1047 SSALUD'!$J$46</f>
        <v>0.1</v>
      </c>
      <c r="BG41" s="1045">
        <f>+'1047 SSALUD'!$O$54</f>
        <v>0.125</v>
      </c>
      <c r="BH41" s="1045">
        <f>+'1047 SSALUD'!$O$55</f>
        <v>0.125</v>
      </c>
      <c r="BI41" s="1045">
        <f>+'1047 SSALUD'!$O$56</f>
        <v>0.125</v>
      </c>
      <c r="BJ41" s="1045">
        <f>+'1047 SSALUD'!$O$57</f>
        <v>0.125</v>
      </c>
      <c r="BK41" s="1045">
        <f>+'1047 SSALUD'!$O$58</f>
        <v>0.125</v>
      </c>
      <c r="BL41" s="1045">
        <f>+'1047 SSALUD'!$O$59</f>
        <v>0.125</v>
      </c>
      <c r="BM41" s="1045">
        <f>+'1047 SSALUD'!$O$60</f>
        <v>0.125</v>
      </c>
      <c r="BN41" s="1045">
        <f>+'1047 SSALUD'!$O$61</f>
        <v>0.125</v>
      </c>
      <c r="BO41" s="1238">
        <f>+'1047 SSALUD'!$J$54</f>
        <v>1</v>
      </c>
      <c r="BP41" s="1241">
        <f>+'1047 SSALUD'!$D$17</f>
        <v>0.55020613107822414</v>
      </c>
      <c r="BQ41" s="1231">
        <f>+'1047 SSALUD'!$O$63</f>
        <v>0</v>
      </c>
      <c r="BR41" s="1045">
        <f>+'1047 SSALUD'!$O$64</f>
        <v>2.86E-2</v>
      </c>
      <c r="BS41" s="1045">
        <f>+'1047 SSALUD'!$O$65</f>
        <v>2.86E-2</v>
      </c>
      <c r="BT41" s="1045">
        <f>+'1047 SSALUD'!$O$66</f>
        <v>2.86E-2</v>
      </c>
      <c r="BU41" s="1045">
        <f>+'1047 SSALUD'!$O$67</f>
        <v>0</v>
      </c>
      <c r="BV41" s="1045">
        <f>+'1047 SSALUD'!$O$68</f>
        <v>0</v>
      </c>
      <c r="BW41" s="1045">
        <f>+'1047 SSALUD'!$O$69</f>
        <v>0</v>
      </c>
      <c r="BX41" s="1045">
        <f>+'1047 SSALUD'!$O$70</f>
        <v>0</v>
      </c>
      <c r="BY41" s="1045">
        <f>+'1047 SSALUD'!$O$71</f>
        <v>0</v>
      </c>
      <c r="BZ41" s="1045">
        <f>+'1047 SSALUD'!$O$72</f>
        <v>0</v>
      </c>
      <c r="CA41" s="1045">
        <f>+'1047 SSALUD'!$O$73</f>
        <v>0</v>
      </c>
      <c r="CB41" s="1045">
        <f>+'1047 SSALUD'!$O$74</f>
        <v>0</v>
      </c>
      <c r="CC41" s="1045">
        <f>+'1047 SSALUD'!$O$75</f>
        <v>0</v>
      </c>
      <c r="CD41" s="1045">
        <f>+'1047 SSALUD'!$O$76</f>
        <v>0</v>
      </c>
      <c r="CE41" s="1045">
        <f>+'1047 SSALUD'!$O$77</f>
        <v>0</v>
      </c>
      <c r="CF41" s="1045">
        <f>+'1047 SSALUD'!$O$78</f>
        <v>0.1</v>
      </c>
      <c r="CG41" s="1045">
        <f>+'1047 SSALUD'!$O$79</f>
        <v>0.1</v>
      </c>
      <c r="CH41" s="1045">
        <f>+'1047 SSALUD'!$O$80</f>
        <v>0</v>
      </c>
      <c r="CI41" s="1208">
        <f>+'1047 SSALUD'!$J$63</f>
        <v>0.28580000000000005</v>
      </c>
      <c r="CJ41" s="1045">
        <f>+'1047 SSALUD'!$O$42</f>
        <v>0</v>
      </c>
      <c r="CK41" s="1045">
        <f>+'1047 SSALUD'!$O$43</f>
        <v>0</v>
      </c>
      <c r="CL41" s="1045">
        <f>+'1047 SSALUD'!$O$44</f>
        <v>0</v>
      </c>
      <c r="CM41" s="1208">
        <f>+'1047 SSALUD'!$J$82</f>
        <v>0</v>
      </c>
      <c r="CN41" s="1045">
        <f>+'1047 SSALUD'!$O$34</f>
        <v>0</v>
      </c>
      <c r="CO41" s="1045">
        <f>+'1047 SSALUD'!$O$35</f>
        <v>0</v>
      </c>
      <c r="CP41" s="1045">
        <f>+'1047 SSALUD'!$O$36</f>
        <v>0</v>
      </c>
      <c r="CQ41" s="1208">
        <f>+'1047 SSALUD'!$J$83</f>
        <v>0</v>
      </c>
      <c r="CR41" s="1045">
        <f>+'1047 SSALUD'!$O$46</f>
        <v>0</v>
      </c>
      <c r="CS41" s="1045">
        <f>+'1047 SSALUD'!$O$47</f>
        <v>0</v>
      </c>
      <c r="CT41" s="1045">
        <f>+'1047 SSALUD'!$O$48</f>
        <v>0</v>
      </c>
      <c r="CU41" s="1045">
        <f>+'1047 SSALUD'!$O$49</f>
        <v>0</v>
      </c>
      <c r="CV41" s="1045">
        <f>+'1047 SSALUD'!$O$50</f>
        <v>0</v>
      </c>
      <c r="CW41" s="1045">
        <f>+'1047 SSALUD'!$O$51</f>
        <v>0</v>
      </c>
      <c r="CX41" s="1045">
        <f>+'1047 SSALUD'!$O$52</f>
        <v>0.1</v>
      </c>
      <c r="CY41" s="1228">
        <f>+'1047 SSALUD'!$J$84</f>
        <v>0.1</v>
      </c>
      <c r="CZ41" s="1234">
        <f>+'1047 SSALUD'!$D$63</f>
        <v>0.10074000000000001</v>
      </c>
      <c r="DA41" s="1231">
        <f>+'1047 SSALUD'!$O$85</f>
        <v>0.1</v>
      </c>
      <c r="DB41" s="1045">
        <f>+'1047 SSALUD'!$O$86</f>
        <v>0.1</v>
      </c>
      <c r="DC41" s="1045">
        <f>+'1047 SSALUD'!$O$87</f>
        <v>0.2</v>
      </c>
      <c r="DD41" s="1213">
        <f>+'1047 SSALUD'!$J$85</f>
        <v>1</v>
      </c>
      <c r="DE41" s="1045">
        <f>+'1047 SSALUD'!$O$89</f>
        <v>0</v>
      </c>
      <c r="DF41" s="1213">
        <f>+'1047 SSALUD'!$J$89</f>
        <v>0</v>
      </c>
      <c r="DG41" s="1045">
        <f>+'1047 SSALUD'!$O$90</f>
        <v>0.3</v>
      </c>
      <c r="DH41" s="1217">
        <f>+'1047 SSALUD'!$J$90</f>
        <v>1</v>
      </c>
      <c r="DI41" s="1224">
        <f>+'1047 SSALUD'!$D$85</f>
        <v>0.7</v>
      </c>
      <c r="DJ41" s="1221">
        <f>+'1047 SSALUD'!$D$91</f>
        <v>0.62668737209302328</v>
      </c>
      <c r="DK41" s="1259">
        <f>+'1047 SSALUD'!$D$91</f>
        <v>0.62668737209302328</v>
      </c>
      <c r="DL41" s="1257">
        <v>35</v>
      </c>
      <c r="DM41" s="1130">
        <v>0.48977906976744184</v>
      </c>
      <c r="DN41" s="1156">
        <f t="shared" si="1"/>
        <v>0.13690830232558143</v>
      </c>
    </row>
    <row r="42" spans="1:118" s="1125" customFormat="1" ht="42.75" customHeight="1" x14ac:dyDescent="0.25">
      <c r="A42" s="1046">
        <v>1051</v>
      </c>
      <c r="B42" s="1129" t="s">
        <v>54</v>
      </c>
      <c r="C42" s="1129" t="s">
        <v>1700</v>
      </c>
      <c r="D42" s="1045">
        <f>+'1051 TTRANS'!O2</f>
        <v>0</v>
      </c>
      <c r="E42" s="1045">
        <f>+'1051 TTRANS'!O3</f>
        <v>0</v>
      </c>
      <c r="F42" s="1045">
        <f>+'1051 TTRANS'!$O$4</f>
        <v>0.05</v>
      </c>
      <c r="G42" s="1045">
        <f>+'1051 TTRANS'!$O$5</f>
        <v>0.15</v>
      </c>
      <c r="H42" s="1155">
        <f>+'1051 TTRANS'!$J$2</f>
        <v>0.2</v>
      </c>
      <c r="I42" s="1045">
        <f>+'1051 TTRANS'!$O$7</f>
        <v>0.1</v>
      </c>
      <c r="J42" s="1045">
        <f>+'1051 TTRANS'!$O$8</f>
        <v>0.2</v>
      </c>
      <c r="K42" s="1045">
        <f>+'1051 TTRANS'!$O$9</f>
        <v>0.4</v>
      </c>
      <c r="L42" s="1045">
        <f>+'1051 TTRANS'!$O$10</f>
        <v>0.3</v>
      </c>
      <c r="M42" s="1155">
        <f>+'1051 TTRANS'!$J$7</f>
        <v>1</v>
      </c>
      <c r="N42" s="1045">
        <f>+'1051 TTRANS'!$O$12</f>
        <v>0.1</v>
      </c>
      <c r="O42" s="1045">
        <f>+'1051 TTRANS'!$O$13</f>
        <v>0.1</v>
      </c>
      <c r="P42" s="1045">
        <f>+'1051 TTRANS'!$O$14</f>
        <v>0.5</v>
      </c>
      <c r="Q42" s="1045">
        <f>+'1051 TTRANS'!$O$15</f>
        <v>0.3</v>
      </c>
      <c r="R42" s="1245">
        <f>+'1051 TTRANS'!$J$12</f>
        <v>1</v>
      </c>
      <c r="S42" s="1250">
        <f>+'1051 TTRANS'!$D$2</f>
        <v>0.76</v>
      </c>
      <c r="T42" s="1231">
        <f>+'1051 TTRANS'!$O$17</f>
        <v>0.1</v>
      </c>
      <c r="U42" s="1045">
        <f>+'1051 TTRANS'!$O$18</f>
        <v>0.05</v>
      </c>
      <c r="V42" s="1045">
        <f>+'1051 TTRANS'!$O$19</f>
        <v>0.51</v>
      </c>
      <c r="W42" s="1162">
        <f>+'1051 TTRANS'!$J$17</f>
        <v>0.66</v>
      </c>
      <c r="X42" s="1045">
        <f>+'1051 TTRANS'!$O$21</f>
        <v>0.1</v>
      </c>
      <c r="Y42" s="1045">
        <f>+'1051 TTRANS'!$O$22</f>
        <v>0.05</v>
      </c>
      <c r="Z42" s="1045">
        <f>+'1051 TTRANS'!$O$23</f>
        <v>0.05</v>
      </c>
      <c r="AA42" s="1045">
        <f>+'1051 TTRANS'!$O$24</f>
        <v>0.39</v>
      </c>
      <c r="AB42" s="1045">
        <f>+'1051 TTRANS'!$O$25</f>
        <v>0</v>
      </c>
      <c r="AC42" s="1162">
        <f>+'1051 TTRANS'!$J$21</f>
        <v>0.59000000000000008</v>
      </c>
      <c r="AD42" s="1045">
        <f>+'1051 TTRANS'!$O$27</f>
        <v>0.1</v>
      </c>
      <c r="AE42" s="1045">
        <f>+'1051 TTRANS'!$O$28</f>
        <v>0.36</v>
      </c>
      <c r="AF42" s="1045">
        <f>+'1051 TTRANS'!$O$29</f>
        <v>0.3</v>
      </c>
      <c r="AG42" s="1162">
        <f>+'1051 TTRANS'!$J$27</f>
        <v>0.76</v>
      </c>
      <c r="AH42" s="1045">
        <f>+'1051 TTRANS'!$O$31</f>
        <v>0</v>
      </c>
      <c r="AI42" s="1045">
        <f>+'1051 TTRANS'!$O$32</f>
        <v>0</v>
      </c>
      <c r="AJ42" s="1045">
        <f>+'1051 TTRANS'!$O$33</f>
        <v>0</v>
      </c>
      <c r="AK42" s="1045">
        <f>+'1051 TTRANS'!$O$34</f>
        <v>0</v>
      </c>
      <c r="AL42" s="1045">
        <f>+'1051 TTRANS'!$O$35</f>
        <v>0</v>
      </c>
      <c r="AM42" s="1045">
        <f>+'1051 TTRANS'!$O$36</f>
        <v>0</v>
      </c>
      <c r="AN42" s="1162">
        <f>+'1051 TTRANS'!$J$31</f>
        <v>0</v>
      </c>
      <c r="AO42" s="1334">
        <f>+'1051 TTRANS'!$O$37</f>
        <v>0</v>
      </c>
      <c r="AP42" s="1045">
        <f>+'1051 TTRANS'!$O$38</f>
        <v>0.1</v>
      </c>
      <c r="AQ42" s="1045">
        <f>+'1051 TTRANS'!$O$39</f>
        <v>0.1</v>
      </c>
      <c r="AR42" s="1045">
        <f>+'1051 TTRANS'!$O$40</f>
        <v>0.25</v>
      </c>
      <c r="AS42" s="1045">
        <f>+'1051 TTRANS'!$O$41</f>
        <v>0.1</v>
      </c>
      <c r="AT42" s="1045">
        <f>+'1051 TTRANS'!$O$42</f>
        <v>0.1</v>
      </c>
      <c r="AU42" s="1045">
        <f>+'1051 TTRANS'!$O$43</f>
        <v>0</v>
      </c>
      <c r="AV42" s="1045">
        <f>+'1051 TTRANS'!$O$44</f>
        <v>0</v>
      </c>
      <c r="AW42" s="1162">
        <f>+'1051 TTRANS'!$J$38</f>
        <v>1.0000000000000002</v>
      </c>
      <c r="AX42" s="1334">
        <f>+'1051 TTRANS'!$O$45</f>
        <v>0.65</v>
      </c>
      <c r="AY42" s="1045">
        <f>+'1051 TTRANS'!$O$46</f>
        <v>0</v>
      </c>
      <c r="AZ42" s="1045">
        <f>+'1051 TTRANS'!$O$47</f>
        <v>0</v>
      </c>
      <c r="BA42" s="1045">
        <f>+'1051 TTRANS'!$O$48</f>
        <v>0</v>
      </c>
      <c r="BB42" s="1045">
        <f>+'1051 TTRANS'!$O$49</f>
        <v>0</v>
      </c>
      <c r="BC42" s="1045">
        <f>+'1051 TTRANS'!$O$50</f>
        <v>0</v>
      </c>
      <c r="BD42" s="1045">
        <f>+'1051 TTRANS'!$O$51</f>
        <v>0</v>
      </c>
      <c r="BE42" s="1045">
        <f>+'1051 TTRANS'!$O$52</f>
        <v>0.1</v>
      </c>
      <c r="BF42" s="1162">
        <f>+'1051 TTRANS'!$J$46</f>
        <v>0.1</v>
      </c>
      <c r="BG42" s="1045">
        <f>+'1051 TTRANS'!$O$54</f>
        <v>0.125</v>
      </c>
      <c r="BH42" s="1045">
        <f>+'1051 TTRANS'!$O$55</f>
        <v>0.125</v>
      </c>
      <c r="BI42" s="1045">
        <f>+'1051 TTRANS'!$O$56</f>
        <v>0.125</v>
      </c>
      <c r="BJ42" s="1045">
        <f>+'1051 TTRANS'!$O$57</f>
        <v>0.125</v>
      </c>
      <c r="BK42" s="1045">
        <f>+'1051 TTRANS'!$O$58</f>
        <v>0.125</v>
      </c>
      <c r="BL42" s="1045">
        <f>+'1051 TTRANS'!$O$59</f>
        <v>0.125</v>
      </c>
      <c r="BM42" s="1045">
        <f>+'1051 TTRANS'!$O$60</f>
        <v>0.125</v>
      </c>
      <c r="BN42" s="1045">
        <f>+'1051 TTRANS'!$O$61</f>
        <v>0.125</v>
      </c>
      <c r="BO42" s="1238">
        <f>+'1051 TTRANS'!$J$54</f>
        <v>1</v>
      </c>
      <c r="BP42" s="1241">
        <f>+'1051 TTRANS'!$D$17</f>
        <v>0.64950000000000008</v>
      </c>
      <c r="BQ42" s="1231">
        <f>+'1051 TTRANS'!$O$63</f>
        <v>0</v>
      </c>
      <c r="BR42" s="1045">
        <f>+'1051 TTRANS'!$O$64</f>
        <v>2.86E-2</v>
      </c>
      <c r="BS42" s="1045">
        <f>+'1051 TTRANS'!$O$65</f>
        <v>2.86E-2</v>
      </c>
      <c r="BT42" s="1045">
        <f>+'1051 TTRANS'!$O$66</f>
        <v>2.86E-2</v>
      </c>
      <c r="BU42" s="1045">
        <f>+'1051 TTRANS'!$O$67</f>
        <v>2.86E-2</v>
      </c>
      <c r="BV42" s="1045">
        <f>+'1051 TTRANS'!$O$68</f>
        <v>0</v>
      </c>
      <c r="BW42" s="1045">
        <f>+'1051 TTRANS'!$O$69</f>
        <v>0</v>
      </c>
      <c r="BX42" s="1045">
        <f>+'1051 TTRANS'!$O$70</f>
        <v>0</v>
      </c>
      <c r="BY42" s="1045">
        <f>+'1051 TTRANS'!$O$71</f>
        <v>0</v>
      </c>
      <c r="BZ42" s="1045">
        <f>+'1051 TTRANS'!$O$72</f>
        <v>0</v>
      </c>
      <c r="CA42" s="1045">
        <f>+'1051 TTRANS'!$O$73</f>
        <v>0</v>
      </c>
      <c r="CB42" s="1045">
        <f>+'1051 TTRANS'!$O$74</f>
        <v>0</v>
      </c>
      <c r="CC42" s="1045">
        <f>+'1051 TTRANS'!$O$75</f>
        <v>0</v>
      </c>
      <c r="CD42" s="1045">
        <f>+'1051 TTRANS'!$O$76</f>
        <v>2.86E-2</v>
      </c>
      <c r="CE42" s="1045">
        <f>+'1051 TTRANS'!$O$77</f>
        <v>2.86E-2</v>
      </c>
      <c r="CF42" s="1045">
        <f>+'1051 TTRANS'!$O$78</f>
        <v>0</v>
      </c>
      <c r="CG42" s="1045">
        <f>+'1051 TTRANS'!$O$79</f>
        <v>0</v>
      </c>
      <c r="CH42" s="1045">
        <f>+'1051 TTRANS'!$O$80</f>
        <v>0</v>
      </c>
      <c r="CI42" s="1208">
        <f>+'1051 TTRANS'!$J$63</f>
        <v>0.17160000000000003</v>
      </c>
      <c r="CJ42" s="1045">
        <f>+'1051 TTRANS'!$O$42</f>
        <v>0.1</v>
      </c>
      <c r="CK42" s="1045">
        <f>+'1051 TTRANS'!$O$43</f>
        <v>0</v>
      </c>
      <c r="CL42" s="1045">
        <f>+'1051 TTRANS'!$O$44</f>
        <v>0</v>
      </c>
      <c r="CM42" s="1208">
        <f>+'1051 TTRANS'!$J$82</f>
        <v>0.22222222222222227</v>
      </c>
      <c r="CN42" s="1045">
        <f>+'1051 TTRANS'!$O$34</f>
        <v>0</v>
      </c>
      <c r="CO42" s="1045">
        <f>+'1051 TTRANS'!$O$35</f>
        <v>0</v>
      </c>
      <c r="CP42" s="1045">
        <f>+'1051 TTRANS'!$O$36</f>
        <v>0</v>
      </c>
      <c r="CQ42" s="1208">
        <f>+'1051 TTRANS'!$J$83</f>
        <v>0</v>
      </c>
      <c r="CR42" s="1045">
        <f>+'1051 TTRANS'!$O$46</f>
        <v>0</v>
      </c>
      <c r="CS42" s="1045">
        <f>+'1051 TTRANS'!$O$47</f>
        <v>0</v>
      </c>
      <c r="CT42" s="1045">
        <f>+'1051 TTRANS'!$O$48</f>
        <v>0</v>
      </c>
      <c r="CU42" s="1045">
        <f>+'1051 TTRANS'!$O$49</f>
        <v>0</v>
      </c>
      <c r="CV42" s="1045">
        <f>+'1051 TTRANS'!$O$50</f>
        <v>0</v>
      </c>
      <c r="CW42" s="1045">
        <f>+'1051 TTRANS'!$O$51</f>
        <v>0</v>
      </c>
      <c r="CX42" s="1045">
        <f>+'1051 TTRANS'!$O$52</f>
        <v>0.1</v>
      </c>
      <c r="CY42" s="1228">
        <f>+'1051 TTRANS'!$J$84</f>
        <v>0.1</v>
      </c>
      <c r="CZ42" s="1234">
        <f>+'1051 TTRANS'!$D$63</f>
        <v>0.15536888888888889</v>
      </c>
      <c r="DA42" s="1231">
        <f>+'1051 TTRANS'!$O$85</f>
        <v>0.1</v>
      </c>
      <c r="DB42" s="1045">
        <f>+'1051 TTRANS'!$O$86</f>
        <v>0</v>
      </c>
      <c r="DC42" s="1045">
        <f>+'1051 TTRANS'!$O$87</f>
        <v>0</v>
      </c>
      <c r="DD42" s="1213">
        <f>+'1051 TTRANS'!$J$85</f>
        <v>0.25</v>
      </c>
      <c r="DE42" s="1045">
        <f>+'1051 TTRANS'!$O$89</f>
        <v>0</v>
      </c>
      <c r="DF42" s="1213">
        <f>+'1051 TTRANS'!$J$89</f>
        <v>0</v>
      </c>
      <c r="DG42" s="1045">
        <f>+'1051 TTRANS'!$O$90</f>
        <v>0.3</v>
      </c>
      <c r="DH42" s="1217">
        <f>+'1051 TTRANS'!$J$90</f>
        <v>1</v>
      </c>
      <c r="DI42" s="1224">
        <f>+'1051 TTRANS'!$D$85</f>
        <v>0.4</v>
      </c>
      <c r="DJ42" s="1221">
        <f>+'1051 TTRANS'!$D$91</f>
        <v>0.62076188888888906</v>
      </c>
      <c r="DK42" s="1259">
        <f>+'1051 TTRANS'!$D$91</f>
        <v>0.62076188888888906</v>
      </c>
      <c r="DL42" s="1257">
        <v>36</v>
      </c>
      <c r="DM42" s="1130">
        <v>0.36583888888888888</v>
      </c>
      <c r="DN42" s="1156">
        <f t="shared" si="1"/>
        <v>0.25492300000000018</v>
      </c>
    </row>
    <row r="43" spans="1:118" s="1125" customFormat="1" ht="42.75" customHeight="1" x14ac:dyDescent="0.25">
      <c r="A43" s="1046">
        <v>1058</v>
      </c>
      <c r="B43" s="1129" t="s">
        <v>5578</v>
      </c>
      <c r="C43" s="1129" t="s">
        <v>4085</v>
      </c>
      <c r="D43" s="1045">
        <f>+'1058 IDPYBA'!O2</f>
        <v>0.4</v>
      </c>
      <c r="E43" s="1045">
        <f>+'1058 IDPYBA'!O3</f>
        <v>0.2</v>
      </c>
      <c r="F43" s="1045">
        <f>+'1058 IDPYBA'!$O$4</f>
        <v>0.05</v>
      </c>
      <c r="G43" s="1045">
        <f>+'1058 IDPYBA'!$O$5</f>
        <v>0.15</v>
      </c>
      <c r="H43" s="1155">
        <f>+'1058 IDPYBA'!$J$2</f>
        <v>0.80000000000000016</v>
      </c>
      <c r="I43" s="1045">
        <f>+'1058 IDPYBA'!$O$7</f>
        <v>0.1</v>
      </c>
      <c r="J43" s="1045">
        <f>+'1058 IDPYBA'!$O$8</f>
        <v>0</v>
      </c>
      <c r="K43" s="1045">
        <f>+'1058 IDPYBA'!$O$9</f>
        <v>0.4</v>
      </c>
      <c r="L43" s="1045">
        <f>+'1058 IDPYBA'!$O$10</f>
        <v>0.3</v>
      </c>
      <c r="M43" s="1155">
        <f>+'1058 IDPYBA'!$J$7</f>
        <v>0.8</v>
      </c>
      <c r="N43" s="1045">
        <f>+'1058 IDPYBA'!$O$12</f>
        <v>0.1</v>
      </c>
      <c r="O43" s="1045">
        <f>+'1058 IDPYBA'!$O$13</f>
        <v>0.1</v>
      </c>
      <c r="P43" s="1045">
        <f>+'1058 IDPYBA'!$O$14</f>
        <v>0.3</v>
      </c>
      <c r="Q43" s="1045">
        <f>+'1058 IDPYBA'!$O$15</f>
        <v>0.3</v>
      </c>
      <c r="R43" s="1245">
        <f>+'1058 IDPYBA'!$J$12</f>
        <v>0.8</v>
      </c>
      <c r="S43" s="1250">
        <f>+'1058 IDPYBA'!$D$2</f>
        <v>0.8</v>
      </c>
      <c r="T43" s="1231">
        <f>+'1058 IDPYBA'!$O$17</f>
        <v>0.1</v>
      </c>
      <c r="U43" s="1045">
        <f>+'1058 IDPYBA'!$O$18</f>
        <v>0.05</v>
      </c>
      <c r="V43" s="1045">
        <f>+'1058 IDPYBA'!$O$19</f>
        <v>0.85</v>
      </c>
      <c r="W43" s="1162">
        <f>+'1058 IDPYBA'!$J$17</f>
        <v>1</v>
      </c>
      <c r="X43" s="1045">
        <f>+'1058 IDPYBA'!$O$21</f>
        <v>0.1</v>
      </c>
      <c r="Y43" s="1045">
        <f>+'1058 IDPYBA'!$O$22</f>
        <v>0.05</v>
      </c>
      <c r="Z43" s="1045">
        <f>+'1058 IDPYBA'!$O$23</f>
        <v>0.05</v>
      </c>
      <c r="AA43" s="1045">
        <f>+'1058 IDPYBA'!$O$24</f>
        <v>0.5</v>
      </c>
      <c r="AB43" s="1045">
        <f>+'1058 IDPYBA'!$O$25</f>
        <v>0.3</v>
      </c>
      <c r="AC43" s="1162">
        <f>+'1058 IDPYBA'!$J$21</f>
        <v>1</v>
      </c>
      <c r="AD43" s="1045">
        <f>+'1058 IDPYBA'!$O$27</f>
        <v>0.1</v>
      </c>
      <c r="AE43" s="1045">
        <f>+'1058 IDPYBA'!$O$28</f>
        <v>0.6</v>
      </c>
      <c r="AF43" s="1045">
        <f>+'1058 IDPYBA'!$O$29</f>
        <v>0.3</v>
      </c>
      <c r="AG43" s="1162">
        <f>+'1058 IDPYBA'!$J$27</f>
        <v>1</v>
      </c>
      <c r="AH43" s="1045">
        <f>+'1058 IDPYBA'!$O$31</f>
        <v>0</v>
      </c>
      <c r="AI43" s="1045">
        <f>+'1058 IDPYBA'!$O$32</f>
        <v>0</v>
      </c>
      <c r="AJ43" s="1045">
        <f>+'1058 IDPYBA'!$O$33</f>
        <v>0</v>
      </c>
      <c r="AK43" s="1045">
        <f>+'1058 IDPYBA'!$O$34</f>
        <v>0</v>
      </c>
      <c r="AL43" s="1045">
        <f>+'1058 IDPYBA'!$O$35</f>
        <v>0</v>
      </c>
      <c r="AM43" s="1045">
        <f>+'1058 IDPYBA'!$O$36</f>
        <v>0</v>
      </c>
      <c r="AN43" s="1162">
        <f>+'1058 IDPYBA'!$J$31</f>
        <v>0</v>
      </c>
      <c r="AO43" s="1334">
        <f>+'1058 IDPYBA'!$O$37</f>
        <v>0</v>
      </c>
      <c r="AP43" s="1045">
        <f>+'1058 IDPYBA'!$O$38</f>
        <v>0</v>
      </c>
      <c r="AQ43" s="1045">
        <f>+'1058 IDPYBA'!$O$39</f>
        <v>0</v>
      </c>
      <c r="AR43" s="1045">
        <f>+'1058 IDPYBA'!$O$40</f>
        <v>0</v>
      </c>
      <c r="AS43" s="1045">
        <f>+'1058 IDPYBA'!$O$41</f>
        <v>0</v>
      </c>
      <c r="AT43" s="1045">
        <f>+'1058 IDPYBA'!$O$42</f>
        <v>0</v>
      </c>
      <c r="AU43" s="1045">
        <f>+'1058 IDPYBA'!$O$43</f>
        <v>0</v>
      </c>
      <c r="AV43" s="1045">
        <f>+'1058 IDPYBA'!$O$44</f>
        <v>0</v>
      </c>
      <c r="AW43" s="1162">
        <f>+'1058 IDPYBA'!$J$38</f>
        <v>0</v>
      </c>
      <c r="AX43" s="1334">
        <f>+'1058 IDPYBA'!$O$45</f>
        <v>0</v>
      </c>
      <c r="AY43" s="1045">
        <f>+'1058 IDPYBA'!$O$46</f>
        <v>0</v>
      </c>
      <c r="AZ43" s="1045">
        <f>+'1058 IDPYBA'!$O$47</f>
        <v>0</v>
      </c>
      <c r="BA43" s="1045">
        <f>+'1058 IDPYBA'!$O$48</f>
        <v>0</v>
      </c>
      <c r="BB43" s="1045">
        <f>+'1058 IDPYBA'!$O$49</f>
        <v>0</v>
      </c>
      <c r="BC43" s="1045">
        <f>+'1058 IDPYBA'!$O$50</f>
        <v>0</v>
      </c>
      <c r="BD43" s="1045">
        <f>+'1058 IDPYBA'!$O$51</f>
        <v>0.1</v>
      </c>
      <c r="BE43" s="1045">
        <f>+'1058 IDPYBA'!$O$52</f>
        <v>0.1</v>
      </c>
      <c r="BF43" s="1162">
        <f>+'1058 IDPYBA'!$J$46</f>
        <v>0.2</v>
      </c>
      <c r="BG43" s="1045">
        <f>+'1058 IDPYBA'!$O$54</f>
        <v>0.125</v>
      </c>
      <c r="BH43" s="1045">
        <f>+'1058 IDPYBA'!$O$55</f>
        <v>0.125</v>
      </c>
      <c r="BI43" s="1045">
        <f>+'1058 IDPYBA'!$O$56</f>
        <v>0.125</v>
      </c>
      <c r="BJ43" s="1045">
        <f>+'1058 IDPYBA'!$O$57</f>
        <v>0.125</v>
      </c>
      <c r="BK43" s="1045">
        <f>+'1058 IDPYBA'!$O$58</f>
        <v>0.125</v>
      </c>
      <c r="BL43" s="1045">
        <f>+'1058 IDPYBA'!$O$59</f>
        <v>0.125</v>
      </c>
      <c r="BM43" s="1045">
        <f>+'1058 IDPYBA'!$O$60</f>
        <v>0</v>
      </c>
      <c r="BN43" s="1045">
        <f>+'1058 IDPYBA'!$O$61</f>
        <v>0.125</v>
      </c>
      <c r="BO43" s="1238">
        <f>+'1058 IDPYBA'!$J$54</f>
        <v>0.875</v>
      </c>
      <c r="BP43" s="1241">
        <f>+'1058 IDPYBA'!$D$17</f>
        <v>0.60750000000000004</v>
      </c>
      <c r="BQ43" s="1231">
        <f>+'1058 IDPYBA'!$O$63</f>
        <v>0</v>
      </c>
      <c r="BR43" s="1045">
        <f>+'1058 IDPYBA'!$O$64</f>
        <v>2.86E-2</v>
      </c>
      <c r="BS43" s="1045">
        <f>+'1058 IDPYBA'!$O$65</f>
        <v>2.86E-2</v>
      </c>
      <c r="BT43" s="1045">
        <f>+'1058 IDPYBA'!$O$66</f>
        <v>2.86E-2</v>
      </c>
      <c r="BU43" s="1045">
        <f>+'1058 IDPYBA'!$O$67</f>
        <v>2.86E-2</v>
      </c>
      <c r="BV43" s="1045">
        <f>+'1058 IDPYBA'!$O$68</f>
        <v>0</v>
      </c>
      <c r="BW43" s="1045">
        <f>+'1058 IDPYBA'!$O$69</f>
        <v>0</v>
      </c>
      <c r="BX43" s="1045">
        <f>+'1058 IDPYBA'!$O$70</f>
        <v>0</v>
      </c>
      <c r="BY43" s="1045">
        <f>+'1058 IDPYBA'!$O$71</f>
        <v>0</v>
      </c>
      <c r="BZ43" s="1045">
        <f>+'1058 IDPYBA'!$O$72</f>
        <v>0</v>
      </c>
      <c r="CA43" s="1045">
        <f>+'1058 IDPYBA'!$O$73</f>
        <v>0</v>
      </c>
      <c r="CB43" s="1045">
        <f>+'1058 IDPYBA'!$O$74</f>
        <v>0</v>
      </c>
      <c r="CC43" s="1045">
        <f>+'1058 IDPYBA'!$O$75</f>
        <v>0</v>
      </c>
      <c r="CD43" s="1045">
        <f>+'1058 IDPYBA'!$O$76</f>
        <v>0</v>
      </c>
      <c r="CE43" s="1045">
        <f>+'1058 IDPYBA'!$O$77</f>
        <v>0</v>
      </c>
      <c r="CF43" s="1045">
        <f>+'1058 IDPYBA'!$O$78</f>
        <v>0</v>
      </c>
      <c r="CG43" s="1045">
        <f>+'1058 IDPYBA'!$O$79</f>
        <v>0</v>
      </c>
      <c r="CH43" s="1045">
        <f>+'1058 IDPYBA'!$O$80</f>
        <v>0</v>
      </c>
      <c r="CI43" s="1208">
        <f>+'1058 IDPYBA'!$J$63</f>
        <v>0.1144</v>
      </c>
      <c r="CJ43" s="1045">
        <f>+'1058 IDPYBA'!$O$42</f>
        <v>0</v>
      </c>
      <c r="CK43" s="1045">
        <f>+'1058 IDPYBA'!$O$43</f>
        <v>0</v>
      </c>
      <c r="CL43" s="1045">
        <f>+'1058 IDPYBA'!$O$44</f>
        <v>0</v>
      </c>
      <c r="CM43" s="1208">
        <f>+'1058 IDPYBA'!$J$82</f>
        <v>0</v>
      </c>
      <c r="CN43" s="1045">
        <f>+'1058 IDPYBA'!$O$34</f>
        <v>0</v>
      </c>
      <c r="CO43" s="1045">
        <f>+'1058 IDPYBA'!$O$35</f>
        <v>0</v>
      </c>
      <c r="CP43" s="1045">
        <f>+'1058 IDPYBA'!$O$36</f>
        <v>0</v>
      </c>
      <c r="CQ43" s="1208">
        <f>+'1058 IDPYBA'!$J$83</f>
        <v>0</v>
      </c>
      <c r="CR43" s="1045">
        <f>+'1058 IDPYBA'!$O$46</f>
        <v>0</v>
      </c>
      <c r="CS43" s="1045">
        <f>+'1058 IDPYBA'!$O$47</f>
        <v>0</v>
      </c>
      <c r="CT43" s="1045">
        <f>+'1058 IDPYBA'!$O$48</f>
        <v>0</v>
      </c>
      <c r="CU43" s="1045">
        <f>+'1058 IDPYBA'!$O$49</f>
        <v>0</v>
      </c>
      <c r="CV43" s="1045">
        <f>+'1058 IDPYBA'!$O$50</f>
        <v>0</v>
      </c>
      <c r="CW43" s="1045">
        <f>+'1058 IDPYBA'!$O$51</f>
        <v>0.1</v>
      </c>
      <c r="CX43" s="1045">
        <f>+'1058 IDPYBA'!$O$52</f>
        <v>0.1</v>
      </c>
      <c r="CY43" s="1228">
        <f>+'1058 IDPYBA'!$J$84</f>
        <v>0.2</v>
      </c>
      <c r="CZ43" s="1234">
        <f>+'1058 IDPYBA'!$D$63</f>
        <v>6.4319999999999988E-2</v>
      </c>
      <c r="DA43" s="1231">
        <f>+'1058 IDPYBA'!$O$85</f>
        <v>0.1</v>
      </c>
      <c r="DB43" s="1045">
        <f>+'1058 IDPYBA'!$O$86</f>
        <v>0.1</v>
      </c>
      <c r="DC43" s="1045">
        <f>+'1058 IDPYBA'!$O$87</f>
        <v>0</v>
      </c>
      <c r="DD43" s="1213">
        <f>+'1058 IDPYBA'!$J$85</f>
        <v>0.5</v>
      </c>
      <c r="DE43" s="1045">
        <f>+'1058 IDPYBA'!$O$89</f>
        <v>0.3</v>
      </c>
      <c r="DF43" s="1213">
        <f>+'1058 IDPYBA'!$J$89</f>
        <v>1</v>
      </c>
      <c r="DG43" s="1045">
        <f>+'1058 IDPYBA'!$O$90</f>
        <v>0.3</v>
      </c>
      <c r="DH43" s="1217">
        <f>+'1058 IDPYBA'!$J$90</f>
        <v>1</v>
      </c>
      <c r="DI43" s="1224">
        <f>+'1058 IDPYBA'!$D$85</f>
        <v>0.8</v>
      </c>
      <c r="DJ43" s="1221">
        <f>+'1058 IDPYBA'!$D$91</f>
        <v>0.62055700000000003</v>
      </c>
      <c r="DK43" s="1259">
        <f>+'1058 IDPYBA'!$D$91</f>
        <v>0.62055700000000003</v>
      </c>
      <c r="DL43" s="1256">
        <v>37</v>
      </c>
      <c r="DM43" s="1130">
        <v>0.54643200000000003</v>
      </c>
      <c r="DN43" s="1156">
        <f t="shared" si="1"/>
        <v>7.4124999999999996E-2</v>
      </c>
    </row>
    <row r="44" spans="1:118" s="1125" customFormat="1" ht="42.75" customHeight="1" x14ac:dyDescent="0.25">
      <c r="A44" s="1046">
        <v>1042</v>
      </c>
      <c r="B44" s="1129" t="s">
        <v>45</v>
      </c>
      <c r="C44" s="1129" t="s">
        <v>2399</v>
      </c>
      <c r="D44" s="1045">
        <f>+'1042 UAECD'!O2</f>
        <v>0.4</v>
      </c>
      <c r="E44" s="1045">
        <f>+'1042 UAECD'!O3</f>
        <v>0.4</v>
      </c>
      <c r="F44" s="1045">
        <f>+'1042 UAECD'!$O$4</f>
        <v>0.05</v>
      </c>
      <c r="G44" s="1045">
        <f>+'1042 UAECD'!$O$5</f>
        <v>0.15</v>
      </c>
      <c r="H44" s="1155">
        <f>+'1042 UAECD'!$J$2</f>
        <v>1</v>
      </c>
      <c r="I44" s="1045">
        <f>+'1042 UAECD'!$O$7</f>
        <v>0</v>
      </c>
      <c r="J44" s="1045">
        <f>+'1042 UAECD'!$O$8</f>
        <v>0</v>
      </c>
      <c r="K44" s="1045">
        <f>+'1042 UAECD'!$O$9</f>
        <v>0.4</v>
      </c>
      <c r="L44" s="1045">
        <f>+'1042 UAECD'!$O$10</f>
        <v>0.3</v>
      </c>
      <c r="M44" s="1155">
        <f>+'1042 UAECD'!$J$7</f>
        <v>0.7</v>
      </c>
      <c r="N44" s="1045">
        <f>+'1042 UAECD'!$O$12</f>
        <v>0.1</v>
      </c>
      <c r="O44" s="1045">
        <f>+'1042 UAECD'!$O$13</f>
        <v>0.1</v>
      </c>
      <c r="P44" s="1045">
        <f>+'1042 UAECD'!$O$14</f>
        <v>0.5</v>
      </c>
      <c r="Q44" s="1045">
        <f>+'1042 UAECD'!$O$15</f>
        <v>0.3</v>
      </c>
      <c r="R44" s="1245">
        <f>+'1042 UAECD'!$J$12</f>
        <v>1</v>
      </c>
      <c r="S44" s="1250">
        <f>+'1042 UAECD'!$D$2</f>
        <v>0.89499999999999991</v>
      </c>
      <c r="T44" s="1231">
        <f>+'1042 UAECD'!$O$17</f>
        <v>0.1</v>
      </c>
      <c r="U44" s="1045">
        <f>+'1042 UAECD'!$O$18</f>
        <v>0.05</v>
      </c>
      <c r="V44" s="1045">
        <f>+'1042 UAECD'!$O$19</f>
        <v>0</v>
      </c>
      <c r="W44" s="1162">
        <f>+'1042 UAECD'!$J$17</f>
        <v>0.15000000000000002</v>
      </c>
      <c r="X44" s="1045">
        <f>+'1042 UAECD'!$O$21</f>
        <v>0.1</v>
      </c>
      <c r="Y44" s="1045">
        <f>+'1042 UAECD'!$O$22</f>
        <v>0</v>
      </c>
      <c r="Z44" s="1045">
        <f>+'1042 UAECD'!$O$23</f>
        <v>0.05</v>
      </c>
      <c r="AA44" s="1045">
        <f>+'1042 UAECD'!$O$24</f>
        <v>0.2</v>
      </c>
      <c r="AB44" s="1045">
        <f>+'1042 UAECD'!$O$25</f>
        <v>0</v>
      </c>
      <c r="AC44" s="1162">
        <f>+'1042 UAECD'!$J$21</f>
        <v>0.35000000000000003</v>
      </c>
      <c r="AD44" s="1045">
        <f>+'1042 UAECD'!$O$27</f>
        <v>0.1</v>
      </c>
      <c r="AE44" s="1045">
        <f>+'1042 UAECD'!$O$28</f>
        <v>0</v>
      </c>
      <c r="AF44" s="1045">
        <f>+'1042 UAECD'!$O$29</f>
        <v>0.3</v>
      </c>
      <c r="AG44" s="1162">
        <f>+'1042 UAECD'!$J$27</f>
        <v>0.4</v>
      </c>
      <c r="AH44" s="1045">
        <f>+'1042 UAECD'!$O$31</f>
        <v>0</v>
      </c>
      <c r="AI44" s="1045">
        <f>+'1042 UAECD'!$O$32</f>
        <v>0</v>
      </c>
      <c r="AJ44" s="1045">
        <f>+'1042 UAECD'!$O$33</f>
        <v>0</v>
      </c>
      <c r="AK44" s="1045">
        <f>+'1042 UAECD'!$O$34</f>
        <v>0</v>
      </c>
      <c r="AL44" s="1045">
        <f>+'1042 UAECD'!$O$35</f>
        <v>0</v>
      </c>
      <c r="AM44" s="1045">
        <f>+'1042 UAECD'!$O$36</f>
        <v>0</v>
      </c>
      <c r="AN44" s="1162">
        <f>+'1042 UAECD'!$J$31</f>
        <v>0</v>
      </c>
      <c r="AO44" s="1334">
        <f>+'1042 UAECD'!$O$37</f>
        <v>0</v>
      </c>
      <c r="AP44" s="1045">
        <f>+'1042 UAECD'!$O$38</f>
        <v>0.1</v>
      </c>
      <c r="AQ44" s="1045">
        <f>+'1042 UAECD'!$O$39</f>
        <v>0.1</v>
      </c>
      <c r="AR44" s="1045">
        <f>+'1042 UAECD'!$O$40</f>
        <v>0.25</v>
      </c>
      <c r="AS44" s="1045">
        <f>+'1042 UAECD'!$O$41</f>
        <v>0.1</v>
      </c>
      <c r="AT44" s="1045">
        <f>+'1042 UAECD'!$O$42</f>
        <v>0</v>
      </c>
      <c r="AU44" s="1045">
        <f>+'1042 UAECD'!$O$43</f>
        <v>0.25</v>
      </c>
      <c r="AV44" s="1045">
        <f>+'1042 UAECD'!$O$44</f>
        <v>0.1</v>
      </c>
      <c r="AW44" s="1162">
        <f>+'1042 UAECD'!$J$38</f>
        <v>1.0000000000000002</v>
      </c>
      <c r="AX44" s="1334">
        <f>+'1042 UAECD'!$O$45</f>
        <v>0.9</v>
      </c>
      <c r="AY44" s="1045">
        <f>+'1042 UAECD'!$O$46</f>
        <v>0</v>
      </c>
      <c r="AZ44" s="1045">
        <f>+'1042 UAECD'!$O$47</f>
        <v>0</v>
      </c>
      <c r="BA44" s="1045">
        <f>+'1042 UAECD'!$O$48</f>
        <v>0</v>
      </c>
      <c r="BB44" s="1045">
        <f>+'1042 UAECD'!$O$49</f>
        <v>0</v>
      </c>
      <c r="BC44" s="1045">
        <f>+'1042 UAECD'!$O$50</f>
        <v>0</v>
      </c>
      <c r="BD44" s="1045">
        <f>+'1042 UAECD'!$O$51</f>
        <v>0</v>
      </c>
      <c r="BE44" s="1045">
        <f>+'1042 UAECD'!$O$52</f>
        <v>0</v>
      </c>
      <c r="BF44" s="1162">
        <f>+'1042 UAECD'!$J$46</f>
        <v>0</v>
      </c>
      <c r="BG44" s="1045">
        <f>+'1042 UAECD'!$O$54</f>
        <v>0.125</v>
      </c>
      <c r="BH44" s="1045">
        <f>+'1042 UAECD'!$O$55</f>
        <v>0.125</v>
      </c>
      <c r="BI44" s="1045">
        <f>+'1042 UAECD'!$O$56</f>
        <v>0.125</v>
      </c>
      <c r="BJ44" s="1045">
        <f>+'1042 UAECD'!$O$57</f>
        <v>0.125</v>
      </c>
      <c r="BK44" s="1045">
        <f>+'1042 UAECD'!$O$58</f>
        <v>0.125</v>
      </c>
      <c r="BL44" s="1045">
        <f>+'1042 UAECD'!$O$59</f>
        <v>0.125</v>
      </c>
      <c r="BM44" s="1045">
        <f>+'1042 UAECD'!$O$60</f>
        <v>0.125</v>
      </c>
      <c r="BN44" s="1045">
        <f>+'1042 UAECD'!$O$61</f>
        <v>0.125</v>
      </c>
      <c r="BO44" s="1238">
        <f>+'1042 UAECD'!$J$54</f>
        <v>1</v>
      </c>
      <c r="BP44" s="1241">
        <f>+'1042 UAECD'!$D$17</f>
        <v>0.45500000000000007</v>
      </c>
      <c r="BQ44" s="1231">
        <f>+'1042 UAECD'!$O$63</f>
        <v>0</v>
      </c>
      <c r="BR44" s="1045">
        <f>+'1042 UAECD'!$O$64</f>
        <v>2.86E-2</v>
      </c>
      <c r="BS44" s="1045">
        <f>+'1042 UAECD'!$O$65</f>
        <v>2.86E-2</v>
      </c>
      <c r="BT44" s="1045">
        <f>+'1042 UAECD'!$O$66</f>
        <v>2.86E-2</v>
      </c>
      <c r="BU44" s="1045">
        <f>+'1042 UAECD'!$O$67</f>
        <v>2.86E-2</v>
      </c>
      <c r="BV44" s="1045">
        <f>+'1042 UAECD'!$O$68</f>
        <v>0</v>
      </c>
      <c r="BW44" s="1045">
        <f>+'1042 UAECD'!$O$69</f>
        <v>0</v>
      </c>
      <c r="BX44" s="1045">
        <f>+'1042 UAECD'!$O$70</f>
        <v>0</v>
      </c>
      <c r="BY44" s="1045">
        <f>+'1042 UAECD'!$O$71</f>
        <v>2.86E-2</v>
      </c>
      <c r="BZ44" s="1045">
        <f>+'1042 UAECD'!$O$72</f>
        <v>0</v>
      </c>
      <c r="CA44" s="1045">
        <f>+'1042 UAECD'!$O$73</f>
        <v>0</v>
      </c>
      <c r="CB44" s="1045">
        <f>+'1042 UAECD'!$O$74</f>
        <v>2.86E-2</v>
      </c>
      <c r="CC44" s="1045">
        <f>+'1042 UAECD'!$O$75</f>
        <v>0</v>
      </c>
      <c r="CD44" s="1045">
        <f>+'1042 UAECD'!$O$76</f>
        <v>2.86E-2</v>
      </c>
      <c r="CE44" s="1045">
        <f>+'1042 UAECD'!$O$77</f>
        <v>2.86E-2</v>
      </c>
      <c r="CF44" s="1045">
        <f>+'1042 UAECD'!$O$78</f>
        <v>0.1</v>
      </c>
      <c r="CG44" s="1045">
        <f>+'1042 UAECD'!$O$79</f>
        <v>0.1</v>
      </c>
      <c r="CH44" s="1045">
        <f>+'1042 UAECD'!$O$80</f>
        <v>0</v>
      </c>
      <c r="CI44" s="1208">
        <f>+'1042 UAECD'!$J$63</f>
        <v>0.42880000000000007</v>
      </c>
      <c r="CJ44" s="1045">
        <f>+'1042 UAECD'!$O$42</f>
        <v>0</v>
      </c>
      <c r="CK44" s="1045">
        <f>+'1042 UAECD'!$O$43</f>
        <v>0.25</v>
      </c>
      <c r="CL44" s="1045">
        <f>+'1042 UAECD'!$O$44</f>
        <v>0.1</v>
      </c>
      <c r="CM44" s="1208">
        <f>+'1042 UAECD'!$J$82</f>
        <v>0.77777777777777779</v>
      </c>
      <c r="CN44" s="1045">
        <f>+'1042 UAECD'!$O$34</f>
        <v>0</v>
      </c>
      <c r="CO44" s="1045">
        <f>+'1042 UAECD'!$O$35</f>
        <v>0</v>
      </c>
      <c r="CP44" s="1045">
        <f>+'1042 UAECD'!$O$36</f>
        <v>0</v>
      </c>
      <c r="CQ44" s="1208">
        <f>+'1042 UAECD'!$J$83</f>
        <v>0</v>
      </c>
      <c r="CR44" s="1045">
        <f>+'1042 UAECD'!$O$46</f>
        <v>0</v>
      </c>
      <c r="CS44" s="1045">
        <f>+'1042 UAECD'!$O$47</f>
        <v>0</v>
      </c>
      <c r="CT44" s="1045">
        <f>+'1042 UAECD'!$O$48</f>
        <v>0</v>
      </c>
      <c r="CU44" s="1045">
        <f>+'1042 UAECD'!$O$49</f>
        <v>0</v>
      </c>
      <c r="CV44" s="1045">
        <f>+'1042 UAECD'!$O$50</f>
        <v>0</v>
      </c>
      <c r="CW44" s="1045">
        <f>+'1042 UAECD'!$O$51</f>
        <v>0</v>
      </c>
      <c r="CX44" s="1045">
        <f>+'1042 UAECD'!$O$52</f>
        <v>0</v>
      </c>
      <c r="CY44" s="1228">
        <f>+'1042 UAECD'!$J$84</f>
        <v>0</v>
      </c>
      <c r="CZ44" s="1234">
        <f>+'1042 UAECD'!$D$63</f>
        <v>0.43975111111111109</v>
      </c>
      <c r="DA44" s="1231">
        <f>+'1042 UAECD'!$O$85</f>
        <v>0.1</v>
      </c>
      <c r="DB44" s="1045">
        <f>+'1042 UAECD'!$O$86</f>
        <v>0.1</v>
      </c>
      <c r="DC44" s="1045">
        <f>+'1042 UAECD'!$O$87</f>
        <v>0.2</v>
      </c>
      <c r="DD44" s="1213">
        <f>+'1042 UAECD'!$J$85</f>
        <v>1</v>
      </c>
      <c r="DE44" s="1045">
        <f>+'1042 UAECD'!$O$89</f>
        <v>0.3</v>
      </c>
      <c r="DF44" s="1213">
        <f>+'1042 UAECD'!$J$89</f>
        <v>1</v>
      </c>
      <c r="DG44" s="1045">
        <f>+'1042 UAECD'!$O$90</f>
        <v>0</v>
      </c>
      <c r="DH44" s="1217">
        <f>+'1042 UAECD'!$J$90</f>
        <v>0</v>
      </c>
      <c r="DI44" s="1224">
        <f>+'1042 UAECD'!$D$85</f>
        <v>0.7</v>
      </c>
      <c r="DJ44" s="1221">
        <f>+'1042 UAECD'!$D$91</f>
        <v>0.59772511111111115</v>
      </c>
      <c r="DK44" s="1259">
        <f>+'1042 UAECD'!$D$91</f>
        <v>0.59772511111111115</v>
      </c>
      <c r="DL44" s="1257">
        <v>38</v>
      </c>
      <c r="DM44" s="1130">
        <v>0.54820482608695653</v>
      </c>
      <c r="DN44" s="1156">
        <f t="shared" si="1"/>
        <v>4.952028502415462E-2</v>
      </c>
    </row>
    <row r="45" spans="1:118" s="1125" customFormat="1" ht="42.75" customHeight="1" x14ac:dyDescent="0.25">
      <c r="A45" s="1046">
        <v>1040</v>
      </c>
      <c r="B45" s="1129" t="s">
        <v>43</v>
      </c>
      <c r="C45" s="1129" t="s">
        <v>4160</v>
      </c>
      <c r="D45" s="1045">
        <f>+'1040 IDIPRON'!O2</f>
        <v>0.4</v>
      </c>
      <c r="E45" s="1045">
        <f>+'1040 IDIPRON'!O3</f>
        <v>0</v>
      </c>
      <c r="F45" s="1045">
        <f>+'1040 IDIPRON'!$O$4</f>
        <v>0.05</v>
      </c>
      <c r="G45" s="1045">
        <f>+'1040 IDIPRON'!$O$5</f>
        <v>0.15</v>
      </c>
      <c r="H45" s="1155">
        <f>+'1040 IDIPRON'!$J$2</f>
        <v>0.6</v>
      </c>
      <c r="I45" s="1045">
        <f>+'1040 IDIPRON'!$O$7</f>
        <v>0</v>
      </c>
      <c r="J45" s="1045">
        <f>+'1040 IDIPRON'!$O$8</f>
        <v>0</v>
      </c>
      <c r="K45" s="1045">
        <f>+'1040 IDIPRON'!$O$9</f>
        <v>0</v>
      </c>
      <c r="L45" s="1045">
        <f>+'1040 IDIPRON'!$O$10</f>
        <v>0.3</v>
      </c>
      <c r="M45" s="1155">
        <f>+'1040 IDIPRON'!$J$7</f>
        <v>0.3</v>
      </c>
      <c r="N45" s="1045">
        <f>+'1040 IDIPRON'!$O$12</f>
        <v>0.1</v>
      </c>
      <c r="O45" s="1045">
        <f>+'1040 IDIPRON'!$O$13</f>
        <v>0.1</v>
      </c>
      <c r="P45" s="1045">
        <f>+'1040 IDIPRON'!$O$14</f>
        <v>0.3</v>
      </c>
      <c r="Q45" s="1045">
        <f>+'1040 IDIPRON'!$O$15</f>
        <v>0.3</v>
      </c>
      <c r="R45" s="1245">
        <f>+'1040 IDIPRON'!$J$12</f>
        <v>0.8</v>
      </c>
      <c r="S45" s="1250">
        <f>+'1040 IDIPRON'!$D$2</f>
        <v>0.56499999999999995</v>
      </c>
      <c r="T45" s="1231">
        <f>+'1040 IDIPRON'!$O$17</f>
        <v>0.1</v>
      </c>
      <c r="U45" s="1045">
        <f>+'1040 IDIPRON'!$O$18</f>
        <v>0.05</v>
      </c>
      <c r="V45" s="1045">
        <f>+'1040 IDIPRON'!$O$19</f>
        <v>0.52619047619047621</v>
      </c>
      <c r="W45" s="1162">
        <f>+'1040 IDIPRON'!$J$17</f>
        <v>0.67619047619047623</v>
      </c>
      <c r="X45" s="1045">
        <f>+'1040 IDIPRON'!$O$21</f>
        <v>0.1</v>
      </c>
      <c r="Y45" s="1045">
        <f>+'1040 IDIPRON'!$O$22</f>
        <v>0.05</v>
      </c>
      <c r="Z45" s="1045">
        <f>+'1040 IDIPRON'!$O$23</f>
        <v>0.05</v>
      </c>
      <c r="AA45" s="1045">
        <f>+'1040 IDIPRON'!$O$24</f>
        <v>0.39</v>
      </c>
      <c r="AB45" s="1045">
        <f>+'1040 IDIPRON'!$O$25</f>
        <v>0</v>
      </c>
      <c r="AC45" s="1162">
        <f>+'1040 IDIPRON'!$J$21</f>
        <v>0.59000000000000008</v>
      </c>
      <c r="AD45" s="1045">
        <f>+'1040 IDIPRON'!$O$27</f>
        <v>0.1</v>
      </c>
      <c r="AE45" s="1045">
        <f>+'1040 IDIPRON'!$O$28</f>
        <v>0.37142857142857144</v>
      </c>
      <c r="AF45" s="1045">
        <f>+'1040 IDIPRON'!$O$29</f>
        <v>0.3</v>
      </c>
      <c r="AG45" s="1162">
        <f>+'1040 IDIPRON'!$J$27</f>
        <v>0.77142857142857135</v>
      </c>
      <c r="AH45" s="1045">
        <f>+'1040 IDIPRON'!$O$31</f>
        <v>0</v>
      </c>
      <c r="AI45" s="1045">
        <f>+'1040 IDIPRON'!$O$32</f>
        <v>0</v>
      </c>
      <c r="AJ45" s="1045">
        <f>+'1040 IDIPRON'!$O$33</f>
        <v>0</v>
      </c>
      <c r="AK45" s="1045">
        <f>+'1040 IDIPRON'!$O$34</f>
        <v>0</v>
      </c>
      <c r="AL45" s="1045">
        <f>+'1040 IDIPRON'!$O$35</f>
        <v>0</v>
      </c>
      <c r="AM45" s="1045">
        <f>+'1040 IDIPRON'!$O$36</f>
        <v>0</v>
      </c>
      <c r="AN45" s="1162">
        <f>+'1040 IDIPRON'!$J$31</f>
        <v>0</v>
      </c>
      <c r="AO45" s="1334">
        <f>+'1040 IDIPRON'!$O$37</f>
        <v>0</v>
      </c>
      <c r="AP45" s="1045">
        <f>+'1040 IDIPRON'!$O$38</f>
        <v>0.1</v>
      </c>
      <c r="AQ45" s="1045">
        <f>+'1040 IDIPRON'!$O$39</f>
        <v>0.1</v>
      </c>
      <c r="AR45" s="1045">
        <f>+'1040 IDIPRON'!$O$40</f>
        <v>0.25</v>
      </c>
      <c r="AS45" s="1045">
        <f>+'1040 IDIPRON'!$O$41</f>
        <v>0.1</v>
      </c>
      <c r="AT45" s="1045">
        <f>+'1040 IDIPRON'!$O$42</f>
        <v>0.1</v>
      </c>
      <c r="AU45" s="1045">
        <f>+'1040 IDIPRON'!$O$43</f>
        <v>0</v>
      </c>
      <c r="AV45" s="1045">
        <f>+'1040 IDIPRON'!$O$44</f>
        <v>0.1</v>
      </c>
      <c r="AW45" s="1162">
        <f>+'1040 IDIPRON'!$J$38</f>
        <v>1.0000000000000002</v>
      </c>
      <c r="AX45" s="1334">
        <f>+'1040 IDIPRON'!$O$45</f>
        <v>0.75</v>
      </c>
      <c r="AY45" s="1045">
        <f>+'1040 IDIPRON'!$O$46</f>
        <v>0</v>
      </c>
      <c r="AZ45" s="1045">
        <f>+'1040 IDIPRON'!$O$47</f>
        <v>0</v>
      </c>
      <c r="BA45" s="1045">
        <f>+'1040 IDIPRON'!$O$48</f>
        <v>0</v>
      </c>
      <c r="BB45" s="1045">
        <f>+'1040 IDIPRON'!$O$49</f>
        <v>0</v>
      </c>
      <c r="BC45" s="1045">
        <f>+'1040 IDIPRON'!$O$50</f>
        <v>0</v>
      </c>
      <c r="BD45" s="1045">
        <f>+'1040 IDIPRON'!$O$51</f>
        <v>0</v>
      </c>
      <c r="BE45" s="1045">
        <f>+'1040 IDIPRON'!$O$52</f>
        <v>0</v>
      </c>
      <c r="BF45" s="1162">
        <f>+'1040 IDIPRON'!$J$46</f>
        <v>0</v>
      </c>
      <c r="BG45" s="1045">
        <f>+'1040 IDIPRON'!$O$54</f>
        <v>0.125</v>
      </c>
      <c r="BH45" s="1045">
        <f>+'1040 IDIPRON'!$O$55</f>
        <v>0.125</v>
      </c>
      <c r="BI45" s="1045">
        <f>+'1040 IDIPRON'!$O$56</f>
        <v>0.125</v>
      </c>
      <c r="BJ45" s="1045">
        <f>+'1040 IDIPRON'!$O$57</f>
        <v>0.125</v>
      </c>
      <c r="BK45" s="1045">
        <f>+'1040 IDIPRON'!$O$58</f>
        <v>0.125</v>
      </c>
      <c r="BL45" s="1045">
        <f>+'1040 IDIPRON'!$O$59</f>
        <v>0.125</v>
      </c>
      <c r="BM45" s="1045">
        <f>+'1040 IDIPRON'!$O$60</f>
        <v>0.125</v>
      </c>
      <c r="BN45" s="1045">
        <f>+'1040 IDIPRON'!$O$61</f>
        <v>0.125</v>
      </c>
      <c r="BO45" s="1238">
        <f>+'1040 IDIPRON'!$J$54</f>
        <v>1</v>
      </c>
      <c r="BP45" s="1241">
        <f>+'1040 IDIPRON'!$D$17</f>
        <v>0.64421428571428574</v>
      </c>
      <c r="BQ45" s="1231">
        <f>+'1040 IDIPRON'!$O$63</f>
        <v>0.1</v>
      </c>
      <c r="BR45" s="1045">
        <f>+'1040 IDIPRON'!$O$64</f>
        <v>2.86E-2</v>
      </c>
      <c r="BS45" s="1045">
        <f>+'1040 IDIPRON'!$O$65</f>
        <v>2.86E-2</v>
      </c>
      <c r="BT45" s="1045">
        <f>+'1040 IDIPRON'!$O$66</f>
        <v>2.86E-2</v>
      </c>
      <c r="BU45" s="1045">
        <f>+'1040 IDIPRON'!$O$67</f>
        <v>2.86E-2</v>
      </c>
      <c r="BV45" s="1045">
        <f>+'1040 IDIPRON'!$O$68</f>
        <v>0</v>
      </c>
      <c r="BW45" s="1045">
        <f>+'1040 IDIPRON'!$O$69</f>
        <v>0</v>
      </c>
      <c r="BX45" s="1045">
        <f>+'1040 IDIPRON'!$O$70</f>
        <v>0</v>
      </c>
      <c r="BY45" s="1045">
        <f>+'1040 IDIPRON'!$O$71</f>
        <v>0</v>
      </c>
      <c r="BZ45" s="1045">
        <f>+'1040 IDIPRON'!$O$72</f>
        <v>0</v>
      </c>
      <c r="CA45" s="1045">
        <f>+'1040 IDIPRON'!$O$73</f>
        <v>0</v>
      </c>
      <c r="CB45" s="1045">
        <f>+'1040 IDIPRON'!$O$74</f>
        <v>0</v>
      </c>
      <c r="CC45" s="1045">
        <f>+'1040 IDIPRON'!$O$75</f>
        <v>0</v>
      </c>
      <c r="CD45" s="1045">
        <f>+'1040 IDIPRON'!$O$76</f>
        <v>2.86E-2</v>
      </c>
      <c r="CE45" s="1045">
        <f>+'1040 IDIPRON'!$O$77</f>
        <v>2.86E-2</v>
      </c>
      <c r="CF45" s="1045">
        <f>+'1040 IDIPRON'!$O$78</f>
        <v>0</v>
      </c>
      <c r="CG45" s="1045">
        <f>+'1040 IDIPRON'!$O$79</f>
        <v>0</v>
      </c>
      <c r="CH45" s="1045">
        <f>+'1040 IDIPRON'!$O$80</f>
        <v>0</v>
      </c>
      <c r="CI45" s="1208">
        <f>+'1040 IDIPRON'!$J$63</f>
        <v>0.27160000000000006</v>
      </c>
      <c r="CJ45" s="1045">
        <f>+'1040 IDIPRON'!$O$42</f>
        <v>0.1</v>
      </c>
      <c r="CK45" s="1045">
        <f>+'1040 IDIPRON'!$O$43</f>
        <v>0</v>
      </c>
      <c r="CL45" s="1045">
        <f>+'1040 IDIPRON'!$O$44</f>
        <v>0.1</v>
      </c>
      <c r="CM45" s="1208">
        <f>+'1040 IDIPRON'!$J$82</f>
        <v>0.44444444444444453</v>
      </c>
      <c r="CN45" s="1045">
        <f>+'1040 IDIPRON'!$O$34</f>
        <v>0</v>
      </c>
      <c r="CO45" s="1045">
        <f>+'1040 IDIPRON'!$O$35</f>
        <v>0</v>
      </c>
      <c r="CP45" s="1045">
        <f>+'1040 IDIPRON'!$O$36</f>
        <v>0</v>
      </c>
      <c r="CQ45" s="1208">
        <f>+'1040 IDIPRON'!$J$83</f>
        <v>0</v>
      </c>
      <c r="CR45" s="1045">
        <f>+'1040 IDIPRON'!$O$46</f>
        <v>0</v>
      </c>
      <c r="CS45" s="1045">
        <f>+'1040 IDIPRON'!$O$47</f>
        <v>0</v>
      </c>
      <c r="CT45" s="1045">
        <f>+'1040 IDIPRON'!$O$48</f>
        <v>0</v>
      </c>
      <c r="CU45" s="1045">
        <f>+'1040 IDIPRON'!$O$49</f>
        <v>0</v>
      </c>
      <c r="CV45" s="1045">
        <f>+'1040 IDIPRON'!$O$50</f>
        <v>0</v>
      </c>
      <c r="CW45" s="1045">
        <f>+'1040 IDIPRON'!$O$51</f>
        <v>0</v>
      </c>
      <c r="CX45" s="1045">
        <f>+'1040 IDIPRON'!$O$52</f>
        <v>0</v>
      </c>
      <c r="CY45" s="1228">
        <f>+'1040 IDIPRON'!$J$84</f>
        <v>0</v>
      </c>
      <c r="CZ45" s="1234">
        <f>+'1040 IDIPRON'!$D$63</f>
        <v>0.25925777777777781</v>
      </c>
      <c r="DA45" s="1231">
        <f>+'1040 IDIPRON'!$O$85</f>
        <v>0.1</v>
      </c>
      <c r="DB45" s="1045">
        <f>+'1040 IDIPRON'!$O$86</f>
        <v>0.1</v>
      </c>
      <c r="DC45" s="1045">
        <f>+'1040 IDIPRON'!$O$87</f>
        <v>0</v>
      </c>
      <c r="DD45" s="1213">
        <f>+'1040 IDIPRON'!$J$85</f>
        <v>0.5</v>
      </c>
      <c r="DE45" s="1045">
        <f>+'1040 IDIPRON'!$O$89</f>
        <v>0.3</v>
      </c>
      <c r="DF45" s="1213">
        <f>+'1040 IDIPRON'!$J$89</f>
        <v>1</v>
      </c>
      <c r="DG45" s="1045">
        <f>+'1040 IDIPRON'!$O$90</f>
        <v>0.3</v>
      </c>
      <c r="DH45" s="1217">
        <f>+'1040 IDIPRON'!$J$90</f>
        <v>1</v>
      </c>
      <c r="DI45" s="1224">
        <f>+'1040 IDIPRON'!$D$85</f>
        <v>0.8</v>
      </c>
      <c r="DJ45" s="1221">
        <f>+'1040 IDIPRON'!$D$91</f>
        <v>0.58974363492063497</v>
      </c>
      <c r="DK45" s="1259">
        <f>+'1040 IDIPRON'!$D$91</f>
        <v>0.58974363492063497</v>
      </c>
      <c r="DL45" s="1257">
        <v>39</v>
      </c>
      <c r="DM45" s="1130">
        <v>0.56658477777777783</v>
      </c>
      <c r="DN45" s="1156">
        <f t="shared" si="1"/>
        <v>2.3158857142857148E-2</v>
      </c>
    </row>
    <row r="46" spans="1:118" s="1125" customFormat="1" ht="42.75" customHeight="1" x14ac:dyDescent="0.25">
      <c r="A46" s="1046">
        <v>1033</v>
      </c>
      <c r="B46" s="1129" t="s">
        <v>37</v>
      </c>
      <c r="C46" s="1129" t="s">
        <v>1900</v>
      </c>
      <c r="D46" s="1045">
        <f>+'1033 IDEP'!O2</f>
        <v>0.4</v>
      </c>
      <c r="E46" s="1045">
        <f>+'1033 IDEP'!O3</f>
        <v>0.2</v>
      </c>
      <c r="F46" s="1045">
        <f>+'1033 IDEP'!$O$4</f>
        <v>0.05</v>
      </c>
      <c r="G46" s="1045">
        <f>+'1033 IDEP'!$O$5</f>
        <v>0.15</v>
      </c>
      <c r="H46" s="1155">
        <f>+'1033 IDEP'!$J$2</f>
        <v>0.80000000000000016</v>
      </c>
      <c r="I46" s="1045">
        <f>+'1033 IDEP'!$O$7</f>
        <v>0.1</v>
      </c>
      <c r="J46" s="1045">
        <f>+'1033 IDEP'!$O$8</f>
        <v>0</v>
      </c>
      <c r="K46" s="1045">
        <f>+'1033 IDEP'!$O$9</f>
        <v>0.4</v>
      </c>
      <c r="L46" s="1045">
        <f>+'1033 IDEP'!$O$10</f>
        <v>0.3</v>
      </c>
      <c r="M46" s="1155">
        <f>+'1033 IDEP'!$J$7</f>
        <v>0.8</v>
      </c>
      <c r="N46" s="1045">
        <f>+'1033 IDEP'!$O$12</f>
        <v>0.1</v>
      </c>
      <c r="O46" s="1045">
        <f>+'1033 IDEP'!$O$13</f>
        <v>0</v>
      </c>
      <c r="P46" s="1045">
        <f>+'1033 IDEP'!$O$14</f>
        <v>0.5</v>
      </c>
      <c r="Q46" s="1045">
        <f>+'1033 IDEP'!$O$15</f>
        <v>0.3</v>
      </c>
      <c r="R46" s="1245">
        <f>+'1033 IDEP'!$J$12</f>
        <v>0.89999999999999991</v>
      </c>
      <c r="S46" s="1250">
        <f>+'1033 IDEP'!$D$2</f>
        <v>0.83499999999999996</v>
      </c>
      <c r="T46" s="1231">
        <f>+'1033 IDEP'!$O$17</f>
        <v>0.1</v>
      </c>
      <c r="U46" s="1045">
        <f>+'1033 IDEP'!$O$18</f>
        <v>0.05</v>
      </c>
      <c r="V46" s="1045">
        <f>+'1033 IDEP'!$O$19</f>
        <v>0.85</v>
      </c>
      <c r="W46" s="1162">
        <f>+'1033 IDEP'!$J$17</f>
        <v>1</v>
      </c>
      <c r="X46" s="1045">
        <f>+'1033 IDEP'!$O$21</f>
        <v>0.1</v>
      </c>
      <c r="Y46" s="1045">
        <f>+'1033 IDEP'!$O$22</f>
        <v>0.05</v>
      </c>
      <c r="Z46" s="1045">
        <f>+'1033 IDEP'!$O$23</f>
        <v>0.05</v>
      </c>
      <c r="AA46" s="1045">
        <f>+'1033 IDEP'!$O$24</f>
        <v>0.5</v>
      </c>
      <c r="AB46" s="1045">
        <f>+'1033 IDEP'!$O$25</f>
        <v>0</v>
      </c>
      <c r="AC46" s="1162">
        <f>+'1033 IDEP'!$J$21</f>
        <v>0.7</v>
      </c>
      <c r="AD46" s="1045">
        <f>+'1033 IDEP'!$O$27</f>
        <v>0.1</v>
      </c>
      <c r="AE46" s="1045">
        <f>+'1033 IDEP'!$O$28</f>
        <v>0.3</v>
      </c>
      <c r="AF46" s="1045">
        <f>+'1033 IDEP'!$O$29</f>
        <v>0</v>
      </c>
      <c r="AG46" s="1162">
        <f>+'1033 IDEP'!$J$27</f>
        <v>0.4</v>
      </c>
      <c r="AH46" s="1045">
        <f>+'1033 IDEP'!$O$31</f>
        <v>0.1</v>
      </c>
      <c r="AI46" s="1045">
        <f>+'1033 IDEP'!$O$32</f>
        <v>0.1</v>
      </c>
      <c r="AJ46" s="1045">
        <f>+'1033 IDEP'!$O$33</f>
        <v>0.25</v>
      </c>
      <c r="AK46" s="1045">
        <f>+'1033 IDEP'!$O$34</f>
        <v>0</v>
      </c>
      <c r="AL46" s="1045">
        <f>+'1033 IDEP'!$O$35</f>
        <v>0</v>
      </c>
      <c r="AM46" s="1045">
        <f>+'1033 IDEP'!$O$36</f>
        <v>0</v>
      </c>
      <c r="AN46" s="1162">
        <f>+'1033 IDEP'!$J$31</f>
        <v>1</v>
      </c>
      <c r="AO46" s="1334">
        <f>+'1033 IDEP'!$O$37</f>
        <v>0.45</v>
      </c>
      <c r="AP46" s="1045">
        <f>+'1033 IDEP'!$O$38</f>
        <v>0</v>
      </c>
      <c r="AQ46" s="1045">
        <f>+'1033 IDEP'!$O$39</f>
        <v>0</v>
      </c>
      <c r="AR46" s="1045">
        <f>+'1033 IDEP'!$O$40</f>
        <v>0</v>
      </c>
      <c r="AS46" s="1045">
        <f>+'1033 IDEP'!$O$41</f>
        <v>0</v>
      </c>
      <c r="AT46" s="1045">
        <f>+'1033 IDEP'!$O$42</f>
        <v>0</v>
      </c>
      <c r="AU46" s="1045">
        <f>+'1033 IDEP'!$O$43</f>
        <v>0</v>
      </c>
      <c r="AV46" s="1045">
        <f>+'1033 IDEP'!$O$44</f>
        <v>0</v>
      </c>
      <c r="AW46" s="1162">
        <f>+'1033 IDEP'!$J$38</f>
        <v>0</v>
      </c>
      <c r="AX46" s="1334">
        <f>+'1033 IDEP'!$O$45</f>
        <v>0</v>
      </c>
      <c r="AY46" s="1045">
        <f>+'1033 IDEP'!$O$46</f>
        <v>0.1</v>
      </c>
      <c r="AZ46" s="1045">
        <f>+'1033 IDEP'!$O$47</f>
        <v>0</v>
      </c>
      <c r="BA46" s="1045">
        <f>+'1033 IDEP'!$O$48</f>
        <v>0</v>
      </c>
      <c r="BB46" s="1045">
        <f>+'1033 IDEP'!$O$49</f>
        <v>0.15</v>
      </c>
      <c r="BC46" s="1045">
        <f>+'1033 IDEP'!$O$50</f>
        <v>0.15</v>
      </c>
      <c r="BD46" s="1045">
        <f>+'1033 IDEP'!$O$51</f>
        <v>0.1</v>
      </c>
      <c r="BE46" s="1045">
        <f>+'1033 IDEP'!$O$52</f>
        <v>0</v>
      </c>
      <c r="BF46" s="1162">
        <f>+'1033 IDEP'!$J$46</f>
        <v>0.5</v>
      </c>
      <c r="BG46" s="1045">
        <f>+'1033 IDEP'!$O$54</f>
        <v>0.125</v>
      </c>
      <c r="BH46" s="1045">
        <f>+'1033 IDEP'!$O$55</f>
        <v>0.125</v>
      </c>
      <c r="BI46" s="1045">
        <f>+'1033 IDEP'!$O$56</f>
        <v>0.125</v>
      </c>
      <c r="BJ46" s="1045">
        <f>+'1033 IDEP'!$O$57</f>
        <v>0.125</v>
      </c>
      <c r="BK46" s="1045">
        <f>+'1033 IDEP'!$O$58</f>
        <v>0.125</v>
      </c>
      <c r="BL46" s="1045">
        <f>+'1033 IDEP'!$O$59</f>
        <v>0.125</v>
      </c>
      <c r="BM46" s="1045">
        <f>+'1033 IDEP'!$O$60</f>
        <v>0</v>
      </c>
      <c r="BN46" s="1045">
        <f>+'1033 IDEP'!$O$61</f>
        <v>0.125</v>
      </c>
      <c r="BO46" s="1238">
        <f>+'1033 IDEP'!$J$54</f>
        <v>0.875</v>
      </c>
      <c r="BP46" s="1241">
        <f>+'1033 IDEP'!$D$17</f>
        <v>0.57250000000000001</v>
      </c>
      <c r="BQ46" s="1231">
        <f>+'1033 IDEP'!$O$63</f>
        <v>0</v>
      </c>
      <c r="BR46" s="1045">
        <f>+'1033 IDEP'!$O$64</f>
        <v>2.86E-2</v>
      </c>
      <c r="BS46" s="1045">
        <f>+'1033 IDEP'!$O$65</f>
        <v>2.86E-2</v>
      </c>
      <c r="BT46" s="1045">
        <f>+'1033 IDEP'!$O$66</f>
        <v>2.86E-2</v>
      </c>
      <c r="BU46" s="1045">
        <f>+'1033 IDEP'!$O$67</f>
        <v>2.86E-2</v>
      </c>
      <c r="BV46" s="1045">
        <f>+'1033 IDEP'!$O$68</f>
        <v>0</v>
      </c>
      <c r="BW46" s="1045">
        <f>+'1033 IDEP'!$O$69</f>
        <v>0</v>
      </c>
      <c r="BX46" s="1045">
        <f>+'1033 IDEP'!$O$70</f>
        <v>0</v>
      </c>
      <c r="BY46" s="1045">
        <f>+'1033 IDEP'!$O$71</f>
        <v>0</v>
      </c>
      <c r="BZ46" s="1045">
        <f>+'1033 IDEP'!$O$72</f>
        <v>0</v>
      </c>
      <c r="CA46" s="1045">
        <f>+'1033 IDEP'!$O$73</f>
        <v>0</v>
      </c>
      <c r="CB46" s="1045">
        <f>+'1033 IDEP'!$O$74</f>
        <v>0</v>
      </c>
      <c r="CC46" s="1045">
        <f>+'1033 IDEP'!$O$75</f>
        <v>0</v>
      </c>
      <c r="CD46" s="1045">
        <f>+'1033 IDEP'!$O$76</f>
        <v>2.86E-2</v>
      </c>
      <c r="CE46" s="1045">
        <f>+'1033 IDEP'!$O$77</f>
        <v>2.86E-2</v>
      </c>
      <c r="CF46" s="1045">
        <f>+'1033 IDEP'!$O$78</f>
        <v>0</v>
      </c>
      <c r="CG46" s="1045">
        <f>+'1033 IDEP'!$O$79</f>
        <v>0</v>
      </c>
      <c r="CH46" s="1045">
        <f>+'1033 IDEP'!$O$80</f>
        <v>0</v>
      </c>
      <c r="CI46" s="1208">
        <f>+'1033 IDEP'!$J$63</f>
        <v>0.17160000000000003</v>
      </c>
      <c r="CJ46" s="1045">
        <f>+'1033 IDEP'!$O$42</f>
        <v>0</v>
      </c>
      <c r="CK46" s="1045">
        <f>+'1033 IDEP'!$O$43</f>
        <v>0</v>
      </c>
      <c r="CL46" s="1045">
        <f>+'1033 IDEP'!$O$44</f>
        <v>0</v>
      </c>
      <c r="CM46" s="1208">
        <f>+'1033 IDEP'!$J$82</f>
        <v>0</v>
      </c>
      <c r="CN46" s="1045">
        <f>+'1033 IDEP'!$O$34</f>
        <v>0</v>
      </c>
      <c r="CO46" s="1045">
        <f>+'1033 IDEP'!$O$35</f>
        <v>0</v>
      </c>
      <c r="CP46" s="1045">
        <f>+'1033 IDEP'!$O$36</f>
        <v>0</v>
      </c>
      <c r="CQ46" s="1208">
        <f>+'1033 IDEP'!$J$83</f>
        <v>0</v>
      </c>
      <c r="CR46" s="1045">
        <f>+'1033 IDEP'!$O$46</f>
        <v>0.1</v>
      </c>
      <c r="CS46" s="1045">
        <f>+'1033 IDEP'!$O$47</f>
        <v>0</v>
      </c>
      <c r="CT46" s="1045">
        <f>+'1033 IDEP'!$O$48</f>
        <v>0</v>
      </c>
      <c r="CU46" s="1045">
        <f>+'1033 IDEP'!$O$49</f>
        <v>0.15</v>
      </c>
      <c r="CV46" s="1045">
        <f>+'1033 IDEP'!$O$50</f>
        <v>0.15</v>
      </c>
      <c r="CW46" s="1045">
        <f>+'1033 IDEP'!$O$51</f>
        <v>0.1</v>
      </c>
      <c r="CX46" s="1045">
        <f>+'1033 IDEP'!$O$52</f>
        <v>0</v>
      </c>
      <c r="CY46" s="1228">
        <f>+'1033 IDEP'!$J$84</f>
        <v>0.5</v>
      </c>
      <c r="CZ46" s="1234">
        <f>+'1033 IDEP'!$D$63</f>
        <v>0.12648000000000001</v>
      </c>
      <c r="DA46" s="1231">
        <f>+'1033 IDEP'!$O$85</f>
        <v>0.1</v>
      </c>
      <c r="DB46" s="1045">
        <f>+'1033 IDEP'!$O$86</f>
        <v>0.1</v>
      </c>
      <c r="DC46" s="1045">
        <f>+'1033 IDEP'!$O$87</f>
        <v>0</v>
      </c>
      <c r="DD46" s="1213">
        <f>+'1033 IDEP'!$J$85</f>
        <v>0.5</v>
      </c>
      <c r="DE46" s="1045">
        <f>+'1033 IDEP'!$O$89</f>
        <v>0</v>
      </c>
      <c r="DF46" s="1213">
        <f>+'1033 IDEP'!$J$89</f>
        <v>0</v>
      </c>
      <c r="DG46" s="1045">
        <f>+'1033 IDEP'!$O$90</f>
        <v>0</v>
      </c>
      <c r="DH46" s="1217">
        <f>+'1033 IDEP'!$J$90</f>
        <v>0</v>
      </c>
      <c r="DI46" s="1224">
        <f>+'1033 IDEP'!$D$85</f>
        <v>0.2</v>
      </c>
      <c r="DJ46" s="1221">
        <f>+'1033 IDEP'!$D$91</f>
        <v>0.58802299999999996</v>
      </c>
      <c r="DK46" s="1259">
        <f>+'1033 IDEP'!$D$91</f>
        <v>0.58802299999999996</v>
      </c>
      <c r="DL46" s="1256">
        <v>40</v>
      </c>
      <c r="DM46" s="1130">
        <v>0.37825000000000009</v>
      </c>
      <c r="DN46" s="1156">
        <f t="shared" si="1"/>
        <v>0.20977299999999988</v>
      </c>
    </row>
    <row r="47" spans="1:118" s="1125" customFormat="1" ht="42.75" customHeight="1" x14ac:dyDescent="0.25">
      <c r="A47" s="1046">
        <v>1027</v>
      </c>
      <c r="B47" s="1129" t="s">
        <v>31</v>
      </c>
      <c r="C47" s="1129" t="s">
        <v>1465</v>
      </c>
      <c r="D47" s="1045">
        <f>+'1027 CA-CA'!O2</f>
        <v>0.4</v>
      </c>
      <c r="E47" s="1045">
        <f>+'1027 CA-CA'!O3</f>
        <v>0.2</v>
      </c>
      <c r="F47" s="1045">
        <f>+'1027 CA-CA'!$O$4</f>
        <v>0.05</v>
      </c>
      <c r="G47" s="1045">
        <f>+'1027 CA-CA'!$O$5</f>
        <v>0.15</v>
      </c>
      <c r="H47" s="1155">
        <f>+'1027 CA-CA'!$J$2</f>
        <v>0.80000000000000016</v>
      </c>
      <c r="I47" s="1045">
        <f>+'1027 CA-CA'!$O$7</f>
        <v>0</v>
      </c>
      <c r="J47" s="1045">
        <f>+'1027 CA-CA'!$O$8</f>
        <v>0</v>
      </c>
      <c r="K47" s="1045">
        <f>+'1027 CA-CA'!$O$9</f>
        <v>0</v>
      </c>
      <c r="L47" s="1045">
        <f>+'1027 CA-CA'!$O$10</f>
        <v>0.3</v>
      </c>
      <c r="M47" s="1155">
        <f>+'1027 CA-CA'!$J$7</f>
        <v>0.3</v>
      </c>
      <c r="N47" s="1045">
        <f>+'1027 CA-CA'!$O$12</f>
        <v>0.1</v>
      </c>
      <c r="O47" s="1045">
        <f>+'1027 CA-CA'!$O$13</f>
        <v>0.1</v>
      </c>
      <c r="P47" s="1045">
        <f>+'1027 CA-CA'!$O$14</f>
        <v>0.5</v>
      </c>
      <c r="Q47" s="1045">
        <f>+'1027 CA-CA'!$O$15</f>
        <v>0.3</v>
      </c>
      <c r="R47" s="1245">
        <f>+'1027 CA-CA'!$J$12</f>
        <v>1</v>
      </c>
      <c r="S47" s="1250">
        <f>+'1027 CA-CA'!$D$2</f>
        <v>0.69500000000000006</v>
      </c>
      <c r="T47" s="1231">
        <f>+'1027 CA-CA'!$O$17</f>
        <v>0.1</v>
      </c>
      <c r="U47" s="1045">
        <f>+'1027 CA-CA'!$O$18</f>
        <v>0.05</v>
      </c>
      <c r="V47" s="1045">
        <f>+'1027 CA-CA'!$O$19</f>
        <v>0.56666666666666665</v>
      </c>
      <c r="W47" s="1162">
        <f>+'1027 CA-CA'!$J$17</f>
        <v>0.71666666666666667</v>
      </c>
      <c r="X47" s="1045">
        <f>+'1027 CA-CA'!$O$21</f>
        <v>0.1</v>
      </c>
      <c r="Y47" s="1045">
        <f>+'1027 CA-CA'!$O$22</f>
        <v>0.05</v>
      </c>
      <c r="Z47" s="1045">
        <f>+'1027 CA-CA'!$O$23</f>
        <v>0.05</v>
      </c>
      <c r="AA47" s="1045">
        <f>+'1027 CA-CA'!$O$24</f>
        <v>0.5</v>
      </c>
      <c r="AB47" s="1045">
        <f>+'1027 CA-CA'!$O$25</f>
        <v>0</v>
      </c>
      <c r="AC47" s="1162">
        <f>+'1027 CA-CA'!$J$21</f>
        <v>0.7</v>
      </c>
      <c r="AD47" s="1045">
        <f>+'1027 CA-CA'!$O$27</f>
        <v>0.1</v>
      </c>
      <c r="AE47" s="1045">
        <f>+'1027 CA-CA'!$O$28</f>
        <v>0.6</v>
      </c>
      <c r="AF47" s="1045">
        <f>+'1027 CA-CA'!$O$29</f>
        <v>0</v>
      </c>
      <c r="AG47" s="1162">
        <f>+'1027 CA-CA'!$J$27</f>
        <v>0.7</v>
      </c>
      <c r="AH47" s="1045">
        <f>+'1027 CA-CA'!$O$31</f>
        <v>0</v>
      </c>
      <c r="AI47" s="1045">
        <f>+'1027 CA-CA'!$O$32</f>
        <v>0</v>
      </c>
      <c r="AJ47" s="1045">
        <f>+'1027 CA-CA'!$O$33</f>
        <v>0</v>
      </c>
      <c r="AK47" s="1045">
        <f>+'1027 CA-CA'!$O$34</f>
        <v>0</v>
      </c>
      <c r="AL47" s="1045">
        <f>+'1027 CA-CA'!$O$35</f>
        <v>0</v>
      </c>
      <c r="AM47" s="1045">
        <f>+'1027 CA-CA'!$O$36</f>
        <v>0</v>
      </c>
      <c r="AN47" s="1162">
        <f>+'1027 CA-CA'!$J$31</f>
        <v>0</v>
      </c>
      <c r="AO47" s="1334">
        <f>+'1027 CA-CA'!$O$37</f>
        <v>0</v>
      </c>
      <c r="AP47" s="1045">
        <f>+'1027 CA-CA'!$O$38</f>
        <v>0.1</v>
      </c>
      <c r="AQ47" s="1045">
        <f>+'1027 CA-CA'!$O$39</f>
        <v>0.1</v>
      </c>
      <c r="AR47" s="1045">
        <f>+'1027 CA-CA'!$O$40</f>
        <v>0.25</v>
      </c>
      <c r="AS47" s="1045">
        <f>+'1027 CA-CA'!$O$41</f>
        <v>0.1</v>
      </c>
      <c r="AT47" s="1045">
        <f>+'1027 CA-CA'!$O$42</f>
        <v>0</v>
      </c>
      <c r="AU47" s="1045">
        <f>+'1027 CA-CA'!$O$43</f>
        <v>0</v>
      </c>
      <c r="AV47" s="1045">
        <f>+'1027 CA-CA'!$O$44</f>
        <v>0</v>
      </c>
      <c r="AW47" s="1162">
        <f>+'1027 CA-CA'!$J$38</f>
        <v>1.0000000000000002</v>
      </c>
      <c r="AX47" s="1334">
        <f>+'1027 CA-CA'!$O$45</f>
        <v>0.55000000000000004</v>
      </c>
      <c r="AY47" s="1045">
        <f>+'1027 CA-CA'!$O$46</f>
        <v>0</v>
      </c>
      <c r="AZ47" s="1045">
        <f>+'1027 CA-CA'!$O$47</f>
        <v>0</v>
      </c>
      <c r="BA47" s="1045">
        <f>+'1027 CA-CA'!$O$48</f>
        <v>0</v>
      </c>
      <c r="BB47" s="1045">
        <f>+'1027 CA-CA'!$O$49</f>
        <v>0</v>
      </c>
      <c r="BC47" s="1045">
        <f>+'1027 CA-CA'!$O$50</f>
        <v>0</v>
      </c>
      <c r="BD47" s="1045">
        <f>+'1027 CA-CA'!$O$51</f>
        <v>0</v>
      </c>
      <c r="BE47" s="1045">
        <f>+'1027 CA-CA'!$O$52</f>
        <v>0.1</v>
      </c>
      <c r="BF47" s="1162">
        <f>+'1027 CA-CA'!$J$46</f>
        <v>0.1</v>
      </c>
      <c r="BG47" s="1045">
        <f>+'1027 CA-CA'!$O$54</f>
        <v>0</v>
      </c>
      <c r="BH47" s="1045">
        <f>+'1027 CA-CA'!$O$55</f>
        <v>0</v>
      </c>
      <c r="BI47" s="1045">
        <f>+'1027 CA-CA'!$O$56</f>
        <v>0</v>
      </c>
      <c r="BJ47" s="1045">
        <f>+'1027 CA-CA'!$O$57</f>
        <v>0.125</v>
      </c>
      <c r="BK47" s="1045">
        <f>+'1027 CA-CA'!$O$58</f>
        <v>0.125</v>
      </c>
      <c r="BL47" s="1045">
        <f>+'1027 CA-CA'!$O$59</f>
        <v>0</v>
      </c>
      <c r="BM47" s="1045">
        <f>+'1027 CA-CA'!$O$60</f>
        <v>0</v>
      </c>
      <c r="BN47" s="1045">
        <f>+'1027 CA-CA'!$O$61</f>
        <v>0</v>
      </c>
      <c r="BO47" s="1238">
        <f>+'1027 CA-CA'!$J$54</f>
        <v>0.25</v>
      </c>
      <c r="BP47" s="1241">
        <f>+'1027 CA-CA'!$D$17</f>
        <v>0.58750000000000002</v>
      </c>
      <c r="BQ47" s="1231">
        <f>+'1027 CA-CA'!$O$63</f>
        <v>0</v>
      </c>
      <c r="BR47" s="1045">
        <f>+'1027 CA-CA'!$O$64</f>
        <v>2.86E-2</v>
      </c>
      <c r="BS47" s="1045">
        <f>+'1027 CA-CA'!$O$65</f>
        <v>2.86E-2</v>
      </c>
      <c r="BT47" s="1045">
        <f>+'1027 CA-CA'!$O$66</f>
        <v>2.86E-2</v>
      </c>
      <c r="BU47" s="1045">
        <f>+'1027 CA-CA'!$O$67</f>
        <v>2.86E-2</v>
      </c>
      <c r="BV47" s="1045">
        <f>+'1027 CA-CA'!$O$68</f>
        <v>0</v>
      </c>
      <c r="BW47" s="1045">
        <f>+'1027 CA-CA'!$O$69</f>
        <v>0</v>
      </c>
      <c r="BX47" s="1045">
        <f>+'1027 CA-CA'!$O$70</f>
        <v>0</v>
      </c>
      <c r="BY47" s="1045">
        <f>+'1027 CA-CA'!$O$71</f>
        <v>0</v>
      </c>
      <c r="BZ47" s="1045">
        <f>+'1027 CA-CA'!$O$72</f>
        <v>0</v>
      </c>
      <c r="CA47" s="1045">
        <f>+'1027 CA-CA'!$O$73</f>
        <v>0</v>
      </c>
      <c r="CB47" s="1045">
        <f>+'1027 CA-CA'!$O$74</f>
        <v>0</v>
      </c>
      <c r="CC47" s="1045">
        <f>+'1027 CA-CA'!$O$75</f>
        <v>0</v>
      </c>
      <c r="CD47" s="1045">
        <f>+'1027 CA-CA'!$O$76</f>
        <v>0</v>
      </c>
      <c r="CE47" s="1045">
        <f>+'1027 CA-CA'!$O$77</f>
        <v>0</v>
      </c>
      <c r="CF47" s="1045">
        <f>+'1027 CA-CA'!$O$78</f>
        <v>0</v>
      </c>
      <c r="CG47" s="1045">
        <f>+'1027 CA-CA'!$O$79</f>
        <v>0</v>
      </c>
      <c r="CH47" s="1045">
        <f>+'1027 CA-CA'!$O$80</f>
        <v>0</v>
      </c>
      <c r="CI47" s="1208">
        <f>+'1027 CA-CA'!$J$63</f>
        <v>0.1144</v>
      </c>
      <c r="CJ47" s="1045">
        <f>+'1027 CA-CA'!$O$42</f>
        <v>0</v>
      </c>
      <c r="CK47" s="1045">
        <f>+'1027 CA-CA'!$O$43</f>
        <v>0</v>
      </c>
      <c r="CL47" s="1045">
        <f>+'1027 CA-CA'!$O$44</f>
        <v>0</v>
      </c>
      <c r="CM47" s="1208">
        <f>+'1027 CA-CA'!$J$82</f>
        <v>0</v>
      </c>
      <c r="CN47" s="1045">
        <f>+'1027 CA-CA'!$O$34</f>
        <v>0</v>
      </c>
      <c r="CO47" s="1045">
        <f>+'1027 CA-CA'!$O$35</f>
        <v>0</v>
      </c>
      <c r="CP47" s="1045">
        <f>+'1027 CA-CA'!$O$36</f>
        <v>0</v>
      </c>
      <c r="CQ47" s="1208">
        <f>+'1027 CA-CA'!$J$83</f>
        <v>0</v>
      </c>
      <c r="CR47" s="1045">
        <f>+'1027 CA-CA'!$O$46</f>
        <v>0</v>
      </c>
      <c r="CS47" s="1045">
        <f>+'1027 CA-CA'!$O$47</f>
        <v>0</v>
      </c>
      <c r="CT47" s="1045">
        <f>+'1027 CA-CA'!$O$48</f>
        <v>0</v>
      </c>
      <c r="CU47" s="1045">
        <f>+'1027 CA-CA'!$O$49</f>
        <v>0</v>
      </c>
      <c r="CV47" s="1045">
        <f>+'1027 CA-CA'!$O$50</f>
        <v>0</v>
      </c>
      <c r="CW47" s="1045">
        <f>+'1027 CA-CA'!$O$51</f>
        <v>0</v>
      </c>
      <c r="CX47" s="1045">
        <f>+'1027 CA-CA'!$O$52</f>
        <v>0.1</v>
      </c>
      <c r="CY47" s="1228">
        <f>+'1027 CA-CA'!$J$84</f>
        <v>0.1</v>
      </c>
      <c r="CZ47" s="1234">
        <f>+'1027 CA-CA'!$D$63</f>
        <v>4.9319999999999996E-2</v>
      </c>
      <c r="DA47" s="1231">
        <f>+'1027 CA-CA'!$O$85</f>
        <v>0.1</v>
      </c>
      <c r="DB47" s="1045">
        <f>+'1027 CA-CA'!$O$86</f>
        <v>0.1</v>
      </c>
      <c r="DC47" s="1045">
        <f>+'1027 CA-CA'!$O$87</f>
        <v>0.2</v>
      </c>
      <c r="DD47" s="1213">
        <f>+'1027 CA-CA'!$J$85</f>
        <v>1</v>
      </c>
      <c r="DE47" s="1045">
        <f>+'1027 CA-CA'!$O$89</f>
        <v>0.3</v>
      </c>
      <c r="DF47" s="1213">
        <f>+'1027 CA-CA'!$J$89</f>
        <v>1</v>
      </c>
      <c r="DG47" s="1045">
        <f>+'1027 CA-CA'!$O$90</f>
        <v>0.3</v>
      </c>
      <c r="DH47" s="1217">
        <f>+'1027 CA-CA'!$J$90</f>
        <v>1</v>
      </c>
      <c r="DI47" s="1224">
        <f>+'1027 CA-CA'!$D$85</f>
        <v>1</v>
      </c>
      <c r="DJ47" s="1221">
        <f>+'1027 CA-CA'!$D$91</f>
        <v>0.58655700000000011</v>
      </c>
      <c r="DK47" s="1259">
        <f>+'1027 CA-CA'!$D$91</f>
        <v>0.58655700000000011</v>
      </c>
      <c r="DL47" s="1257">
        <v>41</v>
      </c>
      <c r="DM47" s="1130">
        <v>0.42580699999999999</v>
      </c>
      <c r="DN47" s="1156">
        <f t="shared" si="1"/>
        <v>0.16075000000000012</v>
      </c>
    </row>
    <row r="48" spans="1:118" s="1125" customFormat="1" ht="42.75" customHeight="1" x14ac:dyDescent="0.25">
      <c r="A48" s="1046">
        <v>1010</v>
      </c>
      <c r="B48" s="1129" t="s">
        <v>14</v>
      </c>
      <c r="C48" s="1129" t="s">
        <v>1138</v>
      </c>
      <c r="D48" s="1045">
        <f>+'1010 Sec.Gob.'!O2</f>
        <v>0.4</v>
      </c>
      <c r="E48" s="1045">
        <f>+'1010 Sec.Gob.'!O3</f>
        <v>0.4</v>
      </c>
      <c r="F48" s="1045">
        <f>+'1010 Sec.Gob.'!$O$4</f>
        <v>0.05</v>
      </c>
      <c r="G48" s="1045">
        <f>+'1010 Sec.Gob.'!$O$5</f>
        <v>0.15</v>
      </c>
      <c r="H48" s="1155">
        <f>+'1010 Sec.Gob.'!$J$2</f>
        <v>1</v>
      </c>
      <c r="I48" s="1045">
        <f>+'1010 Sec.Gob.'!$O$7</f>
        <v>0.1</v>
      </c>
      <c r="J48" s="1045">
        <f>+'1010 Sec.Gob.'!$O$8</f>
        <v>0</v>
      </c>
      <c r="K48" s="1045">
        <f>+'1010 Sec.Gob.'!$O$9</f>
        <v>0.4</v>
      </c>
      <c r="L48" s="1045">
        <f>+'1010 Sec.Gob.'!$O$10</f>
        <v>0.3</v>
      </c>
      <c r="M48" s="1155">
        <f>+'1010 Sec.Gob.'!$J$7</f>
        <v>0.8</v>
      </c>
      <c r="N48" s="1045">
        <f>+'1010 Sec.Gob.'!$O$12</f>
        <v>0.1</v>
      </c>
      <c r="O48" s="1045">
        <f>+'1010 Sec.Gob.'!$O$13</f>
        <v>0.1</v>
      </c>
      <c r="P48" s="1045">
        <f>+'1010 Sec.Gob.'!$O$14</f>
        <v>0.5</v>
      </c>
      <c r="Q48" s="1045">
        <f>+'1010 Sec.Gob.'!$O$15</f>
        <v>0.3</v>
      </c>
      <c r="R48" s="1245">
        <f>+'1010 Sec.Gob.'!$J$12</f>
        <v>1</v>
      </c>
      <c r="S48" s="1250">
        <f>+'1010 Sec.Gob.'!$D$2</f>
        <v>0.92999999999999994</v>
      </c>
      <c r="T48" s="1231">
        <f>+'1010 Sec.Gob.'!$O$17</f>
        <v>0.1</v>
      </c>
      <c r="U48" s="1045">
        <f>+'1010 Sec.Gob.'!$O$18</f>
        <v>0.05</v>
      </c>
      <c r="V48" s="1045">
        <f>+'1010 Sec.Gob.'!$O$19</f>
        <v>0</v>
      </c>
      <c r="W48" s="1162">
        <f>+'1010 Sec.Gob.'!$J$17</f>
        <v>0.15000000000000002</v>
      </c>
      <c r="X48" s="1045">
        <f>+'1010 Sec.Gob.'!$O$21</f>
        <v>0.1</v>
      </c>
      <c r="Y48" s="1045">
        <f>+'1010 Sec.Gob.'!$O$22</f>
        <v>0.05</v>
      </c>
      <c r="Z48" s="1045">
        <f>+'1010 Sec.Gob.'!$O$23</f>
        <v>0.05</v>
      </c>
      <c r="AA48" s="1045">
        <f>+'1010 Sec.Gob.'!$O$24</f>
        <v>0</v>
      </c>
      <c r="AB48" s="1045">
        <f>+'1010 Sec.Gob.'!$O$25</f>
        <v>0</v>
      </c>
      <c r="AC48" s="1162">
        <f>+'1010 Sec.Gob.'!$J$21</f>
        <v>0.2</v>
      </c>
      <c r="AD48" s="1045">
        <f>+'1010 Sec.Gob.'!$O$27</f>
        <v>0.1</v>
      </c>
      <c r="AE48" s="1045">
        <f>+'1010 Sec.Gob.'!$O$28</f>
        <v>0</v>
      </c>
      <c r="AF48" s="1045">
        <f>+'1010 Sec.Gob.'!$O$29</f>
        <v>0.3</v>
      </c>
      <c r="AG48" s="1162">
        <f>+'1010 Sec.Gob.'!$J$27</f>
        <v>0.4</v>
      </c>
      <c r="AH48" s="1045">
        <f>+'1010 Sec.Gob.'!$O$31</f>
        <v>0.1</v>
      </c>
      <c r="AI48" s="1045">
        <f>+'1010 Sec.Gob.'!$O$32</f>
        <v>0.1</v>
      </c>
      <c r="AJ48" s="1045">
        <f>+'1010 Sec.Gob.'!$O$33</f>
        <v>0</v>
      </c>
      <c r="AK48" s="1045">
        <f>+'1010 Sec.Gob.'!$O$34</f>
        <v>0</v>
      </c>
      <c r="AL48" s="1045">
        <f>+'1010 Sec.Gob.'!$O$35</f>
        <v>0</v>
      </c>
      <c r="AM48" s="1045">
        <f>+'1010 Sec.Gob.'!$O$36</f>
        <v>0.05</v>
      </c>
      <c r="AN48" s="1162">
        <f>+'1010 Sec.Gob.'!$J$31</f>
        <v>0.44444444444444448</v>
      </c>
      <c r="AO48" s="1334">
        <f>+'1010 Sec.Gob.'!$O$37</f>
        <v>0.25</v>
      </c>
      <c r="AP48" s="1045">
        <f>+'1010 Sec.Gob.'!$O$38</f>
        <v>0</v>
      </c>
      <c r="AQ48" s="1045">
        <f>+'1010 Sec.Gob.'!$O$39</f>
        <v>0.1</v>
      </c>
      <c r="AR48" s="1045">
        <f>+'1010 Sec.Gob.'!$O$40</f>
        <v>0.25</v>
      </c>
      <c r="AS48" s="1045">
        <f>+'1010 Sec.Gob.'!$O$41</f>
        <v>0.1</v>
      </c>
      <c r="AT48" s="1045">
        <f>+'1010 Sec.Gob.'!$O$42</f>
        <v>0.1</v>
      </c>
      <c r="AU48" s="1045">
        <f>+'1010 Sec.Gob.'!$O$43</f>
        <v>0</v>
      </c>
      <c r="AV48" s="1045">
        <f>+'1010 Sec.Gob.'!$O$44</f>
        <v>0</v>
      </c>
      <c r="AW48" s="1162">
        <f>+'1010 Sec.Gob.'!$J$38</f>
        <v>0.81818181818181823</v>
      </c>
      <c r="AX48" s="1334">
        <f>+'1010 Sec.Gob.'!$O$45</f>
        <v>0.54999999999999993</v>
      </c>
      <c r="AY48" s="1045">
        <f>+'1010 Sec.Gob.'!$O$46</f>
        <v>0</v>
      </c>
      <c r="AZ48" s="1045">
        <f>+'1010 Sec.Gob.'!$O$47</f>
        <v>0</v>
      </c>
      <c r="BA48" s="1045">
        <f>+'1010 Sec.Gob.'!$O$48</f>
        <v>0</v>
      </c>
      <c r="BB48" s="1045">
        <f>+'1010 Sec.Gob.'!$O$49</f>
        <v>0</v>
      </c>
      <c r="BC48" s="1045">
        <f>+'1010 Sec.Gob.'!$O$50</f>
        <v>0</v>
      </c>
      <c r="BD48" s="1045">
        <f>+'1010 Sec.Gob.'!$O$51</f>
        <v>0</v>
      </c>
      <c r="BE48" s="1045">
        <f>+'1010 Sec.Gob.'!$O$52</f>
        <v>0</v>
      </c>
      <c r="BF48" s="1162">
        <f>+'1010 Sec.Gob.'!$J$46</f>
        <v>0</v>
      </c>
      <c r="BG48" s="1045">
        <f>+'1010 Sec.Gob.'!$O$54</f>
        <v>0.125</v>
      </c>
      <c r="BH48" s="1045">
        <f>+'1010 Sec.Gob.'!$O$55</f>
        <v>0.125</v>
      </c>
      <c r="BI48" s="1045">
        <f>+'1010 Sec.Gob.'!$O$56</f>
        <v>0.125</v>
      </c>
      <c r="BJ48" s="1045">
        <f>+'1010 Sec.Gob.'!$O$57</f>
        <v>0.125</v>
      </c>
      <c r="BK48" s="1045">
        <f>+'1010 Sec.Gob.'!$O$58</f>
        <v>0.125</v>
      </c>
      <c r="BL48" s="1045">
        <f>+'1010 Sec.Gob.'!$O$59</f>
        <v>0.125</v>
      </c>
      <c r="BM48" s="1045">
        <f>+'1010 Sec.Gob.'!$O$60</f>
        <v>0.125</v>
      </c>
      <c r="BN48" s="1045">
        <f>+'1010 Sec.Gob.'!$O$61</f>
        <v>0.125</v>
      </c>
      <c r="BO48" s="1238">
        <f>+'1010 Sec.Gob.'!$J$54</f>
        <v>1</v>
      </c>
      <c r="BP48" s="1241">
        <f>+'1010 Sec.Gob.'!$D$17</f>
        <v>0.44058080808080813</v>
      </c>
      <c r="BQ48" s="1231">
        <f>+'1010 Sec.Gob.'!$O$63</f>
        <v>0</v>
      </c>
      <c r="BR48" s="1045">
        <f>+'1010 Sec.Gob.'!$O$64</f>
        <v>2.86E-2</v>
      </c>
      <c r="BS48" s="1045">
        <f>+'1010 Sec.Gob.'!$O$65</f>
        <v>2.86E-2</v>
      </c>
      <c r="BT48" s="1045">
        <f>+'1010 Sec.Gob.'!$O$66</f>
        <v>2.86E-2</v>
      </c>
      <c r="BU48" s="1045">
        <f>+'1010 Sec.Gob.'!$O$67</f>
        <v>2.86E-2</v>
      </c>
      <c r="BV48" s="1045">
        <f>+'1010 Sec.Gob.'!$O$68</f>
        <v>0</v>
      </c>
      <c r="BW48" s="1045">
        <f>+'1010 Sec.Gob.'!$O$69</f>
        <v>0</v>
      </c>
      <c r="BX48" s="1045">
        <f>+'1010 Sec.Gob.'!$O$70</f>
        <v>0</v>
      </c>
      <c r="BY48" s="1045">
        <f>+'1010 Sec.Gob.'!$O$71</f>
        <v>0</v>
      </c>
      <c r="BZ48" s="1045">
        <f>+'1010 Sec.Gob.'!$O$72</f>
        <v>0</v>
      </c>
      <c r="CA48" s="1045">
        <f>+'1010 Sec.Gob.'!$O$73</f>
        <v>0</v>
      </c>
      <c r="CB48" s="1045">
        <f>+'1010 Sec.Gob.'!$O$74</f>
        <v>0</v>
      </c>
      <c r="CC48" s="1045">
        <f>+'1010 Sec.Gob.'!$O$75</f>
        <v>0</v>
      </c>
      <c r="CD48" s="1045">
        <f>+'1010 Sec.Gob.'!$O$76</f>
        <v>2.86E-2</v>
      </c>
      <c r="CE48" s="1045">
        <f>+'1010 Sec.Gob.'!$O$77</f>
        <v>2.86E-2</v>
      </c>
      <c r="CF48" s="1045">
        <f>+'1010 Sec.Gob.'!$O$78</f>
        <v>0</v>
      </c>
      <c r="CG48" s="1045">
        <f>+'1010 Sec.Gob.'!$O$79</f>
        <v>0.1</v>
      </c>
      <c r="CH48" s="1045">
        <f>+'1010 Sec.Gob.'!$O$80</f>
        <v>0</v>
      </c>
      <c r="CI48" s="1208">
        <f>+'1010 Sec.Gob.'!$J$63</f>
        <v>0.27160000000000006</v>
      </c>
      <c r="CJ48" s="1045">
        <f>+'1010 Sec.Gob.'!$O$42</f>
        <v>0.1</v>
      </c>
      <c r="CK48" s="1045">
        <f>+'1010 Sec.Gob.'!$O$43</f>
        <v>0</v>
      </c>
      <c r="CL48" s="1045">
        <f>+'1010 Sec.Gob.'!$O$44</f>
        <v>0</v>
      </c>
      <c r="CM48" s="1208">
        <f>+'1010 Sec.Gob.'!$J$82</f>
        <v>0.22222222222222227</v>
      </c>
      <c r="CN48" s="1045">
        <f>+'1010 Sec.Gob.'!$O$34</f>
        <v>0</v>
      </c>
      <c r="CO48" s="1045">
        <f>+'1010 Sec.Gob.'!$O$35</f>
        <v>0</v>
      </c>
      <c r="CP48" s="1045">
        <f>+'1010 Sec.Gob.'!$O$36</f>
        <v>0.05</v>
      </c>
      <c r="CQ48" s="1208">
        <f>+'1010 Sec.Gob.'!$J$83</f>
        <v>9.0909090909090912E-2</v>
      </c>
      <c r="CR48" s="1045">
        <f>+'1010 Sec.Gob.'!$O$46</f>
        <v>0</v>
      </c>
      <c r="CS48" s="1045">
        <f>+'1010 Sec.Gob.'!$O$47</f>
        <v>0</v>
      </c>
      <c r="CT48" s="1045">
        <f>+'1010 Sec.Gob.'!$O$48</f>
        <v>0</v>
      </c>
      <c r="CU48" s="1045">
        <f>+'1010 Sec.Gob.'!$O$49</f>
        <v>0</v>
      </c>
      <c r="CV48" s="1045">
        <f>+'1010 Sec.Gob.'!$O$50</f>
        <v>0</v>
      </c>
      <c r="CW48" s="1045">
        <f>+'1010 Sec.Gob.'!$O$51</f>
        <v>0</v>
      </c>
      <c r="CX48" s="1045">
        <f>+'1010 Sec.Gob.'!$O$52</f>
        <v>0</v>
      </c>
      <c r="CY48" s="1228">
        <f>+'1010 Sec.Gob.'!$J$84</f>
        <v>0</v>
      </c>
      <c r="CZ48" s="1234">
        <f>+'1010 Sec.Gob.'!$D$63</f>
        <v>0.18400525252525254</v>
      </c>
      <c r="DA48" s="1231">
        <f>+'1010 Sec.Gob.'!$O$85</f>
        <v>0.1</v>
      </c>
      <c r="DB48" s="1045">
        <f>+'1010 Sec.Gob.'!$O$86</f>
        <v>0.1</v>
      </c>
      <c r="DC48" s="1045">
        <f>+'1010 Sec.Gob.'!$O$87</f>
        <v>0</v>
      </c>
      <c r="DD48" s="1213">
        <f>+'1010 Sec.Gob.'!$J$85</f>
        <v>0.5</v>
      </c>
      <c r="DE48" s="1045">
        <f>+'1010 Sec.Gob.'!$O$89</f>
        <v>0.3</v>
      </c>
      <c r="DF48" s="1213">
        <f>+'1010 Sec.Gob.'!$J$89</f>
        <v>1</v>
      </c>
      <c r="DG48" s="1045">
        <f>+'1010 Sec.Gob.'!$O$90</f>
        <v>0.3</v>
      </c>
      <c r="DH48" s="1217">
        <f>+'1010 Sec.Gob.'!$J$90</f>
        <v>1</v>
      </c>
      <c r="DI48" s="1224">
        <f>+'1010 Sec.Gob.'!$D$85</f>
        <v>0.8</v>
      </c>
      <c r="DJ48" s="1221">
        <f>+'1010 Sec.Gob.'!$D$91</f>
        <v>0.57971996969696971</v>
      </c>
      <c r="DK48" s="1259">
        <f>+'1010 Sec.Gob.'!$D$91</f>
        <v>0.57971996969696971</v>
      </c>
      <c r="DL48" s="1257">
        <v>42</v>
      </c>
      <c r="DM48" s="1130">
        <v>0.49981677162933685</v>
      </c>
      <c r="DN48" s="1156">
        <f t="shared" si="1"/>
        <v>7.9903198067632852E-2</v>
      </c>
    </row>
    <row r="49" spans="1:118" s="1125" customFormat="1" ht="42.75" customHeight="1" x14ac:dyDescent="0.25">
      <c r="A49" s="1046">
        <v>1035</v>
      </c>
      <c r="B49" s="1129" t="s">
        <v>38</v>
      </c>
      <c r="C49" s="1129" t="s">
        <v>1331</v>
      </c>
      <c r="D49" s="1045">
        <f>+'1035 CAPSALUD'!O2</f>
        <v>0.4</v>
      </c>
      <c r="E49" s="1045">
        <f>+'1035 CAPSALUD'!O3</f>
        <v>0.4</v>
      </c>
      <c r="F49" s="1045">
        <f>+'1035 CAPSALUD'!$O$4</f>
        <v>0.05</v>
      </c>
      <c r="G49" s="1045">
        <f>+'1035 CAPSALUD'!$O$5</f>
        <v>0.15</v>
      </c>
      <c r="H49" s="1155">
        <f>+'1035 CAPSALUD'!$J$2</f>
        <v>1</v>
      </c>
      <c r="I49" s="1045">
        <f>+'1035 CAPSALUD'!$O$7</f>
        <v>0.1</v>
      </c>
      <c r="J49" s="1045">
        <f>+'1035 CAPSALUD'!$O$8</f>
        <v>0.2</v>
      </c>
      <c r="K49" s="1045">
        <f>+'1035 CAPSALUD'!$O$9</f>
        <v>0.4</v>
      </c>
      <c r="L49" s="1045">
        <f>+'1035 CAPSALUD'!$O$10</f>
        <v>0.3</v>
      </c>
      <c r="M49" s="1155">
        <f>+'1035 CAPSALUD'!$J$7</f>
        <v>1</v>
      </c>
      <c r="N49" s="1045">
        <f>+'1035 CAPSALUD'!$O$12</f>
        <v>0.1</v>
      </c>
      <c r="O49" s="1045">
        <f>+'1035 CAPSALUD'!$O$13</f>
        <v>0.1</v>
      </c>
      <c r="P49" s="1045">
        <f>+'1035 CAPSALUD'!$O$14</f>
        <v>0.5</v>
      </c>
      <c r="Q49" s="1045">
        <f>+'1035 CAPSALUD'!$O$15</f>
        <v>0</v>
      </c>
      <c r="R49" s="1245">
        <f>+'1035 CAPSALUD'!$J$12</f>
        <v>0.7</v>
      </c>
      <c r="S49" s="1250">
        <f>+'1035 CAPSALUD'!$D$2</f>
        <v>0.89499999999999991</v>
      </c>
      <c r="T49" s="1231">
        <f>+'1035 CAPSALUD'!$O$17</f>
        <v>0.1</v>
      </c>
      <c r="U49" s="1045">
        <f>+'1035 CAPSALUD'!$O$18</f>
        <v>0</v>
      </c>
      <c r="V49" s="1045">
        <f>+'1035 CAPSALUD'!$O$19</f>
        <v>0.48571428571428565</v>
      </c>
      <c r="W49" s="1162">
        <f>+'1035 CAPSALUD'!$J$17</f>
        <v>0.58571428571428563</v>
      </c>
      <c r="X49" s="1045">
        <f>+'1035 CAPSALUD'!$O$21</f>
        <v>0</v>
      </c>
      <c r="Y49" s="1045">
        <f>+'1035 CAPSALUD'!$O$22</f>
        <v>0</v>
      </c>
      <c r="Z49" s="1045">
        <f>+'1035 CAPSALUD'!$O$23</f>
        <v>0</v>
      </c>
      <c r="AA49" s="1045">
        <f>+'1035 CAPSALUD'!$O$24</f>
        <v>0</v>
      </c>
      <c r="AB49" s="1045">
        <f>+'1035 CAPSALUD'!$O$25</f>
        <v>0</v>
      </c>
      <c r="AC49" s="1162">
        <f>+'1035 CAPSALUD'!$J$21</f>
        <v>0</v>
      </c>
      <c r="AD49" s="1045">
        <f>+'1035 CAPSALUD'!$O$27</f>
        <v>0.1</v>
      </c>
      <c r="AE49" s="1045">
        <f>+'1035 CAPSALUD'!$O$28</f>
        <v>0.3428571428571428</v>
      </c>
      <c r="AF49" s="1045">
        <f>+'1035 CAPSALUD'!$O$29</f>
        <v>0</v>
      </c>
      <c r="AG49" s="1162">
        <f>+'1035 CAPSALUD'!$J$27</f>
        <v>0.44285714285714284</v>
      </c>
      <c r="AH49" s="1045">
        <f>+'1035 CAPSALUD'!$O$31</f>
        <v>0.1</v>
      </c>
      <c r="AI49" s="1045">
        <f>+'1035 CAPSALUD'!$O$32</f>
        <v>0.1</v>
      </c>
      <c r="AJ49" s="1045">
        <f>+'1035 CAPSALUD'!$O$33</f>
        <v>0</v>
      </c>
      <c r="AK49" s="1045">
        <f>+'1035 CAPSALUD'!$O$34</f>
        <v>0</v>
      </c>
      <c r="AL49" s="1045">
        <f>+'1035 CAPSALUD'!$O$35</f>
        <v>0</v>
      </c>
      <c r="AM49" s="1045">
        <f>+'1035 CAPSALUD'!$O$36</f>
        <v>0.05</v>
      </c>
      <c r="AN49" s="1162">
        <f>+'1035 CAPSALUD'!$J$31</f>
        <v>0.44444444444444448</v>
      </c>
      <c r="AO49" s="1334">
        <f>+'1035 CAPSALUD'!$O$37</f>
        <v>0.25</v>
      </c>
      <c r="AP49" s="1045">
        <f>+'1035 CAPSALUD'!$O$38</f>
        <v>0.1</v>
      </c>
      <c r="AQ49" s="1045">
        <f>+'1035 CAPSALUD'!$O$39</f>
        <v>0</v>
      </c>
      <c r="AR49" s="1045">
        <f>+'1035 CAPSALUD'!$O$40</f>
        <v>0</v>
      </c>
      <c r="AS49" s="1045">
        <f>+'1035 CAPSALUD'!$O$41</f>
        <v>0</v>
      </c>
      <c r="AT49" s="1045">
        <f>+'1035 CAPSALUD'!$O$42</f>
        <v>0</v>
      </c>
      <c r="AU49" s="1045">
        <f>+'1035 CAPSALUD'!$O$43</f>
        <v>0</v>
      </c>
      <c r="AV49" s="1045">
        <f>+'1035 CAPSALUD'!$O$44</f>
        <v>0</v>
      </c>
      <c r="AW49" s="1162">
        <f>+'1035 CAPSALUD'!$J$38</f>
        <v>0.18181818181818185</v>
      </c>
      <c r="AX49" s="1334">
        <f>+'1035 CAPSALUD'!$O$45</f>
        <v>0.1</v>
      </c>
      <c r="AY49" s="1045">
        <f>+'1035 CAPSALUD'!$O$46</f>
        <v>0.1</v>
      </c>
      <c r="AZ49" s="1045">
        <f>+'1035 CAPSALUD'!$O$47</f>
        <v>0.2</v>
      </c>
      <c r="BA49" s="1045">
        <f>+'1035 CAPSALUD'!$O$48</f>
        <v>0.2</v>
      </c>
      <c r="BB49" s="1045">
        <f>+'1035 CAPSALUD'!$O$49</f>
        <v>0</v>
      </c>
      <c r="BC49" s="1045">
        <f>+'1035 CAPSALUD'!$O$50</f>
        <v>0.15</v>
      </c>
      <c r="BD49" s="1045">
        <f>+'1035 CAPSALUD'!$O$51</f>
        <v>0.1</v>
      </c>
      <c r="BE49" s="1045">
        <f>+'1035 CAPSALUD'!$O$52</f>
        <v>0</v>
      </c>
      <c r="BF49" s="1162">
        <f>+'1035 CAPSALUD'!$J$46</f>
        <v>0.75</v>
      </c>
      <c r="BG49" s="1045">
        <f>+'1035 CAPSALUD'!$O$54</f>
        <v>0.125</v>
      </c>
      <c r="BH49" s="1045">
        <f>+'1035 CAPSALUD'!$O$55</f>
        <v>0.125</v>
      </c>
      <c r="BI49" s="1045">
        <f>+'1035 CAPSALUD'!$O$56</f>
        <v>0.125</v>
      </c>
      <c r="BJ49" s="1045">
        <f>+'1035 CAPSALUD'!$O$57</f>
        <v>0.125</v>
      </c>
      <c r="BK49" s="1045">
        <f>+'1035 CAPSALUD'!$O$58</f>
        <v>0.125</v>
      </c>
      <c r="BL49" s="1045">
        <f>+'1035 CAPSALUD'!$O$59</f>
        <v>0.125</v>
      </c>
      <c r="BM49" s="1045">
        <f>+'1035 CAPSALUD'!$O$60</f>
        <v>0.125</v>
      </c>
      <c r="BN49" s="1045">
        <f>+'1035 CAPSALUD'!$O$61</f>
        <v>0.125</v>
      </c>
      <c r="BO49" s="1238">
        <f>+'1035 CAPSALUD'!$J$54</f>
        <v>1</v>
      </c>
      <c r="BP49" s="1241">
        <f>+'1035 CAPSALUD'!$D$17</f>
        <v>0.43223665223665231</v>
      </c>
      <c r="BQ49" s="1231">
        <f>+'1035 CAPSALUD'!$O$63</f>
        <v>0</v>
      </c>
      <c r="BR49" s="1045">
        <f>+'1035 CAPSALUD'!$O$64</f>
        <v>2.86E-2</v>
      </c>
      <c r="BS49" s="1045">
        <f>+'1035 CAPSALUD'!$O$65</f>
        <v>2.86E-2</v>
      </c>
      <c r="BT49" s="1045">
        <f>+'1035 CAPSALUD'!$O$66</f>
        <v>2.86E-2</v>
      </c>
      <c r="BU49" s="1045">
        <f>+'1035 CAPSALUD'!$O$67</f>
        <v>2.86E-2</v>
      </c>
      <c r="BV49" s="1045">
        <f>+'1035 CAPSALUD'!$O$68</f>
        <v>0</v>
      </c>
      <c r="BW49" s="1045">
        <f>+'1035 CAPSALUD'!$O$69</f>
        <v>0</v>
      </c>
      <c r="BX49" s="1045">
        <f>+'1035 CAPSALUD'!$O$70</f>
        <v>0</v>
      </c>
      <c r="BY49" s="1045">
        <f>+'1035 CAPSALUD'!$O$71</f>
        <v>0</v>
      </c>
      <c r="BZ49" s="1045">
        <f>+'1035 CAPSALUD'!$O$72</f>
        <v>0</v>
      </c>
      <c r="CA49" s="1045">
        <f>+'1035 CAPSALUD'!$O$73</f>
        <v>0</v>
      </c>
      <c r="CB49" s="1045">
        <f>+'1035 CAPSALUD'!$O$74</f>
        <v>0</v>
      </c>
      <c r="CC49" s="1045">
        <f>+'1035 CAPSALUD'!$O$75</f>
        <v>0</v>
      </c>
      <c r="CD49" s="1045">
        <f>+'1035 CAPSALUD'!$O$76</f>
        <v>0</v>
      </c>
      <c r="CE49" s="1045">
        <f>+'1035 CAPSALUD'!$O$77</f>
        <v>0</v>
      </c>
      <c r="CF49" s="1045">
        <f>+'1035 CAPSALUD'!$O$78</f>
        <v>0</v>
      </c>
      <c r="CG49" s="1045">
        <f>+'1035 CAPSALUD'!$O$79</f>
        <v>0</v>
      </c>
      <c r="CH49" s="1045">
        <f>+'1035 CAPSALUD'!$O$80</f>
        <v>0</v>
      </c>
      <c r="CI49" s="1208">
        <f>+'1035 CAPSALUD'!$J$63</f>
        <v>0.1144</v>
      </c>
      <c r="CJ49" s="1045">
        <f>+'1035 CAPSALUD'!$O$42</f>
        <v>0</v>
      </c>
      <c r="CK49" s="1045">
        <f>+'1035 CAPSALUD'!$O$43</f>
        <v>0</v>
      </c>
      <c r="CL49" s="1045">
        <f>+'1035 CAPSALUD'!$O$44</f>
        <v>0</v>
      </c>
      <c r="CM49" s="1208">
        <f>+'1035 CAPSALUD'!$J$82</f>
        <v>0</v>
      </c>
      <c r="CN49" s="1045">
        <f>+'1035 CAPSALUD'!$O$34</f>
        <v>0</v>
      </c>
      <c r="CO49" s="1045">
        <f>+'1035 CAPSALUD'!$O$35</f>
        <v>0</v>
      </c>
      <c r="CP49" s="1045">
        <f>+'1035 CAPSALUD'!$O$36</f>
        <v>0.05</v>
      </c>
      <c r="CQ49" s="1208">
        <f>+'1035 CAPSALUD'!$J$83</f>
        <v>9.0909090909090912E-2</v>
      </c>
      <c r="CR49" s="1045">
        <f>+'1035 CAPSALUD'!$O$46</f>
        <v>0.1</v>
      </c>
      <c r="CS49" s="1045">
        <f>+'1035 CAPSALUD'!$O$47</f>
        <v>0.2</v>
      </c>
      <c r="CT49" s="1045">
        <f>+'1035 CAPSALUD'!$O$48</f>
        <v>0.2</v>
      </c>
      <c r="CU49" s="1045">
        <f>+'1035 CAPSALUD'!$O$49</f>
        <v>0</v>
      </c>
      <c r="CV49" s="1045">
        <f>+'1035 CAPSALUD'!$O$50</f>
        <v>0.15</v>
      </c>
      <c r="CW49" s="1045">
        <f>+'1035 CAPSALUD'!$O$51</f>
        <v>0.1</v>
      </c>
      <c r="CX49" s="1045">
        <f>+'1035 CAPSALUD'!$O$52</f>
        <v>0</v>
      </c>
      <c r="CY49" s="1228">
        <f>+'1035 CAPSALUD'!$J$84</f>
        <v>0.75</v>
      </c>
      <c r="CZ49" s="1234">
        <f>+'1035 CAPSALUD'!$D$63</f>
        <v>0.16045636363636362</v>
      </c>
      <c r="DA49" s="1231">
        <f>+'1035 CAPSALUD'!$O$85</f>
        <v>0.1</v>
      </c>
      <c r="DB49" s="1045">
        <f>+'1035 CAPSALUD'!$O$86</f>
        <v>0.1</v>
      </c>
      <c r="DC49" s="1045">
        <f>+'1035 CAPSALUD'!$O$87</f>
        <v>0.2</v>
      </c>
      <c r="DD49" s="1213">
        <f>+'1035 CAPSALUD'!$J$85</f>
        <v>1</v>
      </c>
      <c r="DE49" s="1045">
        <f>+'1035 CAPSALUD'!$O$89</f>
        <v>0.3</v>
      </c>
      <c r="DF49" s="1213">
        <f>+'1035 CAPSALUD'!$J$89</f>
        <v>1</v>
      </c>
      <c r="DG49" s="1045">
        <f>+'1035 CAPSALUD'!$O$90</f>
        <v>0.3</v>
      </c>
      <c r="DH49" s="1217">
        <f>+'1035 CAPSALUD'!$J$90</f>
        <v>1</v>
      </c>
      <c r="DI49" s="1224">
        <f>+'1035 CAPSALUD'!$D$85</f>
        <v>1</v>
      </c>
      <c r="DJ49" s="1221">
        <f>+'1035 CAPSALUD'!$D$91</f>
        <v>0.57227579509379511</v>
      </c>
      <c r="DK49" s="1259">
        <f>+'1035 CAPSALUD'!$D$91</f>
        <v>0.57227579509379511</v>
      </c>
      <c r="DL49" s="1256">
        <v>43</v>
      </c>
      <c r="DM49" s="1130">
        <v>0.42571324999999999</v>
      </c>
      <c r="DN49" s="1156">
        <f t="shared" si="1"/>
        <v>0.14656254509379513</v>
      </c>
    </row>
    <row r="50" spans="1:118" s="1125" customFormat="1" ht="42.75" customHeight="1" x14ac:dyDescent="0.25">
      <c r="A50" s="1046">
        <v>1004</v>
      </c>
      <c r="B50" s="1129" t="s">
        <v>5970</v>
      </c>
      <c r="C50" s="1129" t="s">
        <v>1082</v>
      </c>
      <c r="D50" s="1045">
        <f>+'1004 SDDE'!O2</f>
        <v>0.4</v>
      </c>
      <c r="E50" s="1045">
        <f>+'1004 SDDE'!O3</f>
        <v>0.4</v>
      </c>
      <c r="F50" s="1045">
        <f>+'1004 SDDE'!$O$4</f>
        <v>0.05</v>
      </c>
      <c r="G50" s="1045">
        <f>+'1004 SDDE'!$O$5</f>
        <v>0.15</v>
      </c>
      <c r="H50" s="1155">
        <f>+'1004 SDDE'!$J$2</f>
        <v>1</v>
      </c>
      <c r="I50" s="1045">
        <f>+'1004 SDDE'!$O$7</f>
        <v>0</v>
      </c>
      <c r="J50" s="1045">
        <f>+'1004 SDDE'!$O$8</f>
        <v>0</v>
      </c>
      <c r="K50" s="1045">
        <f>+'1004 SDDE'!$O$9</f>
        <v>0</v>
      </c>
      <c r="L50" s="1045">
        <f>+'1004 SDDE'!$O$10</f>
        <v>0.3</v>
      </c>
      <c r="M50" s="1155">
        <f>+'1004 SDDE'!$J$7</f>
        <v>0.3</v>
      </c>
      <c r="N50" s="1045">
        <f>+'1004 SDDE'!$O$12</f>
        <v>0.1</v>
      </c>
      <c r="O50" s="1045">
        <f>+'1004 SDDE'!$O$13</f>
        <v>0.1</v>
      </c>
      <c r="P50" s="1045">
        <f>+'1004 SDDE'!$O$14</f>
        <v>0.5</v>
      </c>
      <c r="Q50" s="1045">
        <f>+'1004 SDDE'!$O$15</f>
        <v>0.3</v>
      </c>
      <c r="R50" s="1245">
        <f>+'1004 SDDE'!$J$12</f>
        <v>1</v>
      </c>
      <c r="S50" s="1250">
        <f>+'1004 SDDE'!$D$2</f>
        <v>0.75499999999999989</v>
      </c>
      <c r="T50" s="1231">
        <f>+'1004 SDDE'!$O$17</f>
        <v>0.1</v>
      </c>
      <c r="U50" s="1045">
        <f>+'1004 SDDE'!$O$18</f>
        <v>0.05</v>
      </c>
      <c r="V50" s="1045">
        <f>+'1004 SDDE'!$O$19</f>
        <v>0.21249999999999999</v>
      </c>
      <c r="W50" s="1162">
        <f>+'1004 SDDE'!$J$17</f>
        <v>0.36250000000000004</v>
      </c>
      <c r="X50" s="1045">
        <f>+'1004 SDDE'!$O$21</f>
        <v>0.1</v>
      </c>
      <c r="Y50" s="1045">
        <f>+'1004 SDDE'!$O$22</f>
        <v>0</v>
      </c>
      <c r="Z50" s="1045">
        <f>+'1004 SDDE'!$O$23</f>
        <v>0.05</v>
      </c>
      <c r="AA50" s="1045">
        <f>+'1004 SDDE'!$O$24</f>
        <v>0.39</v>
      </c>
      <c r="AB50" s="1045">
        <f>+'1004 SDDE'!$O$25</f>
        <v>0</v>
      </c>
      <c r="AC50" s="1162">
        <f>+'1004 SDDE'!$J$21</f>
        <v>0.54</v>
      </c>
      <c r="AD50" s="1045">
        <f>+'1004 SDDE'!$O$27</f>
        <v>0.1</v>
      </c>
      <c r="AE50" s="1045">
        <f>+'1004 SDDE'!$O$28</f>
        <v>0.15</v>
      </c>
      <c r="AF50" s="1045">
        <f>+'1004 SDDE'!$O$29</f>
        <v>0.3</v>
      </c>
      <c r="AG50" s="1162">
        <f>+'1004 SDDE'!$J$27</f>
        <v>0.55000000000000004</v>
      </c>
      <c r="AH50" s="1045">
        <f>+'1004 SDDE'!$O$31</f>
        <v>0.1</v>
      </c>
      <c r="AI50" s="1045">
        <f>+'1004 SDDE'!$O$32</f>
        <v>0.1</v>
      </c>
      <c r="AJ50" s="1045">
        <f>+'1004 SDDE'!$O$33</f>
        <v>0.25</v>
      </c>
      <c r="AK50" s="1045">
        <f>+'1004 SDDE'!$O$34</f>
        <v>0.25</v>
      </c>
      <c r="AL50" s="1045">
        <f>+'1004 SDDE'!$O$35</f>
        <v>0.25</v>
      </c>
      <c r="AM50" s="1045">
        <f>+'1004 SDDE'!$O$36</f>
        <v>0.05</v>
      </c>
      <c r="AN50" s="1162">
        <f>+'1004 SDDE'!$J$31</f>
        <v>1</v>
      </c>
      <c r="AO50" s="1334">
        <f>+'1004 SDDE'!$O$37</f>
        <v>1</v>
      </c>
      <c r="AP50" s="1045">
        <f>+'1004 SDDE'!$O$38</f>
        <v>0.1</v>
      </c>
      <c r="AQ50" s="1045">
        <f>+'1004 SDDE'!$O$39</f>
        <v>0.1</v>
      </c>
      <c r="AR50" s="1045">
        <f>+'1004 SDDE'!$O$40</f>
        <v>0</v>
      </c>
      <c r="AS50" s="1045">
        <f>+'1004 SDDE'!$O$41</f>
        <v>0</v>
      </c>
      <c r="AT50" s="1045">
        <f>+'1004 SDDE'!$O$42</f>
        <v>0.1</v>
      </c>
      <c r="AU50" s="1045">
        <f>+'1004 SDDE'!$O$43</f>
        <v>0</v>
      </c>
      <c r="AV50" s="1045">
        <f>+'1004 SDDE'!$O$44</f>
        <v>0</v>
      </c>
      <c r="AW50" s="1162">
        <f>+'1004 SDDE'!$J$38</f>
        <v>0.3636363636363637</v>
      </c>
      <c r="AX50" s="1334">
        <f>+'1004 SDDE'!$O$45</f>
        <v>0.30000000000000004</v>
      </c>
      <c r="AY50" s="1045">
        <f>+'1004 SDDE'!$O$46</f>
        <v>0</v>
      </c>
      <c r="AZ50" s="1045">
        <f>+'1004 SDDE'!$O$47</f>
        <v>0</v>
      </c>
      <c r="BA50" s="1045">
        <f>+'1004 SDDE'!$O$48</f>
        <v>0</v>
      </c>
      <c r="BB50" s="1045">
        <f>+'1004 SDDE'!$O$49</f>
        <v>0</v>
      </c>
      <c r="BC50" s="1045">
        <f>+'1004 SDDE'!$O$50</f>
        <v>0</v>
      </c>
      <c r="BD50" s="1045">
        <f>+'1004 SDDE'!$O$51</f>
        <v>0</v>
      </c>
      <c r="BE50" s="1045">
        <f>+'1004 SDDE'!$O$52</f>
        <v>0</v>
      </c>
      <c r="BF50" s="1162">
        <f>+'1004 SDDE'!$J$46</f>
        <v>0</v>
      </c>
      <c r="BG50" s="1045">
        <f>+'1004 SDDE'!$O$54</f>
        <v>0.125</v>
      </c>
      <c r="BH50" s="1045">
        <f>+'1004 SDDE'!$O$55</f>
        <v>0</v>
      </c>
      <c r="BI50" s="1045">
        <f>+'1004 SDDE'!$O$56</f>
        <v>0.125</v>
      </c>
      <c r="BJ50" s="1045">
        <f>+'1004 SDDE'!$O$57</f>
        <v>0.125</v>
      </c>
      <c r="BK50" s="1045">
        <f>+'1004 SDDE'!$O$58</f>
        <v>0.125</v>
      </c>
      <c r="BL50" s="1045">
        <f>+'1004 SDDE'!$O$59</f>
        <v>0.125</v>
      </c>
      <c r="BM50" s="1045">
        <f>+'1004 SDDE'!$O$60</f>
        <v>0</v>
      </c>
      <c r="BN50" s="1045">
        <f>+'1004 SDDE'!$O$61</f>
        <v>0</v>
      </c>
      <c r="BO50" s="1238">
        <f>+'1004 SDDE'!$J$54</f>
        <v>0.625</v>
      </c>
      <c r="BP50" s="1241">
        <f>+'1004 SDDE'!$D$17</f>
        <v>0.48060227272727279</v>
      </c>
      <c r="BQ50" s="1231">
        <f>+'1004 SDDE'!$O$63</f>
        <v>0</v>
      </c>
      <c r="BR50" s="1045">
        <f>+'1004 SDDE'!$O$64</f>
        <v>2.86E-2</v>
      </c>
      <c r="BS50" s="1045">
        <f>+'1004 SDDE'!$O$65</f>
        <v>2.86E-2</v>
      </c>
      <c r="BT50" s="1045">
        <f>+'1004 SDDE'!$O$66</f>
        <v>2.86E-2</v>
      </c>
      <c r="BU50" s="1045">
        <f>+'1004 SDDE'!$O$67</f>
        <v>2.86E-2</v>
      </c>
      <c r="BV50" s="1045">
        <f>+'1004 SDDE'!$O$68</f>
        <v>0</v>
      </c>
      <c r="BW50" s="1045">
        <f>+'1004 SDDE'!$O$69</f>
        <v>0</v>
      </c>
      <c r="BX50" s="1045">
        <f>+'1004 SDDE'!$O$70</f>
        <v>0</v>
      </c>
      <c r="BY50" s="1045">
        <f>+'1004 SDDE'!$O$71</f>
        <v>0</v>
      </c>
      <c r="BZ50" s="1045">
        <f>+'1004 SDDE'!$O$72</f>
        <v>0</v>
      </c>
      <c r="CA50" s="1045">
        <f>+'1004 SDDE'!$O$73</f>
        <v>0</v>
      </c>
      <c r="CB50" s="1045">
        <f>+'1004 SDDE'!$O$74</f>
        <v>0</v>
      </c>
      <c r="CC50" s="1045">
        <f>+'1004 SDDE'!$O$75</f>
        <v>0</v>
      </c>
      <c r="CD50" s="1045">
        <f>+'1004 SDDE'!$O$76</f>
        <v>0</v>
      </c>
      <c r="CE50" s="1045">
        <f>+'1004 SDDE'!$O$77</f>
        <v>0</v>
      </c>
      <c r="CF50" s="1045">
        <f>+'1004 SDDE'!$O$78</f>
        <v>0.1</v>
      </c>
      <c r="CG50" s="1045">
        <f>+'1004 SDDE'!$O$79</f>
        <v>0</v>
      </c>
      <c r="CH50" s="1045">
        <f>+'1004 SDDE'!$O$80</f>
        <v>0</v>
      </c>
      <c r="CI50" s="1208">
        <f>+'1004 SDDE'!$J$63</f>
        <v>0.21440000000000001</v>
      </c>
      <c r="CJ50" s="1045">
        <f>+'1004 SDDE'!$O$42</f>
        <v>0.1</v>
      </c>
      <c r="CK50" s="1045">
        <f>+'1004 SDDE'!$O$43</f>
        <v>0</v>
      </c>
      <c r="CL50" s="1045">
        <f>+'1004 SDDE'!$O$44</f>
        <v>0</v>
      </c>
      <c r="CM50" s="1208">
        <f>+'1004 SDDE'!$J$82</f>
        <v>0.22222222222222227</v>
      </c>
      <c r="CN50" s="1045">
        <f>+'1004 SDDE'!$O$34</f>
        <v>0.25</v>
      </c>
      <c r="CO50" s="1045">
        <f>+'1004 SDDE'!$O$35</f>
        <v>0.25</v>
      </c>
      <c r="CP50" s="1045">
        <f>+'1004 SDDE'!$O$36</f>
        <v>0.05</v>
      </c>
      <c r="CQ50" s="1208">
        <f>+'1004 SDDE'!$J$83</f>
        <v>1</v>
      </c>
      <c r="CR50" s="1045">
        <f>+'1004 SDDE'!$O$46</f>
        <v>0</v>
      </c>
      <c r="CS50" s="1045">
        <f>+'1004 SDDE'!$O$47</f>
        <v>0</v>
      </c>
      <c r="CT50" s="1045">
        <f>+'1004 SDDE'!$O$48</f>
        <v>0</v>
      </c>
      <c r="CU50" s="1045">
        <f>+'1004 SDDE'!$O$49</f>
        <v>0</v>
      </c>
      <c r="CV50" s="1045">
        <f>+'1004 SDDE'!$O$50</f>
        <v>0</v>
      </c>
      <c r="CW50" s="1045">
        <f>+'1004 SDDE'!$O$51</f>
        <v>0</v>
      </c>
      <c r="CX50" s="1045">
        <f>+'1004 SDDE'!$O$52</f>
        <v>0</v>
      </c>
      <c r="CY50" s="1228">
        <f>+'1004 SDDE'!$J$84</f>
        <v>0</v>
      </c>
      <c r="CZ50" s="1234">
        <f>+'1004 SDDE'!$D$63</f>
        <v>0.30320888888888886</v>
      </c>
      <c r="DA50" s="1231">
        <f>+'1004 SDDE'!$O$85</f>
        <v>0.1</v>
      </c>
      <c r="DB50" s="1045">
        <f>+'1004 SDDE'!$O$86</f>
        <v>0.1</v>
      </c>
      <c r="DC50" s="1045">
        <f>+'1004 SDDE'!$O$87</f>
        <v>0</v>
      </c>
      <c r="DD50" s="1213">
        <f>+'1004 SDDE'!$J$85</f>
        <v>0.5</v>
      </c>
      <c r="DE50" s="1045">
        <f>+'1004 SDDE'!$O$89</f>
        <v>0.3</v>
      </c>
      <c r="DF50" s="1213">
        <f>+'1004 SDDE'!$J$89</f>
        <v>1</v>
      </c>
      <c r="DG50" s="1045">
        <f>+'1004 SDDE'!$O$90</f>
        <v>0.3</v>
      </c>
      <c r="DH50" s="1217">
        <f>+'1004 SDDE'!$J$90</f>
        <v>1</v>
      </c>
      <c r="DI50" s="1224">
        <f>+'1004 SDDE'!$D$85</f>
        <v>0.8</v>
      </c>
      <c r="DJ50" s="1221">
        <f>+'1004 SDDE'!$D$91</f>
        <v>0.56115213888888893</v>
      </c>
      <c r="DK50" s="1259">
        <f>+'1004 SDDE'!$D$91</f>
        <v>0.56115213888888893</v>
      </c>
      <c r="DL50" s="1257">
        <v>44</v>
      </c>
      <c r="DM50" s="1130">
        <v>0.24753174747474746</v>
      </c>
      <c r="DN50" s="1156">
        <f t="shared" si="1"/>
        <v>0.31362039141414144</v>
      </c>
    </row>
    <row r="51" spans="1:118" s="1125" customFormat="1" ht="42.75" customHeight="1" x14ac:dyDescent="0.25">
      <c r="A51" s="1046">
        <v>1012</v>
      </c>
      <c r="B51" s="1129" t="s">
        <v>1830</v>
      </c>
      <c r="C51" s="1129" t="s">
        <v>1829</v>
      </c>
      <c r="D51" s="1045">
        <f>+'1012 UAECOB'!O2</f>
        <v>0</v>
      </c>
      <c r="E51" s="1045">
        <f>+'1012 UAECOB'!O3</f>
        <v>0</v>
      </c>
      <c r="F51" s="1045">
        <f>+'1012 UAECOB'!$O$4</f>
        <v>0.05</v>
      </c>
      <c r="G51" s="1045">
        <f>+'1012 UAECOB'!$O$5</f>
        <v>0.15</v>
      </c>
      <c r="H51" s="1155">
        <f>+'1012 UAECOB'!$J$2</f>
        <v>0.2</v>
      </c>
      <c r="I51" s="1045">
        <f>+'1012 UAECOB'!$O$7</f>
        <v>0.1</v>
      </c>
      <c r="J51" s="1045">
        <f>+'1012 UAECOB'!$O$8</f>
        <v>0.2</v>
      </c>
      <c r="K51" s="1045">
        <f>+'1012 UAECOB'!$O$9</f>
        <v>0.4</v>
      </c>
      <c r="L51" s="1045">
        <f>+'1012 UAECOB'!$O$10</f>
        <v>0.3</v>
      </c>
      <c r="M51" s="1155">
        <f>+'1012 UAECOB'!$J$7</f>
        <v>1</v>
      </c>
      <c r="N51" s="1045">
        <f>+'1012 UAECOB'!$O$12</f>
        <v>0.1</v>
      </c>
      <c r="O51" s="1045">
        <f>+'1012 UAECOB'!$O$13</f>
        <v>0</v>
      </c>
      <c r="P51" s="1045">
        <f>+'1012 UAECOB'!$O$14</f>
        <v>0.5</v>
      </c>
      <c r="Q51" s="1045">
        <f>+'1012 UAECOB'!$O$15</f>
        <v>0.3</v>
      </c>
      <c r="R51" s="1245">
        <f>+'1012 UAECOB'!$J$12</f>
        <v>0.89999999999999991</v>
      </c>
      <c r="S51" s="1250">
        <f>+'1012 UAECOB'!$D$2</f>
        <v>0.72499999999999987</v>
      </c>
      <c r="T51" s="1231">
        <f>+'1012 UAECOB'!$O$17</f>
        <v>0.1</v>
      </c>
      <c r="U51" s="1045">
        <f>+'1012 UAECOB'!$O$18</f>
        <v>0</v>
      </c>
      <c r="V51" s="1045">
        <f>+'1012 UAECOB'!$O$19</f>
        <v>0.68</v>
      </c>
      <c r="W51" s="1162">
        <f>+'1012 UAECOB'!$J$17</f>
        <v>0.78</v>
      </c>
      <c r="X51" s="1045">
        <f>+'1012 UAECOB'!$O$21</f>
        <v>0</v>
      </c>
      <c r="Y51" s="1045">
        <f>+'1012 UAECOB'!$O$22</f>
        <v>0</v>
      </c>
      <c r="Z51" s="1045">
        <f>+'1012 UAECOB'!$O$23</f>
        <v>0</v>
      </c>
      <c r="AA51" s="1045">
        <f>+'1012 UAECOB'!$O$24</f>
        <v>0</v>
      </c>
      <c r="AB51" s="1045">
        <f>+'1012 UAECOB'!$O$25</f>
        <v>0</v>
      </c>
      <c r="AC51" s="1162">
        <f>+'1012 UAECOB'!$J$21</f>
        <v>0</v>
      </c>
      <c r="AD51" s="1045">
        <f>+'1012 UAECOB'!$O$27</f>
        <v>0.1</v>
      </c>
      <c r="AE51" s="1045">
        <f>+'1012 UAECOB'!$O$28</f>
        <v>0.48</v>
      </c>
      <c r="AF51" s="1045">
        <f>+'1012 UAECOB'!$O$29</f>
        <v>0</v>
      </c>
      <c r="AG51" s="1162">
        <f>+'1012 UAECOB'!$J$27</f>
        <v>0.57999999999999996</v>
      </c>
      <c r="AH51" s="1045">
        <f>+'1012 UAECOB'!$O$31</f>
        <v>0</v>
      </c>
      <c r="AI51" s="1045">
        <f>+'1012 UAECOB'!$O$32</f>
        <v>0</v>
      </c>
      <c r="AJ51" s="1045">
        <f>+'1012 UAECOB'!$O$33</f>
        <v>0</v>
      </c>
      <c r="AK51" s="1045">
        <f>+'1012 UAECOB'!$O$34</f>
        <v>0</v>
      </c>
      <c r="AL51" s="1045">
        <f>+'1012 UAECOB'!$O$35</f>
        <v>0</v>
      </c>
      <c r="AM51" s="1045">
        <f>+'1012 UAECOB'!$O$36</f>
        <v>0</v>
      </c>
      <c r="AN51" s="1162">
        <f>+'1012 UAECOB'!$J$31</f>
        <v>0</v>
      </c>
      <c r="AO51" s="1334">
        <f>+'1012 UAECOB'!$O$37</f>
        <v>0</v>
      </c>
      <c r="AP51" s="1045">
        <f>+'1012 UAECOB'!$O$38</f>
        <v>0.1</v>
      </c>
      <c r="AQ51" s="1045">
        <f>+'1012 UAECOB'!$O$39</f>
        <v>0.1</v>
      </c>
      <c r="AR51" s="1045">
        <f>+'1012 UAECOB'!$O$40</f>
        <v>0.25</v>
      </c>
      <c r="AS51" s="1045">
        <f>+'1012 UAECOB'!$O$41</f>
        <v>0.1</v>
      </c>
      <c r="AT51" s="1045">
        <f>+'1012 UAECOB'!$O$42</f>
        <v>0</v>
      </c>
      <c r="AU51" s="1045">
        <f>+'1012 UAECOB'!$O$43</f>
        <v>0</v>
      </c>
      <c r="AV51" s="1045">
        <f>+'1012 UAECOB'!$O$44</f>
        <v>0</v>
      </c>
      <c r="AW51" s="1162">
        <f>+'1012 UAECOB'!$J$38</f>
        <v>1.0000000000000002</v>
      </c>
      <c r="AX51" s="1334">
        <f>+'1012 UAECOB'!$O$45</f>
        <v>0.55000000000000004</v>
      </c>
      <c r="AY51" s="1045">
        <f>+'1012 UAECOB'!$O$46</f>
        <v>0</v>
      </c>
      <c r="AZ51" s="1045">
        <f>+'1012 UAECOB'!$O$47</f>
        <v>0</v>
      </c>
      <c r="BA51" s="1045">
        <f>+'1012 UAECOB'!$O$48</f>
        <v>0</v>
      </c>
      <c r="BB51" s="1045">
        <f>+'1012 UAECOB'!$O$49</f>
        <v>0</v>
      </c>
      <c r="BC51" s="1045">
        <f>+'1012 UAECOB'!$O$50</f>
        <v>0</v>
      </c>
      <c r="BD51" s="1045">
        <f>+'1012 UAECOB'!$O$51</f>
        <v>0</v>
      </c>
      <c r="BE51" s="1045">
        <f>+'1012 UAECOB'!$O$52</f>
        <v>0.1</v>
      </c>
      <c r="BF51" s="1162">
        <f>+'1012 UAECOB'!$J$46</f>
        <v>0.1</v>
      </c>
      <c r="BG51" s="1045">
        <f>+'1012 UAECOB'!$O$54</f>
        <v>0.125</v>
      </c>
      <c r="BH51" s="1045">
        <f>+'1012 UAECOB'!$O$55</f>
        <v>0.125</v>
      </c>
      <c r="BI51" s="1045">
        <f>+'1012 UAECOB'!$O$56</f>
        <v>0.125</v>
      </c>
      <c r="BJ51" s="1045">
        <f>+'1012 UAECOB'!$O$57</f>
        <v>0.125</v>
      </c>
      <c r="BK51" s="1045">
        <f>+'1012 UAECOB'!$O$58</f>
        <v>0.125</v>
      </c>
      <c r="BL51" s="1045">
        <f>+'1012 UAECOB'!$O$59</f>
        <v>0.125</v>
      </c>
      <c r="BM51" s="1045">
        <f>+'1012 UAECOB'!$O$60</f>
        <v>0.125</v>
      </c>
      <c r="BN51" s="1045">
        <f>+'1012 UAECOB'!$O$61</f>
        <v>0</v>
      </c>
      <c r="BO51" s="1238">
        <f>+'1012 UAECOB'!$J$54</f>
        <v>0.875</v>
      </c>
      <c r="BP51" s="1241">
        <f>+'1012 UAECOB'!$D$17</f>
        <v>0.53050000000000008</v>
      </c>
      <c r="BQ51" s="1231">
        <f>+'1012 UAECOB'!$O$63</f>
        <v>0</v>
      </c>
      <c r="BR51" s="1045">
        <f>+'1012 UAECOB'!$O$64</f>
        <v>2.86E-2</v>
      </c>
      <c r="BS51" s="1045">
        <f>+'1012 UAECOB'!$O$65</f>
        <v>2.86E-2</v>
      </c>
      <c r="BT51" s="1045">
        <f>+'1012 UAECOB'!$O$66</f>
        <v>2.86E-2</v>
      </c>
      <c r="BU51" s="1045">
        <f>+'1012 UAECOB'!$O$67</f>
        <v>2.86E-2</v>
      </c>
      <c r="BV51" s="1045">
        <f>+'1012 UAECOB'!$O$68</f>
        <v>0</v>
      </c>
      <c r="BW51" s="1045">
        <f>+'1012 UAECOB'!$O$69</f>
        <v>0</v>
      </c>
      <c r="BX51" s="1045">
        <f>+'1012 UAECOB'!$O$70</f>
        <v>0</v>
      </c>
      <c r="BY51" s="1045">
        <f>+'1012 UAECOB'!$O$71</f>
        <v>0</v>
      </c>
      <c r="BZ51" s="1045">
        <f>+'1012 UAECOB'!$O$72</f>
        <v>0</v>
      </c>
      <c r="CA51" s="1045">
        <f>+'1012 UAECOB'!$O$73</f>
        <v>0</v>
      </c>
      <c r="CB51" s="1045">
        <f>+'1012 UAECOB'!$O$74</f>
        <v>0</v>
      </c>
      <c r="CC51" s="1045">
        <f>+'1012 UAECOB'!$O$75</f>
        <v>0</v>
      </c>
      <c r="CD51" s="1045">
        <f>+'1012 UAECOB'!$O$76</f>
        <v>0</v>
      </c>
      <c r="CE51" s="1045">
        <f>+'1012 UAECOB'!$O$77</f>
        <v>0</v>
      </c>
      <c r="CF51" s="1045">
        <f>+'1012 UAECOB'!$O$78</f>
        <v>0</v>
      </c>
      <c r="CG51" s="1045">
        <f>+'1012 UAECOB'!$O$79</f>
        <v>0</v>
      </c>
      <c r="CH51" s="1045">
        <f>+'1012 UAECOB'!$O$80</f>
        <v>0</v>
      </c>
      <c r="CI51" s="1208">
        <f>+'1012 UAECOB'!$J$63</f>
        <v>0.1144</v>
      </c>
      <c r="CJ51" s="1045">
        <f>+'1012 UAECOB'!$O$42</f>
        <v>0</v>
      </c>
      <c r="CK51" s="1045">
        <f>+'1012 UAECOB'!$O$43</f>
        <v>0</v>
      </c>
      <c r="CL51" s="1045">
        <f>+'1012 UAECOB'!$O$44</f>
        <v>0</v>
      </c>
      <c r="CM51" s="1208">
        <f>+'1012 UAECOB'!$J$82</f>
        <v>0</v>
      </c>
      <c r="CN51" s="1045">
        <f>+'1012 UAECOB'!$O$34</f>
        <v>0</v>
      </c>
      <c r="CO51" s="1045">
        <f>+'1012 UAECOB'!$O$35</f>
        <v>0</v>
      </c>
      <c r="CP51" s="1045">
        <f>+'1012 UAECOB'!$O$36</f>
        <v>0</v>
      </c>
      <c r="CQ51" s="1208">
        <f>+'1012 UAECOB'!$J$83</f>
        <v>0</v>
      </c>
      <c r="CR51" s="1045">
        <f>+'1012 UAECOB'!$O$46</f>
        <v>0</v>
      </c>
      <c r="CS51" s="1045">
        <f>+'1012 UAECOB'!$O$47</f>
        <v>0</v>
      </c>
      <c r="CT51" s="1045">
        <f>+'1012 UAECOB'!$O$48</f>
        <v>0</v>
      </c>
      <c r="CU51" s="1045">
        <f>+'1012 UAECOB'!$O$49</f>
        <v>0</v>
      </c>
      <c r="CV51" s="1045">
        <f>+'1012 UAECOB'!$O$50</f>
        <v>0</v>
      </c>
      <c r="CW51" s="1045">
        <f>+'1012 UAECOB'!$O$51</f>
        <v>0</v>
      </c>
      <c r="CX51" s="1045">
        <f>+'1012 UAECOB'!$O$52</f>
        <v>0.1</v>
      </c>
      <c r="CY51" s="1228">
        <f>+'1012 UAECOB'!$J$84</f>
        <v>0.1</v>
      </c>
      <c r="CZ51" s="1234">
        <f>+'1012 UAECOB'!$D$63</f>
        <v>4.9319999999999996E-2</v>
      </c>
      <c r="DA51" s="1231">
        <f>+'1012 UAECOB'!$O$85</f>
        <v>0.1</v>
      </c>
      <c r="DB51" s="1045">
        <f>+'1012 UAECOB'!$O$86</f>
        <v>0.1</v>
      </c>
      <c r="DC51" s="1045">
        <f>+'1012 UAECOB'!$O$87</f>
        <v>0</v>
      </c>
      <c r="DD51" s="1213">
        <f>+'1012 UAECOB'!$J$85</f>
        <v>0.5</v>
      </c>
      <c r="DE51" s="1045">
        <f>+'1012 UAECOB'!$O$89</f>
        <v>0.3</v>
      </c>
      <c r="DF51" s="1213">
        <f>+'1012 UAECOB'!$J$89</f>
        <v>1</v>
      </c>
      <c r="DG51" s="1045">
        <f>+'1012 UAECOB'!$O$90</f>
        <v>0.3</v>
      </c>
      <c r="DH51" s="1217">
        <f>+'1012 UAECOB'!$J$90</f>
        <v>1</v>
      </c>
      <c r="DI51" s="1224">
        <f>+'1012 UAECOB'!$D$85</f>
        <v>0.8</v>
      </c>
      <c r="DJ51" s="1221">
        <f>+'1012 UAECOB'!$D$91</f>
        <v>0.55420700000000012</v>
      </c>
      <c r="DK51" s="1259">
        <f>+'1012 UAECOB'!$D$91</f>
        <v>0.55420700000000012</v>
      </c>
      <c r="DL51" s="1257">
        <v>45</v>
      </c>
      <c r="DM51" s="1130">
        <v>0.52026533333333336</v>
      </c>
      <c r="DN51" s="1156">
        <f t="shared" si="1"/>
        <v>3.3941666666666759E-2</v>
      </c>
    </row>
    <row r="52" spans="1:118" s="1125" customFormat="1" ht="42.75" customHeight="1" x14ac:dyDescent="0.25">
      <c r="A52" s="1046">
        <v>1038</v>
      </c>
      <c r="B52" s="1129" t="s">
        <v>41</v>
      </c>
      <c r="C52" s="1129" t="s">
        <v>100</v>
      </c>
      <c r="D52" s="1045">
        <f>+'1038 SDHAB'!O2</f>
        <v>0.4</v>
      </c>
      <c r="E52" s="1045">
        <f>+'1038 SDHAB'!O3</f>
        <v>0.2</v>
      </c>
      <c r="F52" s="1045">
        <f>+'1038 SDHAB'!$O$4</f>
        <v>0.05</v>
      </c>
      <c r="G52" s="1045">
        <f>+'1038 SDHAB'!$O$5</f>
        <v>0.15</v>
      </c>
      <c r="H52" s="1155">
        <f>+'1038 SDHAB'!$J$2</f>
        <v>0.80000000000000016</v>
      </c>
      <c r="I52" s="1045">
        <f>+'1038 SDHAB'!$O$7</f>
        <v>0.1</v>
      </c>
      <c r="J52" s="1045">
        <f>+'1038 SDHAB'!$O$8</f>
        <v>0.2</v>
      </c>
      <c r="K52" s="1045">
        <f>+'1038 SDHAB'!$O$9</f>
        <v>0.4</v>
      </c>
      <c r="L52" s="1045">
        <f>+'1038 SDHAB'!$O$10</f>
        <v>0.3</v>
      </c>
      <c r="M52" s="1155">
        <f>+'1038 SDHAB'!$J$7</f>
        <v>1</v>
      </c>
      <c r="N52" s="1045">
        <f>+'1038 SDHAB'!$O$12</f>
        <v>0.1</v>
      </c>
      <c r="O52" s="1045">
        <f>+'1038 SDHAB'!$O$13</f>
        <v>0.1</v>
      </c>
      <c r="P52" s="1045">
        <f>+'1038 SDHAB'!$O$14</f>
        <v>0.3</v>
      </c>
      <c r="Q52" s="1045">
        <f>+'1038 SDHAB'!$O$15</f>
        <v>0.3</v>
      </c>
      <c r="R52" s="1245">
        <f>+'1038 SDHAB'!$J$12</f>
        <v>0.8</v>
      </c>
      <c r="S52" s="1250">
        <f>+'1038 SDHAB'!$D$2</f>
        <v>0.87000000000000011</v>
      </c>
      <c r="T52" s="1231">
        <f>+'1038 SDHAB'!$O$17</f>
        <v>0.1</v>
      </c>
      <c r="U52" s="1045">
        <f>+'1038 SDHAB'!$O$18</f>
        <v>0.05</v>
      </c>
      <c r="V52" s="1045">
        <f>+'1038 SDHAB'!$O$19</f>
        <v>0</v>
      </c>
      <c r="W52" s="1162">
        <f>+'1038 SDHAB'!$J$17</f>
        <v>0.15000000000000002</v>
      </c>
      <c r="X52" s="1045">
        <f>+'1038 SDHAB'!$O$21</f>
        <v>0.1</v>
      </c>
      <c r="Y52" s="1045">
        <f>+'1038 SDHAB'!$O$22</f>
        <v>0</v>
      </c>
      <c r="Z52" s="1045">
        <f>+'1038 SDHAB'!$O$23</f>
        <v>0.05</v>
      </c>
      <c r="AA52" s="1045">
        <f>+'1038 SDHAB'!$O$24</f>
        <v>0.2</v>
      </c>
      <c r="AB52" s="1045">
        <f>+'1038 SDHAB'!$O$25</f>
        <v>0</v>
      </c>
      <c r="AC52" s="1162">
        <f>+'1038 SDHAB'!$J$21</f>
        <v>0.35000000000000003</v>
      </c>
      <c r="AD52" s="1045">
        <f>+'1038 SDHAB'!$O$27</f>
        <v>0.1</v>
      </c>
      <c r="AE52" s="1045">
        <f>+'1038 SDHAB'!$O$28</f>
        <v>0.10909090909090909</v>
      </c>
      <c r="AF52" s="1045">
        <f>+'1038 SDHAB'!$O$29</f>
        <v>0</v>
      </c>
      <c r="AG52" s="1162">
        <f>+'1038 SDHAB'!$J$27</f>
        <v>0.20909090909090911</v>
      </c>
      <c r="AH52" s="1045">
        <f>+'1038 SDHAB'!$O$31</f>
        <v>0</v>
      </c>
      <c r="AI52" s="1045">
        <f>+'1038 SDHAB'!$O$32</f>
        <v>0</v>
      </c>
      <c r="AJ52" s="1045">
        <f>+'1038 SDHAB'!$O$33</f>
        <v>0</v>
      </c>
      <c r="AK52" s="1045">
        <f>+'1038 SDHAB'!$O$34</f>
        <v>0</v>
      </c>
      <c r="AL52" s="1045">
        <f>+'1038 SDHAB'!$O$35</f>
        <v>0</v>
      </c>
      <c r="AM52" s="1045">
        <f>+'1038 SDHAB'!$O$36</f>
        <v>0</v>
      </c>
      <c r="AN52" s="1162">
        <f>+'1038 SDHAB'!$J$31</f>
        <v>0</v>
      </c>
      <c r="AO52" s="1334">
        <f>+'1038 SDHAB'!$O$37</f>
        <v>0</v>
      </c>
      <c r="AP52" s="1045">
        <f>+'1038 SDHAB'!$O$38</f>
        <v>0.1</v>
      </c>
      <c r="AQ52" s="1045">
        <f>+'1038 SDHAB'!$O$39</f>
        <v>0.1</v>
      </c>
      <c r="AR52" s="1045">
        <f>+'1038 SDHAB'!$O$40</f>
        <v>0.25</v>
      </c>
      <c r="AS52" s="1045">
        <f>+'1038 SDHAB'!$O$41</f>
        <v>0.1</v>
      </c>
      <c r="AT52" s="1045">
        <f>+'1038 SDHAB'!$O$42</f>
        <v>0.1</v>
      </c>
      <c r="AU52" s="1045">
        <f>+'1038 SDHAB'!$O$43</f>
        <v>0</v>
      </c>
      <c r="AV52" s="1045">
        <f>+'1038 SDHAB'!$O$44</f>
        <v>0</v>
      </c>
      <c r="AW52" s="1162">
        <f>+'1038 SDHAB'!$J$38</f>
        <v>1</v>
      </c>
      <c r="AX52" s="1334">
        <f>+'1038 SDHAB'!$O$45</f>
        <v>0.65</v>
      </c>
      <c r="AY52" s="1045">
        <f>+'1038 SDHAB'!$O$46</f>
        <v>0</v>
      </c>
      <c r="AZ52" s="1045">
        <f>+'1038 SDHAB'!$O$47</f>
        <v>0</v>
      </c>
      <c r="BA52" s="1045">
        <f>+'1038 SDHAB'!$O$48</f>
        <v>0</v>
      </c>
      <c r="BB52" s="1045">
        <f>+'1038 SDHAB'!$O$49</f>
        <v>0</v>
      </c>
      <c r="BC52" s="1045">
        <f>+'1038 SDHAB'!$O$50</f>
        <v>0</v>
      </c>
      <c r="BD52" s="1045">
        <f>+'1038 SDHAB'!$O$51</f>
        <v>0</v>
      </c>
      <c r="BE52" s="1045">
        <f>+'1038 SDHAB'!$O$52</f>
        <v>0.1</v>
      </c>
      <c r="BF52" s="1162">
        <f>+'1038 SDHAB'!$J$46</f>
        <v>0.1</v>
      </c>
      <c r="BG52" s="1045">
        <f>+'1038 SDHAB'!$O$54</f>
        <v>0.125</v>
      </c>
      <c r="BH52" s="1045">
        <f>+'1038 SDHAB'!$O$55</f>
        <v>0.125</v>
      </c>
      <c r="BI52" s="1045">
        <f>+'1038 SDHAB'!$O$56</f>
        <v>0.125</v>
      </c>
      <c r="BJ52" s="1045">
        <f>+'1038 SDHAB'!$O$57</f>
        <v>0.125</v>
      </c>
      <c r="BK52" s="1045">
        <f>+'1038 SDHAB'!$O$58</f>
        <v>0.125</v>
      </c>
      <c r="BL52" s="1045">
        <f>+'1038 SDHAB'!$O$59</f>
        <v>0.125</v>
      </c>
      <c r="BM52" s="1045">
        <f>+'1038 SDHAB'!$O$60</f>
        <v>0.125</v>
      </c>
      <c r="BN52" s="1045">
        <f>+'1038 SDHAB'!$O$61</f>
        <v>0.125</v>
      </c>
      <c r="BO52" s="1238">
        <f>+'1038 SDHAB'!$J$54</f>
        <v>1</v>
      </c>
      <c r="BP52" s="1241">
        <f>+'1038 SDHAB'!$D$17</f>
        <v>0.42681818181818187</v>
      </c>
      <c r="BQ52" s="1231">
        <f>+'1038 SDHAB'!$O$63</f>
        <v>0</v>
      </c>
      <c r="BR52" s="1045">
        <f>+'1038 SDHAB'!$O$64</f>
        <v>2.86E-2</v>
      </c>
      <c r="BS52" s="1045">
        <f>+'1038 SDHAB'!$O$65</f>
        <v>2.86E-2</v>
      </c>
      <c r="BT52" s="1045">
        <f>+'1038 SDHAB'!$O$66</f>
        <v>2.86E-2</v>
      </c>
      <c r="BU52" s="1045">
        <f>+'1038 SDHAB'!$O$67</f>
        <v>2.86E-2</v>
      </c>
      <c r="BV52" s="1045">
        <f>+'1038 SDHAB'!$O$68</f>
        <v>0</v>
      </c>
      <c r="BW52" s="1045">
        <f>+'1038 SDHAB'!$O$69</f>
        <v>0</v>
      </c>
      <c r="BX52" s="1045">
        <f>+'1038 SDHAB'!$O$70</f>
        <v>0</v>
      </c>
      <c r="BY52" s="1045">
        <f>+'1038 SDHAB'!$O$71</f>
        <v>0</v>
      </c>
      <c r="BZ52" s="1045">
        <f>+'1038 SDHAB'!$O$72</f>
        <v>0</v>
      </c>
      <c r="CA52" s="1045">
        <f>+'1038 SDHAB'!$O$73</f>
        <v>0</v>
      </c>
      <c r="CB52" s="1045">
        <f>+'1038 SDHAB'!$O$74</f>
        <v>0</v>
      </c>
      <c r="CC52" s="1045">
        <f>+'1038 SDHAB'!$O$75</f>
        <v>0</v>
      </c>
      <c r="CD52" s="1045">
        <f>+'1038 SDHAB'!$O$76</f>
        <v>0</v>
      </c>
      <c r="CE52" s="1045">
        <f>+'1038 SDHAB'!$O$77</f>
        <v>0</v>
      </c>
      <c r="CF52" s="1045">
        <f>+'1038 SDHAB'!$O$78</f>
        <v>0</v>
      </c>
      <c r="CG52" s="1045">
        <f>+'1038 SDHAB'!$O$79</f>
        <v>0</v>
      </c>
      <c r="CH52" s="1045">
        <f>+'1038 SDHAB'!$O$80</f>
        <v>0</v>
      </c>
      <c r="CI52" s="1208">
        <f>+'1038 SDHAB'!$J$63</f>
        <v>0.1144</v>
      </c>
      <c r="CJ52" s="1045">
        <f>+'1038 SDHAB'!$O$42</f>
        <v>0.1</v>
      </c>
      <c r="CK52" s="1045">
        <f>+'1038 SDHAB'!$O$43</f>
        <v>0</v>
      </c>
      <c r="CL52" s="1045">
        <f>+'1038 SDHAB'!$O$44</f>
        <v>0</v>
      </c>
      <c r="CM52" s="1208">
        <f>+'1038 SDHAB'!$J$82</f>
        <v>0.22222222222222227</v>
      </c>
      <c r="CN52" s="1045">
        <f>+'1038 SDHAB'!$O$34</f>
        <v>0</v>
      </c>
      <c r="CO52" s="1045">
        <f>+'1038 SDHAB'!$O$35</f>
        <v>0</v>
      </c>
      <c r="CP52" s="1045">
        <f>+'1038 SDHAB'!$O$36</f>
        <v>0</v>
      </c>
      <c r="CQ52" s="1208">
        <f>+'1038 SDHAB'!$J$83</f>
        <v>0</v>
      </c>
      <c r="CR52" s="1045">
        <f>+'1038 SDHAB'!$O$46</f>
        <v>0</v>
      </c>
      <c r="CS52" s="1045">
        <f>+'1038 SDHAB'!$O$47</f>
        <v>0</v>
      </c>
      <c r="CT52" s="1045">
        <f>+'1038 SDHAB'!$O$48</f>
        <v>0</v>
      </c>
      <c r="CU52" s="1045">
        <f>+'1038 SDHAB'!$O$49</f>
        <v>0</v>
      </c>
      <c r="CV52" s="1045">
        <f>+'1038 SDHAB'!$O$50</f>
        <v>0</v>
      </c>
      <c r="CW52" s="1045">
        <f>+'1038 SDHAB'!$O$51</f>
        <v>0</v>
      </c>
      <c r="CX52" s="1045">
        <f>+'1038 SDHAB'!$O$52</f>
        <v>0.1</v>
      </c>
      <c r="CY52" s="1228">
        <f>+'1038 SDHAB'!$J$84</f>
        <v>0.1</v>
      </c>
      <c r="CZ52" s="1234">
        <f>+'1038 SDHAB'!$D$63</f>
        <v>0.13820888888888888</v>
      </c>
      <c r="DA52" s="1231">
        <f>+'1038 SDHAB'!$O$85</f>
        <v>0.1</v>
      </c>
      <c r="DB52" s="1045">
        <f>+'1038 SDHAB'!$O$86</f>
        <v>0.1</v>
      </c>
      <c r="DC52" s="1045">
        <f>+'1038 SDHAB'!$O$87</f>
        <v>0.2</v>
      </c>
      <c r="DD52" s="1213">
        <f>+'1038 SDHAB'!$J$85</f>
        <v>1</v>
      </c>
      <c r="DE52" s="1045">
        <f>+'1038 SDHAB'!$O$89</f>
        <v>0.3</v>
      </c>
      <c r="DF52" s="1213">
        <f>+'1038 SDHAB'!$J$89</f>
        <v>1</v>
      </c>
      <c r="DG52" s="1045">
        <f>+'1038 SDHAB'!$O$90</f>
        <v>0</v>
      </c>
      <c r="DH52" s="1217">
        <f>+'1038 SDHAB'!$J$90</f>
        <v>0</v>
      </c>
      <c r="DI52" s="1224">
        <f>+'1038 SDHAB'!$D$85</f>
        <v>0.7</v>
      </c>
      <c r="DJ52" s="1221">
        <f>+'1038 SDHAB'!$D$91</f>
        <v>0.54457088888888894</v>
      </c>
      <c r="DK52" s="1259">
        <f>+'1038 SDHAB'!$D$91</f>
        <v>0.54457088888888894</v>
      </c>
      <c r="DL52" s="1256">
        <v>46</v>
      </c>
      <c r="DM52" s="1130">
        <v>0.37026654106280193</v>
      </c>
      <c r="DN52" s="1156">
        <f t="shared" si="1"/>
        <v>0.174304347826087</v>
      </c>
    </row>
    <row r="53" spans="1:118" s="1125" customFormat="1" ht="42.75" customHeight="1" x14ac:dyDescent="0.25">
      <c r="A53" s="1046">
        <v>1031</v>
      </c>
      <c r="B53" s="1129" t="s">
        <v>35</v>
      </c>
      <c r="C53" s="1129" t="s">
        <v>1700</v>
      </c>
      <c r="D53" s="1045">
        <f>+'1031 METRO'!O2</f>
        <v>0.4</v>
      </c>
      <c r="E53" s="1045">
        <f>+'1031 METRO'!O3</f>
        <v>0.2</v>
      </c>
      <c r="F53" s="1045">
        <f>+'1031 METRO'!$O$4</f>
        <v>0.05</v>
      </c>
      <c r="G53" s="1045">
        <f>+'1031 METRO'!$O$5</f>
        <v>0.15</v>
      </c>
      <c r="H53" s="1155">
        <f>+'1031 METRO'!$J$2</f>
        <v>0.80000000000000016</v>
      </c>
      <c r="I53" s="1045">
        <f>+'1031 METRO'!$O$7</f>
        <v>0.1</v>
      </c>
      <c r="J53" s="1045">
        <f>+'1031 METRO'!$O$8</f>
        <v>0.2</v>
      </c>
      <c r="K53" s="1045">
        <f>+'1031 METRO'!$O$9</f>
        <v>0.4</v>
      </c>
      <c r="L53" s="1045">
        <f>+'1031 METRO'!$O$10</f>
        <v>0.3</v>
      </c>
      <c r="M53" s="1155">
        <f>+'1031 METRO'!$J$7</f>
        <v>1</v>
      </c>
      <c r="N53" s="1045">
        <f>+'1031 METRO'!$O$12</f>
        <v>0.1</v>
      </c>
      <c r="O53" s="1045">
        <f>+'1031 METRO'!$O$13</f>
        <v>0.1</v>
      </c>
      <c r="P53" s="1045">
        <f>+'1031 METRO'!$O$14</f>
        <v>0.5</v>
      </c>
      <c r="Q53" s="1045">
        <f>+'1031 METRO'!$O$15</f>
        <v>0.3</v>
      </c>
      <c r="R53" s="1245">
        <f>+'1031 METRO'!$J$12</f>
        <v>1</v>
      </c>
      <c r="S53" s="1250">
        <f>+'1031 METRO'!$D$2</f>
        <v>0.94000000000000006</v>
      </c>
      <c r="T53" s="1231">
        <f>+'1031 METRO'!$O$17</f>
        <v>0.1</v>
      </c>
      <c r="U53" s="1045">
        <f>+'1031 METRO'!$O$18</f>
        <v>0.05</v>
      </c>
      <c r="V53" s="1045">
        <f>+'1031 METRO'!$O$19</f>
        <v>0.23181818181818178</v>
      </c>
      <c r="W53" s="1162">
        <f>+'1031 METRO'!$J$17</f>
        <v>0.38181818181818183</v>
      </c>
      <c r="X53" s="1045">
        <f>+'1031 METRO'!$O$21</f>
        <v>0.1</v>
      </c>
      <c r="Y53" s="1045">
        <f>+'1031 METRO'!$O$22</f>
        <v>0.05</v>
      </c>
      <c r="Z53" s="1045">
        <f>+'1031 METRO'!$O$23</f>
        <v>0.05</v>
      </c>
      <c r="AA53" s="1045">
        <f>+'1031 METRO'!$O$24</f>
        <v>0.5</v>
      </c>
      <c r="AB53" s="1045">
        <f>+'1031 METRO'!$O$25</f>
        <v>0</v>
      </c>
      <c r="AC53" s="1162">
        <f>+'1031 METRO'!$J$21</f>
        <v>0.7</v>
      </c>
      <c r="AD53" s="1045">
        <f>+'1031 METRO'!$O$27</f>
        <v>0.1</v>
      </c>
      <c r="AE53" s="1045">
        <f>+'1031 METRO'!$O$28</f>
        <v>0.16363636363636361</v>
      </c>
      <c r="AF53" s="1045">
        <f>+'1031 METRO'!$O$29</f>
        <v>0.3</v>
      </c>
      <c r="AG53" s="1162">
        <f>+'1031 METRO'!$J$27</f>
        <v>0.5636363636363636</v>
      </c>
      <c r="AH53" s="1045">
        <f>+'1031 METRO'!$O$31</f>
        <v>0</v>
      </c>
      <c r="AI53" s="1045">
        <f>+'1031 METRO'!$O$32</f>
        <v>0</v>
      </c>
      <c r="AJ53" s="1045">
        <f>+'1031 METRO'!$O$33</f>
        <v>0</v>
      </c>
      <c r="AK53" s="1045">
        <f>+'1031 METRO'!$O$34</f>
        <v>0</v>
      </c>
      <c r="AL53" s="1045">
        <f>+'1031 METRO'!$O$35</f>
        <v>0</v>
      </c>
      <c r="AM53" s="1045">
        <f>+'1031 METRO'!$O$36</f>
        <v>0</v>
      </c>
      <c r="AN53" s="1162">
        <f>+'1031 METRO'!$J$31</f>
        <v>0</v>
      </c>
      <c r="AO53" s="1334">
        <f>+'1031 METRO'!$O$37</f>
        <v>0</v>
      </c>
      <c r="AP53" s="1045">
        <f>+'1031 METRO'!$O$38</f>
        <v>0</v>
      </c>
      <c r="AQ53" s="1045">
        <f>+'1031 METRO'!$O$39</f>
        <v>0</v>
      </c>
      <c r="AR53" s="1045">
        <f>+'1031 METRO'!$O$40</f>
        <v>0</v>
      </c>
      <c r="AS53" s="1045">
        <f>+'1031 METRO'!$O$41</f>
        <v>0</v>
      </c>
      <c r="AT53" s="1045">
        <f>+'1031 METRO'!$O$42</f>
        <v>0</v>
      </c>
      <c r="AU53" s="1045">
        <f>+'1031 METRO'!$O$43</f>
        <v>0</v>
      </c>
      <c r="AV53" s="1045">
        <f>+'1031 METRO'!$O$44</f>
        <v>0</v>
      </c>
      <c r="AW53" s="1162">
        <f>+'1031 METRO'!$J$38</f>
        <v>0</v>
      </c>
      <c r="AX53" s="1334">
        <f>+'1031 METRO'!$O$45</f>
        <v>0</v>
      </c>
      <c r="AY53" s="1045">
        <f>+'1031 METRO'!$O$46</f>
        <v>0</v>
      </c>
      <c r="AZ53" s="1045">
        <f>+'1031 METRO'!$O$47</f>
        <v>0</v>
      </c>
      <c r="BA53" s="1045">
        <f>+'1031 METRO'!$O$48</f>
        <v>0</v>
      </c>
      <c r="BB53" s="1045">
        <f>+'1031 METRO'!$O$49</f>
        <v>0</v>
      </c>
      <c r="BC53" s="1045">
        <f>+'1031 METRO'!$O$50</f>
        <v>0</v>
      </c>
      <c r="BD53" s="1045">
        <f>+'1031 METRO'!$O$51</f>
        <v>0</v>
      </c>
      <c r="BE53" s="1045">
        <f>+'1031 METRO'!$O$52</f>
        <v>0.1</v>
      </c>
      <c r="BF53" s="1162">
        <f>+'1031 METRO'!$J$46</f>
        <v>0.1</v>
      </c>
      <c r="BG53" s="1045">
        <f>+'1031 METRO'!$O$54</f>
        <v>0</v>
      </c>
      <c r="BH53" s="1045">
        <f>+'1031 METRO'!$O$55</f>
        <v>0.125</v>
      </c>
      <c r="BI53" s="1045">
        <f>+'1031 METRO'!$O$56</f>
        <v>0.125</v>
      </c>
      <c r="BJ53" s="1045">
        <f>+'1031 METRO'!$O$57</f>
        <v>0.125</v>
      </c>
      <c r="BK53" s="1045">
        <f>+'1031 METRO'!$O$58</f>
        <v>0.125</v>
      </c>
      <c r="BL53" s="1045">
        <f>+'1031 METRO'!$O$59</f>
        <v>0</v>
      </c>
      <c r="BM53" s="1045">
        <f>+'1031 METRO'!$O$60</f>
        <v>0</v>
      </c>
      <c r="BN53" s="1045">
        <f>+'1031 METRO'!$O$61</f>
        <v>0</v>
      </c>
      <c r="BO53" s="1238">
        <f>+'1031 METRO'!$J$54</f>
        <v>0.5</v>
      </c>
      <c r="BP53" s="1241">
        <f>+'1031 METRO'!$D$17</f>
        <v>0.33500000000000002</v>
      </c>
      <c r="BQ53" s="1231">
        <f>+'1031 METRO'!$O$63</f>
        <v>0</v>
      </c>
      <c r="BR53" s="1045">
        <f>+'1031 METRO'!$O$64</f>
        <v>2.86E-2</v>
      </c>
      <c r="BS53" s="1045">
        <f>+'1031 METRO'!$O$65</f>
        <v>2.86E-2</v>
      </c>
      <c r="BT53" s="1045">
        <f>+'1031 METRO'!$O$66</f>
        <v>2.86E-2</v>
      </c>
      <c r="BU53" s="1045">
        <f>+'1031 METRO'!$O$67</f>
        <v>2.86E-2</v>
      </c>
      <c r="BV53" s="1045">
        <f>+'1031 METRO'!$O$68</f>
        <v>2.86E-2</v>
      </c>
      <c r="BW53" s="1045">
        <f>+'1031 METRO'!$O$69</f>
        <v>2.86E-2</v>
      </c>
      <c r="BX53" s="1045">
        <f>+'1031 METRO'!$O$70</f>
        <v>0</v>
      </c>
      <c r="BY53" s="1045">
        <f>+'1031 METRO'!$O$71</f>
        <v>2.86E-2</v>
      </c>
      <c r="BZ53" s="1045">
        <f>+'1031 METRO'!$O$72</f>
        <v>2.86E-2</v>
      </c>
      <c r="CA53" s="1045">
        <f>+'1031 METRO'!$O$73</f>
        <v>0</v>
      </c>
      <c r="CB53" s="1045">
        <f>+'1031 METRO'!$O$74</f>
        <v>0</v>
      </c>
      <c r="CC53" s="1045">
        <f>+'1031 METRO'!$O$75</f>
        <v>0</v>
      </c>
      <c r="CD53" s="1045">
        <f>+'1031 METRO'!$O$76</f>
        <v>2.86E-2</v>
      </c>
      <c r="CE53" s="1045">
        <f>+'1031 METRO'!$O$77</f>
        <v>2.86E-2</v>
      </c>
      <c r="CF53" s="1045">
        <f>+'1031 METRO'!$O$78</f>
        <v>0</v>
      </c>
      <c r="CG53" s="1045">
        <f>+'1031 METRO'!$O$79</f>
        <v>0</v>
      </c>
      <c r="CH53" s="1045">
        <f>+'1031 METRO'!$O$80</f>
        <v>0</v>
      </c>
      <c r="CI53" s="1208">
        <f>+'1031 METRO'!$J$63</f>
        <v>0.28600000000000009</v>
      </c>
      <c r="CJ53" s="1045">
        <f>+'1031 METRO'!$O$42</f>
        <v>0</v>
      </c>
      <c r="CK53" s="1045">
        <f>+'1031 METRO'!$O$43</f>
        <v>0</v>
      </c>
      <c r="CL53" s="1045">
        <f>+'1031 METRO'!$O$44</f>
        <v>0</v>
      </c>
      <c r="CM53" s="1208">
        <f>+'1031 METRO'!$J$82</f>
        <v>0</v>
      </c>
      <c r="CN53" s="1045">
        <f>+'1031 METRO'!$O$34</f>
        <v>0</v>
      </c>
      <c r="CO53" s="1045">
        <f>+'1031 METRO'!$O$35</f>
        <v>0</v>
      </c>
      <c r="CP53" s="1045">
        <f>+'1031 METRO'!$O$36</f>
        <v>0</v>
      </c>
      <c r="CQ53" s="1208">
        <f>+'1031 METRO'!$J$83</f>
        <v>0</v>
      </c>
      <c r="CR53" s="1045">
        <f>+'1031 METRO'!$O$46</f>
        <v>0</v>
      </c>
      <c r="CS53" s="1045">
        <f>+'1031 METRO'!$O$47</f>
        <v>0</v>
      </c>
      <c r="CT53" s="1045">
        <f>+'1031 METRO'!$O$48</f>
        <v>0</v>
      </c>
      <c r="CU53" s="1045">
        <f>+'1031 METRO'!$O$49</f>
        <v>0</v>
      </c>
      <c r="CV53" s="1045">
        <f>+'1031 METRO'!$O$50</f>
        <v>0</v>
      </c>
      <c r="CW53" s="1045">
        <f>+'1031 METRO'!$O$51</f>
        <v>0</v>
      </c>
      <c r="CX53" s="1045">
        <f>+'1031 METRO'!$O$52</f>
        <v>0.1</v>
      </c>
      <c r="CY53" s="1228">
        <f>+'1031 METRO'!$J$84</f>
        <v>0.1</v>
      </c>
      <c r="CZ53" s="1234">
        <f>+'1031 METRO'!$D$63</f>
        <v>0.10080000000000003</v>
      </c>
      <c r="DA53" s="1231">
        <f>+'1031 METRO'!$O$85</f>
        <v>0.1</v>
      </c>
      <c r="DB53" s="1045">
        <f>+'1031 METRO'!$O$86</f>
        <v>0.1</v>
      </c>
      <c r="DC53" s="1045">
        <f>+'1031 METRO'!$O$87</f>
        <v>0.2</v>
      </c>
      <c r="DD53" s="1213">
        <f>+'1031 METRO'!$J$85</f>
        <v>1</v>
      </c>
      <c r="DE53" s="1045">
        <f>+'1031 METRO'!$O$89</f>
        <v>0.3</v>
      </c>
      <c r="DF53" s="1213">
        <f>+'1031 METRO'!$J$89</f>
        <v>1</v>
      </c>
      <c r="DG53" s="1045">
        <f>+'1031 METRO'!$O$90</f>
        <v>0.3</v>
      </c>
      <c r="DH53" s="1217">
        <f>+'1031 METRO'!$J$90</f>
        <v>1</v>
      </c>
      <c r="DI53" s="1224">
        <f>+'1031 METRO'!$D$85</f>
        <v>1</v>
      </c>
      <c r="DJ53" s="1221">
        <f>+'1031 METRO'!$D$91</f>
        <v>0.52633000000000008</v>
      </c>
      <c r="DK53" s="1259">
        <f>+'1031 METRO'!$D$91</f>
        <v>0.52633000000000008</v>
      </c>
      <c r="DL53" s="1257">
        <v>47</v>
      </c>
      <c r="DM53" s="1130">
        <v>0.52093200000000006</v>
      </c>
      <c r="DN53" s="1156">
        <f t="shared" si="1"/>
        <v>5.3980000000000139E-3</v>
      </c>
    </row>
    <row r="54" spans="1:118" s="1125" customFormat="1" ht="42.75" customHeight="1" x14ac:dyDescent="0.25">
      <c r="A54" s="1046">
        <v>1039</v>
      </c>
      <c r="B54" s="1129" t="s">
        <v>42</v>
      </c>
      <c r="C54" s="1129" t="s">
        <v>4085</v>
      </c>
      <c r="D54" s="1045">
        <f>+'1039 IDIGER'!O2</f>
        <v>0.4</v>
      </c>
      <c r="E54" s="1045">
        <f>+'1039 IDIGER'!O3</f>
        <v>0</v>
      </c>
      <c r="F54" s="1045">
        <f>+'1039 IDIGER'!$O$4</f>
        <v>0.05</v>
      </c>
      <c r="G54" s="1045">
        <f>+'1039 IDIGER'!$O$5</f>
        <v>0.15</v>
      </c>
      <c r="H54" s="1155">
        <f>+'1039 IDIGER'!$J$2</f>
        <v>0.6</v>
      </c>
      <c r="I54" s="1045">
        <f>+'1039 IDIGER'!$O$7</f>
        <v>0.1</v>
      </c>
      <c r="J54" s="1045">
        <f>+'1039 IDIGER'!$O$8</f>
        <v>0.2</v>
      </c>
      <c r="K54" s="1045">
        <f>+'1039 IDIGER'!$O$9</f>
        <v>0.4</v>
      </c>
      <c r="L54" s="1045">
        <f>+'1039 IDIGER'!$O$10</f>
        <v>0.3</v>
      </c>
      <c r="M54" s="1155">
        <f>+'1039 IDIGER'!$J$7</f>
        <v>1</v>
      </c>
      <c r="N54" s="1045">
        <f>+'1039 IDIGER'!$O$12</f>
        <v>0.1</v>
      </c>
      <c r="O54" s="1045">
        <f>+'1039 IDIGER'!$O$13</f>
        <v>0.1</v>
      </c>
      <c r="P54" s="1045">
        <f>+'1039 IDIGER'!$O$14</f>
        <v>0.5</v>
      </c>
      <c r="Q54" s="1045">
        <f>+'1039 IDIGER'!$O$15</f>
        <v>0.3</v>
      </c>
      <c r="R54" s="1245">
        <f>+'1039 IDIGER'!$J$12</f>
        <v>1</v>
      </c>
      <c r="S54" s="1250">
        <f>+'1039 IDIGER'!$D$2</f>
        <v>0.88</v>
      </c>
      <c r="T54" s="1231">
        <f>+'1039 IDIGER'!$O$17</f>
        <v>0.1</v>
      </c>
      <c r="U54" s="1045">
        <f>+'1039 IDIGER'!$O$18</f>
        <v>0.05</v>
      </c>
      <c r="V54" s="1045">
        <f>+'1039 IDIGER'!$O$19</f>
        <v>0.85</v>
      </c>
      <c r="W54" s="1162">
        <f>+'1039 IDIGER'!$J$17</f>
        <v>1</v>
      </c>
      <c r="X54" s="1045">
        <f>+'1039 IDIGER'!$O$21</f>
        <v>0.1</v>
      </c>
      <c r="Y54" s="1045">
        <f>+'1039 IDIGER'!$O$22</f>
        <v>0.05</v>
      </c>
      <c r="Z54" s="1045">
        <f>+'1039 IDIGER'!$O$23</f>
        <v>0.05</v>
      </c>
      <c r="AA54" s="1045">
        <f>+'1039 IDIGER'!$O$24</f>
        <v>0</v>
      </c>
      <c r="AB54" s="1045">
        <f>+'1039 IDIGER'!$O$25</f>
        <v>0</v>
      </c>
      <c r="AC54" s="1162">
        <f>+'1039 IDIGER'!$J$21</f>
        <v>0.2</v>
      </c>
      <c r="AD54" s="1045">
        <f>+'1039 IDIGER'!$O$27</f>
        <v>0.1</v>
      </c>
      <c r="AE54" s="1045">
        <f>+'1039 IDIGER'!$O$28</f>
        <v>0.6</v>
      </c>
      <c r="AF54" s="1045">
        <f>+'1039 IDIGER'!$O$29</f>
        <v>0</v>
      </c>
      <c r="AG54" s="1162">
        <f>+'1039 IDIGER'!$J$27</f>
        <v>0.7</v>
      </c>
      <c r="AH54" s="1045">
        <f>+'1039 IDIGER'!$O$31</f>
        <v>0</v>
      </c>
      <c r="AI54" s="1045">
        <f>+'1039 IDIGER'!$O$32</f>
        <v>0</v>
      </c>
      <c r="AJ54" s="1045">
        <f>+'1039 IDIGER'!$O$33</f>
        <v>0</v>
      </c>
      <c r="AK54" s="1045">
        <f>+'1039 IDIGER'!$O$34</f>
        <v>0</v>
      </c>
      <c r="AL54" s="1045">
        <f>+'1039 IDIGER'!$O$35</f>
        <v>0</v>
      </c>
      <c r="AM54" s="1045">
        <f>+'1039 IDIGER'!$O$36</f>
        <v>0</v>
      </c>
      <c r="AN54" s="1162">
        <f>+'1039 IDIGER'!$J$31</f>
        <v>0</v>
      </c>
      <c r="AO54" s="1334">
        <f>+'1039 IDIGER'!$O$37</f>
        <v>0</v>
      </c>
      <c r="AP54" s="1045">
        <f>+'1039 IDIGER'!$O$38</f>
        <v>0</v>
      </c>
      <c r="AQ54" s="1045">
        <f>+'1039 IDIGER'!$O$39</f>
        <v>0</v>
      </c>
      <c r="AR54" s="1045">
        <f>+'1039 IDIGER'!$O$40</f>
        <v>0</v>
      </c>
      <c r="AS54" s="1045">
        <f>+'1039 IDIGER'!$O$41</f>
        <v>0</v>
      </c>
      <c r="AT54" s="1045">
        <f>+'1039 IDIGER'!$O$42</f>
        <v>0</v>
      </c>
      <c r="AU54" s="1045">
        <f>+'1039 IDIGER'!$O$43</f>
        <v>0</v>
      </c>
      <c r="AV54" s="1045">
        <f>+'1039 IDIGER'!$O$44</f>
        <v>0</v>
      </c>
      <c r="AW54" s="1162">
        <f>+'1039 IDIGER'!$J$38</f>
        <v>0</v>
      </c>
      <c r="AX54" s="1334">
        <f>+'1039 IDIGER'!$O$45</f>
        <v>0</v>
      </c>
      <c r="AY54" s="1045">
        <f>+'1039 IDIGER'!$O$46</f>
        <v>0</v>
      </c>
      <c r="AZ54" s="1045">
        <f>+'1039 IDIGER'!$O$47</f>
        <v>0</v>
      </c>
      <c r="BA54" s="1045">
        <f>+'1039 IDIGER'!$O$48</f>
        <v>0</v>
      </c>
      <c r="BB54" s="1045">
        <f>+'1039 IDIGER'!$O$49</f>
        <v>0</v>
      </c>
      <c r="BC54" s="1045">
        <f>+'1039 IDIGER'!$O$50</f>
        <v>0</v>
      </c>
      <c r="BD54" s="1045">
        <f>+'1039 IDIGER'!$O$51</f>
        <v>0</v>
      </c>
      <c r="BE54" s="1045">
        <f>+'1039 IDIGER'!$O$52</f>
        <v>0</v>
      </c>
      <c r="BF54" s="1162">
        <f>+'1039 IDIGER'!$J$46</f>
        <v>0</v>
      </c>
      <c r="BG54" s="1045">
        <f>+'1039 IDIGER'!$O$54</f>
        <v>0.125</v>
      </c>
      <c r="BH54" s="1045">
        <f>+'1039 IDIGER'!$O$55</f>
        <v>0.125</v>
      </c>
      <c r="BI54" s="1045">
        <f>+'1039 IDIGER'!$O$56</f>
        <v>0.125</v>
      </c>
      <c r="BJ54" s="1045">
        <f>+'1039 IDIGER'!$O$57</f>
        <v>0.125</v>
      </c>
      <c r="BK54" s="1045">
        <f>+'1039 IDIGER'!$O$58</f>
        <v>0.125</v>
      </c>
      <c r="BL54" s="1045">
        <f>+'1039 IDIGER'!$O$59</f>
        <v>0.125</v>
      </c>
      <c r="BM54" s="1045">
        <f>+'1039 IDIGER'!$O$60</f>
        <v>0</v>
      </c>
      <c r="BN54" s="1045">
        <f>+'1039 IDIGER'!$O$61</f>
        <v>0</v>
      </c>
      <c r="BO54" s="1238">
        <f>+'1039 IDIGER'!$J$54</f>
        <v>0.75</v>
      </c>
      <c r="BP54" s="1241">
        <f>+'1039 IDIGER'!$D$17</f>
        <v>0.39499999999999996</v>
      </c>
      <c r="BQ54" s="1231">
        <f>+'1039 IDIGER'!$O$63</f>
        <v>0</v>
      </c>
      <c r="BR54" s="1045">
        <f>+'1039 IDIGER'!$O$64</f>
        <v>2.86E-2</v>
      </c>
      <c r="BS54" s="1045">
        <f>+'1039 IDIGER'!$O$65</f>
        <v>2.86E-2</v>
      </c>
      <c r="BT54" s="1045">
        <f>+'1039 IDIGER'!$O$66</f>
        <v>2.86E-2</v>
      </c>
      <c r="BU54" s="1045">
        <f>+'1039 IDIGER'!$O$67</f>
        <v>2.86E-2</v>
      </c>
      <c r="BV54" s="1045">
        <f>+'1039 IDIGER'!$O$68</f>
        <v>0</v>
      </c>
      <c r="BW54" s="1045">
        <f>+'1039 IDIGER'!$O$69</f>
        <v>0</v>
      </c>
      <c r="BX54" s="1045">
        <f>+'1039 IDIGER'!$O$70</f>
        <v>0</v>
      </c>
      <c r="BY54" s="1045">
        <f>+'1039 IDIGER'!$O$71</f>
        <v>0</v>
      </c>
      <c r="BZ54" s="1045">
        <f>+'1039 IDIGER'!$O$72</f>
        <v>0</v>
      </c>
      <c r="CA54" s="1045">
        <f>+'1039 IDIGER'!$O$73</f>
        <v>0</v>
      </c>
      <c r="CB54" s="1045">
        <f>+'1039 IDIGER'!$O$74</f>
        <v>0</v>
      </c>
      <c r="CC54" s="1045">
        <f>+'1039 IDIGER'!$O$75</f>
        <v>0</v>
      </c>
      <c r="CD54" s="1045">
        <f>+'1039 IDIGER'!$O$76</f>
        <v>0</v>
      </c>
      <c r="CE54" s="1045">
        <f>+'1039 IDIGER'!$O$77</f>
        <v>0</v>
      </c>
      <c r="CF54" s="1045">
        <f>+'1039 IDIGER'!$O$78</f>
        <v>0</v>
      </c>
      <c r="CG54" s="1045">
        <f>+'1039 IDIGER'!$O$79</f>
        <v>0</v>
      </c>
      <c r="CH54" s="1045">
        <f>+'1039 IDIGER'!$O$80</f>
        <v>0</v>
      </c>
      <c r="CI54" s="1208">
        <f>+'1039 IDIGER'!$J$63</f>
        <v>0.1144</v>
      </c>
      <c r="CJ54" s="1045">
        <f>+'1039 IDIGER'!$O$42</f>
        <v>0</v>
      </c>
      <c r="CK54" s="1045">
        <f>+'1039 IDIGER'!$O$43</f>
        <v>0</v>
      </c>
      <c r="CL54" s="1045">
        <f>+'1039 IDIGER'!$O$44</f>
        <v>0</v>
      </c>
      <c r="CM54" s="1208">
        <f>+'1039 IDIGER'!$J$82</f>
        <v>0</v>
      </c>
      <c r="CN54" s="1045">
        <f>+'1039 IDIGER'!$O$34</f>
        <v>0</v>
      </c>
      <c r="CO54" s="1045">
        <f>+'1039 IDIGER'!$O$35</f>
        <v>0</v>
      </c>
      <c r="CP54" s="1045">
        <f>+'1039 IDIGER'!$O$36</f>
        <v>0</v>
      </c>
      <c r="CQ54" s="1208">
        <f>+'1039 IDIGER'!$J$83</f>
        <v>0</v>
      </c>
      <c r="CR54" s="1045">
        <f>+'1039 IDIGER'!$O$46</f>
        <v>0</v>
      </c>
      <c r="CS54" s="1045">
        <f>+'1039 IDIGER'!$O$47</f>
        <v>0</v>
      </c>
      <c r="CT54" s="1045">
        <f>+'1039 IDIGER'!$O$48</f>
        <v>0</v>
      </c>
      <c r="CU54" s="1045">
        <f>+'1039 IDIGER'!$O$49</f>
        <v>0</v>
      </c>
      <c r="CV54" s="1045">
        <f>+'1039 IDIGER'!$O$50</f>
        <v>0</v>
      </c>
      <c r="CW54" s="1045">
        <f>+'1039 IDIGER'!$O$51</f>
        <v>0</v>
      </c>
      <c r="CX54" s="1045">
        <f>+'1039 IDIGER'!$O$52</f>
        <v>0</v>
      </c>
      <c r="CY54" s="1228">
        <f>+'1039 IDIGER'!$J$84</f>
        <v>0</v>
      </c>
      <c r="CZ54" s="1234">
        <f>+'1039 IDIGER'!$D$63</f>
        <v>3.4319999999999996E-2</v>
      </c>
      <c r="DA54" s="1231">
        <f>+'1039 IDIGER'!$O$85</f>
        <v>0.1</v>
      </c>
      <c r="DB54" s="1045">
        <f>+'1039 IDIGER'!$O$86</f>
        <v>0.1</v>
      </c>
      <c r="DC54" s="1045">
        <f>+'1039 IDIGER'!$O$87</f>
        <v>0</v>
      </c>
      <c r="DD54" s="1213">
        <f>+'1039 IDIGER'!$J$85</f>
        <v>0.5</v>
      </c>
      <c r="DE54" s="1045">
        <f>+'1039 IDIGER'!$O$89</f>
        <v>0.3</v>
      </c>
      <c r="DF54" s="1213">
        <f>+'1039 IDIGER'!$J$89</f>
        <v>1</v>
      </c>
      <c r="DG54" s="1045">
        <f>+'1039 IDIGER'!$O$90</f>
        <v>0</v>
      </c>
      <c r="DH54" s="1217">
        <f>+'1039 IDIGER'!$J$90</f>
        <v>0</v>
      </c>
      <c r="DI54" s="1224">
        <f>+'1039 IDIGER'!$D$85</f>
        <v>0.5</v>
      </c>
      <c r="DJ54" s="1221">
        <f>+'1039 IDIGER'!$D$91</f>
        <v>0.50968199999999997</v>
      </c>
      <c r="DK54" s="1259">
        <f>+'1039 IDIGER'!$D$91</f>
        <v>0.50968199999999997</v>
      </c>
      <c r="DL54" s="1257">
        <v>48</v>
      </c>
      <c r="DM54" s="1130">
        <v>0.40901533333333334</v>
      </c>
      <c r="DN54" s="1156">
        <f t="shared" si="1"/>
        <v>0.10066666666666663</v>
      </c>
    </row>
    <row r="55" spans="1:118" s="1125" customFormat="1" ht="42.75" customHeight="1" x14ac:dyDescent="0.25">
      <c r="A55" s="1046">
        <v>1016</v>
      </c>
      <c r="B55" s="1129" t="s">
        <v>5971</v>
      </c>
      <c r="C55" s="1129" t="s">
        <v>1082</v>
      </c>
      <c r="D55" s="1045">
        <f>+'1016 IPES'!O2</f>
        <v>0.4</v>
      </c>
      <c r="E55" s="1045">
        <f>+'1016 IPES'!O3</f>
        <v>0.4</v>
      </c>
      <c r="F55" s="1045">
        <f>+'1016 IPES'!$O$4</f>
        <v>0.05</v>
      </c>
      <c r="G55" s="1045">
        <f>+'1016 IPES'!$O$5</f>
        <v>0.15</v>
      </c>
      <c r="H55" s="1155">
        <f>+'1016 IPES'!$J$2</f>
        <v>1</v>
      </c>
      <c r="I55" s="1045">
        <f>+'1016 IPES'!$O$7</f>
        <v>0.1</v>
      </c>
      <c r="J55" s="1045">
        <f>+'1016 IPES'!$O$8</f>
        <v>0.2</v>
      </c>
      <c r="K55" s="1045">
        <f>+'1016 IPES'!$O$9</f>
        <v>0.4</v>
      </c>
      <c r="L55" s="1045">
        <f>+'1016 IPES'!$O$10</f>
        <v>0.3</v>
      </c>
      <c r="M55" s="1155">
        <f>+'1016 IPES'!$J$7</f>
        <v>1</v>
      </c>
      <c r="N55" s="1045">
        <f>+'1016 IPES'!$O$12</f>
        <v>0.1</v>
      </c>
      <c r="O55" s="1045">
        <f>+'1016 IPES'!$O$13</f>
        <v>0.1</v>
      </c>
      <c r="P55" s="1045">
        <f>+'1016 IPES'!$O$14</f>
        <v>0.5</v>
      </c>
      <c r="Q55" s="1045">
        <f>+'1016 IPES'!$O$15</f>
        <v>0.3</v>
      </c>
      <c r="R55" s="1245">
        <f>+'1016 IPES'!$J$12</f>
        <v>1</v>
      </c>
      <c r="S55" s="1250">
        <f>+'1016 IPES'!$D$2</f>
        <v>0.99999999999999989</v>
      </c>
      <c r="T55" s="1231">
        <f>+'1016 IPES'!$O$17</f>
        <v>0.1</v>
      </c>
      <c r="U55" s="1045">
        <f>+'1016 IPES'!$O$18</f>
        <v>0.05</v>
      </c>
      <c r="V55" s="1045">
        <f>+'1016 IPES'!$O$19</f>
        <v>8.5000000000000006E-2</v>
      </c>
      <c r="W55" s="1162">
        <f>+'1016 IPES'!$J$17</f>
        <v>0.23500000000000004</v>
      </c>
      <c r="X55" s="1045">
        <f>+'1016 IPES'!$O$21</f>
        <v>0.1</v>
      </c>
      <c r="Y55" s="1045">
        <f>+'1016 IPES'!$O$22</f>
        <v>0.05</v>
      </c>
      <c r="Z55" s="1045">
        <f>+'1016 IPES'!$O$23</f>
        <v>0.05</v>
      </c>
      <c r="AA55" s="1045">
        <f>+'1016 IPES'!$O$24</f>
        <v>0.2</v>
      </c>
      <c r="AB55" s="1045">
        <f>+'1016 IPES'!$O$25</f>
        <v>0</v>
      </c>
      <c r="AC55" s="1162">
        <f>+'1016 IPES'!$J$21</f>
        <v>0.4</v>
      </c>
      <c r="AD55" s="1045">
        <f>+'1016 IPES'!$O$27</f>
        <v>0.1</v>
      </c>
      <c r="AE55" s="1045">
        <f>+'1016 IPES'!$O$28</f>
        <v>0.06</v>
      </c>
      <c r="AF55" s="1045">
        <f>+'1016 IPES'!$O$29</f>
        <v>0</v>
      </c>
      <c r="AG55" s="1162">
        <f>+'1016 IPES'!$J$27</f>
        <v>0.16</v>
      </c>
      <c r="AH55" s="1045">
        <f>+'1016 IPES'!$O$31</f>
        <v>0.1</v>
      </c>
      <c r="AI55" s="1045">
        <f>+'1016 IPES'!$O$32</f>
        <v>0</v>
      </c>
      <c r="AJ55" s="1045">
        <f>+'1016 IPES'!$O$33</f>
        <v>0</v>
      </c>
      <c r="AK55" s="1045">
        <f>+'1016 IPES'!$O$34</f>
        <v>0</v>
      </c>
      <c r="AL55" s="1045">
        <f>+'1016 IPES'!$O$35</f>
        <v>0</v>
      </c>
      <c r="AM55" s="1045">
        <f>+'1016 IPES'!$O$36</f>
        <v>0</v>
      </c>
      <c r="AN55" s="1162">
        <f>+'1016 IPES'!$J$31</f>
        <v>0.22222222222222224</v>
      </c>
      <c r="AO55" s="1334">
        <f>+'1016 IPES'!$O$37</f>
        <v>0.1</v>
      </c>
      <c r="AP55" s="1045">
        <f>+'1016 IPES'!$O$38</f>
        <v>0</v>
      </c>
      <c r="AQ55" s="1045">
        <f>+'1016 IPES'!$O$39</f>
        <v>0</v>
      </c>
      <c r="AR55" s="1045">
        <f>+'1016 IPES'!$O$40</f>
        <v>0</v>
      </c>
      <c r="AS55" s="1045">
        <f>+'1016 IPES'!$O$41</f>
        <v>0</v>
      </c>
      <c r="AT55" s="1045">
        <f>+'1016 IPES'!$O$42</f>
        <v>0</v>
      </c>
      <c r="AU55" s="1045">
        <f>+'1016 IPES'!$O$43</f>
        <v>0</v>
      </c>
      <c r="AV55" s="1045">
        <f>+'1016 IPES'!$O$44</f>
        <v>0</v>
      </c>
      <c r="AW55" s="1162">
        <f>+'1016 IPES'!$J$38</f>
        <v>0</v>
      </c>
      <c r="AX55" s="1334">
        <f>+'1016 IPES'!$O$45</f>
        <v>0</v>
      </c>
      <c r="AY55" s="1045">
        <f>+'1016 IPES'!$O$46</f>
        <v>0.1</v>
      </c>
      <c r="AZ55" s="1045">
        <f>+'1016 IPES'!$O$47</f>
        <v>0</v>
      </c>
      <c r="BA55" s="1045">
        <f>+'1016 IPES'!$O$48</f>
        <v>0.2</v>
      </c>
      <c r="BB55" s="1045">
        <f>+'1016 IPES'!$O$49</f>
        <v>0</v>
      </c>
      <c r="BC55" s="1045">
        <f>+'1016 IPES'!$O$50</f>
        <v>0</v>
      </c>
      <c r="BD55" s="1045">
        <f>+'1016 IPES'!$O$51</f>
        <v>0</v>
      </c>
      <c r="BE55" s="1045">
        <f>+'1016 IPES'!$O$52</f>
        <v>0.1</v>
      </c>
      <c r="BF55" s="1162">
        <f>+'1016 IPES'!$J$46</f>
        <v>0.4</v>
      </c>
      <c r="BG55" s="1045">
        <f>+'1016 IPES'!$O$54</f>
        <v>0.125</v>
      </c>
      <c r="BH55" s="1045">
        <f>+'1016 IPES'!$O$55</f>
        <v>0.125</v>
      </c>
      <c r="BI55" s="1045">
        <f>+'1016 IPES'!$O$56</f>
        <v>0.125</v>
      </c>
      <c r="BJ55" s="1045">
        <f>+'1016 IPES'!$O$57</f>
        <v>0.125</v>
      </c>
      <c r="BK55" s="1045">
        <f>+'1016 IPES'!$O$58</f>
        <v>0.125</v>
      </c>
      <c r="BL55" s="1045">
        <f>+'1016 IPES'!$O$59</f>
        <v>0.125</v>
      </c>
      <c r="BM55" s="1045">
        <f>+'1016 IPES'!$O$60</f>
        <v>0.125</v>
      </c>
      <c r="BN55" s="1045">
        <f>+'1016 IPES'!$O$61</f>
        <v>0.125</v>
      </c>
      <c r="BO55" s="1238">
        <f>+'1016 IPES'!$J$54</f>
        <v>1</v>
      </c>
      <c r="BP55" s="1241">
        <f>+'1016 IPES'!$D$17</f>
        <v>0.28947222222222224</v>
      </c>
      <c r="BQ55" s="1231">
        <f>+'1016 IPES'!$O$63</f>
        <v>0.1</v>
      </c>
      <c r="BR55" s="1045">
        <f>+'1016 IPES'!$O$64</f>
        <v>2.86E-2</v>
      </c>
      <c r="BS55" s="1045">
        <f>+'1016 IPES'!$O$65</f>
        <v>2.86E-2</v>
      </c>
      <c r="BT55" s="1045">
        <f>+'1016 IPES'!$O$66</f>
        <v>2.86E-2</v>
      </c>
      <c r="BU55" s="1045">
        <f>+'1016 IPES'!$O$67</f>
        <v>2.86E-2</v>
      </c>
      <c r="BV55" s="1045">
        <f>+'1016 IPES'!$O$68</f>
        <v>0</v>
      </c>
      <c r="BW55" s="1045">
        <f>+'1016 IPES'!$O$69</f>
        <v>0</v>
      </c>
      <c r="BX55" s="1045">
        <f>+'1016 IPES'!$O$70</f>
        <v>0</v>
      </c>
      <c r="BY55" s="1045">
        <f>+'1016 IPES'!$O$71</f>
        <v>0</v>
      </c>
      <c r="BZ55" s="1045">
        <f>+'1016 IPES'!$O$72</f>
        <v>0</v>
      </c>
      <c r="CA55" s="1045">
        <f>+'1016 IPES'!$O$73</f>
        <v>0</v>
      </c>
      <c r="CB55" s="1045">
        <f>+'1016 IPES'!$O$74</f>
        <v>0</v>
      </c>
      <c r="CC55" s="1045">
        <f>+'1016 IPES'!$O$75</f>
        <v>0</v>
      </c>
      <c r="CD55" s="1045">
        <f>+'1016 IPES'!$O$76</f>
        <v>2.86E-2</v>
      </c>
      <c r="CE55" s="1045">
        <f>+'1016 IPES'!$O$77</f>
        <v>2.86E-2</v>
      </c>
      <c r="CF55" s="1045">
        <f>+'1016 IPES'!$O$78</f>
        <v>0</v>
      </c>
      <c r="CG55" s="1045">
        <f>+'1016 IPES'!$O$79</f>
        <v>0</v>
      </c>
      <c r="CH55" s="1045">
        <f>+'1016 IPES'!$O$80</f>
        <v>0</v>
      </c>
      <c r="CI55" s="1208">
        <f>+'1016 IPES'!$J$63</f>
        <v>0.27160000000000006</v>
      </c>
      <c r="CJ55" s="1045">
        <f>+'1016 IPES'!$O$42</f>
        <v>0</v>
      </c>
      <c r="CK55" s="1045">
        <f>+'1016 IPES'!$O$43</f>
        <v>0</v>
      </c>
      <c r="CL55" s="1045">
        <f>+'1016 IPES'!$O$44</f>
        <v>0</v>
      </c>
      <c r="CM55" s="1208">
        <f>+'1016 IPES'!$J$82</f>
        <v>0</v>
      </c>
      <c r="CN55" s="1045">
        <f>+'1016 IPES'!$O$34</f>
        <v>0</v>
      </c>
      <c r="CO55" s="1045">
        <f>+'1016 IPES'!$O$35</f>
        <v>0</v>
      </c>
      <c r="CP55" s="1045">
        <f>+'1016 IPES'!$O$36</f>
        <v>0</v>
      </c>
      <c r="CQ55" s="1208">
        <f>+'1016 IPES'!$J$83</f>
        <v>0</v>
      </c>
      <c r="CR55" s="1045">
        <f>+'1016 IPES'!$O$46</f>
        <v>0.1</v>
      </c>
      <c r="CS55" s="1045">
        <f>+'1016 IPES'!$O$47</f>
        <v>0</v>
      </c>
      <c r="CT55" s="1045">
        <f>+'1016 IPES'!$O$48</f>
        <v>0.2</v>
      </c>
      <c r="CU55" s="1045">
        <f>+'1016 IPES'!$O$49</f>
        <v>0</v>
      </c>
      <c r="CV55" s="1045">
        <f>+'1016 IPES'!$O$50</f>
        <v>0</v>
      </c>
      <c r="CW55" s="1045">
        <f>+'1016 IPES'!$O$51</f>
        <v>0</v>
      </c>
      <c r="CX55" s="1045">
        <f>+'1016 IPES'!$O$52</f>
        <v>0.1</v>
      </c>
      <c r="CY55" s="1228">
        <f>+'1016 IPES'!$J$84</f>
        <v>0.4</v>
      </c>
      <c r="CZ55" s="1234">
        <f>+'1016 IPES'!$D$63</f>
        <v>0.14147999999999999</v>
      </c>
      <c r="DA55" s="1231">
        <f>+'1016 IPES'!$O$85</f>
        <v>0</v>
      </c>
      <c r="DB55" s="1045">
        <f>+'1016 IPES'!$O$86</f>
        <v>0.1</v>
      </c>
      <c r="DC55" s="1045">
        <f>+'1016 IPES'!$O$87</f>
        <v>0.2</v>
      </c>
      <c r="DD55" s="1213">
        <f>+'1016 IPES'!$J$85</f>
        <v>0.75000000000000011</v>
      </c>
      <c r="DE55" s="1045">
        <f>+'1016 IPES'!$O$89</f>
        <v>0</v>
      </c>
      <c r="DF55" s="1213">
        <f>+'1016 IPES'!$J$89</f>
        <v>0</v>
      </c>
      <c r="DG55" s="1045">
        <f>+'1016 IPES'!$O$90</f>
        <v>0.3</v>
      </c>
      <c r="DH55" s="1217">
        <f>+'1016 IPES'!$J$90</f>
        <v>1</v>
      </c>
      <c r="DI55" s="1224">
        <f>+'1016 IPES'!$D$85</f>
        <v>0.60000000000000009</v>
      </c>
      <c r="DJ55" s="1221">
        <f>+'1016 IPES'!$D$91</f>
        <v>0.50335772222222219</v>
      </c>
      <c r="DK55" s="1259">
        <f>+'1016 IPES'!$D$91</f>
        <v>0.50335772222222219</v>
      </c>
      <c r="DL55" s="1256">
        <v>49</v>
      </c>
      <c r="DM55" s="1130">
        <v>0.52143966666666663</v>
      </c>
      <c r="DN55" s="1156">
        <f t="shared" si="1"/>
        <v>-1.8081944444444442E-2</v>
      </c>
    </row>
    <row r="56" spans="1:118" s="1125" customFormat="1" ht="42.75" customHeight="1" x14ac:dyDescent="0.25">
      <c r="A56" s="1046">
        <v>1023</v>
      </c>
      <c r="B56" s="1129" t="s">
        <v>27</v>
      </c>
      <c r="C56" s="1129" t="s">
        <v>2759</v>
      </c>
      <c r="D56" s="1045">
        <f>+'1023 PERS.'!O2</f>
        <v>0.4</v>
      </c>
      <c r="E56" s="1045">
        <f>+'1023 PERS.'!O3</f>
        <v>0</v>
      </c>
      <c r="F56" s="1045">
        <f>+'1023 PERS.'!$O$4</f>
        <v>0.05</v>
      </c>
      <c r="G56" s="1045">
        <f>+'1023 PERS.'!$O$5</f>
        <v>0.15</v>
      </c>
      <c r="H56" s="1155">
        <f>+'1023 PERS.'!$J$2</f>
        <v>0.6</v>
      </c>
      <c r="I56" s="1045">
        <f>+'1023 PERS.'!$O$7</f>
        <v>0.1</v>
      </c>
      <c r="J56" s="1045">
        <f>+'1023 PERS.'!$O$8</f>
        <v>0</v>
      </c>
      <c r="K56" s="1045">
        <f>+'1023 PERS.'!$O$9</f>
        <v>0.4</v>
      </c>
      <c r="L56" s="1045">
        <f>+'1023 PERS.'!$O$10</f>
        <v>0.3</v>
      </c>
      <c r="M56" s="1155">
        <f>+'1023 PERS.'!$J$7</f>
        <v>0.8</v>
      </c>
      <c r="N56" s="1045">
        <f>+'1023 PERS.'!$O$12</f>
        <v>0.1</v>
      </c>
      <c r="O56" s="1045">
        <f>+'1023 PERS.'!$O$13</f>
        <v>0.1</v>
      </c>
      <c r="P56" s="1045">
        <f>+'1023 PERS.'!$O$14</f>
        <v>0.3</v>
      </c>
      <c r="Q56" s="1045">
        <f>+'1023 PERS.'!$O$15</f>
        <v>0.3</v>
      </c>
      <c r="R56" s="1245">
        <f>+'1023 PERS.'!$J$12</f>
        <v>0.8</v>
      </c>
      <c r="S56" s="1250">
        <f>+'1023 PERS.'!$D$2</f>
        <v>0.74</v>
      </c>
      <c r="T56" s="1231">
        <f>+'1023 PERS.'!$O$17</f>
        <v>0.1</v>
      </c>
      <c r="U56" s="1045">
        <f>+'1023 PERS.'!$O$18</f>
        <v>0.05</v>
      </c>
      <c r="V56" s="1045">
        <f>+'1023 PERS.'!$O$19</f>
        <v>0.10303030303030303</v>
      </c>
      <c r="W56" s="1162">
        <f>+'1023 PERS.'!$J$17</f>
        <v>0.25303030303030305</v>
      </c>
      <c r="X56" s="1045">
        <f>+'1023 PERS.'!$O$21</f>
        <v>0.1</v>
      </c>
      <c r="Y56" s="1045">
        <f>+'1023 PERS.'!$O$22</f>
        <v>0.05</v>
      </c>
      <c r="Z56" s="1045">
        <f>+'1023 PERS.'!$O$23</f>
        <v>0.05</v>
      </c>
      <c r="AA56" s="1045">
        <f>+'1023 PERS.'!$O$24</f>
        <v>0.39</v>
      </c>
      <c r="AB56" s="1045">
        <f>+'1023 PERS.'!$O$25</f>
        <v>0</v>
      </c>
      <c r="AC56" s="1162">
        <f>+'1023 PERS.'!$J$21</f>
        <v>0.59000000000000008</v>
      </c>
      <c r="AD56" s="1045">
        <f>+'1023 PERS.'!$O$27</f>
        <v>0.1</v>
      </c>
      <c r="AE56" s="1045">
        <f>+'1023 PERS.'!$O$28</f>
        <v>7.2727272727272724E-2</v>
      </c>
      <c r="AF56" s="1045">
        <f>+'1023 PERS.'!$O$29</f>
        <v>0.3</v>
      </c>
      <c r="AG56" s="1162">
        <f>+'1023 PERS.'!$J$27</f>
        <v>0.47272727272727272</v>
      </c>
      <c r="AH56" s="1045">
        <f>+'1023 PERS.'!$O$31</f>
        <v>0.1</v>
      </c>
      <c r="AI56" s="1045">
        <f>+'1023 PERS.'!$O$32</f>
        <v>0.1</v>
      </c>
      <c r="AJ56" s="1045">
        <f>+'1023 PERS.'!$O$33</f>
        <v>0</v>
      </c>
      <c r="AK56" s="1045">
        <f>+'1023 PERS.'!$O$34</f>
        <v>0</v>
      </c>
      <c r="AL56" s="1045">
        <f>+'1023 PERS.'!$O$35</f>
        <v>0</v>
      </c>
      <c r="AM56" s="1045">
        <f>+'1023 PERS.'!$O$36</f>
        <v>0</v>
      </c>
      <c r="AN56" s="1162">
        <f>+'1023 PERS.'!$J$31</f>
        <v>0.44444444444444448</v>
      </c>
      <c r="AO56" s="1334">
        <f>+'1023 PERS.'!$O$37</f>
        <v>0.2</v>
      </c>
      <c r="AP56" s="1045">
        <f>+'1023 PERS.'!$O$38</f>
        <v>0.1</v>
      </c>
      <c r="AQ56" s="1045">
        <f>+'1023 PERS.'!$O$39</f>
        <v>0.1</v>
      </c>
      <c r="AR56" s="1045">
        <f>+'1023 PERS.'!$O$40</f>
        <v>0</v>
      </c>
      <c r="AS56" s="1045">
        <f>+'1023 PERS.'!$O$41</f>
        <v>0</v>
      </c>
      <c r="AT56" s="1045">
        <f>+'1023 PERS.'!$O$42</f>
        <v>0</v>
      </c>
      <c r="AU56" s="1045">
        <f>+'1023 PERS.'!$O$43</f>
        <v>0</v>
      </c>
      <c r="AV56" s="1045">
        <f>+'1023 PERS.'!$O$44</f>
        <v>0</v>
      </c>
      <c r="AW56" s="1162">
        <f>+'1023 PERS.'!$J$38</f>
        <v>0.3636363636363637</v>
      </c>
      <c r="AX56" s="1334">
        <f>+'1023 PERS.'!$O$45</f>
        <v>0.2</v>
      </c>
      <c r="AY56" s="1045">
        <f>+'1023 PERS.'!$O$46</f>
        <v>0</v>
      </c>
      <c r="AZ56" s="1045">
        <f>+'1023 PERS.'!$O$47</f>
        <v>0</v>
      </c>
      <c r="BA56" s="1045">
        <f>+'1023 PERS.'!$O$48</f>
        <v>0</v>
      </c>
      <c r="BB56" s="1045">
        <f>+'1023 PERS.'!$O$49</f>
        <v>0</v>
      </c>
      <c r="BC56" s="1045">
        <f>+'1023 PERS.'!$O$50</f>
        <v>0</v>
      </c>
      <c r="BD56" s="1045">
        <f>+'1023 PERS.'!$O$51</f>
        <v>0</v>
      </c>
      <c r="BE56" s="1045">
        <f>+'1023 PERS.'!$O$52</f>
        <v>0</v>
      </c>
      <c r="BF56" s="1162">
        <f>+'1023 PERS.'!$J$46</f>
        <v>0</v>
      </c>
      <c r="BG56" s="1045">
        <f>+'1023 PERS.'!$O$54</f>
        <v>0</v>
      </c>
      <c r="BH56" s="1045">
        <f>+'1023 PERS.'!$O$55</f>
        <v>0.125</v>
      </c>
      <c r="BI56" s="1045">
        <f>+'1023 PERS.'!$O$56</f>
        <v>0.125</v>
      </c>
      <c r="BJ56" s="1045">
        <f>+'1023 PERS.'!$O$57</f>
        <v>0.125</v>
      </c>
      <c r="BK56" s="1045">
        <f>+'1023 PERS.'!$O$58</f>
        <v>0.125</v>
      </c>
      <c r="BL56" s="1045">
        <f>+'1023 PERS.'!$O$59</f>
        <v>0</v>
      </c>
      <c r="BM56" s="1045">
        <f>+'1023 PERS.'!$O$60</f>
        <v>0.125</v>
      </c>
      <c r="BN56" s="1045">
        <f>+'1023 PERS.'!$O$61</f>
        <v>0</v>
      </c>
      <c r="BO56" s="1238">
        <f>+'1023 PERS.'!$J$54</f>
        <v>0.625</v>
      </c>
      <c r="BP56" s="1241">
        <f>+'1023 PERS.'!$D$17</f>
        <v>0.40067171717171723</v>
      </c>
      <c r="BQ56" s="1231">
        <f>+'1023 PERS.'!$O$63</f>
        <v>0</v>
      </c>
      <c r="BR56" s="1045">
        <f>+'1023 PERS.'!$O$64</f>
        <v>2.86E-2</v>
      </c>
      <c r="BS56" s="1045">
        <f>+'1023 PERS.'!$O$65</f>
        <v>2.86E-2</v>
      </c>
      <c r="BT56" s="1045">
        <f>+'1023 PERS.'!$O$66</f>
        <v>2.86E-2</v>
      </c>
      <c r="BU56" s="1045">
        <f>+'1023 PERS.'!$O$67</f>
        <v>2.86E-2</v>
      </c>
      <c r="BV56" s="1045">
        <f>+'1023 PERS.'!$O$68</f>
        <v>0</v>
      </c>
      <c r="BW56" s="1045">
        <f>+'1023 PERS.'!$O$69</f>
        <v>0</v>
      </c>
      <c r="BX56" s="1045">
        <f>+'1023 PERS.'!$O$70</f>
        <v>0</v>
      </c>
      <c r="BY56" s="1045">
        <f>+'1023 PERS.'!$O$71</f>
        <v>0</v>
      </c>
      <c r="BZ56" s="1045">
        <f>+'1023 PERS.'!$O$72</f>
        <v>0</v>
      </c>
      <c r="CA56" s="1045">
        <f>+'1023 PERS.'!$O$73</f>
        <v>0</v>
      </c>
      <c r="CB56" s="1045">
        <f>+'1023 PERS.'!$O$74</f>
        <v>0</v>
      </c>
      <c r="CC56" s="1045">
        <f>+'1023 PERS.'!$O$75</f>
        <v>0</v>
      </c>
      <c r="CD56" s="1045">
        <f>+'1023 PERS.'!$O$76</f>
        <v>0</v>
      </c>
      <c r="CE56" s="1045">
        <f>+'1023 PERS.'!$O$77</f>
        <v>0</v>
      </c>
      <c r="CF56" s="1045">
        <f>+'1023 PERS.'!$O$78</f>
        <v>0.1</v>
      </c>
      <c r="CG56" s="1045">
        <f>+'1023 PERS.'!$O$79</f>
        <v>0.1</v>
      </c>
      <c r="CH56" s="1045">
        <f>+'1023 PERS.'!$O$80</f>
        <v>0</v>
      </c>
      <c r="CI56" s="1208">
        <f>+'1023 PERS.'!$J$63</f>
        <v>0.31440000000000001</v>
      </c>
      <c r="CJ56" s="1045">
        <f>+'1023 PERS.'!$O$42</f>
        <v>0</v>
      </c>
      <c r="CK56" s="1045">
        <f>+'1023 PERS.'!$O$43</f>
        <v>0</v>
      </c>
      <c r="CL56" s="1045">
        <f>+'1023 PERS.'!$O$44</f>
        <v>0</v>
      </c>
      <c r="CM56" s="1208">
        <f>+'1023 PERS.'!$J$82</f>
        <v>0</v>
      </c>
      <c r="CN56" s="1045">
        <f>+'1023 PERS.'!$O$34</f>
        <v>0</v>
      </c>
      <c r="CO56" s="1045">
        <f>+'1023 PERS.'!$O$35</f>
        <v>0</v>
      </c>
      <c r="CP56" s="1045">
        <f>+'1023 PERS.'!$O$36</f>
        <v>0</v>
      </c>
      <c r="CQ56" s="1208">
        <f>+'1023 PERS.'!$J$83</f>
        <v>0</v>
      </c>
      <c r="CR56" s="1045">
        <f>+'1023 PERS.'!$O$46</f>
        <v>0</v>
      </c>
      <c r="CS56" s="1045">
        <f>+'1023 PERS.'!$O$47</f>
        <v>0</v>
      </c>
      <c r="CT56" s="1045">
        <f>+'1023 PERS.'!$O$48</f>
        <v>0</v>
      </c>
      <c r="CU56" s="1045">
        <f>+'1023 PERS.'!$O$49</f>
        <v>0</v>
      </c>
      <c r="CV56" s="1045">
        <f>+'1023 PERS.'!$O$50</f>
        <v>0</v>
      </c>
      <c r="CW56" s="1045">
        <f>+'1023 PERS.'!$O$51</f>
        <v>0</v>
      </c>
      <c r="CX56" s="1045">
        <f>+'1023 PERS.'!$O$52</f>
        <v>0</v>
      </c>
      <c r="CY56" s="1228">
        <f>+'1023 PERS.'!$J$84</f>
        <v>0</v>
      </c>
      <c r="CZ56" s="1234">
        <f>+'1023 PERS.'!$D$63</f>
        <v>9.4320000000000001E-2</v>
      </c>
      <c r="DA56" s="1231">
        <f>+'1023 PERS.'!$O$85</f>
        <v>0.1</v>
      </c>
      <c r="DB56" s="1045">
        <f>+'1023 PERS.'!$O$86</f>
        <v>0.1</v>
      </c>
      <c r="DC56" s="1045">
        <f>+'1023 PERS.'!$O$87</f>
        <v>0.2</v>
      </c>
      <c r="DD56" s="1213">
        <f>+'1023 PERS.'!$J$85</f>
        <v>1</v>
      </c>
      <c r="DE56" s="1045">
        <f>+'1023 PERS.'!$O$89</f>
        <v>0.3</v>
      </c>
      <c r="DF56" s="1213">
        <f>+'1023 PERS.'!$J$89</f>
        <v>1</v>
      </c>
      <c r="DG56" s="1045">
        <f>+'1023 PERS.'!$O$90</f>
        <v>0.3</v>
      </c>
      <c r="DH56" s="1217">
        <f>+'1023 PERS.'!$J$90</f>
        <v>1</v>
      </c>
      <c r="DI56" s="1224">
        <f>+'1023 PERS.'!$D$85</f>
        <v>1</v>
      </c>
      <c r="DJ56" s="1221">
        <f>+'1023 PERS.'!$D$91</f>
        <v>0.50180144444444452</v>
      </c>
      <c r="DK56" s="1259">
        <f>+'1023 PERS.'!$D$91</f>
        <v>0.50180144444444452</v>
      </c>
      <c r="DL56" s="1257">
        <v>50</v>
      </c>
      <c r="DM56" s="1130">
        <v>0.45568199999999998</v>
      </c>
      <c r="DN56" s="1156">
        <f t="shared" si="1"/>
        <v>4.6119444444444546E-2</v>
      </c>
    </row>
    <row r="57" spans="1:118" s="1125" customFormat="1" ht="42.75" customHeight="1" x14ac:dyDescent="0.25">
      <c r="A57" s="1046">
        <v>1037</v>
      </c>
      <c r="B57" s="1129" t="s">
        <v>40</v>
      </c>
      <c r="C57" s="1129" t="s">
        <v>1082</v>
      </c>
      <c r="D57" s="1045">
        <f>+'1037 INVEST'!O2</f>
        <v>0.4</v>
      </c>
      <c r="E57" s="1045">
        <f>+'1037 INVEST'!O3</f>
        <v>0.4</v>
      </c>
      <c r="F57" s="1045">
        <f>+'1037 INVEST'!$O$4</f>
        <v>0.05</v>
      </c>
      <c r="G57" s="1045">
        <f>+'1037 INVEST'!$O$5</f>
        <v>0</v>
      </c>
      <c r="H57" s="1155">
        <f>+'1037 INVEST'!$J$2</f>
        <v>0.85000000000000009</v>
      </c>
      <c r="I57" s="1045">
        <f>+'1037 INVEST'!$O$7</f>
        <v>0.1</v>
      </c>
      <c r="J57" s="1045">
        <f>+'1037 INVEST'!$O$8</f>
        <v>0</v>
      </c>
      <c r="K57" s="1045">
        <f>+'1037 INVEST'!$O$9</f>
        <v>0</v>
      </c>
      <c r="L57" s="1045">
        <f>+'1037 INVEST'!$O$10</f>
        <v>0.3</v>
      </c>
      <c r="M57" s="1155">
        <f>+'1037 INVEST'!$J$7</f>
        <v>0.4</v>
      </c>
      <c r="N57" s="1045">
        <f>+'1037 INVEST'!$O$12</f>
        <v>0.1</v>
      </c>
      <c r="O57" s="1045">
        <f>+'1037 INVEST'!$O$13</f>
        <v>0</v>
      </c>
      <c r="P57" s="1045">
        <f>+'1037 INVEST'!$O$14</f>
        <v>0.3</v>
      </c>
      <c r="Q57" s="1045">
        <f>+'1037 INVEST'!$O$15</f>
        <v>0</v>
      </c>
      <c r="R57" s="1245">
        <f>+'1037 INVEST'!$J$12</f>
        <v>0.4</v>
      </c>
      <c r="S57" s="1250">
        <f>+'1037 INVEST'!$D$2</f>
        <v>0.53500000000000003</v>
      </c>
      <c r="T57" s="1231">
        <f>+'1037 INVEST'!$O$17</f>
        <v>0.1</v>
      </c>
      <c r="U57" s="1045">
        <f>+'1037 INVEST'!$O$18</f>
        <v>0.05</v>
      </c>
      <c r="V57" s="1045">
        <f>+'1037 INVEST'!$O$19</f>
        <v>0.14166666666666666</v>
      </c>
      <c r="W57" s="1162">
        <f>+'1037 INVEST'!$J$17</f>
        <v>0.29166666666666669</v>
      </c>
      <c r="X57" s="1045">
        <f>+'1037 INVEST'!$O$21</f>
        <v>0.1</v>
      </c>
      <c r="Y57" s="1045">
        <f>+'1037 INVEST'!$O$22</f>
        <v>0</v>
      </c>
      <c r="Z57" s="1045">
        <f>+'1037 INVEST'!$O$23</f>
        <v>0.05</v>
      </c>
      <c r="AA57" s="1045">
        <f>+'1037 INVEST'!$O$24</f>
        <v>0</v>
      </c>
      <c r="AB57" s="1045">
        <f>+'1037 INVEST'!$O$25</f>
        <v>0</v>
      </c>
      <c r="AC57" s="1162">
        <f>+'1037 INVEST'!$J$21</f>
        <v>0.15000000000000002</v>
      </c>
      <c r="AD57" s="1045">
        <f>+'1037 INVEST'!$O$27</f>
        <v>0.1</v>
      </c>
      <c r="AE57" s="1045">
        <f>+'1037 INVEST'!$O$28</f>
        <v>9.9999999999999992E-2</v>
      </c>
      <c r="AF57" s="1045">
        <f>+'1037 INVEST'!$O$29</f>
        <v>0</v>
      </c>
      <c r="AG57" s="1162">
        <f>+'1037 INVEST'!$J$27</f>
        <v>0.2</v>
      </c>
      <c r="AH57" s="1045">
        <f>+'1037 INVEST'!$O$31</f>
        <v>0</v>
      </c>
      <c r="AI57" s="1045">
        <f>+'1037 INVEST'!$O$32</f>
        <v>0</v>
      </c>
      <c r="AJ57" s="1045">
        <f>+'1037 INVEST'!$O$33</f>
        <v>0</v>
      </c>
      <c r="AK57" s="1045">
        <f>+'1037 INVEST'!$O$34</f>
        <v>0</v>
      </c>
      <c r="AL57" s="1045">
        <f>+'1037 INVEST'!$O$35</f>
        <v>0</v>
      </c>
      <c r="AM57" s="1045">
        <f>+'1037 INVEST'!$O$36</f>
        <v>0</v>
      </c>
      <c r="AN57" s="1162">
        <f>+'1037 INVEST'!$J$31</f>
        <v>0</v>
      </c>
      <c r="AO57" s="1334">
        <f>+'1037 INVEST'!$O$37</f>
        <v>0</v>
      </c>
      <c r="AP57" s="1045">
        <f>+'1037 INVEST'!$O$38</f>
        <v>0.1</v>
      </c>
      <c r="AQ57" s="1045">
        <f>+'1037 INVEST'!$O$39</f>
        <v>0.1</v>
      </c>
      <c r="AR57" s="1045">
        <f>+'1037 INVEST'!$O$40</f>
        <v>0</v>
      </c>
      <c r="AS57" s="1045">
        <f>+'1037 INVEST'!$O$41</f>
        <v>0</v>
      </c>
      <c r="AT57" s="1045">
        <f>+'1037 INVEST'!$O$42</f>
        <v>0.1</v>
      </c>
      <c r="AU57" s="1045">
        <f>+'1037 INVEST'!$O$43</f>
        <v>0.25</v>
      </c>
      <c r="AV57" s="1045">
        <f>+'1037 INVEST'!$O$44</f>
        <v>0</v>
      </c>
      <c r="AW57" s="1162">
        <f>+'1037 INVEST'!$J$38</f>
        <v>0.3636363636363637</v>
      </c>
      <c r="AX57" s="1334">
        <f>+'1037 INVEST'!$O$45</f>
        <v>0.55000000000000004</v>
      </c>
      <c r="AY57" s="1045">
        <f>+'1037 INVEST'!$O$46</f>
        <v>0.1</v>
      </c>
      <c r="AZ57" s="1045">
        <f>+'1037 INVEST'!$O$47</f>
        <v>0.2</v>
      </c>
      <c r="BA57" s="1045">
        <f>+'1037 INVEST'!$O$48</f>
        <v>0.2</v>
      </c>
      <c r="BB57" s="1045">
        <f>+'1037 INVEST'!$O$49</f>
        <v>0.15</v>
      </c>
      <c r="BC57" s="1045">
        <f>+'1037 INVEST'!$O$50</f>
        <v>0.15</v>
      </c>
      <c r="BD57" s="1045">
        <f>+'1037 INVEST'!$O$51</f>
        <v>0.1</v>
      </c>
      <c r="BE57" s="1045">
        <f>+'1037 INVEST'!$O$52</f>
        <v>0.1</v>
      </c>
      <c r="BF57" s="1162">
        <f>+'1037 INVEST'!$J$46</f>
        <v>1</v>
      </c>
      <c r="BG57" s="1045">
        <f>+'1037 INVEST'!$O$54</f>
        <v>0.125</v>
      </c>
      <c r="BH57" s="1045">
        <f>+'1037 INVEST'!$O$55</f>
        <v>0.125</v>
      </c>
      <c r="BI57" s="1045">
        <f>+'1037 INVEST'!$O$56</f>
        <v>0.125</v>
      </c>
      <c r="BJ57" s="1045">
        <f>+'1037 INVEST'!$O$57</f>
        <v>0.125</v>
      </c>
      <c r="BK57" s="1045">
        <f>+'1037 INVEST'!$O$58</f>
        <v>0.125</v>
      </c>
      <c r="BL57" s="1045">
        <f>+'1037 INVEST'!$O$59</f>
        <v>0.125</v>
      </c>
      <c r="BM57" s="1045">
        <f>+'1037 INVEST'!$O$60</f>
        <v>0.125</v>
      </c>
      <c r="BN57" s="1045">
        <f>+'1037 INVEST'!$O$61</f>
        <v>0.125</v>
      </c>
      <c r="BO57" s="1238">
        <f>+'1037 INVEST'!$J$54</f>
        <v>1</v>
      </c>
      <c r="BP57" s="1241">
        <f>+'1037 INVEST'!$D$17</f>
        <v>0.37897727272727277</v>
      </c>
      <c r="BQ57" s="1231">
        <f>+'1037 INVEST'!$O$63</f>
        <v>0</v>
      </c>
      <c r="BR57" s="1045">
        <f>+'1037 INVEST'!$O$64</f>
        <v>2.86E-2</v>
      </c>
      <c r="BS57" s="1045">
        <f>+'1037 INVEST'!$O$65</f>
        <v>2.86E-2</v>
      </c>
      <c r="BT57" s="1045">
        <f>+'1037 INVEST'!$O$66</f>
        <v>2.86E-2</v>
      </c>
      <c r="BU57" s="1045">
        <f>+'1037 INVEST'!$O$67</f>
        <v>0</v>
      </c>
      <c r="BV57" s="1045">
        <f>+'1037 INVEST'!$O$68</f>
        <v>0</v>
      </c>
      <c r="BW57" s="1045">
        <f>+'1037 INVEST'!$O$69</f>
        <v>0</v>
      </c>
      <c r="BX57" s="1045">
        <f>+'1037 INVEST'!$O$70</f>
        <v>0</v>
      </c>
      <c r="BY57" s="1045">
        <f>+'1037 INVEST'!$O$71</f>
        <v>0</v>
      </c>
      <c r="BZ57" s="1045">
        <f>+'1037 INVEST'!$O$72</f>
        <v>0</v>
      </c>
      <c r="CA57" s="1045">
        <f>+'1037 INVEST'!$O$73</f>
        <v>0</v>
      </c>
      <c r="CB57" s="1045">
        <f>+'1037 INVEST'!$O$74</f>
        <v>0</v>
      </c>
      <c r="CC57" s="1045">
        <f>+'1037 INVEST'!$O$75</f>
        <v>0</v>
      </c>
      <c r="CD57" s="1045">
        <f>+'1037 INVEST'!$O$76</f>
        <v>0</v>
      </c>
      <c r="CE57" s="1045">
        <f>+'1037 INVEST'!$O$77</f>
        <v>0</v>
      </c>
      <c r="CF57" s="1045">
        <f>+'1037 INVEST'!$O$78</f>
        <v>0.1</v>
      </c>
      <c r="CG57" s="1045">
        <f>+'1037 INVEST'!$O$79</f>
        <v>0</v>
      </c>
      <c r="CH57" s="1045">
        <f>+'1037 INVEST'!$O$80</f>
        <v>0</v>
      </c>
      <c r="CI57" s="1208">
        <f>+'1037 INVEST'!$J$63</f>
        <v>0.18580000000000002</v>
      </c>
      <c r="CJ57" s="1045">
        <f>+'1037 INVEST'!$O$42</f>
        <v>0.1</v>
      </c>
      <c r="CK57" s="1045">
        <f>+'1037 INVEST'!$O$43</f>
        <v>0.25</v>
      </c>
      <c r="CL57" s="1045">
        <f>+'1037 INVEST'!$O$44</f>
        <v>0</v>
      </c>
      <c r="CM57" s="1208">
        <f>+'1037 INVEST'!$J$82</f>
        <v>0.77777777777777779</v>
      </c>
      <c r="CN57" s="1045">
        <f>+'1037 INVEST'!$O$34</f>
        <v>0</v>
      </c>
      <c r="CO57" s="1045">
        <f>+'1037 INVEST'!$O$35</f>
        <v>0</v>
      </c>
      <c r="CP57" s="1045">
        <f>+'1037 INVEST'!$O$36</f>
        <v>0</v>
      </c>
      <c r="CQ57" s="1208">
        <f>+'1037 INVEST'!$J$83</f>
        <v>0</v>
      </c>
      <c r="CR57" s="1045">
        <f>+'1037 INVEST'!$O$46</f>
        <v>0.1</v>
      </c>
      <c r="CS57" s="1045">
        <f>+'1037 INVEST'!$O$47</f>
        <v>0.2</v>
      </c>
      <c r="CT57" s="1045">
        <f>+'1037 INVEST'!$O$48</f>
        <v>0.2</v>
      </c>
      <c r="CU57" s="1045">
        <f>+'1037 INVEST'!$O$49</f>
        <v>0.15</v>
      </c>
      <c r="CV57" s="1045">
        <f>+'1037 INVEST'!$O$50</f>
        <v>0.15</v>
      </c>
      <c r="CW57" s="1045">
        <f>+'1037 INVEST'!$O$51</f>
        <v>0.1</v>
      </c>
      <c r="CX57" s="1045">
        <f>+'1037 INVEST'!$O$52</f>
        <v>0.1</v>
      </c>
      <c r="CY57" s="1228">
        <f>+'1037 INVEST'!$J$84</f>
        <v>1</v>
      </c>
      <c r="CZ57" s="1234">
        <f>+'1037 INVEST'!$D$63</f>
        <v>0.51685111111111115</v>
      </c>
      <c r="DA57" s="1231">
        <f>+'1037 INVEST'!$O$85</f>
        <v>0.1</v>
      </c>
      <c r="DB57" s="1045">
        <f>+'1037 INVEST'!$O$86</f>
        <v>0.1</v>
      </c>
      <c r="DC57" s="1045">
        <f>+'1037 INVEST'!$O$87</f>
        <v>0</v>
      </c>
      <c r="DD57" s="1213">
        <f>+'1037 INVEST'!$J$85</f>
        <v>0.5</v>
      </c>
      <c r="DE57" s="1045">
        <f>+'1037 INVEST'!$O$89</f>
        <v>0.3</v>
      </c>
      <c r="DF57" s="1213">
        <f>+'1037 INVEST'!$J$89</f>
        <v>1</v>
      </c>
      <c r="DG57" s="1045">
        <f>+'1037 INVEST'!$O$90</f>
        <v>0.3</v>
      </c>
      <c r="DH57" s="1217">
        <f>+'1037 INVEST'!$J$90</f>
        <v>1</v>
      </c>
      <c r="DI57" s="1224">
        <f>+'1037 INVEST'!$D$85</f>
        <v>0.8</v>
      </c>
      <c r="DJ57" s="1221">
        <f>+'1037 INVEST'!$D$91</f>
        <v>0.46062261111111114</v>
      </c>
      <c r="DK57" s="1259">
        <f>+'1037 INVEST'!$D$91</f>
        <v>0.46062261111111114</v>
      </c>
      <c r="DL57" s="1257">
        <v>51</v>
      </c>
      <c r="DM57" s="1130">
        <v>0.62307638888888894</v>
      </c>
      <c r="DN57" s="1156">
        <f t="shared" si="1"/>
        <v>-0.16245377777777781</v>
      </c>
    </row>
    <row r="58" spans="1:118" s="1125" customFormat="1" ht="42.75" customHeight="1" x14ac:dyDescent="0.25">
      <c r="A58" s="1046">
        <v>1024</v>
      </c>
      <c r="B58" s="1129" t="s">
        <v>2907</v>
      </c>
      <c r="C58" s="1129" t="s">
        <v>1465</v>
      </c>
      <c r="D58" s="1045">
        <f>+'1024 FUGA'!O2</f>
        <v>0.4</v>
      </c>
      <c r="E58" s="1045">
        <f>+'1024 FUGA'!O3</f>
        <v>0.2</v>
      </c>
      <c r="F58" s="1045">
        <f>+'1024 FUGA'!$O$4</f>
        <v>0.05</v>
      </c>
      <c r="G58" s="1045">
        <f>+'1024 FUGA'!$O$5</f>
        <v>0.15</v>
      </c>
      <c r="H58" s="1155">
        <f>+'1024 FUGA'!$J$2</f>
        <v>0.80000000000000016</v>
      </c>
      <c r="I58" s="1045">
        <f>+'1024 FUGA'!$O$7</f>
        <v>0</v>
      </c>
      <c r="J58" s="1045">
        <f>+'1024 FUGA'!$O$8</f>
        <v>0.2</v>
      </c>
      <c r="K58" s="1045">
        <f>+'1024 FUGA'!$O$9</f>
        <v>0.4</v>
      </c>
      <c r="L58" s="1045">
        <f>+'1024 FUGA'!$O$10</f>
        <v>0.3</v>
      </c>
      <c r="M58" s="1155">
        <f>+'1024 FUGA'!$J$7</f>
        <v>0.90000000000000013</v>
      </c>
      <c r="N58" s="1045">
        <f>+'1024 FUGA'!$O$12</f>
        <v>0.1</v>
      </c>
      <c r="O58" s="1045">
        <f>+'1024 FUGA'!$O$13</f>
        <v>0</v>
      </c>
      <c r="P58" s="1045">
        <f>+'1024 FUGA'!$O$14</f>
        <v>0.2</v>
      </c>
      <c r="Q58" s="1045">
        <f>+'1024 FUGA'!$O$15</f>
        <v>0.3</v>
      </c>
      <c r="R58" s="1245">
        <f>+'1024 FUGA'!$J$12</f>
        <v>0.60000000000000009</v>
      </c>
      <c r="S58" s="1250">
        <f>+'1024 FUGA'!$D$2</f>
        <v>0.76500000000000012</v>
      </c>
      <c r="T58" s="1231">
        <f>+'1024 FUGA'!$O$17</f>
        <v>0.1</v>
      </c>
      <c r="U58" s="1045">
        <f>+'1024 FUGA'!$O$18</f>
        <v>0.05</v>
      </c>
      <c r="V58" s="1045">
        <f>+'1024 FUGA'!$O$19</f>
        <v>0.74375000000000002</v>
      </c>
      <c r="W58" s="1162">
        <f>+'1024 FUGA'!$J$17</f>
        <v>0.89375000000000004</v>
      </c>
      <c r="X58" s="1045">
        <f>+'1024 FUGA'!$O$21</f>
        <v>0.1</v>
      </c>
      <c r="Y58" s="1045">
        <f>+'1024 FUGA'!$O$22</f>
        <v>0</v>
      </c>
      <c r="Z58" s="1045">
        <f>+'1024 FUGA'!$O$23</f>
        <v>0.05</v>
      </c>
      <c r="AA58" s="1045">
        <f>+'1024 FUGA'!$O$24</f>
        <v>0</v>
      </c>
      <c r="AB58" s="1045">
        <f>+'1024 FUGA'!$O$25</f>
        <v>0</v>
      </c>
      <c r="AC58" s="1162">
        <f>+'1024 FUGA'!$J$21</f>
        <v>0.15000000000000002</v>
      </c>
      <c r="AD58" s="1045">
        <f>+'1024 FUGA'!$O$27</f>
        <v>0.1</v>
      </c>
      <c r="AE58" s="1045">
        <f>+'1024 FUGA'!$O$28</f>
        <v>0.52500000000000002</v>
      </c>
      <c r="AF58" s="1045">
        <f>+'1024 FUGA'!$O$29</f>
        <v>0.3</v>
      </c>
      <c r="AG58" s="1162">
        <f>+'1024 FUGA'!$J$27</f>
        <v>0.92500000000000004</v>
      </c>
      <c r="AH58" s="1045">
        <f>+'1024 FUGA'!$O$31</f>
        <v>0</v>
      </c>
      <c r="AI58" s="1045">
        <f>+'1024 FUGA'!$O$32</f>
        <v>0</v>
      </c>
      <c r="AJ58" s="1045">
        <f>+'1024 FUGA'!$O$33</f>
        <v>0</v>
      </c>
      <c r="AK58" s="1045">
        <f>+'1024 FUGA'!$O$34</f>
        <v>0</v>
      </c>
      <c r="AL58" s="1045">
        <f>+'1024 FUGA'!$O$35</f>
        <v>0</v>
      </c>
      <c r="AM58" s="1045">
        <f>+'1024 FUGA'!$O$36</f>
        <v>0</v>
      </c>
      <c r="AN58" s="1162">
        <f>+'1024 FUGA'!$J$31</f>
        <v>0</v>
      </c>
      <c r="AO58" s="1334">
        <f>+'1024 FUGA'!$O$37</f>
        <v>0</v>
      </c>
      <c r="AP58" s="1045">
        <f>+'1024 FUGA'!$O$38</f>
        <v>0</v>
      </c>
      <c r="AQ58" s="1045">
        <f>+'1024 FUGA'!$O$39</f>
        <v>0</v>
      </c>
      <c r="AR58" s="1045">
        <f>+'1024 FUGA'!$O$40</f>
        <v>0</v>
      </c>
      <c r="AS58" s="1045">
        <f>+'1024 FUGA'!$O$41</f>
        <v>0</v>
      </c>
      <c r="AT58" s="1045">
        <f>+'1024 FUGA'!$O$42</f>
        <v>0</v>
      </c>
      <c r="AU58" s="1045">
        <f>+'1024 FUGA'!$O$43</f>
        <v>0</v>
      </c>
      <c r="AV58" s="1045">
        <f>+'1024 FUGA'!$O$44</f>
        <v>0</v>
      </c>
      <c r="AW58" s="1162">
        <f>+'1024 FUGA'!$J$38</f>
        <v>0</v>
      </c>
      <c r="AX58" s="1334">
        <f>+'1024 FUGA'!$O$45</f>
        <v>0</v>
      </c>
      <c r="AY58" s="1045">
        <f>+'1024 FUGA'!$O$46</f>
        <v>0</v>
      </c>
      <c r="AZ58" s="1045">
        <f>+'1024 FUGA'!$O$47</f>
        <v>0</v>
      </c>
      <c r="BA58" s="1045">
        <f>+'1024 FUGA'!$O$48</f>
        <v>0</v>
      </c>
      <c r="BB58" s="1045">
        <f>+'1024 FUGA'!$O$49</f>
        <v>0</v>
      </c>
      <c r="BC58" s="1045">
        <f>+'1024 FUGA'!$O$50</f>
        <v>0</v>
      </c>
      <c r="BD58" s="1045">
        <f>+'1024 FUGA'!$O$51</f>
        <v>0</v>
      </c>
      <c r="BE58" s="1045">
        <f>+'1024 FUGA'!$O$52</f>
        <v>0</v>
      </c>
      <c r="BF58" s="1162">
        <f>+'1024 FUGA'!$J$46</f>
        <v>0</v>
      </c>
      <c r="BG58" s="1045">
        <f>+'1024 FUGA'!$O$54</f>
        <v>0</v>
      </c>
      <c r="BH58" s="1045">
        <f>+'1024 FUGA'!$O$55</f>
        <v>0</v>
      </c>
      <c r="BI58" s="1045">
        <f>+'1024 FUGA'!$O$56</f>
        <v>0</v>
      </c>
      <c r="BJ58" s="1045">
        <f>+'1024 FUGA'!$O$57</f>
        <v>0</v>
      </c>
      <c r="BK58" s="1045">
        <f>+'1024 FUGA'!$O$58</f>
        <v>0</v>
      </c>
      <c r="BL58" s="1045">
        <f>+'1024 FUGA'!$O$59</f>
        <v>0</v>
      </c>
      <c r="BM58" s="1045">
        <f>+'1024 FUGA'!$O$60</f>
        <v>0</v>
      </c>
      <c r="BN58" s="1045">
        <f>+'1024 FUGA'!$O$61</f>
        <v>0</v>
      </c>
      <c r="BO58" s="1238">
        <f>+'1024 FUGA'!$J$54</f>
        <v>0</v>
      </c>
      <c r="BP58" s="1241">
        <f>+'1024 FUGA'!$D$17</f>
        <v>0.34156249999999999</v>
      </c>
      <c r="BQ58" s="1231">
        <f>+'1024 FUGA'!$O$63</f>
        <v>0</v>
      </c>
      <c r="BR58" s="1045">
        <f>+'1024 FUGA'!$O$64</f>
        <v>2.86E-2</v>
      </c>
      <c r="BS58" s="1045">
        <f>+'1024 FUGA'!$O$65</f>
        <v>2.86E-2</v>
      </c>
      <c r="BT58" s="1045">
        <f>+'1024 FUGA'!$O$66</f>
        <v>2.86E-2</v>
      </c>
      <c r="BU58" s="1045">
        <f>+'1024 FUGA'!$O$67</f>
        <v>2.86E-2</v>
      </c>
      <c r="BV58" s="1045">
        <f>+'1024 FUGA'!$O$68</f>
        <v>0</v>
      </c>
      <c r="BW58" s="1045">
        <f>+'1024 FUGA'!$O$69</f>
        <v>0</v>
      </c>
      <c r="BX58" s="1045">
        <f>+'1024 FUGA'!$O$70</f>
        <v>0</v>
      </c>
      <c r="BY58" s="1045">
        <f>+'1024 FUGA'!$O$71</f>
        <v>2.86E-2</v>
      </c>
      <c r="BZ58" s="1045">
        <f>+'1024 FUGA'!$O$72</f>
        <v>0</v>
      </c>
      <c r="CA58" s="1045">
        <f>+'1024 FUGA'!$O$73</f>
        <v>0</v>
      </c>
      <c r="CB58" s="1045">
        <f>+'1024 FUGA'!$O$74</f>
        <v>0</v>
      </c>
      <c r="CC58" s="1045">
        <f>+'1024 FUGA'!$O$75</f>
        <v>0</v>
      </c>
      <c r="CD58" s="1045">
        <f>+'1024 FUGA'!$O$76</f>
        <v>2.86E-2</v>
      </c>
      <c r="CE58" s="1045">
        <f>+'1024 FUGA'!$O$77</f>
        <v>2.86E-2</v>
      </c>
      <c r="CF58" s="1045">
        <f>+'1024 FUGA'!$O$78</f>
        <v>0</v>
      </c>
      <c r="CG58" s="1045">
        <f>+'1024 FUGA'!$O$79</f>
        <v>0</v>
      </c>
      <c r="CH58" s="1045">
        <f>+'1024 FUGA'!$O$80</f>
        <v>0</v>
      </c>
      <c r="CI58" s="1208">
        <f>+'1024 FUGA'!$J$63</f>
        <v>0.20020000000000004</v>
      </c>
      <c r="CJ58" s="1045">
        <f>+'1024 FUGA'!$O$42</f>
        <v>0</v>
      </c>
      <c r="CK58" s="1045">
        <f>+'1024 FUGA'!$O$43</f>
        <v>0</v>
      </c>
      <c r="CL58" s="1045">
        <f>+'1024 FUGA'!$O$44</f>
        <v>0</v>
      </c>
      <c r="CM58" s="1208">
        <f>+'1024 FUGA'!$J$82</f>
        <v>0</v>
      </c>
      <c r="CN58" s="1045">
        <f>+'1024 FUGA'!$O$34</f>
        <v>0</v>
      </c>
      <c r="CO58" s="1045">
        <f>+'1024 FUGA'!$O$35</f>
        <v>0</v>
      </c>
      <c r="CP58" s="1045">
        <f>+'1024 FUGA'!$O$36</f>
        <v>0</v>
      </c>
      <c r="CQ58" s="1208">
        <f>+'1024 FUGA'!$J$83</f>
        <v>0</v>
      </c>
      <c r="CR58" s="1045">
        <f>+'1024 FUGA'!$O$46</f>
        <v>0</v>
      </c>
      <c r="CS58" s="1045">
        <f>+'1024 FUGA'!$O$47</f>
        <v>0</v>
      </c>
      <c r="CT58" s="1045">
        <f>+'1024 FUGA'!$O$48</f>
        <v>0</v>
      </c>
      <c r="CU58" s="1045">
        <f>+'1024 FUGA'!$O$49</f>
        <v>0</v>
      </c>
      <c r="CV58" s="1045">
        <f>+'1024 FUGA'!$O$50</f>
        <v>0</v>
      </c>
      <c r="CW58" s="1045">
        <f>+'1024 FUGA'!$O$51</f>
        <v>0</v>
      </c>
      <c r="CX58" s="1045">
        <f>+'1024 FUGA'!$O$52</f>
        <v>0</v>
      </c>
      <c r="CY58" s="1228">
        <f>+'1024 FUGA'!$J$84</f>
        <v>0</v>
      </c>
      <c r="CZ58" s="1234">
        <f>+'1024 FUGA'!$D$63</f>
        <v>6.0060000000000009E-2</v>
      </c>
      <c r="DA58" s="1231">
        <f>+'1024 FUGA'!$O$85</f>
        <v>0.1</v>
      </c>
      <c r="DB58" s="1045">
        <f>+'1024 FUGA'!$O$86</f>
        <v>0.1</v>
      </c>
      <c r="DC58" s="1045">
        <f>+'1024 FUGA'!$O$87</f>
        <v>0</v>
      </c>
      <c r="DD58" s="1213">
        <f>+'1024 FUGA'!$J$85</f>
        <v>0.5</v>
      </c>
      <c r="DE58" s="1045">
        <f>+'1024 FUGA'!$O$89</f>
        <v>0.3</v>
      </c>
      <c r="DF58" s="1213">
        <f>+'1024 FUGA'!$J$89</f>
        <v>1</v>
      </c>
      <c r="DG58" s="1045">
        <f>+'1024 FUGA'!$O$90</f>
        <v>0</v>
      </c>
      <c r="DH58" s="1217">
        <f>+'1024 FUGA'!$J$90</f>
        <v>0</v>
      </c>
      <c r="DI58" s="1224">
        <f>+'1024 FUGA'!$D$85</f>
        <v>0.5</v>
      </c>
      <c r="DJ58" s="1221">
        <f>+'1024 FUGA'!$D$91</f>
        <v>0.44836537500000012</v>
      </c>
      <c r="DK58" s="1259">
        <f>+'1024 FUGA'!$D$91</f>
        <v>0.44836537500000012</v>
      </c>
      <c r="DL58" s="1256">
        <v>52</v>
      </c>
      <c r="DM58" s="1130">
        <v>0.17925000000000002</v>
      </c>
      <c r="DN58" s="1156">
        <f t="shared" si="1"/>
        <v>0.2691153750000001</v>
      </c>
    </row>
    <row r="59" spans="1:118" s="1125" customFormat="1" ht="42.75" customHeight="1" x14ac:dyDescent="0.25">
      <c r="A59" s="1046">
        <v>1007</v>
      </c>
      <c r="B59" s="1129" t="s">
        <v>11</v>
      </c>
      <c r="C59" s="1129" t="s">
        <v>1331</v>
      </c>
      <c r="D59" s="1045">
        <f>+'1007 EGAT'!O2</f>
        <v>0.4</v>
      </c>
      <c r="E59" s="1045">
        <f>+'1007 EGAT'!O3</f>
        <v>0.4</v>
      </c>
      <c r="F59" s="1045">
        <f>+'1007 EGAT'!$O$4</f>
        <v>0.05</v>
      </c>
      <c r="G59" s="1045">
        <f>+'1007 EGAT'!$O$5</f>
        <v>0.15</v>
      </c>
      <c r="H59" s="1155">
        <f>+'1007 EGAT'!$J$2</f>
        <v>1</v>
      </c>
      <c r="I59" s="1045">
        <f>+'1007 EGAT'!$O$7</f>
        <v>0.1</v>
      </c>
      <c r="J59" s="1045">
        <f>+'1007 EGAT'!$O$8</f>
        <v>0.2</v>
      </c>
      <c r="K59" s="1045">
        <f>+'1007 EGAT'!$O$9</f>
        <v>0.4</v>
      </c>
      <c r="L59" s="1045">
        <f>+'1007 EGAT'!$O$10</f>
        <v>0.3</v>
      </c>
      <c r="M59" s="1155">
        <f>+'1007 EGAT'!$J$7</f>
        <v>1</v>
      </c>
      <c r="N59" s="1045">
        <f>+'1007 EGAT'!$O$12</f>
        <v>0.1</v>
      </c>
      <c r="O59" s="1045">
        <f>+'1007 EGAT'!$O$13</f>
        <v>0</v>
      </c>
      <c r="P59" s="1045">
        <f>+'1007 EGAT'!$O$14</f>
        <v>0.5</v>
      </c>
      <c r="Q59" s="1045">
        <f>+'1007 EGAT'!$O$15</f>
        <v>0.3</v>
      </c>
      <c r="R59" s="1245">
        <f>+'1007 EGAT'!$J$12</f>
        <v>0.89999999999999991</v>
      </c>
      <c r="S59" s="1250">
        <f>+'1007 EGAT'!$D$2</f>
        <v>0.96499999999999986</v>
      </c>
      <c r="T59" s="1231">
        <f>+'1007 EGAT'!$O$17</f>
        <v>0</v>
      </c>
      <c r="U59" s="1045">
        <f>+'1007 EGAT'!$O$18</f>
        <v>0</v>
      </c>
      <c r="V59" s="1045">
        <f>+'1007 EGAT'!$O$19</f>
        <v>0</v>
      </c>
      <c r="W59" s="1162">
        <f>+'1007 EGAT'!$J$17</f>
        <v>0</v>
      </c>
      <c r="X59" s="1045">
        <f>+'1007 EGAT'!$O$21</f>
        <v>0</v>
      </c>
      <c r="Y59" s="1045">
        <f>+'1007 EGAT'!$O$22</f>
        <v>0</v>
      </c>
      <c r="Z59" s="1045">
        <f>+'1007 EGAT'!$O$23</f>
        <v>0</v>
      </c>
      <c r="AA59" s="1045">
        <f>+'1007 EGAT'!$O$24</f>
        <v>0</v>
      </c>
      <c r="AB59" s="1045">
        <f>+'1007 EGAT'!$O$25</f>
        <v>0</v>
      </c>
      <c r="AC59" s="1162">
        <f>+'1007 EGAT'!$J$21</f>
        <v>0</v>
      </c>
      <c r="AD59" s="1045">
        <f>+'1007 EGAT'!$O$27</f>
        <v>0.1</v>
      </c>
      <c r="AE59" s="1045">
        <f>+'1007 EGAT'!$O$28</f>
        <v>0.375</v>
      </c>
      <c r="AF59" s="1045">
        <f>+'1007 EGAT'!$O$29</f>
        <v>0</v>
      </c>
      <c r="AG59" s="1162">
        <f>+'1007 EGAT'!$J$27</f>
        <v>0.47499999999999998</v>
      </c>
      <c r="AH59" s="1045">
        <f>+'1007 EGAT'!$O$31</f>
        <v>0</v>
      </c>
      <c r="AI59" s="1045">
        <f>+'1007 EGAT'!$O$32</f>
        <v>0</v>
      </c>
      <c r="AJ59" s="1045">
        <f>+'1007 EGAT'!$O$33</f>
        <v>0</v>
      </c>
      <c r="AK59" s="1045">
        <f>+'1007 EGAT'!$O$34</f>
        <v>0</v>
      </c>
      <c r="AL59" s="1045">
        <f>+'1007 EGAT'!$O$35</f>
        <v>0</v>
      </c>
      <c r="AM59" s="1045">
        <f>+'1007 EGAT'!$O$36</f>
        <v>0</v>
      </c>
      <c r="AN59" s="1162">
        <f>+'1007 EGAT'!$J$31</f>
        <v>0</v>
      </c>
      <c r="AO59" s="1334">
        <f>+'1007 EGAT'!$O$37</f>
        <v>0</v>
      </c>
      <c r="AP59" s="1045">
        <f>+'1007 EGAT'!$O$38</f>
        <v>0</v>
      </c>
      <c r="AQ59" s="1045">
        <f>+'1007 EGAT'!$O$39</f>
        <v>0</v>
      </c>
      <c r="AR59" s="1045">
        <f>+'1007 EGAT'!$O$40</f>
        <v>0</v>
      </c>
      <c r="AS59" s="1045">
        <f>+'1007 EGAT'!$O$41</f>
        <v>0</v>
      </c>
      <c r="AT59" s="1045">
        <f>+'1007 EGAT'!$O$42</f>
        <v>0</v>
      </c>
      <c r="AU59" s="1045">
        <f>+'1007 EGAT'!$O$43</f>
        <v>0</v>
      </c>
      <c r="AV59" s="1045">
        <f>+'1007 EGAT'!$O$44</f>
        <v>0</v>
      </c>
      <c r="AW59" s="1162">
        <f>+'1007 EGAT'!$J$38</f>
        <v>0</v>
      </c>
      <c r="AX59" s="1334">
        <f>+'1007 EGAT'!$O$45</f>
        <v>0</v>
      </c>
      <c r="AY59" s="1045">
        <f>+'1007 EGAT'!$O$46</f>
        <v>0</v>
      </c>
      <c r="AZ59" s="1045">
        <f>+'1007 EGAT'!$O$47</f>
        <v>0</v>
      </c>
      <c r="BA59" s="1045">
        <f>+'1007 EGAT'!$O$48</f>
        <v>0</v>
      </c>
      <c r="BB59" s="1045">
        <f>+'1007 EGAT'!$O$49</f>
        <v>0</v>
      </c>
      <c r="BC59" s="1045">
        <f>+'1007 EGAT'!$O$50</f>
        <v>0</v>
      </c>
      <c r="BD59" s="1045">
        <f>+'1007 EGAT'!$O$51</f>
        <v>0</v>
      </c>
      <c r="BE59" s="1045">
        <f>+'1007 EGAT'!$O$52</f>
        <v>0.1</v>
      </c>
      <c r="BF59" s="1162">
        <f>+'1007 EGAT'!$J$46</f>
        <v>0.1</v>
      </c>
      <c r="BG59" s="1045">
        <f>+'1007 EGAT'!$O$54</f>
        <v>0.125</v>
      </c>
      <c r="BH59" s="1045">
        <f>+'1007 EGAT'!$O$55</f>
        <v>0.125</v>
      </c>
      <c r="BI59" s="1045">
        <f>+'1007 EGAT'!$O$56</f>
        <v>0.125</v>
      </c>
      <c r="BJ59" s="1045">
        <f>+'1007 EGAT'!$O$57</f>
        <v>0.125</v>
      </c>
      <c r="BK59" s="1045">
        <f>+'1007 EGAT'!$O$58</f>
        <v>0</v>
      </c>
      <c r="BL59" s="1045">
        <f>+'1007 EGAT'!$O$59</f>
        <v>0</v>
      </c>
      <c r="BM59" s="1045">
        <f>+'1007 EGAT'!$O$60</f>
        <v>0</v>
      </c>
      <c r="BN59" s="1045">
        <f>+'1007 EGAT'!$O$61</f>
        <v>0</v>
      </c>
      <c r="BO59" s="1238">
        <f>+'1007 EGAT'!$J$54</f>
        <v>0.5</v>
      </c>
      <c r="BP59" s="1241">
        <f>+'1007 EGAT'!$D$17</f>
        <v>0.15500000000000003</v>
      </c>
      <c r="BQ59" s="1231">
        <f>+'1007 EGAT'!$O$63</f>
        <v>0</v>
      </c>
      <c r="BR59" s="1045">
        <f>+'1007 EGAT'!$O$64</f>
        <v>0</v>
      </c>
      <c r="BS59" s="1045">
        <f>+'1007 EGAT'!$O$65</f>
        <v>0</v>
      </c>
      <c r="BT59" s="1045">
        <f>+'1007 EGAT'!$O$66</f>
        <v>0</v>
      </c>
      <c r="BU59" s="1045">
        <f>+'1007 EGAT'!$O$67</f>
        <v>0</v>
      </c>
      <c r="BV59" s="1045">
        <f>+'1007 EGAT'!$O$68</f>
        <v>0</v>
      </c>
      <c r="BW59" s="1045">
        <f>+'1007 EGAT'!$O$69</f>
        <v>0</v>
      </c>
      <c r="BX59" s="1045">
        <f>+'1007 EGAT'!$O$70</f>
        <v>0</v>
      </c>
      <c r="BY59" s="1045">
        <f>+'1007 EGAT'!$O$71</f>
        <v>0</v>
      </c>
      <c r="BZ59" s="1045">
        <f>+'1007 EGAT'!$O$72</f>
        <v>0</v>
      </c>
      <c r="CA59" s="1045">
        <f>+'1007 EGAT'!$O$73</f>
        <v>0</v>
      </c>
      <c r="CB59" s="1045">
        <f>+'1007 EGAT'!$O$74</f>
        <v>0</v>
      </c>
      <c r="CC59" s="1045">
        <f>+'1007 EGAT'!$O$75</f>
        <v>0</v>
      </c>
      <c r="CD59" s="1045">
        <f>+'1007 EGAT'!$O$76</f>
        <v>0</v>
      </c>
      <c r="CE59" s="1045">
        <f>+'1007 EGAT'!$O$77</f>
        <v>0</v>
      </c>
      <c r="CF59" s="1045">
        <f>+'1007 EGAT'!$O$78</f>
        <v>0</v>
      </c>
      <c r="CG59" s="1045">
        <f>+'1007 EGAT'!$O$79</f>
        <v>0</v>
      </c>
      <c r="CH59" s="1045">
        <f>+'1007 EGAT'!$O$80</f>
        <v>0</v>
      </c>
      <c r="CI59" s="1208">
        <f>+'1007 EGAT'!$J$63</f>
        <v>0</v>
      </c>
      <c r="CJ59" s="1045">
        <f>+'1007 EGAT'!$O$42</f>
        <v>0</v>
      </c>
      <c r="CK59" s="1045">
        <f>+'1007 EGAT'!$O$43</f>
        <v>0</v>
      </c>
      <c r="CL59" s="1045">
        <f>+'1007 EGAT'!$O$44</f>
        <v>0</v>
      </c>
      <c r="CM59" s="1208">
        <f>+'1007 EGAT'!$J$82</f>
        <v>0</v>
      </c>
      <c r="CN59" s="1045">
        <f>+'1007 EGAT'!$O$34</f>
        <v>0</v>
      </c>
      <c r="CO59" s="1045">
        <f>+'1007 EGAT'!$O$35</f>
        <v>0</v>
      </c>
      <c r="CP59" s="1045">
        <f>+'1007 EGAT'!$O$36</f>
        <v>0</v>
      </c>
      <c r="CQ59" s="1208">
        <f>+'1007 EGAT'!$J$83</f>
        <v>0</v>
      </c>
      <c r="CR59" s="1045">
        <f>+'1007 EGAT'!$O$46</f>
        <v>0</v>
      </c>
      <c r="CS59" s="1045">
        <f>+'1007 EGAT'!$O$47</f>
        <v>0</v>
      </c>
      <c r="CT59" s="1045">
        <f>+'1007 EGAT'!$O$48</f>
        <v>0</v>
      </c>
      <c r="CU59" s="1045">
        <f>+'1007 EGAT'!$O$49</f>
        <v>0</v>
      </c>
      <c r="CV59" s="1045">
        <f>+'1007 EGAT'!$O$50</f>
        <v>0</v>
      </c>
      <c r="CW59" s="1045">
        <f>+'1007 EGAT'!$O$51</f>
        <v>0</v>
      </c>
      <c r="CX59" s="1045">
        <f>+'1007 EGAT'!$O$52</f>
        <v>0.1</v>
      </c>
      <c r="CY59" s="1228">
        <f>+'1007 EGAT'!$J$84</f>
        <v>0.1</v>
      </c>
      <c r="CZ59" s="1234">
        <f>+'1007 EGAT'!$D$63</f>
        <v>1.4999999999999999E-2</v>
      </c>
      <c r="DA59" s="1231">
        <f>+'1007 EGAT'!$O$85</f>
        <v>0.1</v>
      </c>
      <c r="DB59" s="1045">
        <f>+'1007 EGAT'!$O$86</f>
        <v>0.1</v>
      </c>
      <c r="DC59" s="1045">
        <f>+'1007 EGAT'!$O$87</f>
        <v>0</v>
      </c>
      <c r="DD59" s="1213">
        <f>+'1007 EGAT'!$J$85</f>
        <v>0.5</v>
      </c>
      <c r="DE59" s="1045">
        <f>+'1007 EGAT'!$O$89</f>
        <v>0.3</v>
      </c>
      <c r="DF59" s="1213">
        <f>+'1007 EGAT'!$J$89</f>
        <v>1</v>
      </c>
      <c r="DG59" s="1045">
        <f>+'1007 EGAT'!$O$90</f>
        <v>0.3</v>
      </c>
      <c r="DH59" s="1217">
        <f>+'1007 EGAT'!$J$90</f>
        <v>1</v>
      </c>
      <c r="DI59" s="1224">
        <f>+'1007 EGAT'!$D$85</f>
        <v>0.8</v>
      </c>
      <c r="DJ59" s="1221">
        <f>+'1007 EGAT'!$D$91</f>
        <v>0.4162499999999999</v>
      </c>
      <c r="DK59" s="1259">
        <f>+'1007 EGAT'!$D$91</f>
        <v>0.4162499999999999</v>
      </c>
      <c r="DL59" s="1257">
        <v>53</v>
      </c>
      <c r="DM59" s="1130">
        <v>0.28949999999999998</v>
      </c>
      <c r="DN59" s="1156">
        <f t="shared" si="1"/>
        <v>0.12674999999999992</v>
      </c>
    </row>
    <row r="60" spans="1:118" s="1125" customFormat="1" ht="42.75" customHeight="1" x14ac:dyDescent="0.25">
      <c r="A60" s="1046">
        <v>1002</v>
      </c>
      <c r="B60" s="1129" t="s">
        <v>6</v>
      </c>
      <c r="C60" s="1129" t="s">
        <v>100</v>
      </c>
      <c r="D60" s="1045">
        <f>+'1002 Aguas'!O2</f>
        <v>0.4</v>
      </c>
      <c r="E60" s="1045">
        <f>+'1002 Aguas'!O3</f>
        <v>0.4</v>
      </c>
      <c r="F60" s="1045">
        <f>+'1002 Aguas'!$O$4</f>
        <v>0.05</v>
      </c>
      <c r="G60" s="1045">
        <f>+'1002 Aguas'!$O$5</f>
        <v>0.15</v>
      </c>
      <c r="H60" s="1155">
        <f>+'1002 Aguas'!$J$2</f>
        <v>1</v>
      </c>
      <c r="I60" s="1045">
        <f>+'1002 Aguas'!$O$7</f>
        <v>0.1</v>
      </c>
      <c r="J60" s="1045">
        <f>+'1002 Aguas'!$O$8</f>
        <v>0.2</v>
      </c>
      <c r="K60" s="1045">
        <f>+'1002 Aguas'!$O$9</f>
        <v>0.4</v>
      </c>
      <c r="L60" s="1045">
        <f>+'1002 Aguas'!$O$10</f>
        <v>0.3</v>
      </c>
      <c r="M60" s="1155">
        <f>+'1002 Aguas'!$J$7</f>
        <v>1</v>
      </c>
      <c r="N60" s="1045">
        <f>+'1002 Aguas'!$O$12</f>
        <v>0.1</v>
      </c>
      <c r="O60" s="1045">
        <f>+'1002 Aguas'!$O$13</f>
        <v>0.1</v>
      </c>
      <c r="P60" s="1045">
        <f>+'1002 Aguas'!$O$14</f>
        <v>0.3</v>
      </c>
      <c r="Q60" s="1045">
        <f>+'1002 Aguas'!$O$15</f>
        <v>0.3</v>
      </c>
      <c r="R60" s="1245">
        <f>+'1002 Aguas'!$J$12</f>
        <v>0.8</v>
      </c>
      <c r="S60" s="1250">
        <f>+'1002 Aguas'!$D$2</f>
        <v>0.92999999999999994</v>
      </c>
      <c r="T60" s="1231">
        <f>+'1002 Aguas'!$O$17</f>
        <v>0</v>
      </c>
      <c r="U60" s="1045">
        <f>+'1002 Aguas'!$O$18</f>
        <v>0</v>
      </c>
      <c r="V60" s="1045">
        <f>+'1002 Aguas'!$O$19</f>
        <v>0.10625</v>
      </c>
      <c r="W60" s="1162">
        <f>+'1002 Aguas'!$J$17</f>
        <v>0.10625</v>
      </c>
      <c r="X60" s="1045">
        <f>+'1002 Aguas'!$O$21</f>
        <v>0</v>
      </c>
      <c r="Y60" s="1045">
        <f>+'1002 Aguas'!$O$22</f>
        <v>0</v>
      </c>
      <c r="Z60" s="1045">
        <f>+'1002 Aguas'!$O$23</f>
        <v>0</v>
      </c>
      <c r="AA60" s="1045">
        <f>+'1002 Aguas'!$O$24</f>
        <v>0</v>
      </c>
      <c r="AB60" s="1045">
        <f>+'1002 Aguas'!$O$25</f>
        <v>0</v>
      </c>
      <c r="AC60" s="1162">
        <f>+'1002 Aguas'!$J$21</f>
        <v>0</v>
      </c>
      <c r="AD60" s="1045">
        <f>+'1002 Aguas'!$O$27</f>
        <v>0.1</v>
      </c>
      <c r="AE60" s="1045">
        <f>+'1002 Aguas'!$O$28</f>
        <v>7.4999999999999997E-2</v>
      </c>
      <c r="AF60" s="1045">
        <f>+'1002 Aguas'!$O$29</f>
        <v>0</v>
      </c>
      <c r="AG60" s="1162">
        <f>+'1002 Aguas'!$J$27</f>
        <v>0.17499999999999999</v>
      </c>
      <c r="AH60" s="1045">
        <f>+'1002 Aguas'!$O$31</f>
        <v>0</v>
      </c>
      <c r="AI60" s="1045">
        <f>+'1002 Aguas'!$O$32</f>
        <v>0</v>
      </c>
      <c r="AJ60" s="1045">
        <f>+'1002 Aguas'!$O$33</f>
        <v>0</v>
      </c>
      <c r="AK60" s="1045">
        <f>+'1002 Aguas'!$O$34</f>
        <v>0</v>
      </c>
      <c r="AL60" s="1045">
        <f>+'1002 Aguas'!$O$35</f>
        <v>0</v>
      </c>
      <c r="AM60" s="1045">
        <f>+'1002 Aguas'!$O$36</f>
        <v>0</v>
      </c>
      <c r="AN60" s="1162">
        <f>+'1002 Aguas'!$J$31</f>
        <v>0</v>
      </c>
      <c r="AO60" s="1334">
        <f>+'1002 Aguas'!$O$37</f>
        <v>0</v>
      </c>
      <c r="AP60" s="1045">
        <f>+'1002 Aguas'!$O$38</f>
        <v>0</v>
      </c>
      <c r="AQ60" s="1045">
        <f>+'1002 Aguas'!$O$39</f>
        <v>0</v>
      </c>
      <c r="AR60" s="1045">
        <f>+'1002 Aguas'!$O$40</f>
        <v>0</v>
      </c>
      <c r="AS60" s="1045">
        <f>+'1002 Aguas'!$O$41</f>
        <v>0</v>
      </c>
      <c r="AT60" s="1045">
        <f>+'1002 Aguas'!$O$42</f>
        <v>0</v>
      </c>
      <c r="AU60" s="1045">
        <f>+'1002 Aguas'!$O$43</f>
        <v>0</v>
      </c>
      <c r="AV60" s="1045">
        <f>+'1002 Aguas'!$O$44</f>
        <v>0</v>
      </c>
      <c r="AW60" s="1162">
        <f>+'1002 Aguas'!$J$38</f>
        <v>0</v>
      </c>
      <c r="AX60" s="1334">
        <f>+'1002 Aguas'!$O$45</f>
        <v>0</v>
      </c>
      <c r="AY60" s="1045">
        <f>+'1002 Aguas'!$O$46</f>
        <v>0</v>
      </c>
      <c r="AZ60" s="1045">
        <f>+'1002 Aguas'!$O$47</f>
        <v>0</v>
      </c>
      <c r="BA60" s="1045">
        <f>+'1002 Aguas'!$O$48</f>
        <v>0</v>
      </c>
      <c r="BB60" s="1045">
        <f>+'1002 Aguas'!$O$49</f>
        <v>0</v>
      </c>
      <c r="BC60" s="1045">
        <f>+'1002 Aguas'!$O$50</f>
        <v>0</v>
      </c>
      <c r="BD60" s="1045">
        <f>+'1002 Aguas'!$O$51</f>
        <v>0</v>
      </c>
      <c r="BE60" s="1045">
        <f>+'1002 Aguas'!$O$52</f>
        <v>0</v>
      </c>
      <c r="BF60" s="1162">
        <f>+'1002 Aguas'!$J$46</f>
        <v>0</v>
      </c>
      <c r="BG60" s="1045">
        <f>+'1002 Aguas'!$O$54</f>
        <v>0.125</v>
      </c>
      <c r="BH60" s="1045">
        <f>+'1002 Aguas'!$O$55</f>
        <v>0.125</v>
      </c>
      <c r="BI60" s="1045">
        <f>+'1002 Aguas'!$O$56</f>
        <v>0.125</v>
      </c>
      <c r="BJ60" s="1045">
        <f>+'1002 Aguas'!$O$57</f>
        <v>0.125</v>
      </c>
      <c r="BK60" s="1045">
        <f>+'1002 Aguas'!$O$58</f>
        <v>0.125</v>
      </c>
      <c r="BL60" s="1045">
        <f>+'1002 Aguas'!$O$59</f>
        <v>0</v>
      </c>
      <c r="BM60" s="1045">
        <f>+'1002 Aguas'!$O$60</f>
        <v>0</v>
      </c>
      <c r="BN60" s="1045">
        <f>+'1002 Aguas'!$O$61</f>
        <v>0</v>
      </c>
      <c r="BO60" s="1238">
        <f>+'1002 Aguas'!$J$54</f>
        <v>0.625</v>
      </c>
      <c r="BP60" s="1241">
        <f>+'1002 Aguas'!$D$17</f>
        <v>0.1134375</v>
      </c>
      <c r="BQ60" s="1231">
        <f>+'1002 Aguas'!$O$63</f>
        <v>0</v>
      </c>
      <c r="BR60" s="1045">
        <f>+'1002 Aguas'!$O$64</f>
        <v>2.86E-2</v>
      </c>
      <c r="BS60" s="1045">
        <f>+'1002 Aguas'!$O$65</f>
        <v>2.86E-2</v>
      </c>
      <c r="BT60" s="1045">
        <f>+'1002 Aguas'!$O$66</f>
        <v>2.86E-2</v>
      </c>
      <c r="BU60" s="1045">
        <f>+'1002 Aguas'!$O$67</f>
        <v>2.86E-2</v>
      </c>
      <c r="BV60" s="1045">
        <f>+'1002 Aguas'!$O$68</f>
        <v>0</v>
      </c>
      <c r="BW60" s="1045">
        <f>+'1002 Aguas'!$O$69</f>
        <v>0</v>
      </c>
      <c r="BX60" s="1045">
        <f>+'1002 Aguas'!$O$70</f>
        <v>0</v>
      </c>
      <c r="BY60" s="1045">
        <f>+'1002 Aguas'!$O$71</f>
        <v>0</v>
      </c>
      <c r="BZ60" s="1045">
        <f>+'1002 Aguas'!$O$72</f>
        <v>0</v>
      </c>
      <c r="CA60" s="1045">
        <f>+'1002 Aguas'!$O$73</f>
        <v>0</v>
      </c>
      <c r="CB60" s="1045">
        <f>+'1002 Aguas'!$O$74</f>
        <v>0</v>
      </c>
      <c r="CC60" s="1045">
        <f>+'1002 Aguas'!$O$75</f>
        <v>0</v>
      </c>
      <c r="CD60" s="1045">
        <f>+'1002 Aguas'!$O$76</f>
        <v>0</v>
      </c>
      <c r="CE60" s="1045">
        <f>+'1002 Aguas'!$O$77</f>
        <v>0</v>
      </c>
      <c r="CF60" s="1045">
        <f>+'1002 Aguas'!$O$78</f>
        <v>0</v>
      </c>
      <c r="CG60" s="1045">
        <f>+'1002 Aguas'!$O$79</f>
        <v>0</v>
      </c>
      <c r="CH60" s="1045">
        <f>+'1002 Aguas'!$O$80</f>
        <v>0</v>
      </c>
      <c r="CI60" s="1208">
        <f>+'1002 Aguas'!$J$63</f>
        <v>0.1144</v>
      </c>
      <c r="CJ60" s="1045">
        <f>+'1002 Aguas'!$O$42</f>
        <v>0</v>
      </c>
      <c r="CK60" s="1045">
        <f>+'1002 Aguas'!$O$43</f>
        <v>0</v>
      </c>
      <c r="CL60" s="1045">
        <f>+'1002 Aguas'!$O$44</f>
        <v>0</v>
      </c>
      <c r="CM60" s="1208">
        <f>+'1002 Aguas'!$J$82</f>
        <v>0</v>
      </c>
      <c r="CN60" s="1045">
        <f>+'1002 Aguas'!$O$34</f>
        <v>0</v>
      </c>
      <c r="CO60" s="1045">
        <f>+'1002 Aguas'!$O$35</f>
        <v>0</v>
      </c>
      <c r="CP60" s="1045">
        <f>+'1002 Aguas'!$O$36</f>
        <v>0</v>
      </c>
      <c r="CQ60" s="1208">
        <f>+'1002 Aguas'!$J$83</f>
        <v>0</v>
      </c>
      <c r="CR60" s="1045">
        <f>+'1002 Aguas'!$O$46</f>
        <v>0</v>
      </c>
      <c r="CS60" s="1045">
        <f>+'1002 Aguas'!$O$47</f>
        <v>0</v>
      </c>
      <c r="CT60" s="1045">
        <f>+'1002 Aguas'!$O$48</f>
        <v>0</v>
      </c>
      <c r="CU60" s="1045">
        <f>+'1002 Aguas'!$O$49</f>
        <v>0</v>
      </c>
      <c r="CV60" s="1045">
        <f>+'1002 Aguas'!$O$50</f>
        <v>0</v>
      </c>
      <c r="CW60" s="1045">
        <f>+'1002 Aguas'!$O$51</f>
        <v>0</v>
      </c>
      <c r="CX60" s="1045">
        <f>+'1002 Aguas'!$O$52</f>
        <v>0</v>
      </c>
      <c r="CY60" s="1228">
        <f>+'1002 Aguas'!$J$84</f>
        <v>0</v>
      </c>
      <c r="CZ60" s="1234">
        <f>+'1002 Aguas'!$D$63</f>
        <v>3.4319999999999996E-2</v>
      </c>
      <c r="DA60" s="1231">
        <f>+'1002 Aguas'!$O$85</f>
        <v>0</v>
      </c>
      <c r="DB60" s="1045">
        <f>+'1002 Aguas'!$O$86</f>
        <v>0</v>
      </c>
      <c r="DC60" s="1045">
        <f>+'1002 Aguas'!$O$87</f>
        <v>0.2</v>
      </c>
      <c r="DD60" s="1213">
        <f>+'1002 Aguas'!$J$85</f>
        <v>0.5</v>
      </c>
      <c r="DE60" s="1045">
        <f>+'1002 Aguas'!$O$89</f>
        <v>0</v>
      </c>
      <c r="DF60" s="1213">
        <f>+'1002 Aguas'!$J$89</f>
        <v>0</v>
      </c>
      <c r="DG60" s="1045">
        <f>+'1002 Aguas'!$O90</f>
        <v>0.3</v>
      </c>
      <c r="DH60" s="1217">
        <f>+'1002 Aguas'!$J$90</f>
        <v>1</v>
      </c>
      <c r="DI60" s="1224">
        <f>+'1002 Aguas'!$D$85</f>
        <v>0.5</v>
      </c>
      <c r="DJ60" s="1221">
        <f>+'1002 Aguas'!$D$91</f>
        <v>0.36982262499999996</v>
      </c>
      <c r="DK60" s="1259">
        <f>+'1002 Aguas'!$D$91</f>
        <v>0.36982262499999996</v>
      </c>
      <c r="DL60" s="1257">
        <v>54</v>
      </c>
      <c r="DM60" s="1130">
        <v>0.15655339999999998</v>
      </c>
      <c r="DN60" s="1156">
        <f t="shared" ref="DN60:DN64" si="2">+DJ60-DM60</f>
        <v>0.21326922499999998</v>
      </c>
    </row>
    <row r="61" spans="1:118" s="1125" customFormat="1" ht="42.75" customHeight="1" x14ac:dyDescent="0.25">
      <c r="A61" s="1046">
        <v>1032</v>
      </c>
      <c r="B61" s="1129" t="s">
        <v>5972</v>
      </c>
      <c r="C61" s="1129" t="s">
        <v>100</v>
      </c>
      <c r="D61" s="1045">
        <f>+'1032 UAESP'!O2</f>
        <v>0.4</v>
      </c>
      <c r="E61" s="1045">
        <f>+'1032 UAESP'!O3</f>
        <v>0.4</v>
      </c>
      <c r="F61" s="1045">
        <f>+'1032 UAESP'!$O$4</f>
        <v>0.05</v>
      </c>
      <c r="G61" s="1045">
        <f>+'1032 UAESP'!$O$5</f>
        <v>0.15</v>
      </c>
      <c r="H61" s="1155">
        <f>+'1032 UAESP'!$J$2</f>
        <v>1</v>
      </c>
      <c r="I61" s="1045">
        <f>+'1032 UAESP'!$O$7</f>
        <v>0.1</v>
      </c>
      <c r="J61" s="1045">
        <f>+'1032 UAESP'!$O$8</f>
        <v>0.2</v>
      </c>
      <c r="K61" s="1045">
        <f>+'1032 UAESP'!$O$9</f>
        <v>0.4</v>
      </c>
      <c r="L61" s="1045">
        <f>+'1032 UAESP'!$O$10</f>
        <v>0.3</v>
      </c>
      <c r="M61" s="1155">
        <f>+'1032 UAESP'!$J$7</f>
        <v>1</v>
      </c>
      <c r="N61" s="1045">
        <f>+'1032 UAESP'!$O$12</f>
        <v>0.1</v>
      </c>
      <c r="O61" s="1045">
        <f>+'1032 UAESP'!$O$13</f>
        <v>0</v>
      </c>
      <c r="P61" s="1045">
        <f>+'1032 UAESP'!$O$14</f>
        <v>0.2</v>
      </c>
      <c r="Q61" s="1045">
        <f>+'1032 UAESP'!$O$15</f>
        <v>0</v>
      </c>
      <c r="R61" s="1245">
        <f>+'1032 UAESP'!$J$12</f>
        <v>0.30000000000000004</v>
      </c>
      <c r="S61" s="1250">
        <f>+'1032 UAESP'!$D$2</f>
        <v>0.75499999999999989</v>
      </c>
      <c r="T61" s="1231">
        <f>+'1032 UAESP'!$O$17</f>
        <v>0</v>
      </c>
      <c r="U61" s="1045">
        <f>+'1032 UAESP'!$O$18</f>
        <v>0</v>
      </c>
      <c r="V61" s="1045">
        <f>+'1032 UAESP'!$O$19</f>
        <v>0</v>
      </c>
      <c r="W61" s="1162">
        <f>+'1032 UAESP'!$J$17</f>
        <v>0</v>
      </c>
      <c r="X61" s="1045">
        <f>+'1032 UAESP'!$O$21</f>
        <v>0</v>
      </c>
      <c r="Y61" s="1045">
        <f>+'1032 UAESP'!$O$22</f>
        <v>0</v>
      </c>
      <c r="Z61" s="1045">
        <f>+'1032 UAESP'!$O$23</f>
        <v>0</v>
      </c>
      <c r="AA61" s="1045">
        <f>+'1032 UAESP'!$O$24</f>
        <v>0</v>
      </c>
      <c r="AB61" s="1045">
        <f>+'1032 UAESP'!$O$25</f>
        <v>0</v>
      </c>
      <c r="AC61" s="1162">
        <f>+'1032 UAESP'!$J$21</f>
        <v>0</v>
      </c>
      <c r="AD61" s="1045">
        <f>+'1032 UAESP'!$O$27</f>
        <v>0.1</v>
      </c>
      <c r="AE61" s="1045">
        <f>+'1032 UAESP'!$O$28</f>
        <v>0.10909090909090909</v>
      </c>
      <c r="AF61" s="1045">
        <f>+'1032 UAESP'!$O$29</f>
        <v>0</v>
      </c>
      <c r="AG61" s="1162">
        <f>+'1032 UAESP'!$J$27</f>
        <v>0.20909090909090911</v>
      </c>
      <c r="AH61" s="1045">
        <f>+'1032 UAESP'!$O$31</f>
        <v>0</v>
      </c>
      <c r="AI61" s="1045">
        <f>+'1032 UAESP'!$O$32</f>
        <v>0</v>
      </c>
      <c r="AJ61" s="1045">
        <f>+'1032 UAESP'!$O$33</f>
        <v>0</v>
      </c>
      <c r="AK61" s="1045">
        <f>+'1032 UAESP'!$O$34</f>
        <v>0</v>
      </c>
      <c r="AL61" s="1045">
        <f>+'1032 UAESP'!$O$35</f>
        <v>0</v>
      </c>
      <c r="AM61" s="1045">
        <f>+'1032 UAESP'!$O$36</f>
        <v>0</v>
      </c>
      <c r="AN61" s="1162">
        <f>+'1032 UAESP'!$J$31</f>
        <v>0</v>
      </c>
      <c r="AO61" s="1334">
        <f>+'1032 UAESP'!$O$37</f>
        <v>0</v>
      </c>
      <c r="AP61" s="1045">
        <f>+'1032 UAESP'!$O$38</f>
        <v>0.1</v>
      </c>
      <c r="AQ61" s="1045">
        <f>+'1032 UAESP'!$O$39</f>
        <v>0.1</v>
      </c>
      <c r="AR61" s="1045">
        <f>+'1032 UAESP'!$O$40</f>
        <v>0</v>
      </c>
      <c r="AS61" s="1045">
        <f>+'1032 UAESP'!$O$41</f>
        <v>0</v>
      </c>
      <c r="AT61" s="1045">
        <f>+'1032 UAESP'!$O$42</f>
        <v>0.1</v>
      </c>
      <c r="AU61" s="1045">
        <f>+'1032 UAESP'!$O$43</f>
        <v>0</v>
      </c>
      <c r="AV61" s="1045">
        <f>+'1032 UAESP'!$O$44</f>
        <v>0</v>
      </c>
      <c r="AW61" s="1162">
        <f>+'1032 UAESP'!$J$38</f>
        <v>0.3636363636363637</v>
      </c>
      <c r="AX61" s="1334">
        <f>+'1032 UAESP'!$O$45</f>
        <v>0.30000000000000004</v>
      </c>
      <c r="AY61" s="1045">
        <f>+'1032 UAESP'!$O$46</f>
        <v>0</v>
      </c>
      <c r="AZ61" s="1045">
        <f>+'1032 UAESP'!$O$47</f>
        <v>0</v>
      </c>
      <c r="BA61" s="1045">
        <f>+'1032 UAESP'!$O$48</f>
        <v>0</v>
      </c>
      <c r="BB61" s="1045">
        <f>+'1032 UAESP'!$O$49</f>
        <v>0</v>
      </c>
      <c r="BC61" s="1045">
        <f>+'1032 UAESP'!$O$50</f>
        <v>0</v>
      </c>
      <c r="BD61" s="1045">
        <f>+'1032 UAESP'!$O$51</f>
        <v>0</v>
      </c>
      <c r="BE61" s="1045">
        <f>+'1032 UAESP'!$O$52</f>
        <v>0.1</v>
      </c>
      <c r="BF61" s="1162">
        <f>+'1032 UAESP'!$J$46</f>
        <v>0.1</v>
      </c>
      <c r="BG61" s="1045">
        <f>+'1032 UAESP'!$O$54</f>
        <v>0</v>
      </c>
      <c r="BH61" s="1045">
        <f>+'1032 UAESP'!$O$55</f>
        <v>0</v>
      </c>
      <c r="BI61" s="1045">
        <f>+'1032 UAESP'!$O$56</f>
        <v>0.125</v>
      </c>
      <c r="BJ61" s="1045">
        <f>+'1032 UAESP'!$O$57</f>
        <v>0.125</v>
      </c>
      <c r="BK61" s="1045">
        <f>+'1032 UAESP'!$O$58</f>
        <v>0.125</v>
      </c>
      <c r="BL61" s="1045">
        <f>+'1032 UAESP'!$O$59</f>
        <v>0</v>
      </c>
      <c r="BM61" s="1045">
        <f>+'1032 UAESP'!$O$60</f>
        <v>0.125</v>
      </c>
      <c r="BN61" s="1045">
        <f>+'1032 UAESP'!$O$61</f>
        <v>0</v>
      </c>
      <c r="BO61" s="1238">
        <f>+'1032 UAESP'!$J$54</f>
        <v>0.5</v>
      </c>
      <c r="BP61" s="1241">
        <f>+'1032 UAESP'!$D$17</f>
        <v>0.17454545454545456</v>
      </c>
      <c r="BQ61" s="1231">
        <f>+'1032 UAESP'!$O$63</f>
        <v>0</v>
      </c>
      <c r="BR61" s="1045">
        <f>+'1032 UAESP'!$O$64</f>
        <v>2.86E-2</v>
      </c>
      <c r="BS61" s="1045">
        <f>+'1032 UAESP'!$O$65</f>
        <v>2.86E-2</v>
      </c>
      <c r="BT61" s="1045">
        <f>+'1032 UAESP'!$O$66</f>
        <v>2.86E-2</v>
      </c>
      <c r="BU61" s="1045">
        <f>+'1032 UAESP'!$O$67</f>
        <v>2.86E-2</v>
      </c>
      <c r="BV61" s="1045">
        <f>+'1032 UAESP'!$O$68</f>
        <v>0</v>
      </c>
      <c r="BW61" s="1045">
        <f>+'1032 UAESP'!$O$69</f>
        <v>0</v>
      </c>
      <c r="BX61" s="1045">
        <f>+'1032 UAESP'!$O$70</f>
        <v>2.86E-2</v>
      </c>
      <c r="BY61" s="1045">
        <f>+'1032 UAESP'!$O$71</f>
        <v>2.86E-2</v>
      </c>
      <c r="BZ61" s="1045">
        <f>+'1032 UAESP'!$O$72</f>
        <v>0</v>
      </c>
      <c r="CA61" s="1045">
        <f>+'1032 UAESP'!$O$73</f>
        <v>0</v>
      </c>
      <c r="CB61" s="1045">
        <f>+'1032 UAESP'!$O$74</f>
        <v>0</v>
      </c>
      <c r="CC61" s="1045">
        <f>+'1032 UAESP'!$O$75</f>
        <v>0</v>
      </c>
      <c r="CD61" s="1045">
        <f>+'1032 UAESP'!$O$76</f>
        <v>2.86E-2</v>
      </c>
      <c r="CE61" s="1045">
        <f>+'1032 UAESP'!$O$77</f>
        <v>2.86E-2</v>
      </c>
      <c r="CF61" s="1045">
        <f>+'1032 UAESP'!$O$78</f>
        <v>0</v>
      </c>
      <c r="CG61" s="1045">
        <f>+'1032 UAESP'!$O$79</f>
        <v>0</v>
      </c>
      <c r="CH61" s="1045">
        <f>+'1032 UAESP'!$O$80</f>
        <v>0</v>
      </c>
      <c r="CI61" s="1208">
        <f>+'1032 UAESP'!$J$63</f>
        <v>0.22880000000000006</v>
      </c>
      <c r="CJ61" s="1045">
        <f>+'1032 UAESP'!$O$42</f>
        <v>0.1</v>
      </c>
      <c r="CK61" s="1045">
        <f>+'1032 UAESP'!$O$43</f>
        <v>0</v>
      </c>
      <c r="CL61" s="1045">
        <f>+'1032 UAESP'!$O$44</f>
        <v>0</v>
      </c>
      <c r="CM61" s="1208">
        <f>+'1032 UAESP'!$J$82</f>
        <v>0.22222222222222227</v>
      </c>
      <c r="CN61" s="1045">
        <f>+'1032 UAESP'!$O$34</f>
        <v>0</v>
      </c>
      <c r="CO61" s="1045">
        <f>+'1032 UAESP'!$O$35</f>
        <v>0</v>
      </c>
      <c r="CP61" s="1045">
        <f>+'1032 UAESP'!$O$36</f>
        <v>0</v>
      </c>
      <c r="CQ61" s="1208">
        <f>+'1032 UAESP'!$J$83</f>
        <v>0</v>
      </c>
      <c r="CR61" s="1045">
        <f>+'1032 UAESP'!$O$46</f>
        <v>0</v>
      </c>
      <c r="CS61" s="1045">
        <f>+'1032 UAESP'!$O$47</f>
        <v>0</v>
      </c>
      <c r="CT61" s="1045">
        <f>+'1032 UAESP'!$O$48</f>
        <v>0</v>
      </c>
      <c r="CU61" s="1045">
        <f>+'1032 UAESP'!$O$49</f>
        <v>0</v>
      </c>
      <c r="CV61" s="1045">
        <f>+'1032 UAESP'!$O$50</f>
        <v>0</v>
      </c>
      <c r="CW61" s="1045">
        <f>+'1032 UAESP'!$O$51</f>
        <v>0</v>
      </c>
      <c r="CX61" s="1045">
        <f>+'1032 UAESP'!$O$52</f>
        <v>0.1</v>
      </c>
      <c r="CY61" s="1228">
        <f>+'1032 UAESP'!$J$84</f>
        <v>0.1</v>
      </c>
      <c r="CZ61" s="1234">
        <f>+'1032 UAESP'!$D$63</f>
        <v>0.17252888888888895</v>
      </c>
      <c r="DA61" s="1231">
        <f>+'1032 UAESP'!$O$85</f>
        <v>0</v>
      </c>
      <c r="DB61" s="1045">
        <f>+'1032 UAESP'!$O$86</f>
        <v>0</v>
      </c>
      <c r="DC61" s="1045">
        <f>+'1032 UAESP'!$O$87</f>
        <v>0</v>
      </c>
      <c r="DD61" s="1213">
        <f>+'1032 UAESP'!$J$85</f>
        <v>0</v>
      </c>
      <c r="DE61" s="1045">
        <f>+'1032 UAESP'!$O$89</f>
        <v>0.3</v>
      </c>
      <c r="DF61" s="1213">
        <f>+'1032 UAESP'!$J$89</f>
        <v>1</v>
      </c>
      <c r="DG61" s="1045">
        <f>+'1032 UAESP'!$O$90</f>
        <v>0.3</v>
      </c>
      <c r="DH61" s="1217">
        <f>+'1032 UAESP'!$J$90</f>
        <v>1</v>
      </c>
      <c r="DI61" s="1224">
        <f>+'1032 UAESP'!$D$85</f>
        <v>0.6</v>
      </c>
      <c r="DJ61" s="1221">
        <f>+'1032 UAESP'!$D$91</f>
        <v>0.3697528888888888</v>
      </c>
      <c r="DK61" s="1259">
        <f>+'1032 UAESP'!$D$91</f>
        <v>0.3697528888888888</v>
      </c>
      <c r="DL61" s="1256">
        <v>55</v>
      </c>
      <c r="DM61" s="1130">
        <v>0.36243199999999998</v>
      </c>
      <c r="DN61" s="1156">
        <f t="shared" si="2"/>
        <v>7.3208888888888213E-3</v>
      </c>
    </row>
    <row r="62" spans="1:118" s="1125" customFormat="1" ht="42.75" customHeight="1" x14ac:dyDescent="0.25">
      <c r="A62" s="1046">
        <v>1013</v>
      </c>
      <c r="B62" s="1129" t="s">
        <v>17</v>
      </c>
      <c r="C62" s="1129" t="s">
        <v>1900</v>
      </c>
      <c r="D62" s="1045">
        <f>+'1013 Un.Dis.'!O2</f>
        <v>0</v>
      </c>
      <c r="E62" s="1045">
        <f>+'1013 Un.Dis.'!O3</f>
        <v>0.4</v>
      </c>
      <c r="F62" s="1045">
        <f>+'1013 Un.Dis.'!$O$4</f>
        <v>0.05</v>
      </c>
      <c r="G62" s="1045">
        <f>+'1013 Un.Dis.'!$O$5</f>
        <v>0.15</v>
      </c>
      <c r="H62" s="1155">
        <f>+'1013 Un.Dis.'!$J$2</f>
        <v>0.6</v>
      </c>
      <c r="I62" s="1045">
        <f>+'1013 Un.Dis.'!$O$7</f>
        <v>0.1</v>
      </c>
      <c r="J62" s="1045">
        <f>+'1013 Un.Dis.'!$O$8</f>
        <v>0.2</v>
      </c>
      <c r="K62" s="1045">
        <f>+'1013 Un.Dis.'!$O$9</f>
        <v>0.4</v>
      </c>
      <c r="L62" s="1045">
        <f>+'1013 Un.Dis.'!$O$10</f>
        <v>0.3</v>
      </c>
      <c r="M62" s="1155">
        <f>+'1013 Un.Dis.'!$J$7</f>
        <v>1</v>
      </c>
      <c r="N62" s="1045">
        <f>+'1013 Un.Dis.'!$O$12</f>
        <v>0.1</v>
      </c>
      <c r="O62" s="1045">
        <f>+'1013 Un.Dis.'!$O$13</f>
        <v>0.1</v>
      </c>
      <c r="P62" s="1045">
        <f>+'1013 Un.Dis.'!$O$14</f>
        <v>0</v>
      </c>
      <c r="Q62" s="1045">
        <f>+'1013 Un.Dis.'!$O$15</f>
        <v>0.3</v>
      </c>
      <c r="R62" s="1245">
        <f>+'1013 Un.Dis.'!$J$12</f>
        <v>0.5</v>
      </c>
      <c r="S62" s="1250">
        <f>+'1013 Un.Dis.'!$D$2</f>
        <v>0.70500000000000007</v>
      </c>
      <c r="T62" s="1231">
        <f>+'1013 Un.Dis.'!$O$17</f>
        <v>0.1</v>
      </c>
      <c r="U62" s="1045">
        <f>+'1013 Un.Dis.'!$O$18</f>
        <v>0.05</v>
      </c>
      <c r="V62" s="1045">
        <f>+'1013 Un.Dis.'!$O$19</f>
        <v>0</v>
      </c>
      <c r="W62" s="1162">
        <f>+'1013 Un.Dis.'!$J$17</f>
        <v>0.15000000000000002</v>
      </c>
      <c r="X62" s="1045">
        <f>+'1013 Un.Dis.'!$O$21</f>
        <v>0.1</v>
      </c>
      <c r="Y62" s="1045">
        <f>+'1013 Un.Dis.'!$O$22</f>
        <v>0.05</v>
      </c>
      <c r="Z62" s="1045">
        <f>+'1013 Un.Dis.'!$O$23</f>
        <v>0.05</v>
      </c>
      <c r="AA62" s="1045">
        <f>+'1013 Un.Dis.'!$O$24</f>
        <v>0</v>
      </c>
      <c r="AB62" s="1045">
        <f>+'1013 Un.Dis.'!$O$25</f>
        <v>0</v>
      </c>
      <c r="AC62" s="1162">
        <f>+'1013 Un.Dis.'!$J$21</f>
        <v>0.2</v>
      </c>
      <c r="AD62" s="1045">
        <f>+'1013 Un.Dis.'!$O$27</f>
        <v>0.1</v>
      </c>
      <c r="AE62" s="1045">
        <f>+'1013 Un.Dis.'!$O$28</f>
        <v>0</v>
      </c>
      <c r="AF62" s="1045">
        <f>+'1013 Un.Dis.'!$O$29</f>
        <v>0</v>
      </c>
      <c r="AG62" s="1162">
        <f>+'1013 Un.Dis.'!$J$27</f>
        <v>0.1</v>
      </c>
      <c r="AH62" s="1045">
        <f>+'1013 Un.Dis.'!$O$31</f>
        <v>0.1</v>
      </c>
      <c r="AI62" s="1045">
        <f>+'1013 Un.Dis.'!$O$32</f>
        <v>0</v>
      </c>
      <c r="AJ62" s="1045">
        <f>+'1013 Un.Dis.'!$O$33</f>
        <v>0</v>
      </c>
      <c r="AK62" s="1045">
        <f>+'1013 Un.Dis.'!$O$34</f>
        <v>0</v>
      </c>
      <c r="AL62" s="1045">
        <f>+'1013 Un.Dis.'!$O$35</f>
        <v>0</v>
      </c>
      <c r="AM62" s="1045">
        <f>+'1013 Un.Dis.'!$O$36</f>
        <v>0</v>
      </c>
      <c r="AN62" s="1162">
        <f>+'1013 Un.Dis.'!$J$31</f>
        <v>0.22222222222222224</v>
      </c>
      <c r="AO62" s="1334">
        <f>+'1013 Un.Dis.'!$O$37</f>
        <v>0.1</v>
      </c>
      <c r="AP62" s="1045">
        <f>+'1013 Un.Dis.'!$O$38</f>
        <v>0</v>
      </c>
      <c r="AQ62" s="1045">
        <f>+'1013 Un.Dis.'!$O$39</f>
        <v>0</v>
      </c>
      <c r="AR62" s="1045">
        <f>+'1013 Un.Dis.'!$O$40</f>
        <v>0</v>
      </c>
      <c r="AS62" s="1045">
        <f>+'1013 Un.Dis.'!$O$41</f>
        <v>0</v>
      </c>
      <c r="AT62" s="1045">
        <f>+'1013 Un.Dis.'!$O$42</f>
        <v>0</v>
      </c>
      <c r="AU62" s="1045">
        <f>+'1013 Un.Dis.'!$O$43</f>
        <v>0</v>
      </c>
      <c r="AV62" s="1045">
        <f>+'1013 Un.Dis.'!$O$44</f>
        <v>0</v>
      </c>
      <c r="AW62" s="1162">
        <f>+'1013 Un.Dis.'!$J$38</f>
        <v>0</v>
      </c>
      <c r="AX62" s="1334">
        <f>+'1013 Un.Dis.'!$O$45</f>
        <v>0</v>
      </c>
      <c r="AY62" s="1045">
        <f>+'1013 Un.Dis.'!$O$46</f>
        <v>0.1</v>
      </c>
      <c r="AZ62" s="1045">
        <f>+'1013 Un.Dis.'!$O$47</f>
        <v>0</v>
      </c>
      <c r="BA62" s="1045">
        <f>+'1013 Un.Dis.'!$O$48</f>
        <v>0</v>
      </c>
      <c r="BB62" s="1045">
        <f>+'1013 Un.Dis.'!$O$49</f>
        <v>0</v>
      </c>
      <c r="BC62" s="1045">
        <f>+'1013 Un.Dis.'!$O$50</f>
        <v>0</v>
      </c>
      <c r="BD62" s="1045">
        <f>+'1013 Un.Dis.'!$O$51</f>
        <v>0</v>
      </c>
      <c r="BE62" s="1045">
        <f>+'1013 Un.Dis.'!$O$52</f>
        <v>0</v>
      </c>
      <c r="BF62" s="1162">
        <f>+'1013 Un.Dis.'!$J$46</f>
        <v>0.1</v>
      </c>
      <c r="BG62" s="1045">
        <f>+'1013 Un.Dis.'!$O$54</f>
        <v>0.125</v>
      </c>
      <c r="BH62" s="1045">
        <f>+'1013 Un.Dis.'!$O$55</f>
        <v>0.125</v>
      </c>
      <c r="BI62" s="1045">
        <f>+'1013 Un.Dis.'!$O$56</f>
        <v>0.125</v>
      </c>
      <c r="BJ62" s="1045">
        <f>+'1013 Un.Dis.'!$O$57</f>
        <v>0.125</v>
      </c>
      <c r="BK62" s="1045">
        <f>+'1013 Un.Dis.'!$O$58</f>
        <v>0.125</v>
      </c>
      <c r="BL62" s="1045">
        <f>+'1013 Un.Dis.'!$O$59</f>
        <v>0.125</v>
      </c>
      <c r="BM62" s="1045">
        <f>+'1013 Un.Dis.'!$O$60</f>
        <v>0.125</v>
      </c>
      <c r="BN62" s="1045">
        <f>+'1013 Un.Dis.'!$O$61</f>
        <v>0.125</v>
      </c>
      <c r="BO62" s="1238">
        <f>+'1013 Un.Dis.'!$J$54</f>
        <v>1</v>
      </c>
      <c r="BP62" s="1241">
        <f>+'1013 Un.Dis.'!$D$17</f>
        <v>0.20472222222222225</v>
      </c>
      <c r="BQ62" s="1231">
        <f>+'1013 Un.Dis.'!$O$63</f>
        <v>0.1</v>
      </c>
      <c r="BR62" s="1045">
        <f>+'1013 Un.Dis.'!$O$64</f>
        <v>2.86E-2</v>
      </c>
      <c r="BS62" s="1045">
        <f>+'1013 Un.Dis.'!$O$65</f>
        <v>0</v>
      </c>
      <c r="BT62" s="1045">
        <f>+'1013 Un.Dis.'!$O$66</f>
        <v>2.86E-2</v>
      </c>
      <c r="BU62" s="1045">
        <f>+'1013 Un.Dis.'!$O$67</f>
        <v>2.86E-2</v>
      </c>
      <c r="BV62" s="1045">
        <f>+'1013 Un.Dis.'!$O$68</f>
        <v>0</v>
      </c>
      <c r="BW62" s="1045">
        <f>+'1013 Un.Dis.'!$O$69</f>
        <v>0</v>
      </c>
      <c r="BX62" s="1045">
        <f>+'1013 Un.Dis.'!$O$70</f>
        <v>0</v>
      </c>
      <c r="BY62" s="1045">
        <f>+'1013 Un.Dis.'!$O$71</f>
        <v>0</v>
      </c>
      <c r="BZ62" s="1045">
        <f>+'1013 Un.Dis.'!$O$72</f>
        <v>0</v>
      </c>
      <c r="CA62" s="1045">
        <f>+'1013 Un.Dis.'!$O$73</f>
        <v>0</v>
      </c>
      <c r="CB62" s="1045">
        <f>+'1013 Un.Dis.'!$O$74</f>
        <v>0</v>
      </c>
      <c r="CC62" s="1045">
        <f>+'1013 Un.Dis.'!$O$75</f>
        <v>0</v>
      </c>
      <c r="CD62" s="1045">
        <f>+'1013 Un.Dis.'!$O$76</f>
        <v>0</v>
      </c>
      <c r="CE62" s="1045">
        <f>+'1013 Un.Dis.'!$O$77</f>
        <v>2.86E-2</v>
      </c>
      <c r="CF62" s="1045">
        <f>+'1013 Un.Dis.'!$O$78</f>
        <v>0</v>
      </c>
      <c r="CG62" s="1045">
        <f>+'1013 Un.Dis.'!$O$79</f>
        <v>0</v>
      </c>
      <c r="CH62" s="1045">
        <f>+'1013 Un.Dis.'!$O$80</f>
        <v>0</v>
      </c>
      <c r="CI62" s="1208">
        <f>+'1013 Un.Dis.'!$J$63</f>
        <v>0.21440000000000003</v>
      </c>
      <c r="CJ62" s="1045">
        <f>+'1013 Un.Dis.'!$O$42</f>
        <v>0</v>
      </c>
      <c r="CK62" s="1045">
        <f>+'1013 Un.Dis.'!$O$43</f>
        <v>0</v>
      </c>
      <c r="CL62" s="1045">
        <f>+'1013 Un.Dis.'!$O$44</f>
        <v>0</v>
      </c>
      <c r="CM62" s="1208">
        <f>+'1013 Un.Dis.'!$J$82</f>
        <v>0</v>
      </c>
      <c r="CN62" s="1045">
        <f>+'1013 Un.Dis.'!$O$34</f>
        <v>0</v>
      </c>
      <c r="CO62" s="1045">
        <f>+'1013 Un.Dis.'!$O$35</f>
        <v>0</v>
      </c>
      <c r="CP62" s="1045">
        <f>+'1013 Un.Dis.'!$O$36</f>
        <v>0</v>
      </c>
      <c r="CQ62" s="1208">
        <f>+'1013 Un.Dis.'!$J$83</f>
        <v>0</v>
      </c>
      <c r="CR62" s="1045">
        <f>+'1013 Un.Dis.'!$O$46</f>
        <v>0.1</v>
      </c>
      <c r="CS62" s="1045">
        <f>+'1013 Un.Dis.'!$O$47</f>
        <v>0</v>
      </c>
      <c r="CT62" s="1045">
        <f>+'1013 Un.Dis.'!$O$48</f>
        <v>0</v>
      </c>
      <c r="CU62" s="1045">
        <f>+'1013 Un.Dis.'!$O$49</f>
        <v>0</v>
      </c>
      <c r="CV62" s="1045">
        <f>+'1013 Un.Dis.'!$O$50</f>
        <v>0</v>
      </c>
      <c r="CW62" s="1045">
        <f>+'1013 Un.Dis.'!$O$51</f>
        <v>0</v>
      </c>
      <c r="CX62" s="1045">
        <f>+'1013 Un.Dis.'!$O$52</f>
        <v>0</v>
      </c>
      <c r="CY62" s="1228">
        <f>+'1013 Un.Dis.'!$J$84</f>
        <v>0.1</v>
      </c>
      <c r="CZ62" s="1234">
        <f>+'1013 Un.Dis.'!$D$63</f>
        <v>7.9320000000000002E-2</v>
      </c>
      <c r="DA62" s="1231">
        <f>+'1013 Un.Dis.'!$O$85</f>
        <v>0</v>
      </c>
      <c r="DB62" s="1045">
        <f>+'1013 Un.Dis.'!$O$86</f>
        <v>0.1</v>
      </c>
      <c r="DC62" s="1045">
        <f>+'1013 Un.Dis.'!$O$87</f>
        <v>0</v>
      </c>
      <c r="DD62" s="1213">
        <f>+'1013 Un.Dis.'!$J$85</f>
        <v>0.25</v>
      </c>
      <c r="DE62" s="1045">
        <f>+'1013 Un.Dis.'!$O$89</f>
        <v>0.3</v>
      </c>
      <c r="DF62" s="1213">
        <f>+'1013 Un.Dis.'!$J$89</f>
        <v>1</v>
      </c>
      <c r="DG62" s="1045">
        <f>+'1013 Un.Dis.'!$O$90</f>
        <v>0.3</v>
      </c>
      <c r="DH62" s="1217">
        <f>+'1013 Un.Dis.'!$J$90</f>
        <v>1</v>
      </c>
      <c r="DI62" s="1224">
        <f>+'1013 Un.Dis.'!$D$85</f>
        <v>0.7</v>
      </c>
      <c r="DJ62" s="1221">
        <f>+'1013 Un.Dis.'!$D$91</f>
        <v>0.36702922222222223</v>
      </c>
      <c r="DK62" s="1259">
        <f>+'1013 Un.Dis.'!$D$91</f>
        <v>0.36702922222222223</v>
      </c>
      <c r="DL62" s="1257">
        <v>56</v>
      </c>
      <c r="DM62" s="1130">
        <v>0.37676785858585859</v>
      </c>
      <c r="DN62" s="1156">
        <f t="shared" si="2"/>
        <v>-9.738636363636366E-3</v>
      </c>
    </row>
    <row r="63" spans="1:118" s="1125" customFormat="1" ht="42.75" customHeight="1" x14ac:dyDescent="0.25">
      <c r="A63" s="1046">
        <v>1028</v>
      </c>
      <c r="B63" s="1129" t="s">
        <v>32</v>
      </c>
      <c r="C63" s="1129" t="s">
        <v>32</v>
      </c>
      <c r="D63" s="1045">
        <f>+'1028 CONCEJO'!O2</f>
        <v>0.4</v>
      </c>
      <c r="E63" s="1045">
        <f>+'1028 CONCEJO'!O3</f>
        <v>0.4</v>
      </c>
      <c r="F63" s="1045">
        <f>+'1028 CONCEJO'!$O$4</f>
        <v>0.05</v>
      </c>
      <c r="G63" s="1045">
        <f>+'1028 CONCEJO'!$O$5</f>
        <v>0.15</v>
      </c>
      <c r="H63" s="1155">
        <f>+'1028 CONCEJO'!$J$2</f>
        <v>1</v>
      </c>
      <c r="I63" s="1045">
        <f>+'1028 CONCEJO'!$O$7</f>
        <v>0</v>
      </c>
      <c r="J63" s="1045">
        <f>+'1028 CONCEJO'!$O$8</f>
        <v>0</v>
      </c>
      <c r="K63" s="1045">
        <f>+'1028 CONCEJO'!$O$9</f>
        <v>0</v>
      </c>
      <c r="L63" s="1045">
        <f>+'1028 CONCEJO'!$O$10</f>
        <v>0.3</v>
      </c>
      <c r="M63" s="1155">
        <f>+'1028 CONCEJO'!$J$7</f>
        <v>0.3</v>
      </c>
      <c r="N63" s="1045">
        <f>+'1028 CONCEJO'!$O$12</f>
        <v>0</v>
      </c>
      <c r="O63" s="1045">
        <f>+'1028 CONCEJO'!$O$13</f>
        <v>0</v>
      </c>
      <c r="P63" s="1045">
        <f>+'1028 CONCEJO'!$O$14</f>
        <v>0</v>
      </c>
      <c r="Q63" s="1045">
        <f>+'1028 CONCEJO'!$O$15</f>
        <v>0</v>
      </c>
      <c r="R63" s="1245">
        <f>+'1028 CONCEJO'!$J$12</f>
        <v>0</v>
      </c>
      <c r="S63" s="1250">
        <f>+'1028 CONCEJO'!$D$2</f>
        <v>0.40499999999999997</v>
      </c>
      <c r="T63" s="1231">
        <f>+'1028 CONCEJO'!$O$17</f>
        <v>0.1</v>
      </c>
      <c r="U63" s="1045">
        <f>+'1028 CONCEJO'!$O$18</f>
        <v>0.05</v>
      </c>
      <c r="V63" s="1045">
        <f>+'1028 CONCEJO'!$O$19</f>
        <v>0</v>
      </c>
      <c r="W63" s="1162">
        <f>+'1028 CONCEJO'!$J$17</f>
        <v>0.15000000000000002</v>
      </c>
      <c r="X63" s="1045">
        <f>+'1028 CONCEJO'!$O$21</f>
        <v>0.1</v>
      </c>
      <c r="Y63" s="1045">
        <f>+'1028 CONCEJO'!$O$22</f>
        <v>0.05</v>
      </c>
      <c r="Z63" s="1045">
        <f>+'1028 CONCEJO'!$O$23</f>
        <v>0.05</v>
      </c>
      <c r="AA63" s="1045">
        <f>+'1028 CONCEJO'!$O$24</f>
        <v>0</v>
      </c>
      <c r="AB63" s="1045">
        <f>+'1028 CONCEJO'!$O$25</f>
        <v>0</v>
      </c>
      <c r="AC63" s="1162">
        <f>+'1028 CONCEJO'!$J$21</f>
        <v>0.2</v>
      </c>
      <c r="AD63" s="1045">
        <f>+'1028 CONCEJO'!$O$27</f>
        <v>0.1</v>
      </c>
      <c r="AE63" s="1045">
        <f>+'1028 CONCEJO'!$O$28</f>
        <v>0</v>
      </c>
      <c r="AF63" s="1045">
        <f>+'1028 CONCEJO'!$O$29</f>
        <v>0.3</v>
      </c>
      <c r="AG63" s="1162">
        <f>+'1028 CONCEJO'!$J$27</f>
        <v>0.4</v>
      </c>
      <c r="AH63" s="1045">
        <f>+'1028 CONCEJO'!$O$31</f>
        <v>0</v>
      </c>
      <c r="AI63" s="1045">
        <f>+'1028 CONCEJO'!$O$32</f>
        <v>0</v>
      </c>
      <c r="AJ63" s="1045">
        <f>+'1028 CONCEJO'!$O$33</f>
        <v>0</v>
      </c>
      <c r="AK63" s="1045">
        <f>+'1028 CONCEJO'!$O$34</f>
        <v>0</v>
      </c>
      <c r="AL63" s="1045">
        <f>+'1028 CONCEJO'!$O$35</f>
        <v>0</v>
      </c>
      <c r="AM63" s="1045">
        <f>+'1028 CONCEJO'!$O$36</f>
        <v>0</v>
      </c>
      <c r="AN63" s="1162">
        <f>+'1028 CONCEJO'!$J$31</f>
        <v>0</v>
      </c>
      <c r="AO63" s="1334">
        <f>+'1028 CONCEJO'!$O$37</f>
        <v>0</v>
      </c>
      <c r="AP63" s="1045">
        <f>+'1028 CONCEJO'!$O$38</f>
        <v>0</v>
      </c>
      <c r="AQ63" s="1045">
        <f>+'1028 CONCEJO'!$O$39</f>
        <v>0</v>
      </c>
      <c r="AR63" s="1045">
        <f>+'1028 CONCEJO'!$O$40</f>
        <v>0</v>
      </c>
      <c r="AS63" s="1045">
        <f>+'1028 CONCEJO'!$O$41</f>
        <v>0</v>
      </c>
      <c r="AT63" s="1045">
        <f>+'1028 CONCEJO'!$O$42</f>
        <v>0</v>
      </c>
      <c r="AU63" s="1045">
        <f>+'1028 CONCEJO'!$O$43</f>
        <v>0</v>
      </c>
      <c r="AV63" s="1045">
        <f>+'1028 CONCEJO'!$O$44</f>
        <v>0</v>
      </c>
      <c r="AW63" s="1162">
        <f>+'1028 CONCEJO'!$J$38</f>
        <v>0</v>
      </c>
      <c r="AX63" s="1334">
        <f>+'1028 CONCEJO'!$O$45</f>
        <v>0</v>
      </c>
      <c r="AY63" s="1045">
        <f>+'1028 CONCEJO'!$O$46</f>
        <v>0</v>
      </c>
      <c r="AZ63" s="1045">
        <f>+'1028 CONCEJO'!$O$47</f>
        <v>0</v>
      </c>
      <c r="BA63" s="1045">
        <f>+'1028 CONCEJO'!$O$48</f>
        <v>0</v>
      </c>
      <c r="BB63" s="1045">
        <f>+'1028 CONCEJO'!$O$49</f>
        <v>0</v>
      </c>
      <c r="BC63" s="1045">
        <f>+'1028 CONCEJO'!$O$50</f>
        <v>0</v>
      </c>
      <c r="BD63" s="1045">
        <f>+'1028 CONCEJO'!$O$51</f>
        <v>0</v>
      </c>
      <c r="BE63" s="1045">
        <f>+'1028 CONCEJO'!$O$52</f>
        <v>0</v>
      </c>
      <c r="BF63" s="1162">
        <f>+'1028 CONCEJO'!$J$46</f>
        <v>0</v>
      </c>
      <c r="BG63" s="1045">
        <f>+'1028 CONCEJO'!$O$54</f>
        <v>0.125</v>
      </c>
      <c r="BH63" s="1045">
        <f>+'1028 CONCEJO'!$O$55</f>
        <v>0.125</v>
      </c>
      <c r="BI63" s="1045">
        <f>+'1028 CONCEJO'!$O$56</f>
        <v>0.125</v>
      </c>
      <c r="BJ63" s="1045">
        <f>+'1028 CONCEJO'!$O$57</f>
        <v>0.125</v>
      </c>
      <c r="BK63" s="1045">
        <f>+'1028 CONCEJO'!$O$58</f>
        <v>0.125</v>
      </c>
      <c r="BL63" s="1045">
        <f>+'1028 CONCEJO'!$O$59</f>
        <v>0.125</v>
      </c>
      <c r="BM63" s="1045">
        <f>+'1028 CONCEJO'!$O$60</f>
        <v>0</v>
      </c>
      <c r="BN63" s="1045">
        <f>+'1028 CONCEJO'!$O$61</f>
        <v>0.125</v>
      </c>
      <c r="BO63" s="1238">
        <f>+'1028 CONCEJO'!$J$54</f>
        <v>0.875</v>
      </c>
      <c r="BP63" s="1241">
        <f>+'1028 CONCEJO'!$D$17</f>
        <v>0.22000000000000003</v>
      </c>
      <c r="BQ63" s="1231">
        <f>+'1028 CONCEJO'!$O$63</f>
        <v>0</v>
      </c>
      <c r="BR63" s="1045">
        <f>+'1028 CONCEJO'!$O$64</f>
        <v>0</v>
      </c>
      <c r="BS63" s="1045">
        <f>+'1028 CONCEJO'!$O$65</f>
        <v>0</v>
      </c>
      <c r="BT63" s="1045">
        <f>+'1028 CONCEJO'!$O$66</f>
        <v>0</v>
      </c>
      <c r="BU63" s="1045">
        <f>+'1028 CONCEJO'!$O$67</f>
        <v>0</v>
      </c>
      <c r="BV63" s="1045">
        <f>+'1028 CONCEJO'!$O$68</f>
        <v>0</v>
      </c>
      <c r="BW63" s="1045">
        <f>+'1028 CONCEJO'!$O$69</f>
        <v>0</v>
      </c>
      <c r="BX63" s="1045">
        <f>+'1028 CONCEJO'!$O$70</f>
        <v>0</v>
      </c>
      <c r="BY63" s="1045">
        <f>+'1028 CONCEJO'!$O$71</f>
        <v>0</v>
      </c>
      <c r="BZ63" s="1045">
        <f>+'1028 CONCEJO'!$O$72</f>
        <v>0</v>
      </c>
      <c r="CA63" s="1045">
        <f>+'1028 CONCEJO'!$O$73</f>
        <v>0</v>
      </c>
      <c r="CB63" s="1045">
        <f>+'1028 CONCEJO'!$O$74</f>
        <v>0</v>
      </c>
      <c r="CC63" s="1045">
        <f>+'1028 CONCEJO'!$O$75</f>
        <v>0</v>
      </c>
      <c r="CD63" s="1045">
        <f>+'1028 CONCEJO'!$O$76</f>
        <v>0</v>
      </c>
      <c r="CE63" s="1045">
        <f>+'1028 CONCEJO'!$O$77</f>
        <v>0</v>
      </c>
      <c r="CF63" s="1045">
        <f>+'1028 CONCEJO'!$O$78</f>
        <v>0</v>
      </c>
      <c r="CG63" s="1045">
        <f>+'1028 CONCEJO'!$O$79</f>
        <v>0</v>
      </c>
      <c r="CH63" s="1045">
        <f>+'1028 CONCEJO'!$O$80</f>
        <v>0</v>
      </c>
      <c r="CI63" s="1208">
        <f>+'1028 CONCEJO'!$J$63</f>
        <v>0</v>
      </c>
      <c r="CJ63" s="1045">
        <f>+'1028 CONCEJO'!$O$42</f>
        <v>0</v>
      </c>
      <c r="CK63" s="1045">
        <f>+'1028 CONCEJO'!$O$43</f>
        <v>0</v>
      </c>
      <c r="CL63" s="1045">
        <f>+'1028 CONCEJO'!$O$44</f>
        <v>0</v>
      </c>
      <c r="CM63" s="1208">
        <f>+'1028 CONCEJO'!$J$82</f>
        <v>0</v>
      </c>
      <c r="CN63" s="1045">
        <f>+'1028 CONCEJO'!$O$34</f>
        <v>0</v>
      </c>
      <c r="CO63" s="1045">
        <f>+'1028 CONCEJO'!$O$35</f>
        <v>0</v>
      </c>
      <c r="CP63" s="1045">
        <f>+'1028 CONCEJO'!$O$36</f>
        <v>0</v>
      </c>
      <c r="CQ63" s="1208">
        <f>+'1028 CONCEJO'!$J$83</f>
        <v>0</v>
      </c>
      <c r="CR63" s="1045">
        <f>+'1028 CONCEJO'!$O$46</f>
        <v>0</v>
      </c>
      <c r="CS63" s="1045">
        <f>+'1028 CONCEJO'!$O$47</f>
        <v>0</v>
      </c>
      <c r="CT63" s="1045">
        <f>+'1028 CONCEJO'!$O$48</f>
        <v>0</v>
      </c>
      <c r="CU63" s="1045">
        <f>+'1028 CONCEJO'!$O$49</f>
        <v>0</v>
      </c>
      <c r="CV63" s="1045">
        <f>+'1028 CONCEJO'!$O$50</f>
        <v>0</v>
      </c>
      <c r="CW63" s="1045">
        <f>+'1028 CONCEJO'!$O$51</f>
        <v>0</v>
      </c>
      <c r="CX63" s="1045">
        <f>+'1028 CONCEJO'!$O$52</f>
        <v>0</v>
      </c>
      <c r="CY63" s="1228">
        <f>+'1028 CONCEJO'!$J$84</f>
        <v>0</v>
      </c>
      <c r="CZ63" s="1234">
        <f>+'1028 CONCEJO'!$D$63</f>
        <v>0</v>
      </c>
      <c r="DA63" s="1231">
        <f>+'1028 CONCEJO'!$O$85</f>
        <v>0</v>
      </c>
      <c r="DB63" s="1045">
        <f>+'1028 CONCEJO'!$O$86</f>
        <v>0</v>
      </c>
      <c r="DC63" s="1045">
        <f>+'1028 CONCEJO'!$O$87</f>
        <v>0</v>
      </c>
      <c r="DD63" s="1213">
        <f>+'1028 CONCEJO'!$J$85</f>
        <v>0</v>
      </c>
      <c r="DE63" s="1045">
        <f>+'1028 CONCEJO'!$O$89</f>
        <v>0</v>
      </c>
      <c r="DF63" s="1213">
        <f>+'1028 CONCEJO'!$J$89</f>
        <v>0</v>
      </c>
      <c r="DG63" s="1045">
        <f>+'1028 CONCEJO'!$O$90</f>
        <v>0.3</v>
      </c>
      <c r="DH63" s="1217">
        <f>+'1028 CONCEJO'!$J$90</f>
        <v>1</v>
      </c>
      <c r="DI63" s="1224">
        <f>+'1028 CONCEJO'!$D$85</f>
        <v>0.3</v>
      </c>
      <c r="DJ63" s="1221">
        <f>+'1028 CONCEJO'!$D$91</f>
        <v>0.25750000000000001</v>
      </c>
      <c r="DK63" s="1259">
        <f>+'1028 CONCEJO'!$D$91</f>
        <v>0.25750000000000001</v>
      </c>
      <c r="DL63" s="1257">
        <v>57</v>
      </c>
      <c r="DM63" s="1130">
        <v>0.25750000000000001</v>
      </c>
      <c r="DN63" s="1156">
        <f t="shared" si="2"/>
        <v>0</v>
      </c>
    </row>
    <row r="64" spans="1:118" s="1125" customFormat="1" ht="42.75" customHeight="1" thickBot="1" x14ac:dyDescent="0.3">
      <c r="A64" s="1048">
        <v>1008</v>
      </c>
      <c r="B64" s="1131" t="s">
        <v>12</v>
      </c>
      <c r="C64" s="1131" t="s">
        <v>1331</v>
      </c>
      <c r="D64" s="1050">
        <f>+'1008 IDCBIS'!O2</f>
        <v>0.4</v>
      </c>
      <c r="E64" s="1050">
        <f>+'1008 IDCBIS'!O3</f>
        <v>0.2</v>
      </c>
      <c r="F64" s="1050">
        <f>+'1008 IDCBIS'!$O$4</f>
        <v>0.05</v>
      </c>
      <c r="G64" s="1050">
        <f>+'1008 IDCBIS'!$O$5</f>
        <v>0</v>
      </c>
      <c r="H64" s="1157">
        <f>+'1008 IDCBIS'!$J$2</f>
        <v>0.65000000000000013</v>
      </c>
      <c r="I64" s="1050">
        <f>+'1008 IDCBIS'!$O$7</f>
        <v>0</v>
      </c>
      <c r="J64" s="1050">
        <f>+'1008 IDCBIS'!$O$8</f>
        <v>0</v>
      </c>
      <c r="K64" s="1050">
        <f>+'1008 IDCBIS'!$O$9</f>
        <v>0</v>
      </c>
      <c r="L64" s="1050">
        <f>+'1008 IDCBIS'!$O$10</f>
        <v>0.3</v>
      </c>
      <c r="M64" s="1157">
        <f>+'1008 IDCBIS'!$J$7</f>
        <v>0.3</v>
      </c>
      <c r="N64" s="1050">
        <f>+'1008 IDCBIS'!$O$12</f>
        <v>0</v>
      </c>
      <c r="O64" s="1050">
        <f>+'1008 IDCBIS'!$O$13</f>
        <v>0</v>
      </c>
      <c r="P64" s="1050">
        <f>+'1008 IDCBIS'!$O$14</f>
        <v>0</v>
      </c>
      <c r="Q64" s="1050">
        <f>+'1008 IDCBIS'!$O$15</f>
        <v>0</v>
      </c>
      <c r="R64" s="1247">
        <f>+'1008 IDCBIS'!$J$12</f>
        <v>0</v>
      </c>
      <c r="S64" s="1251">
        <f>+'1008 IDCBIS'!$D$2</f>
        <v>0.30000000000000004</v>
      </c>
      <c r="T64" s="1232">
        <f>+'1008 IDCBIS'!$O$17</f>
        <v>0</v>
      </c>
      <c r="U64" s="1050">
        <f>+'1008 IDCBIS'!$O$18</f>
        <v>0</v>
      </c>
      <c r="V64" s="1050">
        <f>+'1008 IDCBIS'!$O$19</f>
        <v>0</v>
      </c>
      <c r="W64" s="1163">
        <f>+'1008 IDCBIS'!$J$17</f>
        <v>0</v>
      </c>
      <c r="X64" s="1050">
        <f>+'1008 IDCBIS'!$O$21</f>
        <v>0</v>
      </c>
      <c r="Y64" s="1050">
        <f>+'1008 IDCBIS'!$O$22</f>
        <v>0</v>
      </c>
      <c r="Z64" s="1050">
        <f>+'1008 IDCBIS'!$O$23</f>
        <v>0</v>
      </c>
      <c r="AA64" s="1050">
        <f>+'1008 IDCBIS'!$O$24</f>
        <v>0</v>
      </c>
      <c r="AB64" s="1050">
        <f>+'1008 IDCBIS'!$O$25</f>
        <v>0</v>
      </c>
      <c r="AC64" s="1163">
        <f>+'1008 IDCBIS'!$J$21</f>
        <v>0</v>
      </c>
      <c r="AD64" s="1050">
        <f>+'1008 IDCBIS'!$O$27</f>
        <v>0.1</v>
      </c>
      <c r="AE64" s="1050">
        <f>+'1008 IDCBIS'!$O$28</f>
        <v>0.36923076923076925</v>
      </c>
      <c r="AF64" s="1050">
        <f>+'1008 IDCBIS'!$O$29</f>
        <v>0</v>
      </c>
      <c r="AG64" s="1163">
        <f>+'1008 IDCBIS'!$J$27</f>
        <v>0.46923076923076923</v>
      </c>
      <c r="AH64" s="1050">
        <f>+'1008 IDCBIS'!$O$31</f>
        <v>0</v>
      </c>
      <c r="AI64" s="1050">
        <f>+'1008 IDCBIS'!$O$32</f>
        <v>0</v>
      </c>
      <c r="AJ64" s="1050">
        <f>+'1008 IDCBIS'!$O$33</f>
        <v>0</v>
      </c>
      <c r="AK64" s="1050">
        <f>+'1008 IDCBIS'!$O$34</f>
        <v>0</v>
      </c>
      <c r="AL64" s="1050">
        <f>+'1008 IDCBIS'!$O$35</f>
        <v>0</v>
      </c>
      <c r="AM64" s="1050">
        <f>+'1008 IDCBIS'!$O$36</f>
        <v>0</v>
      </c>
      <c r="AN64" s="1163">
        <f>+'1008 IDCBIS'!$J$31</f>
        <v>0</v>
      </c>
      <c r="AO64" s="1335">
        <f>+'1008 IDCBIS'!$O$37</f>
        <v>0</v>
      </c>
      <c r="AP64" s="1050">
        <f>+'1008 IDCBIS'!$O$38</f>
        <v>0</v>
      </c>
      <c r="AQ64" s="1050">
        <f>+'1008 IDCBIS'!$O$39</f>
        <v>0</v>
      </c>
      <c r="AR64" s="1050">
        <f>+'1008 IDCBIS'!$O$40</f>
        <v>0</v>
      </c>
      <c r="AS64" s="1050">
        <f>+'1008 IDCBIS'!$O$41</f>
        <v>0</v>
      </c>
      <c r="AT64" s="1050">
        <f>+'1008 IDCBIS'!$O$42</f>
        <v>0</v>
      </c>
      <c r="AU64" s="1050">
        <f>+'1008 IDCBIS'!$O$43</f>
        <v>0</v>
      </c>
      <c r="AV64" s="1050">
        <f>+'1008 IDCBIS'!$O$44</f>
        <v>0</v>
      </c>
      <c r="AW64" s="1163">
        <f>+'1008 IDCBIS'!$J$38</f>
        <v>0</v>
      </c>
      <c r="AX64" s="1335">
        <f>+'1008 IDCBIS'!$O$45</f>
        <v>0</v>
      </c>
      <c r="AY64" s="1050">
        <f>+'1008 IDCBIS'!$O$46</f>
        <v>0</v>
      </c>
      <c r="AZ64" s="1050">
        <f>+'1008 IDCBIS'!$O$47</f>
        <v>0</v>
      </c>
      <c r="BA64" s="1050">
        <f>+'1008 IDCBIS'!$O$48</f>
        <v>0</v>
      </c>
      <c r="BB64" s="1050">
        <f>+'1008 IDCBIS'!$O$49</f>
        <v>0</v>
      </c>
      <c r="BC64" s="1050">
        <f>+'1008 IDCBIS'!$O$50</f>
        <v>0</v>
      </c>
      <c r="BD64" s="1050">
        <f>+'1008 IDCBIS'!$O$51</f>
        <v>0</v>
      </c>
      <c r="BE64" s="1050">
        <f>+'1008 IDCBIS'!$O$52</f>
        <v>0</v>
      </c>
      <c r="BF64" s="1163">
        <f>+'1008 IDCBIS'!$J$46</f>
        <v>0</v>
      </c>
      <c r="BG64" s="1050">
        <f>+'1008 IDCBIS'!$O$54</f>
        <v>0</v>
      </c>
      <c r="BH64" s="1050">
        <f>+'1008 IDCBIS'!$O$55</f>
        <v>0</v>
      </c>
      <c r="BI64" s="1050">
        <f>+'1008 IDCBIS'!$O$56</f>
        <v>0.125</v>
      </c>
      <c r="BJ64" s="1050">
        <f>+'1008 IDCBIS'!$O$57</f>
        <v>0</v>
      </c>
      <c r="BK64" s="1050">
        <f>+'1008 IDCBIS'!$O$58</f>
        <v>0</v>
      </c>
      <c r="BL64" s="1050">
        <f>+'1008 IDCBIS'!$O$59</f>
        <v>0</v>
      </c>
      <c r="BM64" s="1050">
        <f>+'1008 IDCBIS'!$O$60</f>
        <v>0</v>
      </c>
      <c r="BN64" s="1050">
        <f>+'1008 IDCBIS'!$O$61</f>
        <v>0</v>
      </c>
      <c r="BO64" s="1239">
        <f>+'1008 IDCBIS'!$J$54</f>
        <v>0.125</v>
      </c>
      <c r="BP64" s="1242">
        <f>+'1008 IDCBIS'!$D$17</f>
        <v>0.10634615384615385</v>
      </c>
      <c r="BQ64" s="1232">
        <f>+'1008 IDCBIS'!$O$63</f>
        <v>0</v>
      </c>
      <c r="BR64" s="1050">
        <f>+'1008 IDCBIS'!$O$64</f>
        <v>0</v>
      </c>
      <c r="BS64" s="1050">
        <f>+'1008 IDCBIS'!$O$65</f>
        <v>0</v>
      </c>
      <c r="BT64" s="1050">
        <f>+'1008 IDCBIS'!$O$66</f>
        <v>0</v>
      </c>
      <c r="BU64" s="1050">
        <f>+'1008 IDCBIS'!$O$67</f>
        <v>0</v>
      </c>
      <c r="BV64" s="1050">
        <f>+'1008 IDCBIS'!$O$68</f>
        <v>0</v>
      </c>
      <c r="BW64" s="1050">
        <f>+'1008 IDCBIS'!$O$69</f>
        <v>0</v>
      </c>
      <c r="BX64" s="1050">
        <f>+'1008 IDCBIS'!$O$70</f>
        <v>0</v>
      </c>
      <c r="BY64" s="1050">
        <f>+'1008 IDCBIS'!$O$71</f>
        <v>0</v>
      </c>
      <c r="BZ64" s="1050">
        <f>+'1008 IDCBIS'!$O$72</f>
        <v>0</v>
      </c>
      <c r="CA64" s="1050">
        <f>+'1008 IDCBIS'!$O$73</f>
        <v>0</v>
      </c>
      <c r="CB64" s="1050">
        <f>+'1008 IDCBIS'!$O$74</f>
        <v>0</v>
      </c>
      <c r="CC64" s="1050">
        <f>+'1008 IDCBIS'!$O$75</f>
        <v>0</v>
      </c>
      <c r="CD64" s="1050">
        <f>+'1008 IDCBIS'!$O$76</f>
        <v>0</v>
      </c>
      <c r="CE64" s="1050">
        <f>+'1008 IDCBIS'!$O$77</f>
        <v>0</v>
      </c>
      <c r="CF64" s="1050">
        <f>+'1008 IDCBIS'!$O$78</f>
        <v>0</v>
      </c>
      <c r="CG64" s="1050">
        <f>+'1008 IDCBIS'!$O$79</f>
        <v>0</v>
      </c>
      <c r="CH64" s="1050">
        <f>+'1008 IDCBIS'!$O$80</f>
        <v>0</v>
      </c>
      <c r="CI64" s="1209">
        <f>+'1008 IDCBIS'!$J$63</f>
        <v>0</v>
      </c>
      <c r="CJ64" s="1050">
        <f>+'1008 IDCBIS'!$O$42</f>
        <v>0</v>
      </c>
      <c r="CK64" s="1050">
        <f>+'1008 IDCBIS'!$O$43</f>
        <v>0</v>
      </c>
      <c r="CL64" s="1050">
        <f>+'1008 IDCBIS'!$O$44</f>
        <v>0</v>
      </c>
      <c r="CM64" s="1209">
        <f>+'1008 IDCBIS'!$J$82</f>
        <v>0</v>
      </c>
      <c r="CN64" s="1050">
        <f>+'1008 IDCBIS'!$O$34</f>
        <v>0</v>
      </c>
      <c r="CO64" s="1050">
        <f>+'1008 IDCBIS'!$O$35</f>
        <v>0</v>
      </c>
      <c r="CP64" s="1050">
        <f>+'1008 IDCBIS'!$O$36</f>
        <v>0</v>
      </c>
      <c r="CQ64" s="1209">
        <f>+'1008 IDCBIS'!$J$83</f>
        <v>0</v>
      </c>
      <c r="CR64" s="1050">
        <f>+'1008 IDCBIS'!$O$46</f>
        <v>0</v>
      </c>
      <c r="CS64" s="1050">
        <f>+'1008 IDCBIS'!$O$47</f>
        <v>0</v>
      </c>
      <c r="CT64" s="1050">
        <f>+'1008 IDCBIS'!$O$48</f>
        <v>0</v>
      </c>
      <c r="CU64" s="1050">
        <f>+'1008 IDCBIS'!$O$49</f>
        <v>0</v>
      </c>
      <c r="CV64" s="1050">
        <f>+'1008 IDCBIS'!$O$50</f>
        <v>0</v>
      </c>
      <c r="CW64" s="1050">
        <f>+'1008 IDCBIS'!$O$51</f>
        <v>0</v>
      </c>
      <c r="CX64" s="1050">
        <f>+'1008 IDCBIS'!$O$52</f>
        <v>0</v>
      </c>
      <c r="CY64" s="1229">
        <f>+'1008 IDCBIS'!$J$84</f>
        <v>0</v>
      </c>
      <c r="CZ64" s="1235">
        <f>+'1008 IDCBIS'!$D$63</f>
        <v>0</v>
      </c>
      <c r="DA64" s="1232">
        <f>+'1008 IDCBIS'!$O$85</f>
        <v>0</v>
      </c>
      <c r="DB64" s="1050">
        <f>+'1008 IDCBIS'!$O$86</f>
        <v>0</v>
      </c>
      <c r="DC64" s="1050">
        <f>+'1008 IDCBIS'!$O$87</f>
        <v>0</v>
      </c>
      <c r="DD64" s="1214">
        <f>+'1008 IDCBIS'!$J$85</f>
        <v>0</v>
      </c>
      <c r="DE64" s="1050">
        <f>+'1008 IDCBIS'!$O$89</f>
        <v>0.3</v>
      </c>
      <c r="DF64" s="1214">
        <f>+'1008 IDCBIS'!$J$89</f>
        <v>1</v>
      </c>
      <c r="DG64" s="1050">
        <f>+'1008 IDCBIS'!$O$90</f>
        <v>0.3</v>
      </c>
      <c r="DH64" s="1218">
        <f>+'1008 IDCBIS'!$J$90</f>
        <v>1</v>
      </c>
      <c r="DI64" s="1225">
        <f>+'1008 IDCBIS'!$D$85</f>
        <v>0.6</v>
      </c>
      <c r="DJ64" s="1222">
        <f>+'1008 IDCBIS'!$D$91</f>
        <v>0.17849038461538463</v>
      </c>
      <c r="DK64" s="1259">
        <f>+'1008 IDCBIS'!$D$91</f>
        <v>0.17849038461538463</v>
      </c>
      <c r="DL64" s="1258">
        <v>58</v>
      </c>
      <c r="DM64" s="1132">
        <v>0.143375</v>
      </c>
      <c r="DN64" s="1158">
        <f t="shared" si="2"/>
        <v>3.5115384615384632E-2</v>
      </c>
    </row>
    <row r="65" spans="8:117" x14ac:dyDescent="0.25">
      <c r="H65" s="802"/>
      <c r="M65" s="802"/>
      <c r="DJ65" s="1128"/>
      <c r="DK65" s="1128"/>
      <c r="DM65" s="200"/>
    </row>
  </sheetData>
  <sheetProtection formatCells="0" formatColumns="0" formatRows="0" insertColumns="0" insertRows="0" insertHyperlinks="0" deleteColumns="0" deleteRows="0" sort="0" autoFilter="0" pivotTables="0"/>
  <autoFilter ref="A6:DM66" xr:uid="{00000000-0009-0000-0000-000086000000}">
    <sortState xmlns:xlrd2="http://schemas.microsoft.com/office/spreadsheetml/2017/richdata2" ref="A7:DM65">
      <sortCondition descending="1" ref="DJ6:DJ65"/>
    </sortState>
  </autoFilter>
  <mergeCells count="4">
    <mergeCell ref="C1:J2"/>
    <mergeCell ref="A3:K3"/>
    <mergeCell ref="A4:K4"/>
    <mergeCell ref="A5:K5"/>
  </mergeCells>
  <pageMargins left="0.7" right="0.7" top="0.75" bottom="0.75" header="0.3" footer="0.3"/>
  <pageSetup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3"/>
  <dimension ref="A1:AC66"/>
  <sheetViews>
    <sheetView showGridLines="0" zoomScale="80" zoomScaleNormal="80" workbookViewId="0">
      <pane xSplit="2" ySplit="6" topLeftCell="C7" activePane="bottomRight" state="frozen"/>
      <selection pane="topRight" activeCell="J42" sqref="J42"/>
      <selection pane="bottomLeft" activeCell="J42" sqref="J42"/>
      <selection pane="bottomRight" activeCell="J42" sqref="J42"/>
    </sheetView>
  </sheetViews>
  <sheetFormatPr baseColWidth="10" defaultColWidth="11.42578125" defaultRowHeight="15" outlineLevelCol="1" x14ac:dyDescent="0.25"/>
  <cols>
    <col min="1" max="1" width="7.140625" style="24" customWidth="1"/>
    <col min="2" max="2" width="31.42578125" style="198" customWidth="1"/>
    <col min="3" max="3" width="23" style="198" customWidth="1"/>
    <col min="4" max="4" width="19.85546875" style="24" customWidth="1" outlineLevel="1"/>
    <col min="5" max="5" width="17.140625" style="24" customWidth="1" outlineLevel="1"/>
    <col min="6" max="6" width="16.140625" style="24" customWidth="1" outlineLevel="1"/>
    <col min="7" max="7" width="16.28515625" style="24" customWidth="1"/>
    <col min="8" max="9" width="17.28515625" style="24" customWidth="1" outlineLevel="1"/>
    <col min="10" max="10" width="16.42578125" style="24" customWidth="1" outlineLevel="1"/>
    <col min="11" max="11" width="17.28515625" style="24" customWidth="1" outlineLevel="1"/>
    <col min="12" max="12" width="16.42578125" style="24" customWidth="1" outlineLevel="1"/>
    <col min="13" max="13" width="15.42578125" style="24" customWidth="1" outlineLevel="1"/>
    <col min="14" max="14" width="15.85546875" style="24" customWidth="1" outlineLevel="1"/>
    <col min="15" max="15" width="17.28515625" style="24" customWidth="1"/>
    <col min="16" max="16" width="19.85546875" style="24" customWidth="1" outlineLevel="1"/>
    <col min="17" max="19" width="17.28515625" style="24" customWidth="1" outlineLevel="1"/>
    <col min="20" max="20" width="18.28515625" style="24" customWidth="1"/>
    <col min="21" max="23" width="16.28515625" style="24" customWidth="1" outlineLevel="1"/>
    <col min="24" max="24" width="19.85546875" style="24" customWidth="1"/>
    <col min="25" max="28" width="17" style="24" customWidth="1"/>
    <col min="29" max="29" width="16.42578125" style="24" customWidth="1"/>
    <col min="30" max="16384" width="11.42578125" style="24"/>
  </cols>
  <sheetData>
    <row r="1" spans="1:29" s="806" customFormat="1" ht="15" customHeight="1" x14ac:dyDescent="0.25">
      <c r="A1" s="812"/>
      <c r="B1" s="813"/>
      <c r="C1" s="1401" t="s">
        <v>0</v>
      </c>
      <c r="D1" s="1401"/>
      <c r="E1" s="1401"/>
      <c r="F1" s="1401"/>
      <c r="G1" s="1401"/>
      <c r="H1" s="1401"/>
      <c r="I1" s="1401"/>
      <c r="J1" s="1401"/>
      <c r="K1" s="813"/>
    </row>
    <row r="2" spans="1:29" s="806" customFormat="1" ht="15" customHeight="1" x14ac:dyDescent="0.25">
      <c r="A2" s="813"/>
      <c r="B2" s="813"/>
      <c r="C2" s="1401"/>
      <c r="D2" s="1401"/>
      <c r="E2" s="1401"/>
      <c r="F2" s="1401"/>
      <c r="G2" s="1401"/>
      <c r="H2" s="1401"/>
      <c r="I2" s="1401"/>
      <c r="J2" s="1401"/>
      <c r="K2" s="813"/>
    </row>
    <row r="3" spans="1:29" s="803" customFormat="1" ht="21" customHeight="1" x14ac:dyDescent="0.25">
      <c r="A3" s="1627" t="s">
        <v>5973</v>
      </c>
      <c r="B3" s="1627"/>
      <c r="C3" s="1627"/>
      <c r="D3" s="1627"/>
      <c r="E3" s="1627"/>
      <c r="F3" s="1627"/>
      <c r="G3" s="1627"/>
      <c r="H3" s="1627"/>
      <c r="I3" s="1627"/>
      <c r="J3" s="1627"/>
      <c r="K3" s="1627"/>
    </row>
    <row r="4" spans="1:29" s="803" customFormat="1" ht="21" customHeight="1" x14ac:dyDescent="0.25">
      <c r="A4" s="1626" t="s">
        <v>5642</v>
      </c>
      <c r="B4" s="1626"/>
      <c r="C4" s="1626"/>
      <c r="D4" s="1626"/>
      <c r="E4" s="1626"/>
      <c r="F4" s="1626"/>
      <c r="G4" s="1626"/>
      <c r="H4" s="1626"/>
      <c r="I4" s="1626"/>
      <c r="J4" s="1626"/>
      <c r="K4" s="1626"/>
    </row>
    <row r="5" spans="1:29" s="803" customFormat="1" ht="21" customHeight="1" thickBot="1" x14ac:dyDescent="0.3">
      <c r="A5" s="1626"/>
      <c r="B5" s="1626"/>
      <c r="C5" s="1626"/>
      <c r="D5" s="1626"/>
      <c r="E5" s="1626"/>
      <c r="F5" s="1626"/>
      <c r="G5" s="1626"/>
      <c r="H5" s="1626"/>
      <c r="I5" s="1626"/>
      <c r="J5" s="1626"/>
      <c r="K5" s="1626"/>
    </row>
    <row r="6" spans="1:29" s="1276" customFormat="1" ht="61.5" customHeight="1" thickBot="1" x14ac:dyDescent="0.3">
      <c r="A6" s="1096" t="s">
        <v>5864</v>
      </c>
      <c r="B6" s="1097" t="s">
        <v>5649</v>
      </c>
      <c r="C6" s="1097" t="s">
        <v>5650</v>
      </c>
      <c r="D6" s="1097" t="s">
        <v>121</v>
      </c>
      <c r="E6" s="1097" t="s">
        <v>802</v>
      </c>
      <c r="F6" s="1097" t="s">
        <v>812</v>
      </c>
      <c r="G6" s="1205" t="s">
        <v>5865</v>
      </c>
      <c r="H6" s="1097" t="s">
        <v>294</v>
      </c>
      <c r="I6" s="1097" t="s">
        <v>828</v>
      </c>
      <c r="J6" s="1097" t="s">
        <v>839</v>
      </c>
      <c r="K6" s="1097" t="s">
        <v>847</v>
      </c>
      <c r="L6" s="1097" t="s">
        <v>860</v>
      </c>
      <c r="M6" s="1097" t="s">
        <v>875</v>
      </c>
      <c r="N6" s="1097" t="s">
        <v>890</v>
      </c>
      <c r="O6" s="1150" t="s">
        <v>5866</v>
      </c>
      <c r="P6" s="1097" t="s">
        <v>900</v>
      </c>
      <c r="Q6" s="1097" t="s">
        <v>934</v>
      </c>
      <c r="R6" s="1097" t="s">
        <v>847</v>
      </c>
      <c r="S6" s="1097" t="s">
        <v>542</v>
      </c>
      <c r="T6" s="1290" t="s">
        <v>5867</v>
      </c>
      <c r="U6" s="1097" t="s">
        <v>938</v>
      </c>
      <c r="V6" s="1097" t="s">
        <v>946</v>
      </c>
      <c r="W6" s="1097" t="s">
        <v>949</v>
      </c>
      <c r="X6" s="1291" t="s">
        <v>5866</v>
      </c>
      <c r="Y6" s="1097" t="s">
        <v>5868</v>
      </c>
      <c r="Z6" s="1097" t="s">
        <v>5868</v>
      </c>
      <c r="AA6" s="1097" t="s">
        <v>5870</v>
      </c>
      <c r="AB6" s="1097" t="s">
        <v>5871</v>
      </c>
      <c r="AC6" s="1151" t="s">
        <v>5974</v>
      </c>
    </row>
    <row r="7" spans="1:29" s="1276" customFormat="1" ht="49.5" customHeight="1" x14ac:dyDescent="0.25">
      <c r="A7" s="1278">
        <v>1036</v>
      </c>
      <c r="B7" s="1133" t="s">
        <v>5965</v>
      </c>
      <c r="C7" s="1133" t="s">
        <v>1465</v>
      </c>
      <c r="D7" s="1279">
        <f>+'1036 OFB'!J$2</f>
        <v>1</v>
      </c>
      <c r="E7" s="1279">
        <f>+'1036 OFB'!J$7</f>
        <v>1</v>
      </c>
      <c r="F7" s="1279">
        <f>+'1036 OFB'!J$12</f>
        <v>1</v>
      </c>
      <c r="G7" s="1280">
        <f>+'1036 OFB'!D2</f>
        <v>0.99999999999999989</v>
      </c>
      <c r="H7" s="1279">
        <f>+'1036 OFB'!J$17</f>
        <v>1</v>
      </c>
      <c r="I7" s="1279">
        <f>+'1036 OFB'!J$21</f>
        <v>1</v>
      </c>
      <c r="J7" s="1279">
        <f>+'1036 OFB'!J$27</f>
        <v>1</v>
      </c>
      <c r="K7" s="1279">
        <f>+'1036 OFB'!J$31</f>
        <v>1</v>
      </c>
      <c r="L7" s="1279">
        <f>+'1036 OFB'!J$38</f>
        <v>1.0000000000000002</v>
      </c>
      <c r="M7" s="1279">
        <f>+'1036 OFB'!J$46</f>
        <v>1</v>
      </c>
      <c r="N7" s="1279">
        <f>+'1036 OFB'!J$54</f>
        <v>1</v>
      </c>
      <c r="O7" s="1281">
        <f>+'1036 OFB'!D17</f>
        <v>1</v>
      </c>
      <c r="P7" s="1279">
        <f>+'1036 OFB'!J$63</f>
        <v>0.41439999999999999</v>
      </c>
      <c r="Q7" s="1279">
        <f>+'1036 OFB'!J$82</f>
        <v>1</v>
      </c>
      <c r="R7" s="1279">
        <f>+'1036 OFB'!J$83</f>
        <v>0.54545454545454541</v>
      </c>
      <c r="S7" s="1279">
        <f>+'1036 OFB'!J$84</f>
        <v>1</v>
      </c>
      <c r="T7" s="1282">
        <f>+'1036 OFB'!D63</f>
        <v>0.75613818181818182</v>
      </c>
      <c r="U7" s="1279">
        <f>+'1036 OFB'!J$85</f>
        <v>1</v>
      </c>
      <c r="V7" s="1279">
        <f>+'1036 OFB'!J$89</f>
        <v>1</v>
      </c>
      <c r="W7" s="1279">
        <f>+'1036 OFB'!J$90</f>
        <v>1</v>
      </c>
      <c r="X7" s="1283">
        <f>+'1036 OFB'!D85</f>
        <v>1</v>
      </c>
      <c r="Y7" s="1284">
        <f>+'1036 OFB'!D$91</f>
        <v>0.97561381818181825</v>
      </c>
      <c r="Z7" s="1286">
        <f>+'1036 OFB'!D$91</f>
        <v>0.97561381818181825</v>
      </c>
      <c r="AA7" s="1285">
        <v>0.95086381818181831</v>
      </c>
      <c r="AB7" s="1286">
        <f t="shared" ref="AB7:AB38" si="0">+Y7-AA7</f>
        <v>2.4749999999999939E-2</v>
      </c>
      <c r="AC7" s="1287">
        <v>1</v>
      </c>
    </row>
    <row r="8" spans="1:29" s="1276" customFormat="1" ht="49.5" customHeight="1" x14ac:dyDescent="0.25">
      <c r="A8" s="1118">
        <v>1006</v>
      </c>
      <c r="B8" s="1129" t="s">
        <v>10</v>
      </c>
      <c r="C8" s="1129" t="s">
        <v>982</v>
      </c>
      <c r="D8" s="1116">
        <f>+'1006 DASC'!J2</f>
        <v>1</v>
      </c>
      <c r="E8" s="1116">
        <f>+'1006 DASC'!J7</f>
        <v>1</v>
      </c>
      <c r="F8" s="1116">
        <f>+'1006 DASC'!J12</f>
        <v>1</v>
      </c>
      <c r="G8" s="1272">
        <f>+'1006 DASC'!D2</f>
        <v>0.99999999999999989</v>
      </c>
      <c r="H8" s="1116">
        <f>+'1006 DASC'!J17</f>
        <v>1</v>
      </c>
      <c r="I8" s="1116">
        <f>+'1006 DASC'!J21</f>
        <v>1</v>
      </c>
      <c r="J8" s="1116">
        <f>+'1006 DASC'!J27</f>
        <v>1</v>
      </c>
      <c r="K8" s="1116">
        <f>+'1006 DASC'!J31</f>
        <v>1</v>
      </c>
      <c r="L8" s="1116">
        <f>+'1006 DASC'!J38</f>
        <v>0.81818181818181834</v>
      </c>
      <c r="M8" s="1116">
        <f>+'1006 DASC'!J46</f>
        <v>0.8</v>
      </c>
      <c r="N8" s="1116">
        <f>+'1006 DASC'!J54</f>
        <v>1</v>
      </c>
      <c r="O8" s="1270">
        <f>+'1006 DASC'!D17</f>
        <v>0.94363636363636372</v>
      </c>
      <c r="P8" s="1116">
        <f>+'1006 DASC'!J63</f>
        <v>0.47160000000000002</v>
      </c>
      <c r="Q8" s="1116">
        <f>+'1006 DASC'!J82</f>
        <v>0.77777777777777779</v>
      </c>
      <c r="R8" s="1116">
        <f>+'1006 DASC'!J83</f>
        <v>1</v>
      </c>
      <c r="S8" s="1116">
        <f>+'1006 DASC'!J84</f>
        <v>0.8</v>
      </c>
      <c r="T8" s="1268">
        <f>+'1006 DASC'!D63</f>
        <v>0.72259111111111107</v>
      </c>
      <c r="U8" s="1116">
        <f>+'1006 DASC'!J85</f>
        <v>1</v>
      </c>
      <c r="V8" s="1116">
        <f>+'1006 DASC'!J89</f>
        <v>1</v>
      </c>
      <c r="W8" s="1116">
        <f>+'1006 DASC'!J90</f>
        <v>1</v>
      </c>
      <c r="X8" s="1274">
        <f>+'1006 DASC'!D85</f>
        <v>1</v>
      </c>
      <c r="Y8" s="1262">
        <f>+'1006 DASC'!D91</f>
        <v>0.94125911111111127</v>
      </c>
      <c r="Z8" s="1264">
        <f>+'1006 DASC'!D91</f>
        <v>0.94125911111111127</v>
      </c>
      <c r="AA8" s="1263">
        <v>0.89794285858585865</v>
      </c>
      <c r="AB8" s="1264">
        <f t="shared" si="0"/>
        <v>4.3316252525252619E-2</v>
      </c>
      <c r="AC8" s="1277">
        <v>2</v>
      </c>
    </row>
    <row r="9" spans="1:29" s="1276" customFormat="1" ht="49.5" customHeight="1" x14ac:dyDescent="0.25">
      <c r="A9" s="1118">
        <v>1029</v>
      </c>
      <c r="B9" s="1129" t="s">
        <v>5966</v>
      </c>
      <c r="C9" s="1129" t="s">
        <v>2759</v>
      </c>
      <c r="D9" s="1116">
        <f>+'1029 CONT'!J$2</f>
        <v>1</v>
      </c>
      <c r="E9" s="1116">
        <f>+'1029 CONT'!J$7</f>
        <v>1</v>
      </c>
      <c r="F9" s="1116">
        <f>+'1029 CONT'!J$12</f>
        <v>1</v>
      </c>
      <c r="G9" s="1272">
        <f>+'1029 CONT'!D2</f>
        <v>0.99999999999999989</v>
      </c>
      <c r="H9" s="1116">
        <f>+'1029 CONT'!J$17</f>
        <v>0.7203947368421052</v>
      </c>
      <c r="I9" s="1116">
        <f>+'1029 CONT'!J$21</f>
        <v>1</v>
      </c>
      <c r="J9" s="1116">
        <f>+'1029 CONT'!J$27</f>
        <v>0.80263157894736836</v>
      </c>
      <c r="K9" s="1116">
        <f>+'1029 CONT'!J$31</f>
        <v>1</v>
      </c>
      <c r="L9" s="1116">
        <f>+'1029 CONT'!J$38</f>
        <v>1.0000000000000002</v>
      </c>
      <c r="M9" s="1116">
        <f>+'1029 CONT'!J$46</f>
        <v>1</v>
      </c>
      <c r="N9" s="1116">
        <f>+'1029 CONT'!J$54</f>
        <v>1</v>
      </c>
      <c r="O9" s="1270">
        <f>+'1029 CONT'!D17</f>
        <v>0.91858552631578949</v>
      </c>
      <c r="P9" s="1116">
        <f>+'1029 CONT'!J$63</f>
        <v>0.47160000000000002</v>
      </c>
      <c r="Q9" s="1116">
        <f>+'1029 CONT'!J$82</f>
        <v>0.44444444444444453</v>
      </c>
      <c r="R9" s="1116">
        <f>+'1029 CONT'!J$83</f>
        <v>0.54545454545454541</v>
      </c>
      <c r="S9" s="1116">
        <f>+'1029 CONT'!J$84</f>
        <v>1</v>
      </c>
      <c r="T9" s="1268">
        <f>+'1029 CONT'!D63</f>
        <v>0.55107595959595956</v>
      </c>
      <c r="U9" s="1116">
        <f>+'1029 CONT'!J$85</f>
        <v>1</v>
      </c>
      <c r="V9" s="1116">
        <f>+'1029 CONT'!J$89</f>
        <v>1</v>
      </c>
      <c r="W9" s="1116">
        <f>+'1029 CONT'!J$90</f>
        <v>1</v>
      </c>
      <c r="X9" s="1274">
        <f>+'1029 CONT'!D85</f>
        <v>1</v>
      </c>
      <c r="Y9" s="1262">
        <f>+'1029 CONT'!D$91</f>
        <v>0.91032963543328016</v>
      </c>
      <c r="Z9" s="1264">
        <f>+'1029 CONT'!D$91</f>
        <v>0.91032963543328016</v>
      </c>
      <c r="AA9" s="1263">
        <v>0.79017630156831464</v>
      </c>
      <c r="AB9" s="1264">
        <f t="shared" si="0"/>
        <v>0.12015333386496552</v>
      </c>
      <c r="AC9" s="1277">
        <v>3</v>
      </c>
    </row>
    <row r="10" spans="1:29" s="1276" customFormat="1" ht="49.5" customHeight="1" x14ac:dyDescent="0.25">
      <c r="A10" s="1118">
        <v>1021</v>
      </c>
      <c r="B10" s="1129" t="s">
        <v>25</v>
      </c>
      <c r="C10" s="1129" t="s">
        <v>1700</v>
      </c>
      <c r="D10" s="1116">
        <f>+'1021 TRANSMI'!J2</f>
        <v>1</v>
      </c>
      <c r="E10" s="1116">
        <f>+'1021 TRANSMI'!J7</f>
        <v>1</v>
      </c>
      <c r="F10" s="1116">
        <f>+'1021 TRANSMI'!J12</f>
        <v>1</v>
      </c>
      <c r="G10" s="1272">
        <f>+'1021 TRANSMI'!D2</f>
        <v>0.99999999999999989</v>
      </c>
      <c r="H10" s="1116">
        <f>+'1021 TRANSMI'!J17</f>
        <v>1</v>
      </c>
      <c r="I10" s="1116">
        <f>+'1021 TRANSMI'!J21</f>
        <v>1</v>
      </c>
      <c r="J10" s="1116">
        <f>+'1021 TRANSMI'!J27</f>
        <v>1</v>
      </c>
      <c r="K10" s="1116">
        <f>+'1021 TRANSMI'!J31</f>
        <v>0</v>
      </c>
      <c r="L10" s="1116">
        <f>+'1021 TRANSMI'!J38</f>
        <v>1.0000000000000002</v>
      </c>
      <c r="M10" s="1116">
        <f>+'1021 TRANSMI'!J46</f>
        <v>1</v>
      </c>
      <c r="N10" s="1116">
        <f>+'1021 TRANSMI'!J54</f>
        <v>1</v>
      </c>
      <c r="O10" s="1270">
        <f>+'1021 TRANSMI'!D17</f>
        <v>0.9</v>
      </c>
      <c r="P10" s="1116">
        <f>+'1021 TRANSMI'!J63</f>
        <v>0.84320000000000017</v>
      </c>
      <c r="Q10" s="1116">
        <f>+'1021 TRANSMI'!J82</f>
        <v>0.44444444444444453</v>
      </c>
      <c r="R10" s="1116">
        <f>+'1021 TRANSMI'!J83</f>
        <v>0</v>
      </c>
      <c r="S10" s="1116">
        <f>+'1021 TRANSMI'!J84</f>
        <v>1</v>
      </c>
      <c r="T10" s="1268">
        <f>+'1021 TRANSMI'!D63</f>
        <v>0.5807377777777778</v>
      </c>
      <c r="U10" s="1116">
        <f>+'1021 TRANSMI'!J85</f>
        <v>1</v>
      </c>
      <c r="V10" s="1116">
        <f>+'1021 TRANSMI'!J89</f>
        <v>1</v>
      </c>
      <c r="W10" s="1116">
        <f>+'1021 TRANSMI'!J90</f>
        <v>1</v>
      </c>
      <c r="X10" s="1274">
        <f>+'1021 TRANSMI'!D85</f>
        <v>1</v>
      </c>
      <c r="Y10" s="1262">
        <f>+'1021 TRANSMI'!D91</f>
        <v>0.90307377777777775</v>
      </c>
      <c r="Z10" s="1264">
        <f>+'1021 TRANSMI'!D91</f>
        <v>0.90307377777777775</v>
      </c>
      <c r="AA10" s="1263">
        <v>0.86029288888888877</v>
      </c>
      <c r="AB10" s="1264">
        <f t="shared" si="0"/>
        <v>4.2780888888888979E-2</v>
      </c>
      <c r="AC10" s="1287">
        <v>4</v>
      </c>
    </row>
    <row r="11" spans="1:29" s="1276" customFormat="1" ht="49.5" customHeight="1" x14ac:dyDescent="0.25">
      <c r="A11" s="1118">
        <v>1030</v>
      </c>
      <c r="B11" s="1129" t="s">
        <v>34</v>
      </c>
      <c r="C11" s="1129" t="s">
        <v>1138</v>
      </c>
      <c r="D11" s="1116">
        <f>+'1030 IDPAC'!J$2</f>
        <v>1</v>
      </c>
      <c r="E11" s="1116">
        <f>+'1030 IDPAC'!J$7</f>
        <v>1</v>
      </c>
      <c r="F11" s="1116">
        <f>+'1030 IDPAC'!J$12</f>
        <v>1</v>
      </c>
      <c r="G11" s="1272">
        <f>+'1030 IDPAC'!D2</f>
        <v>0.99999999999999989</v>
      </c>
      <c r="H11" s="1116">
        <f>+'1030 IDPAC'!J$17</f>
        <v>0.57499999999999996</v>
      </c>
      <c r="I11" s="1116">
        <f>+'1030 IDPAC'!J$21</f>
        <v>0.7</v>
      </c>
      <c r="J11" s="1116">
        <f>+'1030 IDPAC'!J$27</f>
        <v>0.7</v>
      </c>
      <c r="K11" s="1116">
        <f>+'1030 IDPAC'!J$31</f>
        <v>1</v>
      </c>
      <c r="L11" s="1116">
        <f>+'1030 IDPAC'!J$38</f>
        <v>1.0000000000000002</v>
      </c>
      <c r="M11" s="1116">
        <f>+'1030 IDPAC'!J$46</f>
        <v>1</v>
      </c>
      <c r="N11" s="1116">
        <f>+'1030 IDPAC'!J$54</f>
        <v>1</v>
      </c>
      <c r="O11" s="1270">
        <f>+'1030 IDPAC'!D17</f>
        <v>0.83124999999999993</v>
      </c>
      <c r="P11" s="1116">
        <f>+'1030 IDPAC'!J$63</f>
        <v>0.62880000000000003</v>
      </c>
      <c r="Q11" s="1116">
        <f>+'1030 IDPAC'!J$82</f>
        <v>0.77777777777777779</v>
      </c>
      <c r="R11" s="1116">
        <f>+'1030 IDPAC'!J$83</f>
        <v>1</v>
      </c>
      <c r="S11" s="1116">
        <f>+'1030 IDPAC'!J$84</f>
        <v>1</v>
      </c>
      <c r="T11" s="1268">
        <f>+'1030 IDPAC'!D63</f>
        <v>0.79975111111111119</v>
      </c>
      <c r="U11" s="1116">
        <f>+'1030 IDPAC'!J$85</f>
        <v>0.5</v>
      </c>
      <c r="V11" s="1116">
        <f>+'1030 IDPAC'!J$89</f>
        <v>1</v>
      </c>
      <c r="W11" s="1116">
        <f>+'1030 IDPAC'!J$90</f>
        <v>1</v>
      </c>
      <c r="X11" s="1274">
        <f>+'1030 IDPAC'!D85</f>
        <v>0.8</v>
      </c>
      <c r="Y11" s="1262">
        <f>+'1030 IDPAC'!D$91</f>
        <v>0.87716261111111105</v>
      </c>
      <c r="Z11" s="1264">
        <f>+'1030 IDPAC'!D$91</f>
        <v>0.87716261111111105</v>
      </c>
      <c r="AA11" s="1263">
        <v>0.69409015151515152</v>
      </c>
      <c r="AB11" s="1264">
        <f t="shared" si="0"/>
        <v>0.18307245959595952</v>
      </c>
      <c r="AC11" s="1277">
        <v>5</v>
      </c>
    </row>
    <row r="12" spans="1:29" s="1276" customFormat="1" ht="49.5" customHeight="1" x14ac:dyDescent="0.25">
      <c r="A12" s="1118">
        <v>1041</v>
      </c>
      <c r="B12" s="1129" t="s">
        <v>44</v>
      </c>
      <c r="C12" s="1129" t="s">
        <v>2399</v>
      </c>
      <c r="D12" s="1116">
        <f>+'1041 SHD'!J2</f>
        <v>1</v>
      </c>
      <c r="E12" s="1116">
        <f>+'1041 SHD'!J7</f>
        <v>1</v>
      </c>
      <c r="F12" s="1116">
        <f>+'1041 SHD'!J12</f>
        <v>1</v>
      </c>
      <c r="G12" s="1272">
        <f>+'1041 SHD'!D2</f>
        <v>0.99999999999999989</v>
      </c>
      <c r="H12" s="1116">
        <f>+'1041 SHD'!J17</f>
        <v>0.94407894736842102</v>
      </c>
      <c r="I12" s="1116">
        <f>+'1041 SHD'!J21</f>
        <v>0.7</v>
      </c>
      <c r="J12" s="1116">
        <f>+'1041 SHD'!J27</f>
        <v>0.96052631578947367</v>
      </c>
      <c r="K12" s="1116">
        <f>+'1041 SHD'!J31</f>
        <v>0</v>
      </c>
      <c r="L12" s="1116">
        <f>+'1041 SHD'!J38</f>
        <v>1.0000000000000002</v>
      </c>
      <c r="M12" s="1116">
        <f>+'1041 SHD'!J46</f>
        <v>1</v>
      </c>
      <c r="N12" s="1116">
        <f>+'1041 SHD'!J54</f>
        <v>1</v>
      </c>
      <c r="O12" s="1270">
        <f>+'1041 SHD'!D17</f>
        <v>0.8387171052631579</v>
      </c>
      <c r="P12" s="1116">
        <f>+'1041 SHD'!J63</f>
        <v>0.82879999999999998</v>
      </c>
      <c r="Q12" s="1116">
        <f>+'1041 SHD'!J82</f>
        <v>0.44444444444444453</v>
      </c>
      <c r="R12" s="1116">
        <f>+'1041 SHD'!J83</f>
        <v>0</v>
      </c>
      <c r="S12" s="1116">
        <f>+'1041 SHD'!J84</f>
        <v>1</v>
      </c>
      <c r="T12" s="1268">
        <f>+'1041 SHD'!D63</f>
        <v>0.57641777777777781</v>
      </c>
      <c r="U12" s="1116">
        <f>+'1041 SHD'!J85</f>
        <v>1</v>
      </c>
      <c r="V12" s="1116">
        <f>+'1041 SHD'!J89</f>
        <v>1</v>
      </c>
      <c r="W12" s="1116">
        <f>+'1041 SHD'!J90</f>
        <v>1</v>
      </c>
      <c r="X12" s="1274">
        <f>+'1041 SHD'!D85</f>
        <v>1</v>
      </c>
      <c r="Y12" s="1262">
        <f>+'1041 SHD'!D91</f>
        <v>0.86893618567251463</v>
      </c>
      <c r="Z12" s="1264">
        <f>+'1041 SHD'!D91</f>
        <v>0.86893618567251463</v>
      </c>
      <c r="AA12" s="1263">
        <v>0.78461659356725144</v>
      </c>
      <c r="AB12" s="1264">
        <f t="shared" si="0"/>
        <v>8.4319592105263186E-2</v>
      </c>
      <c r="AC12" s="1277">
        <v>6</v>
      </c>
    </row>
    <row r="13" spans="1:29" s="1276" customFormat="1" ht="49.5" customHeight="1" x14ac:dyDescent="0.25">
      <c r="A13" s="1118">
        <v>1034</v>
      </c>
      <c r="B13" s="1129" t="s">
        <v>3588</v>
      </c>
      <c r="C13" s="1129" t="s">
        <v>1465</v>
      </c>
      <c r="D13" s="1116">
        <f>+'1034 IDPC'!J$2</f>
        <v>1</v>
      </c>
      <c r="E13" s="1116">
        <f>+'1034 IDPC'!J$7</f>
        <v>1</v>
      </c>
      <c r="F13" s="1116">
        <f>+'1034 IDPC'!J$12</f>
        <v>0.8</v>
      </c>
      <c r="G13" s="1272">
        <f>+'1034 IDPC'!D2</f>
        <v>0.92999999999999994</v>
      </c>
      <c r="H13" s="1116">
        <f>+'1034 IDPC'!J$17</f>
        <v>0.62222222222222223</v>
      </c>
      <c r="I13" s="1116">
        <f>+'1034 IDPC'!J$21</f>
        <v>1</v>
      </c>
      <c r="J13" s="1116">
        <f>+'1034 IDPC'!J$27</f>
        <v>0.73333333333333339</v>
      </c>
      <c r="K13" s="1116">
        <f>+'1034 IDPC'!J$31</f>
        <v>1</v>
      </c>
      <c r="L13" s="1116">
        <f>+'1034 IDPC'!J$38</f>
        <v>1.0000000000000002</v>
      </c>
      <c r="M13" s="1116">
        <f>+'1034 IDPC'!J$46</f>
        <v>1</v>
      </c>
      <c r="N13" s="1116">
        <f>+'1034 IDPC'!J$54</f>
        <v>1</v>
      </c>
      <c r="O13" s="1270">
        <f>+'1034 IDPC'!D17</f>
        <v>0.89</v>
      </c>
      <c r="P13" s="1116">
        <f>+'1034 IDPC'!J$63</f>
        <v>0.27160000000000006</v>
      </c>
      <c r="Q13" s="1116">
        <f>+'1034 IDPC'!J$82</f>
        <v>0.44444444444444453</v>
      </c>
      <c r="R13" s="1116">
        <f>+'1034 IDPC'!J$83</f>
        <v>0.54545454545454541</v>
      </c>
      <c r="S13" s="1116">
        <f>+'1034 IDPC'!J$84</f>
        <v>1</v>
      </c>
      <c r="T13" s="1268">
        <f>+'1034 IDPC'!D63</f>
        <v>0.49107595959595962</v>
      </c>
      <c r="U13" s="1116">
        <f>+'1034 IDPC'!J$85</f>
        <v>1</v>
      </c>
      <c r="V13" s="1116">
        <f>+'1034 IDPC'!J$89</f>
        <v>1</v>
      </c>
      <c r="W13" s="1116">
        <f>+'1034 IDPC'!J$90</f>
        <v>1</v>
      </c>
      <c r="X13" s="1274">
        <f>+'1034 IDPC'!D85</f>
        <v>1</v>
      </c>
      <c r="Y13" s="1262">
        <f>+'1034 IDPC'!D$91</f>
        <v>0.86760759595959591</v>
      </c>
      <c r="Z13" s="1264">
        <f>+'1034 IDPC'!D$91</f>
        <v>0.86760759595959591</v>
      </c>
      <c r="AA13" s="1263">
        <v>0.82622713888888888</v>
      </c>
      <c r="AB13" s="1264">
        <f t="shared" si="0"/>
        <v>4.1380457070707033E-2</v>
      </c>
      <c r="AC13" s="1287">
        <v>7</v>
      </c>
    </row>
    <row r="14" spans="1:29" s="1276" customFormat="1" ht="49.5" customHeight="1" x14ac:dyDescent="0.25">
      <c r="A14" s="1118">
        <v>1045</v>
      </c>
      <c r="B14" s="1129" t="s">
        <v>4620</v>
      </c>
      <c r="C14" s="1129" t="s">
        <v>4619</v>
      </c>
      <c r="D14" s="1116">
        <f>+'1045 SDP'!J$2</f>
        <v>1</v>
      </c>
      <c r="E14" s="1116">
        <f>+'1045 SDP'!J$7</f>
        <v>1</v>
      </c>
      <c r="F14" s="1116">
        <f>+'1045 SDP'!J$12</f>
        <v>1</v>
      </c>
      <c r="G14" s="1272">
        <f>+'1045 SDP'!D2</f>
        <v>0.99999999999999989</v>
      </c>
      <c r="H14" s="1116">
        <f>+'1045 SDP'!J$17</f>
        <v>0.58333333333333326</v>
      </c>
      <c r="I14" s="1116">
        <f>+'1045 SDP'!J$21</f>
        <v>0.7</v>
      </c>
      <c r="J14" s="1116">
        <f>+'1045 SDP'!J$27</f>
        <v>0.70588235294117641</v>
      </c>
      <c r="K14" s="1116">
        <f>+'1045 SDP'!J$31</f>
        <v>1</v>
      </c>
      <c r="L14" s="1116">
        <f>+'1045 SDP'!J$38</f>
        <v>1.0000000000000002</v>
      </c>
      <c r="M14" s="1116">
        <f>+'1045 SDP'!J$46</f>
        <v>1</v>
      </c>
      <c r="N14" s="1116">
        <f>+'1045 SDP'!J$54</f>
        <v>1</v>
      </c>
      <c r="O14" s="1270">
        <f>+'1045 SDP'!D17</f>
        <v>0.83367647058823524</v>
      </c>
      <c r="P14" s="1116">
        <f>+'1045 SDP'!J$63</f>
        <v>0.51460000000000006</v>
      </c>
      <c r="Q14" s="1116">
        <f>+'1045 SDP'!J$82</f>
        <v>0.22222222222222227</v>
      </c>
      <c r="R14" s="1116">
        <f>+'1045 SDP'!J$83</f>
        <v>1</v>
      </c>
      <c r="S14" s="1116">
        <f>+'1045 SDP'!J$84</f>
        <v>1</v>
      </c>
      <c r="T14" s="1268">
        <f>+'1045 SDP'!D63</f>
        <v>0.54326888888888891</v>
      </c>
      <c r="U14" s="1116">
        <f>+'1045 SDP'!J$85</f>
        <v>0.5</v>
      </c>
      <c r="V14" s="1116">
        <f>+'1045 SDP'!J$89</f>
        <v>1</v>
      </c>
      <c r="W14" s="1116">
        <f>+'1045 SDP'!J$90</f>
        <v>1</v>
      </c>
      <c r="X14" s="1274">
        <f>+'1045 SDP'!D85</f>
        <v>0.8</v>
      </c>
      <c r="Y14" s="1262">
        <f>+'1045 SDP'!D$91</f>
        <v>0.85284894771241826</v>
      </c>
      <c r="Z14" s="1264">
        <f>+'1045 SDP'!D$91</f>
        <v>0.85284894771241826</v>
      </c>
      <c r="AA14" s="1263">
        <v>0.86116220634920637</v>
      </c>
      <c r="AB14" s="1264">
        <f t="shared" si="0"/>
        <v>-8.3132586367881123E-3</v>
      </c>
      <c r="AC14" s="1277">
        <v>8</v>
      </c>
    </row>
    <row r="15" spans="1:29" s="1276" customFormat="1" ht="49.5" customHeight="1" x14ac:dyDescent="0.25">
      <c r="A15" s="1118">
        <v>1003</v>
      </c>
      <c r="B15" s="1129" t="s">
        <v>7</v>
      </c>
      <c r="C15" s="1129" t="s">
        <v>982</v>
      </c>
      <c r="D15" s="1116">
        <f>+'1003 Sec.Gen.'!J$2</f>
        <v>1</v>
      </c>
      <c r="E15" s="1116">
        <f>+'1003 Sec.Gen.'!J$7</f>
        <v>1</v>
      </c>
      <c r="F15" s="1116">
        <f>+'1003 Sec.Gen.'!J$12</f>
        <v>1</v>
      </c>
      <c r="G15" s="1272">
        <f>+'1003 Sec.Gen.'!D2</f>
        <v>0.99999999999999989</v>
      </c>
      <c r="H15" s="1116">
        <f>+'1003 Sec.Gen.'!J$17</f>
        <v>0.9028571428571428</v>
      </c>
      <c r="I15" s="1116">
        <f>+'1003 Sec.Gen.'!J$21</f>
        <v>1</v>
      </c>
      <c r="J15" s="1116">
        <f>+'1003 Sec.Gen.'!J$27</f>
        <v>0.98285714285714287</v>
      </c>
      <c r="K15" s="1116">
        <f>+'1003 Sec.Gen.'!J$31</f>
        <v>0</v>
      </c>
      <c r="L15" s="1116">
        <f>+'1003 Sec.Gen.'!J$38</f>
        <v>1.0000000000000002</v>
      </c>
      <c r="M15" s="1116">
        <f>+'1003 Sec.Gen.'!J$46</f>
        <v>0.9</v>
      </c>
      <c r="N15" s="1116">
        <f>+'1003 Sec.Gen.'!J$54</f>
        <v>0.75</v>
      </c>
      <c r="O15" s="1270">
        <f>+'1003 Sec.Gen.'!D17</f>
        <v>0.84699999999999998</v>
      </c>
      <c r="P15" s="1116">
        <f>+'1003 Sec.Gen.'!J$63</f>
        <v>0.47160000000000002</v>
      </c>
      <c r="Q15" s="1116">
        <f>+'1003 Sec.Gen.'!J$82</f>
        <v>0.22222222222222227</v>
      </c>
      <c r="R15" s="1116">
        <f>+'1003 Sec.Gen.'!J$83</f>
        <v>0</v>
      </c>
      <c r="S15" s="1116">
        <f>+'1003 Sec.Gen.'!J$84</f>
        <v>0.9</v>
      </c>
      <c r="T15" s="1268">
        <f>+'1003 Sec.Gen.'!D63</f>
        <v>0.36536888888888891</v>
      </c>
      <c r="U15" s="1116">
        <f>+'1003 Sec.Gen.'!J$85</f>
        <v>1</v>
      </c>
      <c r="V15" s="1116">
        <f>+'1003 Sec.Gen.'!J$89</f>
        <v>1</v>
      </c>
      <c r="W15" s="1116">
        <f>+'1003 Sec.Gen.'!J$90</f>
        <v>1</v>
      </c>
      <c r="X15" s="1274">
        <f>+'1003 Sec.Gen.'!D85</f>
        <v>1</v>
      </c>
      <c r="Y15" s="1262">
        <f>+'1003 Sec.Gen.'!D$91</f>
        <v>0.85238688888888881</v>
      </c>
      <c r="Z15" s="1264">
        <f>+'1003 Sec.Gen.'!D$91</f>
        <v>0.85238688888888881</v>
      </c>
      <c r="AA15" s="1263">
        <v>0.73511949999999993</v>
      </c>
      <c r="AB15" s="1264">
        <f t="shared" si="0"/>
        <v>0.11726738888888888</v>
      </c>
      <c r="AC15" s="1277">
        <v>9</v>
      </c>
    </row>
    <row r="16" spans="1:29" s="1276" customFormat="1" ht="49.5" customHeight="1" x14ac:dyDescent="0.25">
      <c r="A16" s="1118">
        <v>1009</v>
      </c>
      <c r="B16" s="1129" t="s">
        <v>13</v>
      </c>
      <c r="C16" s="1129" t="s">
        <v>1465</v>
      </c>
      <c r="D16" s="1116">
        <f>+'1009 SDCRD'!J2</f>
        <v>1</v>
      </c>
      <c r="E16" s="1116">
        <f>+'1009 SDCRD'!J7</f>
        <v>1</v>
      </c>
      <c r="F16" s="1116">
        <f>+'1009 SDCRD'!J12</f>
        <v>1</v>
      </c>
      <c r="G16" s="1272">
        <f>+'1009 SDCRD'!D2</f>
        <v>0.99999999999999989</v>
      </c>
      <c r="H16" s="1116">
        <f>+'1009 SDCRD'!J17</f>
        <v>0.90192307692307694</v>
      </c>
      <c r="I16" s="1116">
        <f>+'1009 SDCRD'!J21</f>
        <v>0.2</v>
      </c>
      <c r="J16" s="1116">
        <f>+'1009 SDCRD'!J27</f>
        <v>0.93076923076923079</v>
      </c>
      <c r="K16" s="1116">
        <f>+'1009 SDCRD'!J31</f>
        <v>1</v>
      </c>
      <c r="L16" s="1116">
        <f>+'1009 SDCRD'!J38</f>
        <v>1.0000000000000002</v>
      </c>
      <c r="M16" s="1116">
        <f>+'1009 SDCRD'!J46</f>
        <v>1</v>
      </c>
      <c r="N16" s="1116">
        <f>+'1009 SDCRD'!J54</f>
        <v>0.875</v>
      </c>
      <c r="O16" s="1270">
        <f>+'1009 SDCRD'!D17</f>
        <v>0.83894230769230771</v>
      </c>
      <c r="P16" s="1116">
        <f>+'1009 SDCRD'!J63</f>
        <v>0.17160000000000003</v>
      </c>
      <c r="Q16" s="1116">
        <f>+'1009 SDCRD'!J82</f>
        <v>0.22222222222222227</v>
      </c>
      <c r="R16" s="1116">
        <f>+'1009 SDCRD'!J83</f>
        <v>0.54545454545454541</v>
      </c>
      <c r="S16" s="1116">
        <f>+'1009 SDCRD'!J84</f>
        <v>1</v>
      </c>
      <c r="T16" s="1268">
        <f>+'1009 SDCRD'!D63</f>
        <v>0.37218707070707069</v>
      </c>
      <c r="U16" s="1116">
        <f>+'1009 SDCRD'!J85</f>
        <v>1</v>
      </c>
      <c r="V16" s="1116">
        <f>+'1009 SDCRD'!J89</f>
        <v>1</v>
      </c>
      <c r="W16" s="1116">
        <f>+'1009 SDCRD'!J90</f>
        <v>1</v>
      </c>
      <c r="X16" s="1274">
        <f>+'1009 SDCRD'!D85</f>
        <v>1</v>
      </c>
      <c r="Y16" s="1262">
        <f>+'1009 SDCRD'!D91</f>
        <v>0.84863697630147628</v>
      </c>
      <c r="Z16" s="1264">
        <f>+'1009 SDCRD'!D91</f>
        <v>0.84863697630147628</v>
      </c>
      <c r="AA16" s="1263">
        <v>0.57264333207070728</v>
      </c>
      <c r="AB16" s="1264">
        <f t="shared" si="0"/>
        <v>0.275993644230769</v>
      </c>
      <c r="AC16" s="1287">
        <v>10</v>
      </c>
    </row>
    <row r="17" spans="1:29" s="1276" customFormat="1" ht="49.5" customHeight="1" x14ac:dyDescent="0.25">
      <c r="A17" s="1118">
        <v>1026</v>
      </c>
      <c r="B17" s="1129" t="s">
        <v>30</v>
      </c>
      <c r="C17" s="1129" t="s">
        <v>100</v>
      </c>
      <c r="D17" s="1116">
        <f>+'1026 CVP'!J$2</f>
        <v>0.80000000000000016</v>
      </c>
      <c r="E17" s="1116">
        <f>+'1026 CVP'!J$7</f>
        <v>1</v>
      </c>
      <c r="F17" s="1116">
        <f>+'1026 CVP'!J$12</f>
        <v>1</v>
      </c>
      <c r="G17" s="1272">
        <f>+'1026 CVP'!D2</f>
        <v>0.94000000000000006</v>
      </c>
      <c r="H17" s="1116">
        <f>+'1026 CVP'!J$17</f>
        <v>0.86923076923076925</v>
      </c>
      <c r="I17" s="1116">
        <f>+'1026 CVP'!J$21</f>
        <v>0.4</v>
      </c>
      <c r="J17" s="1116">
        <f>+'1026 CVP'!J$27</f>
        <v>0.90769230769230758</v>
      </c>
      <c r="K17" s="1116">
        <f>+'1026 CVP'!J$31</f>
        <v>1</v>
      </c>
      <c r="L17" s="1116">
        <f>+'1026 CVP'!J$38</f>
        <v>1.0000000000000002</v>
      </c>
      <c r="M17" s="1116">
        <f>+'1026 CVP'!J$46</f>
        <v>0.9</v>
      </c>
      <c r="N17" s="1116">
        <f>+'1026 CVP'!J$54</f>
        <v>1</v>
      </c>
      <c r="O17" s="1270">
        <f>+'1026 CVP'!D17</f>
        <v>0.8619230769230769</v>
      </c>
      <c r="P17" s="1116">
        <f>+'1026 CVP'!J$63</f>
        <v>0.35740000000000011</v>
      </c>
      <c r="Q17" s="1116">
        <f>+'1026 CVP'!J$82</f>
        <v>0.22222222222222227</v>
      </c>
      <c r="R17" s="1116">
        <f>+'1026 CVP'!J$83</f>
        <v>0.54545454545454541</v>
      </c>
      <c r="S17" s="1116">
        <f>+'1026 CVP'!J$84</f>
        <v>0.9</v>
      </c>
      <c r="T17" s="1268">
        <f>+'1026 CVP'!D63</f>
        <v>0.41292707070707074</v>
      </c>
      <c r="U17" s="1116">
        <f>+'1026 CVP'!J$85</f>
        <v>0.5</v>
      </c>
      <c r="V17" s="1116">
        <f>+'1026 CVP'!J$89</f>
        <v>1</v>
      </c>
      <c r="W17" s="1116">
        <f>+'1026 CVP'!J$90</f>
        <v>1</v>
      </c>
      <c r="X17" s="1274">
        <f>+'1026 CVP'!D85</f>
        <v>0.8</v>
      </c>
      <c r="Y17" s="1262">
        <f>+'1026 CVP'!D$91</f>
        <v>0.8373503993783995</v>
      </c>
      <c r="Z17" s="1264">
        <f>+'1026 CVP'!D$91</f>
        <v>0.8373503993783995</v>
      </c>
      <c r="AA17" s="1263">
        <v>0.76132770707070718</v>
      </c>
      <c r="AB17" s="1264">
        <f t="shared" si="0"/>
        <v>7.6022692307692319E-2</v>
      </c>
      <c r="AC17" s="1277">
        <v>11</v>
      </c>
    </row>
    <row r="18" spans="1:29" s="1276" customFormat="1" ht="49.5" customHeight="1" x14ac:dyDescent="0.25">
      <c r="A18" s="1118">
        <v>1049</v>
      </c>
      <c r="B18" s="1129" t="s">
        <v>52</v>
      </c>
      <c r="C18" s="1129" t="s">
        <v>1331</v>
      </c>
      <c r="D18" s="1116">
        <f>+'1049 SRNORTE'!J$2</f>
        <v>0.4</v>
      </c>
      <c r="E18" s="1116">
        <f>+'1049 SRNORTE'!J$7</f>
        <v>1</v>
      </c>
      <c r="F18" s="1116">
        <f>+'1049 SRNORTE'!J$12</f>
        <v>1</v>
      </c>
      <c r="G18" s="1272">
        <f>+'1049 SRNORTE'!D2</f>
        <v>0.82</v>
      </c>
      <c r="H18" s="1116">
        <f>+'1049 SRNORTE'!J$17</f>
        <v>0.79761904761904756</v>
      </c>
      <c r="I18" s="1116">
        <f>+'1049 SRNORTE'!J$21</f>
        <v>1</v>
      </c>
      <c r="J18" s="1116">
        <f>+'1049 SRNORTE'!J$27</f>
        <v>0.85714285714285698</v>
      </c>
      <c r="K18" s="1116">
        <f>+'1049 SRNORTE'!J$31</f>
        <v>1</v>
      </c>
      <c r="L18" s="1116">
        <f>+'1049 SRNORTE'!J$38</f>
        <v>1.0000000000000002</v>
      </c>
      <c r="M18" s="1116">
        <f>+'1049 SRNORTE'!J$46</f>
        <v>0.6</v>
      </c>
      <c r="N18" s="1116">
        <f>+'1049 SRNORTE'!J$54</f>
        <v>1</v>
      </c>
      <c r="O18" s="1270">
        <f>+'1049 SRNORTE'!D17</f>
        <v>0.90107142857142863</v>
      </c>
      <c r="P18" s="1116">
        <f>+'1049 SRNORTE'!J$63</f>
        <v>0.42880000000000007</v>
      </c>
      <c r="Q18" s="1116">
        <f>+'1049 SRNORTE'!J$82</f>
        <v>0.44444444444444453</v>
      </c>
      <c r="R18" s="1116">
        <f>+'1049 SRNORTE'!J$83</f>
        <v>1</v>
      </c>
      <c r="S18" s="1116">
        <f>+'1049 SRNORTE'!J$84</f>
        <v>0.6</v>
      </c>
      <c r="T18" s="1268">
        <f>+'1049 SRNORTE'!D63</f>
        <v>0.54641777777777778</v>
      </c>
      <c r="U18" s="1116">
        <f>+'1049 SRNORTE'!J$85</f>
        <v>1</v>
      </c>
      <c r="V18" s="1116">
        <f>+'1049 SRNORTE'!J$89</f>
        <v>0</v>
      </c>
      <c r="W18" s="1116">
        <f>+'1049 SRNORTE'!J$90</f>
        <v>1</v>
      </c>
      <c r="X18" s="1274">
        <f>+'1049 SRNORTE'!D85</f>
        <v>0.7</v>
      </c>
      <c r="Y18" s="1262">
        <f>+'1049 SRNORTE'!D$91</f>
        <v>0.83123106349206355</v>
      </c>
      <c r="Z18" s="1264">
        <f>+'1049 SRNORTE'!D$91</f>
        <v>0.83123106349206355</v>
      </c>
      <c r="AA18" s="1263">
        <v>0.733620492063492</v>
      </c>
      <c r="AB18" s="1264">
        <f t="shared" si="0"/>
        <v>9.7610571428571546E-2</v>
      </c>
      <c r="AC18" s="1277">
        <v>12</v>
      </c>
    </row>
    <row r="19" spans="1:29" s="1276" customFormat="1" ht="49.5" customHeight="1" x14ac:dyDescent="0.25">
      <c r="A19" s="1118">
        <v>1044</v>
      </c>
      <c r="B19" s="1129" t="s">
        <v>47</v>
      </c>
      <c r="C19" s="1129" t="s">
        <v>1700</v>
      </c>
      <c r="D19" s="1116">
        <f>+'1044 UAERMV'!J$2</f>
        <v>0.80000000000000016</v>
      </c>
      <c r="E19" s="1116">
        <f>+'1044 UAERMV'!J$7</f>
        <v>1</v>
      </c>
      <c r="F19" s="1116">
        <f>+'1044 UAERMV'!J$12</f>
        <v>1</v>
      </c>
      <c r="G19" s="1272">
        <f>+'1044 UAERMV'!D2</f>
        <v>0.94000000000000006</v>
      </c>
      <c r="H19" s="1116">
        <f>+'1044 UAERMV'!J$17</f>
        <v>0.15000000000000002</v>
      </c>
      <c r="I19" s="1116">
        <f>+'1044 UAERMV'!J$21</f>
        <v>0.59000000000000008</v>
      </c>
      <c r="J19" s="1116">
        <f>+'1044 UAERMV'!J$27</f>
        <v>1</v>
      </c>
      <c r="K19" s="1116">
        <f>+'1044 UAERMV'!J$31</f>
        <v>1.0000000000000002</v>
      </c>
      <c r="L19" s="1116">
        <f>+'1044 UAERMV'!J$38</f>
        <v>1.0000000000000002</v>
      </c>
      <c r="M19" s="1116">
        <f>+'1044 UAERMV'!J$46</f>
        <v>1</v>
      </c>
      <c r="N19" s="1116">
        <f>+'1044 UAERMV'!J$54</f>
        <v>1</v>
      </c>
      <c r="O19" s="1270">
        <f>+'1044 UAERMV'!D17</f>
        <v>0.81100000000000017</v>
      </c>
      <c r="P19" s="1116">
        <f>+'1044 UAERMV'!J$63</f>
        <v>0.52880000000000005</v>
      </c>
      <c r="Q19" s="1116">
        <f>+'1044 UAERMV'!J$82</f>
        <v>0.44444444444444453</v>
      </c>
      <c r="R19" s="1116">
        <f>+'1044 UAERMV'!J$83</f>
        <v>9.0909090909090912E-2</v>
      </c>
      <c r="S19" s="1116">
        <f>+'1044 UAERMV'!J$84</f>
        <v>1</v>
      </c>
      <c r="T19" s="1268">
        <f>+'1044 UAERMV'!D63</f>
        <v>0.5000541414141414</v>
      </c>
      <c r="U19" s="1116">
        <f>+'1044 UAERMV'!J$85</f>
        <v>1</v>
      </c>
      <c r="V19" s="1116">
        <f>+'1044 UAERMV'!J$89</f>
        <v>1</v>
      </c>
      <c r="W19" s="1116">
        <f>+'1044 UAERMV'!J$90</f>
        <v>1</v>
      </c>
      <c r="X19" s="1274">
        <f>+'1044 UAERMV'!D85</f>
        <v>1</v>
      </c>
      <c r="Y19" s="1262">
        <f>+'1044 UAERMV'!D$91</f>
        <v>0.82805541414141426</v>
      </c>
      <c r="Z19" s="1264">
        <f>+'1044 UAERMV'!D$91</f>
        <v>0.82805541414141426</v>
      </c>
      <c r="AA19" s="1263">
        <v>0.73655952525252544</v>
      </c>
      <c r="AB19" s="1264">
        <f t="shared" si="0"/>
        <v>9.1495888888888821E-2</v>
      </c>
      <c r="AC19" s="1287">
        <v>13</v>
      </c>
    </row>
    <row r="20" spans="1:29" s="1276" customFormat="1" ht="49.5" customHeight="1" x14ac:dyDescent="0.25">
      <c r="A20" s="1118">
        <v>1019</v>
      </c>
      <c r="B20" s="1129" t="s">
        <v>5967</v>
      </c>
      <c r="C20" s="1129" t="s">
        <v>1900</v>
      </c>
      <c r="D20" s="1116">
        <f>+'1019 SED'!J2</f>
        <v>0.80000000000000016</v>
      </c>
      <c r="E20" s="1116">
        <f>+'1019 SED'!J7</f>
        <v>1</v>
      </c>
      <c r="F20" s="1116">
        <f>+'1019 SED'!J12</f>
        <v>1</v>
      </c>
      <c r="G20" s="1272">
        <f>+'1019 SED'!D2</f>
        <v>0.94000000000000006</v>
      </c>
      <c r="H20" s="1116">
        <f>+'1019 SED'!J17</f>
        <v>0.95952380952380945</v>
      </c>
      <c r="I20" s="1116">
        <f>+'1019 SED'!J21</f>
        <v>0.7</v>
      </c>
      <c r="J20" s="1116">
        <f>+'1019 SED'!J27</f>
        <v>0.97142857142857131</v>
      </c>
      <c r="K20" s="1116">
        <f>+'1019 SED'!J31</f>
        <v>0.44444444444444448</v>
      </c>
      <c r="L20" s="1116">
        <f>+'1019 SED'!J38</f>
        <v>1.0000000000000002</v>
      </c>
      <c r="M20" s="1116">
        <f>+'1019 SED'!J46</f>
        <v>0.1</v>
      </c>
      <c r="N20" s="1116">
        <f>+'1019 SED'!J54</f>
        <v>1</v>
      </c>
      <c r="O20" s="1270">
        <f>+'1019 SED'!D17</f>
        <v>0.79765873015873023</v>
      </c>
      <c r="P20" s="1116">
        <f>+'1019 SED'!J63</f>
        <v>0.47160000000000002</v>
      </c>
      <c r="Q20" s="1116">
        <f>+'1019 SED'!J82</f>
        <v>1</v>
      </c>
      <c r="R20" s="1116">
        <f>+'1019 SED'!J83</f>
        <v>9.0909090909090912E-2</v>
      </c>
      <c r="S20" s="1116">
        <f>+'1019 SED'!J84</f>
        <v>0.1</v>
      </c>
      <c r="T20" s="1268">
        <f>+'1019 SED'!D63</f>
        <v>0.57011636363636364</v>
      </c>
      <c r="U20" s="1116">
        <f>+'1019 SED'!J85</f>
        <v>1</v>
      </c>
      <c r="V20" s="1116">
        <f>+'1019 SED'!J89</f>
        <v>1</v>
      </c>
      <c r="W20" s="1116">
        <f>+'1019 SED'!J90</f>
        <v>1</v>
      </c>
      <c r="X20" s="1274">
        <f>+'1019 SED'!D85</f>
        <v>1</v>
      </c>
      <c r="Y20" s="1262">
        <f>+'1019 SED'!D91</f>
        <v>0.82772393795093813</v>
      </c>
      <c r="Z20" s="1264">
        <f>+'1019 SED'!D91</f>
        <v>0.82772393795093813</v>
      </c>
      <c r="AA20" s="1263">
        <v>0.77450183080808077</v>
      </c>
      <c r="AB20" s="1264">
        <f t="shared" si="0"/>
        <v>5.3222107142857356E-2</v>
      </c>
      <c r="AC20" s="1277">
        <v>14</v>
      </c>
    </row>
    <row r="21" spans="1:29" s="1276" customFormat="1" ht="49.5" customHeight="1" x14ac:dyDescent="0.25">
      <c r="A21" s="1118">
        <v>1015</v>
      </c>
      <c r="B21" s="1129" t="s">
        <v>19</v>
      </c>
      <c r="C21" s="1129" t="s">
        <v>1465</v>
      </c>
      <c r="D21" s="1116">
        <f>+'1015 IDRD'!J2</f>
        <v>0.80000000000000016</v>
      </c>
      <c r="E21" s="1116">
        <f>+'1015 IDRD'!J7</f>
        <v>1</v>
      </c>
      <c r="F21" s="1116">
        <f>+'1015 IDRD'!J12</f>
        <v>1</v>
      </c>
      <c r="G21" s="1272">
        <f>+'1015 IDRD'!D2</f>
        <v>0.94000000000000006</v>
      </c>
      <c r="H21" s="1116">
        <f>+'1015 IDRD'!J17</f>
        <v>0.41153846153846158</v>
      </c>
      <c r="I21" s="1116">
        <f>+'1015 IDRD'!J21</f>
        <v>0.7</v>
      </c>
      <c r="J21" s="1116">
        <f>+'1015 IDRD'!J27</f>
        <v>0.58461538461538454</v>
      </c>
      <c r="K21" s="1116">
        <f>+'1015 IDRD'!J31</f>
        <v>1</v>
      </c>
      <c r="L21" s="1116">
        <f>+'1015 IDRD'!J38</f>
        <v>1.0000000000000002</v>
      </c>
      <c r="M21" s="1116">
        <f>+'1015 IDRD'!J46</f>
        <v>1</v>
      </c>
      <c r="N21" s="1116">
        <f>+'1015 IDRD'!J54</f>
        <v>1</v>
      </c>
      <c r="O21" s="1270">
        <f>+'1015 IDRD'!D17</f>
        <v>0.78365384615384615</v>
      </c>
      <c r="P21" s="1116">
        <f>+'1015 IDRD'!J63</f>
        <v>0.40020000000000011</v>
      </c>
      <c r="Q21" s="1116">
        <f>+'1015 IDRD'!J82</f>
        <v>0.44444444444444453</v>
      </c>
      <c r="R21" s="1116">
        <f>+'1015 IDRD'!J83</f>
        <v>1</v>
      </c>
      <c r="S21" s="1116">
        <f>+'1015 IDRD'!J84</f>
        <v>1</v>
      </c>
      <c r="T21" s="1268">
        <f>+'1015 IDRD'!D63</f>
        <v>0.59783777777777791</v>
      </c>
      <c r="U21" s="1116">
        <f>+'1015 IDRD'!J85</f>
        <v>1</v>
      </c>
      <c r="V21" s="1116">
        <f>+'1015 IDRD'!J89</f>
        <v>1</v>
      </c>
      <c r="W21" s="1116">
        <f>+'1015 IDRD'!J90</f>
        <v>1</v>
      </c>
      <c r="X21" s="1274">
        <f>+'1015 IDRD'!D85</f>
        <v>1</v>
      </c>
      <c r="Y21" s="1262">
        <f>+'1015 IDRD'!D91</f>
        <v>0.82279339316239331</v>
      </c>
      <c r="Z21" s="1264">
        <f>+'1015 IDRD'!D91</f>
        <v>0.82279339316239331</v>
      </c>
      <c r="AA21" s="1263">
        <v>0.86466276923076935</v>
      </c>
      <c r="AB21" s="1264">
        <f t="shared" si="0"/>
        <v>-4.1869376068376041E-2</v>
      </c>
      <c r="AC21" s="1277">
        <v>15</v>
      </c>
    </row>
    <row r="22" spans="1:29" s="1276" customFormat="1" ht="49.5" customHeight="1" x14ac:dyDescent="0.25">
      <c r="A22" s="1118">
        <v>1053</v>
      </c>
      <c r="B22" s="1129" t="s">
        <v>56</v>
      </c>
      <c r="C22" s="1129" t="s">
        <v>5264</v>
      </c>
      <c r="D22" s="1116">
        <f>+'1053 SJUR'!J$2</f>
        <v>1</v>
      </c>
      <c r="E22" s="1116">
        <f>+'1053 SJUR'!J$7</f>
        <v>1</v>
      </c>
      <c r="F22" s="1116">
        <f>+'1053 SJUR'!J$12</f>
        <v>1</v>
      </c>
      <c r="G22" s="1272">
        <f>+'1053 SJUR'!D2</f>
        <v>0.99999999999999989</v>
      </c>
      <c r="H22" s="1116">
        <f>+'1053 SJUR'!J$17</f>
        <v>0.69090909090909092</v>
      </c>
      <c r="I22" s="1116">
        <f>+'1053 SJUR'!J$21</f>
        <v>0.59000000000000008</v>
      </c>
      <c r="J22" s="1116">
        <f>+'1053 SJUR'!J$27</f>
        <v>0.78181818181818175</v>
      </c>
      <c r="K22" s="1116">
        <f>+'1053 SJUR'!J$31</f>
        <v>0.22222222222222224</v>
      </c>
      <c r="L22" s="1116">
        <f>+'1053 SJUR'!J$38</f>
        <v>1.0000000000000002</v>
      </c>
      <c r="M22" s="1116">
        <f>+'1053 SJUR'!J$46</f>
        <v>1</v>
      </c>
      <c r="N22" s="1116">
        <f>+'1053 SJUR'!J$54</f>
        <v>1</v>
      </c>
      <c r="O22" s="1270">
        <f>+'1053 SJUR'!D17</f>
        <v>0.77072222222222231</v>
      </c>
      <c r="P22" s="1116">
        <f>+'1053 SJUR'!J$63</f>
        <v>0.27160000000000006</v>
      </c>
      <c r="Q22" s="1116">
        <f>+'1053 SJUR'!J$82</f>
        <v>0.22222222222222227</v>
      </c>
      <c r="R22" s="1116">
        <f>+'1053 SJUR'!J$83</f>
        <v>9.0909090909090912E-2</v>
      </c>
      <c r="S22" s="1116">
        <f>+'1053 SJUR'!J$84</f>
        <v>1</v>
      </c>
      <c r="T22" s="1268">
        <f>+'1053 SJUR'!D63</f>
        <v>0.33400525252525254</v>
      </c>
      <c r="U22" s="1116">
        <f>+'1053 SJUR'!J$85</f>
        <v>1</v>
      </c>
      <c r="V22" s="1116">
        <f>+'1053 SJUR'!J$89</f>
        <v>1</v>
      </c>
      <c r="W22" s="1116">
        <f>+'1053 SJUR'!J$90</f>
        <v>1</v>
      </c>
      <c r="X22" s="1274">
        <f>+'1053 SJUR'!D85</f>
        <v>1</v>
      </c>
      <c r="Y22" s="1262">
        <f>+'1053 SJUR'!D$91</f>
        <v>0.80729774747474747</v>
      </c>
      <c r="Z22" s="1264">
        <f>+'1053 SJUR'!D$91</f>
        <v>0.80729774747474747</v>
      </c>
      <c r="AA22" s="1263">
        <v>0.69087585858585865</v>
      </c>
      <c r="AB22" s="1264">
        <f t="shared" si="0"/>
        <v>0.11642188888888882</v>
      </c>
      <c r="AC22" s="1287">
        <v>16</v>
      </c>
    </row>
    <row r="23" spans="1:29" s="1276" customFormat="1" ht="49.5" customHeight="1" x14ac:dyDescent="0.25">
      <c r="A23" s="1118">
        <v>1022</v>
      </c>
      <c r="B23" s="1129" t="s">
        <v>26</v>
      </c>
      <c r="C23" s="1129" t="s">
        <v>2759</v>
      </c>
      <c r="D23" s="1116">
        <f>+'1022 VEED'!J$2</f>
        <v>1</v>
      </c>
      <c r="E23" s="1116">
        <f>+'1022 VEED'!J$7</f>
        <v>1</v>
      </c>
      <c r="F23" s="1116">
        <f>+'1022 VEED'!J$12</f>
        <v>1</v>
      </c>
      <c r="G23" s="1272">
        <f>+'1022 VEED'!D2</f>
        <v>0.99999999999999989</v>
      </c>
      <c r="H23" s="1116">
        <f>+'1022 VEED'!J$17</f>
        <v>0.46875</v>
      </c>
      <c r="I23" s="1116">
        <f>+'1022 VEED'!J$21</f>
        <v>0.7</v>
      </c>
      <c r="J23" s="1116">
        <f>+'1022 VEED'!J$27</f>
        <v>0.625</v>
      </c>
      <c r="K23" s="1116">
        <f>+'1022 VEED'!J$31</f>
        <v>1</v>
      </c>
      <c r="L23" s="1116">
        <f>+'1022 VEED'!J$38</f>
        <v>0.81818181818181834</v>
      </c>
      <c r="M23" s="1116">
        <f>+'1022 VEED'!J$46</f>
        <v>1</v>
      </c>
      <c r="N23" s="1116">
        <f>+'1022 VEED'!J$54</f>
        <v>1</v>
      </c>
      <c r="O23" s="1270">
        <f>+'1022 VEED'!D17</f>
        <v>0.76394886363636361</v>
      </c>
      <c r="P23" s="1116">
        <f>+'1022 VEED'!J$63</f>
        <v>0.50020000000000009</v>
      </c>
      <c r="Q23" s="1116">
        <f>+'1022 VEED'!J$82</f>
        <v>0.22222222222222227</v>
      </c>
      <c r="R23" s="1116">
        <f>+'1022 VEED'!J$83</f>
        <v>0.54545454545454541</v>
      </c>
      <c r="S23" s="1116">
        <f>+'1022 VEED'!J$84</f>
        <v>1</v>
      </c>
      <c r="T23" s="1268">
        <f>+'1022 VEED'!D63</f>
        <v>0.47076707070707069</v>
      </c>
      <c r="U23" s="1116">
        <f>+'1022 VEED'!J$85</f>
        <v>1</v>
      </c>
      <c r="V23" s="1116">
        <f>+'1022 VEED'!J$89</f>
        <v>0</v>
      </c>
      <c r="W23" s="1116">
        <f>+'1022 VEED'!J$90</f>
        <v>1</v>
      </c>
      <c r="X23" s="1274">
        <f>+'1022 VEED'!D85</f>
        <v>0.7</v>
      </c>
      <c r="Y23" s="1262">
        <f>+'1022 VEED'!D$91</f>
        <v>0.80224858207070704</v>
      </c>
      <c r="Z23" s="1264">
        <f>+'1022 VEED'!D$91</f>
        <v>0.80224858207070704</v>
      </c>
      <c r="AA23" s="1263">
        <v>0.50060658207070718</v>
      </c>
      <c r="AB23" s="1264">
        <f t="shared" si="0"/>
        <v>0.30164199999999985</v>
      </c>
      <c r="AC23" s="1277">
        <v>17</v>
      </c>
    </row>
    <row r="24" spans="1:29" s="1276" customFormat="1" ht="49.5" customHeight="1" x14ac:dyDescent="0.25">
      <c r="A24" s="1118">
        <v>1025</v>
      </c>
      <c r="B24" s="1129" t="s">
        <v>29</v>
      </c>
      <c r="C24" s="1129" t="s">
        <v>2995</v>
      </c>
      <c r="D24" s="1116">
        <f>+'1025 SDMU'!J$2</f>
        <v>1</v>
      </c>
      <c r="E24" s="1116">
        <f>+'1025 SDMU'!J$7</f>
        <v>1</v>
      </c>
      <c r="F24" s="1116">
        <f>+'1025 SDMU'!J$12</f>
        <v>1</v>
      </c>
      <c r="G24" s="1272">
        <f>+'1025 SDMU'!D2</f>
        <v>0.99999999999999989</v>
      </c>
      <c r="H24" s="1116">
        <f>+'1025 SDMU'!J$17</f>
        <v>0.15000000000000002</v>
      </c>
      <c r="I24" s="1116">
        <f>+'1025 SDMU'!J$21</f>
        <v>0.59000000000000008</v>
      </c>
      <c r="J24" s="1116">
        <f>+'1025 SDMU'!J$27</f>
        <v>0.57647058823529407</v>
      </c>
      <c r="K24" s="1116">
        <f>+'1025 SDMU'!J$31</f>
        <v>1</v>
      </c>
      <c r="L24" s="1116">
        <f>+'1025 SDMU'!J$38</f>
        <v>1</v>
      </c>
      <c r="M24" s="1116">
        <f>+'1025 SDMU'!J$46</f>
        <v>0.75</v>
      </c>
      <c r="N24" s="1116">
        <f>+'1025 SDMU'!J$54</f>
        <v>1</v>
      </c>
      <c r="O24" s="1270">
        <f>+'1025 SDMU'!D17</f>
        <v>0.70129411764705873</v>
      </c>
      <c r="P24" s="1116">
        <f>+'1025 SDMU'!J$63</f>
        <v>0.38600000000000012</v>
      </c>
      <c r="Q24" s="1116">
        <f>+'1025 SDMU'!J$82</f>
        <v>0.44444444444444453</v>
      </c>
      <c r="R24" s="1116">
        <f>+'1025 SDMU'!J$83</f>
        <v>1</v>
      </c>
      <c r="S24" s="1116">
        <f>+'1025 SDMU'!J$84</f>
        <v>0.75</v>
      </c>
      <c r="T24" s="1268">
        <f>+'1025 SDMU'!D63</f>
        <v>0.55607777777777789</v>
      </c>
      <c r="U24" s="1116">
        <f>+'1025 SDMU'!J$85</f>
        <v>1</v>
      </c>
      <c r="V24" s="1116">
        <f>+'1025 SDMU'!J$89</f>
        <v>1</v>
      </c>
      <c r="W24" s="1116">
        <f>+'1025 SDMU'!J$90</f>
        <v>1</v>
      </c>
      <c r="X24" s="1274">
        <f>+'1025 SDMU'!D85</f>
        <v>1</v>
      </c>
      <c r="Y24" s="1262">
        <f>+'1025 SDMU'!D$91</f>
        <v>0.7913195424836601</v>
      </c>
      <c r="Z24" s="1264">
        <f>+'1025 SDMU'!D$91</f>
        <v>0.7913195424836601</v>
      </c>
      <c r="AA24" s="1263">
        <v>0.79036824836601305</v>
      </c>
      <c r="AB24" s="1264">
        <f t="shared" si="0"/>
        <v>9.5129411764705019E-4</v>
      </c>
      <c r="AC24" s="1277">
        <v>18</v>
      </c>
    </row>
    <row r="25" spans="1:29" s="1276" customFormat="1" ht="49.5" customHeight="1" x14ac:dyDescent="0.25">
      <c r="A25" s="1118">
        <v>1020</v>
      </c>
      <c r="B25" s="1129" t="s">
        <v>24</v>
      </c>
      <c r="C25" s="1129" t="s">
        <v>1465</v>
      </c>
      <c r="D25" s="1116">
        <f>+'1020 IDARTES'!J$2</f>
        <v>0.80000000000000016</v>
      </c>
      <c r="E25" s="1116">
        <f>+'1020 IDARTES'!J$7</f>
        <v>1</v>
      </c>
      <c r="F25" s="1116">
        <f>+'1020 IDARTES'!J$12</f>
        <v>0.8</v>
      </c>
      <c r="G25" s="1272">
        <f>+'1020 IDARTES'!D2</f>
        <v>0.87000000000000011</v>
      </c>
      <c r="H25" s="1116">
        <f>+'1020 IDARTES'!J$17</f>
        <v>0.54666666666666663</v>
      </c>
      <c r="I25" s="1116">
        <f>+'1020 IDARTES'!J$21</f>
        <v>0.7</v>
      </c>
      <c r="J25" s="1116">
        <f>+'1020 IDARTES'!J$27</f>
        <v>0.67999999999999994</v>
      </c>
      <c r="K25" s="1116">
        <f>+'1020 IDARTES'!J$31</f>
        <v>0.44444444444444448</v>
      </c>
      <c r="L25" s="1116">
        <f>+'1020 IDARTES'!J$38</f>
        <v>1.0000000000000002</v>
      </c>
      <c r="M25" s="1116">
        <f>+'1020 IDARTES'!J$46</f>
        <v>0.8</v>
      </c>
      <c r="N25" s="1116">
        <f>+'1020 IDARTES'!J$54</f>
        <v>1</v>
      </c>
      <c r="O25" s="1270">
        <f>+'1020 IDARTES'!D17</f>
        <v>0.74744444444444447</v>
      </c>
      <c r="P25" s="1116">
        <f>+'1020 IDARTES'!J$63</f>
        <v>0.32880000000000009</v>
      </c>
      <c r="Q25" s="1116">
        <f>+'1020 IDARTES'!J$82</f>
        <v>1</v>
      </c>
      <c r="R25" s="1116">
        <f>+'1020 IDARTES'!J$83</f>
        <v>0.54545454545454541</v>
      </c>
      <c r="S25" s="1116">
        <f>+'1020 IDARTES'!J$84</f>
        <v>0.8</v>
      </c>
      <c r="T25" s="1268">
        <f>+'1020 IDARTES'!D63</f>
        <v>0.70045818181818187</v>
      </c>
      <c r="U25" s="1116">
        <f>+'1020 IDARTES'!J$85</f>
        <v>0.5</v>
      </c>
      <c r="V25" s="1116">
        <f>+'1020 IDARTES'!J$89</f>
        <v>1</v>
      </c>
      <c r="W25" s="1116">
        <f>+'1020 IDARTES'!J$90</f>
        <v>1</v>
      </c>
      <c r="X25" s="1274">
        <f>+'1020 IDARTES'!D85</f>
        <v>0.8</v>
      </c>
      <c r="Y25" s="1262">
        <f>+'1020 IDARTES'!D$91</f>
        <v>0.78214026262626279</v>
      </c>
      <c r="Z25" s="1264">
        <f>+'1020 IDARTES'!D$91</f>
        <v>0.78214026262626279</v>
      </c>
      <c r="AA25" s="1263">
        <v>0.76333861183261198</v>
      </c>
      <c r="AB25" s="1264">
        <f t="shared" si="0"/>
        <v>1.8801650793650815E-2</v>
      </c>
      <c r="AC25" s="1287">
        <v>19</v>
      </c>
    </row>
    <row r="26" spans="1:29" s="1276" customFormat="1" ht="49.5" customHeight="1" x14ac:dyDescent="0.25">
      <c r="A26" s="1118">
        <v>1014</v>
      </c>
      <c r="B26" s="1129" t="s">
        <v>18</v>
      </c>
      <c r="C26" s="1129" t="s">
        <v>100</v>
      </c>
      <c r="D26" s="1116">
        <f>+'1014 ERU'!J2</f>
        <v>0.4</v>
      </c>
      <c r="E26" s="1116">
        <f>+'1014 ERU'!J7</f>
        <v>1</v>
      </c>
      <c r="F26" s="1116">
        <f>+'1014 ERU'!J12</f>
        <v>1</v>
      </c>
      <c r="G26" s="1272">
        <f>+'1014 ERU'!D2</f>
        <v>0.82</v>
      </c>
      <c r="H26" s="1116">
        <f>+'1014 ERU'!J17</f>
        <v>0.15000000000000002</v>
      </c>
      <c r="I26" s="1116">
        <f>+'1014 ERU'!J21</f>
        <v>0.59000000000000008</v>
      </c>
      <c r="J26" s="1116">
        <f>+'1014 ERU'!J27</f>
        <v>1</v>
      </c>
      <c r="K26" s="1116">
        <f>+'1014 ERU'!J31</f>
        <v>1</v>
      </c>
      <c r="L26" s="1116">
        <f>+'1014 ERU'!J38</f>
        <v>1</v>
      </c>
      <c r="M26" s="1116">
        <f>+'1014 ERU'!J46</f>
        <v>0.8</v>
      </c>
      <c r="N26" s="1116">
        <f>+'1014 ERU'!J54</f>
        <v>0.875</v>
      </c>
      <c r="O26" s="1270">
        <f>+'1014 ERU'!D17</f>
        <v>0.77850000000000008</v>
      </c>
      <c r="P26" s="1116">
        <f>+'1014 ERU'!J63</f>
        <v>0.41460000000000014</v>
      </c>
      <c r="Q26" s="1116">
        <f>+'1014 ERU'!J82</f>
        <v>0.22222222222222227</v>
      </c>
      <c r="R26" s="1116">
        <f>+'1014 ERU'!J83</f>
        <v>1</v>
      </c>
      <c r="S26" s="1116">
        <f>+'1014 ERU'!J84</f>
        <v>0.8</v>
      </c>
      <c r="T26" s="1268">
        <f>+'1014 ERU'!D63</f>
        <v>0.48326888888888897</v>
      </c>
      <c r="U26" s="1116">
        <f>+'1014 ERU'!J85</f>
        <v>0.75000000000000011</v>
      </c>
      <c r="V26" s="1116">
        <f>+'1014 ERU'!J89</f>
        <v>1</v>
      </c>
      <c r="W26" s="1116">
        <f>+'1014 ERU'!J90</f>
        <v>1</v>
      </c>
      <c r="X26" s="1274">
        <f>+'1014 ERU'!D85</f>
        <v>0.90000000000000013</v>
      </c>
      <c r="Y26" s="1262">
        <f>+'1014 ERU'!D91</f>
        <v>0.76750188888888904</v>
      </c>
      <c r="Z26" s="1264">
        <f>+'1014 ERU'!D91</f>
        <v>0.76750188888888904</v>
      </c>
      <c r="AA26" s="1263">
        <v>0.67836670707070723</v>
      </c>
      <c r="AB26" s="1264">
        <f t="shared" si="0"/>
        <v>8.9135181818181808E-2</v>
      </c>
      <c r="AC26" s="1277">
        <v>20</v>
      </c>
    </row>
    <row r="27" spans="1:29" s="1276" customFormat="1" ht="49.5" customHeight="1" x14ac:dyDescent="0.25">
      <c r="A27" s="1118">
        <v>1054</v>
      </c>
      <c r="B27" s="1129" t="s">
        <v>57</v>
      </c>
      <c r="C27" s="1129" t="s">
        <v>4085</v>
      </c>
      <c r="D27" s="1116">
        <f>+'1054 SAMB'!J$2</f>
        <v>1</v>
      </c>
      <c r="E27" s="1116">
        <f>+'1054 SAMB'!J$7</f>
        <v>1</v>
      </c>
      <c r="F27" s="1116">
        <f>+'1054 SAMB'!J$12</f>
        <v>1</v>
      </c>
      <c r="G27" s="1272">
        <f>+'1054 SAMB'!D2</f>
        <v>0.99999999999999989</v>
      </c>
      <c r="H27" s="1116">
        <f>+'1054 SAMB'!J$17</f>
        <v>0.59523809523809534</v>
      </c>
      <c r="I27" s="1116">
        <f>+'1054 SAMB'!J$21</f>
        <v>0.89000000000000012</v>
      </c>
      <c r="J27" s="1116">
        <f>+'1054 SAMB'!J$27</f>
        <v>0.71428571428571419</v>
      </c>
      <c r="K27" s="1116">
        <f>+'1054 SAMB'!J$31</f>
        <v>0.44444444444444448</v>
      </c>
      <c r="L27" s="1116">
        <f>+'1054 SAMB'!J$38</f>
        <v>0.54545454545454564</v>
      </c>
      <c r="M27" s="1116">
        <f>+'1054 SAMB'!J$46</f>
        <v>0.4</v>
      </c>
      <c r="N27" s="1116">
        <f>+'1054 SAMB'!J$54</f>
        <v>1</v>
      </c>
      <c r="O27" s="1270">
        <f>+'1054 SAMB'!D17</f>
        <v>0.65917821067821081</v>
      </c>
      <c r="P27" s="1116">
        <f>+'1054 SAMB'!J$63</f>
        <v>0.17160000000000003</v>
      </c>
      <c r="Q27" s="1116">
        <f>+'1054 SAMB'!J$82</f>
        <v>0.22222222222222227</v>
      </c>
      <c r="R27" s="1116">
        <f>+'1054 SAMB'!J$83</f>
        <v>9.0909090909090912E-2</v>
      </c>
      <c r="S27" s="1116">
        <f>+'1054 SAMB'!J$84</f>
        <v>0.4</v>
      </c>
      <c r="T27" s="1268">
        <f>+'1054 SAMB'!D63</f>
        <v>0.21400525252525254</v>
      </c>
      <c r="U27" s="1116">
        <f>+'1054 SAMB'!J$85</f>
        <v>1</v>
      </c>
      <c r="V27" s="1116">
        <f>+'1054 SAMB'!J$89</f>
        <v>1</v>
      </c>
      <c r="W27" s="1116">
        <f>+'1054 SAMB'!J$90</f>
        <v>1</v>
      </c>
      <c r="X27" s="1274">
        <f>+'1054 SAMB'!D85</f>
        <v>1</v>
      </c>
      <c r="Y27" s="1262">
        <f>+'1054 SAMB'!D$91</f>
        <v>0.7339485411255412</v>
      </c>
      <c r="Z27" s="1264">
        <f>+'1054 SAMB'!D$91</f>
        <v>0.7339485411255412</v>
      </c>
      <c r="AA27" s="1263">
        <v>0.47694588888888889</v>
      </c>
      <c r="AB27" s="1264">
        <f t="shared" si="0"/>
        <v>0.25700265223665231</v>
      </c>
      <c r="AC27" s="1277">
        <v>21</v>
      </c>
    </row>
    <row r="28" spans="1:29" s="1276" customFormat="1" ht="49.5" customHeight="1" x14ac:dyDescent="0.25">
      <c r="A28" s="1118">
        <v>1057</v>
      </c>
      <c r="B28" s="1129" t="s">
        <v>60</v>
      </c>
      <c r="C28" s="1129" t="s">
        <v>1331</v>
      </c>
      <c r="D28" s="1116">
        <f>+'1057 SRSOCCI'!J$2</f>
        <v>0.80000000000000016</v>
      </c>
      <c r="E28" s="1116">
        <f>+'1057 SRSOCCI'!J$7</f>
        <v>1</v>
      </c>
      <c r="F28" s="1116">
        <f>+'1057 SRSOCCI'!J$12</f>
        <v>0.8</v>
      </c>
      <c r="G28" s="1272">
        <f>+'1057 SRSOCCI'!D2</f>
        <v>0.87000000000000011</v>
      </c>
      <c r="H28" s="1116">
        <f>+'1057 SRSOCCI'!J$17</f>
        <v>1</v>
      </c>
      <c r="I28" s="1116">
        <f>+'1057 SRSOCCI'!J$21</f>
        <v>0.35000000000000003</v>
      </c>
      <c r="J28" s="1116">
        <f>+'1057 SRSOCCI'!J$27</f>
        <v>1</v>
      </c>
      <c r="K28" s="1116">
        <f>+'1057 SRSOCCI'!J$31</f>
        <v>1</v>
      </c>
      <c r="L28" s="1116">
        <f>+'1057 SRSOCCI'!J$38</f>
        <v>0</v>
      </c>
      <c r="M28" s="1116">
        <f>+'1057 SRSOCCI'!J$46</f>
        <v>1</v>
      </c>
      <c r="N28" s="1116">
        <f>+'1057 SRSOCCI'!J$54</f>
        <v>1</v>
      </c>
      <c r="O28" s="1270">
        <f>+'1057 SRSOCCI'!D17</f>
        <v>0.70250000000000001</v>
      </c>
      <c r="P28" s="1116">
        <f>+'1057 SRSOCCI'!J$63</f>
        <v>0.17160000000000003</v>
      </c>
      <c r="Q28" s="1116">
        <f>+'1057 SRSOCCI'!J$82</f>
        <v>0</v>
      </c>
      <c r="R28" s="1116">
        <f>+'1057 SRSOCCI'!J$83</f>
        <v>9.0909090909090912E-2</v>
      </c>
      <c r="S28" s="1116">
        <f>+'1057 SRSOCCI'!J$84</f>
        <v>1</v>
      </c>
      <c r="T28" s="1268">
        <f>+'1057 SRSOCCI'!D63</f>
        <v>0.21511636363636363</v>
      </c>
      <c r="U28" s="1116">
        <f>+'1057 SRSOCCI'!J$85</f>
        <v>1</v>
      </c>
      <c r="V28" s="1116">
        <f>+'1057 SRSOCCI'!J$89</f>
        <v>1</v>
      </c>
      <c r="W28" s="1116">
        <f>+'1057 SRSOCCI'!J$90</f>
        <v>1</v>
      </c>
      <c r="X28" s="1274">
        <f>+'1057 SRSOCCI'!D85</f>
        <v>1</v>
      </c>
      <c r="Y28" s="1262">
        <f>+'1057 SRSOCCI'!D$91</f>
        <v>0.71888663636363648</v>
      </c>
      <c r="Z28" s="1264">
        <f>+'1057 SRSOCCI'!D$91</f>
        <v>0.71888663636363648</v>
      </c>
      <c r="AA28" s="1263">
        <v>0.65774206493506504</v>
      </c>
      <c r="AB28" s="1264">
        <f t="shared" si="0"/>
        <v>6.1144571428571437E-2</v>
      </c>
      <c r="AC28" s="1287">
        <v>22</v>
      </c>
    </row>
    <row r="29" spans="1:29" s="1276" customFormat="1" ht="49.5" customHeight="1" x14ac:dyDescent="0.25">
      <c r="A29" s="1118">
        <v>1017</v>
      </c>
      <c r="B29" s="1129" t="s">
        <v>21</v>
      </c>
      <c r="C29" s="1129" t="s">
        <v>1082</v>
      </c>
      <c r="D29" s="1116">
        <f>+'1017 IDT'!J$2</f>
        <v>0.80000000000000016</v>
      </c>
      <c r="E29" s="1116">
        <f>+'1017 IDT'!J$7</f>
        <v>1</v>
      </c>
      <c r="F29" s="1116">
        <f>+'1017 IDT'!J$12</f>
        <v>0.8</v>
      </c>
      <c r="G29" s="1272">
        <f>+'1017 IDT'!D2</f>
        <v>0.87000000000000011</v>
      </c>
      <c r="H29" s="1116">
        <f>+'1017 IDT'!J$17</f>
        <v>0.52777777777777779</v>
      </c>
      <c r="I29" s="1116">
        <f>+'1017 IDT'!J$21</f>
        <v>0.7</v>
      </c>
      <c r="J29" s="1116">
        <f>+'1017 IDT'!J$27</f>
        <v>0.3666666666666667</v>
      </c>
      <c r="K29" s="1116">
        <f>+'1017 IDT'!J$31</f>
        <v>0.44444444444444448</v>
      </c>
      <c r="L29" s="1116">
        <f>+'1017 IDT'!J$38</f>
        <v>1.0000000000000002</v>
      </c>
      <c r="M29" s="1116">
        <f>+'1017 IDT'!J$46</f>
        <v>1</v>
      </c>
      <c r="N29" s="1116">
        <f>+'1017 IDT'!J$54</f>
        <v>0.875</v>
      </c>
      <c r="O29" s="1270">
        <f>+'1017 IDT'!D17</f>
        <v>0.68944444444444453</v>
      </c>
      <c r="P29" s="1116">
        <f>+'1017 IDT'!J$63</f>
        <v>0.31440000000000001</v>
      </c>
      <c r="Q29" s="1116">
        <f>+'1017 IDT'!J$82</f>
        <v>0.44444444444444453</v>
      </c>
      <c r="R29" s="1116">
        <f>+'1017 IDT'!J$83</f>
        <v>0</v>
      </c>
      <c r="S29" s="1116">
        <f>+'1017 IDT'!J$84</f>
        <v>1</v>
      </c>
      <c r="T29" s="1268">
        <f>+'1017 IDT'!D63</f>
        <v>0.42209777777777779</v>
      </c>
      <c r="U29" s="1116">
        <f>+'1017 IDT'!J$85</f>
        <v>0.25</v>
      </c>
      <c r="V29" s="1116">
        <f>+'1017 IDT'!J$89</f>
        <v>1</v>
      </c>
      <c r="W29" s="1116">
        <f>+'1017 IDT'!J$90</f>
        <v>1</v>
      </c>
      <c r="X29" s="1274">
        <f>+'1017 IDT'!D85</f>
        <v>0.7</v>
      </c>
      <c r="Y29" s="1262">
        <f>+'1017 IDT'!D$91</f>
        <v>0.71740422222222233</v>
      </c>
      <c r="Z29" s="1264">
        <f>+'1017 IDT'!D$91</f>
        <v>0.71740422222222233</v>
      </c>
      <c r="AA29" s="1263">
        <v>0.70683825000000011</v>
      </c>
      <c r="AB29" s="1264">
        <f t="shared" si="0"/>
        <v>1.056597222222222E-2</v>
      </c>
      <c r="AC29" s="1277">
        <v>23</v>
      </c>
    </row>
    <row r="30" spans="1:29" s="1276" customFormat="1" ht="49.5" customHeight="1" x14ac:dyDescent="0.25">
      <c r="A30" s="1118">
        <v>1055</v>
      </c>
      <c r="B30" s="1129" t="s">
        <v>5417</v>
      </c>
      <c r="C30" s="1129" t="s">
        <v>1700</v>
      </c>
      <c r="D30" s="1116">
        <f>+'1055 IDU'!J$2</f>
        <v>1</v>
      </c>
      <c r="E30" s="1116">
        <f>+'1055 IDU'!J$7</f>
        <v>1</v>
      </c>
      <c r="F30" s="1116">
        <f>+'1055 IDU'!J$12</f>
        <v>1</v>
      </c>
      <c r="G30" s="1272">
        <f>+'1055 IDU'!D2</f>
        <v>0.99999999999999989</v>
      </c>
      <c r="H30" s="1116">
        <f>+'1055 IDU'!J$17</f>
        <v>0.15000000000000002</v>
      </c>
      <c r="I30" s="1116">
        <f>+'1055 IDU'!J$21</f>
        <v>0.4</v>
      </c>
      <c r="J30" s="1116">
        <f>+'1055 IDU'!J$27</f>
        <v>0.4</v>
      </c>
      <c r="K30" s="1116">
        <f>+'1055 IDU'!J$31</f>
        <v>1</v>
      </c>
      <c r="L30" s="1116">
        <f>+'1055 IDU'!J$38</f>
        <v>1.0000000000000002</v>
      </c>
      <c r="M30" s="1116">
        <f>+'1055 IDU'!J$46</f>
        <v>0.8</v>
      </c>
      <c r="N30" s="1116">
        <f>+'1055 IDU'!J$54</f>
        <v>0.75</v>
      </c>
      <c r="O30" s="1270">
        <f>+'1055 IDU'!D17</f>
        <v>0.61750000000000016</v>
      </c>
      <c r="P30" s="1116">
        <f>+'1055 IDU'!J$63</f>
        <v>0.17160000000000003</v>
      </c>
      <c r="Q30" s="1116">
        <f>+'1055 IDU'!J$82</f>
        <v>0.22222222222222227</v>
      </c>
      <c r="R30" s="1116">
        <f>+'1055 IDU'!J$83</f>
        <v>9.0909090909090912E-2</v>
      </c>
      <c r="S30" s="1116">
        <f>+'1055 IDU'!J$84</f>
        <v>0.8</v>
      </c>
      <c r="T30" s="1268">
        <f>+'1055 IDU'!D63</f>
        <v>0.27400525252525254</v>
      </c>
      <c r="U30" s="1116">
        <f>+'1055 IDU'!J$85</f>
        <v>1</v>
      </c>
      <c r="V30" s="1116">
        <f>+'1055 IDU'!J$89</f>
        <v>1</v>
      </c>
      <c r="W30" s="1116">
        <f>+'1055 IDU'!J$90</f>
        <v>1</v>
      </c>
      <c r="X30" s="1274">
        <f>+'1055 IDU'!D85</f>
        <v>1</v>
      </c>
      <c r="Y30" s="1262">
        <f>+'1055 IDU'!D$91</f>
        <v>0.71702552525252539</v>
      </c>
      <c r="Z30" s="1264">
        <f>+'1055 IDU'!D$91</f>
        <v>0.71702552525252539</v>
      </c>
      <c r="AA30" s="1263">
        <v>0.4936819999999999</v>
      </c>
      <c r="AB30" s="1264">
        <f t="shared" si="0"/>
        <v>0.22334352525252549</v>
      </c>
      <c r="AC30" s="1277">
        <v>24</v>
      </c>
    </row>
    <row r="31" spans="1:29" s="1276" customFormat="1" ht="49.5" customHeight="1" x14ac:dyDescent="0.25">
      <c r="A31" s="1118">
        <v>1050</v>
      </c>
      <c r="B31" s="1129" t="s">
        <v>5679</v>
      </c>
      <c r="C31" s="1129" t="s">
        <v>1331</v>
      </c>
      <c r="D31" s="1116">
        <f>+'1050 SRSUR'!J$2</f>
        <v>0.6</v>
      </c>
      <c r="E31" s="1116">
        <f>+'1050 SRSUR'!J$7</f>
        <v>1</v>
      </c>
      <c r="F31" s="1116">
        <f>+'1050 SRSUR'!J$12</f>
        <v>1</v>
      </c>
      <c r="G31" s="1272">
        <f>+'1050 SRSUR'!D2</f>
        <v>0.88</v>
      </c>
      <c r="H31" s="1116">
        <f>+'1050 SRSUR'!J$17</f>
        <v>0.47380952380952379</v>
      </c>
      <c r="I31" s="1116">
        <f>+'1050 SRSUR'!J$21</f>
        <v>0.7</v>
      </c>
      <c r="J31" s="1116">
        <f>+'1050 SRSUR'!J$27</f>
        <v>0.62857142857142856</v>
      </c>
      <c r="K31" s="1116">
        <f>+'1050 SRSUR'!J$31</f>
        <v>1</v>
      </c>
      <c r="L31" s="1116">
        <f>+'1050 SRSUR'!J$38</f>
        <v>0.45454545454545459</v>
      </c>
      <c r="M31" s="1116">
        <f>+'1050 SRSUR'!J$46</f>
        <v>0.8</v>
      </c>
      <c r="N31" s="1116">
        <f>+'1050 SRSUR'!J$54</f>
        <v>1</v>
      </c>
      <c r="O31" s="1270">
        <f>+'1050 SRSUR'!D17</f>
        <v>0.67269480519480529</v>
      </c>
      <c r="P31" s="1116">
        <f>+'1050 SRSUR'!J$63</f>
        <v>0.17160000000000003</v>
      </c>
      <c r="Q31" s="1116">
        <f>+'1050 SRSUR'!J$82</f>
        <v>0</v>
      </c>
      <c r="R31" s="1116">
        <f>+'1050 SRSUR'!J$83</f>
        <v>0.54545454545454541</v>
      </c>
      <c r="S31" s="1116">
        <f>+'1050 SRSUR'!J$84</f>
        <v>0.8</v>
      </c>
      <c r="T31" s="1268">
        <f>+'1050 SRSUR'!D63</f>
        <v>0.25329818181818181</v>
      </c>
      <c r="U31" s="1116">
        <f>+'1050 SRSUR'!J$85</f>
        <v>1</v>
      </c>
      <c r="V31" s="1116">
        <f>+'1050 SRSUR'!J$89</f>
        <v>1</v>
      </c>
      <c r="W31" s="1116">
        <f>+'1050 SRSUR'!J$90</f>
        <v>1</v>
      </c>
      <c r="X31" s="1274">
        <f>+'1050 SRSUR'!D85</f>
        <v>1</v>
      </c>
      <c r="Y31" s="1262">
        <f>+'1050 SRSUR'!D$91</f>
        <v>0.70931196103896121</v>
      </c>
      <c r="Z31" s="1264">
        <f>+'1050 SRSUR'!D$91</f>
        <v>0.70931196103896121</v>
      </c>
      <c r="AA31" s="1263">
        <v>0.66114953246753261</v>
      </c>
      <c r="AB31" s="1264">
        <f t="shared" si="0"/>
        <v>4.8162428571428606E-2</v>
      </c>
      <c r="AC31" s="1287">
        <v>25</v>
      </c>
    </row>
    <row r="32" spans="1:29" s="1276" customFormat="1" ht="49.5" customHeight="1" x14ac:dyDescent="0.25">
      <c r="A32" s="1118">
        <v>1018</v>
      </c>
      <c r="B32" s="1129" t="s">
        <v>22</v>
      </c>
      <c r="C32" s="1129" t="s">
        <v>2399</v>
      </c>
      <c r="D32" s="1116">
        <f>+'1018 FONCEP'!J2</f>
        <v>0.80000000000000016</v>
      </c>
      <c r="E32" s="1116">
        <f>+'1018 FONCEP'!J7</f>
        <v>0.8</v>
      </c>
      <c r="F32" s="1116">
        <f>+'1018 FONCEP'!J12</f>
        <v>1</v>
      </c>
      <c r="G32" s="1272">
        <f>+'1018 FONCEP'!D2</f>
        <v>0.87</v>
      </c>
      <c r="H32" s="1116">
        <f>+'1018 FONCEP'!J17</f>
        <v>0.15000000000000002</v>
      </c>
      <c r="I32" s="1116">
        <f>+'1018 FONCEP'!J21</f>
        <v>0.2</v>
      </c>
      <c r="J32" s="1116">
        <f>+'1018 FONCEP'!J27</f>
        <v>0.61176470588235299</v>
      </c>
      <c r="K32" s="1116">
        <f>+'1018 FONCEP'!J31</f>
        <v>0.77777777777777768</v>
      </c>
      <c r="L32" s="1116">
        <f>+'1018 FONCEP'!J38</f>
        <v>0.81818181818181834</v>
      </c>
      <c r="M32" s="1116">
        <f>+'1018 FONCEP'!J46</f>
        <v>1</v>
      </c>
      <c r="N32" s="1116">
        <f>+'1018 FONCEP'!J54</f>
        <v>0.625</v>
      </c>
      <c r="O32" s="1270">
        <f>+'1018 FONCEP'!D17</f>
        <v>0.57876708259061205</v>
      </c>
      <c r="P32" s="1116">
        <f>+'1018 FONCEP'!J63</f>
        <v>0.50020000000000009</v>
      </c>
      <c r="Q32" s="1116">
        <f>+'1018 FONCEP'!J82</f>
        <v>0.77777777777777779</v>
      </c>
      <c r="R32" s="1116">
        <f>+'1018 FONCEP'!J83</f>
        <v>1</v>
      </c>
      <c r="S32" s="1116">
        <f>+'1018 FONCEP'!J84</f>
        <v>1</v>
      </c>
      <c r="T32" s="1268">
        <f>+'1018 FONCEP'!D63</f>
        <v>0.76117111111111113</v>
      </c>
      <c r="U32" s="1116">
        <f>+'1018 FONCEP'!J85</f>
        <v>1</v>
      </c>
      <c r="V32" s="1116">
        <f>+'1018 FONCEP'!J89</f>
        <v>1</v>
      </c>
      <c r="W32" s="1116">
        <f>+'1018 FONCEP'!J90</f>
        <v>1</v>
      </c>
      <c r="X32" s="1274">
        <f>+'1018 FONCEP'!D85</f>
        <v>1</v>
      </c>
      <c r="Y32" s="1262">
        <f>+'1018 FONCEP'!D91</f>
        <v>0.70543900653594782</v>
      </c>
      <c r="Z32" s="1264">
        <f>+'1018 FONCEP'!D91</f>
        <v>0.70543900653594782</v>
      </c>
      <c r="AA32" s="1263">
        <v>0.68956295008912671</v>
      </c>
      <c r="AB32" s="1264">
        <f t="shared" si="0"/>
        <v>1.5876056446821107E-2</v>
      </c>
      <c r="AC32" s="1277">
        <v>26</v>
      </c>
    </row>
    <row r="33" spans="1:29" s="1276" customFormat="1" ht="49.5" customHeight="1" x14ac:dyDescent="0.25">
      <c r="A33" s="1118">
        <v>1005</v>
      </c>
      <c r="B33" s="1129" t="s">
        <v>5968</v>
      </c>
      <c r="C33" s="1129" t="s">
        <v>1138</v>
      </c>
      <c r="D33" s="1116">
        <f>+'1005 DADEP'!J2</f>
        <v>1</v>
      </c>
      <c r="E33" s="1116">
        <f>+'1005 DADEP'!J7</f>
        <v>1</v>
      </c>
      <c r="F33" s="1116">
        <f>+'1005 DADEP'!J12</f>
        <v>1</v>
      </c>
      <c r="G33" s="1272">
        <f>+'1005 DADEP'!D2</f>
        <v>0.99999999999999989</v>
      </c>
      <c r="H33" s="1116">
        <f>+'1005 DADEP'!J17</f>
        <v>0.15000000000000002</v>
      </c>
      <c r="I33" s="1116">
        <f>+'1005 DADEP'!J21</f>
        <v>0.79</v>
      </c>
      <c r="J33" s="1116">
        <f>+'1005 DADEP'!J27</f>
        <v>0.82000000000000006</v>
      </c>
      <c r="K33" s="1116">
        <f>+'1005 DADEP'!J31</f>
        <v>1</v>
      </c>
      <c r="L33" s="1116">
        <f>+'1005 DADEP'!J38</f>
        <v>0</v>
      </c>
      <c r="M33" s="1116">
        <f>+'1005 DADEP'!J46</f>
        <v>1</v>
      </c>
      <c r="N33" s="1116">
        <f>+'1005 DADEP'!J54</f>
        <v>1</v>
      </c>
      <c r="O33" s="1270">
        <f>+'1005 DADEP'!D17</f>
        <v>0.60499999999999998</v>
      </c>
      <c r="P33" s="1116">
        <f>+'1005 DADEP'!J63</f>
        <v>0.20020000000000004</v>
      </c>
      <c r="Q33" s="1116">
        <f>+'1005 DADEP'!J82</f>
        <v>0</v>
      </c>
      <c r="R33" s="1116">
        <f>+'1005 DADEP'!J83</f>
        <v>0.54545454545454541</v>
      </c>
      <c r="S33" s="1116">
        <f>+'1005 DADEP'!J84</f>
        <v>1</v>
      </c>
      <c r="T33" s="1268">
        <f>+'1005 DADEP'!D63</f>
        <v>0.29187818181818181</v>
      </c>
      <c r="U33" s="1116">
        <f>+'1005 DADEP'!J85</f>
        <v>1</v>
      </c>
      <c r="V33" s="1116">
        <f>+'1005 DADEP'!J89</f>
        <v>0</v>
      </c>
      <c r="W33" s="1116">
        <f>+'1005 DADEP'!J90</f>
        <v>1</v>
      </c>
      <c r="X33" s="1274">
        <f>+'1005 DADEP'!D85</f>
        <v>0.7</v>
      </c>
      <c r="Y33" s="1262">
        <f>+'1005 DADEP'!D91</f>
        <v>0.6969378181818181</v>
      </c>
      <c r="Z33" s="1264">
        <f>+'1005 DADEP'!D91</f>
        <v>0.6969378181818181</v>
      </c>
      <c r="AA33" s="1263">
        <v>0.61842063636363642</v>
      </c>
      <c r="AB33" s="1264">
        <f t="shared" si="0"/>
        <v>7.8517181818181681E-2</v>
      </c>
      <c r="AC33" s="1277">
        <v>27</v>
      </c>
    </row>
    <row r="34" spans="1:29" s="1276" customFormat="1" ht="49.5" customHeight="1" x14ac:dyDescent="0.25">
      <c r="A34" s="1118">
        <v>1046</v>
      </c>
      <c r="B34" s="1129" t="s">
        <v>49</v>
      </c>
      <c r="C34" s="1129" t="s">
        <v>1829</v>
      </c>
      <c r="D34" s="1116">
        <f>+'1046 SDSCJ'!J2</f>
        <v>1</v>
      </c>
      <c r="E34" s="1116">
        <f>+'1046 SDSCJ'!J7</f>
        <v>1</v>
      </c>
      <c r="F34" s="1116">
        <f>+'1046 SDSCJ'!J12</f>
        <v>1</v>
      </c>
      <c r="G34" s="1272">
        <f>+'1046 SDSCJ'!D2</f>
        <v>0.99999999999999989</v>
      </c>
      <c r="H34" s="1116">
        <f>+'1046 SDSCJ'!J17</f>
        <v>0.15000000000000002</v>
      </c>
      <c r="I34" s="1116">
        <f>+'1046 SDSCJ'!J21</f>
        <v>0.59000000000000008</v>
      </c>
      <c r="J34" s="1116">
        <f>+'1046 SDSCJ'!J27</f>
        <v>0.58260869565217388</v>
      </c>
      <c r="K34" s="1116">
        <f>+'1046 SDSCJ'!J31</f>
        <v>0.22222222222222224</v>
      </c>
      <c r="L34" s="1116">
        <f>+'1046 SDSCJ'!J38</f>
        <v>1.0000000000000002</v>
      </c>
      <c r="M34" s="1116">
        <f>+'1046 SDSCJ'!J46</f>
        <v>0.1</v>
      </c>
      <c r="N34" s="1116">
        <f>+'1046 SDSCJ'!J54</f>
        <v>0.875</v>
      </c>
      <c r="O34" s="1270">
        <f>+'1046 SDSCJ'!D17</f>
        <v>0.54724396135265707</v>
      </c>
      <c r="P34" s="1116">
        <f>+'1046 SDSCJ'!J63</f>
        <v>0.27160000000000006</v>
      </c>
      <c r="Q34" s="1116">
        <f>+'1046 SDSCJ'!J82</f>
        <v>1</v>
      </c>
      <c r="R34" s="1116">
        <f>+'1046 SDSCJ'!J83</f>
        <v>0</v>
      </c>
      <c r="S34" s="1116">
        <f>+'1046 SDSCJ'!J84</f>
        <v>0.1</v>
      </c>
      <c r="T34" s="1268">
        <f>+'1046 SDSCJ'!D63</f>
        <v>0.49648000000000003</v>
      </c>
      <c r="U34" s="1116">
        <f>+'1046 SDSCJ'!J85</f>
        <v>0.5</v>
      </c>
      <c r="V34" s="1116">
        <f>+'1046 SDSCJ'!J89</f>
        <v>1</v>
      </c>
      <c r="W34" s="1116">
        <f>+'1046 SDSCJ'!J90</f>
        <v>1</v>
      </c>
      <c r="X34" s="1274">
        <f>+'1046 SDSCJ'!D85</f>
        <v>0.8</v>
      </c>
      <c r="Y34" s="1262">
        <f>+'1046 SDSCJ'!D91</f>
        <v>0.69063217874396143</v>
      </c>
      <c r="Z34" s="1264">
        <f>+'1046 SDSCJ'!D91</f>
        <v>0.69063217874396143</v>
      </c>
      <c r="AA34" s="1263">
        <v>0.66153707246376814</v>
      </c>
      <c r="AB34" s="1264">
        <f t="shared" si="0"/>
        <v>2.9095106280193295E-2</v>
      </c>
      <c r="AC34" s="1287">
        <v>28</v>
      </c>
    </row>
    <row r="35" spans="1:29" s="1276" customFormat="1" ht="49.5" customHeight="1" x14ac:dyDescent="0.25">
      <c r="A35" s="1118">
        <v>1011</v>
      </c>
      <c r="B35" s="1129" t="s">
        <v>15</v>
      </c>
      <c r="C35" s="1129" t="s">
        <v>1700</v>
      </c>
      <c r="D35" s="1116">
        <f>+'1011 SDMOV'!J$2</f>
        <v>1</v>
      </c>
      <c r="E35" s="1116">
        <f>+'1011 SDMOV'!J$7</f>
        <v>1</v>
      </c>
      <c r="F35" s="1116">
        <f>+'1011 SDMOV'!J$12</f>
        <v>0.89999999999999991</v>
      </c>
      <c r="G35" s="1272">
        <f>+'1011 SDMOV'!D2</f>
        <v>0.96499999999999986</v>
      </c>
      <c r="H35" s="1116">
        <f>+'1011 SDMOV'!J$17</f>
        <v>0.15000000000000002</v>
      </c>
      <c r="I35" s="1116">
        <f>+'1011 SDMOV'!J$21</f>
        <v>0.4</v>
      </c>
      <c r="J35" s="1116">
        <f>+'1011 SDMOV'!J$27</f>
        <v>0.1</v>
      </c>
      <c r="K35" s="1116">
        <f>+'1011 SDMOV'!J$31</f>
        <v>1</v>
      </c>
      <c r="L35" s="1116">
        <f>+'1011 SDMOV'!J$38</f>
        <v>1</v>
      </c>
      <c r="M35" s="1116">
        <f>+'1011 SDMOV'!J$46</f>
        <v>0.85</v>
      </c>
      <c r="N35" s="1116">
        <f>+'1011 SDMOV'!J$54</f>
        <v>0.625</v>
      </c>
      <c r="O35" s="1270">
        <f>+'1011 SDMOV'!D17</f>
        <v>0.55000000000000004</v>
      </c>
      <c r="P35" s="1116">
        <f>+'1011 SDMOV'!J$63</f>
        <v>0.61460000000000015</v>
      </c>
      <c r="Q35" s="1116">
        <f>+'1011 SDMOV'!J$82</f>
        <v>0.44444444444444453</v>
      </c>
      <c r="R35" s="1116">
        <f>+'1011 SDMOV'!J$83</f>
        <v>1</v>
      </c>
      <c r="S35" s="1116">
        <f>+'1011 SDMOV'!J$84</f>
        <v>0.85</v>
      </c>
      <c r="T35" s="1268">
        <f>+'1011 SDMOV'!D63</f>
        <v>0.63965777777777788</v>
      </c>
      <c r="U35" s="1116">
        <f>+'1011 SDMOV'!J$85</f>
        <v>0</v>
      </c>
      <c r="V35" s="1116">
        <f>+'1011 SDMOV'!J$89</f>
        <v>1</v>
      </c>
      <c r="W35" s="1116">
        <f>+'1011 SDMOV'!J$90</f>
        <v>1</v>
      </c>
      <c r="X35" s="1274">
        <f>+'1011 SDMOV'!D85</f>
        <v>0.6</v>
      </c>
      <c r="Y35" s="1262">
        <f>+'1011 SDMOV'!D$91</f>
        <v>0.68596577777777779</v>
      </c>
      <c r="Z35" s="1264">
        <f>+'1011 SDMOV'!D$91</f>
        <v>0.68596577777777779</v>
      </c>
      <c r="AA35" s="1263">
        <v>0.61615854864433817</v>
      </c>
      <c r="AB35" s="1264">
        <f t="shared" si="0"/>
        <v>6.9807229133439619E-2</v>
      </c>
      <c r="AC35" s="1277">
        <v>29</v>
      </c>
    </row>
    <row r="36" spans="1:29" s="1276" customFormat="1" ht="49.5" customHeight="1" x14ac:dyDescent="0.25">
      <c r="A36" s="1118">
        <v>1043</v>
      </c>
      <c r="B36" s="1129" t="s">
        <v>46</v>
      </c>
      <c r="C36" s="1129" t="s">
        <v>4085</v>
      </c>
      <c r="D36" s="1116">
        <f>+'1043 JBB'!J$2</f>
        <v>1</v>
      </c>
      <c r="E36" s="1116">
        <f>+'1043 JBB'!J$7</f>
        <v>1</v>
      </c>
      <c r="F36" s="1116">
        <f>+'1043 JBB'!J$12</f>
        <v>1</v>
      </c>
      <c r="G36" s="1272">
        <f>+'1043 JBB'!D2</f>
        <v>0.99999999999999989</v>
      </c>
      <c r="H36" s="1116">
        <f>+'1043 JBB'!J$17</f>
        <v>0.1</v>
      </c>
      <c r="I36" s="1116">
        <f>+'1043 JBB'!J$21</f>
        <v>0.35000000000000003</v>
      </c>
      <c r="J36" s="1116">
        <f>+'1043 JBB'!J$27</f>
        <v>0.4</v>
      </c>
      <c r="K36" s="1116">
        <f>+'1043 JBB'!J$31</f>
        <v>0.22222222222222224</v>
      </c>
      <c r="L36" s="1116">
        <f>+'1043 JBB'!J$38</f>
        <v>1.0000000000000002</v>
      </c>
      <c r="M36" s="1116">
        <f>+'1043 JBB'!J$46</f>
        <v>0.75</v>
      </c>
      <c r="N36" s="1116">
        <f>+'1043 JBB'!J$54</f>
        <v>0.875</v>
      </c>
      <c r="O36" s="1270">
        <f>+'1043 JBB'!D17</f>
        <v>0.53222222222222226</v>
      </c>
      <c r="P36" s="1116">
        <f>+'1043 JBB'!J$63</f>
        <v>0.21440000000000003</v>
      </c>
      <c r="Q36" s="1116">
        <f>+'1043 JBB'!J$82</f>
        <v>0</v>
      </c>
      <c r="R36" s="1116">
        <f>+'1043 JBB'!J$83</f>
        <v>0</v>
      </c>
      <c r="S36" s="1116">
        <f>+'1043 JBB'!J$84</f>
        <v>0.75</v>
      </c>
      <c r="T36" s="1268">
        <f>+'1043 JBB'!D63</f>
        <v>0.17681999999999998</v>
      </c>
      <c r="U36" s="1116">
        <f>+'1043 JBB'!J$85</f>
        <v>0.5</v>
      </c>
      <c r="V36" s="1116">
        <f>+'1043 JBB'!J$89</f>
        <v>1</v>
      </c>
      <c r="W36" s="1116">
        <f>+'1043 JBB'!J$90</f>
        <v>1</v>
      </c>
      <c r="X36" s="1274">
        <f>+'1043 JBB'!D85</f>
        <v>0.8</v>
      </c>
      <c r="Y36" s="1262">
        <f>+'1043 JBB'!D$91</f>
        <v>0.65040422222222216</v>
      </c>
      <c r="Z36" s="1264">
        <f>+'1043 JBB'!D$91</f>
        <v>0.65040422222222216</v>
      </c>
      <c r="AA36" s="1263">
        <v>0.42851785858585861</v>
      </c>
      <c r="AB36" s="1264">
        <f t="shared" si="0"/>
        <v>0.22188636363636355</v>
      </c>
      <c r="AC36" s="1277">
        <v>30</v>
      </c>
    </row>
    <row r="37" spans="1:29" s="1276" customFormat="1" ht="49.5" customHeight="1" x14ac:dyDescent="0.25">
      <c r="A37" s="1118">
        <v>1056</v>
      </c>
      <c r="B37" s="1129" t="s">
        <v>5969</v>
      </c>
      <c r="C37" s="1129" t="s">
        <v>2399</v>
      </c>
      <c r="D37" s="1116">
        <f>+'1056 LOTERIA'!J$2</f>
        <v>0.80000000000000016</v>
      </c>
      <c r="E37" s="1116">
        <f>+'1056 LOTERIA'!J$7</f>
        <v>1</v>
      </c>
      <c r="F37" s="1116">
        <f>+'1056 LOTERIA'!J$12</f>
        <v>1</v>
      </c>
      <c r="G37" s="1272">
        <f>+'1056 LOTERIA'!D2</f>
        <v>0.94000000000000006</v>
      </c>
      <c r="H37" s="1116">
        <f>+'1056 LOTERIA'!J$17</f>
        <v>0.33214285714285718</v>
      </c>
      <c r="I37" s="1116">
        <f>+'1056 LOTERIA'!J$21</f>
        <v>0.59000000000000008</v>
      </c>
      <c r="J37" s="1116">
        <f>+'1056 LOTERIA'!J$27</f>
        <v>0.22857142857142856</v>
      </c>
      <c r="K37" s="1116">
        <f>+'1056 LOTERIA'!J$31</f>
        <v>0.22222222222222224</v>
      </c>
      <c r="L37" s="1116">
        <f>+'1056 LOTERIA'!J$38</f>
        <v>0.63636363636363635</v>
      </c>
      <c r="M37" s="1116">
        <f>+'1056 LOTERIA'!J$46</f>
        <v>1</v>
      </c>
      <c r="N37" s="1116">
        <f>+'1056 LOTERIA'!J$54</f>
        <v>1</v>
      </c>
      <c r="O37" s="1270">
        <f>+'1056 LOTERIA'!D17</f>
        <v>0.53353066378066383</v>
      </c>
      <c r="P37" s="1116">
        <f>+'1056 LOTERIA'!J$63</f>
        <v>0.30020000000000008</v>
      </c>
      <c r="Q37" s="1116">
        <f>+'1056 LOTERIA'!J$82</f>
        <v>0.22222222222222227</v>
      </c>
      <c r="R37" s="1116">
        <f>+'1056 LOTERIA'!J$83</f>
        <v>9.0909090909090912E-2</v>
      </c>
      <c r="S37" s="1116">
        <f>+'1056 LOTERIA'!J$84</f>
        <v>1</v>
      </c>
      <c r="T37" s="1268">
        <f>+'1056 LOTERIA'!D63</f>
        <v>0.34258525252525257</v>
      </c>
      <c r="U37" s="1116">
        <f>+'1056 LOTERIA'!J$85</f>
        <v>0.25</v>
      </c>
      <c r="V37" s="1116">
        <f>+'1056 LOTERIA'!J$89</f>
        <v>1</v>
      </c>
      <c r="W37" s="1116">
        <f>+'1056 LOTERIA'!J$90</f>
        <v>1</v>
      </c>
      <c r="X37" s="1274">
        <f>+'1056 LOTERIA'!D85</f>
        <v>0.7</v>
      </c>
      <c r="Y37" s="1262">
        <f>+'1056 LOTERIA'!D$91</f>
        <v>0.64470039033189042</v>
      </c>
      <c r="Z37" s="1264">
        <f>+'1056 LOTERIA'!D$91</f>
        <v>0.64470039033189042</v>
      </c>
      <c r="AA37" s="1263">
        <v>0.6186681111111112</v>
      </c>
      <c r="AB37" s="1264">
        <f t="shared" si="0"/>
        <v>2.603227922077922E-2</v>
      </c>
      <c r="AC37" s="1287">
        <v>31</v>
      </c>
    </row>
    <row r="38" spans="1:29" s="1276" customFormat="1" ht="49.5" customHeight="1" x14ac:dyDescent="0.25">
      <c r="A38" s="1118">
        <v>1001</v>
      </c>
      <c r="B38" s="1129" t="s">
        <v>5</v>
      </c>
      <c r="C38" s="1129" t="s">
        <v>100</v>
      </c>
      <c r="D38" s="1116">
        <f>+'1001 Acueducto'!J2</f>
        <v>0.80000000000000016</v>
      </c>
      <c r="E38" s="1116">
        <f>+'1001 Acueducto'!J7</f>
        <v>0.8</v>
      </c>
      <c r="F38" s="1116">
        <f>+'1001 Acueducto'!J12</f>
        <v>1</v>
      </c>
      <c r="G38" s="1272">
        <f>+'1001 Acueducto'!D2</f>
        <v>0.87</v>
      </c>
      <c r="H38" s="1116">
        <f>+'1001 Acueducto'!J17</f>
        <v>1</v>
      </c>
      <c r="I38" s="1116">
        <f>+'1001 Acueducto'!J21</f>
        <v>0.7</v>
      </c>
      <c r="J38" s="1116">
        <f>+'1001 Acueducto'!J27</f>
        <v>0.7</v>
      </c>
      <c r="K38" s="1116">
        <f>+'1001 Acueducto'!J31</f>
        <v>0.22222222222222224</v>
      </c>
      <c r="L38" s="1116">
        <f>+'1001 Acueducto'!J38</f>
        <v>0</v>
      </c>
      <c r="M38" s="1116">
        <f>+'1001 Acueducto'!J46</f>
        <v>0.70000000000000007</v>
      </c>
      <c r="N38" s="1116">
        <f>+'1001 Acueducto'!J54</f>
        <v>1</v>
      </c>
      <c r="O38" s="1270">
        <f>+'1001 Acueducto'!D17</f>
        <v>0.58722222222222231</v>
      </c>
      <c r="P38" s="1116">
        <f>+'1001 Acueducto'!J63</f>
        <v>0.27160000000000006</v>
      </c>
      <c r="Q38" s="1116">
        <f>+'1001 Acueducto'!J82</f>
        <v>0</v>
      </c>
      <c r="R38" s="1116">
        <f>+'1001 Acueducto'!J83</f>
        <v>9.0909090909090912E-2</v>
      </c>
      <c r="S38" s="1116">
        <f>+'1001 Acueducto'!J84</f>
        <v>0.70000000000000007</v>
      </c>
      <c r="T38" s="1268">
        <f>+'1001 Acueducto'!D63</f>
        <v>0.20011636363636365</v>
      </c>
      <c r="U38" s="1116">
        <f>+'1001 Acueducto'!J85</f>
        <v>0.5</v>
      </c>
      <c r="V38" s="1116">
        <f>+'1001 Acueducto'!J89</f>
        <v>1</v>
      </c>
      <c r="W38" s="1116">
        <f>+'1001 Acueducto'!J90</f>
        <v>1</v>
      </c>
      <c r="X38" s="1274">
        <f>+'1001 Acueducto'!D85</f>
        <v>0.8</v>
      </c>
      <c r="Y38" s="1262">
        <f>+'1001 Acueducto'!D91</f>
        <v>0.64398385858585871</v>
      </c>
      <c r="Z38" s="1264">
        <f>+'1001 Acueducto'!D91</f>
        <v>0.64398385858585871</v>
      </c>
      <c r="AA38" s="1263">
        <v>0.59799999999999998</v>
      </c>
      <c r="AB38" s="1264">
        <f t="shared" si="0"/>
        <v>4.5983858585858739E-2</v>
      </c>
      <c r="AC38" s="1277">
        <v>32</v>
      </c>
    </row>
    <row r="39" spans="1:29" s="1276" customFormat="1" ht="49.5" customHeight="1" x14ac:dyDescent="0.25">
      <c r="A39" s="1118">
        <v>1052</v>
      </c>
      <c r="B39" s="1129" t="s">
        <v>55</v>
      </c>
      <c r="C39" s="1129" t="s">
        <v>4160</v>
      </c>
      <c r="D39" s="1116">
        <f>+'1052 SDIS'!J$2</f>
        <v>0.4</v>
      </c>
      <c r="E39" s="1116">
        <f>+'1052 SDIS'!J$7</f>
        <v>0.8</v>
      </c>
      <c r="F39" s="1116">
        <f>+'1052 SDIS'!J$12</f>
        <v>0.7</v>
      </c>
      <c r="G39" s="1272">
        <f>+'1052 SDIS'!D2</f>
        <v>0.64499999999999991</v>
      </c>
      <c r="H39" s="1116">
        <f>+'1052 SDIS'!J$17</f>
        <v>0.15000000000000002</v>
      </c>
      <c r="I39" s="1116">
        <f>+'1052 SDIS'!J$21</f>
        <v>0.4</v>
      </c>
      <c r="J39" s="1116">
        <f>+'1052 SDIS'!J$27</f>
        <v>0.43870967741935485</v>
      </c>
      <c r="K39" s="1116">
        <f>+'1052 SDIS'!J$31</f>
        <v>1</v>
      </c>
      <c r="L39" s="1116">
        <f>+'1052 SDIS'!J$38</f>
        <v>1.0000000000000002</v>
      </c>
      <c r="M39" s="1116">
        <f>+'1052 SDIS'!J$46</f>
        <v>1</v>
      </c>
      <c r="N39" s="1116">
        <f>+'1052 SDIS'!J$54</f>
        <v>1</v>
      </c>
      <c r="O39" s="1270">
        <f>+'1052 SDIS'!D17</f>
        <v>0.67024193548387101</v>
      </c>
      <c r="P39" s="1116">
        <f>+'1052 SDIS'!J$63</f>
        <v>0.38600000000000012</v>
      </c>
      <c r="Q39" s="1116">
        <f>+'1052 SDIS'!J$82</f>
        <v>0.22222222222222227</v>
      </c>
      <c r="R39" s="1116">
        <f>+'1052 SDIS'!J$83</f>
        <v>9.0909090909090912E-2</v>
      </c>
      <c r="S39" s="1116">
        <f>+'1052 SDIS'!J$84</f>
        <v>1</v>
      </c>
      <c r="T39" s="1268">
        <f>+'1052 SDIS'!D63</f>
        <v>0.36832525252525256</v>
      </c>
      <c r="U39" s="1116">
        <f>+'1052 SDIS'!J$85</f>
        <v>0.5</v>
      </c>
      <c r="V39" s="1116">
        <f>+'1052 SDIS'!J$89</f>
        <v>1</v>
      </c>
      <c r="W39" s="1116">
        <f>+'1052 SDIS'!J$90</f>
        <v>1</v>
      </c>
      <c r="X39" s="1274">
        <f>+'1052 SDIS'!D85</f>
        <v>0.8</v>
      </c>
      <c r="Y39" s="1262">
        <f>+'1052 SDIS'!D$91</f>
        <v>0.63896558976865436</v>
      </c>
      <c r="Z39" s="1264">
        <f>+'1052 SDIS'!D$91</f>
        <v>0.63896558976865436</v>
      </c>
      <c r="AA39" s="1263">
        <v>0.65330952525252539</v>
      </c>
      <c r="AB39" s="1264">
        <f t="shared" ref="AB39:AB64" si="1">+Y39-AA39</f>
        <v>-1.4343935483871029E-2</v>
      </c>
      <c r="AC39" s="1277">
        <v>33</v>
      </c>
    </row>
    <row r="40" spans="1:29" s="1276" customFormat="1" ht="49.5" customHeight="1" x14ac:dyDescent="0.25">
      <c r="A40" s="1118">
        <v>1048</v>
      </c>
      <c r="B40" s="1129" t="s">
        <v>51</v>
      </c>
      <c r="C40" s="1129" t="s">
        <v>1331</v>
      </c>
      <c r="D40" s="1116">
        <f>+'1048 SRCENTROOR'!J$2</f>
        <v>0.80000000000000016</v>
      </c>
      <c r="E40" s="1116">
        <f>+'1048 SRCENTROOR'!J$7</f>
        <v>0.3</v>
      </c>
      <c r="F40" s="1116">
        <f>+'1048 SRCENTROOR'!J$12</f>
        <v>0.7</v>
      </c>
      <c r="G40" s="1272">
        <f>+'1048 SRCENTROOR'!D2</f>
        <v>0.59</v>
      </c>
      <c r="H40" s="1116">
        <f>+'1048 SRCENTROOR'!J$17</f>
        <v>0.59523809523809534</v>
      </c>
      <c r="I40" s="1116">
        <f>+'1048 SRCENTROOR'!J$21</f>
        <v>0.7</v>
      </c>
      <c r="J40" s="1116">
        <f>+'1048 SRCENTROOR'!J$27</f>
        <v>0.41428571428571426</v>
      </c>
      <c r="K40" s="1116">
        <f>+'1048 SRCENTROOR'!J$31</f>
        <v>1</v>
      </c>
      <c r="L40" s="1116">
        <f>+'1048 SRCENTROOR'!J$38</f>
        <v>0.81818181818181834</v>
      </c>
      <c r="M40" s="1116">
        <f>+'1048 SRCENTROOR'!J$46</f>
        <v>0.8</v>
      </c>
      <c r="N40" s="1116">
        <f>+'1048 SRCENTROOR'!J$54</f>
        <v>1</v>
      </c>
      <c r="O40" s="1270">
        <f>+'1048 SRCENTROOR'!D17</f>
        <v>0.72077922077922085</v>
      </c>
      <c r="P40" s="1116">
        <f>+'1048 SRCENTROOR'!J$63</f>
        <v>0.1144</v>
      </c>
      <c r="Q40" s="1116">
        <f>+'1048 SRCENTROOR'!J$82</f>
        <v>0.22222222222222227</v>
      </c>
      <c r="R40" s="1116">
        <f>+'1048 SRCENTROOR'!J$83</f>
        <v>1</v>
      </c>
      <c r="S40" s="1116">
        <f>+'1048 SRCENTROOR'!J$84</f>
        <v>0.8</v>
      </c>
      <c r="T40" s="1268">
        <f>+'1048 SRCENTROOR'!D63</f>
        <v>0.39320888888888889</v>
      </c>
      <c r="U40" s="1116">
        <f>+'1048 SRCENTROOR'!J$85</f>
        <v>0.5</v>
      </c>
      <c r="V40" s="1116">
        <f>+'1048 SRCENTROOR'!J$89</f>
        <v>1</v>
      </c>
      <c r="W40" s="1116">
        <f>+'1048 SRCENTROOR'!J$90</f>
        <v>0</v>
      </c>
      <c r="X40" s="1274">
        <f>+'1048 SRCENTROOR'!D85</f>
        <v>0.5</v>
      </c>
      <c r="Y40" s="1262">
        <f>+'1048 SRCENTROOR'!D$91</f>
        <v>0.63774946031746038</v>
      </c>
      <c r="Z40" s="1264">
        <f>+'1048 SRCENTROOR'!D$91</f>
        <v>0.63774946031746038</v>
      </c>
      <c r="AA40" s="1263">
        <v>0.62632088888888904</v>
      </c>
      <c r="AB40" s="1264">
        <f t="shared" si="1"/>
        <v>1.1428571428571344E-2</v>
      </c>
      <c r="AC40" s="1287">
        <v>34</v>
      </c>
    </row>
    <row r="41" spans="1:29" s="1276" customFormat="1" ht="49.5" customHeight="1" x14ac:dyDescent="0.25">
      <c r="A41" s="1118">
        <v>1047</v>
      </c>
      <c r="B41" s="1129" t="s">
        <v>50</v>
      </c>
      <c r="C41" s="1129" t="s">
        <v>1331</v>
      </c>
      <c r="D41" s="1116">
        <f>+'1047 SSALUD'!J$2</f>
        <v>1</v>
      </c>
      <c r="E41" s="1116">
        <f>+'1047 SSALUD'!J$7</f>
        <v>1</v>
      </c>
      <c r="F41" s="1116">
        <f>+'1047 SSALUD'!J$12</f>
        <v>0.8</v>
      </c>
      <c r="G41" s="1272">
        <f>+'1047 SSALUD'!D2</f>
        <v>0.92999999999999994</v>
      </c>
      <c r="H41" s="1116">
        <f>+'1047 SSALUD'!J$17</f>
        <v>0.38720930232558137</v>
      </c>
      <c r="I41" s="1116">
        <f>+'1047 SSALUD'!J$21</f>
        <v>0.7</v>
      </c>
      <c r="J41" s="1116">
        <f>+'1047 SSALUD'!J$27</f>
        <v>0.56744186046511635</v>
      </c>
      <c r="K41" s="1116">
        <f>+'1047 SSALUD'!J$31</f>
        <v>0</v>
      </c>
      <c r="L41" s="1116">
        <f>+'1047 SSALUD'!J$38</f>
        <v>0.81818181818181823</v>
      </c>
      <c r="M41" s="1116">
        <f>+'1047 SSALUD'!J$46</f>
        <v>0.1</v>
      </c>
      <c r="N41" s="1116">
        <f>+'1047 SSALUD'!J$54</f>
        <v>1</v>
      </c>
      <c r="O41" s="1270">
        <f>+'1047 SSALUD'!D17</f>
        <v>0.55020613107822414</v>
      </c>
      <c r="P41" s="1116">
        <f>+'1047 SSALUD'!J$63</f>
        <v>0.28580000000000005</v>
      </c>
      <c r="Q41" s="1116">
        <f>+'1047 SSALUD'!J$82</f>
        <v>0</v>
      </c>
      <c r="R41" s="1116">
        <f>+'1047 SSALUD'!J$83</f>
        <v>0</v>
      </c>
      <c r="S41" s="1116">
        <f>+'1047 SSALUD'!J$84</f>
        <v>0.1</v>
      </c>
      <c r="T41" s="1268">
        <f>+'1047 SSALUD'!D63</f>
        <v>0.10074000000000001</v>
      </c>
      <c r="U41" s="1116">
        <f>+'1047 SSALUD'!J$85</f>
        <v>1</v>
      </c>
      <c r="V41" s="1116">
        <f>+'1047 SSALUD'!J$89</f>
        <v>0</v>
      </c>
      <c r="W41" s="1116">
        <f>+'1047 SSALUD'!J$90</f>
        <v>1</v>
      </c>
      <c r="X41" s="1274">
        <f>+'1047 SSALUD'!D85</f>
        <v>0.7</v>
      </c>
      <c r="Y41" s="1262">
        <f>+'1047 SSALUD'!D$91</f>
        <v>0.62668737209302328</v>
      </c>
      <c r="Z41" s="1264">
        <f>+'1047 SSALUD'!D$91</f>
        <v>0.62668737209302328</v>
      </c>
      <c r="AA41" s="1263">
        <v>0.48977906976744184</v>
      </c>
      <c r="AB41" s="1264">
        <f t="shared" si="1"/>
        <v>0.13690830232558143</v>
      </c>
      <c r="AC41" s="1277">
        <v>35</v>
      </c>
    </row>
    <row r="42" spans="1:29" s="1276" customFormat="1" ht="49.5" customHeight="1" x14ac:dyDescent="0.25">
      <c r="A42" s="1118">
        <v>1051</v>
      </c>
      <c r="B42" s="1129" t="s">
        <v>54</v>
      </c>
      <c r="C42" s="1129" t="s">
        <v>1700</v>
      </c>
      <c r="D42" s="1116">
        <f>+'1051 TTRANS'!J$2</f>
        <v>0.2</v>
      </c>
      <c r="E42" s="1116">
        <f>+'1051 TTRANS'!J$7</f>
        <v>1</v>
      </c>
      <c r="F42" s="1116">
        <f>+'1051 TTRANS'!J$12</f>
        <v>1</v>
      </c>
      <c r="G42" s="1272">
        <f>+'1051 TTRANS'!D2</f>
        <v>0.76</v>
      </c>
      <c r="H42" s="1116">
        <f>+'1051 TTRANS'!J$17</f>
        <v>0.66</v>
      </c>
      <c r="I42" s="1116">
        <f>+'1051 TTRANS'!J$21</f>
        <v>0.59000000000000008</v>
      </c>
      <c r="J42" s="1116">
        <f>+'1051 TTRANS'!J$27</f>
        <v>0.76</v>
      </c>
      <c r="K42" s="1116">
        <f>+'1051 TTRANS'!J$31</f>
        <v>0</v>
      </c>
      <c r="L42" s="1116">
        <f>+'1051 TTRANS'!J$38</f>
        <v>1.0000000000000002</v>
      </c>
      <c r="M42" s="1116">
        <f>+'1051 TTRANS'!J$46</f>
        <v>0.1</v>
      </c>
      <c r="N42" s="1116">
        <f>+'1051 TTRANS'!J$54</f>
        <v>1</v>
      </c>
      <c r="O42" s="1270">
        <f>+'1051 TTRANS'!D17</f>
        <v>0.64950000000000008</v>
      </c>
      <c r="P42" s="1116">
        <f>+'1051 TTRANS'!J$63</f>
        <v>0.17160000000000003</v>
      </c>
      <c r="Q42" s="1116">
        <f>+'1051 TTRANS'!J$82</f>
        <v>0.22222222222222227</v>
      </c>
      <c r="R42" s="1116">
        <f>+'1051 TTRANS'!J$83</f>
        <v>0</v>
      </c>
      <c r="S42" s="1116">
        <f>+'1051 TTRANS'!J$84</f>
        <v>0.1</v>
      </c>
      <c r="T42" s="1268">
        <f>+'1051 TTRANS'!D63</f>
        <v>0.15536888888888889</v>
      </c>
      <c r="U42" s="1116">
        <f>+'1051 TTRANS'!J$85</f>
        <v>0.25</v>
      </c>
      <c r="V42" s="1116">
        <f>+'1051 TTRANS'!J$89</f>
        <v>0</v>
      </c>
      <c r="W42" s="1116">
        <f>+'1051 TTRANS'!J$90</f>
        <v>1</v>
      </c>
      <c r="X42" s="1274">
        <f>+'1051 TTRANS'!D85</f>
        <v>0.4</v>
      </c>
      <c r="Y42" s="1262">
        <f>+'1051 TTRANS'!D$91</f>
        <v>0.62076188888888906</v>
      </c>
      <c r="Z42" s="1264">
        <f>+'1051 TTRANS'!D$91</f>
        <v>0.62076188888888906</v>
      </c>
      <c r="AA42" s="1263">
        <v>0.36583888888888899</v>
      </c>
      <c r="AB42" s="1264">
        <f t="shared" si="1"/>
        <v>0.25492300000000007</v>
      </c>
      <c r="AC42" s="1277">
        <v>36</v>
      </c>
    </row>
    <row r="43" spans="1:29" s="1276" customFormat="1" ht="49.5" customHeight="1" x14ac:dyDescent="0.25">
      <c r="A43" s="1118">
        <v>1058</v>
      </c>
      <c r="B43" s="1129" t="s">
        <v>5578</v>
      </c>
      <c r="C43" s="1129" t="s">
        <v>4085</v>
      </c>
      <c r="D43" s="1116">
        <f>+'1058 IDPYBA'!J$2</f>
        <v>0.80000000000000016</v>
      </c>
      <c r="E43" s="1116">
        <f>+'1058 IDPYBA'!J$7</f>
        <v>0.8</v>
      </c>
      <c r="F43" s="1116">
        <f>+'1058 IDPYBA'!J$12</f>
        <v>0.8</v>
      </c>
      <c r="G43" s="1272">
        <f>+'1058 IDPYBA'!D2</f>
        <v>0.8</v>
      </c>
      <c r="H43" s="1116">
        <f>+'1058 IDPYBA'!J$17</f>
        <v>1</v>
      </c>
      <c r="I43" s="1116">
        <f>+'1058 IDPYBA'!J$21</f>
        <v>1</v>
      </c>
      <c r="J43" s="1116">
        <f>+'1058 IDPYBA'!J$27</f>
        <v>1</v>
      </c>
      <c r="K43" s="1116">
        <f>+'1058 IDPYBA'!J$31</f>
        <v>0</v>
      </c>
      <c r="L43" s="1116">
        <f>+'1058 IDPYBA'!J$38</f>
        <v>0</v>
      </c>
      <c r="M43" s="1116">
        <f>+'1058 IDPYBA'!J$46</f>
        <v>0.2</v>
      </c>
      <c r="N43" s="1116">
        <f>+'1058 IDPYBA'!J$54</f>
        <v>0.875</v>
      </c>
      <c r="O43" s="1270">
        <f>+'1058 IDPYBA'!D17</f>
        <v>0.60750000000000004</v>
      </c>
      <c r="P43" s="1116">
        <f>+'1058 IDPYBA'!J$63</f>
        <v>0.1144</v>
      </c>
      <c r="Q43" s="1116">
        <f>+'1058 IDPYBA'!J$82</f>
        <v>0</v>
      </c>
      <c r="R43" s="1116">
        <f>+'1058 IDPYBA'!J$83</f>
        <v>0</v>
      </c>
      <c r="S43" s="1116">
        <f>+'1058 IDPYBA'!J$84</f>
        <v>0.2</v>
      </c>
      <c r="T43" s="1268">
        <f>+'1058 IDPYBA'!D63</f>
        <v>6.4319999999999988E-2</v>
      </c>
      <c r="U43" s="1116">
        <f>+'1058 IDPYBA'!J$85</f>
        <v>0.5</v>
      </c>
      <c r="V43" s="1116">
        <f>+'1058 IDPYBA'!J$89</f>
        <v>1</v>
      </c>
      <c r="W43" s="1116">
        <f>+'1058 IDPYBA'!J$90</f>
        <v>1</v>
      </c>
      <c r="X43" s="1274">
        <f>+'1058 IDPYBA'!D85</f>
        <v>0.8</v>
      </c>
      <c r="Y43" s="1262">
        <f>+'1058 IDPYBA'!D$91</f>
        <v>0.62055700000000003</v>
      </c>
      <c r="Z43" s="1264">
        <f>+'1058 IDPYBA'!D$91</f>
        <v>0.62055700000000003</v>
      </c>
      <c r="AA43" s="1263">
        <v>0.54643200000000003</v>
      </c>
      <c r="AB43" s="1264">
        <f t="shared" si="1"/>
        <v>7.4124999999999996E-2</v>
      </c>
      <c r="AC43" s="1287">
        <v>37</v>
      </c>
    </row>
    <row r="44" spans="1:29" s="1276" customFormat="1" ht="49.5" customHeight="1" x14ac:dyDescent="0.25">
      <c r="A44" s="1118">
        <v>1042</v>
      </c>
      <c r="B44" s="1129" t="s">
        <v>45</v>
      </c>
      <c r="C44" s="1129" t="s">
        <v>2399</v>
      </c>
      <c r="D44" s="1116">
        <f>+'1042 UAECD'!J$2</f>
        <v>1</v>
      </c>
      <c r="E44" s="1116">
        <f>+'1042 UAECD'!J$7</f>
        <v>0.7</v>
      </c>
      <c r="F44" s="1116">
        <f>+'1042 UAECD'!J$12</f>
        <v>1</v>
      </c>
      <c r="G44" s="1272">
        <f>+'1042 UAECD'!D2</f>
        <v>0.89499999999999991</v>
      </c>
      <c r="H44" s="1116">
        <f>+'1042 UAECD'!J$17</f>
        <v>0.15000000000000002</v>
      </c>
      <c r="I44" s="1116">
        <f>+'1042 UAECD'!J$21</f>
        <v>0.35000000000000003</v>
      </c>
      <c r="J44" s="1116">
        <f>+'1042 UAECD'!J$27</f>
        <v>0.4</v>
      </c>
      <c r="K44" s="1116">
        <f>+'1042 UAECD'!J$31</f>
        <v>0</v>
      </c>
      <c r="L44" s="1116">
        <f>+'1042 UAECD'!J$38</f>
        <v>1.0000000000000002</v>
      </c>
      <c r="M44" s="1116">
        <f>+'1042 UAECD'!J$46</f>
        <v>0</v>
      </c>
      <c r="N44" s="1116">
        <f>+'1042 UAECD'!J$54</f>
        <v>1</v>
      </c>
      <c r="O44" s="1270">
        <f>+'1042 UAECD'!D17</f>
        <v>0.45500000000000007</v>
      </c>
      <c r="P44" s="1116">
        <f>+'1042 UAECD'!J$63</f>
        <v>0.42880000000000007</v>
      </c>
      <c r="Q44" s="1116">
        <f>+'1042 UAECD'!J$82</f>
        <v>0.77777777777777779</v>
      </c>
      <c r="R44" s="1116">
        <f>+'1042 UAECD'!J$83</f>
        <v>0</v>
      </c>
      <c r="S44" s="1116">
        <f>+'1042 UAECD'!J$84</f>
        <v>0</v>
      </c>
      <c r="T44" s="1268">
        <f>+'1042 UAECD'!D63</f>
        <v>0.43975111111111109</v>
      </c>
      <c r="U44" s="1116">
        <f>+'1042 UAECD'!J$85</f>
        <v>1</v>
      </c>
      <c r="V44" s="1116">
        <f>+'1042 UAECD'!J$89</f>
        <v>1</v>
      </c>
      <c r="W44" s="1116">
        <f>+'1042 UAECD'!J$90</f>
        <v>0</v>
      </c>
      <c r="X44" s="1274">
        <f>+'1042 UAECD'!D85</f>
        <v>0.7</v>
      </c>
      <c r="Y44" s="1262">
        <f>+'1042 UAECD'!D$91</f>
        <v>0.59772511111111115</v>
      </c>
      <c r="Z44" s="1264">
        <f>+'1042 UAECD'!D$91</f>
        <v>0.59772511111111115</v>
      </c>
      <c r="AA44" s="1263">
        <v>0.54820482608695653</v>
      </c>
      <c r="AB44" s="1264">
        <f t="shared" si="1"/>
        <v>4.952028502415462E-2</v>
      </c>
      <c r="AC44" s="1277">
        <v>38</v>
      </c>
    </row>
    <row r="45" spans="1:29" s="1276" customFormat="1" ht="49.5" customHeight="1" x14ac:dyDescent="0.25">
      <c r="A45" s="1118">
        <v>1040</v>
      </c>
      <c r="B45" s="1129" t="s">
        <v>43</v>
      </c>
      <c r="C45" s="1129" t="s">
        <v>4160</v>
      </c>
      <c r="D45" s="1116">
        <f>+'1040 IDIPRON'!J$2</f>
        <v>0.6</v>
      </c>
      <c r="E45" s="1116">
        <f>+'1040 IDIPRON'!J$7</f>
        <v>0.3</v>
      </c>
      <c r="F45" s="1116">
        <f>+'1040 IDIPRON'!J$12</f>
        <v>0.8</v>
      </c>
      <c r="G45" s="1272">
        <f>+'1040 IDIPRON'!D2</f>
        <v>0.56499999999999995</v>
      </c>
      <c r="H45" s="1116">
        <f>+'1040 IDIPRON'!J$17</f>
        <v>0.67619047619047623</v>
      </c>
      <c r="I45" s="1116">
        <f>+'1040 IDIPRON'!J$21</f>
        <v>0.59000000000000008</v>
      </c>
      <c r="J45" s="1116">
        <f>+'1040 IDIPRON'!J$27</f>
        <v>0.77142857142857135</v>
      </c>
      <c r="K45" s="1116">
        <f>+'1040 IDIPRON'!J$31</f>
        <v>0</v>
      </c>
      <c r="L45" s="1116">
        <f>+'1040 IDIPRON'!J$38</f>
        <v>1.0000000000000002</v>
      </c>
      <c r="M45" s="1116">
        <f>+'1040 IDIPRON'!J$46</f>
        <v>0</v>
      </c>
      <c r="N45" s="1116">
        <f>+'1040 IDIPRON'!J$54</f>
        <v>1</v>
      </c>
      <c r="O45" s="1270">
        <f>+'1040 IDIPRON'!D17</f>
        <v>0.64421428571428574</v>
      </c>
      <c r="P45" s="1116">
        <f>+'1040 IDIPRON'!J$63</f>
        <v>0.27160000000000006</v>
      </c>
      <c r="Q45" s="1116">
        <f>+'1040 IDIPRON'!J$82</f>
        <v>0.44444444444444453</v>
      </c>
      <c r="R45" s="1116">
        <f>+'1040 IDIPRON'!J$83</f>
        <v>0</v>
      </c>
      <c r="S45" s="1116">
        <f>+'1040 IDIPRON'!J$84</f>
        <v>0</v>
      </c>
      <c r="T45" s="1268">
        <f>+'1040 IDIPRON'!D63</f>
        <v>0.25925777777777781</v>
      </c>
      <c r="U45" s="1116">
        <f>+'1040 IDIPRON'!J$85</f>
        <v>0.5</v>
      </c>
      <c r="V45" s="1116">
        <f>+'1040 IDIPRON'!J$89</f>
        <v>1</v>
      </c>
      <c r="W45" s="1116">
        <f>+'1040 IDIPRON'!J$90</f>
        <v>1</v>
      </c>
      <c r="X45" s="1274">
        <f>+'1040 IDIPRON'!D85</f>
        <v>0.8</v>
      </c>
      <c r="Y45" s="1262">
        <f>+'1040 IDIPRON'!D$91</f>
        <v>0.58974363492063497</v>
      </c>
      <c r="Z45" s="1264">
        <f>+'1040 IDIPRON'!D$91</f>
        <v>0.58974363492063497</v>
      </c>
      <c r="AA45" s="1263">
        <v>0.56658477777777783</v>
      </c>
      <c r="AB45" s="1264">
        <f t="shared" si="1"/>
        <v>2.3158857142857148E-2</v>
      </c>
      <c r="AC45" s="1277">
        <v>39</v>
      </c>
    </row>
    <row r="46" spans="1:29" s="1276" customFormat="1" ht="49.5" customHeight="1" x14ac:dyDescent="0.25">
      <c r="A46" s="1118">
        <v>1033</v>
      </c>
      <c r="B46" s="1129" t="s">
        <v>37</v>
      </c>
      <c r="C46" s="1129" t="s">
        <v>1900</v>
      </c>
      <c r="D46" s="1116">
        <f>+'1033 IDEP'!J23</f>
        <v>0</v>
      </c>
      <c r="E46" s="1116">
        <f>+'1033 IDEP'!J7</f>
        <v>0.8</v>
      </c>
      <c r="F46" s="1116">
        <f>+'1033 IDEP'!J12</f>
        <v>0.89999999999999991</v>
      </c>
      <c r="G46" s="1272">
        <f>+'1033 IDEP'!D2</f>
        <v>0.83499999999999996</v>
      </c>
      <c r="H46" s="1116">
        <f>+'1033 IDEP'!J17</f>
        <v>1</v>
      </c>
      <c r="I46" s="1116">
        <f>+'1033 IDEP'!J21</f>
        <v>0.7</v>
      </c>
      <c r="J46" s="1116">
        <f>+'1033 IDEP'!J27</f>
        <v>0.4</v>
      </c>
      <c r="K46" s="1116">
        <f>+'1033 IDEP'!J31</f>
        <v>1</v>
      </c>
      <c r="L46" s="1116">
        <f>+'1033 IDEP'!J38</f>
        <v>0</v>
      </c>
      <c r="M46" s="1116">
        <f>+'1033 IDEP'!J46</f>
        <v>0.5</v>
      </c>
      <c r="N46" s="1116">
        <f>+'1033 IDEP'!J55</f>
        <v>0</v>
      </c>
      <c r="O46" s="1270">
        <f>+'1033 IDEP'!D17</f>
        <v>0.57250000000000001</v>
      </c>
      <c r="P46" s="1116">
        <f>+'1033 IDEP'!J64</f>
        <v>0</v>
      </c>
      <c r="Q46" s="1116" t="e">
        <f>+'1033 IDEP'!#REF!</f>
        <v>#REF!</v>
      </c>
      <c r="R46" s="1116" t="e">
        <f>+'1033 IDEP'!#REF!</f>
        <v>#REF!</v>
      </c>
      <c r="S46" s="1116" t="e">
        <f>+'1033 IDEP'!#REF!</f>
        <v>#REF!</v>
      </c>
      <c r="T46" s="1268">
        <f>+'1033 IDEP'!D63</f>
        <v>0.12648000000000001</v>
      </c>
      <c r="U46" s="1116">
        <f>+'1033 IDEP'!J92</f>
        <v>0</v>
      </c>
      <c r="V46" s="1116">
        <f>+'1033 IDEP'!J96</f>
        <v>0</v>
      </c>
      <c r="W46" s="1116">
        <f>+'1033 IDEP'!J97</f>
        <v>0</v>
      </c>
      <c r="X46" s="1274">
        <f>+'1033 IDEP'!D85</f>
        <v>0.2</v>
      </c>
      <c r="Y46" s="1262">
        <f>+'1033 IDEP'!D91</f>
        <v>0.58802299999999996</v>
      </c>
      <c r="Z46" s="1264">
        <f>+'1033 IDEP'!D91</f>
        <v>0.58802299999999996</v>
      </c>
      <c r="AA46" s="1263">
        <v>0.37825000000000009</v>
      </c>
      <c r="AB46" s="1264">
        <f t="shared" si="1"/>
        <v>0.20977299999999988</v>
      </c>
      <c r="AC46" s="1287">
        <v>40</v>
      </c>
    </row>
    <row r="47" spans="1:29" s="1276" customFormat="1" ht="49.5" customHeight="1" x14ac:dyDescent="0.25">
      <c r="A47" s="1118">
        <v>1027</v>
      </c>
      <c r="B47" s="1129" t="s">
        <v>31</v>
      </c>
      <c r="C47" s="1129" t="s">
        <v>1465</v>
      </c>
      <c r="D47" s="1116">
        <f>+'1027 CA-CA'!J2</f>
        <v>0.80000000000000016</v>
      </c>
      <c r="E47" s="1116">
        <f>+'1027 CA-CA'!J7</f>
        <v>0.3</v>
      </c>
      <c r="F47" s="1116">
        <f>+'1027 CA-CA'!J12</f>
        <v>1</v>
      </c>
      <c r="G47" s="1272">
        <f>+'1027 CA-CA'!D2</f>
        <v>0.69500000000000006</v>
      </c>
      <c r="H47" s="1116">
        <f>+'1027 CA-CA'!J17</f>
        <v>0.71666666666666667</v>
      </c>
      <c r="I47" s="1116">
        <f>+'1027 CA-CA'!J21</f>
        <v>0.7</v>
      </c>
      <c r="J47" s="1116">
        <f>+'1027 CA-CA'!J27</f>
        <v>0.7</v>
      </c>
      <c r="K47" s="1116">
        <f>+'1027 CA-CA'!J31</f>
        <v>0</v>
      </c>
      <c r="L47" s="1116">
        <f>+'1027 CA-CA'!J38</f>
        <v>1.0000000000000002</v>
      </c>
      <c r="M47" s="1116">
        <f>+'1027 CA-CA'!J46</f>
        <v>0.1</v>
      </c>
      <c r="N47" s="1116">
        <f>+'1027 CA-CA'!J54</f>
        <v>0.25</v>
      </c>
      <c r="O47" s="1270">
        <f>+'1027 CA-CA'!D17</f>
        <v>0.58750000000000002</v>
      </c>
      <c r="P47" s="1116">
        <f>+'1027 CA-CA'!J63</f>
        <v>0.1144</v>
      </c>
      <c r="Q47" s="1116">
        <f>+'1027 CA-CA'!J82</f>
        <v>0</v>
      </c>
      <c r="R47" s="1116">
        <f>+'1027 CA-CA'!J83</f>
        <v>0</v>
      </c>
      <c r="S47" s="1116">
        <f>+'1027 CA-CA'!J84</f>
        <v>0.1</v>
      </c>
      <c r="T47" s="1268">
        <f>+'1027 CA-CA'!D63</f>
        <v>4.9319999999999996E-2</v>
      </c>
      <c r="U47" s="1116">
        <f>+'1027 CA-CA'!J85</f>
        <v>1</v>
      </c>
      <c r="V47" s="1116">
        <f>+'1027 CA-CA'!J89</f>
        <v>1</v>
      </c>
      <c r="W47" s="1116">
        <f>+'1027 CA-CA'!J90</f>
        <v>1</v>
      </c>
      <c r="X47" s="1274">
        <f>+'1027 CA-CA'!D85</f>
        <v>1</v>
      </c>
      <c r="Y47" s="1262">
        <f>+'1027 CA-CA'!D91</f>
        <v>0.58655700000000011</v>
      </c>
      <c r="Z47" s="1264">
        <f>+'1027 CA-CA'!D91</f>
        <v>0.58655700000000011</v>
      </c>
      <c r="AA47" s="1263">
        <v>0.42580699999999999</v>
      </c>
      <c r="AB47" s="1264">
        <f t="shared" si="1"/>
        <v>0.16075000000000012</v>
      </c>
      <c r="AC47" s="1277">
        <v>41</v>
      </c>
    </row>
    <row r="48" spans="1:29" s="1276" customFormat="1" ht="49.5" customHeight="1" x14ac:dyDescent="0.25">
      <c r="A48" s="1118">
        <v>1010</v>
      </c>
      <c r="B48" s="1129" t="s">
        <v>14</v>
      </c>
      <c r="C48" s="1129" t="s">
        <v>1138</v>
      </c>
      <c r="D48" s="1116">
        <f>+'1010 Sec.Gob.'!J$2</f>
        <v>1</v>
      </c>
      <c r="E48" s="1116">
        <f>+'1010 Sec.Gob.'!J$7</f>
        <v>0.8</v>
      </c>
      <c r="F48" s="1116">
        <f>+'1010 Sec.Gob.'!J$12</f>
        <v>1</v>
      </c>
      <c r="G48" s="1272">
        <f>+'1010 Sec.Gob.'!D2</f>
        <v>0.92999999999999994</v>
      </c>
      <c r="H48" s="1116">
        <f>+'1010 Sec.Gob.'!J$17</f>
        <v>0.15000000000000002</v>
      </c>
      <c r="I48" s="1116">
        <f>+'1010 Sec.Gob.'!J$21</f>
        <v>0.2</v>
      </c>
      <c r="J48" s="1116">
        <f>+'1010 Sec.Gob.'!J$27</f>
        <v>0.4</v>
      </c>
      <c r="K48" s="1116">
        <f>+'1010 Sec.Gob.'!J$31</f>
        <v>0.44444444444444448</v>
      </c>
      <c r="L48" s="1116">
        <f>+'1010 Sec.Gob.'!J$38</f>
        <v>0.81818181818181823</v>
      </c>
      <c r="M48" s="1116">
        <f>+'1010 Sec.Gob.'!J$46</f>
        <v>0</v>
      </c>
      <c r="N48" s="1116">
        <f>+'1010 Sec.Gob.'!J$54</f>
        <v>1</v>
      </c>
      <c r="O48" s="1270">
        <f>+'1010 Sec.Gob.'!D17</f>
        <v>0.44058080808080813</v>
      </c>
      <c r="P48" s="1116">
        <f>+'1010 Sec.Gob.'!J$63</f>
        <v>0.27160000000000006</v>
      </c>
      <c r="Q48" s="1116">
        <f>+'1010 Sec.Gob.'!J$82</f>
        <v>0.22222222222222227</v>
      </c>
      <c r="R48" s="1116">
        <f>+'1010 Sec.Gob.'!J$83</f>
        <v>9.0909090909090912E-2</v>
      </c>
      <c r="S48" s="1116">
        <f>+'1010 Sec.Gob.'!J$84</f>
        <v>0</v>
      </c>
      <c r="T48" s="1268">
        <f>+'1010 Sec.Gob.'!D63</f>
        <v>0.18400525252525254</v>
      </c>
      <c r="U48" s="1116">
        <f>+'1010 Sec.Gob.'!J$85</f>
        <v>0.5</v>
      </c>
      <c r="V48" s="1116">
        <f>+'1010 Sec.Gob.'!J$89</f>
        <v>1</v>
      </c>
      <c r="W48" s="1116">
        <f>+'1010 Sec.Gob.'!J$90</f>
        <v>1</v>
      </c>
      <c r="X48" s="1274">
        <f>+'1010 Sec.Gob.'!D85</f>
        <v>0.8</v>
      </c>
      <c r="Y48" s="1262">
        <f>+'1010 Sec.Gob.'!D$91</f>
        <v>0.57971996969696971</v>
      </c>
      <c r="Z48" s="1264">
        <f>+'1010 Sec.Gob.'!D$91</f>
        <v>0.57971996969696971</v>
      </c>
      <c r="AA48" s="1263">
        <v>0.49981677162933685</v>
      </c>
      <c r="AB48" s="1264">
        <f t="shared" si="1"/>
        <v>7.9903198067632852E-2</v>
      </c>
      <c r="AC48" s="1277">
        <v>42</v>
      </c>
    </row>
    <row r="49" spans="1:29" s="1276" customFormat="1" ht="49.5" customHeight="1" x14ac:dyDescent="0.25">
      <c r="A49" s="1118">
        <v>1035</v>
      </c>
      <c r="B49" s="1129" t="s">
        <v>38</v>
      </c>
      <c r="C49" s="1129" t="s">
        <v>1331</v>
      </c>
      <c r="D49" s="1116">
        <f>+'1035 CAPSALUD'!J2</f>
        <v>1</v>
      </c>
      <c r="E49" s="1116">
        <f>+'1035 CAPSALUD'!J7</f>
        <v>1</v>
      </c>
      <c r="F49" s="1116">
        <f>+'1035 CAPSALUD'!J12</f>
        <v>0.7</v>
      </c>
      <c r="G49" s="1272">
        <f>+'1035 CAPSALUD'!D2</f>
        <v>0.89499999999999991</v>
      </c>
      <c r="H49" s="1116">
        <f>+'1035 CAPSALUD'!J17</f>
        <v>0.58571428571428563</v>
      </c>
      <c r="I49" s="1116">
        <f>+'1035 CAPSALUD'!J21</f>
        <v>0</v>
      </c>
      <c r="J49" s="1116">
        <f>+'1035 CAPSALUD'!J27</f>
        <v>0.44285714285714284</v>
      </c>
      <c r="K49" s="1116">
        <f>+'1035 CAPSALUD'!J31</f>
        <v>0.44444444444444448</v>
      </c>
      <c r="L49" s="1116">
        <f>+'1035 CAPSALUD'!J38</f>
        <v>0.18181818181818185</v>
      </c>
      <c r="M49" s="1116">
        <f>+'1035 CAPSALUD'!J46</f>
        <v>0.75</v>
      </c>
      <c r="N49" s="1116">
        <f>+'1035 CAPSALUD'!J54</f>
        <v>1</v>
      </c>
      <c r="O49" s="1270">
        <f>+'1035 CAPSALUD'!D17</f>
        <v>0.43223665223665231</v>
      </c>
      <c r="P49" s="1116">
        <f>+'1035 CAPSALUD'!J63</f>
        <v>0.1144</v>
      </c>
      <c r="Q49" s="1116">
        <f>+'1035 CAPSALUD'!J82</f>
        <v>0</v>
      </c>
      <c r="R49" s="1116">
        <f>+'1035 CAPSALUD'!J83</f>
        <v>9.0909090909090912E-2</v>
      </c>
      <c r="S49" s="1116">
        <f>+'1035 CAPSALUD'!J84</f>
        <v>0.75</v>
      </c>
      <c r="T49" s="1268">
        <f>+'1035 CAPSALUD'!D63</f>
        <v>0.16045636363636362</v>
      </c>
      <c r="U49" s="1116">
        <f>+'1035 CAPSALUD'!J85</f>
        <v>1</v>
      </c>
      <c r="V49" s="1116">
        <f>+'1035 CAPSALUD'!J89</f>
        <v>1</v>
      </c>
      <c r="W49" s="1116">
        <f>+'1035 CAPSALUD'!J90</f>
        <v>1</v>
      </c>
      <c r="X49" s="1274">
        <f>+'1035 CAPSALUD'!D85</f>
        <v>1</v>
      </c>
      <c r="Y49" s="1262">
        <f>+'1035 CAPSALUD'!D91</f>
        <v>0.57227579509379511</v>
      </c>
      <c r="Z49" s="1264">
        <f>+'1035 CAPSALUD'!D91</f>
        <v>0.57227579509379511</v>
      </c>
      <c r="AA49" s="1263">
        <v>0.42571324999999999</v>
      </c>
      <c r="AB49" s="1264">
        <f t="shared" si="1"/>
        <v>0.14656254509379513</v>
      </c>
      <c r="AC49" s="1287">
        <v>43</v>
      </c>
    </row>
    <row r="50" spans="1:29" s="1276" customFormat="1" ht="49.5" customHeight="1" x14ac:dyDescent="0.25">
      <c r="A50" s="1118">
        <v>1004</v>
      </c>
      <c r="B50" s="1129" t="s">
        <v>1083</v>
      </c>
      <c r="C50" s="1129" t="s">
        <v>1082</v>
      </c>
      <c r="D50" s="1116">
        <f>+'1004 SDDE'!J2</f>
        <v>1</v>
      </c>
      <c r="E50" s="1116">
        <f>+'1004 SDDE'!J7</f>
        <v>0.3</v>
      </c>
      <c r="F50" s="1116">
        <f>+'1004 SDDE'!J12</f>
        <v>1</v>
      </c>
      <c r="G50" s="1272">
        <f>+'1004 SDDE'!D2</f>
        <v>0.75499999999999989</v>
      </c>
      <c r="H50" s="1116">
        <f>+'1004 SDDE'!J17</f>
        <v>0.36250000000000004</v>
      </c>
      <c r="I50" s="1116">
        <f>+'1004 SDDE'!J21</f>
        <v>0.54</v>
      </c>
      <c r="J50" s="1116">
        <f>+'1004 SDDE'!J27</f>
        <v>0.55000000000000004</v>
      </c>
      <c r="K50" s="1116">
        <f>+'1004 SDDE'!J31</f>
        <v>1</v>
      </c>
      <c r="L50" s="1116">
        <f>+'1004 SDDE'!J38</f>
        <v>0.3636363636363637</v>
      </c>
      <c r="M50" s="1116">
        <f>+'1004 SDDE'!J46</f>
        <v>0</v>
      </c>
      <c r="N50" s="1116">
        <f>+'1004 SDDE'!J54</f>
        <v>0.625</v>
      </c>
      <c r="O50" s="1270">
        <f>+'1004 SDDE'!D17</f>
        <v>0.48060227272727279</v>
      </c>
      <c r="P50" s="1116">
        <f>+'1004 SDDE'!J63</f>
        <v>0.21440000000000001</v>
      </c>
      <c r="Q50" s="1116">
        <f>+'1004 SDDE'!J82</f>
        <v>0.22222222222222227</v>
      </c>
      <c r="R50" s="1116">
        <f>+'1004 SDDE'!J83</f>
        <v>1</v>
      </c>
      <c r="S50" s="1116">
        <f>+'1004 SDDE'!J84</f>
        <v>0</v>
      </c>
      <c r="T50" s="1268">
        <f>+'1004 SDDE'!D63</f>
        <v>0.30320888888888886</v>
      </c>
      <c r="U50" s="1116">
        <f>+'1004 SDDE'!J85</f>
        <v>0.5</v>
      </c>
      <c r="V50" s="1116">
        <f>+'1004 SDDE'!J89</f>
        <v>1</v>
      </c>
      <c r="W50" s="1116">
        <f>+'1004 SDDE'!J90</f>
        <v>1</v>
      </c>
      <c r="X50" s="1274">
        <f>+'1004 SDDE'!D85</f>
        <v>0.8</v>
      </c>
      <c r="Y50" s="1262">
        <f>+'1004 SDDE'!D91</f>
        <v>0.56115213888888893</v>
      </c>
      <c r="Z50" s="1264">
        <f>+'1004 SDDE'!D91</f>
        <v>0.56115213888888893</v>
      </c>
      <c r="AA50" s="1263">
        <v>0.24753174747474746</v>
      </c>
      <c r="AB50" s="1264">
        <f t="shared" si="1"/>
        <v>0.31362039141414144</v>
      </c>
      <c r="AC50" s="1277">
        <v>44</v>
      </c>
    </row>
    <row r="51" spans="1:29" s="1276" customFormat="1" ht="49.5" customHeight="1" x14ac:dyDescent="0.25">
      <c r="A51" s="1118">
        <v>1012</v>
      </c>
      <c r="B51" s="1129" t="s">
        <v>1830</v>
      </c>
      <c r="C51" s="1129" t="s">
        <v>1829</v>
      </c>
      <c r="D51" s="1116">
        <f>+'1012 UAECOB'!J2</f>
        <v>0.2</v>
      </c>
      <c r="E51" s="1116">
        <f>+'1012 UAECOB'!J7</f>
        <v>1</v>
      </c>
      <c r="F51" s="1116">
        <f>+'1012 UAECOB'!J12</f>
        <v>0.89999999999999991</v>
      </c>
      <c r="G51" s="1272">
        <f>+'1012 UAECOB'!D2</f>
        <v>0.72499999999999987</v>
      </c>
      <c r="H51" s="1116">
        <f>+'1012 UAECOB'!J17</f>
        <v>0.78</v>
      </c>
      <c r="I51" s="1116">
        <f>+'1012 UAECOB'!J21</f>
        <v>0</v>
      </c>
      <c r="J51" s="1116">
        <f>+'1012 UAECOB'!J27</f>
        <v>0.57999999999999996</v>
      </c>
      <c r="K51" s="1116">
        <f>+'1012 UAECOB'!J31</f>
        <v>0</v>
      </c>
      <c r="L51" s="1116">
        <f>+'1012 UAECOB'!J38</f>
        <v>1.0000000000000002</v>
      </c>
      <c r="M51" s="1116">
        <f>+'1012 UAECOB'!J46</f>
        <v>0.1</v>
      </c>
      <c r="N51" s="1116">
        <f>+'1012 UAECOB'!J54</f>
        <v>0.875</v>
      </c>
      <c r="O51" s="1270">
        <f>+'1012 UAECOB'!D17</f>
        <v>0.53050000000000008</v>
      </c>
      <c r="P51" s="1116">
        <f>+'1012 UAECOB'!J63</f>
        <v>0.1144</v>
      </c>
      <c r="Q51" s="1116">
        <f>+'1012 UAECOB'!J82</f>
        <v>0</v>
      </c>
      <c r="R51" s="1116">
        <f>+'1012 UAECOB'!J83</f>
        <v>0</v>
      </c>
      <c r="S51" s="1116">
        <f>+'1012 UAECOB'!J84</f>
        <v>0.1</v>
      </c>
      <c r="T51" s="1268">
        <f>+'1012 UAECOB'!D63</f>
        <v>4.9319999999999996E-2</v>
      </c>
      <c r="U51" s="1116">
        <f>+'1012 UAECOB'!J85</f>
        <v>0.5</v>
      </c>
      <c r="V51" s="1116">
        <f>+'1012 UAECOB'!J89</f>
        <v>1</v>
      </c>
      <c r="W51" s="1116">
        <f>+'1012 UAECOB'!J90</f>
        <v>1</v>
      </c>
      <c r="X51" s="1274">
        <f>+'1012 UAECOB'!D85</f>
        <v>0.8</v>
      </c>
      <c r="Y51" s="1262">
        <f>+'1012 UAECOB'!D91</f>
        <v>0.55420700000000012</v>
      </c>
      <c r="Z51" s="1264">
        <f>+'1012 UAECOB'!D91</f>
        <v>0.55420700000000012</v>
      </c>
      <c r="AA51" s="1263">
        <v>0.52026533333333336</v>
      </c>
      <c r="AB51" s="1264">
        <f t="shared" si="1"/>
        <v>3.3941666666666759E-2</v>
      </c>
      <c r="AC51" s="1277">
        <v>45</v>
      </c>
    </row>
    <row r="52" spans="1:29" s="1276" customFormat="1" ht="49.5" customHeight="1" x14ac:dyDescent="0.25">
      <c r="A52" s="1118">
        <v>1038</v>
      </c>
      <c r="B52" s="1129" t="s">
        <v>41</v>
      </c>
      <c r="C52" s="1129" t="s">
        <v>100</v>
      </c>
      <c r="D52" s="1116">
        <f>+'1038 SDHAB'!J$2</f>
        <v>0.80000000000000016</v>
      </c>
      <c r="E52" s="1116">
        <f>+'1038 SDHAB'!J$7</f>
        <v>1</v>
      </c>
      <c r="F52" s="1116">
        <f>+'1038 SDHAB'!J$12</f>
        <v>0.8</v>
      </c>
      <c r="G52" s="1272">
        <f>+'1038 SDHAB'!D2</f>
        <v>0.87000000000000011</v>
      </c>
      <c r="H52" s="1116">
        <f>+'1038 SDHAB'!J$17</f>
        <v>0.15000000000000002</v>
      </c>
      <c r="I52" s="1116">
        <f>+'1038 SDHAB'!J$21</f>
        <v>0.35000000000000003</v>
      </c>
      <c r="J52" s="1116">
        <f>+'1038 SDHAB'!J$27</f>
        <v>0.20909090909090911</v>
      </c>
      <c r="K52" s="1116">
        <f>+'1038 SDHAB'!J$31</f>
        <v>0</v>
      </c>
      <c r="L52" s="1116">
        <f>+'1038 SDHAB'!J$38</f>
        <v>1</v>
      </c>
      <c r="M52" s="1116">
        <f>+'1038 SDHAB'!J$46</f>
        <v>0.1</v>
      </c>
      <c r="N52" s="1116">
        <f>+'1038 SDHAB'!J$54</f>
        <v>1</v>
      </c>
      <c r="O52" s="1270">
        <f>+'1038 SDHAB'!D17</f>
        <v>0.42681818181818187</v>
      </c>
      <c r="P52" s="1116">
        <f>+'1038 SDHAB'!J$63</f>
        <v>0.1144</v>
      </c>
      <c r="Q52" s="1116">
        <f>+'1038 SDHAB'!J$82</f>
        <v>0.22222222222222227</v>
      </c>
      <c r="R52" s="1116">
        <f>+'1038 SDHAB'!J$83</f>
        <v>0</v>
      </c>
      <c r="S52" s="1116">
        <f>+'1038 SDHAB'!J$84</f>
        <v>0.1</v>
      </c>
      <c r="T52" s="1268">
        <f>+'1038 SDHAB'!D63</f>
        <v>0.13820888888888888</v>
      </c>
      <c r="U52" s="1116">
        <f>+'1038 SDHAB'!J$85</f>
        <v>1</v>
      </c>
      <c r="V52" s="1116">
        <f>+'1038 SDHAB'!J$89</f>
        <v>1</v>
      </c>
      <c r="W52" s="1116">
        <f>+'1038 SDHAB'!J$90</f>
        <v>0</v>
      </c>
      <c r="X52" s="1274">
        <f>+'1038 SDHAB'!D85</f>
        <v>0.7</v>
      </c>
      <c r="Y52" s="1262">
        <f>+'1038 SDHAB'!D$91</f>
        <v>0.54457088888888894</v>
      </c>
      <c r="Z52" s="1264">
        <f>+'1038 SDHAB'!D$91</f>
        <v>0.54457088888888894</v>
      </c>
      <c r="AA52" s="1263">
        <v>0.37026654106280193</v>
      </c>
      <c r="AB52" s="1264">
        <f t="shared" si="1"/>
        <v>0.174304347826087</v>
      </c>
      <c r="AC52" s="1287">
        <v>46</v>
      </c>
    </row>
    <row r="53" spans="1:29" s="1276" customFormat="1" ht="49.5" customHeight="1" x14ac:dyDescent="0.25">
      <c r="A53" s="1118">
        <v>1031</v>
      </c>
      <c r="B53" s="1129" t="s">
        <v>35</v>
      </c>
      <c r="C53" s="1129" t="s">
        <v>1700</v>
      </c>
      <c r="D53" s="1116">
        <f>+'1031 METRO'!J$2</f>
        <v>0.80000000000000016</v>
      </c>
      <c r="E53" s="1116">
        <f>+'1031 METRO'!J$7</f>
        <v>1</v>
      </c>
      <c r="F53" s="1116">
        <f>+'1031 METRO'!J$12</f>
        <v>1</v>
      </c>
      <c r="G53" s="1272">
        <f>+'1031 METRO'!D2</f>
        <v>0.94000000000000006</v>
      </c>
      <c r="H53" s="1116">
        <f>+'1031 METRO'!J$17</f>
        <v>0.38181818181818183</v>
      </c>
      <c r="I53" s="1116">
        <f>+'1031 METRO'!J$21</f>
        <v>0.7</v>
      </c>
      <c r="J53" s="1116">
        <f>+'1031 METRO'!J$27</f>
        <v>0.5636363636363636</v>
      </c>
      <c r="K53" s="1116">
        <f>+'1031 METRO'!J$31</f>
        <v>0</v>
      </c>
      <c r="L53" s="1116">
        <f>+'1031 METRO'!J$38</f>
        <v>0</v>
      </c>
      <c r="M53" s="1116">
        <f>+'1031 METRO'!J$46</f>
        <v>0.1</v>
      </c>
      <c r="N53" s="1116">
        <f>+'1031 METRO'!J$54</f>
        <v>0.5</v>
      </c>
      <c r="O53" s="1270">
        <f>+'1031 METRO'!D17</f>
        <v>0.33500000000000002</v>
      </c>
      <c r="P53" s="1116">
        <f>+'1031 METRO'!J$63</f>
        <v>0.28600000000000009</v>
      </c>
      <c r="Q53" s="1116">
        <f>+'1031 METRO'!J$82</f>
        <v>0</v>
      </c>
      <c r="R53" s="1116">
        <f>+'1031 METRO'!J$83</f>
        <v>0</v>
      </c>
      <c r="S53" s="1116">
        <f>+'1031 METRO'!J$84</f>
        <v>0.1</v>
      </c>
      <c r="T53" s="1268">
        <f>+'1031 METRO'!D63</f>
        <v>0.10080000000000003</v>
      </c>
      <c r="U53" s="1116">
        <f>+'1031 METRO'!J$85</f>
        <v>1</v>
      </c>
      <c r="V53" s="1116">
        <f>+'1031 METRO'!J$89</f>
        <v>1</v>
      </c>
      <c r="W53" s="1116">
        <f>+'1031 METRO'!J$90</f>
        <v>1</v>
      </c>
      <c r="X53" s="1274">
        <f>+'1031 METRO'!D85</f>
        <v>1</v>
      </c>
      <c r="Y53" s="1262">
        <f>+'1031 METRO'!D$91</f>
        <v>0.52633000000000008</v>
      </c>
      <c r="Z53" s="1264">
        <f>+'1031 METRO'!D$91</f>
        <v>0.52633000000000008</v>
      </c>
      <c r="AA53" s="1263">
        <v>0.52093200000000006</v>
      </c>
      <c r="AB53" s="1264">
        <f t="shared" si="1"/>
        <v>5.3980000000000139E-3</v>
      </c>
      <c r="AC53" s="1277">
        <v>47</v>
      </c>
    </row>
    <row r="54" spans="1:29" s="1276" customFormat="1" ht="49.5" customHeight="1" x14ac:dyDescent="0.25">
      <c r="A54" s="1118">
        <v>1039</v>
      </c>
      <c r="B54" s="1129" t="s">
        <v>42</v>
      </c>
      <c r="C54" s="1129" t="s">
        <v>4085</v>
      </c>
      <c r="D54" s="1116">
        <f>+'1039 IDIGER'!J$2</f>
        <v>0.6</v>
      </c>
      <c r="E54" s="1116">
        <f>+'1039 IDIGER'!J$7</f>
        <v>1</v>
      </c>
      <c r="F54" s="1116">
        <f>+'1039 IDIGER'!J$12</f>
        <v>1</v>
      </c>
      <c r="G54" s="1272">
        <f>+'1039 IDIGER'!D2</f>
        <v>0.88</v>
      </c>
      <c r="H54" s="1116">
        <f>+'1039 IDIGER'!J$17</f>
        <v>1</v>
      </c>
      <c r="I54" s="1116">
        <f>+'1039 IDIGER'!J$21</f>
        <v>0.2</v>
      </c>
      <c r="J54" s="1116">
        <f>+'1039 IDIGER'!J$27</f>
        <v>0.7</v>
      </c>
      <c r="K54" s="1116">
        <f>+'1039 IDIGER'!J$31</f>
        <v>0</v>
      </c>
      <c r="L54" s="1116">
        <f>+'1039 IDIGER'!J$38</f>
        <v>0</v>
      </c>
      <c r="M54" s="1116">
        <f>+'1039 IDIGER'!J$46</f>
        <v>0</v>
      </c>
      <c r="N54" s="1116">
        <f>+'1039 IDIGER'!J$54</f>
        <v>0.75</v>
      </c>
      <c r="O54" s="1270">
        <f>+'1039 IDIGER'!D17</f>
        <v>0.39499999999999996</v>
      </c>
      <c r="P54" s="1116">
        <f>+'1039 IDIGER'!J$63</f>
        <v>0.1144</v>
      </c>
      <c r="Q54" s="1116">
        <f>+'1039 IDIGER'!J$82</f>
        <v>0</v>
      </c>
      <c r="R54" s="1116">
        <f>+'1039 IDIGER'!J$83</f>
        <v>0</v>
      </c>
      <c r="S54" s="1116">
        <f>+'1039 IDIGER'!J$84</f>
        <v>0</v>
      </c>
      <c r="T54" s="1268">
        <f>+'1039 IDIGER'!D63</f>
        <v>3.4319999999999996E-2</v>
      </c>
      <c r="U54" s="1116">
        <f>+'1039 IDIGER'!J$85</f>
        <v>0.5</v>
      </c>
      <c r="V54" s="1116">
        <f>+'1039 IDIGER'!J$89</f>
        <v>1</v>
      </c>
      <c r="W54" s="1116">
        <f>+'1039 IDIGER'!J$90</f>
        <v>0</v>
      </c>
      <c r="X54" s="1274">
        <f>+'1039 IDIGER'!D85</f>
        <v>0.5</v>
      </c>
      <c r="Y54" s="1262">
        <f>+'1039 IDIGER'!D$91</f>
        <v>0.50968199999999997</v>
      </c>
      <c r="Z54" s="1264">
        <f>+'1039 IDIGER'!D$91</f>
        <v>0.50968199999999997</v>
      </c>
      <c r="AA54" s="1263">
        <v>0.40901533333333334</v>
      </c>
      <c r="AB54" s="1264">
        <f t="shared" si="1"/>
        <v>0.10066666666666663</v>
      </c>
      <c r="AC54" s="1277">
        <v>48</v>
      </c>
    </row>
    <row r="55" spans="1:29" s="1276" customFormat="1" ht="49.5" customHeight="1" x14ac:dyDescent="0.25">
      <c r="A55" s="1118">
        <v>1016</v>
      </c>
      <c r="B55" s="1129" t="s">
        <v>5971</v>
      </c>
      <c r="C55" s="1129" t="s">
        <v>1082</v>
      </c>
      <c r="D55" s="1116">
        <f>+'1016 IPES'!J$2</f>
        <v>1</v>
      </c>
      <c r="E55" s="1116">
        <f>+'1016 IPES'!J$7</f>
        <v>1</v>
      </c>
      <c r="F55" s="1116">
        <f>+'1016 IPES'!J$12</f>
        <v>1</v>
      </c>
      <c r="G55" s="1272">
        <f>+'1016 IPES'!D2</f>
        <v>0.99999999999999989</v>
      </c>
      <c r="H55" s="1116">
        <f>+'1016 IPES'!J$17</f>
        <v>0.23500000000000004</v>
      </c>
      <c r="I55" s="1116">
        <f>+'1016 IPES'!J$21</f>
        <v>0.4</v>
      </c>
      <c r="J55" s="1116">
        <f>+'1016 IPES'!J$27</f>
        <v>0.16</v>
      </c>
      <c r="K55" s="1116">
        <f>+'1016 IPES'!J$31</f>
        <v>0.22222222222222224</v>
      </c>
      <c r="L55" s="1116">
        <f>+'1016 IPES'!J$38</f>
        <v>0</v>
      </c>
      <c r="M55" s="1116">
        <f>+'1016 IPES'!J$46</f>
        <v>0.4</v>
      </c>
      <c r="N55" s="1116">
        <f>+'1016 IPES'!J$54</f>
        <v>1</v>
      </c>
      <c r="O55" s="1270">
        <f>+'1016 IPES'!D17</f>
        <v>0.28947222222222224</v>
      </c>
      <c r="P55" s="1116">
        <f>+'1016 IPES'!J$63</f>
        <v>0.27160000000000006</v>
      </c>
      <c r="Q55" s="1116">
        <f>+'1016 IPES'!J$82</f>
        <v>0</v>
      </c>
      <c r="R55" s="1116">
        <f>+'1016 IPES'!J$83</f>
        <v>0</v>
      </c>
      <c r="S55" s="1116">
        <f>+'1016 IPES'!J$84</f>
        <v>0.4</v>
      </c>
      <c r="T55" s="1268">
        <f>+'1016 IPES'!D63</f>
        <v>0.14147999999999999</v>
      </c>
      <c r="U55" s="1116">
        <f>+'1016 IPES'!J$85</f>
        <v>0.75000000000000011</v>
      </c>
      <c r="V55" s="1116">
        <f>+'1016 IPES'!J$89</f>
        <v>0</v>
      </c>
      <c r="W55" s="1116">
        <f>+'1016 IPES'!J$90</f>
        <v>1</v>
      </c>
      <c r="X55" s="1274">
        <f>+'1016 IPES'!D85</f>
        <v>0.60000000000000009</v>
      </c>
      <c r="Y55" s="1262">
        <f>+'1016 IPES'!D$91</f>
        <v>0.50335772222222219</v>
      </c>
      <c r="Z55" s="1264">
        <f>+'1016 IPES'!D$91</f>
        <v>0.50335772222222219</v>
      </c>
      <c r="AA55" s="1263">
        <v>0.52143966666666663</v>
      </c>
      <c r="AB55" s="1264">
        <f t="shared" si="1"/>
        <v>-1.8081944444444442E-2</v>
      </c>
      <c r="AC55" s="1287">
        <v>49</v>
      </c>
    </row>
    <row r="56" spans="1:29" s="1276" customFormat="1" ht="49.5" customHeight="1" x14ac:dyDescent="0.25">
      <c r="A56" s="1118">
        <v>1023</v>
      </c>
      <c r="B56" s="1129" t="s">
        <v>27</v>
      </c>
      <c r="C56" s="1129" t="s">
        <v>2759</v>
      </c>
      <c r="D56" s="1116">
        <f>+'1023 PERS.'!J$2</f>
        <v>0.6</v>
      </c>
      <c r="E56" s="1116">
        <f>+'1023 PERS.'!J$7</f>
        <v>0.8</v>
      </c>
      <c r="F56" s="1116">
        <f>+'1023 PERS.'!J$12</f>
        <v>0.8</v>
      </c>
      <c r="G56" s="1272">
        <f>+'1023 PERS.'!D2</f>
        <v>0.74</v>
      </c>
      <c r="H56" s="1116">
        <f>+'1023 PERS.'!J$17</f>
        <v>0.25303030303030305</v>
      </c>
      <c r="I56" s="1116">
        <f>+'1023 PERS.'!J$21</f>
        <v>0.59000000000000008</v>
      </c>
      <c r="J56" s="1116">
        <f>+'1023 PERS.'!J$27</f>
        <v>0.47272727272727272</v>
      </c>
      <c r="K56" s="1116">
        <f>+'1023 PERS.'!J$31</f>
        <v>0.44444444444444448</v>
      </c>
      <c r="L56" s="1116">
        <f>+'1023 PERS.'!J$38</f>
        <v>0.3636363636363637</v>
      </c>
      <c r="M56" s="1116">
        <f>+'1023 PERS.'!J$46</f>
        <v>0</v>
      </c>
      <c r="N56" s="1116">
        <f>+'1023 PERS.'!J$54</f>
        <v>0.625</v>
      </c>
      <c r="O56" s="1270">
        <f>+'1023 PERS.'!D17</f>
        <v>0.40067171717171723</v>
      </c>
      <c r="P56" s="1116">
        <f>+'1023 PERS.'!J$63</f>
        <v>0.31440000000000001</v>
      </c>
      <c r="Q56" s="1116">
        <f>+'1023 PERS.'!J$82</f>
        <v>0</v>
      </c>
      <c r="R56" s="1116">
        <f>+'1023 PERS.'!J$83</f>
        <v>0</v>
      </c>
      <c r="S56" s="1116">
        <f>+'1023 PERS.'!J$84</f>
        <v>0</v>
      </c>
      <c r="T56" s="1268">
        <f>+'1023 PERS.'!D63</f>
        <v>9.4320000000000001E-2</v>
      </c>
      <c r="U56" s="1116">
        <f>+'1023 PERS.'!J$85</f>
        <v>1</v>
      </c>
      <c r="V56" s="1116">
        <f>+'1023 PERS.'!J$89</f>
        <v>1</v>
      </c>
      <c r="W56" s="1116">
        <f>+'1023 PERS.'!J$90</f>
        <v>1</v>
      </c>
      <c r="X56" s="1274">
        <f>+'1023 PERS.'!D85</f>
        <v>1</v>
      </c>
      <c r="Y56" s="1262">
        <f>+'1023 PERS.'!D$91</f>
        <v>0.50180144444444452</v>
      </c>
      <c r="Z56" s="1264">
        <f>+'1023 PERS.'!D$91</f>
        <v>0.50180144444444452</v>
      </c>
      <c r="AA56" s="1263">
        <v>0.45568199999999998</v>
      </c>
      <c r="AB56" s="1264">
        <f t="shared" si="1"/>
        <v>4.6119444444444546E-2</v>
      </c>
      <c r="AC56" s="1277">
        <v>50</v>
      </c>
    </row>
    <row r="57" spans="1:29" s="1276" customFormat="1" ht="49.5" customHeight="1" x14ac:dyDescent="0.25">
      <c r="A57" s="1118">
        <v>1037</v>
      </c>
      <c r="B57" s="1129" t="s">
        <v>40</v>
      </c>
      <c r="C57" s="1129" t="s">
        <v>1082</v>
      </c>
      <c r="D57" s="1116">
        <f>+'1037 INVEST'!J2</f>
        <v>0.85000000000000009</v>
      </c>
      <c r="E57" s="1116">
        <f>+'1037 INVEST'!J7</f>
        <v>0.4</v>
      </c>
      <c r="F57" s="1116">
        <f>+'1037 INVEST'!J12</f>
        <v>0.4</v>
      </c>
      <c r="G57" s="1272">
        <f>+'1037 INVEST'!D2</f>
        <v>0.53500000000000003</v>
      </c>
      <c r="H57" s="1116">
        <f>+'1037 INVEST'!J17</f>
        <v>0.29166666666666669</v>
      </c>
      <c r="I57" s="1116">
        <f>+'1037 INVEST'!J21</f>
        <v>0.15000000000000002</v>
      </c>
      <c r="J57" s="1116">
        <f>+'1037 INVEST'!J27</f>
        <v>0.2</v>
      </c>
      <c r="K57" s="1116">
        <f>+'1037 INVEST'!J31</f>
        <v>0</v>
      </c>
      <c r="L57" s="1116">
        <f>+'1037 INVEST'!J38</f>
        <v>0.3636363636363637</v>
      </c>
      <c r="M57" s="1116">
        <f>+'1037 INVEST'!J46</f>
        <v>1</v>
      </c>
      <c r="N57" s="1116">
        <f>+'1037 INVEST'!J54</f>
        <v>1</v>
      </c>
      <c r="O57" s="1270">
        <f>+'1037 INVEST'!D17</f>
        <v>0.37897727272727277</v>
      </c>
      <c r="P57" s="1116">
        <f>+'1037 INVEST'!J63</f>
        <v>0.18580000000000002</v>
      </c>
      <c r="Q57" s="1116">
        <f>+'1037 INVEST'!J82</f>
        <v>0.77777777777777779</v>
      </c>
      <c r="R57" s="1116">
        <f>+'1037 INVEST'!J83</f>
        <v>0</v>
      </c>
      <c r="S57" s="1116">
        <f>+'1037 INVEST'!J84</f>
        <v>1</v>
      </c>
      <c r="T57" s="1268">
        <f>+'1037 INVEST'!D63</f>
        <v>0.51685111111111115</v>
      </c>
      <c r="U57" s="1116">
        <f>+'1037 INVEST'!J85</f>
        <v>0.5</v>
      </c>
      <c r="V57" s="1116">
        <f>+'1037 INVEST'!J89</f>
        <v>1</v>
      </c>
      <c r="W57" s="1116">
        <f>+'1037 INVEST'!J90</f>
        <v>1</v>
      </c>
      <c r="X57" s="1274">
        <f>+'1037 INVEST'!D85</f>
        <v>0.8</v>
      </c>
      <c r="Y57" s="1262">
        <f>+'1037 INVEST'!D91</f>
        <v>0.46062261111111114</v>
      </c>
      <c r="Z57" s="1264">
        <f>+'1037 INVEST'!D91</f>
        <v>0.46062261111111114</v>
      </c>
      <c r="AA57" s="1263">
        <v>0.62307638888888894</v>
      </c>
      <c r="AB57" s="1264">
        <f t="shared" si="1"/>
        <v>-0.16245377777777781</v>
      </c>
      <c r="AC57" s="1277">
        <v>51</v>
      </c>
    </row>
    <row r="58" spans="1:29" s="1276" customFormat="1" ht="49.5" customHeight="1" x14ac:dyDescent="0.25">
      <c r="A58" s="1118">
        <v>1024</v>
      </c>
      <c r="B58" s="1129" t="s">
        <v>2907</v>
      </c>
      <c r="C58" s="1129" t="s">
        <v>1465</v>
      </c>
      <c r="D58" s="1116">
        <f>+'1024 FUGA'!J2</f>
        <v>0.80000000000000016</v>
      </c>
      <c r="E58" s="1116">
        <f>+'1024 FUGA'!J7</f>
        <v>0.90000000000000013</v>
      </c>
      <c r="F58" s="1116">
        <f>+'1024 FUGA'!J12</f>
        <v>0.60000000000000009</v>
      </c>
      <c r="G58" s="1272">
        <f>+'1024 FUGA'!D2</f>
        <v>0.76500000000000012</v>
      </c>
      <c r="H58" s="1116">
        <f>+'1024 FUGA'!J17</f>
        <v>0.89375000000000004</v>
      </c>
      <c r="I58" s="1116">
        <f>+'1024 FUGA'!J21</f>
        <v>0.15000000000000002</v>
      </c>
      <c r="J58" s="1116">
        <f>+'1024 FUGA'!J27</f>
        <v>0.92500000000000004</v>
      </c>
      <c r="K58" s="1116">
        <f>+'1024 FUGA'!J31</f>
        <v>0</v>
      </c>
      <c r="L58" s="1116">
        <f>+'1024 FUGA'!J38</f>
        <v>0</v>
      </c>
      <c r="M58" s="1116">
        <f>+'1024 FUGA'!J46</f>
        <v>0</v>
      </c>
      <c r="N58" s="1116">
        <f>+'1024 FUGA'!J54</f>
        <v>0</v>
      </c>
      <c r="O58" s="1270">
        <f>+'1024 FUGA'!D17</f>
        <v>0.34156249999999999</v>
      </c>
      <c r="P58" s="1116">
        <f>+'1024 FUGA'!J63</f>
        <v>0.20020000000000004</v>
      </c>
      <c r="Q58" s="1116">
        <f>+'1024 FUGA'!J82</f>
        <v>0</v>
      </c>
      <c r="R58" s="1116">
        <f>+'1024 FUGA'!J83</f>
        <v>0</v>
      </c>
      <c r="S58" s="1116">
        <f>+'1024 FUGA'!J84</f>
        <v>0</v>
      </c>
      <c r="T58" s="1268">
        <f>+'1024 FUGA'!D63</f>
        <v>6.0060000000000009E-2</v>
      </c>
      <c r="U58" s="1116">
        <f>+'1024 FUGA'!J85</f>
        <v>0.5</v>
      </c>
      <c r="V58" s="1116">
        <f>+'1024 FUGA'!J89</f>
        <v>1</v>
      </c>
      <c r="W58" s="1116">
        <f>+'1024 FUGA'!J90</f>
        <v>0</v>
      </c>
      <c r="X58" s="1274">
        <f>+'1024 FUGA'!D85</f>
        <v>0.5</v>
      </c>
      <c r="Y58" s="1262">
        <f>+'1024 FUGA'!D91</f>
        <v>0.44836537500000012</v>
      </c>
      <c r="Z58" s="1264">
        <f>+'1024 FUGA'!D91</f>
        <v>0.44836537500000012</v>
      </c>
      <c r="AA58" s="1263">
        <v>0.17925000000000002</v>
      </c>
      <c r="AB58" s="1264">
        <f t="shared" si="1"/>
        <v>0.2691153750000001</v>
      </c>
      <c r="AC58" s="1287">
        <v>52</v>
      </c>
    </row>
    <row r="59" spans="1:29" s="1276" customFormat="1" ht="49.5" customHeight="1" x14ac:dyDescent="0.25">
      <c r="A59" s="1118">
        <v>1007</v>
      </c>
      <c r="B59" s="1129" t="s">
        <v>11</v>
      </c>
      <c r="C59" s="1129" t="s">
        <v>1331</v>
      </c>
      <c r="D59" s="1116">
        <f>+'1007 EGAT'!J2</f>
        <v>1</v>
      </c>
      <c r="E59" s="1116">
        <f>+'1007 EGAT'!J7</f>
        <v>1</v>
      </c>
      <c r="F59" s="1116">
        <f>+'1007 EGAT'!J12</f>
        <v>0.89999999999999991</v>
      </c>
      <c r="G59" s="1272">
        <f>+'1007 EGAT'!D2</f>
        <v>0.96499999999999986</v>
      </c>
      <c r="H59" s="1116">
        <f>+'1007 EGAT'!J17</f>
        <v>0</v>
      </c>
      <c r="I59" s="1116">
        <f>+'1007 EGAT'!J21</f>
        <v>0</v>
      </c>
      <c r="J59" s="1116">
        <f>+'1007 EGAT'!J27</f>
        <v>0.47499999999999998</v>
      </c>
      <c r="K59" s="1116">
        <f>+'1007 EGAT'!J31</f>
        <v>0</v>
      </c>
      <c r="L59" s="1116">
        <f>+'1007 EGAT'!J38</f>
        <v>0</v>
      </c>
      <c r="M59" s="1116">
        <f>+'1007 EGAT'!J46</f>
        <v>0.1</v>
      </c>
      <c r="N59" s="1116">
        <f>+'1007 EGAT'!J54</f>
        <v>0.5</v>
      </c>
      <c r="O59" s="1270">
        <f>+'1007 EGAT'!D17</f>
        <v>0.15500000000000003</v>
      </c>
      <c r="P59" s="1116">
        <f>+'1007 EGAT'!J63</f>
        <v>0</v>
      </c>
      <c r="Q59" s="1116">
        <f>+'1007 EGAT'!J82</f>
        <v>0</v>
      </c>
      <c r="R59" s="1116">
        <f>+'1007 EGAT'!J83</f>
        <v>0</v>
      </c>
      <c r="S59" s="1116">
        <f>+'1007 EGAT'!J84</f>
        <v>0.1</v>
      </c>
      <c r="T59" s="1268">
        <f>+'1007 EGAT'!D63</f>
        <v>1.4999999999999999E-2</v>
      </c>
      <c r="U59" s="1116">
        <f>+'1007 EGAT'!J85</f>
        <v>0.5</v>
      </c>
      <c r="V59" s="1116">
        <f>+'1007 EGAT'!J89</f>
        <v>1</v>
      </c>
      <c r="W59" s="1116">
        <f>+'1007 EGAT'!J90</f>
        <v>1</v>
      </c>
      <c r="X59" s="1274">
        <f>+'1007 EGAT'!D85</f>
        <v>0.8</v>
      </c>
      <c r="Y59" s="1262">
        <f>+'1007 EGAT'!D91</f>
        <v>0.4162499999999999</v>
      </c>
      <c r="Z59" s="1264">
        <f>+'1007 EGAT'!D91</f>
        <v>0.4162499999999999</v>
      </c>
      <c r="AA59" s="1263">
        <v>0.28949999999999998</v>
      </c>
      <c r="AB59" s="1264">
        <f t="shared" si="1"/>
        <v>0.12674999999999992</v>
      </c>
      <c r="AC59" s="1277">
        <v>53</v>
      </c>
    </row>
    <row r="60" spans="1:29" s="1276" customFormat="1" ht="49.5" customHeight="1" x14ac:dyDescent="0.25">
      <c r="A60" s="1118">
        <v>1002</v>
      </c>
      <c r="B60" s="1129" t="s">
        <v>6</v>
      </c>
      <c r="C60" s="1129" t="s">
        <v>100</v>
      </c>
      <c r="D60" s="1116">
        <f>+'1002 Aguas'!J$2</f>
        <v>1</v>
      </c>
      <c r="E60" s="1116">
        <f>+'1002 Aguas'!J$7</f>
        <v>1</v>
      </c>
      <c r="F60" s="1116">
        <f>+'1002 Aguas'!J$12</f>
        <v>0.8</v>
      </c>
      <c r="G60" s="1272">
        <f>+'1002 Aguas'!D2</f>
        <v>0.92999999999999994</v>
      </c>
      <c r="H60" s="1116">
        <f>+'1002 Aguas'!J$17</f>
        <v>0.10625</v>
      </c>
      <c r="I60" s="1116">
        <f>+'1002 Aguas'!J$21</f>
        <v>0</v>
      </c>
      <c r="J60" s="1116">
        <f>+'1002 Aguas'!J$27</f>
        <v>0.17499999999999999</v>
      </c>
      <c r="K60" s="1116">
        <f>+'1002 Aguas'!J$31</f>
        <v>0</v>
      </c>
      <c r="L60" s="1116">
        <f>+'1002 Aguas'!J$38</f>
        <v>0</v>
      </c>
      <c r="M60" s="1116">
        <f>+'1002 Aguas'!J$46</f>
        <v>0</v>
      </c>
      <c r="N60" s="1116">
        <f>+'1002 Aguas'!J$54</f>
        <v>0.625</v>
      </c>
      <c r="O60" s="1270">
        <f>+'1002 Aguas'!D17</f>
        <v>0.1134375</v>
      </c>
      <c r="P60" s="1116">
        <f>+'1002 Aguas'!J$63</f>
        <v>0.1144</v>
      </c>
      <c r="Q60" s="1116">
        <f>+'1002 Aguas'!J$82</f>
        <v>0</v>
      </c>
      <c r="R60" s="1116">
        <f>+'1002 Aguas'!J$83</f>
        <v>0</v>
      </c>
      <c r="S60" s="1116">
        <f>+'1002 Aguas'!J$84</f>
        <v>0</v>
      </c>
      <c r="T60" s="1268">
        <f>+'1002 Aguas'!D63</f>
        <v>3.4319999999999996E-2</v>
      </c>
      <c r="U60" s="1116">
        <f>+'1002 Aguas'!J$85</f>
        <v>0.5</v>
      </c>
      <c r="V60" s="1116">
        <f>+'1002 Aguas'!J$89</f>
        <v>0</v>
      </c>
      <c r="W60" s="1116">
        <f>+'1002 Aguas'!J$90</f>
        <v>1</v>
      </c>
      <c r="X60" s="1274">
        <f>+'1002 Aguas'!D85</f>
        <v>0.5</v>
      </c>
      <c r="Y60" s="1262">
        <f>+'1002 Aguas'!D$91</f>
        <v>0.36982262499999996</v>
      </c>
      <c r="Z60" s="1264">
        <f>+'1002 Aguas'!D$91</f>
        <v>0.36982262499999996</v>
      </c>
      <c r="AA60" s="1263">
        <v>0.15655339999999998</v>
      </c>
      <c r="AB60" s="1264">
        <f t="shared" si="1"/>
        <v>0.21326922499999998</v>
      </c>
      <c r="AC60" s="1277">
        <v>54</v>
      </c>
    </row>
    <row r="61" spans="1:29" s="1276" customFormat="1" ht="49.5" customHeight="1" x14ac:dyDescent="0.25">
      <c r="A61" s="1118">
        <v>1032</v>
      </c>
      <c r="B61" s="1129" t="s">
        <v>5972</v>
      </c>
      <c r="C61" s="1129" t="s">
        <v>100</v>
      </c>
      <c r="D61" s="1116">
        <f>+'1032 UAESP'!J2</f>
        <v>1</v>
      </c>
      <c r="E61" s="1116">
        <f>+'1032 UAESP'!J7</f>
        <v>1</v>
      </c>
      <c r="F61" s="1116">
        <f>+'1032 UAESP'!J12</f>
        <v>0.30000000000000004</v>
      </c>
      <c r="G61" s="1272">
        <f>+'1032 UAESP'!D2</f>
        <v>0.75499999999999989</v>
      </c>
      <c r="H61" s="1116">
        <f>+'1032 UAESP'!J17</f>
        <v>0</v>
      </c>
      <c r="I61" s="1116">
        <f>+'1032 UAESP'!J21</f>
        <v>0</v>
      </c>
      <c r="J61" s="1116">
        <f>+'1032 UAESP'!J27</f>
        <v>0.20909090909090911</v>
      </c>
      <c r="K61" s="1116">
        <f>+'1032 UAESP'!J31</f>
        <v>0</v>
      </c>
      <c r="L61" s="1116">
        <f>+'1032 UAESP'!J38</f>
        <v>0.3636363636363637</v>
      </c>
      <c r="M61" s="1116">
        <f>+'1032 UAESP'!J46</f>
        <v>0.1</v>
      </c>
      <c r="N61" s="1116">
        <f>+'1032 UAESP'!J55</f>
        <v>0</v>
      </c>
      <c r="O61" s="1270">
        <f>+'1032 UAESP'!D17</f>
        <v>0.17454545454545456</v>
      </c>
      <c r="P61" s="1116">
        <f>+'1032 UAESP'!J64</f>
        <v>0</v>
      </c>
      <c r="Q61" s="1116" t="e">
        <f>+'1032 UAESP'!#REF!</f>
        <v>#REF!</v>
      </c>
      <c r="R61" s="1116" t="e">
        <f>+'1032 UAESP'!#REF!</f>
        <v>#REF!</v>
      </c>
      <c r="S61" s="1116" t="e">
        <f>+'1032 UAESP'!#REF!</f>
        <v>#REF!</v>
      </c>
      <c r="T61" s="1268">
        <f>+'1032 UAESP'!D63</f>
        <v>0.17252888888888895</v>
      </c>
      <c r="U61" s="1116" t="e">
        <f>+'1032 UAESP'!#REF!</f>
        <v>#REF!</v>
      </c>
      <c r="V61" s="1116" t="e">
        <f>+'1032 UAESP'!#REF!</f>
        <v>#REF!</v>
      </c>
      <c r="W61" s="1116" t="e">
        <f>+'1032 UAESP'!#REF!</f>
        <v>#REF!</v>
      </c>
      <c r="X61" s="1274">
        <f>+'1032 UAESP'!D85</f>
        <v>0.6</v>
      </c>
      <c r="Y61" s="1262">
        <f>+'1032 UAESP'!D$91</f>
        <v>0.3697528888888888</v>
      </c>
      <c r="Z61" s="1264">
        <f>+'1032 UAESP'!D$91</f>
        <v>0.3697528888888888</v>
      </c>
      <c r="AA61" s="1263">
        <v>0.36243199999999998</v>
      </c>
      <c r="AB61" s="1264">
        <f t="shared" si="1"/>
        <v>7.3208888888888213E-3</v>
      </c>
      <c r="AC61" s="1287">
        <v>55</v>
      </c>
    </row>
    <row r="62" spans="1:29" s="1276" customFormat="1" ht="49.5" customHeight="1" x14ac:dyDescent="0.25">
      <c r="A62" s="1118">
        <v>1013</v>
      </c>
      <c r="B62" s="1129" t="s">
        <v>17</v>
      </c>
      <c r="C62" s="1129" t="s">
        <v>1900</v>
      </c>
      <c r="D62" s="1116">
        <f>+'1013 Un.Dis.'!J$2</f>
        <v>0.6</v>
      </c>
      <c r="E62" s="1116">
        <f>+'1013 Un.Dis.'!J$7</f>
        <v>1</v>
      </c>
      <c r="F62" s="1116">
        <f>+'1013 Un.Dis.'!J$12</f>
        <v>0.5</v>
      </c>
      <c r="G62" s="1272">
        <f>+'1013 Un.Dis.'!D2</f>
        <v>0.70500000000000007</v>
      </c>
      <c r="H62" s="1116">
        <f>+'1013 Un.Dis.'!J$17</f>
        <v>0.15000000000000002</v>
      </c>
      <c r="I62" s="1116">
        <f>+'1013 Un.Dis.'!J$21</f>
        <v>0.2</v>
      </c>
      <c r="J62" s="1116">
        <f>+'1013 Un.Dis.'!J$27</f>
        <v>0.1</v>
      </c>
      <c r="K62" s="1116">
        <f>+'1013 Un.Dis.'!J$31</f>
        <v>0.22222222222222224</v>
      </c>
      <c r="L62" s="1116">
        <f>+'1013 Un.Dis.'!J$38</f>
        <v>0</v>
      </c>
      <c r="M62" s="1116">
        <f>+'1013 Un.Dis.'!J$46</f>
        <v>0.1</v>
      </c>
      <c r="N62" s="1116">
        <f>+'1013 Un.Dis.'!J$54</f>
        <v>1</v>
      </c>
      <c r="O62" s="1270">
        <f>+'1013 Un.Dis.'!D17</f>
        <v>0.20472222222222225</v>
      </c>
      <c r="P62" s="1116">
        <f>+'1013 Un.Dis.'!J$63</f>
        <v>0.21440000000000003</v>
      </c>
      <c r="Q62" s="1116">
        <f>+'1013 Un.Dis.'!J$82</f>
        <v>0</v>
      </c>
      <c r="R62" s="1116">
        <f>+'1013 Un.Dis.'!J$83</f>
        <v>0</v>
      </c>
      <c r="S62" s="1116">
        <f>+'1013 Un.Dis.'!J$84</f>
        <v>0.1</v>
      </c>
      <c r="T62" s="1268">
        <f>+'1013 Un.Dis.'!D63</f>
        <v>7.9320000000000002E-2</v>
      </c>
      <c r="U62" s="1116">
        <f>+'1013 Un.Dis.'!J$85</f>
        <v>0.25</v>
      </c>
      <c r="V62" s="1116">
        <f>+'1013 Un.Dis.'!J$89</f>
        <v>1</v>
      </c>
      <c r="W62" s="1116">
        <f>+'1013 Un.Dis.'!J$90</f>
        <v>1</v>
      </c>
      <c r="X62" s="1274">
        <f>+'1013 Un.Dis.'!D85</f>
        <v>0.7</v>
      </c>
      <c r="Y62" s="1262">
        <f>+'1013 Un.Dis.'!D$91</f>
        <v>0.36702922222222223</v>
      </c>
      <c r="Z62" s="1264">
        <f>+'1013 Un.Dis.'!D$91</f>
        <v>0.36702922222222223</v>
      </c>
      <c r="AA62" s="1263">
        <v>0.37676785858585859</v>
      </c>
      <c r="AB62" s="1264">
        <f t="shared" si="1"/>
        <v>-9.738636363636366E-3</v>
      </c>
      <c r="AC62" s="1277">
        <v>56</v>
      </c>
    </row>
    <row r="63" spans="1:29" s="1276" customFormat="1" ht="49.5" customHeight="1" x14ac:dyDescent="0.25">
      <c r="A63" s="1118">
        <v>1028</v>
      </c>
      <c r="B63" s="1129" t="s">
        <v>32</v>
      </c>
      <c r="C63" s="1129" t="s">
        <v>32</v>
      </c>
      <c r="D63" s="1116">
        <f>+'1028 CONCEJO'!J$2</f>
        <v>1</v>
      </c>
      <c r="E63" s="1116">
        <f>+'1028 CONCEJO'!J$7</f>
        <v>0.3</v>
      </c>
      <c r="F63" s="1116">
        <f>+'1028 CONCEJO'!J$12</f>
        <v>0</v>
      </c>
      <c r="G63" s="1272">
        <f>+'1028 CONCEJO'!D2</f>
        <v>0.40499999999999997</v>
      </c>
      <c r="H63" s="1116">
        <f>+'1028 CONCEJO'!J$17</f>
        <v>0.15000000000000002</v>
      </c>
      <c r="I63" s="1116">
        <f>+'1028 CONCEJO'!J$21</f>
        <v>0.2</v>
      </c>
      <c r="J63" s="1116">
        <f>+'1028 CONCEJO'!J$27</f>
        <v>0.4</v>
      </c>
      <c r="K63" s="1116">
        <f>+'1028 CONCEJO'!J$31</f>
        <v>0</v>
      </c>
      <c r="L63" s="1116">
        <f>+'1028 CONCEJO'!J$38</f>
        <v>0</v>
      </c>
      <c r="M63" s="1116">
        <f>+'1028 CONCEJO'!J$46</f>
        <v>0</v>
      </c>
      <c r="N63" s="1116">
        <f>+'1028 CONCEJO'!J$54</f>
        <v>0.875</v>
      </c>
      <c r="O63" s="1270">
        <f>+'1028 CONCEJO'!D17</f>
        <v>0.22000000000000003</v>
      </c>
      <c r="P63" s="1116">
        <f>+'1028 CONCEJO'!J$63</f>
        <v>0</v>
      </c>
      <c r="Q63" s="1116">
        <f>+'1028 CONCEJO'!J$82</f>
        <v>0</v>
      </c>
      <c r="R63" s="1116">
        <f>+'1028 CONCEJO'!J$83</f>
        <v>0</v>
      </c>
      <c r="S63" s="1116">
        <f>+'1028 CONCEJO'!J$84</f>
        <v>0</v>
      </c>
      <c r="T63" s="1268">
        <f>+'1028 CONCEJO'!D63</f>
        <v>0</v>
      </c>
      <c r="U63" s="1116">
        <f>+'1028 CONCEJO'!J$85</f>
        <v>0</v>
      </c>
      <c r="V63" s="1116">
        <f>+'1028 CONCEJO'!J$89</f>
        <v>0</v>
      </c>
      <c r="W63" s="1116">
        <f>+'1028 CONCEJO'!J$90</f>
        <v>1</v>
      </c>
      <c r="X63" s="1274">
        <f>+'1028 CONCEJO'!D85</f>
        <v>0.3</v>
      </c>
      <c r="Y63" s="1262">
        <f>+'1028 CONCEJO'!D$91</f>
        <v>0.25750000000000001</v>
      </c>
      <c r="Z63" s="1264">
        <f>+'1028 CONCEJO'!D$91</f>
        <v>0.25750000000000001</v>
      </c>
      <c r="AA63" s="1263">
        <v>0.25750000000000001</v>
      </c>
      <c r="AB63" s="1264">
        <f t="shared" si="1"/>
        <v>0</v>
      </c>
      <c r="AC63" s="1277">
        <v>57</v>
      </c>
    </row>
    <row r="64" spans="1:29" s="1276" customFormat="1" ht="49.5" customHeight="1" thickBot="1" x14ac:dyDescent="0.3">
      <c r="A64" s="1119">
        <v>1008</v>
      </c>
      <c r="B64" s="1131" t="s">
        <v>12</v>
      </c>
      <c r="C64" s="1131" t="s">
        <v>1331</v>
      </c>
      <c r="D64" s="1117">
        <f>+'1008 IDCBIS'!J2</f>
        <v>0.65000000000000013</v>
      </c>
      <c r="E64" s="1117">
        <f>+'1008 IDCBIS'!J7</f>
        <v>0.3</v>
      </c>
      <c r="F64" s="1117">
        <f>+'1008 IDCBIS'!J12</f>
        <v>0</v>
      </c>
      <c r="G64" s="1273">
        <f>+'1008 IDCBIS'!D2</f>
        <v>0.30000000000000004</v>
      </c>
      <c r="H64" s="1117">
        <f>+'1008 IDCBIS'!J17</f>
        <v>0</v>
      </c>
      <c r="I64" s="1117">
        <f>+'1008 IDCBIS'!J21</f>
        <v>0</v>
      </c>
      <c r="J64" s="1117">
        <f>+'1008 IDCBIS'!J27</f>
        <v>0.46923076923076923</v>
      </c>
      <c r="K64" s="1117">
        <f>+'1008 IDCBIS'!J31</f>
        <v>0</v>
      </c>
      <c r="L64" s="1117">
        <f>+'1008 IDCBIS'!J38</f>
        <v>0</v>
      </c>
      <c r="M64" s="1117">
        <f>+'1008 IDCBIS'!J46</f>
        <v>0</v>
      </c>
      <c r="N64" s="1117">
        <f>+'1008 IDCBIS'!J54</f>
        <v>0.125</v>
      </c>
      <c r="O64" s="1271">
        <f>+'1008 IDCBIS'!D17</f>
        <v>0.10634615384615385</v>
      </c>
      <c r="P64" s="1117">
        <f>+'1008 IDCBIS'!J63</f>
        <v>0</v>
      </c>
      <c r="Q64" s="1117">
        <f>+'1008 IDCBIS'!J82</f>
        <v>0</v>
      </c>
      <c r="R64" s="1117">
        <f>+'1008 IDCBIS'!J83</f>
        <v>0</v>
      </c>
      <c r="S64" s="1117">
        <f>+'1008 IDCBIS'!J84</f>
        <v>0</v>
      </c>
      <c r="T64" s="1269">
        <f>+'1008 IDCBIS'!D63</f>
        <v>0</v>
      </c>
      <c r="U64" s="1117">
        <f>+'1008 IDCBIS'!J85</f>
        <v>0</v>
      </c>
      <c r="V64" s="1117">
        <f>+'1008 IDCBIS'!J89</f>
        <v>1</v>
      </c>
      <c r="W64" s="1117">
        <f>+'1008 IDCBIS'!J90</f>
        <v>1</v>
      </c>
      <c r="X64" s="1275">
        <f>+'1008 IDCBIS'!D85</f>
        <v>0.6</v>
      </c>
      <c r="Y64" s="1265">
        <f>+'1008 IDCBIS'!D91</f>
        <v>0.17849038461538463</v>
      </c>
      <c r="Z64" s="1267">
        <f>+'1008 IDCBIS'!D91</f>
        <v>0.17849038461538463</v>
      </c>
      <c r="AA64" s="1266">
        <v>0.143375</v>
      </c>
      <c r="AB64" s="1267">
        <f t="shared" si="1"/>
        <v>3.5115384615384632E-2</v>
      </c>
      <c r="AC64" s="1287">
        <v>58</v>
      </c>
    </row>
    <row r="65" spans="2:28" s="1310" customFormat="1" ht="42.75" customHeight="1" thickBot="1" x14ac:dyDescent="0.3">
      <c r="B65" s="1148"/>
      <c r="C65" s="1148"/>
      <c r="Y65" s="1311">
        <f>AVERAGE(Y7:Y64)</f>
        <v>0.664445828299559</v>
      </c>
      <c r="Z65" s="1314">
        <f>AVERAGE(Z7:Z64)</f>
        <v>0.664445828299559</v>
      </c>
      <c r="AA65" s="1312">
        <f>AVERAGE(AA7:AA64)</f>
        <v>0.57679707419231596</v>
      </c>
      <c r="AB65" s="1313">
        <f>AVERAGE(AB7:AB64)</f>
        <v>8.7648754107242946E-2</v>
      </c>
    </row>
    <row r="66" spans="2:28" s="1036" customFormat="1" ht="12" x14ac:dyDescent="0.25">
      <c r="B66" s="1125"/>
      <c r="C66" s="1125"/>
    </row>
  </sheetData>
  <sheetProtection formatCells="0" formatColumns="0" formatRows="0" insertColumns="0" insertRows="0" insertHyperlinks="0" deleteColumns="0" deleteRows="0" sort="0" autoFilter="0" pivotTables="0"/>
  <autoFilter ref="A6:AC65" xr:uid="{00000000-0009-0000-0000-000085000000}">
    <sortState xmlns:xlrd2="http://schemas.microsoft.com/office/spreadsheetml/2017/richdata2" ref="A7:AC64">
      <sortCondition descending="1" ref="Y6:Y64"/>
    </sortState>
  </autoFilter>
  <sortState xmlns:xlrd2="http://schemas.microsoft.com/office/spreadsheetml/2017/richdata2" ref="A6:AE64">
    <sortCondition descending="1" ref="Y7:Y64"/>
  </sortState>
  <mergeCells count="4">
    <mergeCell ref="C1:J2"/>
    <mergeCell ref="A3:K3"/>
    <mergeCell ref="A4:K4"/>
    <mergeCell ref="A5:K5"/>
  </mergeCells>
  <conditionalFormatting sqref="AB7:AB8">
    <cfRule type="cellIs" dxfId="45" priority="35" operator="greaterThan">
      <formula>0</formula>
    </cfRule>
    <cfRule type="cellIs" dxfId="44" priority="36" operator="lessThan">
      <formula>0</formula>
    </cfRule>
  </conditionalFormatting>
  <conditionalFormatting sqref="Y7:Z64">
    <cfRule type="cellIs" dxfId="43" priority="33" operator="greaterThan">
      <formula>0.8</formula>
    </cfRule>
    <cfRule type="cellIs" dxfId="42" priority="34" operator="lessThan">
      <formula>0.4</formula>
    </cfRule>
  </conditionalFormatting>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F8A0C-9E90-431C-9335-20D4CB8ACCED}">
  <dimension ref="A1:K69"/>
  <sheetViews>
    <sheetView zoomScale="71" zoomScaleNormal="71" workbookViewId="0">
      <selection activeCell="J42" sqref="J42"/>
    </sheetView>
  </sheetViews>
  <sheetFormatPr baseColWidth="10" defaultColWidth="11.42578125" defaultRowHeight="15" x14ac:dyDescent="0.25"/>
  <cols>
    <col min="1" max="1" width="89.7109375" style="24" bestFit="1" customWidth="1"/>
    <col min="2" max="2" width="31.28515625" style="1110" bestFit="1" customWidth="1"/>
    <col min="3" max="4" width="11.42578125" style="24"/>
    <col min="5" max="5" width="52" style="24" customWidth="1"/>
    <col min="6" max="6" width="30.7109375" style="24" customWidth="1"/>
    <col min="7" max="7" width="24.7109375" style="24" customWidth="1"/>
    <col min="8" max="16384" width="11.42578125" style="24"/>
  </cols>
  <sheetData>
    <row r="1" spans="1:11" s="806" customFormat="1" ht="15" customHeight="1" x14ac:dyDescent="0.25">
      <c r="A1" s="877"/>
      <c r="B1" s="1138"/>
      <c r="C1" s="1653" t="s">
        <v>0</v>
      </c>
      <c r="D1" s="1653"/>
      <c r="E1" s="1653"/>
      <c r="F1" s="1653"/>
      <c r="G1" s="1653"/>
      <c r="H1" s="1653"/>
      <c r="I1" s="1653"/>
      <c r="J1" s="1653"/>
      <c r="K1" s="1039"/>
    </row>
    <row r="2" spans="1:11" s="806" customFormat="1" ht="15" customHeight="1" x14ac:dyDescent="0.25">
      <c r="A2" s="1039"/>
      <c r="B2" s="1138"/>
      <c r="C2" s="1653"/>
      <c r="D2" s="1653"/>
      <c r="E2" s="1653"/>
      <c r="F2" s="1653"/>
      <c r="G2" s="1653"/>
      <c r="H2" s="1653"/>
      <c r="I2" s="1653"/>
      <c r="J2" s="1653"/>
      <c r="K2" s="1039"/>
    </row>
    <row r="3" spans="1:11" s="806" customFormat="1" ht="21" customHeight="1" x14ac:dyDescent="0.25">
      <c r="A3" s="1627" t="s">
        <v>5975</v>
      </c>
      <c r="B3" s="1627"/>
      <c r="C3" s="1627"/>
      <c r="D3" s="1627"/>
      <c r="E3" s="1627"/>
      <c r="F3" s="1627"/>
      <c r="G3" s="1627"/>
      <c r="H3" s="1627"/>
      <c r="I3" s="1627"/>
      <c r="J3" s="1627"/>
      <c r="K3" s="1627"/>
    </row>
    <row r="4" spans="1:11" s="806" customFormat="1" ht="21" customHeight="1" x14ac:dyDescent="0.25">
      <c r="A4" s="1626" t="s">
        <v>5642</v>
      </c>
      <c r="B4" s="1626"/>
      <c r="C4" s="1626"/>
      <c r="D4" s="1626"/>
      <c r="E4" s="1626"/>
      <c r="F4" s="1626"/>
      <c r="G4" s="1626"/>
      <c r="H4" s="1626"/>
      <c r="I4" s="1626"/>
      <c r="J4" s="1626"/>
      <c r="K4" s="1626"/>
    </row>
    <row r="5" spans="1:11" s="806" customFormat="1" ht="21" customHeight="1" x14ac:dyDescent="0.25">
      <c r="A5" s="1654"/>
      <c r="B5" s="1654"/>
      <c r="C5" s="1654"/>
      <c r="D5" s="1654"/>
      <c r="E5" s="1654"/>
      <c r="F5" s="1654"/>
      <c r="G5" s="1654"/>
      <c r="H5" s="1654"/>
      <c r="I5" s="1654"/>
      <c r="J5" s="1654"/>
      <c r="K5" s="1654"/>
    </row>
    <row r="7" spans="1:11" x14ac:dyDescent="0.25">
      <c r="A7" s="1140" t="s">
        <v>5976</v>
      </c>
      <c r="E7" s="1139" t="s">
        <v>5977</v>
      </c>
      <c r="F7" s="198"/>
    </row>
    <row r="8" spans="1:11" ht="30" x14ac:dyDescent="0.25">
      <c r="A8" s="1361" t="s">
        <v>5650</v>
      </c>
      <c r="B8" s="1362" t="s">
        <v>1900</v>
      </c>
      <c r="E8" s="1325" t="s">
        <v>1081</v>
      </c>
      <c r="F8" s="1326" t="s">
        <v>5978</v>
      </c>
      <c r="G8" s="1327" t="s">
        <v>5979</v>
      </c>
      <c r="I8"/>
      <c r="J8"/>
      <c r="K8" s="1322"/>
    </row>
    <row r="9" spans="1:11" ht="30.75" customHeight="1" x14ac:dyDescent="0.25">
      <c r="E9" s="1331" t="s">
        <v>982</v>
      </c>
      <c r="F9" s="1147">
        <v>0.89682300000000004</v>
      </c>
      <c r="G9" s="1324">
        <v>1</v>
      </c>
      <c r="I9"/>
      <c r="J9"/>
      <c r="K9" s="1323"/>
    </row>
    <row r="10" spans="1:11" ht="30" x14ac:dyDescent="0.25">
      <c r="A10" s="1141" t="s">
        <v>5656</v>
      </c>
      <c r="B10" s="1142" t="s">
        <v>5980</v>
      </c>
      <c r="E10" s="1331" t="s">
        <v>4619</v>
      </c>
      <c r="F10" s="1147">
        <v>0.85284894771241826</v>
      </c>
      <c r="G10" s="1324">
        <v>2</v>
      </c>
      <c r="I10"/>
      <c r="J10"/>
      <c r="K10" s="1323"/>
    </row>
    <row r="11" spans="1:11" ht="30.75" customHeight="1" x14ac:dyDescent="0.25">
      <c r="A11" s="1143" t="s">
        <v>37</v>
      </c>
      <c r="B11" s="1144">
        <v>0.58802299999999996</v>
      </c>
      <c r="E11" s="1331" t="s">
        <v>5264</v>
      </c>
      <c r="F11" s="1147">
        <v>0.80729774747474747</v>
      </c>
      <c r="G11" s="1324">
        <v>3</v>
      </c>
      <c r="I11"/>
      <c r="J11"/>
      <c r="K11" s="1323"/>
    </row>
    <row r="12" spans="1:11" ht="30.75" customHeight="1" x14ac:dyDescent="0.25">
      <c r="A12" s="1143" t="s">
        <v>23</v>
      </c>
      <c r="B12" s="1144">
        <v>0.82772393795093813</v>
      </c>
      <c r="E12" s="1331" t="s">
        <v>2995</v>
      </c>
      <c r="F12" s="1147">
        <v>0.7913195424836601</v>
      </c>
      <c r="G12" s="1324">
        <v>4</v>
      </c>
      <c r="I12"/>
      <c r="J12"/>
      <c r="K12" s="1323"/>
    </row>
    <row r="13" spans="1:11" ht="30.75" customHeight="1" x14ac:dyDescent="0.25">
      <c r="A13" s="1143" t="s">
        <v>17</v>
      </c>
      <c r="B13" s="1144">
        <v>0.36702922222222223</v>
      </c>
      <c r="E13" s="1331" t="s">
        <v>1465</v>
      </c>
      <c r="F13" s="1147">
        <v>0.76167348874736385</v>
      </c>
      <c r="G13" s="1324">
        <v>5</v>
      </c>
      <c r="I13"/>
      <c r="J13"/>
      <c r="K13" s="1323"/>
    </row>
    <row r="14" spans="1:11" ht="30.75" customHeight="1" x14ac:dyDescent="0.25">
      <c r="A14" s="1145" t="s">
        <v>5658</v>
      </c>
      <c r="B14" s="1146">
        <v>0.59425872005772018</v>
      </c>
      <c r="E14" s="1331" t="s">
        <v>2759</v>
      </c>
      <c r="F14" s="1147">
        <v>0.73812655398281057</v>
      </c>
      <c r="G14" s="1324">
        <v>6</v>
      </c>
      <c r="I14"/>
      <c r="J14"/>
      <c r="K14" s="1323"/>
    </row>
    <row r="15" spans="1:11" ht="30.75" customHeight="1" x14ac:dyDescent="0.25">
      <c r="A15"/>
      <c r="B15"/>
      <c r="E15" s="1331" t="s">
        <v>1138</v>
      </c>
      <c r="F15" s="1147">
        <v>0.71794013299663284</v>
      </c>
      <c r="G15" s="1324">
        <v>7</v>
      </c>
      <c r="I15"/>
      <c r="J15"/>
      <c r="K15" s="1323"/>
    </row>
    <row r="16" spans="1:11" ht="30.75" customHeight="1" x14ac:dyDescent="0.25">
      <c r="B16" s="24"/>
      <c r="E16" s="1331" t="s">
        <v>1700</v>
      </c>
      <c r="F16" s="1147">
        <v>0.71353539730639737</v>
      </c>
      <c r="G16" s="1324">
        <v>8</v>
      </c>
      <c r="I16"/>
      <c r="J16"/>
      <c r="K16" s="1323"/>
    </row>
    <row r="17" spans="2:11" ht="30.75" customHeight="1" x14ac:dyDescent="0.25">
      <c r="B17" s="24"/>
      <c r="E17" s="1331" t="s">
        <v>2399</v>
      </c>
      <c r="F17" s="1147">
        <v>0.704200173412866</v>
      </c>
      <c r="G17" s="1324">
        <v>9</v>
      </c>
      <c r="I17"/>
      <c r="J17"/>
      <c r="K17" s="1323"/>
    </row>
    <row r="18" spans="2:11" ht="30.75" customHeight="1" x14ac:dyDescent="0.25">
      <c r="B18" s="24"/>
      <c r="E18" s="1331" t="s">
        <v>4085</v>
      </c>
      <c r="F18" s="1147">
        <v>0.62864794083694076</v>
      </c>
      <c r="G18" s="1324">
        <v>10</v>
      </c>
      <c r="I18"/>
      <c r="J18"/>
      <c r="K18" s="1323"/>
    </row>
    <row r="19" spans="2:11" ht="30.75" customHeight="1" x14ac:dyDescent="0.25">
      <c r="B19" s="24"/>
      <c r="E19" s="1331" t="s">
        <v>1829</v>
      </c>
      <c r="F19" s="1147">
        <v>0.62241958937198083</v>
      </c>
      <c r="G19" s="1324">
        <v>11</v>
      </c>
      <c r="I19"/>
      <c r="J19"/>
      <c r="K19" s="1323"/>
    </row>
    <row r="20" spans="2:11" ht="30.75" customHeight="1" x14ac:dyDescent="0.25">
      <c r="B20" s="24"/>
      <c r="E20" s="1331" t="s">
        <v>4160</v>
      </c>
      <c r="F20" s="1147">
        <v>0.61435461234464461</v>
      </c>
      <c r="G20" s="1324">
        <v>12</v>
      </c>
      <c r="I20"/>
      <c r="J20"/>
      <c r="K20" s="1323"/>
    </row>
    <row r="21" spans="2:11" ht="30.75" customHeight="1" x14ac:dyDescent="0.25">
      <c r="B21" s="24"/>
      <c r="E21" s="1331" t="s">
        <v>1900</v>
      </c>
      <c r="F21" s="1147">
        <v>0.59425872005772018</v>
      </c>
      <c r="G21" s="1324">
        <v>13</v>
      </c>
      <c r="I21"/>
      <c r="J21"/>
      <c r="K21" s="1323"/>
    </row>
    <row r="22" spans="2:11" ht="30.75" customHeight="1" x14ac:dyDescent="0.25">
      <c r="B22" s="24"/>
      <c r="E22" s="1331" t="s">
        <v>100</v>
      </c>
      <c r="F22" s="1147">
        <v>0.58883042493848747</v>
      </c>
      <c r="G22" s="1324">
        <v>14</v>
      </c>
      <c r="I22"/>
      <c r="J22"/>
      <c r="K22" s="1323"/>
    </row>
    <row r="23" spans="2:11" ht="30.75" customHeight="1" x14ac:dyDescent="0.25">
      <c r="B23" s="24"/>
      <c r="E23" s="1331" t="s">
        <v>1331</v>
      </c>
      <c r="F23" s="1147">
        <v>0.58636033412679056</v>
      </c>
      <c r="G23" s="1324">
        <v>15</v>
      </c>
      <c r="I23"/>
      <c r="J23"/>
      <c r="K23" s="1323"/>
    </row>
    <row r="24" spans="2:11" ht="30.75" customHeight="1" x14ac:dyDescent="0.25">
      <c r="B24" s="24"/>
      <c r="E24" s="1331" t="s">
        <v>1082</v>
      </c>
      <c r="F24" s="1147">
        <v>0.56063417361111112</v>
      </c>
      <c r="G24" s="1324">
        <v>16</v>
      </c>
      <c r="I24"/>
      <c r="J24"/>
      <c r="K24" s="1323"/>
    </row>
    <row r="25" spans="2:11" ht="30.75" customHeight="1" x14ac:dyDescent="0.25">
      <c r="B25" s="24"/>
      <c r="E25" s="1331" t="s">
        <v>32</v>
      </c>
      <c r="F25" s="1147">
        <v>0.25750000000000001</v>
      </c>
      <c r="G25" s="1324">
        <v>17</v>
      </c>
      <c r="I25"/>
      <c r="J25"/>
      <c r="K25" s="1323"/>
    </row>
    <row r="26" spans="2:11" ht="30.75" customHeight="1" x14ac:dyDescent="0.25">
      <c r="B26" s="24"/>
      <c r="E26" s="1328" t="s">
        <v>5658</v>
      </c>
      <c r="F26" s="1329">
        <v>0.66444582829955889</v>
      </c>
      <c r="G26" s="1330"/>
      <c r="I26"/>
      <c r="J26"/>
      <c r="K26" s="1037"/>
    </row>
    <row r="27" spans="2:11" ht="30.75" customHeight="1" x14ac:dyDescent="0.25">
      <c r="B27" s="24"/>
    </row>
    <row r="28" spans="2:11" ht="30.75" customHeight="1" x14ac:dyDescent="0.25">
      <c r="B28" s="24"/>
    </row>
    <row r="29" spans="2:11" ht="30.75" customHeight="1" x14ac:dyDescent="0.25">
      <c r="B29" s="24"/>
    </row>
    <row r="30" spans="2:11" ht="30.75" customHeight="1" x14ac:dyDescent="0.25">
      <c r="B30" s="24"/>
    </row>
    <row r="31" spans="2:11" ht="30.75" customHeight="1" x14ac:dyDescent="0.25">
      <c r="B31" s="24"/>
    </row>
    <row r="32" spans="2:11" ht="30.75" customHeight="1" x14ac:dyDescent="0.25">
      <c r="B32" s="24"/>
    </row>
    <row r="33" s="24" customFormat="1" ht="30.75" customHeight="1" x14ac:dyDescent="0.25"/>
    <row r="34" s="24" customFormat="1" ht="30.75" customHeight="1" x14ac:dyDescent="0.25"/>
    <row r="35" s="24" customFormat="1" ht="30.75" customHeight="1" x14ac:dyDescent="0.25"/>
    <row r="36" s="24" customFormat="1" ht="30.75" customHeight="1" x14ac:dyDescent="0.25"/>
    <row r="37" s="24" customFormat="1" ht="30.75" customHeight="1" x14ac:dyDescent="0.25"/>
    <row r="38" s="24" customFormat="1" ht="30.75" customHeight="1" x14ac:dyDescent="0.25"/>
    <row r="39" s="24" customFormat="1" ht="30.75" customHeight="1" x14ac:dyDescent="0.25"/>
    <row r="40" s="24" customFormat="1" ht="30.75" customHeight="1" x14ac:dyDescent="0.25"/>
    <row r="41" s="24" customFormat="1" ht="30.75" customHeight="1" x14ac:dyDescent="0.25"/>
    <row r="42" s="24" customFormat="1" ht="30.75" customHeight="1" x14ac:dyDescent="0.25"/>
    <row r="43" s="24" customFormat="1" ht="30.75" customHeight="1" x14ac:dyDescent="0.25"/>
    <row r="44" s="24" customFormat="1" ht="30.75" customHeight="1" x14ac:dyDescent="0.25"/>
    <row r="45" s="24" customFormat="1" ht="30.75" customHeight="1" x14ac:dyDescent="0.25"/>
    <row r="46" s="24" customFormat="1" ht="30.75" customHeight="1" x14ac:dyDescent="0.25"/>
    <row r="47" s="24" customFormat="1" ht="30.75" customHeight="1" x14ac:dyDescent="0.25"/>
    <row r="48" s="24" customFormat="1" ht="30.75" customHeight="1" x14ac:dyDescent="0.25"/>
    <row r="49" s="24" customFormat="1" ht="30.75" customHeight="1" x14ac:dyDescent="0.25"/>
    <row r="50" s="24" customFormat="1" ht="30.75" customHeight="1" x14ac:dyDescent="0.25"/>
    <row r="51" s="24" customFormat="1" ht="30.75" customHeight="1" x14ac:dyDescent="0.25"/>
    <row r="52" s="24" customFormat="1" ht="30.75" customHeight="1" x14ac:dyDescent="0.25"/>
    <row r="53" s="24" customFormat="1" ht="30.75" customHeight="1" x14ac:dyDescent="0.25"/>
    <row r="54" s="24" customFormat="1" ht="30.75" customHeight="1" x14ac:dyDescent="0.25"/>
    <row r="55" s="24" customFormat="1" ht="30.75" customHeight="1" x14ac:dyDescent="0.25"/>
    <row r="56" s="24" customFormat="1" ht="30.75" customHeight="1" x14ac:dyDescent="0.25"/>
    <row r="57" s="24" customFormat="1" x14ac:dyDescent="0.25"/>
    <row r="58" s="24" customFormat="1" x14ac:dyDescent="0.25"/>
    <row r="59" s="24" customFormat="1" x14ac:dyDescent="0.25"/>
    <row r="60" s="24" customFormat="1" x14ac:dyDescent="0.25"/>
    <row r="61" s="24" customFormat="1" x14ac:dyDescent="0.25"/>
    <row r="62" s="24" customFormat="1" x14ac:dyDescent="0.25"/>
    <row r="63" s="24" customFormat="1" x14ac:dyDescent="0.25"/>
    <row r="64" s="24" customFormat="1" x14ac:dyDescent="0.25"/>
    <row r="65" s="24" customFormat="1" x14ac:dyDescent="0.25"/>
    <row r="66" s="24" customFormat="1" x14ac:dyDescent="0.25"/>
    <row r="67" s="24" customFormat="1" x14ac:dyDescent="0.25"/>
    <row r="68" s="24" customFormat="1" x14ac:dyDescent="0.25"/>
    <row r="69" s="24" customFormat="1" x14ac:dyDescent="0.25"/>
  </sheetData>
  <mergeCells count="4">
    <mergeCell ref="C1:J2"/>
    <mergeCell ref="A3:K3"/>
    <mergeCell ref="A4:K4"/>
    <mergeCell ref="A5:K5"/>
  </mergeCells>
  <pageMargins left="0.7" right="0.7" top="0.75" bottom="0.75" header="0.3" footer="0.3"/>
  <drawing r:id="rId2"/>
  <tableParts count="1">
    <tablePart r:id="rId3"/>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2"/>
  <dimension ref="A1:Y65"/>
  <sheetViews>
    <sheetView showGridLines="0" zoomScale="80" zoomScaleNormal="80" workbookViewId="0">
      <pane xSplit="2" ySplit="8" topLeftCell="C28" activePane="bottomRight" state="frozen"/>
      <selection pane="topRight" activeCell="J42" sqref="J42"/>
      <selection pane="bottomLeft" activeCell="J42" sqref="J42"/>
      <selection pane="bottomRight" activeCell="J42" sqref="J42"/>
    </sheetView>
  </sheetViews>
  <sheetFormatPr baseColWidth="10" defaultColWidth="11.42578125" defaultRowHeight="15" x14ac:dyDescent="0.25"/>
  <cols>
    <col min="1" max="1" width="8.5703125" style="198" customWidth="1"/>
    <col min="2" max="2" width="44.85546875" style="198" customWidth="1"/>
    <col min="3" max="3" width="30.85546875" style="198" customWidth="1"/>
    <col min="4" max="6" width="17.28515625" style="201" customWidth="1"/>
    <col min="7" max="7" width="18.42578125" style="201" customWidth="1"/>
    <col min="8" max="14" width="17.28515625" style="201" customWidth="1"/>
    <col min="15" max="15" width="18.5703125" style="201" customWidth="1"/>
    <col min="16" max="19" width="17.28515625" style="201" customWidth="1"/>
    <col min="20" max="20" width="19.5703125" style="201" customWidth="1"/>
    <col min="21" max="23" width="17.28515625" style="201" customWidth="1"/>
    <col min="24" max="24" width="19.140625" style="201" customWidth="1"/>
    <col min="25" max="25" width="17.28515625" style="201" customWidth="1"/>
    <col min="26" max="16384" width="11.42578125" style="198"/>
  </cols>
  <sheetData>
    <row r="1" spans="1:25" s="803" customFormat="1" ht="15" customHeight="1" x14ac:dyDescent="0.25">
      <c r="A1" s="992"/>
      <c r="B1" s="813"/>
      <c r="C1" s="1401" t="s">
        <v>0</v>
      </c>
      <c r="D1" s="1401"/>
      <c r="E1" s="1401"/>
      <c r="F1" s="1401"/>
      <c r="G1" s="1401"/>
      <c r="H1" s="1401"/>
      <c r="I1" s="1401"/>
      <c r="J1" s="1401"/>
      <c r="K1" s="813"/>
    </row>
    <row r="2" spans="1:25" s="803" customFormat="1" ht="15" customHeight="1" x14ac:dyDescent="0.25">
      <c r="A2" s="813"/>
      <c r="B2" s="813"/>
      <c r="C2" s="1401"/>
      <c r="D2" s="1401"/>
      <c r="E2" s="1401"/>
      <c r="F2" s="1401"/>
      <c r="G2" s="1401"/>
      <c r="H2" s="1401"/>
      <c r="I2" s="1401"/>
      <c r="J2" s="1401"/>
      <c r="K2" s="813"/>
    </row>
    <row r="3" spans="1:25" s="803" customFormat="1" ht="20.25" customHeight="1" x14ac:dyDescent="0.25">
      <c r="A3" s="1628" t="s">
        <v>5981</v>
      </c>
      <c r="B3" s="1628"/>
      <c r="C3" s="1628"/>
      <c r="D3" s="1628"/>
      <c r="E3" s="1628"/>
      <c r="F3" s="1628"/>
      <c r="G3" s="1628"/>
      <c r="H3" s="1628"/>
      <c r="I3" s="1628"/>
      <c r="J3" s="1628"/>
      <c r="K3" s="1628"/>
    </row>
    <row r="4" spans="1:25" s="803" customFormat="1" ht="21" customHeight="1" x14ac:dyDescent="0.25">
      <c r="A4" s="1629" t="s">
        <v>5982</v>
      </c>
      <c r="B4" s="1629"/>
      <c r="C4" s="1629"/>
      <c r="D4" s="1629"/>
      <c r="E4" s="1629"/>
      <c r="F4" s="1629"/>
      <c r="G4" s="1629"/>
      <c r="H4" s="1629"/>
      <c r="I4" s="1629"/>
      <c r="J4" s="1629"/>
      <c r="K4" s="1629"/>
    </row>
    <row r="5" spans="1:25" s="803" customFormat="1" ht="21" customHeight="1" thickBot="1" x14ac:dyDescent="0.3">
      <c r="A5" s="1644"/>
      <c r="B5" s="1644"/>
      <c r="C5" s="1644"/>
      <c r="D5" s="1644"/>
      <c r="E5" s="1644"/>
      <c r="F5" s="1644"/>
      <c r="G5" s="1644"/>
      <c r="H5" s="1644"/>
      <c r="I5" s="1644"/>
      <c r="J5" s="1644"/>
      <c r="K5" s="1644"/>
    </row>
    <row r="6" spans="1:25" s="1125" customFormat="1" ht="25.5" customHeight="1" x14ac:dyDescent="0.25">
      <c r="A6" s="1661" t="s">
        <v>5983</v>
      </c>
      <c r="B6" s="1662"/>
      <c r="C6" s="1665">
        <f>+AVERAGE(Y9:Y63)</f>
        <v>0.67430274393408018</v>
      </c>
      <c r="D6" s="1667" t="s">
        <v>5858</v>
      </c>
      <c r="E6" s="1668"/>
      <c r="F6" s="1668"/>
      <c r="G6" s="1669"/>
      <c r="H6" s="1670" t="s">
        <v>5859</v>
      </c>
      <c r="I6" s="1671"/>
      <c r="J6" s="1671"/>
      <c r="K6" s="1671"/>
      <c r="L6" s="1671"/>
      <c r="M6" s="1671"/>
      <c r="N6" s="1671"/>
      <c r="O6" s="1672"/>
      <c r="P6" s="1673" t="s">
        <v>5860</v>
      </c>
      <c r="Q6" s="1674"/>
      <c r="R6" s="1674"/>
      <c r="S6" s="1674"/>
      <c r="T6" s="1675"/>
      <c r="U6" s="1658" t="s">
        <v>5861</v>
      </c>
      <c r="V6" s="1659"/>
      <c r="W6" s="1659"/>
      <c r="X6" s="1660"/>
      <c r="Y6" s="1135"/>
    </row>
    <row r="7" spans="1:25" s="1125" customFormat="1" ht="25.5" customHeight="1" thickBot="1" x14ac:dyDescent="0.3">
      <c r="A7" s="1663"/>
      <c r="B7" s="1664"/>
      <c r="C7" s="1666"/>
      <c r="D7" s="1394">
        <v>0.3</v>
      </c>
      <c r="E7" s="1389">
        <v>0.35</v>
      </c>
      <c r="F7" s="1389">
        <v>0.35</v>
      </c>
      <c r="G7" s="1395" t="s">
        <v>5862</v>
      </c>
      <c r="H7" s="1396">
        <v>0.15</v>
      </c>
      <c r="I7" s="1390">
        <v>0.15</v>
      </c>
      <c r="J7" s="1390">
        <v>0.2</v>
      </c>
      <c r="K7" s="1390">
        <v>0.1</v>
      </c>
      <c r="L7" s="1390">
        <v>0.2</v>
      </c>
      <c r="M7" s="1390">
        <v>0.1</v>
      </c>
      <c r="N7" s="1390">
        <v>0.1</v>
      </c>
      <c r="O7" s="1397" t="s">
        <v>5863</v>
      </c>
      <c r="P7" s="1398">
        <v>0.3</v>
      </c>
      <c r="Q7" s="1391">
        <v>0.4</v>
      </c>
      <c r="R7" s="1391">
        <v>0.15</v>
      </c>
      <c r="S7" s="1391">
        <v>0.15</v>
      </c>
      <c r="T7" s="1399" t="s">
        <v>5863</v>
      </c>
      <c r="U7" s="1400">
        <v>0.4</v>
      </c>
      <c r="V7" s="1392">
        <v>0.3</v>
      </c>
      <c r="W7" s="1392">
        <v>0.3</v>
      </c>
      <c r="X7" s="1393" t="s">
        <v>5863</v>
      </c>
      <c r="Y7" s="1135"/>
    </row>
    <row r="8" spans="1:25" s="1125" customFormat="1" ht="92.25" customHeight="1" x14ac:dyDescent="0.25">
      <c r="A8" s="1371" t="s">
        <v>5864</v>
      </c>
      <c r="B8" s="1372" t="s">
        <v>5649</v>
      </c>
      <c r="C8" s="1372" t="s">
        <v>5650</v>
      </c>
      <c r="D8" s="1373" t="s">
        <v>121</v>
      </c>
      <c r="E8" s="1373" t="s">
        <v>802</v>
      </c>
      <c r="F8" s="1373" t="s">
        <v>812</v>
      </c>
      <c r="G8" s="1374" t="s">
        <v>5865</v>
      </c>
      <c r="H8" s="1373" t="s">
        <v>294</v>
      </c>
      <c r="I8" s="1373" t="s">
        <v>828</v>
      </c>
      <c r="J8" s="1373" t="s">
        <v>839</v>
      </c>
      <c r="K8" s="1373" t="s">
        <v>847</v>
      </c>
      <c r="L8" s="1373" t="s">
        <v>860</v>
      </c>
      <c r="M8" s="1373" t="s">
        <v>875</v>
      </c>
      <c r="N8" s="1373" t="s">
        <v>890</v>
      </c>
      <c r="O8" s="1375" t="s">
        <v>5866</v>
      </c>
      <c r="P8" s="1373" t="s">
        <v>900</v>
      </c>
      <c r="Q8" s="1373" t="s">
        <v>934</v>
      </c>
      <c r="R8" s="1373" t="s">
        <v>847</v>
      </c>
      <c r="S8" s="1373" t="s">
        <v>542</v>
      </c>
      <c r="T8" s="1376" t="s">
        <v>5867</v>
      </c>
      <c r="U8" s="1373" t="s">
        <v>938</v>
      </c>
      <c r="V8" s="1373" t="s">
        <v>946</v>
      </c>
      <c r="W8" s="1373" t="s">
        <v>949</v>
      </c>
      <c r="X8" s="1377" t="s">
        <v>5866</v>
      </c>
      <c r="Y8" s="1378" t="s">
        <v>5868</v>
      </c>
    </row>
    <row r="9" spans="1:25" s="1125" customFormat="1" ht="43.5" customHeight="1" x14ac:dyDescent="0.25">
      <c r="A9" s="1379">
        <v>1001</v>
      </c>
      <c r="B9" s="1365" t="s">
        <v>5</v>
      </c>
      <c r="C9" s="1365" t="s">
        <v>100</v>
      </c>
      <c r="D9" s="1366">
        <f>+'1001 Acueducto'!J2</f>
        <v>0.80000000000000016</v>
      </c>
      <c r="E9" s="1366">
        <f>+'1001 Acueducto'!J7</f>
        <v>0.8</v>
      </c>
      <c r="F9" s="1366">
        <f>+'1001 Acueducto'!J12</f>
        <v>1</v>
      </c>
      <c r="G9" s="1367">
        <f>+'1001 Acueducto'!D2</f>
        <v>0.87</v>
      </c>
      <c r="H9" s="1366">
        <f>+'1001 Acueducto'!J17</f>
        <v>1</v>
      </c>
      <c r="I9" s="1366">
        <f>+'1001 Acueducto'!J21</f>
        <v>0.7</v>
      </c>
      <c r="J9" s="1366">
        <f>+'1001 Acueducto'!J27</f>
        <v>0.7</v>
      </c>
      <c r="K9" s="1366">
        <f>+'1001 Acueducto'!J31</f>
        <v>0.22222222222222224</v>
      </c>
      <c r="L9" s="1366">
        <f>+'1001 Acueducto'!J38</f>
        <v>0</v>
      </c>
      <c r="M9" s="1366">
        <f>+'1001 Acueducto'!J46</f>
        <v>0.70000000000000007</v>
      </c>
      <c r="N9" s="1366">
        <f>+'1001 Acueducto'!J54</f>
        <v>1</v>
      </c>
      <c r="O9" s="1368">
        <f>+'1001 Acueducto'!D17</f>
        <v>0.58722222222222231</v>
      </c>
      <c r="P9" s="1366">
        <f>+'1001 Acueducto'!J63</f>
        <v>0.27160000000000006</v>
      </c>
      <c r="Q9" s="1366">
        <f>+'1001 Acueducto'!J82</f>
        <v>0</v>
      </c>
      <c r="R9" s="1366">
        <f>+'1001 Acueducto'!J83</f>
        <v>9.0909090909090912E-2</v>
      </c>
      <c r="S9" s="1366">
        <f>+'1001 Acueducto'!J84</f>
        <v>0.70000000000000007</v>
      </c>
      <c r="T9" s="1369">
        <f>+'1001 Acueducto'!D63</f>
        <v>0.20011636363636365</v>
      </c>
      <c r="U9" s="1366">
        <f>+'1001 Acueducto'!J85</f>
        <v>0.5</v>
      </c>
      <c r="V9" s="1366">
        <f>+'1001 Acueducto'!J89</f>
        <v>1</v>
      </c>
      <c r="W9" s="1366">
        <f>+'1001 Acueducto'!J90</f>
        <v>1</v>
      </c>
      <c r="X9" s="1370">
        <f>+'1001 Acueducto'!D85</f>
        <v>0.8</v>
      </c>
      <c r="Y9" s="1380">
        <f>+'1001 Acueducto'!D91</f>
        <v>0.64398385858585871</v>
      </c>
    </row>
    <row r="10" spans="1:25" s="1125" customFormat="1" ht="43.5" customHeight="1" x14ac:dyDescent="0.25">
      <c r="A10" s="1379">
        <v>1003</v>
      </c>
      <c r="B10" s="1365" t="s">
        <v>7</v>
      </c>
      <c r="C10" s="1365" t="s">
        <v>982</v>
      </c>
      <c r="D10" s="1366">
        <f>+'1003 Sec.Gen.'!J$2</f>
        <v>1</v>
      </c>
      <c r="E10" s="1366">
        <f>+'1003 Sec.Gen.'!J$7</f>
        <v>1</v>
      </c>
      <c r="F10" s="1366">
        <f>+'1003 Sec.Gen.'!J$12</f>
        <v>1</v>
      </c>
      <c r="G10" s="1367">
        <f>+'1003 Sec.Gen.'!D2</f>
        <v>0.99999999999999989</v>
      </c>
      <c r="H10" s="1366">
        <f>+'1003 Sec.Gen.'!J$17</f>
        <v>0.9028571428571428</v>
      </c>
      <c r="I10" s="1366">
        <f>+'1003 Sec.Gen.'!J$21</f>
        <v>1</v>
      </c>
      <c r="J10" s="1366">
        <f>+'1003 Sec.Gen.'!J$27</f>
        <v>0.98285714285714287</v>
      </c>
      <c r="K10" s="1366">
        <f>+'1003 Sec.Gen.'!J$31</f>
        <v>0</v>
      </c>
      <c r="L10" s="1366">
        <f>+'1003 Sec.Gen.'!J$38</f>
        <v>1.0000000000000002</v>
      </c>
      <c r="M10" s="1366">
        <f>+'1003 Sec.Gen.'!J$46</f>
        <v>0.9</v>
      </c>
      <c r="N10" s="1366">
        <f>+'1003 Sec.Gen.'!J$54</f>
        <v>0.75</v>
      </c>
      <c r="O10" s="1368">
        <f>+'1003 Sec.Gen.'!D17</f>
        <v>0.84699999999999998</v>
      </c>
      <c r="P10" s="1366">
        <f>+'1003 Sec.Gen.'!J$63</f>
        <v>0.47160000000000002</v>
      </c>
      <c r="Q10" s="1366">
        <f>+'1003 Sec.Gen.'!J$82</f>
        <v>0.22222222222222227</v>
      </c>
      <c r="R10" s="1366">
        <f>+'1003 Sec.Gen.'!J$83</f>
        <v>0</v>
      </c>
      <c r="S10" s="1366">
        <f>+'1003 Sec.Gen.'!J$84</f>
        <v>0.9</v>
      </c>
      <c r="T10" s="1369">
        <f>+'1003 Sec.Gen.'!D63</f>
        <v>0.36536888888888891</v>
      </c>
      <c r="U10" s="1366">
        <f>+'1003 Sec.Gen.'!J$85</f>
        <v>1</v>
      </c>
      <c r="V10" s="1366">
        <f>+'1003 Sec.Gen.'!J$89</f>
        <v>1</v>
      </c>
      <c r="W10" s="1366">
        <f>+'1003 Sec.Gen.'!J$90</f>
        <v>1</v>
      </c>
      <c r="X10" s="1370">
        <f>+'1003 Sec.Gen.'!D85</f>
        <v>1</v>
      </c>
      <c r="Y10" s="1380">
        <f>+'1003 Sec.Gen.'!D$91</f>
        <v>0.85238688888888881</v>
      </c>
    </row>
    <row r="11" spans="1:25" s="1125" customFormat="1" ht="43.5" customHeight="1" x14ac:dyDescent="0.25">
      <c r="A11" s="1379">
        <v>1004</v>
      </c>
      <c r="B11" s="1365" t="s">
        <v>1083</v>
      </c>
      <c r="C11" s="1365" t="s">
        <v>1082</v>
      </c>
      <c r="D11" s="1366">
        <f>+'1004 SDDE'!J2</f>
        <v>1</v>
      </c>
      <c r="E11" s="1366">
        <f>+'1004 SDDE'!J7</f>
        <v>0.3</v>
      </c>
      <c r="F11" s="1366">
        <f>+'1004 SDDE'!J12</f>
        <v>1</v>
      </c>
      <c r="G11" s="1367">
        <f>+'1004 SDDE'!D2</f>
        <v>0.75499999999999989</v>
      </c>
      <c r="H11" s="1366">
        <f>+'1004 SDDE'!J17</f>
        <v>0.36250000000000004</v>
      </c>
      <c r="I11" s="1366">
        <f>+'1004 SDDE'!J21</f>
        <v>0.54</v>
      </c>
      <c r="J11" s="1366">
        <f>+'1004 SDDE'!J27</f>
        <v>0.55000000000000004</v>
      </c>
      <c r="K11" s="1366">
        <f>+'1004 SDDE'!J31</f>
        <v>1</v>
      </c>
      <c r="L11" s="1366">
        <f>+'1004 SDDE'!J38</f>
        <v>0.3636363636363637</v>
      </c>
      <c r="M11" s="1366">
        <f>+'1004 SDDE'!J46</f>
        <v>0</v>
      </c>
      <c r="N11" s="1366">
        <f>+'1004 SDDE'!J54</f>
        <v>0.625</v>
      </c>
      <c r="O11" s="1368">
        <f>+'1004 SDDE'!D17</f>
        <v>0.48060227272727279</v>
      </c>
      <c r="P11" s="1366">
        <f>+'1004 SDDE'!J63</f>
        <v>0.21440000000000001</v>
      </c>
      <c r="Q11" s="1366">
        <f>+'1004 SDDE'!J82</f>
        <v>0.22222222222222227</v>
      </c>
      <c r="R11" s="1366">
        <f>+'1004 SDDE'!J83</f>
        <v>1</v>
      </c>
      <c r="S11" s="1366">
        <f>+'1004 SDDE'!J84</f>
        <v>0</v>
      </c>
      <c r="T11" s="1369">
        <f>+'1004 SDDE'!D63</f>
        <v>0.30320888888888886</v>
      </c>
      <c r="U11" s="1366">
        <f>+'1004 SDDE'!J85</f>
        <v>0.5</v>
      </c>
      <c r="V11" s="1366">
        <f>+'1004 SDDE'!J89</f>
        <v>1</v>
      </c>
      <c r="W11" s="1366">
        <f>+'1004 SDDE'!J90</f>
        <v>1</v>
      </c>
      <c r="X11" s="1370">
        <f>+'1004 SDDE'!D85</f>
        <v>0.8</v>
      </c>
      <c r="Y11" s="1380">
        <f>+'1004 SDDE'!D91</f>
        <v>0.56115213888888893</v>
      </c>
    </row>
    <row r="12" spans="1:25" s="1125" customFormat="1" ht="43.5" customHeight="1" x14ac:dyDescent="0.25">
      <c r="A12" s="1379">
        <v>1005</v>
      </c>
      <c r="B12" s="1365" t="s">
        <v>9</v>
      </c>
      <c r="C12" s="1365" t="s">
        <v>1138</v>
      </c>
      <c r="D12" s="1366">
        <f>+'1005 DADEP'!J2</f>
        <v>1</v>
      </c>
      <c r="E12" s="1366">
        <f>+'1005 DADEP'!J7</f>
        <v>1</v>
      </c>
      <c r="F12" s="1366">
        <f>+'1005 DADEP'!J12</f>
        <v>1</v>
      </c>
      <c r="G12" s="1367">
        <f>+'1005 DADEP'!D2</f>
        <v>0.99999999999999989</v>
      </c>
      <c r="H12" s="1366">
        <f>+'1005 DADEP'!J17</f>
        <v>0.15000000000000002</v>
      </c>
      <c r="I12" s="1366">
        <f>+'1005 DADEP'!J21</f>
        <v>0.79</v>
      </c>
      <c r="J12" s="1366">
        <f>+'1005 DADEP'!J27</f>
        <v>0.82000000000000006</v>
      </c>
      <c r="K12" s="1366">
        <f>+'1005 DADEP'!J31</f>
        <v>1</v>
      </c>
      <c r="L12" s="1366">
        <f>+'1005 DADEP'!J38</f>
        <v>0</v>
      </c>
      <c r="M12" s="1366">
        <f>+'1005 DADEP'!J46</f>
        <v>1</v>
      </c>
      <c r="N12" s="1366">
        <f>+'1005 DADEP'!J54</f>
        <v>1</v>
      </c>
      <c r="O12" s="1368">
        <f>+'1005 DADEP'!D17</f>
        <v>0.60499999999999998</v>
      </c>
      <c r="P12" s="1366">
        <f>+'1005 DADEP'!J63</f>
        <v>0.20020000000000004</v>
      </c>
      <c r="Q12" s="1366">
        <f>+'1005 DADEP'!J82</f>
        <v>0</v>
      </c>
      <c r="R12" s="1366">
        <f>+'1005 DADEP'!J83</f>
        <v>0.54545454545454541</v>
      </c>
      <c r="S12" s="1366">
        <f>+'1005 DADEP'!J84</f>
        <v>1</v>
      </c>
      <c r="T12" s="1369">
        <f>+'1005 DADEP'!D63</f>
        <v>0.29187818181818181</v>
      </c>
      <c r="U12" s="1366">
        <f>+'1005 DADEP'!J85</f>
        <v>1</v>
      </c>
      <c r="V12" s="1366">
        <f>+'1005 DADEP'!J89</f>
        <v>0</v>
      </c>
      <c r="W12" s="1366">
        <f>+'1005 DADEP'!J90</f>
        <v>1</v>
      </c>
      <c r="X12" s="1370">
        <f>+'1005 DADEP'!D85</f>
        <v>0.7</v>
      </c>
      <c r="Y12" s="1380">
        <f>+'1005 DADEP'!D91</f>
        <v>0.6969378181818181</v>
      </c>
    </row>
    <row r="13" spans="1:25" s="1125" customFormat="1" ht="43.5" customHeight="1" x14ac:dyDescent="0.25">
      <c r="A13" s="1379">
        <v>1006</v>
      </c>
      <c r="B13" s="1365" t="s">
        <v>10</v>
      </c>
      <c r="C13" s="1365" t="s">
        <v>982</v>
      </c>
      <c r="D13" s="1366">
        <f>+'1006 DASC'!J2</f>
        <v>1</v>
      </c>
      <c r="E13" s="1366">
        <f>+'1006 DASC'!J7</f>
        <v>1</v>
      </c>
      <c r="F13" s="1366">
        <f>+'1006 DASC'!J12</f>
        <v>1</v>
      </c>
      <c r="G13" s="1367">
        <f>+'1006 DASC'!D2</f>
        <v>0.99999999999999989</v>
      </c>
      <c r="H13" s="1366">
        <f>+'1006 DASC'!J17</f>
        <v>1</v>
      </c>
      <c r="I13" s="1366">
        <f>+'1006 DASC'!J21</f>
        <v>1</v>
      </c>
      <c r="J13" s="1366">
        <f>+'1006 DASC'!J27</f>
        <v>1</v>
      </c>
      <c r="K13" s="1366">
        <f>+'1006 DASC'!J31</f>
        <v>1</v>
      </c>
      <c r="L13" s="1366">
        <f>+'1006 DASC'!J38</f>
        <v>0.81818181818181834</v>
      </c>
      <c r="M13" s="1366">
        <f>+'1006 DASC'!J46</f>
        <v>0.8</v>
      </c>
      <c r="N13" s="1366">
        <f>+'1006 DASC'!J54</f>
        <v>1</v>
      </c>
      <c r="O13" s="1368">
        <f>+'1006 DASC'!D17</f>
        <v>0.94363636363636372</v>
      </c>
      <c r="P13" s="1366">
        <f>+'1006 DASC'!J63</f>
        <v>0.47160000000000002</v>
      </c>
      <c r="Q13" s="1366">
        <f>+'1006 DASC'!J82</f>
        <v>0.77777777777777779</v>
      </c>
      <c r="R13" s="1366">
        <f>+'1006 DASC'!J83</f>
        <v>1</v>
      </c>
      <c r="S13" s="1366">
        <f>+'1006 DASC'!J84</f>
        <v>0.8</v>
      </c>
      <c r="T13" s="1369">
        <f>+'1006 DASC'!D63</f>
        <v>0.72259111111111107</v>
      </c>
      <c r="U13" s="1366">
        <f>+'1006 DASC'!J85</f>
        <v>1</v>
      </c>
      <c r="V13" s="1366">
        <f>+'1006 DASC'!J89</f>
        <v>1</v>
      </c>
      <c r="W13" s="1366">
        <f>+'1006 DASC'!J90</f>
        <v>1</v>
      </c>
      <c r="X13" s="1370">
        <f>+'1006 DASC'!D85</f>
        <v>1</v>
      </c>
      <c r="Y13" s="1380">
        <f>+'1006 DASC'!D91</f>
        <v>0.94125911111111127</v>
      </c>
    </row>
    <row r="14" spans="1:25" s="1125" customFormat="1" ht="43.5" customHeight="1" x14ac:dyDescent="0.25">
      <c r="A14" s="1379">
        <v>1007</v>
      </c>
      <c r="B14" s="1365" t="s">
        <v>11</v>
      </c>
      <c r="C14" s="1365" t="s">
        <v>1331</v>
      </c>
      <c r="D14" s="1366">
        <f>+'1007 EGAT'!J2</f>
        <v>1</v>
      </c>
      <c r="E14" s="1366">
        <f>+'1007 EGAT'!J7</f>
        <v>1</v>
      </c>
      <c r="F14" s="1366">
        <f>+'1007 EGAT'!J12</f>
        <v>0.89999999999999991</v>
      </c>
      <c r="G14" s="1367">
        <f>+'1007 EGAT'!D2</f>
        <v>0.96499999999999986</v>
      </c>
      <c r="H14" s="1366">
        <f>+'1007 EGAT'!J17</f>
        <v>0</v>
      </c>
      <c r="I14" s="1366">
        <f>+'1007 EGAT'!J21</f>
        <v>0</v>
      </c>
      <c r="J14" s="1366">
        <f>+'1007 EGAT'!J27</f>
        <v>0.47499999999999998</v>
      </c>
      <c r="K14" s="1366">
        <f>+'1007 EGAT'!J31</f>
        <v>0</v>
      </c>
      <c r="L14" s="1366">
        <f>+'1007 EGAT'!J38</f>
        <v>0</v>
      </c>
      <c r="M14" s="1366">
        <f>+'1007 EGAT'!J46</f>
        <v>0.1</v>
      </c>
      <c r="N14" s="1366">
        <f>+'1007 EGAT'!J54</f>
        <v>0.5</v>
      </c>
      <c r="O14" s="1368">
        <f>+'1007 EGAT'!D17</f>
        <v>0.15500000000000003</v>
      </c>
      <c r="P14" s="1366">
        <f>+'1007 EGAT'!J63</f>
        <v>0</v>
      </c>
      <c r="Q14" s="1366">
        <f>+'1007 EGAT'!J82</f>
        <v>0</v>
      </c>
      <c r="R14" s="1366">
        <f>+'1007 EGAT'!J83</f>
        <v>0</v>
      </c>
      <c r="S14" s="1366">
        <f>+'1007 EGAT'!J84</f>
        <v>0.1</v>
      </c>
      <c r="T14" s="1369">
        <f>+'1007 EGAT'!D63</f>
        <v>1.4999999999999999E-2</v>
      </c>
      <c r="U14" s="1366">
        <f>+'1007 EGAT'!J85</f>
        <v>0.5</v>
      </c>
      <c r="V14" s="1366">
        <f>+'1007 EGAT'!J89</f>
        <v>1</v>
      </c>
      <c r="W14" s="1366">
        <f>+'1007 EGAT'!J90</f>
        <v>1</v>
      </c>
      <c r="X14" s="1370">
        <f>+'1007 EGAT'!D85</f>
        <v>0.8</v>
      </c>
      <c r="Y14" s="1380">
        <f>+'1007 EGAT'!D91</f>
        <v>0.4162499999999999</v>
      </c>
    </row>
    <row r="15" spans="1:25" s="1125" customFormat="1" ht="43.5" customHeight="1" x14ac:dyDescent="0.25">
      <c r="A15" s="1379">
        <v>1008</v>
      </c>
      <c r="B15" s="1365" t="s">
        <v>12</v>
      </c>
      <c r="C15" s="1365" t="s">
        <v>1331</v>
      </c>
      <c r="D15" s="1366">
        <f>+'1008 IDCBIS'!J2</f>
        <v>0.65000000000000013</v>
      </c>
      <c r="E15" s="1366">
        <f>+'1008 IDCBIS'!J7</f>
        <v>0.3</v>
      </c>
      <c r="F15" s="1366">
        <f>+'1008 IDCBIS'!J12</f>
        <v>0</v>
      </c>
      <c r="G15" s="1367">
        <f>+'1008 IDCBIS'!D2</f>
        <v>0.30000000000000004</v>
      </c>
      <c r="H15" s="1366">
        <f>+'1008 IDCBIS'!J17</f>
        <v>0</v>
      </c>
      <c r="I15" s="1366">
        <f>+'1008 IDCBIS'!J21</f>
        <v>0</v>
      </c>
      <c r="J15" s="1366">
        <f>+'1008 IDCBIS'!J27</f>
        <v>0.46923076923076923</v>
      </c>
      <c r="K15" s="1366">
        <f>+'1008 IDCBIS'!J31</f>
        <v>0</v>
      </c>
      <c r="L15" s="1366">
        <f>+'1008 IDCBIS'!J38</f>
        <v>0</v>
      </c>
      <c r="M15" s="1366">
        <f>+'1008 IDCBIS'!J46</f>
        <v>0</v>
      </c>
      <c r="N15" s="1366">
        <f>+'1008 IDCBIS'!J54</f>
        <v>0.125</v>
      </c>
      <c r="O15" s="1368">
        <f>+'1008 IDCBIS'!D17</f>
        <v>0.10634615384615385</v>
      </c>
      <c r="P15" s="1366">
        <f>+'1008 IDCBIS'!J63</f>
        <v>0</v>
      </c>
      <c r="Q15" s="1366">
        <f>+'1008 IDCBIS'!J82</f>
        <v>0</v>
      </c>
      <c r="R15" s="1366">
        <f>+'1008 IDCBIS'!J83</f>
        <v>0</v>
      </c>
      <c r="S15" s="1366">
        <f>+'1008 IDCBIS'!J84</f>
        <v>0</v>
      </c>
      <c r="T15" s="1369">
        <f>+'1008 IDCBIS'!D63</f>
        <v>0</v>
      </c>
      <c r="U15" s="1366">
        <f>+'1008 IDCBIS'!J85</f>
        <v>0</v>
      </c>
      <c r="V15" s="1366">
        <f>+'1008 IDCBIS'!J89</f>
        <v>1</v>
      </c>
      <c r="W15" s="1366">
        <f>+'1008 IDCBIS'!J90</f>
        <v>1</v>
      </c>
      <c r="X15" s="1370">
        <f>+'1008 IDCBIS'!D85</f>
        <v>0.6</v>
      </c>
      <c r="Y15" s="1380">
        <f>+'1008 IDCBIS'!D91</f>
        <v>0.17849038461538463</v>
      </c>
    </row>
    <row r="16" spans="1:25" s="1125" customFormat="1" ht="43.5" customHeight="1" x14ac:dyDescent="0.25">
      <c r="A16" s="1379">
        <v>1009</v>
      </c>
      <c r="B16" s="1365" t="s">
        <v>13</v>
      </c>
      <c r="C16" s="1365" t="s">
        <v>1465</v>
      </c>
      <c r="D16" s="1366">
        <f>+'1009 SDCRD'!J2</f>
        <v>1</v>
      </c>
      <c r="E16" s="1366">
        <f>+'1009 SDCRD'!J7</f>
        <v>1</v>
      </c>
      <c r="F16" s="1366">
        <f>+'1009 SDCRD'!J12</f>
        <v>1</v>
      </c>
      <c r="G16" s="1367">
        <f>+'1009 SDCRD'!D2</f>
        <v>0.99999999999999989</v>
      </c>
      <c r="H16" s="1366">
        <f>+'1009 SDCRD'!J17</f>
        <v>0.90192307692307694</v>
      </c>
      <c r="I16" s="1366">
        <f>+'1009 SDCRD'!J21</f>
        <v>0.2</v>
      </c>
      <c r="J16" s="1366">
        <f>+'1009 SDCRD'!J27</f>
        <v>0.93076923076923079</v>
      </c>
      <c r="K16" s="1366">
        <f>+'1009 SDCRD'!J31</f>
        <v>1</v>
      </c>
      <c r="L16" s="1366">
        <f>+'1009 SDCRD'!J38</f>
        <v>1.0000000000000002</v>
      </c>
      <c r="M16" s="1366">
        <f>+'1009 SDCRD'!J46</f>
        <v>1</v>
      </c>
      <c r="N16" s="1366">
        <f>+'1009 SDCRD'!J54</f>
        <v>0.875</v>
      </c>
      <c r="O16" s="1368">
        <f>+'1009 SDCRD'!D17</f>
        <v>0.83894230769230771</v>
      </c>
      <c r="P16" s="1366">
        <f>+'1009 SDCRD'!J63</f>
        <v>0.17160000000000003</v>
      </c>
      <c r="Q16" s="1366">
        <f>+'1009 SDCRD'!J82</f>
        <v>0.22222222222222227</v>
      </c>
      <c r="R16" s="1366">
        <f>+'1009 SDCRD'!J83</f>
        <v>0.54545454545454541</v>
      </c>
      <c r="S16" s="1366">
        <f>+'1009 SDCRD'!J84</f>
        <v>1</v>
      </c>
      <c r="T16" s="1369">
        <f>+'1009 SDCRD'!D63</f>
        <v>0.37218707070707069</v>
      </c>
      <c r="U16" s="1366">
        <f>+'1009 SDCRD'!J85</f>
        <v>1</v>
      </c>
      <c r="V16" s="1366">
        <f>+'1009 SDCRD'!J89</f>
        <v>1</v>
      </c>
      <c r="W16" s="1366">
        <f>+'1009 SDCRD'!J90</f>
        <v>1</v>
      </c>
      <c r="X16" s="1370">
        <f>+'1009 SDCRD'!D85</f>
        <v>1</v>
      </c>
      <c r="Y16" s="1380">
        <f>+'1009 SDCRD'!D91</f>
        <v>0.84863697630147628</v>
      </c>
    </row>
    <row r="17" spans="1:25" s="1125" customFormat="1" ht="43.5" customHeight="1" x14ac:dyDescent="0.25">
      <c r="A17" s="1379">
        <v>1010</v>
      </c>
      <c r="B17" s="1365" t="s">
        <v>14</v>
      </c>
      <c r="C17" s="1365" t="s">
        <v>1138</v>
      </c>
      <c r="D17" s="1366">
        <f>+'1010 Sec.Gob.'!J$2</f>
        <v>1</v>
      </c>
      <c r="E17" s="1366">
        <f>+'1010 Sec.Gob.'!J$7</f>
        <v>0.8</v>
      </c>
      <c r="F17" s="1366">
        <f>+'1010 Sec.Gob.'!J$12</f>
        <v>1</v>
      </c>
      <c r="G17" s="1367">
        <f>+'1010 Sec.Gob.'!D2</f>
        <v>0.92999999999999994</v>
      </c>
      <c r="H17" s="1366">
        <f>+'1010 Sec.Gob.'!J$17</f>
        <v>0.15000000000000002</v>
      </c>
      <c r="I17" s="1366">
        <f>+'1010 Sec.Gob.'!J$21</f>
        <v>0.2</v>
      </c>
      <c r="J17" s="1366">
        <f>+'1010 Sec.Gob.'!J$27</f>
        <v>0.4</v>
      </c>
      <c r="K17" s="1366">
        <f>+'1010 Sec.Gob.'!J$31</f>
        <v>0.44444444444444448</v>
      </c>
      <c r="L17" s="1366">
        <f>+'1010 Sec.Gob.'!J$38</f>
        <v>0.81818181818181823</v>
      </c>
      <c r="M17" s="1366">
        <f>+'1010 Sec.Gob.'!J$46</f>
        <v>0</v>
      </c>
      <c r="N17" s="1366">
        <f>+'1010 Sec.Gob.'!J$54</f>
        <v>1</v>
      </c>
      <c r="O17" s="1368">
        <f>+'1010 Sec.Gob.'!D17</f>
        <v>0.44058080808080813</v>
      </c>
      <c r="P17" s="1366">
        <f>+'1010 Sec.Gob.'!J$63</f>
        <v>0.27160000000000006</v>
      </c>
      <c r="Q17" s="1366">
        <f>+'1010 Sec.Gob.'!J$82</f>
        <v>0.22222222222222227</v>
      </c>
      <c r="R17" s="1366">
        <f>+'1010 Sec.Gob.'!J$83</f>
        <v>9.0909090909090912E-2</v>
      </c>
      <c r="S17" s="1366">
        <f>+'1010 Sec.Gob.'!J$84</f>
        <v>0</v>
      </c>
      <c r="T17" s="1369">
        <f>+'1010 Sec.Gob.'!D63</f>
        <v>0.18400525252525254</v>
      </c>
      <c r="U17" s="1366">
        <f>+'1010 Sec.Gob.'!J$85</f>
        <v>0.5</v>
      </c>
      <c r="V17" s="1366">
        <f>+'1010 Sec.Gob.'!J$89</f>
        <v>1</v>
      </c>
      <c r="W17" s="1366">
        <f>+'1010 Sec.Gob.'!J$90</f>
        <v>1</v>
      </c>
      <c r="X17" s="1370">
        <f>+'1010 Sec.Gob.'!D85</f>
        <v>0.8</v>
      </c>
      <c r="Y17" s="1380">
        <f>+'1010 Sec.Gob.'!D$91</f>
        <v>0.57971996969696971</v>
      </c>
    </row>
    <row r="18" spans="1:25" s="1125" customFormat="1" ht="43.5" customHeight="1" x14ac:dyDescent="0.25">
      <c r="A18" s="1379">
        <v>1011</v>
      </c>
      <c r="B18" s="1365" t="s">
        <v>15</v>
      </c>
      <c r="C18" s="1365" t="s">
        <v>1700</v>
      </c>
      <c r="D18" s="1366">
        <f>+'1011 SDMOV'!J$2</f>
        <v>1</v>
      </c>
      <c r="E18" s="1366">
        <f>+'1011 SDMOV'!J$7</f>
        <v>1</v>
      </c>
      <c r="F18" s="1366">
        <f>+'1011 SDMOV'!J$12</f>
        <v>0.89999999999999991</v>
      </c>
      <c r="G18" s="1367">
        <f>+'1011 SDMOV'!D2</f>
        <v>0.96499999999999986</v>
      </c>
      <c r="H18" s="1366">
        <f>+'1011 SDMOV'!J$17</f>
        <v>0.15000000000000002</v>
      </c>
      <c r="I18" s="1366">
        <f>+'1011 SDMOV'!J$21</f>
        <v>0.4</v>
      </c>
      <c r="J18" s="1366">
        <f>+'1011 SDMOV'!J$27</f>
        <v>0.1</v>
      </c>
      <c r="K18" s="1366">
        <f>+'1011 SDMOV'!J$31</f>
        <v>1</v>
      </c>
      <c r="L18" s="1366">
        <f>+'1011 SDMOV'!J$38</f>
        <v>1</v>
      </c>
      <c r="M18" s="1366">
        <f>+'1011 SDMOV'!J$46</f>
        <v>0.85</v>
      </c>
      <c r="N18" s="1366">
        <f>+'1011 SDMOV'!J$54</f>
        <v>0.625</v>
      </c>
      <c r="O18" s="1368">
        <f>+'1011 SDMOV'!D17</f>
        <v>0.55000000000000004</v>
      </c>
      <c r="P18" s="1366">
        <f>+'1011 SDMOV'!J$63</f>
        <v>0.61460000000000015</v>
      </c>
      <c r="Q18" s="1366">
        <f>+'1011 SDMOV'!J$82</f>
        <v>0.44444444444444453</v>
      </c>
      <c r="R18" s="1366">
        <f>+'1011 SDMOV'!J$83</f>
        <v>1</v>
      </c>
      <c r="S18" s="1366">
        <f>+'1011 SDMOV'!J$84</f>
        <v>0.85</v>
      </c>
      <c r="T18" s="1369">
        <f>+'1011 SDMOV'!D63</f>
        <v>0.63965777777777788</v>
      </c>
      <c r="U18" s="1366">
        <f>+'1011 SDMOV'!J$85</f>
        <v>0</v>
      </c>
      <c r="V18" s="1366">
        <f>+'1011 SDMOV'!J$89</f>
        <v>1</v>
      </c>
      <c r="W18" s="1366">
        <f>+'1011 SDMOV'!J$90</f>
        <v>1</v>
      </c>
      <c r="X18" s="1370">
        <f>+'1011 SDMOV'!D85</f>
        <v>0.6</v>
      </c>
      <c r="Y18" s="1380">
        <f>+'1011 SDMOV'!D$91</f>
        <v>0.68596577777777779</v>
      </c>
    </row>
    <row r="19" spans="1:25" s="1125" customFormat="1" ht="43.5" customHeight="1" x14ac:dyDescent="0.25">
      <c r="A19" s="1379">
        <v>1012</v>
      </c>
      <c r="B19" s="1365" t="s">
        <v>16</v>
      </c>
      <c r="C19" s="1365" t="s">
        <v>1829</v>
      </c>
      <c r="D19" s="1366">
        <f>+'1012 UAECOB'!J2</f>
        <v>0.2</v>
      </c>
      <c r="E19" s="1366">
        <f>+'1012 UAECOB'!J7</f>
        <v>1</v>
      </c>
      <c r="F19" s="1366">
        <f>+'1012 UAECOB'!J12</f>
        <v>0.89999999999999991</v>
      </c>
      <c r="G19" s="1367">
        <f>+'1012 UAECOB'!D2</f>
        <v>0.72499999999999987</v>
      </c>
      <c r="H19" s="1366">
        <f>+'1012 UAECOB'!J17</f>
        <v>0.78</v>
      </c>
      <c r="I19" s="1366">
        <f>+'1012 UAECOB'!J21</f>
        <v>0</v>
      </c>
      <c r="J19" s="1366">
        <f>+'1012 UAECOB'!J27</f>
        <v>0.57999999999999996</v>
      </c>
      <c r="K19" s="1366">
        <f>+'1012 UAECOB'!J31</f>
        <v>0</v>
      </c>
      <c r="L19" s="1366">
        <f>+'1012 UAECOB'!J38</f>
        <v>1.0000000000000002</v>
      </c>
      <c r="M19" s="1366">
        <f>+'1012 UAECOB'!J46</f>
        <v>0.1</v>
      </c>
      <c r="N19" s="1366">
        <f>+'1012 UAECOB'!J54</f>
        <v>0.875</v>
      </c>
      <c r="O19" s="1368">
        <f>+'1012 UAECOB'!D17</f>
        <v>0.53050000000000008</v>
      </c>
      <c r="P19" s="1366">
        <f>+'1012 UAECOB'!J63</f>
        <v>0.1144</v>
      </c>
      <c r="Q19" s="1366">
        <f>+'1012 UAECOB'!J82</f>
        <v>0</v>
      </c>
      <c r="R19" s="1366">
        <f>+'1012 UAECOB'!J83</f>
        <v>0</v>
      </c>
      <c r="S19" s="1366">
        <f>+'1012 UAECOB'!J84</f>
        <v>0.1</v>
      </c>
      <c r="T19" s="1369">
        <f>+'1012 UAECOB'!D63</f>
        <v>4.9319999999999996E-2</v>
      </c>
      <c r="U19" s="1366">
        <f>+'1012 UAECOB'!J85</f>
        <v>0.5</v>
      </c>
      <c r="V19" s="1366">
        <f>+'1012 UAECOB'!J89</f>
        <v>1</v>
      </c>
      <c r="W19" s="1366">
        <f>+'1012 UAECOB'!J90</f>
        <v>1</v>
      </c>
      <c r="X19" s="1370">
        <f>+'1012 UAECOB'!D85</f>
        <v>0.8</v>
      </c>
      <c r="Y19" s="1380">
        <f>+'1012 UAECOB'!D91</f>
        <v>0.55420700000000012</v>
      </c>
    </row>
    <row r="20" spans="1:25" s="1125" customFormat="1" ht="43.5" customHeight="1" x14ac:dyDescent="0.25">
      <c r="A20" s="1379">
        <v>1013</v>
      </c>
      <c r="B20" s="1365" t="s">
        <v>17</v>
      </c>
      <c r="C20" s="1365" t="s">
        <v>1900</v>
      </c>
      <c r="D20" s="1366">
        <f>+'1013 Un.Dis.'!J$2</f>
        <v>0.6</v>
      </c>
      <c r="E20" s="1366">
        <f>+'1013 Un.Dis.'!J$7</f>
        <v>1</v>
      </c>
      <c r="F20" s="1366">
        <f>+'1013 Un.Dis.'!J$12</f>
        <v>0.5</v>
      </c>
      <c r="G20" s="1367">
        <f>+'1013 Un.Dis.'!D2</f>
        <v>0.70500000000000007</v>
      </c>
      <c r="H20" s="1366">
        <f>+'1013 Un.Dis.'!J$17</f>
        <v>0.15000000000000002</v>
      </c>
      <c r="I20" s="1366">
        <f>+'1013 Un.Dis.'!J$21</f>
        <v>0.2</v>
      </c>
      <c r="J20" s="1366">
        <f>+'1013 Un.Dis.'!J$27</f>
        <v>0.1</v>
      </c>
      <c r="K20" s="1366">
        <f>+'1013 Un.Dis.'!J$31</f>
        <v>0.22222222222222224</v>
      </c>
      <c r="L20" s="1366">
        <f>+'1013 Un.Dis.'!J$38</f>
        <v>0</v>
      </c>
      <c r="M20" s="1366">
        <f>+'1013 Un.Dis.'!J$46</f>
        <v>0.1</v>
      </c>
      <c r="N20" s="1366">
        <f>+'1013 Un.Dis.'!J$54</f>
        <v>1</v>
      </c>
      <c r="O20" s="1368">
        <f>+'1013 Un.Dis.'!D17</f>
        <v>0.20472222222222225</v>
      </c>
      <c r="P20" s="1366">
        <f>+'1013 Un.Dis.'!J$63</f>
        <v>0.21440000000000003</v>
      </c>
      <c r="Q20" s="1366">
        <f>+'1013 Un.Dis.'!J$82</f>
        <v>0</v>
      </c>
      <c r="R20" s="1366">
        <f>+'1013 Un.Dis.'!J$83</f>
        <v>0</v>
      </c>
      <c r="S20" s="1366">
        <f>+'1013 Un.Dis.'!J$84</f>
        <v>0.1</v>
      </c>
      <c r="T20" s="1369">
        <f>+'1013 Un.Dis.'!D63</f>
        <v>7.9320000000000002E-2</v>
      </c>
      <c r="U20" s="1366">
        <f>+'1013 Un.Dis.'!J$85</f>
        <v>0.25</v>
      </c>
      <c r="V20" s="1366">
        <f>+'1013 Un.Dis.'!J$89</f>
        <v>1</v>
      </c>
      <c r="W20" s="1366">
        <f>+'1013 Un.Dis.'!J$90</f>
        <v>1</v>
      </c>
      <c r="X20" s="1370">
        <f>+'1013 Un.Dis.'!D85</f>
        <v>0.7</v>
      </c>
      <c r="Y20" s="1380">
        <f>+'1013 Un.Dis.'!D$91</f>
        <v>0.36702922222222223</v>
      </c>
    </row>
    <row r="21" spans="1:25" s="1125" customFormat="1" ht="43.5" customHeight="1" x14ac:dyDescent="0.25">
      <c r="A21" s="1379">
        <v>1014</v>
      </c>
      <c r="B21" s="1365" t="s">
        <v>18</v>
      </c>
      <c r="C21" s="1365" t="s">
        <v>100</v>
      </c>
      <c r="D21" s="1366">
        <f>+'1014 ERU'!J2</f>
        <v>0.4</v>
      </c>
      <c r="E21" s="1366">
        <f>+'1014 ERU'!J7</f>
        <v>1</v>
      </c>
      <c r="F21" s="1366">
        <f>+'1014 ERU'!J12</f>
        <v>1</v>
      </c>
      <c r="G21" s="1367">
        <f>+'1014 ERU'!D2</f>
        <v>0.82</v>
      </c>
      <c r="H21" s="1366">
        <f>+'1014 ERU'!J17</f>
        <v>0.15000000000000002</v>
      </c>
      <c r="I21" s="1366">
        <f>+'1014 ERU'!J21</f>
        <v>0.59000000000000008</v>
      </c>
      <c r="J21" s="1366">
        <f>+'1014 ERU'!J27</f>
        <v>1</v>
      </c>
      <c r="K21" s="1366">
        <f>+'1014 ERU'!J31</f>
        <v>1</v>
      </c>
      <c r="L21" s="1366">
        <f>+'1014 ERU'!J38</f>
        <v>1</v>
      </c>
      <c r="M21" s="1366">
        <f>+'1014 ERU'!J46</f>
        <v>0.8</v>
      </c>
      <c r="N21" s="1366">
        <f>+'1014 ERU'!J54</f>
        <v>0.875</v>
      </c>
      <c r="O21" s="1368">
        <f>+'1014 ERU'!D17</f>
        <v>0.77850000000000008</v>
      </c>
      <c r="P21" s="1366">
        <f>+'1014 ERU'!J63</f>
        <v>0.41460000000000014</v>
      </c>
      <c r="Q21" s="1366">
        <f>+'1014 ERU'!J82</f>
        <v>0.22222222222222227</v>
      </c>
      <c r="R21" s="1366">
        <f>+'1014 ERU'!J83</f>
        <v>1</v>
      </c>
      <c r="S21" s="1366">
        <f>+'1014 ERU'!J84</f>
        <v>0.8</v>
      </c>
      <c r="T21" s="1369">
        <f>+'1014 ERU'!D63</f>
        <v>0.48326888888888897</v>
      </c>
      <c r="U21" s="1366">
        <f>+'1014 ERU'!J85</f>
        <v>0.75000000000000011</v>
      </c>
      <c r="V21" s="1366">
        <f>+'1014 ERU'!J89</f>
        <v>1</v>
      </c>
      <c r="W21" s="1366">
        <f>+'1014 ERU'!J90</f>
        <v>1</v>
      </c>
      <c r="X21" s="1370">
        <f>+'1014 ERU'!D85</f>
        <v>0.90000000000000013</v>
      </c>
      <c r="Y21" s="1380">
        <f>+'1014 ERU'!D91</f>
        <v>0.76750188888888904</v>
      </c>
    </row>
    <row r="22" spans="1:25" s="1125" customFormat="1" ht="43.5" customHeight="1" x14ac:dyDescent="0.25">
      <c r="A22" s="1379">
        <v>1015</v>
      </c>
      <c r="B22" s="1365" t="s">
        <v>19</v>
      </c>
      <c r="C22" s="1365" t="s">
        <v>1465</v>
      </c>
      <c r="D22" s="1366">
        <f>+'1015 IDRD'!J2</f>
        <v>0.80000000000000016</v>
      </c>
      <c r="E22" s="1366">
        <f>+'1015 IDRD'!J7</f>
        <v>1</v>
      </c>
      <c r="F22" s="1366">
        <f>+'1015 IDRD'!J12</f>
        <v>1</v>
      </c>
      <c r="G22" s="1367">
        <f>+'1015 IDRD'!D2</f>
        <v>0.94000000000000006</v>
      </c>
      <c r="H22" s="1366">
        <f>+'1015 IDRD'!J17</f>
        <v>0.41153846153846158</v>
      </c>
      <c r="I22" s="1366">
        <f>+'1015 IDRD'!J21</f>
        <v>0.7</v>
      </c>
      <c r="J22" s="1366">
        <f>+'1015 IDRD'!J27</f>
        <v>0.58461538461538454</v>
      </c>
      <c r="K22" s="1366">
        <f>+'1015 IDRD'!J31</f>
        <v>1</v>
      </c>
      <c r="L22" s="1366">
        <f>+'1015 IDRD'!J38</f>
        <v>1.0000000000000002</v>
      </c>
      <c r="M22" s="1366">
        <f>+'1015 IDRD'!J46</f>
        <v>1</v>
      </c>
      <c r="N22" s="1366">
        <f>+'1015 IDRD'!J54</f>
        <v>1</v>
      </c>
      <c r="O22" s="1368">
        <f>+'1015 IDRD'!D17</f>
        <v>0.78365384615384615</v>
      </c>
      <c r="P22" s="1366">
        <f>+'1015 IDRD'!J63</f>
        <v>0.40020000000000011</v>
      </c>
      <c r="Q22" s="1366">
        <f>+'1015 IDRD'!J82</f>
        <v>0.44444444444444453</v>
      </c>
      <c r="R22" s="1366">
        <f>+'1015 IDRD'!J83</f>
        <v>1</v>
      </c>
      <c r="S22" s="1366">
        <f>+'1015 IDRD'!J84</f>
        <v>1</v>
      </c>
      <c r="T22" s="1369">
        <f>+'1015 IDRD'!D63</f>
        <v>0.59783777777777791</v>
      </c>
      <c r="U22" s="1366">
        <f>+'1015 IDRD'!J85</f>
        <v>1</v>
      </c>
      <c r="V22" s="1366">
        <f>+'1015 IDRD'!J89</f>
        <v>1</v>
      </c>
      <c r="W22" s="1366">
        <f>+'1015 IDRD'!J90</f>
        <v>1</v>
      </c>
      <c r="X22" s="1370">
        <f>+'1015 IDRD'!D85</f>
        <v>1</v>
      </c>
      <c r="Y22" s="1380">
        <f>+'1015 IDRD'!D91</f>
        <v>0.82279339316239331</v>
      </c>
    </row>
    <row r="23" spans="1:25" s="1125" customFormat="1" ht="43.5" customHeight="1" x14ac:dyDescent="0.25">
      <c r="A23" s="1379">
        <v>1016</v>
      </c>
      <c r="B23" s="1365" t="s">
        <v>20</v>
      </c>
      <c r="C23" s="1365" t="s">
        <v>1082</v>
      </c>
      <c r="D23" s="1366">
        <f>+'1016 IPES'!J$2</f>
        <v>1</v>
      </c>
      <c r="E23" s="1366">
        <f>+'1016 IPES'!J$7</f>
        <v>1</v>
      </c>
      <c r="F23" s="1366">
        <f>+'1016 IPES'!J$12</f>
        <v>1</v>
      </c>
      <c r="G23" s="1367">
        <f>+'1016 IPES'!D2</f>
        <v>0.99999999999999989</v>
      </c>
      <c r="H23" s="1366">
        <f>+'1016 IPES'!J$17</f>
        <v>0.23500000000000004</v>
      </c>
      <c r="I23" s="1366">
        <f>+'1016 IPES'!J$21</f>
        <v>0.4</v>
      </c>
      <c r="J23" s="1366">
        <f>+'1016 IPES'!J$27</f>
        <v>0.16</v>
      </c>
      <c r="K23" s="1366">
        <f>+'1016 IPES'!J$31</f>
        <v>0.22222222222222224</v>
      </c>
      <c r="L23" s="1366">
        <f>+'1016 IPES'!J$38</f>
        <v>0</v>
      </c>
      <c r="M23" s="1366">
        <f>+'1016 IPES'!J$46</f>
        <v>0.4</v>
      </c>
      <c r="N23" s="1366">
        <f>+'1016 IPES'!J$54</f>
        <v>1</v>
      </c>
      <c r="O23" s="1368">
        <f>+'1016 IPES'!D17</f>
        <v>0.28947222222222224</v>
      </c>
      <c r="P23" s="1366">
        <f>+'1016 IPES'!J$63</f>
        <v>0.27160000000000006</v>
      </c>
      <c r="Q23" s="1366">
        <f>+'1016 IPES'!J$82</f>
        <v>0</v>
      </c>
      <c r="R23" s="1366">
        <f>+'1016 IPES'!J$83</f>
        <v>0</v>
      </c>
      <c r="S23" s="1366">
        <f>+'1016 IPES'!J$84</f>
        <v>0.4</v>
      </c>
      <c r="T23" s="1369">
        <f>+'1016 IPES'!D63</f>
        <v>0.14147999999999999</v>
      </c>
      <c r="U23" s="1366">
        <f>+'1016 IPES'!J$85</f>
        <v>0.75000000000000011</v>
      </c>
      <c r="V23" s="1366">
        <f>+'1016 IPES'!J$89</f>
        <v>0</v>
      </c>
      <c r="W23" s="1366">
        <f>+'1016 IPES'!J$90</f>
        <v>1</v>
      </c>
      <c r="X23" s="1370">
        <f>+'1016 IPES'!D85</f>
        <v>0.60000000000000009</v>
      </c>
      <c r="Y23" s="1380">
        <f>+'1016 IPES'!D$91</f>
        <v>0.50335772222222219</v>
      </c>
    </row>
    <row r="24" spans="1:25" s="1125" customFormat="1" ht="43.5" customHeight="1" x14ac:dyDescent="0.25">
      <c r="A24" s="1379">
        <v>1017</v>
      </c>
      <c r="B24" s="1365" t="s">
        <v>21</v>
      </c>
      <c r="C24" s="1365" t="s">
        <v>1082</v>
      </c>
      <c r="D24" s="1366">
        <f>+'1017 IDT'!J$2</f>
        <v>0.80000000000000016</v>
      </c>
      <c r="E24" s="1366">
        <f>+'1017 IDT'!J$7</f>
        <v>1</v>
      </c>
      <c r="F24" s="1366">
        <f>+'1017 IDT'!J$12</f>
        <v>0.8</v>
      </c>
      <c r="G24" s="1367">
        <f>+'1017 IDT'!D2</f>
        <v>0.87000000000000011</v>
      </c>
      <c r="H24" s="1366">
        <f>+'1017 IDT'!J$17</f>
        <v>0.52777777777777779</v>
      </c>
      <c r="I24" s="1366">
        <f>+'1017 IDT'!J$21</f>
        <v>0.7</v>
      </c>
      <c r="J24" s="1366">
        <f>+'1017 IDT'!J$27</f>
        <v>0.3666666666666667</v>
      </c>
      <c r="K24" s="1366">
        <f>+'1017 IDT'!J$31</f>
        <v>0.44444444444444448</v>
      </c>
      <c r="L24" s="1366">
        <f>+'1017 IDT'!J$38</f>
        <v>1.0000000000000002</v>
      </c>
      <c r="M24" s="1366">
        <f>+'1017 IDT'!J$46</f>
        <v>1</v>
      </c>
      <c r="N24" s="1366">
        <f>+'1017 IDT'!J$54</f>
        <v>0.875</v>
      </c>
      <c r="O24" s="1368">
        <f>+'1017 IDT'!D17</f>
        <v>0.68944444444444453</v>
      </c>
      <c r="P24" s="1366">
        <f>+'1017 IDT'!J$63</f>
        <v>0.31440000000000001</v>
      </c>
      <c r="Q24" s="1366">
        <f>+'1017 IDT'!J$82</f>
        <v>0.44444444444444453</v>
      </c>
      <c r="R24" s="1366">
        <f>+'1017 IDT'!J$83</f>
        <v>0</v>
      </c>
      <c r="S24" s="1366">
        <f>+'1017 IDT'!J$84</f>
        <v>1</v>
      </c>
      <c r="T24" s="1369">
        <f>+'1017 IDT'!D63</f>
        <v>0.42209777777777779</v>
      </c>
      <c r="U24" s="1366">
        <f>+'1017 IDT'!J$85</f>
        <v>0.25</v>
      </c>
      <c r="V24" s="1366">
        <f>+'1017 IDT'!J$89</f>
        <v>1</v>
      </c>
      <c r="W24" s="1366">
        <f>+'1017 IDT'!J$90</f>
        <v>1</v>
      </c>
      <c r="X24" s="1370">
        <f>+'1017 IDT'!D85</f>
        <v>0.7</v>
      </c>
      <c r="Y24" s="1380">
        <f>+'1017 IDT'!D$91</f>
        <v>0.71740422222222233</v>
      </c>
    </row>
    <row r="25" spans="1:25" s="1125" customFormat="1" ht="43.5" customHeight="1" x14ac:dyDescent="0.25">
      <c r="A25" s="1379">
        <v>1018</v>
      </c>
      <c r="B25" s="1365" t="s">
        <v>22</v>
      </c>
      <c r="C25" s="1365" t="s">
        <v>2399</v>
      </c>
      <c r="D25" s="1366">
        <f>+'1018 FONCEP'!J2</f>
        <v>0.80000000000000016</v>
      </c>
      <c r="E25" s="1366">
        <f>+'1018 FONCEP'!J7</f>
        <v>0.8</v>
      </c>
      <c r="F25" s="1366">
        <f>+'1018 FONCEP'!J12</f>
        <v>1</v>
      </c>
      <c r="G25" s="1367">
        <f>+'1018 FONCEP'!D2</f>
        <v>0.87</v>
      </c>
      <c r="H25" s="1366">
        <f>+'1018 FONCEP'!J17</f>
        <v>0.15000000000000002</v>
      </c>
      <c r="I25" s="1366">
        <f>+'1018 FONCEP'!J21</f>
        <v>0.2</v>
      </c>
      <c r="J25" s="1366">
        <f>+'1018 FONCEP'!J27</f>
        <v>0.61176470588235299</v>
      </c>
      <c r="K25" s="1366">
        <f>+'1018 FONCEP'!J31</f>
        <v>0.77777777777777768</v>
      </c>
      <c r="L25" s="1366">
        <f>+'1018 FONCEP'!J38</f>
        <v>0.81818181818181834</v>
      </c>
      <c r="M25" s="1366">
        <f>+'1018 FONCEP'!J46</f>
        <v>1</v>
      </c>
      <c r="N25" s="1366">
        <f>+'1018 FONCEP'!J54</f>
        <v>0.625</v>
      </c>
      <c r="O25" s="1368">
        <f>+'1018 FONCEP'!D17</f>
        <v>0.57876708259061205</v>
      </c>
      <c r="P25" s="1366">
        <f>+'1018 FONCEP'!J63</f>
        <v>0.50020000000000009</v>
      </c>
      <c r="Q25" s="1366">
        <f>+'1018 FONCEP'!J82</f>
        <v>0.77777777777777779</v>
      </c>
      <c r="R25" s="1366">
        <f>+'1018 FONCEP'!J83</f>
        <v>1</v>
      </c>
      <c r="S25" s="1366">
        <f>+'1018 FONCEP'!J84</f>
        <v>1</v>
      </c>
      <c r="T25" s="1369">
        <f>+'1018 FONCEP'!D63</f>
        <v>0.76117111111111113</v>
      </c>
      <c r="U25" s="1366">
        <f>+'1018 FONCEP'!J85</f>
        <v>1</v>
      </c>
      <c r="V25" s="1366">
        <f>+'1018 FONCEP'!J89</f>
        <v>1</v>
      </c>
      <c r="W25" s="1366">
        <f>+'1018 FONCEP'!J90</f>
        <v>1</v>
      </c>
      <c r="X25" s="1370">
        <f>+'1018 FONCEP'!D85</f>
        <v>1</v>
      </c>
      <c r="Y25" s="1380">
        <f>+'1018 FONCEP'!D91</f>
        <v>0.70543900653594782</v>
      </c>
    </row>
    <row r="26" spans="1:25" s="1125" customFormat="1" ht="43.5" customHeight="1" x14ac:dyDescent="0.25">
      <c r="A26" s="1379">
        <v>1019</v>
      </c>
      <c r="B26" s="1365" t="s">
        <v>23</v>
      </c>
      <c r="C26" s="1365" t="s">
        <v>1900</v>
      </c>
      <c r="D26" s="1366">
        <f>+'1019 SED'!J2</f>
        <v>0.80000000000000016</v>
      </c>
      <c r="E26" s="1366">
        <f>+'1019 SED'!J7</f>
        <v>1</v>
      </c>
      <c r="F26" s="1366">
        <f>+'1019 SED'!J12</f>
        <v>1</v>
      </c>
      <c r="G26" s="1367">
        <f>+'1019 SED'!D2</f>
        <v>0.94000000000000006</v>
      </c>
      <c r="H26" s="1366">
        <f>+'1019 SED'!J17</f>
        <v>0.95952380952380945</v>
      </c>
      <c r="I26" s="1366">
        <f>+'1019 SED'!J21</f>
        <v>0.7</v>
      </c>
      <c r="J26" s="1366">
        <f>+'1019 SED'!J27</f>
        <v>0.97142857142857131</v>
      </c>
      <c r="K26" s="1366">
        <f>+'1019 SED'!J31</f>
        <v>0.44444444444444448</v>
      </c>
      <c r="L26" s="1366">
        <f>+'1019 SED'!J38</f>
        <v>1.0000000000000002</v>
      </c>
      <c r="M26" s="1366">
        <f>+'1019 SED'!J46</f>
        <v>0.1</v>
      </c>
      <c r="N26" s="1366">
        <f>+'1019 SED'!J54</f>
        <v>1</v>
      </c>
      <c r="O26" s="1368">
        <f>+'1019 SED'!D17</f>
        <v>0.79765873015873023</v>
      </c>
      <c r="P26" s="1366">
        <f>+'1019 SED'!J63</f>
        <v>0.47160000000000002</v>
      </c>
      <c r="Q26" s="1366">
        <f>+'1019 SED'!J82</f>
        <v>1</v>
      </c>
      <c r="R26" s="1366">
        <f>+'1019 SED'!J83</f>
        <v>9.0909090909090912E-2</v>
      </c>
      <c r="S26" s="1366">
        <f>+'1019 SED'!J84</f>
        <v>0.1</v>
      </c>
      <c r="T26" s="1369">
        <f>+'1019 SED'!D63</f>
        <v>0.57011636363636364</v>
      </c>
      <c r="U26" s="1366">
        <f>+'1019 SED'!J85</f>
        <v>1</v>
      </c>
      <c r="V26" s="1366">
        <f>+'1019 SED'!J89</f>
        <v>1</v>
      </c>
      <c r="W26" s="1366">
        <f>+'1019 SED'!J90</f>
        <v>1</v>
      </c>
      <c r="X26" s="1370">
        <f>+'1019 SED'!D85</f>
        <v>1</v>
      </c>
      <c r="Y26" s="1380">
        <f>+'1019 SED'!D91</f>
        <v>0.82772393795093813</v>
      </c>
    </row>
    <row r="27" spans="1:25" s="1125" customFormat="1" ht="43.5" customHeight="1" x14ac:dyDescent="0.25">
      <c r="A27" s="1379">
        <v>1020</v>
      </c>
      <c r="B27" s="1365" t="s">
        <v>24</v>
      </c>
      <c r="C27" s="1365" t="s">
        <v>1465</v>
      </c>
      <c r="D27" s="1366">
        <f>+'1020 IDARTES'!J$2</f>
        <v>0.80000000000000016</v>
      </c>
      <c r="E27" s="1366">
        <f>+'1020 IDARTES'!J$7</f>
        <v>1</v>
      </c>
      <c r="F27" s="1366">
        <f>+'1020 IDARTES'!J$12</f>
        <v>0.8</v>
      </c>
      <c r="G27" s="1367">
        <f>+'1020 IDARTES'!D2</f>
        <v>0.87000000000000011</v>
      </c>
      <c r="H27" s="1366">
        <f>+'1020 IDARTES'!J$17</f>
        <v>0.54666666666666663</v>
      </c>
      <c r="I27" s="1366">
        <f>+'1020 IDARTES'!J$21</f>
        <v>0.7</v>
      </c>
      <c r="J27" s="1366">
        <f>+'1020 IDARTES'!J$27</f>
        <v>0.67999999999999994</v>
      </c>
      <c r="K27" s="1366">
        <f>+'1020 IDARTES'!J$31</f>
        <v>0.44444444444444448</v>
      </c>
      <c r="L27" s="1366">
        <f>+'1020 IDARTES'!J$38</f>
        <v>1.0000000000000002</v>
      </c>
      <c r="M27" s="1366">
        <f>+'1020 IDARTES'!J$46</f>
        <v>0.8</v>
      </c>
      <c r="N27" s="1366">
        <f>+'1020 IDARTES'!J$54</f>
        <v>1</v>
      </c>
      <c r="O27" s="1368">
        <f>+'1020 IDARTES'!D17</f>
        <v>0.74744444444444447</v>
      </c>
      <c r="P27" s="1366">
        <f>+'1020 IDARTES'!J$63</f>
        <v>0.32880000000000009</v>
      </c>
      <c r="Q27" s="1366">
        <f>+'1020 IDARTES'!J$82</f>
        <v>1</v>
      </c>
      <c r="R27" s="1366">
        <f>+'1020 IDARTES'!J$83</f>
        <v>0.54545454545454541</v>
      </c>
      <c r="S27" s="1366">
        <f>+'1020 IDARTES'!J$84</f>
        <v>0.8</v>
      </c>
      <c r="T27" s="1369">
        <f>+'1020 IDARTES'!D63</f>
        <v>0.70045818181818187</v>
      </c>
      <c r="U27" s="1366">
        <f>+'1020 IDARTES'!J$85</f>
        <v>0.5</v>
      </c>
      <c r="V27" s="1366">
        <f>+'1020 IDARTES'!J$89</f>
        <v>1</v>
      </c>
      <c r="W27" s="1366">
        <f>+'1020 IDARTES'!J$90</f>
        <v>1</v>
      </c>
      <c r="X27" s="1370">
        <f>+'1020 IDARTES'!D85</f>
        <v>0.8</v>
      </c>
      <c r="Y27" s="1380">
        <f>+'1020 IDARTES'!D$91</f>
        <v>0.78214026262626279</v>
      </c>
    </row>
    <row r="28" spans="1:25" s="1125" customFormat="1" ht="43.5" customHeight="1" x14ac:dyDescent="0.25">
      <c r="A28" s="1379">
        <v>1021</v>
      </c>
      <c r="B28" s="1365" t="s">
        <v>25</v>
      </c>
      <c r="C28" s="1365" t="s">
        <v>1700</v>
      </c>
      <c r="D28" s="1366">
        <f>+'1021 TRANSMI'!J2</f>
        <v>1</v>
      </c>
      <c r="E28" s="1366">
        <f>+'1021 TRANSMI'!J7</f>
        <v>1</v>
      </c>
      <c r="F28" s="1366">
        <f>+'1021 TRANSMI'!J12</f>
        <v>1</v>
      </c>
      <c r="G28" s="1367">
        <f>+'1021 TRANSMI'!D2</f>
        <v>0.99999999999999989</v>
      </c>
      <c r="H28" s="1366">
        <f>+'1021 TRANSMI'!J17</f>
        <v>1</v>
      </c>
      <c r="I28" s="1366">
        <f>+'1021 TRANSMI'!J21</f>
        <v>1</v>
      </c>
      <c r="J28" s="1366">
        <f>+'1021 TRANSMI'!J27</f>
        <v>1</v>
      </c>
      <c r="K28" s="1366">
        <f>+'1021 TRANSMI'!J31</f>
        <v>0</v>
      </c>
      <c r="L28" s="1366">
        <f>+'1021 TRANSMI'!J38</f>
        <v>1.0000000000000002</v>
      </c>
      <c r="M28" s="1366">
        <f>+'1021 TRANSMI'!J46</f>
        <v>1</v>
      </c>
      <c r="N28" s="1366">
        <f>+'1021 TRANSMI'!J54</f>
        <v>1</v>
      </c>
      <c r="O28" s="1368">
        <f>+'1021 TRANSMI'!D17</f>
        <v>0.9</v>
      </c>
      <c r="P28" s="1366">
        <f>+'1021 TRANSMI'!J63</f>
        <v>0.84320000000000017</v>
      </c>
      <c r="Q28" s="1366">
        <f>+'1021 TRANSMI'!J82</f>
        <v>0.44444444444444453</v>
      </c>
      <c r="R28" s="1366">
        <f>+'1021 TRANSMI'!J83</f>
        <v>0</v>
      </c>
      <c r="S28" s="1366">
        <f>+'1021 TRANSMI'!J84</f>
        <v>1</v>
      </c>
      <c r="T28" s="1369">
        <f>+'1021 TRANSMI'!D63</f>
        <v>0.5807377777777778</v>
      </c>
      <c r="U28" s="1366">
        <f>+'1021 TRANSMI'!J85</f>
        <v>1</v>
      </c>
      <c r="V28" s="1366">
        <f>+'1021 TRANSMI'!J89</f>
        <v>1</v>
      </c>
      <c r="W28" s="1366">
        <f>+'1021 TRANSMI'!J90</f>
        <v>1</v>
      </c>
      <c r="X28" s="1370">
        <f>+'1021 TRANSMI'!D85</f>
        <v>1</v>
      </c>
      <c r="Y28" s="1380">
        <f>+'1021 TRANSMI'!D91</f>
        <v>0.90307377777777775</v>
      </c>
    </row>
    <row r="29" spans="1:25" s="1125" customFormat="1" ht="43.5" customHeight="1" x14ac:dyDescent="0.25">
      <c r="A29" s="1379">
        <v>1022</v>
      </c>
      <c r="B29" s="1365" t="s">
        <v>26</v>
      </c>
      <c r="C29" s="1365" t="s">
        <v>2759</v>
      </c>
      <c r="D29" s="1366">
        <f>+'1022 VEED'!J$2</f>
        <v>1</v>
      </c>
      <c r="E29" s="1366">
        <f>+'1022 VEED'!J$7</f>
        <v>1</v>
      </c>
      <c r="F29" s="1366">
        <f>+'1022 VEED'!J$12</f>
        <v>1</v>
      </c>
      <c r="G29" s="1367">
        <f>+'1022 VEED'!D2</f>
        <v>0.99999999999999989</v>
      </c>
      <c r="H29" s="1366">
        <f>+'1022 VEED'!J$17</f>
        <v>0.46875</v>
      </c>
      <c r="I29" s="1366">
        <f>+'1022 VEED'!J$21</f>
        <v>0.7</v>
      </c>
      <c r="J29" s="1366">
        <f>+'1022 VEED'!J$27</f>
        <v>0.625</v>
      </c>
      <c r="K29" s="1366">
        <f>+'1022 VEED'!J$31</f>
        <v>1</v>
      </c>
      <c r="L29" s="1366">
        <f>+'1022 VEED'!J$38</f>
        <v>0.81818181818181834</v>
      </c>
      <c r="M29" s="1366">
        <f>+'1022 VEED'!J$46</f>
        <v>1</v>
      </c>
      <c r="N29" s="1366">
        <f>+'1022 VEED'!J$54</f>
        <v>1</v>
      </c>
      <c r="O29" s="1368">
        <f>+'1022 VEED'!D17</f>
        <v>0.76394886363636361</v>
      </c>
      <c r="P29" s="1366">
        <f>+'1022 VEED'!J$63</f>
        <v>0.50020000000000009</v>
      </c>
      <c r="Q29" s="1366">
        <f>+'1022 VEED'!J$82</f>
        <v>0.22222222222222227</v>
      </c>
      <c r="R29" s="1366">
        <f>+'1022 VEED'!J$83</f>
        <v>0.54545454545454541</v>
      </c>
      <c r="S29" s="1366">
        <f>+'1022 VEED'!J$84</f>
        <v>1</v>
      </c>
      <c r="T29" s="1369">
        <f>+'1022 VEED'!D63</f>
        <v>0.47076707070707069</v>
      </c>
      <c r="U29" s="1366">
        <f>+'1022 VEED'!J$85</f>
        <v>1</v>
      </c>
      <c r="V29" s="1366">
        <f>+'1022 VEED'!J$89</f>
        <v>0</v>
      </c>
      <c r="W29" s="1366">
        <f>+'1022 VEED'!J$90</f>
        <v>1</v>
      </c>
      <c r="X29" s="1370">
        <f>+'1022 VEED'!D85</f>
        <v>0.7</v>
      </c>
      <c r="Y29" s="1380">
        <f>+'1022 VEED'!D$91</f>
        <v>0.80224858207070704</v>
      </c>
    </row>
    <row r="30" spans="1:25" s="1125" customFormat="1" ht="43.5" customHeight="1" x14ac:dyDescent="0.25">
      <c r="A30" s="1379">
        <v>1023</v>
      </c>
      <c r="B30" s="1365" t="s">
        <v>27</v>
      </c>
      <c r="C30" s="1365" t="s">
        <v>2759</v>
      </c>
      <c r="D30" s="1366">
        <f>+'1023 PERS.'!J$2</f>
        <v>0.6</v>
      </c>
      <c r="E30" s="1366">
        <f>+'1023 PERS.'!J$7</f>
        <v>0.8</v>
      </c>
      <c r="F30" s="1366">
        <f>+'1023 PERS.'!J$12</f>
        <v>0.8</v>
      </c>
      <c r="G30" s="1367">
        <f>+'1023 PERS.'!D2</f>
        <v>0.74</v>
      </c>
      <c r="H30" s="1366">
        <f>+'1023 PERS.'!J$17</f>
        <v>0.25303030303030305</v>
      </c>
      <c r="I30" s="1366">
        <f>+'1023 PERS.'!J$21</f>
        <v>0.59000000000000008</v>
      </c>
      <c r="J30" s="1366">
        <f>+'1023 PERS.'!J$27</f>
        <v>0.47272727272727272</v>
      </c>
      <c r="K30" s="1366">
        <f>+'1023 PERS.'!J$31</f>
        <v>0.44444444444444448</v>
      </c>
      <c r="L30" s="1366">
        <f>+'1023 PERS.'!J$38</f>
        <v>0.3636363636363637</v>
      </c>
      <c r="M30" s="1366">
        <f>+'1023 PERS.'!J$46</f>
        <v>0</v>
      </c>
      <c r="N30" s="1366">
        <f>+'1023 PERS.'!J$54</f>
        <v>0.625</v>
      </c>
      <c r="O30" s="1368">
        <f>+'1023 PERS.'!D17</f>
        <v>0.40067171717171723</v>
      </c>
      <c r="P30" s="1366">
        <f>+'1023 PERS.'!J$63</f>
        <v>0.31440000000000001</v>
      </c>
      <c r="Q30" s="1366">
        <f>+'1023 PERS.'!J$82</f>
        <v>0</v>
      </c>
      <c r="R30" s="1366">
        <f>+'1023 PERS.'!J$83</f>
        <v>0</v>
      </c>
      <c r="S30" s="1366">
        <f>+'1023 PERS.'!J$84</f>
        <v>0</v>
      </c>
      <c r="T30" s="1369">
        <f>+'1023 PERS.'!D63</f>
        <v>9.4320000000000001E-2</v>
      </c>
      <c r="U30" s="1366">
        <f>+'1023 PERS.'!J$85</f>
        <v>1</v>
      </c>
      <c r="V30" s="1366">
        <f>+'1023 PERS.'!J$89</f>
        <v>1</v>
      </c>
      <c r="W30" s="1366">
        <f>+'1023 PERS.'!J$90</f>
        <v>1</v>
      </c>
      <c r="X30" s="1370">
        <f>+'1023 PERS.'!D85</f>
        <v>1</v>
      </c>
      <c r="Y30" s="1380">
        <f>+'1023 PERS.'!D$91</f>
        <v>0.50180144444444452</v>
      </c>
    </row>
    <row r="31" spans="1:25" s="1125" customFormat="1" ht="43.5" customHeight="1" x14ac:dyDescent="0.25">
      <c r="A31" s="1379">
        <v>1024</v>
      </c>
      <c r="B31" s="1365" t="s">
        <v>28</v>
      </c>
      <c r="C31" s="1365" t="s">
        <v>1465</v>
      </c>
      <c r="D31" s="1366">
        <f>+'1024 FUGA'!J2</f>
        <v>0.80000000000000016</v>
      </c>
      <c r="E31" s="1366">
        <f>+'1024 FUGA'!J7</f>
        <v>0.90000000000000013</v>
      </c>
      <c r="F31" s="1366">
        <f>+'1024 FUGA'!J12</f>
        <v>0.60000000000000009</v>
      </c>
      <c r="G31" s="1367">
        <f>+'1024 FUGA'!D2</f>
        <v>0.76500000000000012</v>
      </c>
      <c r="H31" s="1366">
        <f>+'1024 FUGA'!J17</f>
        <v>0.89375000000000004</v>
      </c>
      <c r="I31" s="1366">
        <f>+'1024 FUGA'!J21</f>
        <v>0.15000000000000002</v>
      </c>
      <c r="J31" s="1366">
        <f>+'1024 FUGA'!J27</f>
        <v>0.92500000000000004</v>
      </c>
      <c r="K31" s="1366">
        <f>+'1024 FUGA'!J31</f>
        <v>0</v>
      </c>
      <c r="L31" s="1366">
        <f>+'1024 FUGA'!J38</f>
        <v>0</v>
      </c>
      <c r="M31" s="1366">
        <f>+'1024 FUGA'!J46</f>
        <v>0</v>
      </c>
      <c r="N31" s="1366">
        <f>+'1024 FUGA'!J54</f>
        <v>0</v>
      </c>
      <c r="O31" s="1368">
        <f>+'1024 FUGA'!D17</f>
        <v>0.34156249999999999</v>
      </c>
      <c r="P31" s="1366">
        <f>+'1024 FUGA'!J63</f>
        <v>0.20020000000000004</v>
      </c>
      <c r="Q31" s="1366">
        <f>+'1024 FUGA'!J82</f>
        <v>0</v>
      </c>
      <c r="R31" s="1366">
        <f>+'1024 FUGA'!J83</f>
        <v>0</v>
      </c>
      <c r="S31" s="1366">
        <f>+'1024 FUGA'!J84</f>
        <v>0</v>
      </c>
      <c r="T31" s="1369">
        <f>+'1024 FUGA'!D63</f>
        <v>6.0060000000000009E-2</v>
      </c>
      <c r="U31" s="1366">
        <f>+'1024 FUGA'!J85</f>
        <v>0.5</v>
      </c>
      <c r="V31" s="1366">
        <f>+'1024 FUGA'!J89</f>
        <v>1</v>
      </c>
      <c r="W31" s="1366">
        <f>+'1024 FUGA'!J90</f>
        <v>0</v>
      </c>
      <c r="X31" s="1370">
        <f>+'1024 FUGA'!D85</f>
        <v>0.5</v>
      </c>
      <c r="Y31" s="1380">
        <f>+'1024 FUGA'!D91</f>
        <v>0.44836537500000012</v>
      </c>
    </row>
    <row r="32" spans="1:25" s="1125" customFormat="1" ht="43.5" customHeight="1" x14ac:dyDescent="0.25">
      <c r="A32" s="1379">
        <v>1025</v>
      </c>
      <c r="B32" s="1365" t="s">
        <v>29</v>
      </c>
      <c r="C32" s="1365" t="s">
        <v>2995</v>
      </c>
      <c r="D32" s="1366">
        <f>+'1025 SDMU'!J$2</f>
        <v>1</v>
      </c>
      <c r="E32" s="1366">
        <f>+'1025 SDMU'!J$7</f>
        <v>1</v>
      </c>
      <c r="F32" s="1366">
        <f>+'1025 SDMU'!J$12</f>
        <v>1</v>
      </c>
      <c r="G32" s="1367">
        <f>+'1025 SDMU'!D2</f>
        <v>0.99999999999999989</v>
      </c>
      <c r="H32" s="1366">
        <f>+'1025 SDMU'!J$17</f>
        <v>0.15000000000000002</v>
      </c>
      <c r="I32" s="1366">
        <f>+'1025 SDMU'!J$21</f>
        <v>0.59000000000000008</v>
      </c>
      <c r="J32" s="1366">
        <f>+'1025 SDMU'!J$27</f>
        <v>0.57647058823529407</v>
      </c>
      <c r="K32" s="1366">
        <f>+'1025 SDMU'!J$31</f>
        <v>1</v>
      </c>
      <c r="L32" s="1366">
        <f>+'1025 SDMU'!J$38</f>
        <v>1</v>
      </c>
      <c r="M32" s="1366">
        <f>+'1025 SDMU'!J$46</f>
        <v>0.75</v>
      </c>
      <c r="N32" s="1366">
        <f>+'1025 SDMU'!J$54</f>
        <v>1</v>
      </c>
      <c r="O32" s="1368">
        <f>+'1025 SDMU'!D17</f>
        <v>0.70129411764705873</v>
      </c>
      <c r="P32" s="1366">
        <f>+'1025 SDMU'!J$63</f>
        <v>0.38600000000000012</v>
      </c>
      <c r="Q32" s="1366">
        <f>+'1025 SDMU'!J$82</f>
        <v>0.44444444444444453</v>
      </c>
      <c r="R32" s="1366">
        <f>+'1025 SDMU'!J$83</f>
        <v>1</v>
      </c>
      <c r="S32" s="1366">
        <f>+'1025 SDMU'!J$84</f>
        <v>0.75</v>
      </c>
      <c r="T32" s="1369">
        <f>+'1025 SDMU'!D63</f>
        <v>0.55607777777777789</v>
      </c>
      <c r="U32" s="1366">
        <f>+'1025 SDMU'!J$85</f>
        <v>1</v>
      </c>
      <c r="V32" s="1366">
        <f>+'1025 SDMU'!J$89</f>
        <v>1</v>
      </c>
      <c r="W32" s="1366">
        <f>+'1025 SDMU'!J$90</f>
        <v>1</v>
      </c>
      <c r="X32" s="1370">
        <f>+'1025 SDMU'!D85</f>
        <v>1</v>
      </c>
      <c r="Y32" s="1380">
        <f>+'1025 SDMU'!D$91</f>
        <v>0.7913195424836601</v>
      </c>
    </row>
    <row r="33" spans="1:25" s="1125" customFormat="1" ht="43.5" customHeight="1" x14ac:dyDescent="0.25">
      <c r="A33" s="1379">
        <v>1026</v>
      </c>
      <c r="B33" s="1365" t="s">
        <v>30</v>
      </c>
      <c r="C33" s="1365" t="s">
        <v>100</v>
      </c>
      <c r="D33" s="1366">
        <f>+'1026 CVP'!J$2</f>
        <v>0.80000000000000016</v>
      </c>
      <c r="E33" s="1366">
        <f>+'1026 CVP'!J$7</f>
        <v>1</v>
      </c>
      <c r="F33" s="1366">
        <f>+'1026 CVP'!J$12</f>
        <v>1</v>
      </c>
      <c r="G33" s="1367">
        <f>+'1026 CVP'!D2</f>
        <v>0.94000000000000006</v>
      </c>
      <c r="H33" s="1366">
        <f>+'1026 CVP'!J$17</f>
        <v>0.86923076923076925</v>
      </c>
      <c r="I33" s="1366">
        <f>+'1026 CVP'!J$21</f>
        <v>0.4</v>
      </c>
      <c r="J33" s="1366">
        <f>+'1026 CVP'!J$27</f>
        <v>0.90769230769230758</v>
      </c>
      <c r="K33" s="1366">
        <f>+'1026 CVP'!J$31</f>
        <v>1</v>
      </c>
      <c r="L33" s="1366">
        <f>+'1026 CVP'!J$38</f>
        <v>1.0000000000000002</v>
      </c>
      <c r="M33" s="1366">
        <f>+'1026 CVP'!J$46</f>
        <v>0.9</v>
      </c>
      <c r="N33" s="1366">
        <f>+'1026 CVP'!J$54</f>
        <v>1</v>
      </c>
      <c r="O33" s="1368">
        <f>+'1026 CVP'!D17</f>
        <v>0.8619230769230769</v>
      </c>
      <c r="P33" s="1366">
        <f>+'1026 CVP'!J$63</f>
        <v>0.35740000000000011</v>
      </c>
      <c r="Q33" s="1366">
        <f>+'1026 CVP'!J$82</f>
        <v>0.22222222222222227</v>
      </c>
      <c r="R33" s="1366">
        <f>+'1026 CVP'!J$83</f>
        <v>0.54545454545454541</v>
      </c>
      <c r="S33" s="1366">
        <f>+'1026 CVP'!J$84</f>
        <v>0.9</v>
      </c>
      <c r="T33" s="1369">
        <f>+'1026 CVP'!D63</f>
        <v>0.41292707070707074</v>
      </c>
      <c r="U33" s="1366">
        <f>+'1026 CVP'!J$85</f>
        <v>0.5</v>
      </c>
      <c r="V33" s="1366">
        <f>+'1026 CVP'!J$89</f>
        <v>1</v>
      </c>
      <c r="W33" s="1366">
        <f>+'1026 CVP'!J$90</f>
        <v>1</v>
      </c>
      <c r="X33" s="1370">
        <f>+'1026 CVP'!D85</f>
        <v>0.8</v>
      </c>
      <c r="Y33" s="1380">
        <f>+'1026 CVP'!D$91</f>
        <v>0.8373503993783995</v>
      </c>
    </row>
    <row r="34" spans="1:25" s="1125" customFormat="1" ht="43.5" customHeight="1" x14ac:dyDescent="0.25">
      <c r="A34" s="1379">
        <v>1027</v>
      </c>
      <c r="B34" s="1365" t="s">
        <v>31</v>
      </c>
      <c r="C34" s="1365" t="s">
        <v>1465</v>
      </c>
      <c r="D34" s="1366">
        <f>+'1027 CA-CA'!J2</f>
        <v>0.80000000000000016</v>
      </c>
      <c r="E34" s="1366">
        <f>+'1027 CA-CA'!J7</f>
        <v>0.3</v>
      </c>
      <c r="F34" s="1366">
        <f>+'1027 CA-CA'!J12</f>
        <v>1</v>
      </c>
      <c r="G34" s="1367">
        <f>+'1027 CA-CA'!D2</f>
        <v>0.69500000000000006</v>
      </c>
      <c r="H34" s="1366">
        <f>+'1027 CA-CA'!J17</f>
        <v>0.71666666666666667</v>
      </c>
      <c r="I34" s="1366">
        <f>+'1027 CA-CA'!J21</f>
        <v>0.7</v>
      </c>
      <c r="J34" s="1366">
        <f>+'1027 CA-CA'!J27</f>
        <v>0.7</v>
      </c>
      <c r="K34" s="1366">
        <f>+'1027 CA-CA'!J31</f>
        <v>0</v>
      </c>
      <c r="L34" s="1366">
        <f>+'1027 CA-CA'!J38</f>
        <v>1.0000000000000002</v>
      </c>
      <c r="M34" s="1366">
        <f>+'1027 CA-CA'!J46</f>
        <v>0.1</v>
      </c>
      <c r="N34" s="1366">
        <f>+'1027 CA-CA'!J54</f>
        <v>0.25</v>
      </c>
      <c r="O34" s="1368">
        <f>+'1027 CA-CA'!D17</f>
        <v>0.58750000000000002</v>
      </c>
      <c r="P34" s="1366">
        <f>+'1027 CA-CA'!J63</f>
        <v>0.1144</v>
      </c>
      <c r="Q34" s="1366">
        <f>+'1027 CA-CA'!J82</f>
        <v>0</v>
      </c>
      <c r="R34" s="1366">
        <f>+'1027 CA-CA'!J83</f>
        <v>0</v>
      </c>
      <c r="S34" s="1366">
        <f>+'1027 CA-CA'!J84</f>
        <v>0.1</v>
      </c>
      <c r="T34" s="1369">
        <f>+'1027 CA-CA'!D63</f>
        <v>4.9319999999999996E-2</v>
      </c>
      <c r="U34" s="1366">
        <f>+'1027 CA-CA'!J85</f>
        <v>1</v>
      </c>
      <c r="V34" s="1366">
        <f>+'1027 CA-CA'!J89</f>
        <v>1</v>
      </c>
      <c r="W34" s="1366">
        <f>+'1027 CA-CA'!J90</f>
        <v>1</v>
      </c>
      <c r="X34" s="1370">
        <f>+'1027 CA-CA'!D85</f>
        <v>1</v>
      </c>
      <c r="Y34" s="1380">
        <f>+'1027 CA-CA'!D91</f>
        <v>0.58655700000000011</v>
      </c>
    </row>
    <row r="35" spans="1:25" s="1125" customFormat="1" ht="43.5" customHeight="1" x14ac:dyDescent="0.25">
      <c r="A35" s="1379">
        <v>1028</v>
      </c>
      <c r="B35" s="1365" t="s">
        <v>32</v>
      </c>
      <c r="C35" s="1365" t="s">
        <v>32</v>
      </c>
      <c r="D35" s="1366">
        <f>+'1028 CONCEJO'!J$2</f>
        <v>1</v>
      </c>
      <c r="E35" s="1366">
        <f>+'1028 CONCEJO'!J$7</f>
        <v>0.3</v>
      </c>
      <c r="F35" s="1366">
        <f>+'1028 CONCEJO'!J$12</f>
        <v>0</v>
      </c>
      <c r="G35" s="1367">
        <f>+'1028 CONCEJO'!D2</f>
        <v>0.40499999999999997</v>
      </c>
      <c r="H35" s="1366">
        <f>+'1028 CONCEJO'!J$17</f>
        <v>0.15000000000000002</v>
      </c>
      <c r="I35" s="1366">
        <f>+'1028 CONCEJO'!J$21</f>
        <v>0.2</v>
      </c>
      <c r="J35" s="1366">
        <f>+'1028 CONCEJO'!J$27</f>
        <v>0.4</v>
      </c>
      <c r="K35" s="1366">
        <f>+'1028 CONCEJO'!J$31</f>
        <v>0</v>
      </c>
      <c r="L35" s="1366">
        <f>+'1028 CONCEJO'!J$38</f>
        <v>0</v>
      </c>
      <c r="M35" s="1366">
        <f>+'1028 CONCEJO'!J$46</f>
        <v>0</v>
      </c>
      <c r="N35" s="1366">
        <f>+'1028 CONCEJO'!J$54</f>
        <v>0.875</v>
      </c>
      <c r="O35" s="1368">
        <f>+'1028 CONCEJO'!D17</f>
        <v>0.22000000000000003</v>
      </c>
      <c r="P35" s="1366">
        <f>+'1028 CONCEJO'!J$63</f>
        <v>0</v>
      </c>
      <c r="Q35" s="1366">
        <f>+'1028 CONCEJO'!J$82</f>
        <v>0</v>
      </c>
      <c r="R35" s="1366">
        <f>+'1028 CONCEJO'!J$83</f>
        <v>0</v>
      </c>
      <c r="S35" s="1366">
        <f>+'1028 CONCEJO'!J$84</f>
        <v>0</v>
      </c>
      <c r="T35" s="1369">
        <f>+'1028 CONCEJO'!D63</f>
        <v>0</v>
      </c>
      <c r="U35" s="1366">
        <f>+'1028 CONCEJO'!J$85</f>
        <v>0</v>
      </c>
      <c r="V35" s="1366">
        <f>+'1028 CONCEJO'!J$89</f>
        <v>0</v>
      </c>
      <c r="W35" s="1366">
        <f>+'1028 CONCEJO'!J$90</f>
        <v>1</v>
      </c>
      <c r="X35" s="1370">
        <f>+'1028 CONCEJO'!D85</f>
        <v>0.3</v>
      </c>
      <c r="Y35" s="1380">
        <f>+'1028 CONCEJO'!D$91</f>
        <v>0.25750000000000001</v>
      </c>
    </row>
    <row r="36" spans="1:25" s="1125" customFormat="1" ht="43.5" customHeight="1" x14ac:dyDescent="0.25">
      <c r="A36" s="1379">
        <v>1029</v>
      </c>
      <c r="B36" s="1365" t="s">
        <v>33</v>
      </c>
      <c r="C36" s="1365" t="s">
        <v>2759</v>
      </c>
      <c r="D36" s="1366">
        <f>+'1029 CONT'!J$2</f>
        <v>1</v>
      </c>
      <c r="E36" s="1366">
        <f>+'1029 CONT'!J$7</f>
        <v>1</v>
      </c>
      <c r="F36" s="1366">
        <f>+'1029 CONT'!J$12</f>
        <v>1</v>
      </c>
      <c r="G36" s="1367">
        <f>+'1029 CONT'!D2</f>
        <v>0.99999999999999989</v>
      </c>
      <c r="H36" s="1366">
        <f>+'1029 CONT'!J$17</f>
        <v>0.7203947368421052</v>
      </c>
      <c r="I36" s="1366">
        <f>+'1029 CONT'!J$21</f>
        <v>1</v>
      </c>
      <c r="J36" s="1366">
        <f>+'1029 CONT'!J$27</f>
        <v>0.80263157894736836</v>
      </c>
      <c r="K36" s="1366">
        <f>+'1029 CONT'!J$31</f>
        <v>1</v>
      </c>
      <c r="L36" s="1366">
        <f>+'1029 CONT'!J$38</f>
        <v>1.0000000000000002</v>
      </c>
      <c r="M36" s="1366">
        <f>+'1029 CONT'!J$46</f>
        <v>1</v>
      </c>
      <c r="N36" s="1366">
        <f>+'1029 CONT'!J$54</f>
        <v>1</v>
      </c>
      <c r="O36" s="1368">
        <f>+'1029 CONT'!D17</f>
        <v>0.91858552631578949</v>
      </c>
      <c r="P36" s="1366">
        <f>+'1029 CONT'!J$63</f>
        <v>0.47160000000000002</v>
      </c>
      <c r="Q36" s="1366">
        <f>+'1029 CONT'!J$82</f>
        <v>0.44444444444444453</v>
      </c>
      <c r="R36" s="1366">
        <f>+'1029 CONT'!J$83</f>
        <v>0.54545454545454541</v>
      </c>
      <c r="S36" s="1366">
        <f>+'1029 CONT'!J$84</f>
        <v>1</v>
      </c>
      <c r="T36" s="1369">
        <f>+'1029 CONT'!D63</f>
        <v>0.55107595959595956</v>
      </c>
      <c r="U36" s="1366">
        <f>+'1029 CONT'!J$85</f>
        <v>1</v>
      </c>
      <c r="V36" s="1366">
        <f>+'1029 CONT'!J$89</f>
        <v>1</v>
      </c>
      <c r="W36" s="1366">
        <f>+'1029 CONT'!J$90</f>
        <v>1</v>
      </c>
      <c r="X36" s="1370">
        <f>+'1029 CONT'!D85</f>
        <v>1</v>
      </c>
      <c r="Y36" s="1380">
        <f>+'1029 CONT'!D$91</f>
        <v>0.91032963543328016</v>
      </c>
    </row>
    <row r="37" spans="1:25" s="1125" customFormat="1" ht="43.5" customHeight="1" x14ac:dyDescent="0.25">
      <c r="A37" s="1379">
        <v>1030</v>
      </c>
      <c r="B37" s="1365" t="s">
        <v>34</v>
      </c>
      <c r="C37" s="1365" t="s">
        <v>1138</v>
      </c>
      <c r="D37" s="1366">
        <f>+'1030 IDPAC'!J$2</f>
        <v>1</v>
      </c>
      <c r="E37" s="1366">
        <f>+'1030 IDPAC'!J$7</f>
        <v>1</v>
      </c>
      <c r="F37" s="1366">
        <f>+'1030 IDPAC'!J$12</f>
        <v>1</v>
      </c>
      <c r="G37" s="1367">
        <f>+'1030 IDPAC'!D2</f>
        <v>0.99999999999999989</v>
      </c>
      <c r="H37" s="1366">
        <f>+'1030 IDPAC'!J$17</f>
        <v>0.57499999999999996</v>
      </c>
      <c r="I37" s="1366">
        <f>+'1030 IDPAC'!J$21</f>
        <v>0.7</v>
      </c>
      <c r="J37" s="1366">
        <f>+'1030 IDPAC'!J$27</f>
        <v>0.7</v>
      </c>
      <c r="K37" s="1366">
        <f>+'1030 IDPAC'!J$31</f>
        <v>1</v>
      </c>
      <c r="L37" s="1366">
        <f>+'1030 IDPAC'!J$38</f>
        <v>1.0000000000000002</v>
      </c>
      <c r="M37" s="1366">
        <f>+'1030 IDPAC'!J$46</f>
        <v>1</v>
      </c>
      <c r="N37" s="1366">
        <f>+'1030 IDPAC'!J$54</f>
        <v>1</v>
      </c>
      <c r="O37" s="1368">
        <f>+'1030 IDPAC'!D17</f>
        <v>0.83124999999999993</v>
      </c>
      <c r="P37" s="1366">
        <f>+'1030 IDPAC'!J$63</f>
        <v>0.62880000000000003</v>
      </c>
      <c r="Q37" s="1366">
        <f>+'1030 IDPAC'!J$82</f>
        <v>0.77777777777777779</v>
      </c>
      <c r="R37" s="1366">
        <f>+'1030 IDPAC'!J$83</f>
        <v>1</v>
      </c>
      <c r="S37" s="1366">
        <f>+'1030 IDPAC'!J$84</f>
        <v>1</v>
      </c>
      <c r="T37" s="1369">
        <f>+'1030 IDPAC'!D63</f>
        <v>0.79975111111111119</v>
      </c>
      <c r="U37" s="1366">
        <f>+'1030 IDPAC'!J$85</f>
        <v>0.5</v>
      </c>
      <c r="V37" s="1366">
        <f>+'1030 IDPAC'!J$89</f>
        <v>1</v>
      </c>
      <c r="W37" s="1366">
        <f>+'1030 IDPAC'!J$90</f>
        <v>1</v>
      </c>
      <c r="X37" s="1370">
        <f>+'1030 IDPAC'!D85</f>
        <v>0.8</v>
      </c>
      <c r="Y37" s="1380">
        <f>+'1030 IDPAC'!D$91</f>
        <v>0.87716261111111105</v>
      </c>
    </row>
    <row r="38" spans="1:25" s="1125" customFormat="1" ht="43.5" customHeight="1" x14ac:dyDescent="0.25">
      <c r="A38" s="1379">
        <v>1031</v>
      </c>
      <c r="B38" s="1365" t="s">
        <v>35</v>
      </c>
      <c r="C38" s="1365" t="s">
        <v>1700</v>
      </c>
      <c r="D38" s="1366">
        <f>+'1031 METRO'!J$2</f>
        <v>0.80000000000000016</v>
      </c>
      <c r="E38" s="1366">
        <f>+'1031 METRO'!J$7</f>
        <v>1</v>
      </c>
      <c r="F38" s="1366">
        <f>+'1031 METRO'!J$12</f>
        <v>1</v>
      </c>
      <c r="G38" s="1367">
        <f>+'1031 METRO'!D2</f>
        <v>0.94000000000000006</v>
      </c>
      <c r="H38" s="1366">
        <f>+'1031 METRO'!J$17</f>
        <v>0.38181818181818183</v>
      </c>
      <c r="I38" s="1366">
        <f>+'1031 METRO'!J$21</f>
        <v>0.7</v>
      </c>
      <c r="J38" s="1366">
        <f>+'1031 METRO'!J$27</f>
        <v>0.5636363636363636</v>
      </c>
      <c r="K38" s="1366">
        <f>+'1031 METRO'!J$31</f>
        <v>0</v>
      </c>
      <c r="L38" s="1366">
        <f>+'1031 METRO'!J$38</f>
        <v>0</v>
      </c>
      <c r="M38" s="1366">
        <f>+'1031 METRO'!J$46</f>
        <v>0.1</v>
      </c>
      <c r="N38" s="1366">
        <f>+'1031 METRO'!J$54</f>
        <v>0.5</v>
      </c>
      <c r="O38" s="1368">
        <f>+'1031 METRO'!D17</f>
        <v>0.33500000000000002</v>
      </c>
      <c r="P38" s="1366">
        <f>+'1031 METRO'!J$63</f>
        <v>0.28600000000000009</v>
      </c>
      <c r="Q38" s="1366">
        <f>+'1031 METRO'!J$82</f>
        <v>0</v>
      </c>
      <c r="R38" s="1366">
        <f>+'1031 METRO'!J$83</f>
        <v>0</v>
      </c>
      <c r="S38" s="1366">
        <f>+'1031 METRO'!J$84</f>
        <v>0.1</v>
      </c>
      <c r="T38" s="1369">
        <f>+'1031 METRO'!D63</f>
        <v>0.10080000000000003</v>
      </c>
      <c r="U38" s="1366">
        <f>+'1031 METRO'!J$85</f>
        <v>1</v>
      </c>
      <c r="V38" s="1366">
        <f>+'1031 METRO'!J$89</f>
        <v>1</v>
      </c>
      <c r="W38" s="1366">
        <f>+'1031 METRO'!J$90</f>
        <v>1</v>
      </c>
      <c r="X38" s="1370">
        <f>+'1031 METRO'!D85</f>
        <v>1</v>
      </c>
      <c r="Y38" s="1380">
        <f>+'1031 METRO'!D$91</f>
        <v>0.52633000000000008</v>
      </c>
    </row>
    <row r="39" spans="1:25" s="1125" customFormat="1" ht="43.5" customHeight="1" x14ac:dyDescent="0.25">
      <c r="A39" s="1379">
        <v>1032</v>
      </c>
      <c r="B39" s="1365" t="s">
        <v>36</v>
      </c>
      <c r="C39" s="1365" t="s">
        <v>100</v>
      </c>
      <c r="D39" s="1366">
        <f>+'1032 UAESP'!J2</f>
        <v>1</v>
      </c>
      <c r="E39" s="1366">
        <f>+'1032 UAESP'!J7</f>
        <v>1</v>
      </c>
      <c r="F39" s="1366">
        <f>+'1032 UAESP'!J12</f>
        <v>0.30000000000000004</v>
      </c>
      <c r="G39" s="1367">
        <f>+'1032 UAESP'!D2</f>
        <v>0.75499999999999989</v>
      </c>
      <c r="H39" s="1366">
        <f>+'1032 UAESP'!J17</f>
        <v>0</v>
      </c>
      <c r="I39" s="1366">
        <f>+'1032 UAESP'!J21</f>
        <v>0</v>
      </c>
      <c r="J39" s="1366">
        <f>+'1032 UAESP'!J27</f>
        <v>0.20909090909090911</v>
      </c>
      <c r="K39" s="1366">
        <f>+'1032 UAESP'!J31</f>
        <v>0</v>
      </c>
      <c r="L39" s="1366">
        <f>+'1032 UAESP'!J38</f>
        <v>0.3636363636363637</v>
      </c>
      <c r="M39" s="1366">
        <f>+'1032 UAESP'!J46</f>
        <v>0.1</v>
      </c>
      <c r="N39" s="1366">
        <f>+'1032 UAESP'!J55</f>
        <v>0</v>
      </c>
      <c r="O39" s="1368">
        <f>+'1032 UAESP'!D17</f>
        <v>0.17454545454545456</v>
      </c>
      <c r="P39" s="1366">
        <f>+'1032 UAESP'!J64</f>
        <v>0</v>
      </c>
      <c r="Q39" s="1366" t="e">
        <f>+'1032 UAESP'!#REF!</f>
        <v>#REF!</v>
      </c>
      <c r="R39" s="1366" t="e">
        <f>+'1032 UAESP'!#REF!</f>
        <v>#REF!</v>
      </c>
      <c r="S39" s="1366" t="e">
        <f>+'1032 UAESP'!#REF!</f>
        <v>#REF!</v>
      </c>
      <c r="T39" s="1369">
        <f>+'1032 UAESP'!D63</f>
        <v>0.17252888888888895</v>
      </c>
      <c r="U39" s="1366" t="e">
        <f>+'1032 UAESP'!#REF!</f>
        <v>#REF!</v>
      </c>
      <c r="V39" s="1366" t="e">
        <f>+'1032 UAESP'!#REF!</f>
        <v>#REF!</v>
      </c>
      <c r="W39" s="1366" t="e">
        <f>+'1032 UAESP'!#REF!</f>
        <v>#REF!</v>
      </c>
      <c r="X39" s="1370">
        <f>+'1032 UAESP'!D85</f>
        <v>0.6</v>
      </c>
      <c r="Y39" s="1380">
        <f>+'1032 UAESP'!D91</f>
        <v>0.3697528888888888</v>
      </c>
    </row>
    <row r="40" spans="1:25" s="1125" customFormat="1" ht="43.5" customHeight="1" x14ac:dyDescent="0.25">
      <c r="A40" s="1379">
        <v>1033</v>
      </c>
      <c r="B40" s="1365" t="s">
        <v>37</v>
      </c>
      <c r="C40" s="1365" t="s">
        <v>1900</v>
      </c>
      <c r="D40" s="1366">
        <f>+'1033 IDEP'!J23</f>
        <v>0</v>
      </c>
      <c r="E40" s="1366">
        <f>+'1033 IDEP'!J7</f>
        <v>0.8</v>
      </c>
      <c r="F40" s="1366">
        <f>+'1033 IDEP'!J12</f>
        <v>0.89999999999999991</v>
      </c>
      <c r="G40" s="1367">
        <f>+'1033 IDEP'!D2</f>
        <v>0.83499999999999996</v>
      </c>
      <c r="H40" s="1366">
        <f>+'1033 IDEP'!J17</f>
        <v>1</v>
      </c>
      <c r="I40" s="1366">
        <f>+'1033 IDEP'!J21</f>
        <v>0.7</v>
      </c>
      <c r="J40" s="1366">
        <f>+'1033 IDEP'!J27</f>
        <v>0.4</v>
      </c>
      <c r="K40" s="1366">
        <f>+'1033 IDEP'!J31</f>
        <v>1</v>
      </c>
      <c r="L40" s="1366">
        <f>+'1033 IDEP'!J38</f>
        <v>0</v>
      </c>
      <c r="M40" s="1366">
        <f>+'1033 IDEP'!J46</f>
        <v>0.5</v>
      </c>
      <c r="N40" s="1366">
        <f>+'1033 IDEP'!J55</f>
        <v>0</v>
      </c>
      <c r="O40" s="1368">
        <f>+'1033 IDEP'!D17</f>
        <v>0.57250000000000001</v>
      </c>
      <c r="P40" s="1366">
        <f>+'1033 IDEP'!J64</f>
        <v>0</v>
      </c>
      <c r="Q40" s="1366" t="e">
        <f>+'1033 IDEP'!#REF!</f>
        <v>#REF!</v>
      </c>
      <c r="R40" s="1366" t="e">
        <f>+'1033 IDEP'!#REF!</f>
        <v>#REF!</v>
      </c>
      <c r="S40" s="1366" t="e">
        <f>+'1033 IDEP'!#REF!</f>
        <v>#REF!</v>
      </c>
      <c r="T40" s="1369">
        <f>+'1033 IDEP'!D63</f>
        <v>0.12648000000000001</v>
      </c>
      <c r="U40" s="1366">
        <f>+'1033 IDEP'!J92</f>
        <v>0</v>
      </c>
      <c r="V40" s="1366">
        <f>+'1033 IDEP'!J96</f>
        <v>0</v>
      </c>
      <c r="W40" s="1366">
        <f>+'1033 IDEP'!J97</f>
        <v>0</v>
      </c>
      <c r="X40" s="1370">
        <f>+'1033 IDEP'!D85</f>
        <v>0.2</v>
      </c>
      <c r="Y40" s="1380">
        <f>+'1033 IDEP'!D91</f>
        <v>0.58802299999999996</v>
      </c>
    </row>
    <row r="41" spans="1:25" s="1125" customFormat="1" ht="43.5" customHeight="1" x14ac:dyDescent="0.25">
      <c r="A41" s="1379">
        <v>1034</v>
      </c>
      <c r="B41" s="1365" t="s">
        <v>3588</v>
      </c>
      <c r="C41" s="1365" t="s">
        <v>1465</v>
      </c>
      <c r="D41" s="1366">
        <f>+'1034 IDPC'!J$2</f>
        <v>1</v>
      </c>
      <c r="E41" s="1366">
        <f>+'1034 IDPC'!J$7</f>
        <v>1</v>
      </c>
      <c r="F41" s="1366">
        <f>+'1034 IDPC'!J$12</f>
        <v>0.8</v>
      </c>
      <c r="G41" s="1367">
        <f>+'1034 IDPC'!D2</f>
        <v>0.92999999999999994</v>
      </c>
      <c r="H41" s="1366">
        <f>+'1034 IDPC'!J$17</f>
        <v>0.62222222222222223</v>
      </c>
      <c r="I41" s="1366">
        <f>+'1034 IDPC'!J$21</f>
        <v>1</v>
      </c>
      <c r="J41" s="1366">
        <f>+'1034 IDPC'!J$27</f>
        <v>0.73333333333333339</v>
      </c>
      <c r="K41" s="1366">
        <f>+'1034 IDPC'!J$31</f>
        <v>1</v>
      </c>
      <c r="L41" s="1366">
        <f>+'1034 IDPC'!J$38</f>
        <v>1.0000000000000002</v>
      </c>
      <c r="M41" s="1366">
        <f>+'1034 IDPC'!J$46</f>
        <v>1</v>
      </c>
      <c r="N41" s="1366">
        <f>+'1034 IDPC'!J$54</f>
        <v>1</v>
      </c>
      <c r="O41" s="1368">
        <f>+'1034 IDPC'!D17</f>
        <v>0.89</v>
      </c>
      <c r="P41" s="1366">
        <f>+'1034 IDPC'!J$63</f>
        <v>0.27160000000000006</v>
      </c>
      <c r="Q41" s="1366">
        <f>+'1034 IDPC'!J$82</f>
        <v>0.44444444444444453</v>
      </c>
      <c r="R41" s="1366">
        <f>+'1034 IDPC'!J$83</f>
        <v>0.54545454545454541</v>
      </c>
      <c r="S41" s="1366">
        <f>+'1034 IDPC'!J$84</f>
        <v>1</v>
      </c>
      <c r="T41" s="1369">
        <f>+'1034 IDPC'!D63</f>
        <v>0.49107595959595962</v>
      </c>
      <c r="U41" s="1366">
        <f>+'1034 IDPC'!J$85</f>
        <v>1</v>
      </c>
      <c r="V41" s="1366">
        <f>+'1034 IDPC'!J$89</f>
        <v>1</v>
      </c>
      <c r="W41" s="1366">
        <f>+'1034 IDPC'!J$90</f>
        <v>1</v>
      </c>
      <c r="X41" s="1370">
        <f>+'1034 IDPC'!D85</f>
        <v>1</v>
      </c>
      <c r="Y41" s="1380">
        <f>+'1034 IDPC'!D$91</f>
        <v>0.86760759595959591</v>
      </c>
    </row>
    <row r="42" spans="1:25" s="1125" customFormat="1" ht="43.5" customHeight="1" x14ac:dyDescent="0.25">
      <c r="A42" s="1379">
        <v>1035</v>
      </c>
      <c r="B42" s="1365" t="s">
        <v>38</v>
      </c>
      <c r="C42" s="1365" t="s">
        <v>1331</v>
      </c>
      <c r="D42" s="1366">
        <f>+'1035 CAPSALUD'!J2</f>
        <v>1</v>
      </c>
      <c r="E42" s="1366">
        <f>+'1035 CAPSALUD'!J7</f>
        <v>1</v>
      </c>
      <c r="F42" s="1366">
        <f>+'1035 CAPSALUD'!J12</f>
        <v>0.7</v>
      </c>
      <c r="G42" s="1367">
        <f>+'1035 CAPSALUD'!D2</f>
        <v>0.89499999999999991</v>
      </c>
      <c r="H42" s="1366">
        <f>+'1035 CAPSALUD'!J17</f>
        <v>0.58571428571428563</v>
      </c>
      <c r="I42" s="1366">
        <f>+'1035 CAPSALUD'!J21</f>
        <v>0</v>
      </c>
      <c r="J42" s="1366">
        <f>+'1035 CAPSALUD'!J27</f>
        <v>0.44285714285714284</v>
      </c>
      <c r="K42" s="1366">
        <f>+'1035 CAPSALUD'!J31</f>
        <v>0.44444444444444448</v>
      </c>
      <c r="L42" s="1366">
        <f>+'1035 CAPSALUD'!J38</f>
        <v>0.18181818181818185</v>
      </c>
      <c r="M42" s="1366">
        <f>+'1035 CAPSALUD'!J46</f>
        <v>0.75</v>
      </c>
      <c r="N42" s="1366">
        <f>+'1035 CAPSALUD'!J54</f>
        <v>1</v>
      </c>
      <c r="O42" s="1368">
        <f>+'1035 CAPSALUD'!D17</f>
        <v>0.43223665223665231</v>
      </c>
      <c r="P42" s="1366">
        <f>+'1035 CAPSALUD'!J63</f>
        <v>0.1144</v>
      </c>
      <c r="Q42" s="1366">
        <f>+'1035 CAPSALUD'!J82</f>
        <v>0</v>
      </c>
      <c r="R42" s="1366">
        <f>+'1035 CAPSALUD'!J83</f>
        <v>9.0909090909090912E-2</v>
      </c>
      <c r="S42" s="1366">
        <f>+'1035 CAPSALUD'!J84</f>
        <v>0.75</v>
      </c>
      <c r="T42" s="1369">
        <f>+'1035 CAPSALUD'!D63</f>
        <v>0.16045636363636362</v>
      </c>
      <c r="U42" s="1366">
        <f>+'1035 CAPSALUD'!J85</f>
        <v>1</v>
      </c>
      <c r="V42" s="1366">
        <f>+'1035 CAPSALUD'!J89</f>
        <v>1</v>
      </c>
      <c r="W42" s="1366">
        <f>+'1035 CAPSALUD'!J90</f>
        <v>1</v>
      </c>
      <c r="X42" s="1370">
        <f>+'1035 CAPSALUD'!D85</f>
        <v>1</v>
      </c>
      <c r="Y42" s="1380">
        <f>+'1035 CAPSALUD'!D91</f>
        <v>0.57227579509379511</v>
      </c>
    </row>
    <row r="43" spans="1:25" s="1125" customFormat="1" ht="43.5" customHeight="1" x14ac:dyDescent="0.25">
      <c r="A43" s="1379">
        <v>1036</v>
      </c>
      <c r="B43" s="1365" t="s">
        <v>39</v>
      </c>
      <c r="C43" s="1365" t="s">
        <v>1465</v>
      </c>
      <c r="D43" s="1366">
        <f>+'1036 OFB'!J$2</f>
        <v>1</v>
      </c>
      <c r="E43" s="1366">
        <f>+'1036 OFB'!J$7</f>
        <v>1</v>
      </c>
      <c r="F43" s="1366">
        <f>+'1036 OFB'!J$12</f>
        <v>1</v>
      </c>
      <c r="G43" s="1367">
        <f>+'1036 OFB'!D2</f>
        <v>0.99999999999999989</v>
      </c>
      <c r="H43" s="1366">
        <f>+'1036 OFB'!J$17</f>
        <v>1</v>
      </c>
      <c r="I43" s="1366">
        <f>+'1036 OFB'!J$21</f>
        <v>1</v>
      </c>
      <c r="J43" s="1366">
        <f>+'1036 OFB'!J$27</f>
        <v>1</v>
      </c>
      <c r="K43" s="1366">
        <f>+'1036 OFB'!J$31</f>
        <v>1</v>
      </c>
      <c r="L43" s="1366">
        <f>+'1036 OFB'!J$38</f>
        <v>1.0000000000000002</v>
      </c>
      <c r="M43" s="1366">
        <f>+'1036 OFB'!J$46</f>
        <v>1</v>
      </c>
      <c r="N43" s="1366">
        <f>+'1036 OFB'!J$54</f>
        <v>1</v>
      </c>
      <c r="O43" s="1368">
        <f>+'1036 OFB'!D17</f>
        <v>1</v>
      </c>
      <c r="P43" s="1366">
        <f>+'1036 OFB'!J$63</f>
        <v>0.41439999999999999</v>
      </c>
      <c r="Q43" s="1366">
        <f>+'1036 OFB'!J$82</f>
        <v>1</v>
      </c>
      <c r="R43" s="1366">
        <f>+'1036 OFB'!J$83</f>
        <v>0.54545454545454541</v>
      </c>
      <c r="S43" s="1366">
        <f>+'1036 OFB'!J$84</f>
        <v>1</v>
      </c>
      <c r="T43" s="1369">
        <f>+'1036 OFB'!D63</f>
        <v>0.75613818181818182</v>
      </c>
      <c r="U43" s="1366">
        <f>+'1036 OFB'!J$85</f>
        <v>1</v>
      </c>
      <c r="V43" s="1366">
        <f>+'1036 OFB'!J$89</f>
        <v>1</v>
      </c>
      <c r="W43" s="1366">
        <f>+'1036 OFB'!J$90</f>
        <v>1</v>
      </c>
      <c r="X43" s="1370">
        <f>+'1036 OFB'!D85</f>
        <v>1</v>
      </c>
      <c r="Y43" s="1380">
        <f>+'1036 OFB'!D$91</f>
        <v>0.97561381818181825</v>
      </c>
    </row>
    <row r="44" spans="1:25" s="1125" customFormat="1" ht="43.5" customHeight="1" x14ac:dyDescent="0.25">
      <c r="A44" s="1379">
        <v>1038</v>
      </c>
      <c r="B44" s="1365" t="s">
        <v>41</v>
      </c>
      <c r="C44" s="1365" t="s">
        <v>100</v>
      </c>
      <c r="D44" s="1366">
        <f>+'1038 SDHAB'!J$2</f>
        <v>0.80000000000000016</v>
      </c>
      <c r="E44" s="1366">
        <f>+'1038 SDHAB'!J$7</f>
        <v>1</v>
      </c>
      <c r="F44" s="1366">
        <f>+'1038 SDHAB'!J$12</f>
        <v>0.8</v>
      </c>
      <c r="G44" s="1367">
        <f>+'1038 SDHAB'!D2</f>
        <v>0.87000000000000011</v>
      </c>
      <c r="H44" s="1366">
        <f>+'1038 SDHAB'!J$17</f>
        <v>0.15000000000000002</v>
      </c>
      <c r="I44" s="1366">
        <f>+'1038 SDHAB'!J$21</f>
        <v>0.35000000000000003</v>
      </c>
      <c r="J44" s="1366">
        <f>+'1038 SDHAB'!J$27</f>
        <v>0.20909090909090911</v>
      </c>
      <c r="K44" s="1366">
        <f>+'1038 SDHAB'!J$31</f>
        <v>0</v>
      </c>
      <c r="L44" s="1366">
        <f>+'1038 SDHAB'!J$38</f>
        <v>1</v>
      </c>
      <c r="M44" s="1366">
        <f>+'1038 SDHAB'!J$46</f>
        <v>0.1</v>
      </c>
      <c r="N44" s="1366">
        <f>+'1038 SDHAB'!J$54</f>
        <v>1</v>
      </c>
      <c r="O44" s="1368">
        <f>+'1038 SDHAB'!D17</f>
        <v>0.42681818181818187</v>
      </c>
      <c r="P44" s="1366">
        <f>+'1038 SDHAB'!J$63</f>
        <v>0.1144</v>
      </c>
      <c r="Q44" s="1366">
        <f>+'1038 SDHAB'!J$82</f>
        <v>0.22222222222222227</v>
      </c>
      <c r="R44" s="1366">
        <f>+'1038 SDHAB'!J$83</f>
        <v>0</v>
      </c>
      <c r="S44" s="1366">
        <f>+'1038 SDHAB'!J$84</f>
        <v>0.1</v>
      </c>
      <c r="T44" s="1369">
        <f>+'1038 SDHAB'!D63</f>
        <v>0.13820888888888888</v>
      </c>
      <c r="U44" s="1366">
        <f>+'1038 SDHAB'!J$85</f>
        <v>1</v>
      </c>
      <c r="V44" s="1366">
        <f>+'1038 SDHAB'!J$89</f>
        <v>1</v>
      </c>
      <c r="W44" s="1366">
        <f>+'1038 SDHAB'!J$90</f>
        <v>0</v>
      </c>
      <c r="X44" s="1370">
        <f>+'1038 SDHAB'!D85</f>
        <v>0.7</v>
      </c>
      <c r="Y44" s="1380">
        <f>+'1038 SDHAB'!D$91</f>
        <v>0.54457088888888894</v>
      </c>
    </row>
    <row r="45" spans="1:25" s="1125" customFormat="1" ht="43.5" customHeight="1" x14ac:dyDescent="0.25">
      <c r="A45" s="1379">
        <v>1039</v>
      </c>
      <c r="B45" s="1365" t="s">
        <v>42</v>
      </c>
      <c r="C45" s="1365" t="s">
        <v>4085</v>
      </c>
      <c r="D45" s="1366">
        <f>+'1039 IDIGER'!J$2</f>
        <v>0.6</v>
      </c>
      <c r="E45" s="1366">
        <f>+'1039 IDIGER'!J$7</f>
        <v>1</v>
      </c>
      <c r="F45" s="1366">
        <f>+'1039 IDIGER'!J$12</f>
        <v>1</v>
      </c>
      <c r="G45" s="1367">
        <f>+'1039 IDIGER'!D2</f>
        <v>0.88</v>
      </c>
      <c r="H45" s="1366">
        <f>+'1039 IDIGER'!J$17</f>
        <v>1</v>
      </c>
      <c r="I45" s="1366">
        <f>+'1039 IDIGER'!J$21</f>
        <v>0.2</v>
      </c>
      <c r="J45" s="1366">
        <f>+'1039 IDIGER'!J$27</f>
        <v>0.7</v>
      </c>
      <c r="K45" s="1366">
        <f>+'1039 IDIGER'!J$31</f>
        <v>0</v>
      </c>
      <c r="L45" s="1366">
        <f>+'1039 IDIGER'!J$38</f>
        <v>0</v>
      </c>
      <c r="M45" s="1366">
        <f>+'1039 IDIGER'!J$46</f>
        <v>0</v>
      </c>
      <c r="N45" s="1366">
        <f>+'1039 IDIGER'!J$54</f>
        <v>0.75</v>
      </c>
      <c r="O45" s="1368">
        <f>+'1039 IDIGER'!D17</f>
        <v>0.39499999999999996</v>
      </c>
      <c r="P45" s="1366">
        <f>+'1039 IDIGER'!J$63</f>
        <v>0.1144</v>
      </c>
      <c r="Q45" s="1366">
        <f>+'1039 IDIGER'!J$82</f>
        <v>0</v>
      </c>
      <c r="R45" s="1366">
        <f>+'1039 IDIGER'!J$83</f>
        <v>0</v>
      </c>
      <c r="S45" s="1366">
        <f>+'1039 IDIGER'!J$84</f>
        <v>0</v>
      </c>
      <c r="T45" s="1369">
        <f>+'1039 IDIGER'!D63</f>
        <v>3.4319999999999996E-2</v>
      </c>
      <c r="U45" s="1366">
        <f>+'1039 IDIGER'!J$85</f>
        <v>0.5</v>
      </c>
      <c r="V45" s="1366">
        <f>+'1039 IDIGER'!J$89</f>
        <v>1</v>
      </c>
      <c r="W45" s="1366">
        <f>+'1039 IDIGER'!J$90</f>
        <v>0</v>
      </c>
      <c r="X45" s="1370">
        <f>+'1039 IDIGER'!D85</f>
        <v>0.5</v>
      </c>
      <c r="Y45" s="1380">
        <f>+'1039 IDIGER'!D$91</f>
        <v>0.50968199999999997</v>
      </c>
    </row>
    <row r="46" spans="1:25" s="1125" customFormat="1" ht="43.5" customHeight="1" x14ac:dyDescent="0.25">
      <c r="A46" s="1379">
        <v>1040</v>
      </c>
      <c r="B46" s="1365" t="s">
        <v>43</v>
      </c>
      <c r="C46" s="1365" t="s">
        <v>4160</v>
      </c>
      <c r="D46" s="1366">
        <f>+'1040 IDIPRON'!J$2</f>
        <v>0.6</v>
      </c>
      <c r="E46" s="1366">
        <f>+'1040 IDIPRON'!J$7</f>
        <v>0.3</v>
      </c>
      <c r="F46" s="1366">
        <f>+'1040 IDIPRON'!J$12</f>
        <v>0.8</v>
      </c>
      <c r="G46" s="1367">
        <f>+'1040 IDIPRON'!D2</f>
        <v>0.56499999999999995</v>
      </c>
      <c r="H46" s="1366">
        <f>+'1040 IDIPRON'!J$17</f>
        <v>0.67619047619047623</v>
      </c>
      <c r="I46" s="1366">
        <f>+'1040 IDIPRON'!J$21</f>
        <v>0.59000000000000008</v>
      </c>
      <c r="J46" s="1366">
        <f>+'1040 IDIPRON'!J$27</f>
        <v>0.77142857142857135</v>
      </c>
      <c r="K46" s="1366">
        <f>+'1040 IDIPRON'!J$31</f>
        <v>0</v>
      </c>
      <c r="L46" s="1366">
        <f>+'1040 IDIPRON'!J$38</f>
        <v>1.0000000000000002</v>
      </c>
      <c r="M46" s="1366">
        <f>+'1040 IDIPRON'!J$46</f>
        <v>0</v>
      </c>
      <c r="N46" s="1366">
        <f>+'1040 IDIPRON'!J$54</f>
        <v>1</v>
      </c>
      <c r="O46" s="1368">
        <f>+'1040 IDIPRON'!D17</f>
        <v>0.64421428571428574</v>
      </c>
      <c r="P46" s="1366">
        <f>+'1040 IDIPRON'!J$63</f>
        <v>0.27160000000000006</v>
      </c>
      <c r="Q46" s="1366">
        <f>+'1040 IDIPRON'!J$82</f>
        <v>0.44444444444444453</v>
      </c>
      <c r="R46" s="1366">
        <f>+'1040 IDIPRON'!J$83</f>
        <v>0</v>
      </c>
      <c r="S46" s="1366">
        <f>+'1040 IDIPRON'!J$84</f>
        <v>0</v>
      </c>
      <c r="T46" s="1369">
        <f>+'1040 IDIPRON'!D63</f>
        <v>0.25925777777777781</v>
      </c>
      <c r="U46" s="1366">
        <f>+'1040 IDIPRON'!J$85</f>
        <v>0.5</v>
      </c>
      <c r="V46" s="1366">
        <f>+'1040 IDIPRON'!J$89</f>
        <v>1</v>
      </c>
      <c r="W46" s="1366">
        <f>+'1040 IDIPRON'!J$90</f>
        <v>1</v>
      </c>
      <c r="X46" s="1370">
        <f>+'1040 IDIPRON'!D85</f>
        <v>0.8</v>
      </c>
      <c r="Y46" s="1380">
        <f>+'1040 IDIPRON'!D$91</f>
        <v>0.58974363492063497</v>
      </c>
    </row>
    <row r="47" spans="1:25" s="1125" customFormat="1" ht="43.5" customHeight="1" x14ac:dyDescent="0.25">
      <c r="A47" s="1379">
        <v>1041</v>
      </c>
      <c r="B47" s="1365" t="s">
        <v>44</v>
      </c>
      <c r="C47" s="1365" t="s">
        <v>2399</v>
      </c>
      <c r="D47" s="1366">
        <f>+'1041 SHD'!J2</f>
        <v>1</v>
      </c>
      <c r="E47" s="1366">
        <f>+'1041 SHD'!J7</f>
        <v>1</v>
      </c>
      <c r="F47" s="1366">
        <f>+'1041 SHD'!J12</f>
        <v>1</v>
      </c>
      <c r="G47" s="1367">
        <f>+'1041 SHD'!D2</f>
        <v>0.99999999999999989</v>
      </c>
      <c r="H47" s="1366">
        <f>+'1041 SHD'!J17</f>
        <v>0.94407894736842102</v>
      </c>
      <c r="I47" s="1366">
        <f>+'1041 SHD'!J21</f>
        <v>0.7</v>
      </c>
      <c r="J47" s="1366">
        <f>+'1041 SHD'!J27</f>
        <v>0.96052631578947367</v>
      </c>
      <c r="K47" s="1366">
        <f>+'1041 SHD'!J31</f>
        <v>0</v>
      </c>
      <c r="L47" s="1366">
        <f>+'1041 SHD'!J38</f>
        <v>1.0000000000000002</v>
      </c>
      <c r="M47" s="1366">
        <f>+'1041 SHD'!J46</f>
        <v>1</v>
      </c>
      <c r="N47" s="1366">
        <f>+'1041 SHD'!J54</f>
        <v>1</v>
      </c>
      <c r="O47" s="1368">
        <f>+'1041 SHD'!D17</f>
        <v>0.8387171052631579</v>
      </c>
      <c r="P47" s="1366">
        <f>+'1041 SHD'!J63</f>
        <v>0.82879999999999998</v>
      </c>
      <c r="Q47" s="1366">
        <f>+'1041 SHD'!J82</f>
        <v>0.44444444444444453</v>
      </c>
      <c r="R47" s="1366">
        <f>+'1041 SHD'!J83</f>
        <v>0</v>
      </c>
      <c r="S47" s="1366">
        <f>+'1041 SHD'!J84</f>
        <v>1</v>
      </c>
      <c r="T47" s="1369">
        <f>+'1041 SHD'!D63</f>
        <v>0.57641777777777781</v>
      </c>
      <c r="U47" s="1366">
        <f>+'1041 SHD'!J85</f>
        <v>1</v>
      </c>
      <c r="V47" s="1366">
        <f>+'1041 SHD'!J89</f>
        <v>1</v>
      </c>
      <c r="W47" s="1366">
        <f>+'1041 SHD'!J90</f>
        <v>1</v>
      </c>
      <c r="X47" s="1370">
        <f>+'1041 SHD'!D85</f>
        <v>1</v>
      </c>
      <c r="Y47" s="1380">
        <f>+'1041 SHD'!D91</f>
        <v>0.86893618567251463</v>
      </c>
    </row>
    <row r="48" spans="1:25" s="1125" customFormat="1" ht="43.5" customHeight="1" x14ac:dyDescent="0.25">
      <c r="A48" s="1379">
        <v>1042</v>
      </c>
      <c r="B48" s="1365" t="s">
        <v>45</v>
      </c>
      <c r="C48" s="1365" t="s">
        <v>2399</v>
      </c>
      <c r="D48" s="1366">
        <f>+'1042 UAECD'!J$2</f>
        <v>1</v>
      </c>
      <c r="E48" s="1366">
        <f>+'1042 UAECD'!J$7</f>
        <v>0.7</v>
      </c>
      <c r="F48" s="1366">
        <f>+'1042 UAECD'!J$12</f>
        <v>1</v>
      </c>
      <c r="G48" s="1367">
        <f>+'1042 UAECD'!D2</f>
        <v>0.89499999999999991</v>
      </c>
      <c r="H48" s="1366">
        <f>+'1042 UAECD'!J$17</f>
        <v>0.15000000000000002</v>
      </c>
      <c r="I48" s="1366">
        <f>+'1042 UAECD'!J$21</f>
        <v>0.35000000000000003</v>
      </c>
      <c r="J48" s="1366">
        <f>+'1042 UAECD'!J$27</f>
        <v>0.4</v>
      </c>
      <c r="K48" s="1366">
        <f>+'1042 UAECD'!J$31</f>
        <v>0</v>
      </c>
      <c r="L48" s="1366">
        <f>+'1042 UAECD'!J$38</f>
        <v>1.0000000000000002</v>
      </c>
      <c r="M48" s="1366">
        <f>+'1042 UAECD'!J$46</f>
        <v>0</v>
      </c>
      <c r="N48" s="1366">
        <f>+'1042 UAECD'!J$54</f>
        <v>1</v>
      </c>
      <c r="O48" s="1368">
        <f>+'1042 UAECD'!D17</f>
        <v>0.45500000000000007</v>
      </c>
      <c r="P48" s="1366">
        <f>+'1042 UAECD'!J$63</f>
        <v>0.42880000000000007</v>
      </c>
      <c r="Q48" s="1366">
        <f>+'1042 UAECD'!J$82</f>
        <v>0.77777777777777779</v>
      </c>
      <c r="R48" s="1366">
        <f>+'1042 UAECD'!J$83</f>
        <v>0</v>
      </c>
      <c r="S48" s="1366">
        <f>+'1042 UAECD'!J$84</f>
        <v>0</v>
      </c>
      <c r="T48" s="1369">
        <f>+'1042 UAECD'!D63</f>
        <v>0.43975111111111109</v>
      </c>
      <c r="U48" s="1366">
        <f>+'1042 UAECD'!J$85</f>
        <v>1</v>
      </c>
      <c r="V48" s="1366">
        <f>+'1042 UAECD'!J$89</f>
        <v>1</v>
      </c>
      <c r="W48" s="1366">
        <f>+'1042 UAECD'!J$90</f>
        <v>0</v>
      </c>
      <c r="X48" s="1370">
        <f>+'1042 UAECD'!D85</f>
        <v>0.7</v>
      </c>
      <c r="Y48" s="1380">
        <f>+'1042 UAECD'!D$91</f>
        <v>0.59772511111111115</v>
      </c>
    </row>
    <row r="49" spans="1:25" s="1125" customFormat="1" ht="43.5" customHeight="1" x14ac:dyDescent="0.25">
      <c r="A49" s="1379">
        <v>1043</v>
      </c>
      <c r="B49" s="1365" t="s">
        <v>46</v>
      </c>
      <c r="C49" s="1365" t="s">
        <v>4085</v>
      </c>
      <c r="D49" s="1366">
        <f>+'1043 JBB'!J$2</f>
        <v>1</v>
      </c>
      <c r="E49" s="1366">
        <f>+'1043 JBB'!J$7</f>
        <v>1</v>
      </c>
      <c r="F49" s="1366">
        <f>+'1043 JBB'!J$12</f>
        <v>1</v>
      </c>
      <c r="G49" s="1367">
        <f>+'1043 JBB'!D2</f>
        <v>0.99999999999999989</v>
      </c>
      <c r="H49" s="1366">
        <f>+'1043 JBB'!J$17</f>
        <v>0.1</v>
      </c>
      <c r="I49" s="1366">
        <f>+'1043 JBB'!J$21</f>
        <v>0.35000000000000003</v>
      </c>
      <c r="J49" s="1366">
        <f>+'1043 JBB'!J$27</f>
        <v>0.4</v>
      </c>
      <c r="K49" s="1366">
        <f>+'1043 JBB'!J$31</f>
        <v>0.22222222222222224</v>
      </c>
      <c r="L49" s="1366">
        <f>+'1043 JBB'!J$38</f>
        <v>1.0000000000000002</v>
      </c>
      <c r="M49" s="1366">
        <f>+'1043 JBB'!J$46</f>
        <v>0.75</v>
      </c>
      <c r="N49" s="1366">
        <f>+'1043 JBB'!J$54</f>
        <v>0.875</v>
      </c>
      <c r="O49" s="1368">
        <f>+'1043 JBB'!D17</f>
        <v>0.53222222222222226</v>
      </c>
      <c r="P49" s="1366">
        <f>+'1043 JBB'!J$63</f>
        <v>0.21440000000000003</v>
      </c>
      <c r="Q49" s="1366">
        <f>+'1043 JBB'!J$82</f>
        <v>0</v>
      </c>
      <c r="R49" s="1366">
        <f>+'1043 JBB'!J$83</f>
        <v>0</v>
      </c>
      <c r="S49" s="1366">
        <f>+'1043 JBB'!J$84</f>
        <v>0.75</v>
      </c>
      <c r="T49" s="1369">
        <f>+'1043 JBB'!D63</f>
        <v>0.17681999999999998</v>
      </c>
      <c r="U49" s="1366">
        <f>+'1043 JBB'!J$85</f>
        <v>0.5</v>
      </c>
      <c r="V49" s="1366">
        <f>+'1043 JBB'!J$89</f>
        <v>1</v>
      </c>
      <c r="W49" s="1366">
        <f>+'1043 JBB'!J$90</f>
        <v>1</v>
      </c>
      <c r="X49" s="1370">
        <f>+'1043 JBB'!D85</f>
        <v>0.8</v>
      </c>
      <c r="Y49" s="1380">
        <f>+'1043 JBB'!D$91</f>
        <v>0.65040422222222216</v>
      </c>
    </row>
    <row r="50" spans="1:25" s="1125" customFormat="1" ht="43.5" customHeight="1" x14ac:dyDescent="0.25">
      <c r="A50" s="1379">
        <v>1044</v>
      </c>
      <c r="B50" s="1365" t="s">
        <v>47</v>
      </c>
      <c r="C50" s="1365" t="s">
        <v>1700</v>
      </c>
      <c r="D50" s="1366">
        <f>+'1044 UAERMV'!J$2</f>
        <v>0.80000000000000016</v>
      </c>
      <c r="E50" s="1366">
        <f>+'1044 UAERMV'!J$7</f>
        <v>1</v>
      </c>
      <c r="F50" s="1366">
        <f>+'1044 UAERMV'!J$12</f>
        <v>1</v>
      </c>
      <c r="G50" s="1367">
        <f>+'1044 UAERMV'!D2</f>
        <v>0.94000000000000006</v>
      </c>
      <c r="H50" s="1366">
        <f>+'1044 UAERMV'!J$17</f>
        <v>0.15000000000000002</v>
      </c>
      <c r="I50" s="1366">
        <f>+'1044 UAERMV'!J$21</f>
        <v>0.59000000000000008</v>
      </c>
      <c r="J50" s="1366">
        <f>+'1044 UAERMV'!J$27</f>
        <v>1</v>
      </c>
      <c r="K50" s="1366">
        <f>+'1044 UAERMV'!J$31</f>
        <v>1.0000000000000002</v>
      </c>
      <c r="L50" s="1366">
        <f>+'1044 UAERMV'!J$38</f>
        <v>1.0000000000000002</v>
      </c>
      <c r="M50" s="1366">
        <f>+'1044 UAERMV'!J$46</f>
        <v>1</v>
      </c>
      <c r="N50" s="1366">
        <f>+'1044 UAERMV'!J$54</f>
        <v>1</v>
      </c>
      <c r="O50" s="1368">
        <f>+'1044 UAERMV'!D17</f>
        <v>0.81100000000000017</v>
      </c>
      <c r="P50" s="1366">
        <f>+'1044 UAERMV'!J$63</f>
        <v>0.52880000000000005</v>
      </c>
      <c r="Q50" s="1366">
        <f>+'1044 UAERMV'!J$82</f>
        <v>0.44444444444444453</v>
      </c>
      <c r="R50" s="1366">
        <f>+'1044 UAERMV'!J$83</f>
        <v>9.0909090909090912E-2</v>
      </c>
      <c r="S50" s="1366">
        <f>+'1044 UAERMV'!J$84</f>
        <v>1</v>
      </c>
      <c r="T50" s="1369">
        <f>+'1044 UAERMV'!D63</f>
        <v>0.5000541414141414</v>
      </c>
      <c r="U50" s="1366">
        <f>+'1044 UAERMV'!J$85</f>
        <v>1</v>
      </c>
      <c r="V50" s="1366">
        <f>+'1044 UAERMV'!J$89</f>
        <v>1</v>
      </c>
      <c r="W50" s="1366">
        <f>+'1044 UAERMV'!J$90</f>
        <v>1</v>
      </c>
      <c r="X50" s="1370">
        <f>+'1044 UAERMV'!D85</f>
        <v>1</v>
      </c>
      <c r="Y50" s="1380">
        <f>+'1044 UAERMV'!D$91</f>
        <v>0.82805541414141426</v>
      </c>
    </row>
    <row r="51" spans="1:25" s="1125" customFormat="1" ht="43.5" customHeight="1" x14ac:dyDescent="0.25">
      <c r="A51" s="1379">
        <v>1045</v>
      </c>
      <c r="B51" s="1365" t="s">
        <v>5678</v>
      </c>
      <c r="C51" s="1365" t="s">
        <v>4619</v>
      </c>
      <c r="D51" s="1366">
        <f>+'1045 SDP'!J$2</f>
        <v>1</v>
      </c>
      <c r="E51" s="1366">
        <f>+'1045 SDP'!J$7</f>
        <v>1</v>
      </c>
      <c r="F51" s="1366">
        <f>+'1045 SDP'!J$12</f>
        <v>1</v>
      </c>
      <c r="G51" s="1367">
        <f>+'1045 SDP'!D2</f>
        <v>0.99999999999999989</v>
      </c>
      <c r="H51" s="1366">
        <f>+'1045 SDP'!J$17</f>
        <v>0.58333333333333326</v>
      </c>
      <c r="I51" s="1366">
        <f>+'1045 SDP'!J$21</f>
        <v>0.7</v>
      </c>
      <c r="J51" s="1366">
        <f>+'1045 SDP'!J$27</f>
        <v>0.70588235294117641</v>
      </c>
      <c r="K51" s="1366">
        <f>+'1045 SDP'!J$31</f>
        <v>1</v>
      </c>
      <c r="L51" s="1366">
        <f>+'1045 SDP'!J$38</f>
        <v>1.0000000000000002</v>
      </c>
      <c r="M51" s="1366">
        <f>+'1045 SDP'!J$46</f>
        <v>1</v>
      </c>
      <c r="N51" s="1366">
        <f>+'1045 SDP'!J$54</f>
        <v>1</v>
      </c>
      <c r="O51" s="1368">
        <f>+'1045 SDP'!D17</f>
        <v>0.83367647058823524</v>
      </c>
      <c r="P51" s="1366">
        <f>+'1045 SDP'!J$63</f>
        <v>0.51460000000000006</v>
      </c>
      <c r="Q51" s="1366">
        <f>+'1045 SDP'!J$82</f>
        <v>0.22222222222222227</v>
      </c>
      <c r="R51" s="1366">
        <f>+'1045 SDP'!J$83</f>
        <v>1</v>
      </c>
      <c r="S51" s="1366">
        <f>+'1045 SDP'!J$84</f>
        <v>1</v>
      </c>
      <c r="T51" s="1369">
        <f>+'1045 SDP'!D63</f>
        <v>0.54326888888888891</v>
      </c>
      <c r="U51" s="1366">
        <f>+'1045 SDP'!J$85</f>
        <v>0.5</v>
      </c>
      <c r="V51" s="1366">
        <f>+'1045 SDP'!J$89</f>
        <v>1</v>
      </c>
      <c r="W51" s="1366">
        <f>+'1045 SDP'!J$90</f>
        <v>1</v>
      </c>
      <c r="X51" s="1370">
        <f>+'1045 SDP'!D85</f>
        <v>0.8</v>
      </c>
      <c r="Y51" s="1380">
        <f>+'1045 SDP'!D$91</f>
        <v>0.85284894771241826</v>
      </c>
    </row>
    <row r="52" spans="1:25" s="1125" customFormat="1" ht="43.5" customHeight="1" x14ac:dyDescent="0.25">
      <c r="A52" s="1379">
        <v>1046</v>
      </c>
      <c r="B52" s="1365" t="s">
        <v>49</v>
      </c>
      <c r="C52" s="1365" t="s">
        <v>1829</v>
      </c>
      <c r="D52" s="1366">
        <f>+'1046 SDSCJ'!J2</f>
        <v>1</v>
      </c>
      <c r="E52" s="1366">
        <f>+'1046 SDSCJ'!J7</f>
        <v>1</v>
      </c>
      <c r="F52" s="1366">
        <f>+'1046 SDSCJ'!J12</f>
        <v>1</v>
      </c>
      <c r="G52" s="1367">
        <f>+'1046 SDSCJ'!D2</f>
        <v>0.99999999999999989</v>
      </c>
      <c r="H52" s="1366">
        <f>+'1046 SDSCJ'!J17</f>
        <v>0.15000000000000002</v>
      </c>
      <c r="I52" s="1366">
        <f>+'1046 SDSCJ'!J21</f>
        <v>0.59000000000000008</v>
      </c>
      <c r="J52" s="1366">
        <f>+'1046 SDSCJ'!J27</f>
        <v>0.58260869565217388</v>
      </c>
      <c r="K52" s="1366">
        <f>+'1046 SDSCJ'!J31</f>
        <v>0.22222222222222224</v>
      </c>
      <c r="L52" s="1366">
        <f>+'1046 SDSCJ'!J38</f>
        <v>1.0000000000000002</v>
      </c>
      <c r="M52" s="1366">
        <f>+'1046 SDSCJ'!J46</f>
        <v>0.1</v>
      </c>
      <c r="N52" s="1366">
        <f>+'1046 SDSCJ'!J54</f>
        <v>0.875</v>
      </c>
      <c r="O52" s="1368">
        <f>+'1046 SDSCJ'!D17</f>
        <v>0.54724396135265707</v>
      </c>
      <c r="P52" s="1366">
        <f>+'1046 SDSCJ'!J63</f>
        <v>0.27160000000000006</v>
      </c>
      <c r="Q52" s="1366">
        <f>+'1046 SDSCJ'!J82</f>
        <v>1</v>
      </c>
      <c r="R52" s="1366">
        <f>+'1046 SDSCJ'!J83</f>
        <v>0</v>
      </c>
      <c r="S52" s="1366">
        <f>+'1046 SDSCJ'!J84</f>
        <v>0.1</v>
      </c>
      <c r="T52" s="1369">
        <f>+'1046 SDSCJ'!D63</f>
        <v>0.49648000000000003</v>
      </c>
      <c r="U52" s="1366">
        <f>+'1046 SDSCJ'!J85</f>
        <v>0.5</v>
      </c>
      <c r="V52" s="1366">
        <f>+'1046 SDSCJ'!J89</f>
        <v>1</v>
      </c>
      <c r="W52" s="1366">
        <f>+'1046 SDSCJ'!J90</f>
        <v>1</v>
      </c>
      <c r="X52" s="1370">
        <f>+'1046 SDSCJ'!D85</f>
        <v>0.8</v>
      </c>
      <c r="Y52" s="1380">
        <f>+'1046 SDSCJ'!D91</f>
        <v>0.69063217874396143</v>
      </c>
    </row>
    <row r="53" spans="1:25" s="1125" customFormat="1" ht="43.5" customHeight="1" x14ac:dyDescent="0.25">
      <c r="A53" s="1379">
        <v>1047</v>
      </c>
      <c r="B53" s="1365" t="s">
        <v>50</v>
      </c>
      <c r="C53" s="1365" t="s">
        <v>1331</v>
      </c>
      <c r="D53" s="1366">
        <f>+'1047 SSALUD'!J$2</f>
        <v>1</v>
      </c>
      <c r="E53" s="1366">
        <f>+'1047 SSALUD'!J$7</f>
        <v>1</v>
      </c>
      <c r="F53" s="1366">
        <f>+'1047 SSALUD'!J$12</f>
        <v>0.8</v>
      </c>
      <c r="G53" s="1367">
        <f>+'1047 SSALUD'!D2</f>
        <v>0.92999999999999994</v>
      </c>
      <c r="H53" s="1366">
        <f>+'1047 SSALUD'!J$17</f>
        <v>0.38720930232558137</v>
      </c>
      <c r="I53" s="1366">
        <f>+'1047 SSALUD'!J$21</f>
        <v>0.7</v>
      </c>
      <c r="J53" s="1366">
        <f>+'1047 SSALUD'!J$27</f>
        <v>0.56744186046511635</v>
      </c>
      <c r="K53" s="1366">
        <f>+'1047 SSALUD'!J$31</f>
        <v>0</v>
      </c>
      <c r="L53" s="1366">
        <f>+'1047 SSALUD'!J$38</f>
        <v>0.81818181818181823</v>
      </c>
      <c r="M53" s="1366">
        <f>+'1047 SSALUD'!J$46</f>
        <v>0.1</v>
      </c>
      <c r="N53" s="1366">
        <f>+'1047 SSALUD'!J$54</f>
        <v>1</v>
      </c>
      <c r="O53" s="1368">
        <f>+'1047 SSALUD'!D17</f>
        <v>0.55020613107822414</v>
      </c>
      <c r="P53" s="1366">
        <f>+'1047 SSALUD'!J$63</f>
        <v>0.28580000000000005</v>
      </c>
      <c r="Q53" s="1366">
        <f>+'1047 SSALUD'!J$82</f>
        <v>0</v>
      </c>
      <c r="R53" s="1366">
        <f>+'1047 SSALUD'!J$83</f>
        <v>0</v>
      </c>
      <c r="S53" s="1366">
        <f>+'1047 SSALUD'!J$84</f>
        <v>0.1</v>
      </c>
      <c r="T53" s="1369">
        <f>+'1047 SSALUD'!D63</f>
        <v>0.10074000000000001</v>
      </c>
      <c r="U53" s="1366">
        <f>+'1047 SSALUD'!J$85</f>
        <v>1</v>
      </c>
      <c r="V53" s="1366">
        <f>+'1047 SSALUD'!J$89</f>
        <v>0</v>
      </c>
      <c r="W53" s="1366">
        <f>+'1047 SSALUD'!J$90</f>
        <v>1</v>
      </c>
      <c r="X53" s="1370">
        <f>+'1047 SSALUD'!D85</f>
        <v>0.7</v>
      </c>
      <c r="Y53" s="1380">
        <f>+'1047 SSALUD'!D$91</f>
        <v>0.62668737209302328</v>
      </c>
    </row>
    <row r="54" spans="1:25" s="1125" customFormat="1" ht="43.5" customHeight="1" x14ac:dyDescent="0.25">
      <c r="A54" s="1379">
        <v>1048</v>
      </c>
      <c r="B54" s="1365" t="s">
        <v>51</v>
      </c>
      <c r="C54" s="1365" t="s">
        <v>1331</v>
      </c>
      <c r="D54" s="1366">
        <f>+'1048 SRCENTROOR'!J$2</f>
        <v>0.80000000000000016</v>
      </c>
      <c r="E54" s="1366">
        <f>+'1048 SRCENTROOR'!J$7</f>
        <v>0.3</v>
      </c>
      <c r="F54" s="1366">
        <f>+'1048 SRCENTROOR'!J$12</f>
        <v>0.7</v>
      </c>
      <c r="G54" s="1367">
        <f>+'1048 SRCENTROOR'!D2</f>
        <v>0.59</v>
      </c>
      <c r="H54" s="1366">
        <f>+'1048 SRCENTROOR'!J$17</f>
        <v>0.59523809523809534</v>
      </c>
      <c r="I54" s="1366">
        <f>+'1048 SRCENTROOR'!J$21</f>
        <v>0.7</v>
      </c>
      <c r="J54" s="1366">
        <f>+'1048 SRCENTROOR'!J$27</f>
        <v>0.41428571428571426</v>
      </c>
      <c r="K54" s="1366">
        <f>+'1048 SRCENTROOR'!J$31</f>
        <v>1</v>
      </c>
      <c r="L54" s="1366">
        <f>+'1048 SRCENTROOR'!J$38</f>
        <v>0.81818181818181834</v>
      </c>
      <c r="M54" s="1366">
        <f>+'1048 SRCENTROOR'!J$46</f>
        <v>0.8</v>
      </c>
      <c r="N54" s="1366">
        <f>+'1048 SRCENTROOR'!J$54</f>
        <v>1</v>
      </c>
      <c r="O54" s="1368">
        <f>+'1048 SRCENTROOR'!D17</f>
        <v>0.72077922077922085</v>
      </c>
      <c r="P54" s="1366">
        <f>+'1048 SRCENTROOR'!J$63</f>
        <v>0.1144</v>
      </c>
      <c r="Q54" s="1366">
        <f>+'1048 SRCENTROOR'!J$82</f>
        <v>0.22222222222222227</v>
      </c>
      <c r="R54" s="1366">
        <f>+'1048 SRCENTROOR'!J$83</f>
        <v>1</v>
      </c>
      <c r="S54" s="1366">
        <f>+'1048 SRCENTROOR'!J$84</f>
        <v>0.8</v>
      </c>
      <c r="T54" s="1369">
        <f>+'1048 SRCENTROOR'!D63</f>
        <v>0.39320888888888889</v>
      </c>
      <c r="U54" s="1366">
        <f>+'1048 SRCENTROOR'!J$85</f>
        <v>0.5</v>
      </c>
      <c r="V54" s="1366">
        <f>+'1048 SRCENTROOR'!J$89</f>
        <v>1</v>
      </c>
      <c r="W54" s="1366">
        <f>+'1048 SRCENTROOR'!J$90</f>
        <v>0</v>
      </c>
      <c r="X54" s="1370">
        <f>+'1048 SRCENTROOR'!D85</f>
        <v>0.5</v>
      </c>
      <c r="Y54" s="1380">
        <f>+'1048 SRCENTROOR'!D$91</f>
        <v>0.63774946031746038</v>
      </c>
    </row>
    <row r="55" spans="1:25" s="1125" customFormat="1" ht="43.5" customHeight="1" x14ac:dyDescent="0.25">
      <c r="A55" s="1379">
        <v>1049</v>
      </c>
      <c r="B55" s="1365" t="s">
        <v>52</v>
      </c>
      <c r="C55" s="1365" t="s">
        <v>1331</v>
      </c>
      <c r="D55" s="1366">
        <f>+'1049 SRNORTE'!J$2</f>
        <v>0.4</v>
      </c>
      <c r="E55" s="1366">
        <f>+'1049 SRNORTE'!J$7</f>
        <v>1</v>
      </c>
      <c r="F55" s="1366">
        <f>+'1049 SRNORTE'!J$12</f>
        <v>1</v>
      </c>
      <c r="G55" s="1367">
        <f>+'1049 SRNORTE'!D2</f>
        <v>0.82</v>
      </c>
      <c r="H55" s="1366">
        <f>+'1049 SRNORTE'!J$17</f>
        <v>0.79761904761904756</v>
      </c>
      <c r="I55" s="1366">
        <f>+'1049 SRNORTE'!J$21</f>
        <v>1</v>
      </c>
      <c r="J55" s="1366">
        <f>+'1049 SRNORTE'!J$27</f>
        <v>0.85714285714285698</v>
      </c>
      <c r="K55" s="1366">
        <f>+'1049 SRNORTE'!J$31</f>
        <v>1</v>
      </c>
      <c r="L55" s="1366">
        <f>+'1049 SRNORTE'!J$38</f>
        <v>1.0000000000000002</v>
      </c>
      <c r="M55" s="1366">
        <f>+'1049 SRNORTE'!J$46</f>
        <v>0.6</v>
      </c>
      <c r="N55" s="1366">
        <f>+'1049 SRNORTE'!J$54</f>
        <v>1</v>
      </c>
      <c r="O55" s="1368">
        <f>+'1049 SRNORTE'!D17</f>
        <v>0.90107142857142863</v>
      </c>
      <c r="P55" s="1366">
        <f>+'1049 SRNORTE'!J$63</f>
        <v>0.42880000000000007</v>
      </c>
      <c r="Q55" s="1366">
        <f>+'1049 SRNORTE'!J$82</f>
        <v>0.44444444444444453</v>
      </c>
      <c r="R55" s="1366">
        <f>+'1049 SRNORTE'!J$83</f>
        <v>1</v>
      </c>
      <c r="S55" s="1366">
        <f>+'1049 SRNORTE'!J$84</f>
        <v>0.6</v>
      </c>
      <c r="T55" s="1369">
        <f>+'1049 SRNORTE'!D63</f>
        <v>0.54641777777777778</v>
      </c>
      <c r="U55" s="1366">
        <f>+'1049 SRNORTE'!J$85</f>
        <v>1</v>
      </c>
      <c r="V55" s="1366">
        <f>+'1049 SRNORTE'!J$89</f>
        <v>0</v>
      </c>
      <c r="W55" s="1366">
        <f>+'1049 SRNORTE'!J$90</f>
        <v>1</v>
      </c>
      <c r="X55" s="1370">
        <f>+'1049 SRNORTE'!D85</f>
        <v>0.7</v>
      </c>
      <c r="Y55" s="1380">
        <f>+'1049 SRNORTE'!D$91</f>
        <v>0.83123106349206355</v>
      </c>
    </row>
    <row r="56" spans="1:25" s="1125" customFormat="1" ht="43.5" customHeight="1" x14ac:dyDescent="0.25">
      <c r="A56" s="1379">
        <v>1050</v>
      </c>
      <c r="B56" s="1365" t="s">
        <v>53</v>
      </c>
      <c r="C56" s="1365" t="s">
        <v>1331</v>
      </c>
      <c r="D56" s="1366">
        <f>+'1050 SRSUR'!J$2</f>
        <v>0.6</v>
      </c>
      <c r="E56" s="1366">
        <f>+'1050 SRSUR'!J$7</f>
        <v>1</v>
      </c>
      <c r="F56" s="1366">
        <f>+'1050 SRSUR'!J$12</f>
        <v>1</v>
      </c>
      <c r="G56" s="1367">
        <f>+'1050 SRSUR'!D2</f>
        <v>0.88</v>
      </c>
      <c r="H56" s="1366">
        <f>+'1050 SRSUR'!J$17</f>
        <v>0.47380952380952379</v>
      </c>
      <c r="I56" s="1366">
        <f>+'1050 SRSUR'!J$21</f>
        <v>0.7</v>
      </c>
      <c r="J56" s="1366">
        <f>+'1050 SRSUR'!J$27</f>
        <v>0.62857142857142856</v>
      </c>
      <c r="K56" s="1366">
        <f>+'1050 SRSUR'!J$31</f>
        <v>1</v>
      </c>
      <c r="L56" s="1366">
        <f>+'1050 SRSUR'!J$38</f>
        <v>0.45454545454545459</v>
      </c>
      <c r="M56" s="1366">
        <f>+'1050 SRSUR'!J$46</f>
        <v>0.8</v>
      </c>
      <c r="N56" s="1366">
        <f>+'1050 SRSUR'!J$54</f>
        <v>1</v>
      </c>
      <c r="O56" s="1368">
        <f>+'1050 SRSUR'!D17</f>
        <v>0.67269480519480529</v>
      </c>
      <c r="P56" s="1366">
        <f>+'1050 SRSUR'!J$63</f>
        <v>0.17160000000000003</v>
      </c>
      <c r="Q56" s="1366">
        <f>+'1050 SRSUR'!J$82</f>
        <v>0</v>
      </c>
      <c r="R56" s="1366">
        <f>+'1050 SRSUR'!J$83</f>
        <v>0.54545454545454541</v>
      </c>
      <c r="S56" s="1366">
        <f>+'1050 SRSUR'!J$84</f>
        <v>0.8</v>
      </c>
      <c r="T56" s="1369">
        <f>+'1050 SRSUR'!D63</f>
        <v>0.25329818181818181</v>
      </c>
      <c r="U56" s="1366">
        <f>+'1050 SRSUR'!J$85</f>
        <v>1</v>
      </c>
      <c r="V56" s="1366">
        <f>+'1050 SRSUR'!J$89</f>
        <v>1</v>
      </c>
      <c r="W56" s="1366">
        <f>+'1050 SRSUR'!J$90</f>
        <v>1</v>
      </c>
      <c r="X56" s="1370">
        <f>+'1050 SRSUR'!D85</f>
        <v>1</v>
      </c>
      <c r="Y56" s="1380">
        <f>+'1050 SRSUR'!D$91</f>
        <v>0.70931196103896121</v>
      </c>
    </row>
    <row r="57" spans="1:25" s="1125" customFormat="1" ht="43.5" customHeight="1" x14ac:dyDescent="0.25">
      <c r="A57" s="1379">
        <v>1052</v>
      </c>
      <c r="B57" s="1365" t="s">
        <v>55</v>
      </c>
      <c r="C57" s="1365" t="s">
        <v>4160</v>
      </c>
      <c r="D57" s="1366">
        <f>+'1052 SDIS'!J$2</f>
        <v>0.4</v>
      </c>
      <c r="E57" s="1366">
        <f>+'1052 SDIS'!J$7</f>
        <v>0.8</v>
      </c>
      <c r="F57" s="1366">
        <f>+'1052 SDIS'!J$12</f>
        <v>0.7</v>
      </c>
      <c r="G57" s="1367">
        <f>+'1052 SDIS'!D2</f>
        <v>0.64499999999999991</v>
      </c>
      <c r="H57" s="1366">
        <f>+'1052 SDIS'!J$17</f>
        <v>0.15000000000000002</v>
      </c>
      <c r="I57" s="1366">
        <f>+'1052 SDIS'!J$21</f>
        <v>0.4</v>
      </c>
      <c r="J57" s="1366">
        <f>+'1052 SDIS'!J$27</f>
        <v>0.43870967741935485</v>
      </c>
      <c r="K57" s="1366">
        <f>+'1052 SDIS'!J$31</f>
        <v>1</v>
      </c>
      <c r="L57" s="1366">
        <f>+'1052 SDIS'!J$38</f>
        <v>1.0000000000000002</v>
      </c>
      <c r="M57" s="1366">
        <f>+'1052 SDIS'!J$46</f>
        <v>1</v>
      </c>
      <c r="N57" s="1366">
        <f>+'1052 SDIS'!J$54</f>
        <v>1</v>
      </c>
      <c r="O57" s="1368">
        <f>+'1052 SDIS'!D17</f>
        <v>0.67024193548387101</v>
      </c>
      <c r="P57" s="1366">
        <f>+'1052 SDIS'!J$63</f>
        <v>0.38600000000000012</v>
      </c>
      <c r="Q57" s="1366">
        <f>+'1052 SDIS'!J$82</f>
        <v>0.22222222222222227</v>
      </c>
      <c r="R57" s="1366">
        <f>+'1052 SDIS'!J$83</f>
        <v>9.0909090909090912E-2</v>
      </c>
      <c r="S57" s="1366">
        <f>+'1052 SDIS'!J$84</f>
        <v>1</v>
      </c>
      <c r="T57" s="1369">
        <f>+'1052 SDIS'!D63</f>
        <v>0.36832525252525256</v>
      </c>
      <c r="U57" s="1366">
        <f>+'1052 SDIS'!J$85</f>
        <v>0.5</v>
      </c>
      <c r="V57" s="1366">
        <f>+'1052 SDIS'!J$89</f>
        <v>1</v>
      </c>
      <c r="W57" s="1366">
        <f>+'1052 SDIS'!J$90</f>
        <v>1</v>
      </c>
      <c r="X57" s="1370">
        <f>+'1052 SDIS'!D85</f>
        <v>0.8</v>
      </c>
      <c r="Y57" s="1380">
        <f>+'1052 SDIS'!D$91</f>
        <v>0.63896558976865436</v>
      </c>
    </row>
    <row r="58" spans="1:25" s="1125" customFormat="1" ht="43.5" customHeight="1" x14ac:dyDescent="0.25">
      <c r="A58" s="1379">
        <v>1053</v>
      </c>
      <c r="B58" s="1365" t="s">
        <v>56</v>
      </c>
      <c r="C58" s="1365" t="s">
        <v>5264</v>
      </c>
      <c r="D58" s="1366">
        <f>+'1053 SJUR'!J$2</f>
        <v>1</v>
      </c>
      <c r="E58" s="1366">
        <f>+'1053 SJUR'!J$7</f>
        <v>1</v>
      </c>
      <c r="F58" s="1366">
        <f>+'1053 SJUR'!J$12</f>
        <v>1</v>
      </c>
      <c r="G58" s="1367">
        <f>+'1053 SJUR'!D2</f>
        <v>0.99999999999999989</v>
      </c>
      <c r="H58" s="1366">
        <f>+'1053 SJUR'!J$17</f>
        <v>0.69090909090909092</v>
      </c>
      <c r="I58" s="1366">
        <f>+'1053 SJUR'!J$21</f>
        <v>0.59000000000000008</v>
      </c>
      <c r="J58" s="1366">
        <f>+'1053 SJUR'!J$27</f>
        <v>0.78181818181818175</v>
      </c>
      <c r="K58" s="1366">
        <f>+'1053 SJUR'!J$31</f>
        <v>0.22222222222222224</v>
      </c>
      <c r="L58" s="1366">
        <f>+'1053 SJUR'!J$38</f>
        <v>1.0000000000000002</v>
      </c>
      <c r="M58" s="1366">
        <f>+'1053 SJUR'!J$46</f>
        <v>1</v>
      </c>
      <c r="N58" s="1366">
        <f>+'1053 SJUR'!J$54</f>
        <v>1</v>
      </c>
      <c r="O58" s="1368">
        <f>+'1053 SJUR'!D17</f>
        <v>0.77072222222222231</v>
      </c>
      <c r="P58" s="1366">
        <f>+'1053 SJUR'!J$63</f>
        <v>0.27160000000000006</v>
      </c>
      <c r="Q58" s="1366">
        <f>+'1053 SJUR'!J$82</f>
        <v>0.22222222222222227</v>
      </c>
      <c r="R58" s="1366">
        <f>+'1053 SJUR'!J$83</f>
        <v>9.0909090909090912E-2</v>
      </c>
      <c r="S58" s="1366">
        <f>+'1053 SJUR'!J$84</f>
        <v>1</v>
      </c>
      <c r="T58" s="1369">
        <f>+'1053 SJUR'!D63</f>
        <v>0.33400525252525254</v>
      </c>
      <c r="U58" s="1366">
        <f>+'1053 SJUR'!J$85</f>
        <v>1</v>
      </c>
      <c r="V58" s="1366">
        <f>+'1053 SJUR'!J$89</f>
        <v>1</v>
      </c>
      <c r="W58" s="1366">
        <f>+'1053 SJUR'!J$90</f>
        <v>1</v>
      </c>
      <c r="X58" s="1370">
        <f>+'1053 SJUR'!D85</f>
        <v>1</v>
      </c>
      <c r="Y58" s="1380">
        <f>+'1053 SJUR'!D$91</f>
        <v>0.80729774747474747</v>
      </c>
    </row>
    <row r="59" spans="1:25" s="1125" customFormat="1" ht="43.5" customHeight="1" x14ac:dyDescent="0.25">
      <c r="A59" s="1379">
        <v>1054</v>
      </c>
      <c r="B59" s="1365" t="s">
        <v>57</v>
      </c>
      <c r="C59" s="1365" t="s">
        <v>4085</v>
      </c>
      <c r="D59" s="1366">
        <f>+'1054 SAMB'!J$2</f>
        <v>1</v>
      </c>
      <c r="E59" s="1366">
        <f>+'1054 SAMB'!J$7</f>
        <v>1</v>
      </c>
      <c r="F59" s="1366">
        <f>+'1054 SAMB'!J$12</f>
        <v>1</v>
      </c>
      <c r="G59" s="1367">
        <f>+'1054 SAMB'!D2</f>
        <v>0.99999999999999989</v>
      </c>
      <c r="H59" s="1366">
        <f>+'1054 SAMB'!J$17</f>
        <v>0.59523809523809534</v>
      </c>
      <c r="I59" s="1366">
        <f>+'1054 SAMB'!J$21</f>
        <v>0.89000000000000012</v>
      </c>
      <c r="J59" s="1366">
        <f>+'1054 SAMB'!J$27</f>
        <v>0.71428571428571419</v>
      </c>
      <c r="K59" s="1366">
        <f>+'1054 SAMB'!J$31</f>
        <v>0.44444444444444448</v>
      </c>
      <c r="L59" s="1366">
        <f>+'1054 SAMB'!J$38</f>
        <v>0.54545454545454564</v>
      </c>
      <c r="M59" s="1366">
        <f>+'1054 SAMB'!J$46</f>
        <v>0.4</v>
      </c>
      <c r="N59" s="1366">
        <f>+'1054 SAMB'!J$54</f>
        <v>1</v>
      </c>
      <c r="O59" s="1368">
        <f>+'1054 SAMB'!D17</f>
        <v>0.65917821067821081</v>
      </c>
      <c r="P59" s="1366">
        <f>+'1054 SAMB'!J$63</f>
        <v>0.17160000000000003</v>
      </c>
      <c r="Q59" s="1366">
        <f>+'1054 SAMB'!J$82</f>
        <v>0.22222222222222227</v>
      </c>
      <c r="R59" s="1366">
        <f>+'1054 SAMB'!J$83</f>
        <v>9.0909090909090912E-2</v>
      </c>
      <c r="S59" s="1366">
        <f>+'1054 SAMB'!J$84</f>
        <v>0.4</v>
      </c>
      <c r="T59" s="1369">
        <f>+'1054 SAMB'!D63</f>
        <v>0.21400525252525254</v>
      </c>
      <c r="U59" s="1366">
        <f>+'1054 SAMB'!J$85</f>
        <v>1</v>
      </c>
      <c r="V59" s="1366">
        <f>+'1054 SAMB'!J$89</f>
        <v>1</v>
      </c>
      <c r="W59" s="1366">
        <f>+'1054 SAMB'!J$90</f>
        <v>1</v>
      </c>
      <c r="X59" s="1370">
        <f>+'1054 SAMB'!D85</f>
        <v>1</v>
      </c>
      <c r="Y59" s="1380">
        <f>+'1054 SAMB'!D$91</f>
        <v>0.7339485411255412</v>
      </c>
    </row>
    <row r="60" spans="1:25" s="1125" customFormat="1" ht="43.5" customHeight="1" x14ac:dyDescent="0.25">
      <c r="A60" s="1379">
        <v>1055</v>
      </c>
      <c r="B60" s="1365" t="s">
        <v>58</v>
      </c>
      <c r="C60" s="1365" t="s">
        <v>1700</v>
      </c>
      <c r="D60" s="1366">
        <f>+'1055 IDU'!J$2</f>
        <v>1</v>
      </c>
      <c r="E60" s="1366">
        <f>+'1055 IDU'!J$7</f>
        <v>1</v>
      </c>
      <c r="F60" s="1366">
        <f>+'1055 IDU'!J$12</f>
        <v>1</v>
      </c>
      <c r="G60" s="1367">
        <f>+'1055 IDU'!D2</f>
        <v>0.99999999999999989</v>
      </c>
      <c r="H60" s="1366">
        <f>+'1055 IDU'!J$17</f>
        <v>0.15000000000000002</v>
      </c>
      <c r="I60" s="1366">
        <f>+'1055 IDU'!J$21</f>
        <v>0.4</v>
      </c>
      <c r="J60" s="1366">
        <f>+'1055 IDU'!J$27</f>
        <v>0.4</v>
      </c>
      <c r="K60" s="1366">
        <f>+'1055 IDU'!J$31</f>
        <v>1</v>
      </c>
      <c r="L60" s="1366">
        <f>+'1055 IDU'!J$38</f>
        <v>1.0000000000000002</v>
      </c>
      <c r="M60" s="1366">
        <f>+'1055 IDU'!J$46</f>
        <v>0.8</v>
      </c>
      <c r="N60" s="1366">
        <f>+'1055 IDU'!J$54</f>
        <v>0.75</v>
      </c>
      <c r="O60" s="1368">
        <f>+'1055 IDU'!D17</f>
        <v>0.61750000000000016</v>
      </c>
      <c r="P60" s="1366">
        <f>+'1055 IDU'!J$63</f>
        <v>0.17160000000000003</v>
      </c>
      <c r="Q60" s="1366">
        <f>+'1055 IDU'!J$82</f>
        <v>0.22222222222222227</v>
      </c>
      <c r="R60" s="1366">
        <f>+'1055 IDU'!J$83</f>
        <v>9.0909090909090912E-2</v>
      </c>
      <c r="S60" s="1366">
        <f>+'1055 IDU'!J$84</f>
        <v>0.8</v>
      </c>
      <c r="T60" s="1369">
        <f>+'1055 IDU'!D63</f>
        <v>0.27400525252525254</v>
      </c>
      <c r="U60" s="1366">
        <f>+'1055 IDU'!J$85</f>
        <v>1</v>
      </c>
      <c r="V60" s="1366">
        <f>+'1055 IDU'!J$89</f>
        <v>1</v>
      </c>
      <c r="W60" s="1366">
        <f>+'1055 IDU'!J$90</f>
        <v>1</v>
      </c>
      <c r="X60" s="1370">
        <f>+'1055 IDU'!D85</f>
        <v>1</v>
      </c>
      <c r="Y60" s="1380">
        <f>+'1055 IDU'!D$91</f>
        <v>0.71702552525252539</v>
      </c>
    </row>
    <row r="61" spans="1:25" s="1125" customFormat="1" ht="43.5" customHeight="1" x14ac:dyDescent="0.25">
      <c r="A61" s="1379">
        <v>1056</v>
      </c>
      <c r="B61" s="1365" t="s">
        <v>59</v>
      </c>
      <c r="C61" s="1365" t="s">
        <v>2399</v>
      </c>
      <c r="D61" s="1366">
        <f>+'1056 LOTERIA'!J$2</f>
        <v>0.80000000000000016</v>
      </c>
      <c r="E61" s="1366">
        <f>+'1056 LOTERIA'!J$7</f>
        <v>1</v>
      </c>
      <c r="F61" s="1366">
        <f>+'1056 LOTERIA'!J$12</f>
        <v>1</v>
      </c>
      <c r="G61" s="1367">
        <f>+'1056 LOTERIA'!D2</f>
        <v>0.94000000000000006</v>
      </c>
      <c r="H61" s="1366">
        <f>+'1056 LOTERIA'!J$17</f>
        <v>0.33214285714285718</v>
      </c>
      <c r="I61" s="1366">
        <f>+'1056 LOTERIA'!J$21</f>
        <v>0.59000000000000008</v>
      </c>
      <c r="J61" s="1366">
        <f>+'1056 LOTERIA'!J$27</f>
        <v>0.22857142857142856</v>
      </c>
      <c r="K61" s="1366">
        <f>+'1056 LOTERIA'!J$31</f>
        <v>0.22222222222222224</v>
      </c>
      <c r="L61" s="1366">
        <f>+'1056 LOTERIA'!J$38</f>
        <v>0.63636363636363635</v>
      </c>
      <c r="M61" s="1366">
        <f>+'1056 LOTERIA'!J$46</f>
        <v>1</v>
      </c>
      <c r="N61" s="1366">
        <f>+'1056 LOTERIA'!J$54</f>
        <v>1</v>
      </c>
      <c r="O61" s="1368">
        <f>+'1056 LOTERIA'!D17</f>
        <v>0.53353066378066383</v>
      </c>
      <c r="P61" s="1366">
        <f>+'1056 LOTERIA'!J$63</f>
        <v>0.30020000000000008</v>
      </c>
      <c r="Q61" s="1366">
        <f>+'1056 LOTERIA'!J$82</f>
        <v>0.22222222222222227</v>
      </c>
      <c r="R61" s="1366">
        <f>+'1056 LOTERIA'!J$83</f>
        <v>9.0909090909090912E-2</v>
      </c>
      <c r="S61" s="1366">
        <f>+'1056 LOTERIA'!J$84</f>
        <v>1</v>
      </c>
      <c r="T61" s="1369">
        <f>+'1056 LOTERIA'!D63</f>
        <v>0.34258525252525257</v>
      </c>
      <c r="U61" s="1366">
        <f>+'1056 LOTERIA'!J$85</f>
        <v>0.25</v>
      </c>
      <c r="V61" s="1366">
        <f>+'1056 LOTERIA'!J$89</f>
        <v>1</v>
      </c>
      <c r="W61" s="1366">
        <f>+'1056 LOTERIA'!J$90</f>
        <v>1</v>
      </c>
      <c r="X61" s="1370">
        <f>+'1056 LOTERIA'!D85</f>
        <v>0.7</v>
      </c>
      <c r="Y61" s="1380">
        <f>+'1056 LOTERIA'!D$91</f>
        <v>0.64470039033189042</v>
      </c>
    </row>
    <row r="62" spans="1:25" s="1125" customFormat="1" ht="43.5" customHeight="1" x14ac:dyDescent="0.25">
      <c r="A62" s="1379">
        <v>1057</v>
      </c>
      <c r="B62" s="1365" t="s">
        <v>60</v>
      </c>
      <c r="C62" s="1365" t="s">
        <v>1331</v>
      </c>
      <c r="D62" s="1366">
        <f>+'1057 SRSOCCI'!J$2</f>
        <v>0.80000000000000016</v>
      </c>
      <c r="E62" s="1366">
        <f>+'1057 SRSOCCI'!J$7</f>
        <v>1</v>
      </c>
      <c r="F62" s="1366">
        <f>+'1057 SRSOCCI'!J$12</f>
        <v>0.8</v>
      </c>
      <c r="G62" s="1367">
        <f>+'1057 SRSOCCI'!D2</f>
        <v>0.87000000000000011</v>
      </c>
      <c r="H62" s="1366">
        <f>+'1057 SRSOCCI'!J$17</f>
        <v>1</v>
      </c>
      <c r="I62" s="1366">
        <f>+'1057 SRSOCCI'!J$21</f>
        <v>0.35000000000000003</v>
      </c>
      <c r="J62" s="1366">
        <f>+'1057 SRSOCCI'!J$27</f>
        <v>1</v>
      </c>
      <c r="K62" s="1366">
        <f>+'1057 SRSOCCI'!J$31</f>
        <v>1</v>
      </c>
      <c r="L62" s="1366">
        <f>+'1057 SRSOCCI'!J$38</f>
        <v>0</v>
      </c>
      <c r="M62" s="1366">
        <f>+'1057 SRSOCCI'!J$46</f>
        <v>1</v>
      </c>
      <c r="N62" s="1366">
        <f>+'1057 SRSOCCI'!J$54</f>
        <v>1</v>
      </c>
      <c r="O62" s="1368">
        <f>+'1057 SRSOCCI'!D17</f>
        <v>0.70250000000000001</v>
      </c>
      <c r="P62" s="1366">
        <f>+'1057 SRSOCCI'!J$63</f>
        <v>0.17160000000000003</v>
      </c>
      <c r="Q62" s="1366">
        <f>+'1057 SRSOCCI'!J$82</f>
        <v>0</v>
      </c>
      <c r="R62" s="1366">
        <f>+'1057 SRSOCCI'!J$83</f>
        <v>9.0909090909090912E-2</v>
      </c>
      <c r="S62" s="1366">
        <f>+'1057 SRSOCCI'!J$84</f>
        <v>1</v>
      </c>
      <c r="T62" s="1369">
        <f>+'1057 SRSOCCI'!D63</f>
        <v>0.21511636363636363</v>
      </c>
      <c r="U62" s="1366">
        <f>+'1057 SRSOCCI'!J$85</f>
        <v>1</v>
      </c>
      <c r="V62" s="1366">
        <f>+'1057 SRSOCCI'!J$89</f>
        <v>1</v>
      </c>
      <c r="W62" s="1366">
        <f>+'1057 SRSOCCI'!J$90</f>
        <v>1</v>
      </c>
      <c r="X62" s="1370">
        <f>+'1057 SRSOCCI'!D85</f>
        <v>1</v>
      </c>
      <c r="Y62" s="1380">
        <f>+'1057 SRSOCCI'!D$91</f>
        <v>0.71888663636363648</v>
      </c>
    </row>
    <row r="63" spans="1:25" s="1125" customFormat="1" ht="43.5" customHeight="1" thickBot="1" x14ac:dyDescent="0.3">
      <c r="A63" s="1381">
        <v>1058</v>
      </c>
      <c r="B63" s="1382" t="s">
        <v>61</v>
      </c>
      <c r="C63" s="1382" t="s">
        <v>4085</v>
      </c>
      <c r="D63" s="1383">
        <f>+'1058 IDPYBA'!J$2</f>
        <v>0.80000000000000016</v>
      </c>
      <c r="E63" s="1383">
        <f>+'1058 IDPYBA'!J$7</f>
        <v>0.8</v>
      </c>
      <c r="F63" s="1383">
        <f>+'1058 IDPYBA'!J$12</f>
        <v>0.8</v>
      </c>
      <c r="G63" s="1384">
        <f>+'1058 IDPYBA'!D2</f>
        <v>0.8</v>
      </c>
      <c r="H63" s="1383">
        <f>+'1058 IDPYBA'!J$17</f>
        <v>1</v>
      </c>
      <c r="I63" s="1383">
        <f>+'1058 IDPYBA'!J$21</f>
        <v>1</v>
      </c>
      <c r="J63" s="1383">
        <f>+'1058 IDPYBA'!J$27</f>
        <v>1</v>
      </c>
      <c r="K63" s="1383">
        <f>+'1058 IDPYBA'!J$31</f>
        <v>0</v>
      </c>
      <c r="L63" s="1383">
        <f>+'1058 IDPYBA'!J$38</f>
        <v>0</v>
      </c>
      <c r="M63" s="1383">
        <f>+'1058 IDPYBA'!J$46</f>
        <v>0.2</v>
      </c>
      <c r="N63" s="1383">
        <f>+'1058 IDPYBA'!J$54</f>
        <v>0.875</v>
      </c>
      <c r="O63" s="1385">
        <f>+'1058 IDPYBA'!D17</f>
        <v>0.60750000000000004</v>
      </c>
      <c r="P63" s="1383">
        <f>+'1058 IDPYBA'!J$63</f>
        <v>0.1144</v>
      </c>
      <c r="Q63" s="1383">
        <f>+'1058 IDPYBA'!J$82</f>
        <v>0</v>
      </c>
      <c r="R63" s="1383">
        <f>+'1058 IDPYBA'!J$83</f>
        <v>0</v>
      </c>
      <c r="S63" s="1383">
        <f>+'1058 IDPYBA'!J$84</f>
        <v>0.2</v>
      </c>
      <c r="T63" s="1386">
        <f>+'1058 IDPYBA'!D63</f>
        <v>6.4319999999999988E-2</v>
      </c>
      <c r="U63" s="1383">
        <f>+'1058 IDPYBA'!J$85</f>
        <v>0.5</v>
      </c>
      <c r="V63" s="1383">
        <f>+'1058 IDPYBA'!J$89</f>
        <v>1</v>
      </c>
      <c r="W63" s="1383">
        <f>+'1058 IDPYBA'!J$90</f>
        <v>1</v>
      </c>
      <c r="X63" s="1387">
        <f>+'1058 IDPYBA'!D85</f>
        <v>0.8</v>
      </c>
      <c r="Y63" s="1388">
        <f>+'1058 IDPYBA'!D$91</f>
        <v>0.62055700000000003</v>
      </c>
    </row>
    <row r="64" spans="1:25" ht="29.25" customHeight="1" thickBot="1" x14ac:dyDescent="0.3">
      <c r="G64" s="802"/>
      <c r="V64" s="1655" t="s">
        <v>5872</v>
      </c>
      <c r="W64" s="1656"/>
      <c r="X64" s="1657"/>
      <c r="Y64" s="1364">
        <f>+AVERAGE(Y9:Y63)</f>
        <v>0.67430274393408018</v>
      </c>
    </row>
    <row r="65" spans="25:25" x14ac:dyDescent="0.25">
      <c r="Y65" s="1127"/>
    </row>
  </sheetData>
  <sheetProtection formatCells="0" formatColumns="0" formatRows="0" insertColumns="0" insertRows="0" insertHyperlinks="0" deleteColumns="0" deleteRows="0" sort="0" autoFilter="0" pivotTables="0"/>
  <mergeCells count="11">
    <mergeCell ref="V64:X64"/>
    <mergeCell ref="C1:J2"/>
    <mergeCell ref="A3:K3"/>
    <mergeCell ref="A5:K5"/>
    <mergeCell ref="A4:K4"/>
    <mergeCell ref="U6:X6"/>
    <mergeCell ref="A6:B7"/>
    <mergeCell ref="C6:C7"/>
    <mergeCell ref="D6:G6"/>
    <mergeCell ref="H6:O6"/>
    <mergeCell ref="P6:T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P275"/>
  <sheetViews>
    <sheetView zoomScale="70" zoomScaleNormal="70" workbookViewId="0">
      <pane xSplit="5" ySplit="6" topLeftCell="L53" activePane="bottomRight" state="frozen"/>
      <selection pane="topRight" activeCell="J42" sqref="J42"/>
      <selection pane="bottomLeft" activeCell="J42" sqref="J42"/>
      <selection pane="bottomRight"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1.2851562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1331</v>
      </c>
      <c r="G2" s="1544"/>
      <c r="H2" s="1544"/>
      <c r="I2" s="1544"/>
      <c r="J2" s="1544"/>
      <c r="K2" s="1544"/>
      <c r="L2" s="1543"/>
      <c r="M2" s="1543"/>
      <c r="N2" s="1543"/>
      <c r="O2" s="1543"/>
    </row>
    <row r="3" spans="1:15" s="24" customFormat="1" ht="18.75" customHeight="1" x14ac:dyDescent="0.25">
      <c r="A3" s="1541" t="s">
        <v>101</v>
      </c>
      <c r="B3" s="1541"/>
      <c r="C3" s="1541"/>
      <c r="D3" s="1541"/>
      <c r="E3" s="1541"/>
      <c r="F3" s="1544">
        <v>1007</v>
      </c>
      <c r="G3" s="1544"/>
      <c r="H3" s="1544"/>
      <c r="I3" s="1544"/>
      <c r="J3" s="1544"/>
      <c r="K3" s="1544"/>
      <c r="L3" s="1543"/>
      <c r="M3" s="1543"/>
      <c r="N3" s="1543"/>
      <c r="O3" s="1543"/>
    </row>
    <row r="4" spans="1:15" s="24" customFormat="1" ht="18.75" customHeight="1" x14ac:dyDescent="0.25">
      <c r="A4" s="1541" t="s">
        <v>102</v>
      </c>
      <c r="B4" s="1541"/>
      <c r="C4" s="1541"/>
      <c r="D4" s="1541"/>
      <c r="E4" s="1541"/>
      <c r="F4" s="1544" t="s">
        <v>11</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02" x14ac:dyDescent="0.25">
      <c r="A7" s="82">
        <v>1</v>
      </c>
      <c r="B7" s="133" t="s">
        <v>120</v>
      </c>
      <c r="C7" s="133" t="s">
        <v>121</v>
      </c>
      <c r="D7" s="133" t="s">
        <v>122</v>
      </c>
      <c r="E7" s="122">
        <v>1</v>
      </c>
      <c r="F7" s="125" t="s">
        <v>123</v>
      </c>
      <c r="G7" s="1404">
        <v>1</v>
      </c>
      <c r="H7" s="1406">
        <v>0.4</v>
      </c>
      <c r="I7" s="133" t="s">
        <v>124</v>
      </c>
      <c r="J7" s="222" t="s">
        <v>125</v>
      </c>
      <c r="K7" s="133" t="s">
        <v>129</v>
      </c>
      <c r="L7" s="223" t="s">
        <v>125</v>
      </c>
      <c r="M7" s="137" t="s">
        <v>129</v>
      </c>
      <c r="N7" s="1537">
        <v>0.4</v>
      </c>
      <c r="O7" s="84" t="s">
        <v>1332</v>
      </c>
    </row>
    <row r="8" spans="1:15" s="4" customFormat="1" ht="89.25" customHeight="1" x14ac:dyDescent="0.25">
      <c r="A8" s="82">
        <v>2</v>
      </c>
      <c r="B8" s="133" t="s">
        <v>120</v>
      </c>
      <c r="C8" s="133" t="s">
        <v>121</v>
      </c>
      <c r="D8" s="133" t="s">
        <v>122</v>
      </c>
      <c r="E8" s="122">
        <v>2</v>
      </c>
      <c r="F8" s="125" t="s">
        <v>128</v>
      </c>
      <c r="G8" s="1405"/>
      <c r="H8" s="1405"/>
      <c r="I8" s="133" t="s">
        <v>124</v>
      </c>
      <c r="J8" s="222" t="s">
        <v>125</v>
      </c>
      <c r="K8" s="133" t="s">
        <v>129</v>
      </c>
      <c r="L8" s="223" t="s">
        <v>125</v>
      </c>
      <c r="M8" s="137" t="s">
        <v>434</v>
      </c>
      <c r="N8" s="1538"/>
      <c r="O8" s="84" t="s">
        <v>1333</v>
      </c>
    </row>
    <row r="9" spans="1:15" s="4" customFormat="1" ht="76.5" x14ac:dyDescent="0.25">
      <c r="A9" s="82">
        <v>3</v>
      </c>
      <c r="B9" s="133" t="s">
        <v>120</v>
      </c>
      <c r="C9" s="133" t="s">
        <v>121</v>
      </c>
      <c r="D9" s="133" t="s">
        <v>122</v>
      </c>
      <c r="E9" s="122">
        <v>3</v>
      </c>
      <c r="F9" s="125" t="s">
        <v>131</v>
      </c>
      <c r="G9" s="1422">
        <v>2</v>
      </c>
      <c r="H9" s="138" t="s">
        <v>125</v>
      </c>
      <c r="I9" s="133" t="s">
        <v>124</v>
      </c>
      <c r="J9" s="222" t="s">
        <v>125</v>
      </c>
      <c r="K9" s="133" t="s">
        <v>129</v>
      </c>
      <c r="L9" s="223" t="s">
        <v>125</v>
      </c>
      <c r="M9" s="137" t="s">
        <v>129</v>
      </c>
      <c r="N9" s="236">
        <v>0</v>
      </c>
      <c r="O9" s="84" t="s">
        <v>1334</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3"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3" t="s">
        <v>129</v>
      </c>
      <c r="L11" s="223" t="s">
        <v>125</v>
      </c>
      <c r="M11" s="137" t="s">
        <v>129</v>
      </c>
      <c r="N11" s="1535">
        <v>0.4</v>
      </c>
      <c r="O11" s="84" t="s">
        <v>1335</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3" t="s">
        <v>126</v>
      </c>
      <c r="L12" s="223" t="s">
        <v>125</v>
      </c>
      <c r="M12" s="137" t="s">
        <v>126</v>
      </c>
      <c r="N12" s="1536"/>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3" t="s">
        <v>126</v>
      </c>
      <c r="L13" s="223" t="s">
        <v>125</v>
      </c>
      <c r="M13" s="137" t="s">
        <v>126</v>
      </c>
      <c r="N13" s="85">
        <v>0</v>
      </c>
      <c r="O13" s="84" t="s">
        <v>1336</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3" t="s">
        <v>126</v>
      </c>
      <c r="L14" s="223" t="s">
        <v>125</v>
      </c>
      <c r="M14" s="137" t="s">
        <v>126</v>
      </c>
      <c r="N14" s="85">
        <v>0</v>
      </c>
      <c r="O14" s="84"/>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3" t="s">
        <v>126</v>
      </c>
      <c r="L15" s="223" t="s">
        <v>125</v>
      </c>
      <c r="M15" s="137" t="s">
        <v>126</v>
      </c>
      <c r="N15" s="85">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3" t="s">
        <v>126</v>
      </c>
      <c r="L16" s="223" t="s">
        <v>125</v>
      </c>
      <c r="M16" s="137" t="s">
        <v>126</v>
      </c>
      <c r="N16" s="85">
        <v>0</v>
      </c>
      <c r="O16" s="84" t="s">
        <v>1337</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3"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3" t="s">
        <v>129</v>
      </c>
      <c r="L18" s="223" t="s">
        <v>125</v>
      </c>
      <c r="M18" s="137" t="s">
        <v>129</v>
      </c>
      <c r="N18" s="85">
        <v>0</v>
      </c>
      <c r="O18" s="84" t="s">
        <v>1338</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3"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362">
        <v>1</v>
      </c>
      <c r="L20" s="223" t="s">
        <v>125</v>
      </c>
      <c r="M20" s="227">
        <v>1</v>
      </c>
      <c r="N20" s="226">
        <v>0.15</v>
      </c>
      <c r="O20" s="84" t="s">
        <v>1339</v>
      </c>
    </row>
    <row r="21" spans="1:15" s="4" customFormat="1" ht="76.5" x14ac:dyDescent="0.25">
      <c r="A21" s="82">
        <v>15</v>
      </c>
      <c r="B21" s="133" t="s">
        <v>120</v>
      </c>
      <c r="C21" s="133" t="s">
        <v>161</v>
      </c>
      <c r="D21" s="133" t="s">
        <v>149</v>
      </c>
      <c r="E21" s="122">
        <v>6</v>
      </c>
      <c r="F21" s="125" t="s">
        <v>162</v>
      </c>
      <c r="G21" s="140">
        <v>5</v>
      </c>
      <c r="H21" s="139">
        <v>0.1</v>
      </c>
      <c r="I21" s="133" t="s">
        <v>124</v>
      </c>
      <c r="J21" s="222">
        <v>1</v>
      </c>
      <c r="K21" s="133" t="s">
        <v>126</v>
      </c>
      <c r="L21" s="204" t="s">
        <v>129</v>
      </c>
      <c r="M21" s="137" t="s">
        <v>129</v>
      </c>
      <c r="N21" s="226">
        <v>0.1</v>
      </c>
      <c r="O21" s="84" t="s">
        <v>1340</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3" t="s">
        <v>434</v>
      </c>
      <c r="L22" s="223" t="s">
        <v>125</v>
      </c>
      <c r="M22" s="137" t="s">
        <v>1341</v>
      </c>
      <c r="N22" s="85">
        <v>0</v>
      </c>
      <c r="O22" s="84" t="s">
        <v>1342</v>
      </c>
    </row>
    <row r="23" spans="1:15" s="4" customFormat="1" ht="89.25" x14ac:dyDescent="0.25">
      <c r="A23" s="82">
        <v>17</v>
      </c>
      <c r="B23" s="133" t="s">
        <v>120</v>
      </c>
      <c r="C23" s="133" t="s">
        <v>161</v>
      </c>
      <c r="D23" s="133" t="s">
        <v>149</v>
      </c>
      <c r="E23" s="122" t="s">
        <v>169</v>
      </c>
      <c r="F23" s="125" t="s">
        <v>170</v>
      </c>
      <c r="G23" s="140" t="s">
        <v>125</v>
      </c>
      <c r="H23" s="138" t="s">
        <v>125</v>
      </c>
      <c r="I23" s="133" t="s">
        <v>124</v>
      </c>
      <c r="J23" s="222" t="s">
        <v>125</v>
      </c>
      <c r="K23" s="133" t="s">
        <v>129</v>
      </c>
      <c r="L23" s="223" t="s">
        <v>125</v>
      </c>
      <c r="M23" s="137" t="s">
        <v>129</v>
      </c>
      <c r="N23" s="85">
        <v>0</v>
      </c>
      <c r="O23" s="360" t="s">
        <v>1343</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3" t="s">
        <v>129</v>
      </c>
      <c r="L24" s="223" t="s">
        <v>125</v>
      </c>
      <c r="M24" s="137" t="s">
        <v>129</v>
      </c>
      <c r="N24" s="85">
        <v>0</v>
      </c>
      <c r="O24" s="84" t="s">
        <v>1344</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7" t="s">
        <v>434</v>
      </c>
      <c r="L25" s="223" t="s">
        <v>125</v>
      </c>
      <c r="M25" s="137" t="s">
        <v>126</v>
      </c>
      <c r="N25" s="229">
        <v>0</v>
      </c>
      <c r="O25" s="133"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3" t="s">
        <v>434</v>
      </c>
      <c r="L26" s="223" t="s">
        <v>125</v>
      </c>
      <c r="M26" s="137" t="s">
        <v>126</v>
      </c>
      <c r="N26" s="85">
        <v>0</v>
      </c>
      <c r="O26" s="84" t="s">
        <v>1345</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3" t="s">
        <v>434</v>
      </c>
      <c r="L27" s="223" t="s">
        <v>125</v>
      </c>
      <c r="M27" s="137" t="s">
        <v>126</v>
      </c>
      <c r="N27" s="85">
        <v>0</v>
      </c>
      <c r="O27" s="84" t="s">
        <v>1345</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3" t="s">
        <v>434</v>
      </c>
      <c r="L28" s="223" t="s">
        <v>125</v>
      </c>
      <c r="M28" s="137" t="s">
        <v>126</v>
      </c>
      <c r="N28" s="85">
        <v>0</v>
      </c>
      <c r="O28" s="84"/>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3" t="s">
        <v>434</v>
      </c>
      <c r="L29" s="223" t="s">
        <v>125</v>
      </c>
      <c r="M29" s="137" t="s">
        <v>126</v>
      </c>
      <c r="N29" s="85">
        <v>0</v>
      </c>
      <c r="O29" s="84"/>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3" t="s">
        <v>434</v>
      </c>
      <c r="L30" s="223" t="s">
        <v>125</v>
      </c>
      <c r="M30" s="137" t="s">
        <v>126</v>
      </c>
      <c r="N30" s="85">
        <v>0</v>
      </c>
      <c r="O30" s="84" t="s">
        <v>1345</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3" t="s">
        <v>434</v>
      </c>
      <c r="L31" s="223" t="s">
        <v>125</v>
      </c>
      <c r="M31" s="137" t="s">
        <v>126</v>
      </c>
      <c r="N31" s="85">
        <v>0</v>
      </c>
      <c r="O31" s="84" t="s">
        <v>1345</v>
      </c>
    </row>
    <row r="32" spans="1:15" s="4" customFormat="1" ht="63.75" x14ac:dyDescent="0.25">
      <c r="A32" s="82">
        <v>26</v>
      </c>
      <c r="B32" s="133" t="s">
        <v>120</v>
      </c>
      <c r="C32" s="133" t="s">
        <v>161</v>
      </c>
      <c r="D32" s="133" t="s">
        <v>149</v>
      </c>
      <c r="E32" s="122" t="s">
        <v>195</v>
      </c>
      <c r="F32" s="125" t="s">
        <v>196</v>
      </c>
      <c r="G32" s="140" t="s">
        <v>125</v>
      </c>
      <c r="H32" s="138" t="s">
        <v>125</v>
      </c>
      <c r="I32" s="133" t="s">
        <v>177</v>
      </c>
      <c r="J32" s="222" t="s">
        <v>125</v>
      </c>
      <c r="K32" s="133" t="s">
        <v>126</v>
      </c>
      <c r="L32" s="223" t="s">
        <v>125</v>
      </c>
      <c r="M32" s="137" t="s">
        <v>129</v>
      </c>
      <c r="N32" s="85">
        <v>0</v>
      </c>
      <c r="O32" s="84" t="s">
        <v>1346</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3" t="s">
        <v>129</v>
      </c>
      <c r="L33" s="223" t="s">
        <v>125</v>
      </c>
      <c r="M33" s="137" t="s">
        <v>126</v>
      </c>
      <c r="N33" s="85">
        <v>0</v>
      </c>
      <c r="O33" s="84" t="s">
        <v>1347</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08" t="s">
        <v>434</v>
      </c>
      <c r="L34" s="223" t="s">
        <v>125</v>
      </c>
      <c r="M34" s="142" t="s">
        <v>999</v>
      </c>
      <c r="N34" s="85">
        <v>0</v>
      </c>
      <c r="O34" s="84" t="s">
        <v>1348</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3" t="s">
        <v>434</v>
      </c>
      <c r="L35" s="223" t="s">
        <v>125</v>
      </c>
      <c r="M35" s="137" t="s">
        <v>129</v>
      </c>
      <c r="N35" s="85">
        <v>0</v>
      </c>
      <c r="O35" s="378" t="s">
        <v>1349</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3" t="s">
        <v>434</v>
      </c>
      <c r="L36" s="204" t="s">
        <v>129</v>
      </c>
      <c r="M36" s="137" t="s">
        <v>129</v>
      </c>
      <c r="N36" s="226">
        <v>0.2</v>
      </c>
      <c r="O36" s="84" t="s">
        <v>1350</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3" t="s">
        <v>434</v>
      </c>
      <c r="L37" s="204" t="s">
        <v>129</v>
      </c>
      <c r="M37" s="137" t="s">
        <v>129</v>
      </c>
      <c r="N37" s="232">
        <v>0</v>
      </c>
      <c r="O37" s="84" t="s">
        <v>1351</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3" t="s">
        <v>135</v>
      </c>
      <c r="L38" s="204" t="s">
        <v>135</v>
      </c>
      <c r="M38" s="137" t="s">
        <v>135</v>
      </c>
      <c r="N38" s="226">
        <v>0.4</v>
      </c>
      <c r="O38" s="84"/>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3" t="s">
        <v>434</v>
      </c>
      <c r="L39" s="204" t="s">
        <v>126</v>
      </c>
      <c r="M39" s="137" t="s">
        <v>126</v>
      </c>
      <c r="N39" s="85">
        <v>0</v>
      </c>
      <c r="O39" s="84"/>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3" t="s">
        <v>434</v>
      </c>
      <c r="L40" s="204" t="s">
        <v>129</v>
      </c>
      <c r="M40" s="137" t="s">
        <v>129</v>
      </c>
      <c r="N40" s="85">
        <v>0</v>
      </c>
      <c r="O40" s="84"/>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3" t="s">
        <v>434</v>
      </c>
      <c r="L41" s="204" t="s">
        <v>129</v>
      </c>
      <c r="M41" s="137" t="s">
        <v>129</v>
      </c>
      <c r="N41" s="85">
        <v>0</v>
      </c>
      <c r="O41" s="84" t="s">
        <v>1352</v>
      </c>
    </row>
    <row r="42" spans="1:15" s="4" customFormat="1" ht="242.25" x14ac:dyDescent="0.25">
      <c r="A42" s="82">
        <v>36</v>
      </c>
      <c r="B42" s="133" t="s">
        <v>120</v>
      </c>
      <c r="C42" s="133" t="s">
        <v>161</v>
      </c>
      <c r="D42" s="133" t="s">
        <v>149</v>
      </c>
      <c r="E42" s="122" t="s">
        <v>221</v>
      </c>
      <c r="F42" s="125" t="s">
        <v>222</v>
      </c>
      <c r="G42" s="1405"/>
      <c r="H42" s="138" t="s">
        <v>125</v>
      </c>
      <c r="I42" s="133" t="s">
        <v>166</v>
      </c>
      <c r="J42" s="222" t="s">
        <v>223</v>
      </c>
      <c r="K42" s="108" t="s">
        <v>434</v>
      </c>
      <c r="L42" s="369" t="s">
        <v>1353</v>
      </c>
      <c r="M42" s="234" t="s">
        <v>1353</v>
      </c>
      <c r="N42" s="85">
        <v>0</v>
      </c>
      <c r="O42" s="84"/>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362">
        <v>2</v>
      </c>
      <c r="L43" s="411">
        <v>7</v>
      </c>
      <c r="M43" s="227">
        <v>7</v>
      </c>
      <c r="N43" s="236">
        <v>0.3</v>
      </c>
      <c r="O43" s="84" t="s">
        <v>1354</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08" t="s">
        <v>135</v>
      </c>
      <c r="L44" s="369" t="s">
        <v>135</v>
      </c>
      <c r="M44" s="142" t="s">
        <v>135</v>
      </c>
      <c r="N44" s="85">
        <v>0</v>
      </c>
      <c r="O44" s="84"/>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108" t="s">
        <v>434</v>
      </c>
      <c r="L45" s="369" t="s">
        <v>129</v>
      </c>
      <c r="M45" s="142" t="s">
        <v>129</v>
      </c>
      <c r="N45" s="85">
        <v>0</v>
      </c>
      <c r="O45" s="84" t="s">
        <v>1355</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08" t="s">
        <v>126</v>
      </c>
      <c r="L46" s="369" t="s">
        <v>129</v>
      </c>
      <c r="M46" s="142" t="s">
        <v>129</v>
      </c>
      <c r="N46" s="85">
        <v>0</v>
      </c>
      <c r="O46" s="84" t="s">
        <v>1355</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08" t="s">
        <v>434</v>
      </c>
      <c r="L47" s="369" t="s">
        <v>129</v>
      </c>
      <c r="M47" s="142" t="s">
        <v>129</v>
      </c>
      <c r="N47" s="85">
        <v>0</v>
      </c>
      <c r="O47" s="84" t="s">
        <v>1355</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08" t="s">
        <v>126</v>
      </c>
      <c r="L48" s="369" t="s">
        <v>129</v>
      </c>
      <c r="M48" s="142" t="s">
        <v>129</v>
      </c>
      <c r="N48" s="85">
        <v>0</v>
      </c>
      <c r="O48" s="84" t="s">
        <v>1355</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08" t="s">
        <v>434</v>
      </c>
      <c r="L49" s="369" t="s">
        <v>126</v>
      </c>
      <c r="M49" s="142" t="s">
        <v>126</v>
      </c>
      <c r="N49" s="85">
        <v>0</v>
      </c>
      <c r="O49" s="84"/>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08" t="s">
        <v>434</v>
      </c>
      <c r="L50" s="369" t="s">
        <v>126</v>
      </c>
      <c r="M50" s="142" t="s">
        <v>126</v>
      </c>
      <c r="N50" s="85">
        <v>0</v>
      </c>
      <c r="O50" s="84"/>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08" t="s">
        <v>126</v>
      </c>
      <c r="L51" s="369" t="s">
        <v>129</v>
      </c>
      <c r="M51" s="142" t="s">
        <v>129</v>
      </c>
      <c r="N51" s="85">
        <v>0</v>
      </c>
      <c r="O51" s="84" t="s">
        <v>1355</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08" t="s">
        <v>434</v>
      </c>
      <c r="L52" s="369" t="s">
        <v>126</v>
      </c>
      <c r="M52" s="142" t="s">
        <v>126</v>
      </c>
      <c r="N52" s="85">
        <v>0</v>
      </c>
      <c r="O52" s="84"/>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08" t="s">
        <v>434</v>
      </c>
      <c r="L53" s="369" t="s">
        <v>126</v>
      </c>
      <c r="M53" s="142" t="s">
        <v>126</v>
      </c>
      <c r="N53" s="85">
        <v>0</v>
      </c>
      <c r="O53" s="84"/>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108" t="s">
        <v>434</v>
      </c>
      <c r="L54" s="369" t="s">
        <v>126</v>
      </c>
      <c r="M54" s="142" t="s">
        <v>126</v>
      </c>
      <c r="N54" s="85">
        <v>0</v>
      </c>
      <c r="O54" s="84"/>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08" t="s">
        <v>434</v>
      </c>
      <c r="L55" s="369" t="s">
        <v>126</v>
      </c>
      <c r="M55" s="142" t="s">
        <v>126</v>
      </c>
      <c r="N55" s="85">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108"/>
      <c r="L56" s="369" t="s">
        <v>1356</v>
      </c>
      <c r="M56" s="142" t="s">
        <v>1357</v>
      </c>
      <c r="N56" s="85">
        <v>0</v>
      </c>
      <c r="O56" s="84" t="s">
        <v>1358</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3" t="s">
        <v>129</v>
      </c>
      <c r="L57" s="204" t="s">
        <v>129</v>
      </c>
      <c r="M57" s="137" t="s">
        <v>129</v>
      </c>
      <c r="N57" s="236">
        <v>0.1</v>
      </c>
      <c r="O57" s="84"/>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08" t="s">
        <v>1359</v>
      </c>
      <c r="L58" s="223" t="s">
        <v>125</v>
      </c>
      <c r="M58" s="142" t="s">
        <v>1360</v>
      </c>
      <c r="N58" s="85">
        <v>0</v>
      </c>
      <c r="O58" s="84"/>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3" t="s">
        <v>126</v>
      </c>
      <c r="L59" s="223" t="s">
        <v>125</v>
      </c>
      <c r="M59" s="137" t="s">
        <v>126</v>
      </c>
      <c r="N59" s="236">
        <v>0</v>
      </c>
      <c r="O59" s="84" t="s">
        <v>1361</v>
      </c>
    </row>
    <row r="60" spans="1:15" s="4" customFormat="1" ht="76.5" x14ac:dyDescent="0.25">
      <c r="A60" s="82">
        <v>54</v>
      </c>
      <c r="B60" s="133" t="s">
        <v>120</v>
      </c>
      <c r="C60" s="133" t="s">
        <v>268</v>
      </c>
      <c r="D60" s="133" t="s">
        <v>149</v>
      </c>
      <c r="E60" s="122">
        <v>14</v>
      </c>
      <c r="F60" s="125" t="s">
        <v>277</v>
      </c>
      <c r="G60" s="140" t="s">
        <v>125</v>
      </c>
      <c r="H60" s="138" t="s">
        <v>125</v>
      </c>
      <c r="I60" s="133" t="s">
        <v>278</v>
      </c>
      <c r="J60" s="222">
        <v>7</v>
      </c>
      <c r="K60" s="373">
        <v>0.2</v>
      </c>
      <c r="L60" s="412">
        <v>0.8</v>
      </c>
      <c r="M60" s="413">
        <v>0.55559999999999998</v>
      </c>
      <c r="N60" s="85">
        <v>0</v>
      </c>
      <c r="O60" s="84" t="s">
        <v>1362</v>
      </c>
    </row>
    <row r="61" spans="1:15" s="4" customFormat="1" ht="63.75" x14ac:dyDescent="0.25">
      <c r="A61" s="82">
        <v>55</v>
      </c>
      <c r="B61" s="133" t="s">
        <v>120</v>
      </c>
      <c r="C61" s="133" t="s">
        <v>268</v>
      </c>
      <c r="D61" s="133" t="s">
        <v>149</v>
      </c>
      <c r="E61" s="122">
        <v>15</v>
      </c>
      <c r="F61" s="125" t="s">
        <v>279</v>
      </c>
      <c r="G61" s="140">
        <v>11</v>
      </c>
      <c r="H61" s="138" t="s">
        <v>280</v>
      </c>
      <c r="I61" s="133" t="s">
        <v>278</v>
      </c>
      <c r="J61" s="222">
        <v>8</v>
      </c>
      <c r="K61" s="373">
        <v>0.2</v>
      </c>
      <c r="L61" s="414">
        <v>0.51429999999999998</v>
      </c>
      <c r="M61" s="413">
        <v>0.48099999999999998</v>
      </c>
      <c r="N61" s="239">
        <v>0.5</v>
      </c>
      <c r="O61" s="145" t="s">
        <v>1363</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108" t="s">
        <v>1364</v>
      </c>
      <c r="L62" s="223" t="s">
        <v>125</v>
      </c>
      <c r="M62" s="108" t="s">
        <v>1364</v>
      </c>
      <c r="N62" s="85">
        <v>0</v>
      </c>
      <c r="O62" s="84" t="s">
        <v>1365</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3" t="s">
        <v>129</v>
      </c>
      <c r="L63" s="204" t="s">
        <v>129</v>
      </c>
      <c r="M63" s="137" t="s">
        <v>129</v>
      </c>
      <c r="N63" s="236">
        <v>0.3</v>
      </c>
      <c r="O63" s="84"/>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108" t="s">
        <v>1366</v>
      </c>
      <c r="L64" s="223" t="s">
        <v>125</v>
      </c>
      <c r="M64" s="142" t="s">
        <v>1367</v>
      </c>
      <c r="N64" s="85">
        <v>0</v>
      </c>
      <c r="O64" s="84"/>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3" t="s">
        <v>126</v>
      </c>
      <c r="L65" s="204" t="s">
        <v>126</v>
      </c>
      <c r="M65" s="137" t="s">
        <v>126</v>
      </c>
      <c r="N65" s="85">
        <v>0</v>
      </c>
      <c r="O65" s="84" t="s">
        <v>1368</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3" t="s">
        <v>434</v>
      </c>
      <c r="L66" s="223" t="s">
        <v>125</v>
      </c>
      <c r="M66" s="137" t="s">
        <v>126</v>
      </c>
      <c r="N66" s="85">
        <v>0</v>
      </c>
      <c r="O66" s="378"/>
    </row>
    <row r="67" spans="1:15" s="4" customFormat="1" ht="76.5" x14ac:dyDescent="0.25">
      <c r="A67" s="82">
        <v>61</v>
      </c>
      <c r="B67" s="133" t="s">
        <v>293</v>
      </c>
      <c r="C67" s="133" t="s">
        <v>294</v>
      </c>
      <c r="D67" s="133" t="s">
        <v>300</v>
      </c>
      <c r="E67" s="122">
        <v>20</v>
      </c>
      <c r="F67" s="125" t="s">
        <v>301</v>
      </c>
      <c r="G67" s="140" t="s">
        <v>125</v>
      </c>
      <c r="H67" s="138" t="s">
        <v>125</v>
      </c>
      <c r="I67" s="133" t="s">
        <v>159</v>
      </c>
      <c r="J67" s="222">
        <v>10</v>
      </c>
      <c r="K67" s="362">
        <v>6</v>
      </c>
      <c r="L67" s="411">
        <v>8</v>
      </c>
      <c r="M67" s="227">
        <v>8</v>
      </c>
      <c r="N67" s="85">
        <v>0</v>
      </c>
      <c r="O67" s="84" t="s">
        <v>1369</v>
      </c>
    </row>
    <row r="68" spans="1:15" s="4" customFormat="1" ht="153" x14ac:dyDescent="0.25">
      <c r="A68" s="82">
        <v>62</v>
      </c>
      <c r="B68" s="133" t="s">
        <v>293</v>
      </c>
      <c r="C68" s="133" t="s">
        <v>294</v>
      </c>
      <c r="D68" s="133" t="s">
        <v>300</v>
      </c>
      <c r="E68" s="122">
        <v>21</v>
      </c>
      <c r="F68" s="125" t="s">
        <v>302</v>
      </c>
      <c r="G68" s="140">
        <v>15</v>
      </c>
      <c r="H68" s="139">
        <v>0.85</v>
      </c>
      <c r="I68" s="133" t="s">
        <v>159</v>
      </c>
      <c r="J68" s="222">
        <v>13</v>
      </c>
      <c r="K68" s="362">
        <v>0</v>
      </c>
      <c r="L68" s="411"/>
      <c r="M68" s="227" t="s">
        <v>407</v>
      </c>
      <c r="N68" s="85">
        <v>0</v>
      </c>
      <c r="O68" s="84" t="s">
        <v>1370</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3" t="s">
        <v>126</v>
      </c>
      <c r="L69" s="204"/>
      <c r="M69" s="227" t="s">
        <v>126</v>
      </c>
      <c r="N69" s="236">
        <v>0</v>
      </c>
      <c r="O69" s="84"/>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3" t="s">
        <v>407</v>
      </c>
      <c r="L70" s="223" t="s">
        <v>125</v>
      </c>
      <c r="M70" s="137" t="s">
        <v>407</v>
      </c>
      <c r="N70" s="85">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3" t="s">
        <v>407</v>
      </c>
      <c r="L71" s="223" t="s">
        <v>125</v>
      </c>
      <c r="M71" s="137" t="s">
        <v>407</v>
      </c>
      <c r="N71" s="236">
        <v>0</v>
      </c>
      <c r="O71" s="84"/>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108" t="s">
        <v>407</v>
      </c>
      <c r="L72" s="223" t="s">
        <v>125</v>
      </c>
      <c r="M72" s="137" t="s">
        <v>407</v>
      </c>
      <c r="N72" s="85">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3" t="s">
        <v>407</v>
      </c>
      <c r="L73" s="223" t="s">
        <v>125</v>
      </c>
      <c r="M73" s="137" t="s">
        <v>407</v>
      </c>
      <c r="N73" s="236">
        <v>0</v>
      </c>
      <c r="O73" s="84"/>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362" t="s">
        <v>407</v>
      </c>
      <c r="L74" s="411">
        <v>2</v>
      </c>
      <c r="M74" s="227">
        <v>2</v>
      </c>
      <c r="N74" s="85">
        <v>0</v>
      </c>
      <c r="O74" s="84"/>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379" t="s">
        <v>407</v>
      </c>
      <c r="L75" s="411"/>
      <c r="M75" s="227" t="s">
        <v>407</v>
      </c>
      <c r="N75" s="85">
        <v>0</v>
      </c>
      <c r="O75" s="84"/>
    </row>
    <row r="76" spans="1:15" s="4" customFormat="1" ht="51" x14ac:dyDescent="0.25">
      <c r="A76" s="82">
        <v>70</v>
      </c>
      <c r="B76" s="133" t="s">
        <v>293</v>
      </c>
      <c r="C76" s="133" t="s">
        <v>304</v>
      </c>
      <c r="D76" s="133" t="s">
        <v>300</v>
      </c>
      <c r="E76" s="122">
        <v>27</v>
      </c>
      <c r="F76" s="125" t="s">
        <v>320</v>
      </c>
      <c r="G76" s="140" t="s">
        <v>125</v>
      </c>
      <c r="H76" s="138" t="s">
        <v>125</v>
      </c>
      <c r="I76" s="133" t="s">
        <v>321</v>
      </c>
      <c r="J76" s="222">
        <v>16</v>
      </c>
      <c r="K76" s="379" t="s">
        <v>407</v>
      </c>
      <c r="L76" s="415"/>
      <c r="M76" s="227" t="s">
        <v>407</v>
      </c>
      <c r="N76" s="85">
        <v>0</v>
      </c>
      <c r="O76" s="84"/>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362" t="s">
        <v>407</v>
      </c>
      <c r="L77" s="411"/>
      <c r="M77" s="227" t="s">
        <v>407</v>
      </c>
      <c r="N77" s="85">
        <v>0</v>
      </c>
      <c r="O77" s="84"/>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379" t="s">
        <v>407</v>
      </c>
      <c r="L78" s="415"/>
      <c r="M78" s="227" t="s">
        <v>407</v>
      </c>
      <c r="N78" s="85">
        <v>0</v>
      </c>
      <c r="O78" s="84"/>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379" t="s">
        <v>407</v>
      </c>
      <c r="L79" s="416"/>
      <c r="M79" s="227" t="s">
        <v>407</v>
      </c>
      <c r="N79" s="85">
        <v>0</v>
      </c>
      <c r="O79" s="84"/>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362" t="s">
        <v>407</v>
      </c>
      <c r="L80" s="411"/>
      <c r="M80" s="227" t="s">
        <v>407</v>
      </c>
      <c r="N80" s="85">
        <v>0</v>
      </c>
      <c r="O80" s="84"/>
    </row>
    <row r="81" spans="1:15" s="4" customFormat="1" ht="51" x14ac:dyDescent="0.25">
      <c r="A81" s="82">
        <v>75</v>
      </c>
      <c r="B81" s="133" t="s">
        <v>293</v>
      </c>
      <c r="C81" s="133" t="s">
        <v>304</v>
      </c>
      <c r="D81" s="133" t="s">
        <v>330</v>
      </c>
      <c r="E81" s="122" t="s">
        <v>337</v>
      </c>
      <c r="F81" s="125" t="s">
        <v>338</v>
      </c>
      <c r="G81" s="140" t="s">
        <v>125</v>
      </c>
      <c r="H81" s="138" t="s">
        <v>125</v>
      </c>
      <c r="I81" s="133" t="s">
        <v>321</v>
      </c>
      <c r="J81" s="222">
        <v>19</v>
      </c>
      <c r="K81" s="379" t="s">
        <v>407</v>
      </c>
      <c r="L81" s="415"/>
      <c r="M81" s="227" t="s">
        <v>407</v>
      </c>
      <c r="N81" s="85">
        <v>0</v>
      </c>
      <c r="O81" s="84"/>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08" t="s">
        <v>407</v>
      </c>
      <c r="L82" s="369"/>
      <c r="M82" s="227" t="s">
        <v>407</v>
      </c>
      <c r="N82" s="85">
        <v>0</v>
      </c>
      <c r="O82" s="84"/>
    </row>
    <row r="83" spans="1:15" s="4" customFormat="1" ht="63.75" x14ac:dyDescent="0.25">
      <c r="A83" s="82">
        <v>77</v>
      </c>
      <c r="B83" s="133" t="s">
        <v>293</v>
      </c>
      <c r="C83" s="133" t="s">
        <v>304</v>
      </c>
      <c r="D83" s="133" t="s">
        <v>339</v>
      </c>
      <c r="E83" s="122" t="s">
        <v>344</v>
      </c>
      <c r="F83" s="125" t="s">
        <v>345</v>
      </c>
      <c r="G83" s="140" t="s">
        <v>125</v>
      </c>
      <c r="H83" s="138" t="s">
        <v>125</v>
      </c>
      <c r="I83" s="88" t="s">
        <v>278</v>
      </c>
      <c r="J83" s="222" t="s">
        <v>346</v>
      </c>
      <c r="K83" s="382" t="s">
        <v>407</v>
      </c>
      <c r="L83" s="374"/>
      <c r="M83" s="227" t="s">
        <v>407</v>
      </c>
      <c r="N83" s="85">
        <v>0</v>
      </c>
      <c r="O83" s="84"/>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108" t="s">
        <v>407</v>
      </c>
      <c r="L84" s="369"/>
      <c r="M84" s="227" t="s">
        <v>407</v>
      </c>
      <c r="N84" s="85">
        <v>0</v>
      </c>
      <c r="O84" s="84"/>
    </row>
    <row r="85" spans="1:15" s="4" customFormat="1" ht="63.75" x14ac:dyDescent="0.25">
      <c r="A85" s="82">
        <v>79</v>
      </c>
      <c r="B85" s="133" t="s">
        <v>293</v>
      </c>
      <c r="C85" s="133" t="s">
        <v>304</v>
      </c>
      <c r="D85" s="133" t="s">
        <v>339</v>
      </c>
      <c r="E85" s="122" t="s">
        <v>350</v>
      </c>
      <c r="F85" s="125" t="s">
        <v>351</v>
      </c>
      <c r="G85" s="140" t="s">
        <v>125</v>
      </c>
      <c r="H85" s="138" t="s">
        <v>125</v>
      </c>
      <c r="I85" s="88" t="s">
        <v>278</v>
      </c>
      <c r="J85" s="222" t="s">
        <v>352</v>
      </c>
      <c r="K85" s="382" t="s">
        <v>407</v>
      </c>
      <c r="L85" s="417"/>
      <c r="M85" s="227" t="s">
        <v>407</v>
      </c>
      <c r="N85" s="85">
        <v>0</v>
      </c>
      <c r="O85" s="84"/>
    </row>
    <row r="86" spans="1:15" s="4" customFormat="1" ht="38.25" x14ac:dyDescent="0.25">
      <c r="A86" s="82">
        <v>80</v>
      </c>
      <c r="B86" s="133" t="s">
        <v>293</v>
      </c>
      <c r="C86" s="133" t="s">
        <v>304</v>
      </c>
      <c r="D86" s="133"/>
      <c r="E86" s="122">
        <v>31</v>
      </c>
      <c r="F86" s="125" t="s">
        <v>353</v>
      </c>
      <c r="G86" s="140" t="s">
        <v>125</v>
      </c>
      <c r="H86" s="138" t="s">
        <v>125</v>
      </c>
      <c r="I86" s="88" t="s">
        <v>135</v>
      </c>
      <c r="J86" s="222">
        <v>22</v>
      </c>
      <c r="K86" s="382" t="s">
        <v>135</v>
      </c>
      <c r="L86" s="374" t="s">
        <v>135</v>
      </c>
      <c r="M86" s="149" t="s">
        <v>135</v>
      </c>
      <c r="N86" s="85">
        <v>0</v>
      </c>
      <c r="O86" s="84"/>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385" t="s">
        <v>407</v>
      </c>
      <c r="L87" s="418"/>
      <c r="M87" s="227" t="s">
        <v>407</v>
      </c>
      <c r="N87" s="85">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385" t="s">
        <v>407</v>
      </c>
      <c r="L88" s="418"/>
      <c r="M88" s="227" t="s">
        <v>407</v>
      </c>
      <c r="N88" s="85">
        <v>0</v>
      </c>
      <c r="O88" s="84"/>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385" t="s">
        <v>407</v>
      </c>
      <c r="L89" s="418"/>
      <c r="M89" s="227" t="s">
        <v>407</v>
      </c>
      <c r="N89" s="85">
        <v>0</v>
      </c>
      <c r="O89" s="84"/>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385" t="s">
        <v>407</v>
      </c>
      <c r="L90" s="418"/>
      <c r="M90" s="227" t="s">
        <v>407</v>
      </c>
      <c r="N90" s="85">
        <v>0</v>
      </c>
      <c r="O90" s="84"/>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385" t="s">
        <v>407</v>
      </c>
      <c r="L91" s="418"/>
      <c r="M91" s="227" t="s">
        <v>407</v>
      </c>
      <c r="N91" s="85">
        <v>0</v>
      </c>
      <c r="O91" s="84"/>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385" t="s">
        <v>407</v>
      </c>
      <c r="L92" s="418"/>
      <c r="M92" s="227" t="s">
        <v>407</v>
      </c>
      <c r="N92" s="85">
        <v>0</v>
      </c>
      <c r="O92" s="84"/>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3" t="s">
        <v>135</v>
      </c>
      <c r="L93" s="204" t="s">
        <v>135</v>
      </c>
      <c r="M93" s="137" t="s">
        <v>135</v>
      </c>
      <c r="N93" s="85">
        <v>0</v>
      </c>
      <c r="O93" s="84"/>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385" t="s">
        <v>407</v>
      </c>
      <c r="L94" s="418"/>
      <c r="M94" s="227" t="s">
        <v>407</v>
      </c>
      <c r="N94" s="85">
        <v>0</v>
      </c>
      <c r="O94" s="84"/>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385" t="s">
        <v>407</v>
      </c>
      <c r="L95" s="418"/>
      <c r="M95" s="227" t="s">
        <v>407</v>
      </c>
      <c r="N95" s="85">
        <v>0</v>
      </c>
      <c r="O95" s="84"/>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385" t="s">
        <v>407</v>
      </c>
      <c r="L96" s="418"/>
      <c r="M96" s="227" t="s">
        <v>407</v>
      </c>
      <c r="N96" s="85">
        <v>0</v>
      </c>
      <c r="O96" s="84"/>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385" t="s">
        <v>407</v>
      </c>
      <c r="L97" s="418"/>
      <c r="M97" s="227" t="s">
        <v>407</v>
      </c>
      <c r="N97" s="85">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385" t="s">
        <v>407</v>
      </c>
      <c r="L98" s="418"/>
      <c r="M98" s="227" t="s">
        <v>407</v>
      </c>
      <c r="N98" s="85">
        <v>0</v>
      </c>
      <c r="O98" s="84"/>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3" t="s">
        <v>407</v>
      </c>
      <c r="L99" s="204"/>
      <c r="M99" s="227" t="s">
        <v>407</v>
      </c>
      <c r="N99" s="85">
        <v>0</v>
      </c>
      <c r="O99" s="84"/>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385" t="s">
        <v>407</v>
      </c>
      <c r="L100" s="223" t="s">
        <v>125</v>
      </c>
      <c r="M100" s="245" t="s">
        <v>407</v>
      </c>
      <c r="N100" s="85">
        <v>0</v>
      </c>
      <c r="O100" s="84"/>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385" t="s">
        <v>407</v>
      </c>
      <c r="L101" s="418"/>
      <c r="M101" s="227" t="s">
        <v>407</v>
      </c>
      <c r="N101" s="85">
        <v>0</v>
      </c>
      <c r="O101" s="84"/>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22" t="s">
        <v>135</v>
      </c>
      <c r="L102" s="374" t="s">
        <v>135</v>
      </c>
      <c r="M102" s="227" t="s">
        <v>135</v>
      </c>
      <c r="N102" s="226">
        <v>0</v>
      </c>
      <c r="O102" s="84"/>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385" t="s">
        <v>407</v>
      </c>
      <c r="L103" s="418"/>
      <c r="M103" s="227" t="s">
        <v>407</v>
      </c>
      <c r="N103" s="85">
        <v>0</v>
      </c>
      <c r="O103" s="84"/>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385" t="s">
        <v>407</v>
      </c>
      <c r="L104" s="418"/>
      <c r="M104" s="227" t="s">
        <v>407</v>
      </c>
      <c r="N104" s="85">
        <v>0</v>
      </c>
      <c r="O104" s="84"/>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385" t="s">
        <v>407</v>
      </c>
      <c r="L105" s="418"/>
      <c r="M105" s="227" t="s">
        <v>407</v>
      </c>
      <c r="N105" s="85">
        <v>0</v>
      </c>
      <c r="O105" s="84"/>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385" t="s">
        <v>407</v>
      </c>
      <c r="L106" s="418"/>
      <c r="M106" s="227" t="s">
        <v>407</v>
      </c>
      <c r="N106" s="85">
        <v>0</v>
      </c>
      <c r="O106" s="84"/>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385" t="s">
        <v>407</v>
      </c>
      <c r="L107" s="418"/>
      <c r="M107" s="227" t="s">
        <v>407</v>
      </c>
      <c r="N107" s="85">
        <v>0</v>
      </c>
      <c r="O107" s="84"/>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385" t="s">
        <v>407</v>
      </c>
      <c r="L108" s="418"/>
      <c r="M108" s="227" t="s">
        <v>407</v>
      </c>
      <c r="N108" s="85">
        <v>0</v>
      </c>
      <c r="O108" s="84"/>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385" t="s">
        <v>407</v>
      </c>
      <c r="L109" s="418"/>
      <c r="M109" s="227" t="s">
        <v>407</v>
      </c>
      <c r="N109" s="85">
        <v>0</v>
      </c>
      <c r="O109" s="84"/>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385" t="s">
        <v>407</v>
      </c>
      <c r="L110" s="418"/>
      <c r="M110" s="227" t="s">
        <v>407</v>
      </c>
      <c r="N110" s="85">
        <v>0</v>
      </c>
      <c r="O110" s="84"/>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385" t="s">
        <v>407</v>
      </c>
      <c r="L111" s="418"/>
      <c r="M111" s="227" t="s">
        <v>407</v>
      </c>
      <c r="N111" s="85">
        <v>0</v>
      </c>
      <c r="O111" s="84"/>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385" t="s">
        <v>407</v>
      </c>
      <c r="L112" s="418"/>
      <c r="M112" s="227" t="s">
        <v>407</v>
      </c>
      <c r="N112" s="85">
        <v>0</v>
      </c>
      <c r="O112" s="84"/>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385"/>
      <c r="L113" s="418"/>
      <c r="M113" s="227" t="s">
        <v>407</v>
      </c>
      <c r="N113" s="85">
        <v>0</v>
      </c>
      <c r="O113" s="84"/>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387" t="s">
        <v>407</v>
      </c>
      <c r="L114" s="377"/>
      <c r="M114" s="227" t="s">
        <v>407</v>
      </c>
      <c r="N114" s="85">
        <v>0</v>
      </c>
      <c r="O114" s="84"/>
    </row>
    <row r="115" spans="1:15" s="4" customFormat="1" ht="51" x14ac:dyDescent="0.25">
      <c r="A115" s="82">
        <v>109</v>
      </c>
      <c r="B115" s="133" t="s">
        <v>293</v>
      </c>
      <c r="C115" s="133" t="s">
        <v>304</v>
      </c>
      <c r="D115" s="133" t="s">
        <v>330</v>
      </c>
      <c r="E115" s="122" t="s">
        <v>431</v>
      </c>
      <c r="F115" s="125" t="s">
        <v>432</v>
      </c>
      <c r="G115" s="140" t="s">
        <v>125</v>
      </c>
      <c r="H115" s="138" t="s">
        <v>125</v>
      </c>
      <c r="I115" s="133" t="s">
        <v>321</v>
      </c>
      <c r="J115" s="222" t="s">
        <v>125</v>
      </c>
      <c r="K115" s="379" t="s">
        <v>407</v>
      </c>
      <c r="L115" s="223" t="s">
        <v>125</v>
      </c>
      <c r="M115" s="267" t="s">
        <v>407</v>
      </c>
      <c r="N115" s="85">
        <v>0</v>
      </c>
      <c r="O115" s="84"/>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387">
        <v>2</v>
      </c>
      <c r="L116" s="369">
        <v>2</v>
      </c>
      <c r="M116" s="227">
        <v>2</v>
      </c>
      <c r="N116" s="85">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79">
        <v>25</v>
      </c>
      <c r="L117" s="369">
        <v>30.25</v>
      </c>
      <c r="M117" s="142">
        <v>30.25</v>
      </c>
      <c r="N117" s="85">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387">
        <v>939</v>
      </c>
      <c r="L118" s="369">
        <v>1114</v>
      </c>
      <c r="M118" s="142">
        <v>1114</v>
      </c>
      <c r="N118" s="85">
        <v>0</v>
      </c>
      <c r="O118" s="84"/>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379">
        <v>0</v>
      </c>
      <c r="L119" s="369">
        <v>956</v>
      </c>
      <c r="M119" s="142">
        <v>956</v>
      </c>
      <c r="N119" s="85">
        <v>0</v>
      </c>
      <c r="O119" s="84" t="s">
        <v>1371</v>
      </c>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387" t="s">
        <v>135</v>
      </c>
      <c r="L120" s="377" t="s">
        <v>135</v>
      </c>
      <c r="M120" s="247" t="s">
        <v>135</v>
      </c>
      <c r="N120" s="85">
        <v>0</v>
      </c>
      <c r="O120" s="84"/>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387"/>
      <c r="L121" s="377" t="s">
        <v>126</v>
      </c>
      <c r="M121" s="247" t="s">
        <v>126</v>
      </c>
      <c r="N121" s="85">
        <v>0</v>
      </c>
      <c r="O121" s="84"/>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387" t="s">
        <v>126</v>
      </c>
      <c r="L122" s="377" t="s">
        <v>126</v>
      </c>
      <c r="M122" s="247" t="s">
        <v>126</v>
      </c>
      <c r="N122" s="85">
        <v>0</v>
      </c>
      <c r="O122" s="84"/>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387" t="s">
        <v>129</v>
      </c>
      <c r="L123" s="377" t="s">
        <v>129</v>
      </c>
      <c r="M123" s="247" t="s">
        <v>129</v>
      </c>
      <c r="N123" s="85">
        <v>0</v>
      </c>
      <c r="O123" s="84"/>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387" t="s">
        <v>126</v>
      </c>
      <c r="L124" s="377" t="s">
        <v>126</v>
      </c>
      <c r="M124" s="247" t="s">
        <v>126</v>
      </c>
      <c r="N124" s="85">
        <v>0</v>
      </c>
      <c r="O124" s="84"/>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387" t="s">
        <v>126</v>
      </c>
      <c r="L125" s="377" t="s">
        <v>126</v>
      </c>
      <c r="M125" s="247" t="s">
        <v>126</v>
      </c>
      <c r="N125" s="85">
        <v>0</v>
      </c>
      <c r="O125" s="84"/>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387" t="s">
        <v>126</v>
      </c>
      <c r="L126" s="377" t="s">
        <v>126</v>
      </c>
      <c r="M126" s="247" t="s">
        <v>126</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387"/>
      <c r="L127" s="377" t="s">
        <v>126</v>
      </c>
      <c r="M127" s="247" t="s">
        <v>126</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387"/>
      <c r="L128" s="377" t="s">
        <v>126</v>
      </c>
      <c r="M128" s="247" t="s">
        <v>126</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24" t="s">
        <v>129</v>
      </c>
      <c r="L129" s="419" t="s">
        <v>129</v>
      </c>
      <c r="M129" s="249" t="s">
        <v>129</v>
      </c>
      <c r="N129" s="250">
        <v>0.1</v>
      </c>
      <c r="O129" s="360" t="s">
        <v>1372</v>
      </c>
    </row>
    <row r="130" spans="1:16" s="4" customFormat="1" ht="127.5" x14ac:dyDescent="0.25">
      <c r="A130" s="82">
        <v>124</v>
      </c>
      <c r="B130" s="133" t="s">
        <v>293</v>
      </c>
      <c r="C130" s="133" t="s">
        <v>464</v>
      </c>
      <c r="D130" s="133" t="s">
        <v>300</v>
      </c>
      <c r="E130" s="122">
        <v>38</v>
      </c>
      <c r="F130" s="125" t="s">
        <v>466</v>
      </c>
      <c r="G130" s="140">
        <v>22</v>
      </c>
      <c r="H130" s="139">
        <v>0.6</v>
      </c>
      <c r="I130" s="252">
        <v>7</v>
      </c>
      <c r="J130" s="141">
        <v>29</v>
      </c>
      <c r="K130" s="126">
        <v>0</v>
      </c>
      <c r="L130" s="420">
        <v>6</v>
      </c>
      <c r="M130" s="254">
        <v>5</v>
      </c>
      <c r="N130" s="106">
        <v>0.375</v>
      </c>
      <c r="O130" s="360" t="s">
        <v>1373</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379" t="s">
        <v>407</v>
      </c>
      <c r="L131" s="416"/>
      <c r="M131" s="263" t="s">
        <v>407</v>
      </c>
      <c r="N131" s="256">
        <v>0</v>
      </c>
      <c r="O131" s="84"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362" t="s">
        <v>407</v>
      </c>
      <c r="L132" s="411"/>
      <c r="M132" s="227" t="s">
        <v>407</v>
      </c>
      <c r="N132" s="85">
        <v>0</v>
      </c>
      <c r="O132" s="84"/>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379" t="s">
        <v>407</v>
      </c>
      <c r="L133" s="416"/>
      <c r="M133" s="263" t="s">
        <v>407</v>
      </c>
      <c r="N133" s="85">
        <v>0</v>
      </c>
      <c r="O133" s="84"/>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22" t="s">
        <v>407</v>
      </c>
      <c r="L134" s="377" t="s">
        <v>135</v>
      </c>
      <c r="M134" s="137" t="s">
        <v>407</v>
      </c>
      <c r="N134" s="226">
        <v>0</v>
      </c>
      <c r="O134" s="84"/>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385" t="s">
        <v>407</v>
      </c>
      <c r="L135" s="204" t="s">
        <v>434</v>
      </c>
      <c r="M135" s="137" t="s">
        <v>407</v>
      </c>
      <c r="N135" s="85">
        <v>0</v>
      </c>
      <c r="O135" s="84"/>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385" t="s">
        <v>407</v>
      </c>
      <c r="L136" s="204" t="s">
        <v>434</v>
      </c>
      <c r="M136" s="137" t="s">
        <v>407</v>
      </c>
      <c r="N136" s="85">
        <v>0</v>
      </c>
      <c r="O136" s="84"/>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385" t="s">
        <v>407</v>
      </c>
      <c r="L137" s="204" t="s">
        <v>434</v>
      </c>
      <c r="M137" s="137" t="s">
        <v>407</v>
      </c>
      <c r="N137" s="85">
        <v>0</v>
      </c>
      <c r="O137" s="84"/>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385" t="s">
        <v>407</v>
      </c>
      <c r="L138" s="204" t="s">
        <v>434</v>
      </c>
      <c r="M138" s="137" t="s">
        <v>407</v>
      </c>
      <c r="N138" s="85">
        <v>0</v>
      </c>
      <c r="O138" s="84"/>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385"/>
      <c r="L139" s="204" t="s">
        <v>434</v>
      </c>
      <c r="M139" s="137" t="s">
        <v>407</v>
      </c>
      <c r="N139" s="85">
        <v>0</v>
      </c>
      <c r="O139" s="84"/>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385" t="s">
        <v>407</v>
      </c>
      <c r="L140" s="223" t="s">
        <v>125</v>
      </c>
      <c r="M140" s="137" t="s">
        <v>407</v>
      </c>
      <c r="N140" s="85">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379" t="s">
        <v>407</v>
      </c>
      <c r="L141" s="418"/>
      <c r="M141" s="245" t="s">
        <v>407</v>
      </c>
      <c r="N141" s="85">
        <v>0</v>
      </c>
      <c r="O141" s="84"/>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379" t="s">
        <v>407</v>
      </c>
      <c r="L142" s="418"/>
      <c r="M142" s="245" t="s">
        <v>407</v>
      </c>
      <c r="N142" s="85">
        <v>0</v>
      </c>
      <c r="O142" s="84"/>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85" t="s">
        <v>407</v>
      </c>
      <c r="L143" s="223" t="s">
        <v>125</v>
      </c>
      <c r="M143" s="137" t="s">
        <v>407</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385" t="s">
        <v>126</v>
      </c>
      <c r="L144" s="418" t="s">
        <v>126</v>
      </c>
      <c r="M144" s="137" t="s">
        <v>126</v>
      </c>
      <c r="N144" s="85">
        <v>0</v>
      </c>
      <c r="O144" s="84"/>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362" t="s">
        <v>434</v>
      </c>
      <c r="L145" s="421"/>
      <c r="M145" s="258" t="s">
        <v>407</v>
      </c>
      <c r="N145" s="85">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387" t="s">
        <v>135</v>
      </c>
      <c r="L146" s="377" t="s">
        <v>135</v>
      </c>
      <c r="M146" s="247" t="s">
        <v>135</v>
      </c>
      <c r="N146" s="85">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387" t="s">
        <v>434</v>
      </c>
      <c r="L147" s="377"/>
      <c r="M147" s="247" t="s">
        <v>407</v>
      </c>
      <c r="N147" s="85">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387" t="s">
        <v>434</v>
      </c>
      <c r="L148" s="377"/>
      <c r="M148" s="247" t="s">
        <v>407</v>
      </c>
      <c r="N148" s="85">
        <v>0</v>
      </c>
      <c r="O148" s="84"/>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387" t="s">
        <v>434</v>
      </c>
      <c r="L149" s="377"/>
      <c r="M149" s="247" t="s">
        <v>407</v>
      </c>
      <c r="N149" s="85">
        <v>0</v>
      </c>
      <c r="O149" s="84"/>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385" t="s">
        <v>126</v>
      </c>
      <c r="L150" s="418"/>
      <c r="M150" s="247" t="s">
        <v>126</v>
      </c>
      <c r="N150" s="226">
        <v>0</v>
      </c>
      <c r="O150" s="84"/>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108" t="s">
        <v>434</v>
      </c>
      <c r="L151" s="223" t="s">
        <v>125</v>
      </c>
      <c r="M151" s="142" t="s">
        <v>407</v>
      </c>
      <c r="N151" s="85">
        <v>0</v>
      </c>
      <c r="O151" s="84"/>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387" t="s">
        <v>434</v>
      </c>
      <c r="L152" s="377"/>
      <c r="M152" s="247" t="s">
        <v>407</v>
      </c>
      <c r="N152" s="226">
        <v>0</v>
      </c>
      <c r="O152" s="84"/>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387" t="s">
        <v>434</v>
      </c>
      <c r="L153" s="377"/>
      <c r="M153" s="247" t="s">
        <v>407</v>
      </c>
      <c r="N153" s="226">
        <v>0</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387" t="s">
        <v>434</v>
      </c>
      <c r="L154" s="418"/>
      <c r="M154" s="247" t="s">
        <v>407</v>
      </c>
      <c r="N154" s="226">
        <v>0</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387" t="s">
        <v>434</v>
      </c>
      <c r="L155" s="418"/>
      <c r="M155" s="247" t="s">
        <v>407</v>
      </c>
      <c r="N155" s="226">
        <v>0</v>
      </c>
      <c r="O155" s="84"/>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387" t="s">
        <v>434</v>
      </c>
      <c r="L156" s="377" t="s">
        <v>135</v>
      </c>
      <c r="M156" s="247" t="s">
        <v>407</v>
      </c>
      <c r="N156" s="226">
        <v>0</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387" t="s">
        <v>434</v>
      </c>
      <c r="L157" s="377"/>
      <c r="M157" s="247" t="s">
        <v>407</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387" t="s">
        <v>434</v>
      </c>
      <c r="L158" s="377"/>
      <c r="M158" s="247" t="s">
        <v>407</v>
      </c>
      <c r="N158" s="85">
        <v>0</v>
      </c>
      <c r="O158" s="84"/>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387" t="s">
        <v>434</v>
      </c>
      <c r="L159" s="377"/>
      <c r="M159" s="247" t="s">
        <v>407</v>
      </c>
      <c r="N159" s="85">
        <v>0</v>
      </c>
      <c r="O159" s="84"/>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387" t="s">
        <v>434</v>
      </c>
      <c r="L160" s="418"/>
      <c r="M160" s="247" t="s">
        <v>407</v>
      </c>
      <c r="N160" s="85">
        <v>0</v>
      </c>
      <c r="O160" s="84"/>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385" t="s">
        <v>126</v>
      </c>
      <c r="L161" s="418" t="s">
        <v>126</v>
      </c>
      <c r="M161" s="245" t="s">
        <v>126</v>
      </c>
      <c r="N161" s="226">
        <v>0</v>
      </c>
      <c r="O161" s="84"/>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08" t="s">
        <v>434</v>
      </c>
      <c r="L162" s="223" t="s">
        <v>125</v>
      </c>
      <c r="M162" s="142" t="s">
        <v>407</v>
      </c>
      <c r="N162" s="85">
        <v>0</v>
      </c>
      <c r="O162" s="84"/>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385" t="s">
        <v>434</v>
      </c>
      <c r="L163" s="418" t="s">
        <v>126</v>
      </c>
      <c r="M163" s="245" t="s">
        <v>126</v>
      </c>
      <c r="N163" s="85">
        <v>0</v>
      </c>
      <c r="O163" s="84"/>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387" t="s">
        <v>434</v>
      </c>
      <c r="L164" s="223" t="s">
        <v>125</v>
      </c>
      <c r="M164" s="247" t="s">
        <v>407</v>
      </c>
      <c r="N164" s="226">
        <v>0</v>
      </c>
      <c r="O164" s="84"/>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387" t="s">
        <v>434</v>
      </c>
      <c r="L165" s="223" t="s">
        <v>125</v>
      </c>
      <c r="M165" s="247" t="s">
        <v>407</v>
      </c>
      <c r="N165" s="226">
        <v>0</v>
      </c>
      <c r="O165" s="84"/>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387" t="s">
        <v>434</v>
      </c>
      <c r="L166" s="377"/>
      <c r="M166" s="247" t="s">
        <v>407</v>
      </c>
      <c r="N166" s="226">
        <v>0</v>
      </c>
      <c r="O166" s="84"/>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385" t="s">
        <v>126</v>
      </c>
      <c r="L167" s="418" t="s">
        <v>126</v>
      </c>
      <c r="M167" s="245" t="s">
        <v>126</v>
      </c>
      <c r="N167" s="226">
        <v>0</v>
      </c>
      <c r="O167" s="84"/>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08" t="s">
        <v>434</v>
      </c>
      <c r="L168" s="223" t="s">
        <v>125</v>
      </c>
      <c r="M168" s="142" t="s">
        <v>407</v>
      </c>
      <c r="N168" s="85">
        <v>0</v>
      </c>
      <c r="O168" s="84"/>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387" t="s">
        <v>434</v>
      </c>
      <c r="L169" s="377"/>
      <c r="M169" s="247" t="s">
        <v>407</v>
      </c>
      <c r="N169" s="226">
        <v>0</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387" t="s">
        <v>434</v>
      </c>
      <c r="L170" s="223" t="s">
        <v>125</v>
      </c>
      <c r="M170" s="247" t="s">
        <v>407</v>
      </c>
      <c r="N170" s="226">
        <v>0</v>
      </c>
      <c r="O170" s="84"/>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387" t="s">
        <v>434</v>
      </c>
      <c r="L171" s="223" t="s">
        <v>125</v>
      </c>
      <c r="M171" s="247" t="s">
        <v>407</v>
      </c>
      <c r="N171" s="85">
        <v>0</v>
      </c>
      <c r="O171" s="84"/>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387" t="s">
        <v>434</v>
      </c>
      <c r="L172" s="223" t="s">
        <v>125</v>
      </c>
      <c r="M172" s="247" t="s">
        <v>407</v>
      </c>
      <c r="N172" s="85">
        <v>0</v>
      </c>
      <c r="O172" s="84"/>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387" t="s">
        <v>434</v>
      </c>
      <c r="L173" s="223" t="s">
        <v>125</v>
      </c>
      <c r="M173" s="247" t="s">
        <v>407</v>
      </c>
      <c r="N173" s="85">
        <v>0</v>
      </c>
      <c r="O173" s="84"/>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387" t="s">
        <v>434</v>
      </c>
      <c r="L174" s="223" t="s">
        <v>125</v>
      </c>
      <c r="M174" s="247" t="s">
        <v>407</v>
      </c>
      <c r="N174" s="85">
        <v>0</v>
      </c>
      <c r="O174" s="84"/>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387" t="s">
        <v>434</v>
      </c>
      <c r="L175" s="223" t="s">
        <v>125</v>
      </c>
      <c r="M175" s="247" t="s">
        <v>407</v>
      </c>
      <c r="N175" s="85">
        <v>0</v>
      </c>
      <c r="O175" s="84"/>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387" t="s">
        <v>434</v>
      </c>
      <c r="L176" s="223" t="s">
        <v>125</v>
      </c>
      <c r="M176" s="247" t="s">
        <v>407</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27" t="s">
        <v>434</v>
      </c>
      <c r="L177" s="377" t="s">
        <v>135</v>
      </c>
      <c r="M177" s="247" t="s">
        <v>407</v>
      </c>
      <c r="N177" s="229">
        <v>0</v>
      </c>
      <c r="O177" s="133"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385" t="s">
        <v>434</v>
      </c>
      <c r="L178" s="418"/>
      <c r="M178" s="247" t="s">
        <v>407</v>
      </c>
      <c r="N178" s="226">
        <v>0</v>
      </c>
      <c r="O178" s="84"/>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385" t="s">
        <v>434</v>
      </c>
      <c r="L179" s="418"/>
      <c r="M179" s="247" t="s">
        <v>407</v>
      </c>
      <c r="N179" s="226">
        <v>0</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387" t="s">
        <v>434</v>
      </c>
      <c r="L180" s="377" t="s">
        <v>135</v>
      </c>
      <c r="M180" s="247" t="s">
        <v>407</v>
      </c>
      <c r="N180" s="226">
        <v>0</v>
      </c>
      <c r="O180" s="84"/>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387" t="s">
        <v>434</v>
      </c>
      <c r="L181" s="377"/>
      <c r="M181" s="247" t="s">
        <v>407</v>
      </c>
      <c r="N181" s="85">
        <v>0</v>
      </c>
      <c r="O181" s="84"/>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387" t="s">
        <v>434</v>
      </c>
      <c r="L182" s="377"/>
      <c r="M182" s="247" t="s">
        <v>407</v>
      </c>
      <c r="N182" s="85">
        <v>0</v>
      </c>
      <c r="O182" s="84"/>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387" t="s">
        <v>434</v>
      </c>
      <c r="L183" s="377"/>
      <c r="M183" s="247" t="s">
        <v>407</v>
      </c>
      <c r="N183" s="85">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385" t="s">
        <v>434</v>
      </c>
      <c r="L184" s="418" t="s">
        <v>129</v>
      </c>
      <c r="M184" s="245" t="s">
        <v>129</v>
      </c>
      <c r="N184" s="226">
        <v>0.1</v>
      </c>
      <c r="O184" s="84" t="s">
        <v>1374</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385" t="s">
        <v>135</v>
      </c>
      <c r="L185" s="223" t="s">
        <v>135</v>
      </c>
      <c r="M185" s="259" t="s">
        <v>135</v>
      </c>
      <c r="N185" s="85">
        <v>0</v>
      </c>
      <c r="O185" s="84"/>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385" t="s">
        <v>129</v>
      </c>
      <c r="L186" s="418" t="s">
        <v>129</v>
      </c>
      <c r="M186" s="245" t="s">
        <v>129</v>
      </c>
      <c r="N186" s="661">
        <v>0.125</v>
      </c>
      <c r="O186" s="84"/>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385" t="s">
        <v>129</v>
      </c>
      <c r="L187" s="418" t="s">
        <v>129</v>
      </c>
      <c r="M187" s="245" t="s">
        <v>129</v>
      </c>
      <c r="N187" s="661">
        <v>0.125</v>
      </c>
      <c r="O187" s="84"/>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385" t="s">
        <v>129</v>
      </c>
      <c r="L188" s="418" t="s">
        <v>129</v>
      </c>
      <c r="M188" s="245" t="s">
        <v>129</v>
      </c>
      <c r="N188" s="661">
        <v>0.125</v>
      </c>
      <c r="O188" s="84"/>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385" t="s">
        <v>129</v>
      </c>
      <c r="L189" s="418" t="s">
        <v>129</v>
      </c>
      <c r="M189" s="245" t="s">
        <v>129</v>
      </c>
      <c r="N189" s="661">
        <v>0.125</v>
      </c>
      <c r="O189" s="84"/>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385" t="s">
        <v>434</v>
      </c>
      <c r="L190" s="418" t="s">
        <v>126</v>
      </c>
      <c r="M190" s="245" t="s">
        <v>126</v>
      </c>
      <c r="N190" s="226">
        <v>0</v>
      </c>
      <c r="O190" s="84"/>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385" t="s">
        <v>126</v>
      </c>
      <c r="L191" s="418" t="s">
        <v>129</v>
      </c>
      <c r="M191" s="245" t="s">
        <v>126</v>
      </c>
      <c r="N191" s="226">
        <v>0</v>
      </c>
      <c r="O191" s="84"/>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385" t="s">
        <v>126</v>
      </c>
      <c r="L192" s="418" t="s">
        <v>126</v>
      </c>
      <c r="M192" s="245" t="s">
        <v>126</v>
      </c>
      <c r="N192" s="226">
        <v>0</v>
      </c>
      <c r="O192" s="84"/>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385" t="s">
        <v>126</v>
      </c>
      <c r="L193" s="418" t="s">
        <v>126</v>
      </c>
      <c r="M193" s="245" t="s">
        <v>126</v>
      </c>
      <c r="N193" s="226">
        <v>0</v>
      </c>
      <c r="O193" s="84"/>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385" t="s">
        <v>126</v>
      </c>
      <c r="L194" s="418" t="s">
        <v>126</v>
      </c>
      <c r="M194" s="245" t="s">
        <v>126</v>
      </c>
      <c r="N194" s="226">
        <v>0</v>
      </c>
      <c r="O194" s="84" t="s">
        <v>1375</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08" t="s">
        <v>434</v>
      </c>
      <c r="L195" s="223" t="s">
        <v>125</v>
      </c>
      <c r="M195" s="142" t="s">
        <v>407</v>
      </c>
      <c r="N195" s="85">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387" t="s">
        <v>434</v>
      </c>
      <c r="L196" s="223" t="s">
        <v>125</v>
      </c>
      <c r="M196" s="247" t="s">
        <v>407</v>
      </c>
      <c r="N196" s="85">
        <v>0</v>
      </c>
      <c r="O196" s="84"/>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385" t="s">
        <v>135</v>
      </c>
      <c r="L197" s="223" t="s">
        <v>125</v>
      </c>
      <c r="M197" s="245" t="s">
        <v>135</v>
      </c>
      <c r="N197" s="85">
        <v>0</v>
      </c>
      <c r="O197" s="84"/>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387" t="s">
        <v>126</v>
      </c>
      <c r="L198" s="223" t="s">
        <v>125</v>
      </c>
      <c r="M198" s="247" t="s">
        <v>407</v>
      </c>
      <c r="N198" s="226">
        <v>0</v>
      </c>
      <c r="O198" s="84"/>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387" t="s">
        <v>126</v>
      </c>
      <c r="L199" s="223" t="s">
        <v>125</v>
      </c>
      <c r="M199" s="247" t="s">
        <v>407</v>
      </c>
      <c r="N199" s="226">
        <v>0</v>
      </c>
      <c r="O199" s="84"/>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387" t="s">
        <v>126</v>
      </c>
      <c r="L200" s="223" t="s">
        <v>125</v>
      </c>
      <c r="M200" s="247" t="s">
        <v>407</v>
      </c>
      <c r="N200" s="226">
        <v>0</v>
      </c>
      <c r="O200" s="84"/>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387" t="s">
        <v>126</v>
      </c>
      <c r="L201" s="223" t="s">
        <v>125</v>
      </c>
      <c r="M201" s="247" t="s">
        <v>407</v>
      </c>
      <c r="N201" s="226">
        <v>0</v>
      </c>
      <c r="O201" s="84"/>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387" t="s">
        <v>126</v>
      </c>
      <c r="L202" s="223" t="s">
        <v>125</v>
      </c>
      <c r="M202" s="247" t="s">
        <v>407</v>
      </c>
      <c r="N202" s="226">
        <v>0</v>
      </c>
      <c r="O202" s="84"/>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387" t="s">
        <v>126</v>
      </c>
      <c r="L203" s="223" t="s">
        <v>125</v>
      </c>
      <c r="M203" s="247" t="s">
        <v>407</v>
      </c>
      <c r="N203" s="226">
        <v>0</v>
      </c>
      <c r="O203" s="84"/>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387" t="s">
        <v>126</v>
      </c>
      <c r="L204" s="223" t="s">
        <v>125</v>
      </c>
      <c r="M204" s="247" t="s">
        <v>407</v>
      </c>
      <c r="N204" s="226">
        <v>0</v>
      </c>
      <c r="O204" s="84"/>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387" t="s">
        <v>126</v>
      </c>
      <c r="L205" s="223" t="s">
        <v>125</v>
      </c>
      <c r="M205" s="247" t="s">
        <v>407</v>
      </c>
      <c r="N205" s="226">
        <v>0</v>
      </c>
      <c r="O205" s="84"/>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387" t="s">
        <v>126</v>
      </c>
      <c r="L206" s="223" t="s">
        <v>125</v>
      </c>
      <c r="M206" s="247" t="s">
        <v>407</v>
      </c>
      <c r="N206" s="226">
        <v>0</v>
      </c>
      <c r="O206" s="84"/>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387" t="s">
        <v>126</v>
      </c>
      <c r="L207" s="223" t="s">
        <v>125</v>
      </c>
      <c r="M207" s="247" t="s">
        <v>407</v>
      </c>
      <c r="N207" s="226">
        <v>0</v>
      </c>
      <c r="O207" s="84"/>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387" t="s">
        <v>126</v>
      </c>
      <c r="L208" s="223" t="s">
        <v>125</v>
      </c>
      <c r="M208" s="247" t="s">
        <v>407</v>
      </c>
      <c r="N208" s="226">
        <v>0</v>
      </c>
      <c r="O208" s="84"/>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387" t="s">
        <v>126</v>
      </c>
      <c r="L209" s="223" t="s">
        <v>125</v>
      </c>
      <c r="M209" s="247" t="s">
        <v>407</v>
      </c>
      <c r="N209" s="226">
        <v>0</v>
      </c>
      <c r="O209" s="84"/>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387" t="s">
        <v>126</v>
      </c>
      <c r="L210" s="223" t="s">
        <v>125</v>
      </c>
      <c r="M210" s="247" t="s">
        <v>407</v>
      </c>
      <c r="N210" s="226">
        <v>0</v>
      </c>
      <c r="O210" s="84"/>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387" t="s">
        <v>126</v>
      </c>
      <c r="L211" s="223" t="s">
        <v>125</v>
      </c>
      <c r="M211" s="247" t="s">
        <v>407</v>
      </c>
      <c r="N211" s="226">
        <v>0</v>
      </c>
      <c r="O211" s="84"/>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385" t="s">
        <v>1376</v>
      </c>
      <c r="L212" s="223" t="s">
        <v>125</v>
      </c>
      <c r="M212" s="245" t="s">
        <v>1377</v>
      </c>
      <c r="N212" s="85">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27" t="s">
        <v>126</v>
      </c>
      <c r="L213" s="419" t="s">
        <v>135</v>
      </c>
      <c r="M213" s="249" t="s">
        <v>126</v>
      </c>
      <c r="N213" s="229">
        <v>0</v>
      </c>
      <c r="O213" s="123" t="s">
        <v>1378</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385" t="s">
        <v>126</v>
      </c>
      <c r="L214" s="418" t="s">
        <v>126</v>
      </c>
      <c r="M214" s="245" t="s">
        <v>126</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385" t="s">
        <v>126</v>
      </c>
      <c r="L215" s="418" t="s">
        <v>126</v>
      </c>
      <c r="M215" s="245" t="s">
        <v>126</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385" t="s">
        <v>126</v>
      </c>
      <c r="L216" s="418" t="s">
        <v>126</v>
      </c>
      <c r="M216" s="245" t="s">
        <v>126</v>
      </c>
      <c r="N216" s="85">
        <v>0</v>
      </c>
      <c r="O216" s="84"/>
    </row>
    <row r="217" spans="1:15" s="4" customFormat="1" ht="127.5" x14ac:dyDescent="0.25">
      <c r="A217" s="82">
        <v>211</v>
      </c>
      <c r="B217" s="133" t="s">
        <v>601</v>
      </c>
      <c r="C217" s="133" t="s">
        <v>644</v>
      </c>
      <c r="D217" s="133" t="s">
        <v>644</v>
      </c>
      <c r="E217" s="122">
        <v>66</v>
      </c>
      <c r="F217" s="125" t="s">
        <v>655</v>
      </c>
      <c r="G217" s="140" t="s">
        <v>125</v>
      </c>
      <c r="H217" s="138" t="s">
        <v>125</v>
      </c>
      <c r="I217" s="133" t="s">
        <v>124</v>
      </c>
      <c r="J217" s="222" t="s">
        <v>125</v>
      </c>
      <c r="K217" s="385" t="s">
        <v>126</v>
      </c>
      <c r="L217" s="223" t="s">
        <v>125</v>
      </c>
      <c r="M217" s="245" t="s">
        <v>129</v>
      </c>
      <c r="N217" s="85">
        <v>0</v>
      </c>
      <c r="O217" s="84" t="s">
        <v>1379</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385" t="s">
        <v>126</v>
      </c>
      <c r="L218" s="223" t="s">
        <v>125</v>
      </c>
      <c r="M218" s="245" t="s">
        <v>129</v>
      </c>
      <c r="N218" s="85">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385" t="s">
        <v>126</v>
      </c>
      <c r="L219" s="223" t="s">
        <v>125</v>
      </c>
      <c r="M219" s="245" t="s">
        <v>126</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385" t="s">
        <v>126</v>
      </c>
      <c r="L220" s="223" t="s">
        <v>125</v>
      </c>
      <c r="M220" s="245" t="s">
        <v>126</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385" t="s">
        <v>126</v>
      </c>
      <c r="L221" s="223" t="s">
        <v>125</v>
      </c>
      <c r="M221" s="245" t="s">
        <v>126</v>
      </c>
      <c r="N221" s="85">
        <v>0</v>
      </c>
      <c r="O221" s="84"/>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385" t="s">
        <v>126</v>
      </c>
      <c r="L222" s="418"/>
      <c r="M222" s="245" t="s">
        <v>407</v>
      </c>
      <c r="N222" s="85">
        <v>0</v>
      </c>
      <c r="O222" s="84"/>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385" t="s">
        <v>126</v>
      </c>
      <c r="L223" s="418" t="s">
        <v>126</v>
      </c>
      <c r="M223" s="245" t="s">
        <v>126</v>
      </c>
      <c r="N223" s="226">
        <v>0</v>
      </c>
      <c r="O223" s="84" t="s">
        <v>1380</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385" t="s">
        <v>126</v>
      </c>
      <c r="L224" s="418" t="s">
        <v>126</v>
      </c>
      <c r="M224" s="245" t="s">
        <v>126</v>
      </c>
      <c r="N224" s="226">
        <v>0</v>
      </c>
      <c r="O224" s="84" t="s">
        <v>673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385" t="s">
        <v>126</v>
      </c>
      <c r="L225" s="223" t="s">
        <v>125</v>
      </c>
      <c r="M225" s="245" t="s">
        <v>126</v>
      </c>
      <c r="N225" s="226">
        <v>0</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385" t="s">
        <v>434</v>
      </c>
      <c r="L226" s="223" t="s">
        <v>125</v>
      </c>
      <c r="M226" s="245" t="s">
        <v>126</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385" t="s">
        <v>434</v>
      </c>
      <c r="L227" s="223" t="s">
        <v>125</v>
      </c>
      <c r="M227" s="245" t="s">
        <v>126</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385" t="s">
        <v>434</v>
      </c>
      <c r="L228" s="223" t="s">
        <v>125</v>
      </c>
      <c r="M228" s="245" t="s">
        <v>126</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379">
        <v>0</v>
      </c>
      <c r="L229" s="415">
        <v>381</v>
      </c>
      <c r="M229" s="262">
        <v>381</v>
      </c>
      <c r="N229" s="85">
        <v>0</v>
      </c>
      <c r="O229" s="84" t="s">
        <v>1381</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379">
        <v>0</v>
      </c>
      <c r="L230" s="416">
        <v>0</v>
      </c>
      <c r="M230" s="263" t="s">
        <v>407</v>
      </c>
      <c r="N230" s="85">
        <v>0</v>
      </c>
      <c r="O230" s="84"/>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385" t="s">
        <v>126</v>
      </c>
      <c r="L231" s="223" t="s">
        <v>135</v>
      </c>
      <c r="M231" s="245" t="s">
        <v>129</v>
      </c>
      <c r="N231" s="85">
        <v>0</v>
      </c>
      <c r="O231" s="84" t="s">
        <v>1382</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385" t="s">
        <v>129</v>
      </c>
      <c r="L232" s="418" t="s">
        <v>129</v>
      </c>
      <c r="M232" s="245" t="s">
        <v>129</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385" t="s">
        <v>126</v>
      </c>
      <c r="L233" s="418" t="s">
        <v>126</v>
      </c>
      <c r="M233" s="245" t="s">
        <v>126</v>
      </c>
      <c r="N233" s="85">
        <v>0</v>
      </c>
      <c r="O233" s="86"/>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385" t="s">
        <v>126</v>
      </c>
      <c r="L234" s="418" t="s">
        <v>126</v>
      </c>
      <c r="M234" s="245" t="s">
        <v>126</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385" t="s">
        <v>135</v>
      </c>
      <c r="L235" s="418" t="s">
        <v>135</v>
      </c>
      <c r="M235" s="245"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385" t="s">
        <v>129</v>
      </c>
      <c r="L236" s="418" t="s">
        <v>129</v>
      </c>
      <c r="M236" s="245"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385" t="s">
        <v>126</v>
      </c>
      <c r="L237" s="418" t="s">
        <v>126</v>
      </c>
      <c r="M237" s="245"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385" t="s">
        <v>126</v>
      </c>
      <c r="L238" s="418" t="s">
        <v>126</v>
      </c>
      <c r="M238" s="245" t="s">
        <v>129</v>
      </c>
      <c r="N238" s="85">
        <v>0</v>
      </c>
      <c r="O238" s="84"/>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385"/>
      <c r="L239" s="223" t="s">
        <v>125</v>
      </c>
      <c r="M239" s="245"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385"/>
      <c r="L240" s="223" t="s">
        <v>125</v>
      </c>
      <c r="M240" s="245"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385"/>
      <c r="L241" s="223" t="s">
        <v>125</v>
      </c>
      <c r="M241" s="245"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385"/>
      <c r="L242" s="223" t="s">
        <v>125</v>
      </c>
      <c r="M242" s="245" t="s">
        <v>129</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385"/>
      <c r="L243" s="223" t="s">
        <v>125</v>
      </c>
      <c r="M243" s="245" t="s">
        <v>126</v>
      </c>
      <c r="N243" s="85">
        <v>0</v>
      </c>
      <c r="O243" s="84"/>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385" t="s">
        <v>126</v>
      </c>
      <c r="L244" s="223" t="s">
        <v>125</v>
      </c>
      <c r="M244" s="245" t="s">
        <v>126</v>
      </c>
      <c r="N244" s="85">
        <v>0</v>
      </c>
      <c r="O244" s="84" t="s">
        <v>1383</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385" t="s">
        <v>434</v>
      </c>
      <c r="L245" s="223" t="s">
        <v>125</v>
      </c>
      <c r="M245" s="245" t="s">
        <v>407</v>
      </c>
      <c r="N245" s="226">
        <v>0</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385" t="s">
        <v>434</v>
      </c>
      <c r="L246" s="223" t="s">
        <v>125</v>
      </c>
      <c r="M246" s="245" t="s">
        <v>407</v>
      </c>
      <c r="N246" s="85">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385" t="s">
        <v>434</v>
      </c>
      <c r="L247" s="223" t="s">
        <v>125</v>
      </c>
      <c r="M247" s="245" t="s">
        <v>407</v>
      </c>
      <c r="N247" s="85">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385" t="s">
        <v>434</v>
      </c>
      <c r="L248" s="223" t="s">
        <v>125</v>
      </c>
      <c r="M248" s="245" t="s">
        <v>407</v>
      </c>
      <c r="N248" s="85">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385" t="s">
        <v>434</v>
      </c>
      <c r="L249" s="223" t="s">
        <v>125</v>
      </c>
      <c r="M249" s="245" t="s">
        <v>407</v>
      </c>
      <c r="N249" s="85">
        <v>0</v>
      </c>
      <c r="O249" s="84"/>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385" t="s">
        <v>434</v>
      </c>
      <c r="L250" s="418" t="s">
        <v>126</v>
      </c>
      <c r="M250" s="245" t="s">
        <v>407</v>
      </c>
      <c r="N250" s="226">
        <v>0</v>
      </c>
      <c r="O250" s="84"/>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385" t="s">
        <v>434</v>
      </c>
      <c r="L251" s="418"/>
      <c r="M251" s="245" t="s">
        <v>407</v>
      </c>
      <c r="N251" s="85">
        <v>0</v>
      </c>
      <c r="O251" s="360"/>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385" t="s">
        <v>434</v>
      </c>
      <c r="L252" s="418"/>
      <c r="M252" s="245" t="s">
        <v>407</v>
      </c>
      <c r="N252" s="85">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385" t="s">
        <v>434</v>
      </c>
      <c r="L253" s="418"/>
      <c r="M253" s="245" t="s">
        <v>407</v>
      </c>
      <c r="N253" s="85">
        <v>0</v>
      </c>
      <c r="O253" s="84"/>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385" t="s">
        <v>434</v>
      </c>
      <c r="L254" s="418"/>
      <c r="M254" s="245" t="s">
        <v>407</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385" t="s">
        <v>434</v>
      </c>
      <c r="L255" s="418"/>
      <c r="M255" s="245" t="s">
        <v>407</v>
      </c>
      <c r="N255" s="226">
        <v>0</v>
      </c>
      <c r="O255" s="84"/>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385" t="s">
        <v>126</v>
      </c>
      <c r="L256" s="418" t="s">
        <v>129</v>
      </c>
      <c r="M256" s="245" t="s">
        <v>129</v>
      </c>
      <c r="N256" s="226">
        <v>0.1</v>
      </c>
      <c r="O256" s="84"/>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385" t="s">
        <v>129</v>
      </c>
      <c r="L257" s="418" t="s">
        <v>129</v>
      </c>
      <c r="M257" s="245" t="s">
        <v>129</v>
      </c>
      <c r="N257" s="226">
        <v>0.1</v>
      </c>
      <c r="O257" s="360" t="s">
        <v>1384</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00">
        <v>0</v>
      </c>
      <c r="L258" s="422">
        <v>0</v>
      </c>
      <c r="M258" s="266">
        <v>0</v>
      </c>
      <c r="N258" s="256">
        <v>0</v>
      </c>
      <c r="O258" s="84"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379">
        <v>59</v>
      </c>
      <c r="L259" s="416">
        <v>67</v>
      </c>
      <c r="M259" s="267">
        <v>67</v>
      </c>
      <c r="N259" s="85">
        <v>0</v>
      </c>
      <c r="O259" s="84"/>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379">
        <v>60</v>
      </c>
      <c r="L260" s="416">
        <v>60</v>
      </c>
      <c r="M260" s="267">
        <v>60</v>
      </c>
      <c r="N260" s="85">
        <v>0</v>
      </c>
      <c r="O260" s="84"/>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385" t="s">
        <v>135</v>
      </c>
      <c r="L261" s="418" t="s">
        <v>135</v>
      </c>
      <c r="M261" s="245"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385" t="s">
        <v>129</v>
      </c>
      <c r="L262" s="418" t="s">
        <v>129</v>
      </c>
      <c r="M262" s="245" t="s">
        <v>129</v>
      </c>
      <c r="N262" s="1535">
        <v>0.3</v>
      </c>
      <c r="O262" s="84" t="s">
        <v>1385</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385" t="s">
        <v>129</v>
      </c>
      <c r="L263" s="418" t="s">
        <v>129</v>
      </c>
      <c r="M263" s="245" t="s">
        <v>129</v>
      </c>
      <c r="N263" s="1536"/>
      <c r="O263" s="84" t="s">
        <v>1386</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385" t="s">
        <v>129</v>
      </c>
      <c r="L264" s="418" t="s">
        <v>129</v>
      </c>
      <c r="M264" s="245" t="s">
        <v>129</v>
      </c>
      <c r="N264" s="1535">
        <v>0.3</v>
      </c>
      <c r="O264" s="84" t="s">
        <v>1387</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385" t="s">
        <v>129</v>
      </c>
      <c r="L265" s="418" t="s">
        <v>129</v>
      </c>
      <c r="M265" s="245" t="s">
        <v>129</v>
      </c>
      <c r="N265" s="1536"/>
      <c r="O265" s="84" t="s">
        <v>1388</v>
      </c>
    </row>
    <row r="275" spans="14:14" x14ac:dyDescent="0.25">
      <c r="N275"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8642D576-4DA9-44F1-8DD5-8BD1E175C586}">
      <formula1>"0%,20%"</formula1>
    </dataValidation>
    <dataValidation type="list" allowBlank="1" showInputMessage="1" showErrorMessage="1" sqref="N131" xr:uid="{4C944285-46BA-4893-8EE1-2CE98E03F995}">
      <formula1>"0%,30%"</formula1>
    </dataValidation>
    <dataValidation type="list" allowBlank="1" showInputMessage="1" showErrorMessage="1" sqref="N100" xr:uid="{73B15B44-4F4B-4C5F-A646-D60BF39BDA89}">
      <formula1>"0%,20%,39%,50%"</formula1>
    </dataValidation>
    <dataValidation type="whole" allowBlank="1" showInputMessage="1" showErrorMessage="1" sqref="I130 K197 L231 K225 M197 K185:M185 K261:M261 K235:M235 K114:L114 L130:M130" xr:uid="{086C9B35-0AC3-4A35-8758-CA255BA1886B}">
      <formula1>0</formula1>
      <formula2>10000000</formula2>
    </dataValidation>
    <dataValidation type="list" allowBlank="1" showInputMessage="1" showErrorMessage="1" sqref="K135:K138 K114:L114 L178:L179 K94:L97 M8" xr:uid="{3575DA97-227A-4BEF-A74C-2370CAFB0BD9}">
      <formula1>"SI,NO,NO APLICA"</formula1>
    </dataValidation>
    <dataValidation type="list" allowBlank="1" showInputMessage="1" showErrorMessage="1" sqref="I129 K223:L224 K69:L69 K217 K150:L150 K18:K19 K7:K9 K23:K24 K11:K16 K144:L144 K236:K244 K231 K87:L92 L236:L238 K178:K179 M223:M225 M18:M19 K186:M194 K167:M167 K161:M161 K65:M65 K21:M21 K163:M163 L129:M129 K256:M257 K45:M55 K262:M265 K57:M57 K184:M184 M236:M244 M217 M231 M7 M23:M24 M11:M16 M9" xr:uid="{40170CFC-629A-44D7-A2F1-90B4F6B9D6D4}">
      <formula1>"SI,NO"</formula1>
    </dataValidation>
    <dataValidation type="list" allowBlank="1" showInputMessage="1" showErrorMessage="1" sqref="K103:L113 L135:L139 L159:L160 K139 L154:L155 K159 M100 K100:K101 L101 M143:M144 M134:M140 K98:L98" xr:uid="{E5346AE3-00B1-4846-AC42-382BE44BB21E}">
      <formula1>"SI,NO,NO APLICA,VACIO"</formula1>
    </dataValidation>
    <dataValidation type="list" allowBlank="1" showInputMessage="1" showErrorMessage="1" sqref="K35:K37 K59 K99:L99 K66 L36:L37 K71 K73 K147:L149 L181:L183 K160 K164:K166 M164:M166 K169:K176 K180:K183 K196 L166 K198:K211 M152:M160 L250:L255 K245:K255 K152:K158 K218:K221 M147:M150 K140 K143 K214:L216 L157:L158 L152:L153 K226:K228 K25:K33 M226:M228 K121:M128 L169 L141:M142 M198:M211 M25:M33 K232:M234 K63:M63 K39:M41 M218:M221 M196 M245:M255 M213:M216 M169:M183 M35:M37 M66 M59" xr:uid="{7C160C99-0FF8-48DF-B04E-DE7AB6DF112F}">
      <formula1>"SI,NO,VACIO"</formula1>
    </dataValidation>
  </dataValidations>
  <hyperlinks>
    <hyperlink ref="O35" r:id="rId1" xr:uid="{EE51518A-B351-460D-AABA-06B83A1C048F}"/>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V93"/>
  <sheetViews>
    <sheetView showGridLines="0" topLeftCell="G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4.7109375" style="198" customWidth="1"/>
    <col min="7" max="7" width="11.42578125" style="198" bestFit="1"/>
    <col min="8" max="8" width="13.140625" style="198" bestFit="1" customWidth="1"/>
    <col min="9" max="9" width="12" style="198" customWidth="1"/>
    <col min="10" max="10" width="12.5703125" style="198" bestFit="1" customWidth="1"/>
    <col min="11" max="11" width="18" style="198" customWidth="1"/>
    <col min="12" max="12" width="27.5703125" style="198" bestFit="1" customWidth="1"/>
    <col min="13" max="14" width="11.42578125" style="198"/>
    <col min="15" max="15" width="13.5703125" style="198" bestFit="1" customWidth="1"/>
    <col min="16" max="16" width="11.42578125" style="24"/>
    <col min="17" max="17" width="38.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0.96499999999999986</v>
      </c>
      <c r="E2" s="1446" t="s">
        <v>775</v>
      </c>
      <c r="F2" s="1443" t="s">
        <v>121</v>
      </c>
      <c r="G2" s="1503">
        <v>0.3</v>
      </c>
      <c r="H2" s="1506">
        <f>+M6</f>
        <v>1</v>
      </c>
      <c r="I2" s="1499">
        <f>+O6</f>
        <v>1</v>
      </c>
      <c r="J2" s="1499">
        <f>+I2/H2</f>
        <v>1</v>
      </c>
      <c r="K2" s="25" t="s">
        <v>776</v>
      </c>
      <c r="L2" s="25" t="s">
        <v>777</v>
      </c>
      <c r="M2" s="159">
        <v>0.4</v>
      </c>
      <c r="N2" s="160">
        <f>+M2*G2*C2</f>
        <v>3.5999999999999997E-2</v>
      </c>
      <c r="O2" s="161">
        <f>+'1007 EGAT Ver.'!N7</f>
        <v>0.4</v>
      </c>
      <c r="Q2" s="301" t="s">
        <v>778</v>
      </c>
      <c r="R2" s="119" t="s">
        <v>1130</v>
      </c>
      <c r="S2" s="119" t="s">
        <v>1389</v>
      </c>
      <c r="T2" s="119" t="s">
        <v>1130</v>
      </c>
      <c r="U2" s="119" t="s">
        <v>783</v>
      </c>
      <c r="V2" s="302" t="s">
        <v>782</v>
      </c>
    </row>
    <row r="3" spans="1:22" ht="30" customHeight="1" x14ac:dyDescent="0.25">
      <c r="A3" s="1426"/>
      <c r="B3" s="1429"/>
      <c r="C3" s="1461"/>
      <c r="D3" s="1458"/>
      <c r="E3" s="1447"/>
      <c r="F3" s="1444"/>
      <c r="G3" s="1504"/>
      <c r="H3" s="1507"/>
      <c r="I3" s="1500"/>
      <c r="J3" s="1500"/>
      <c r="K3" s="26" t="s">
        <v>784</v>
      </c>
      <c r="L3" s="26" t="s">
        <v>785</v>
      </c>
      <c r="M3" s="20">
        <v>0.4</v>
      </c>
      <c r="N3" s="162">
        <f>+M3*G2*C2</f>
        <v>3.5999999999999997E-2</v>
      </c>
      <c r="O3" s="163">
        <f>+'1007 EGAT Ver.'!N11</f>
        <v>0.4</v>
      </c>
      <c r="Q3" s="301" t="s">
        <v>786</v>
      </c>
      <c r="R3" s="119" t="s">
        <v>1390</v>
      </c>
      <c r="S3" s="119" t="s">
        <v>1391</v>
      </c>
      <c r="T3" s="119" t="s">
        <v>1392</v>
      </c>
      <c r="U3" s="119" t="s">
        <v>1392</v>
      </c>
      <c r="V3" s="302" t="s">
        <v>1391</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+'1007 EGAT Ver.'!N17</f>
        <v>0.05</v>
      </c>
      <c r="Q4" s="301" t="s">
        <v>791</v>
      </c>
      <c r="R4" s="119" t="s">
        <v>976</v>
      </c>
      <c r="S4" s="119" t="s">
        <v>978</v>
      </c>
      <c r="T4" s="119" t="s">
        <v>976</v>
      </c>
      <c r="U4" s="119" t="s">
        <v>1393</v>
      </c>
      <c r="V4" s="302" t="s">
        <v>1393</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+'1007 EGAT Ver.'!N20</f>
        <v>0.15</v>
      </c>
      <c r="Q5" s="301" t="s">
        <v>799</v>
      </c>
      <c r="R5" s="118">
        <v>7.1428571428571435E-3</v>
      </c>
      <c r="S5" s="118">
        <v>9.285714285714286E-2</v>
      </c>
      <c r="T5" s="118">
        <v>4.9999999999999996E-2</v>
      </c>
      <c r="U5" s="118">
        <v>0.28949999999999998</v>
      </c>
      <c r="V5" s="301">
        <f>+D91</f>
        <v>0.4162499999999999</v>
      </c>
    </row>
    <row r="6" spans="1:22" ht="15.75"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+'1007 EGAT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+'1007 EGAT Ver.'!N36</f>
        <v>0.2</v>
      </c>
    </row>
    <row r="9" spans="1:22" x14ac:dyDescent="0.25">
      <c r="A9" s="1426"/>
      <c r="B9" s="1429"/>
      <c r="C9" s="1461"/>
      <c r="D9" s="1458"/>
      <c r="E9" s="1441"/>
      <c r="F9" s="1444"/>
      <c r="G9" s="1504"/>
      <c r="H9" s="1507"/>
      <c r="I9" s="1500"/>
      <c r="J9" s="1500"/>
      <c r="K9" s="26" t="s">
        <v>809</v>
      </c>
      <c r="L9" s="26" t="s">
        <v>808</v>
      </c>
      <c r="M9" s="20">
        <v>0.4</v>
      </c>
      <c r="N9" s="162">
        <f>+M9*G$7*C$2</f>
        <v>4.1999999999999996E-2</v>
      </c>
      <c r="O9" s="163">
        <f>+'1007 EGAT Ver.'!N38</f>
        <v>0.4</v>
      </c>
    </row>
    <row r="10" spans="1:22" ht="15.75" thickBot="1" x14ac:dyDescent="0.3">
      <c r="A10" s="1426"/>
      <c r="B10" s="1429"/>
      <c r="C10" s="1461"/>
      <c r="D10" s="1458"/>
      <c r="E10" s="1441"/>
      <c r="F10" s="1444"/>
      <c r="G10" s="1504"/>
      <c r="H10" s="1507"/>
      <c r="I10" s="1500"/>
      <c r="J10" s="1500"/>
      <c r="K10" s="101" t="s">
        <v>1394</v>
      </c>
      <c r="L10" s="101" t="s">
        <v>810</v>
      </c>
      <c r="M10" s="164">
        <v>0.3</v>
      </c>
      <c r="N10" s="165">
        <f>+M10*G$7*C$2</f>
        <v>3.15E-2</v>
      </c>
      <c r="O10" s="166">
        <f>+'1007 EGAT Ver.'!N43</f>
        <v>0.3</v>
      </c>
    </row>
    <row r="11" spans="1:22" ht="15.75"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0.89999999999999991</v>
      </c>
      <c r="J12" s="1499">
        <f>+I12/H12</f>
        <v>0.89999999999999991</v>
      </c>
      <c r="K12" s="25" t="s">
        <v>813</v>
      </c>
      <c r="L12" s="25" t="s">
        <v>804</v>
      </c>
      <c r="M12" s="159">
        <v>0.1</v>
      </c>
      <c r="N12" s="160">
        <f>+M12*G$12*C$2</f>
        <v>1.0499999999999999E-2</v>
      </c>
      <c r="O12" s="161">
        <f>+'1007 EGAT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+'1007 EGAT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+'1007 EGAT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+'1007 EGAT Ver.'!N63</f>
        <v>0.3</v>
      </c>
    </row>
    <row r="16" spans="1:22" ht="15.75" customHeight="1" thickBot="1" x14ac:dyDescent="0.3">
      <c r="A16" s="1427"/>
      <c r="B16" s="1430"/>
      <c r="C16" s="1462"/>
      <c r="D16" s="1464"/>
      <c r="E16" s="1448"/>
      <c r="F16" s="1445"/>
      <c r="G16" s="1505"/>
      <c r="H16" s="1508"/>
      <c r="I16" s="1501"/>
      <c r="J16" s="1502"/>
      <c r="K16" s="97" t="s">
        <v>800</v>
      </c>
      <c r="L16" s="98">
        <f>+O16/M16</f>
        <v>0.89999999999999991</v>
      </c>
      <c r="M16" s="99">
        <f>SUM(M12:M15)</f>
        <v>1</v>
      </c>
      <c r="N16" s="100">
        <f>SUM(N12:N15)</f>
        <v>0.105</v>
      </c>
      <c r="O16" s="73">
        <f>+O12+O13+O14+O15</f>
        <v>0.89999999999999991</v>
      </c>
    </row>
    <row r="17" spans="1:15" ht="15" customHeight="1" x14ac:dyDescent="0.25">
      <c r="A17" s="1449">
        <v>2</v>
      </c>
      <c r="B17" s="1451" t="s">
        <v>820</v>
      </c>
      <c r="C17" s="1454">
        <v>0.55000000000000004</v>
      </c>
      <c r="D17" s="1457">
        <f>+(G17*J17)+(G21*J21)+(G27*J27)+(G31*J31)+(G38*J38)+(G46*J46)+(G54*J54)</f>
        <v>0.15500000000000003</v>
      </c>
      <c r="E17" s="1440" t="s">
        <v>821</v>
      </c>
      <c r="F17" s="1443" t="s">
        <v>294</v>
      </c>
      <c r="G17" s="1503">
        <v>0.15</v>
      </c>
      <c r="H17" s="1506">
        <f>+M20</f>
        <v>1</v>
      </c>
      <c r="I17" s="1509">
        <f>+O20</f>
        <v>0</v>
      </c>
      <c r="J17" s="1512">
        <f>+I17/H17</f>
        <v>0</v>
      </c>
      <c r="K17" s="25" t="s">
        <v>822</v>
      </c>
      <c r="L17" s="25" t="s">
        <v>804</v>
      </c>
      <c r="M17" s="167">
        <v>0.1</v>
      </c>
      <c r="N17" s="168">
        <f>+M17*G$17*C$17</f>
        <v>8.2500000000000004E-3</v>
      </c>
      <c r="O17" s="169">
        <f>+'1007 EGAT Ver.'!N65</f>
        <v>0</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+'1007 EGAT 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+'1007 EGAT Ver.'!N68</f>
        <v>0</v>
      </c>
    </row>
    <row r="20" spans="1:15" ht="15.75" customHeight="1" thickBot="1" x14ac:dyDescent="0.3">
      <c r="A20" s="1441"/>
      <c r="B20" s="1452"/>
      <c r="C20" s="1455"/>
      <c r="D20" s="1458"/>
      <c r="E20" s="1442"/>
      <c r="F20" s="1445"/>
      <c r="G20" s="1505"/>
      <c r="H20" s="1508"/>
      <c r="I20" s="1511"/>
      <c r="J20" s="1514"/>
      <c r="K20" s="97" t="s">
        <v>800</v>
      </c>
      <c r="L20" s="98">
        <f>+O20/M20</f>
        <v>0</v>
      </c>
      <c r="M20" s="99">
        <f>SUM(M17:M19)</f>
        <v>1</v>
      </c>
      <c r="N20" s="100">
        <f>SUM(N17:N19)</f>
        <v>8.2500000000000004E-2</v>
      </c>
      <c r="O20" s="174">
        <f>+O17+O18+O19</f>
        <v>0</v>
      </c>
    </row>
    <row r="21" spans="1:15" ht="15" customHeight="1" x14ac:dyDescent="0.25">
      <c r="A21" s="1441"/>
      <c r="B21" s="1452"/>
      <c r="C21" s="1455"/>
      <c r="D21" s="1458"/>
      <c r="E21" s="1440" t="s">
        <v>827</v>
      </c>
      <c r="F21" s="1443" t="s">
        <v>828</v>
      </c>
      <c r="G21" s="1503">
        <v>0.15</v>
      </c>
      <c r="H21" s="1506">
        <f>+M26</f>
        <v>1</v>
      </c>
      <c r="I21" s="1499">
        <f>+O26</f>
        <v>0</v>
      </c>
      <c r="J21" s="1499">
        <f>+I21/H21</f>
        <v>0</v>
      </c>
      <c r="K21" s="28" t="s">
        <v>829</v>
      </c>
      <c r="L21" s="28" t="s">
        <v>830</v>
      </c>
      <c r="M21" s="175">
        <v>0.1</v>
      </c>
      <c r="N21" s="176">
        <f>+M21*G$21*C$17</f>
        <v>8.2500000000000004E-3</v>
      </c>
      <c r="O21" s="177">
        <f>+'1007 EGAT 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+'1007 EGAT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+'1007 EGAT Ver.'!N73</f>
        <v>0</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+'1007 EGAT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v>
      </c>
      <c r="M26" s="99">
        <f>SUM(M21:M25)</f>
        <v>1</v>
      </c>
      <c r="N26" s="100">
        <f>SUM(N21:N25)</f>
        <v>8.2500000000000004E-2</v>
      </c>
      <c r="O26" s="174">
        <f>+O21+O22+O23+O24+O25</f>
        <v>0</v>
      </c>
    </row>
    <row r="27" spans="1:15" ht="24" x14ac:dyDescent="0.25">
      <c r="A27" s="1441"/>
      <c r="B27" s="1452"/>
      <c r="C27" s="1455"/>
      <c r="D27" s="1458"/>
      <c r="E27" s="1440" t="s">
        <v>838</v>
      </c>
      <c r="F27" s="1443" t="s">
        <v>839</v>
      </c>
      <c r="G27" s="1503">
        <v>0.2</v>
      </c>
      <c r="H27" s="1506">
        <f>+M30</f>
        <v>1</v>
      </c>
      <c r="I27" s="1499">
        <f>+O30</f>
        <v>0.47499999999999998</v>
      </c>
      <c r="J27" s="1499">
        <f>+I27/H27</f>
        <v>0.47499999999999998</v>
      </c>
      <c r="K27" s="28" t="s">
        <v>840</v>
      </c>
      <c r="L27" s="28" t="s">
        <v>841</v>
      </c>
      <c r="M27" s="179">
        <v>0.1</v>
      </c>
      <c r="N27" s="180">
        <f>+M27*G$27*C$17</f>
        <v>1.1000000000000003E-2</v>
      </c>
      <c r="O27" s="177">
        <f>+'1007 EGAT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+'1007 EGAT Ver.'!N130</f>
        <v>0.375</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+'1007 EGAT Ver.'!N131</f>
        <v>0</v>
      </c>
    </row>
    <row r="30" spans="1:15" ht="24.75" customHeight="1" thickBot="1" x14ac:dyDescent="0.3">
      <c r="A30" s="1441"/>
      <c r="B30" s="1452"/>
      <c r="C30" s="1455"/>
      <c r="D30" s="1458"/>
      <c r="E30" s="1442"/>
      <c r="F30" s="1445"/>
      <c r="G30" s="1505"/>
      <c r="H30" s="1508"/>
      <c r="I30" s="1501"/>
      <c r="J30" s="1502"/>
      <c r="K30" s="97" t="s">
        <v>800</v>
      </c>
      <c r="L30" s="98">
        <f>+O30/M30</f>
        <v>0.47499999999999998</v>
      </c>
      <c r="M30" s="99">
        <f>SUM(M27:M29)</f>
        <v>1</v>
      </c>
      <c r="N30" s="100">
        <f>SUM(N27:N29)</f>
        <v>0.11000000000000001</v>
      </c>
      <c r="O30" s="174">
        <f>+O27+O28+O29</f>
        <v>0.47499999999999998</v>
      </c>
    </row>
    <row r="31" spans="1:15" ht="15" customHeight="1" x14ac:dyDescent="0.25">
      <c r="A31" s="1441"/>
      <c r="B31" s="1452"/>
      <c r="C31" s="1455"/>
      <c r="D31" s="1458"/>
      <c r="E31" s="1440" t="s">
        <v>846</v>
      </c>
      <c r="F31" s="1443" t="s">
        <v>847</v>
      </c>
      <c r="G31" s="1503">
        <v>0.1</v>
      </c>
      <c r="H31" s="1506">
        <f>SUM(M31:M33)</f>
        <v>0.45</v>
      </c>
      <c r="I31" s="1499">
        <f>+O31+O32+O33</f>
        <v>0</v>
      </c>
      <c r="J31" s="1499">
        <f>+I31/H31</f>
        <v>0</v>
      </c>
      <c r="K31" s="28" t="s">
        <v>848</v>
      </c>
      <c r="L31" s="28" t="s">
        <v>804</v>
      </c>
      <c r="M31" s="179">
        <v>0.1</v>
      </c>
      <c r="N31" s="180">
        <f>+(M31/H31)*G$31*C$17</f>
        <v>1.2222222222222226E-2</v>
      </c>
      <c r="O31" s="177">
        <f>+'1007 EGAT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+'1007 EGAT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+'1007 EGAT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+'1007 EGAT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+'1007 EGAT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+'1007 EGAT Ver.'!N156</f>
        <v>0</v>
      </c>
    </row>
    <row r="37" spans="1:15" ht="24.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+O38+O39+O40+O41</f>
        <v>0</v>
      </c>
      <c r="J38" s="1499">
        <f>+I38/H38</f>
        <v>0</v>
      </c>
      <c r="K38" s="28" t="s">
        <v>861</v>
      </c>
      <c r="L38" s="28" t="s">
        <v>804</v>
      </c>
      <c r="M38" s="179">
        <v>0.1</v>
      </c>
      <c r="N38" s="180">
        <f>+(M38/H38)*G$38*C$17</f>
        <v>2.0000000000000004E-2</v>
      </c>
      <c r="O38" s="177">
        <f>+'1007 EGAT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+'1007 EGAT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+'1007 EGAT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+'1007 EGAT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+'1007 EGAT Ver.'!N244</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+'1007 EGAT Ver.'!N249</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+'1007 EGAT Ver.'!N254</f>
        <v>0</v>
      </c>
    </row>
    <row r="45" spans="1:15" ht="24.75" customHeight="1"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+'1007 EGAT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+'1007 EGAT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+'1007 EGAT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+'1007 EGAT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+'1007 EGAT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+'1007 EGAT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+'1007 EGAT Ver.'!N184</f>
        <v>0.1</v>
      </c>
    </row>
    <row r="53" spans="1:15" ht="24.75"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0.5</v>
      </c>
      <c r="J54" s="1519">
        <f>+I54/H54</f>
        <v>0.5</v>
      </c>
      <c r="K54" s="28" t="s">
        <v>891</v>
      </c>
      <c r="L54" s="28" t="s">
        <v>581</v>
      </c>
      <c r="M54" s="180">
        <v>0.125</v>
      </c>
      <c r="N54" s="176">
        <f>+M54*G$54*C$17</f>
        <v>6.8750000000000009E-3</v>
      </c>
      <c r="O54" s="177">
        <f>+'1007 EGAT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+'1007 EGAT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+'1007 EGAT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+'1007 EGAT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+'1007 EGAT Ver.'!N190</f>
        <v>0</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+'1007 EGAT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+'1007 EGAT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+'1007 EGAT Ver.'!N193</f>
        <v>0</v>
      </c>
    </row>
    <row r="62" spans="1:15" ht="24.75" customHeight="1" thickBot="1" x14ac:dyDescent="0.3">
      <c r="A62" s="1450"/>
      <c r="B62" s="1453"/>
      <c r="C62" s="1456"/>
      <c r="D62" s="1459"/>
      <c r="E62" s="1450"/>
      <c r="F62" s="1477"/>
      <c r="G62" s="1525"/>
      <c r="H62" s="1527"/>
      <c r="I62" s="1530"/>
      <c r="J62" s="1521"/>
      <c r="K62" s="97" t="s">
        <v>800</v>
      </c>
      <c r="L62" s="98">
        <f>+O62/M62</f>
        <v>0.5</v>
      </c>
      <c r="M62" s="99">
        <f>SUM(M54:M61)</f>
        <v>1</v>
      </c>
      <c r="N62" s="100">
        <f>SUM(N54:N61)</f>
        <v>5.5E-2</v>
      </c>
      <c r="O62" s="174">
        <f>+O54+O55+O56+O57+O58+O59+O60+O61</f>
        <v>0.5</v>
      </c>
    </row>
    <row r="63" spans="1:15" ht="15" customHeight="1" x14ac:dyDescent="0.25">
      <c r="A63" s="1440">
        <v>3</v>
      </c>
      <c r="B63" s="1484" t="s">
        <v>899</v>
      </c>
      <c r="C63" s="1486">
        <v>0.1</v>
      </c>
      <c r="D63" s="1488">
        <f>+(J63*G63)+(J82*G82)+(J83*G83)+(J84*G84)</f>
        <v>1.4999999999999999E-2</v>
      </c>
      <c r="E63" s="1492" t="s">
        <v>133</v>
      </c>
      <c r="F63" s="1443" t="s">
        <v>900</v>
      </c>
      <c r="G63" s="1503">
        <v>0.3</v>
      </c>
      <c r="H63" s="1516">
        <f>+M81</f>
        <v>1</v>
      </c>
      <c r="I63" s="1528">
        <f>+O81</f>
        <v>0</v>
      </c>
      <c r="J63" s="1519">
        <f>+I63/H63</f>
        <v>0</v>
      </c>
      <c r="K63" s="28" t="s">
        <v>136</v>
      </c>
      <c r="L63" s="28" t="s">
        <v>804</v>
      </c>
      <c r="M63" s="179">
        <v>0.1</v>
      </c>
      <c r="N63" s="176">
        <f>+M63*G$63*C$63</f>
        <v>3.0000000000000001E-3</v>
      </c>
      <c r="O63" s="177">
        <f>+'1007 EGAT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+'1007 EGAT Ver.'!N198</f>
        <v>0</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++'1007 EGAT Ver.'!N199</f>
        <v>0</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+'1007 EGAT Ver.'!N200</f>
        <v>0</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+'1007 EGAT Ver.'!N198</f>
        <v>0</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+'1007 EGAT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++'1007 EGAT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+'1007 EGAT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+'1007 EGAT Ver.'!N202</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+'1007 EGAT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++'1007 EGAT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+'1007 EGAT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+'1007 EGAT Ver.'!N206</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+'1007 EGAT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++'1007 EGAT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+'1007 EGAT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+'1007 EGAT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+'1007 EGAT Ver.'!N222</f>
        <v>0</v>
      </c>
    </row>
    <row r="81" spans="1:15" ht="24.75" customHeight="1" thickBot="1" x14ac:dyDescent="0.3">
      <c r="A81" s="1441"/>
      <c r="B81" s="1452"/>
      <c r="C81" s="1455"/>
      <c r="D81" s="1490"/>
      <c r="E81" s="1494"/>
      <c r="F81" s="1445"/>
      <c r="G81" s="1505"/>
      <c r="H81" s="1518"/>
      <c r="I81" s="1533"/>
      <c r="J81" s="1531"/>
      <c r="K81" s="97" t="s">
        <v>800</v>
      </c>
      <c r="L81" s="98">
        <f>+O81/M81</f>
        <v>0</v>
      </c>
      <c r="M81" s="99">
        <f>SUM(M63:M80)</f>
        <v>1</v>
      </c>
      <c r="N81" s="100">
        <f>SUM(N63:N80)</f>
        <v>0.03</v>
      </c>
      <c r="O81" s="174">
        <f>SUM(O63+O64+O65+O66+O67+O68+O69+O70+O71+O72+O73+O74+O75+O76+O77+O78+O79+O80)</f>
        <v>0</v>
      </c>
    </row>
    <row r="82" spans="1:15" ht="24.75" customHeight="1"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SUM(M42:M44)</f>
        <v>0.44999999999999996</v>
      </c>
      <c r="N82" s="130">
        <f>SUM(N42:N44)</f>
        <v>4.0000000000000008E-2</v>
      </c>
      <c r="O82" s="189">
        <f>SUM(O42+O43+O44)</f>
        <v>0</v>
      </c>
    </row>
    <row r="83" spans="1:15" ht="24.75" customHeight="1" thickBot="1" x14ac:dyDescent="0.3">
      <c r="A83" s="1441"/>
      <c r="B83" s="1452"/>
      <c r="C83" s="1455"/>
      <c r="D83" s="1490"/>
      <c r="E83" s="184" t="s">
        <v>935</v>
      </c>
      <c r="F83" s="185" t="s">
        <v>847</v>
      </c>
      <c r="G83" s="186">
        <v>0.15</v>
      </c>
      <c r="H83" s="186">
        <f>SUM(M34:M36)</f>
        <v>0.55000000000000004</v>
      </c>
      <c r="I83" s="187">
        <f>+O83</f>
        <v>0</v>
      </c>
      <c r="J83" s="188">
        <f>+I83/H83</f>
        <v>0</v>
      </c>
      <c r="K83" s="27" t="s">
        <v>800</v>
      </c>
      <c r="L83" s="14">
        <f>+O83/M83</f>
        <v>0</v>
      </c>
      <c r="M83" s="15">
        <f>+H83</f>
        <v>0.55000000000000004</v>
      </c>
      <c r="N83" s="17">
        <f>SUM(N34:N36)</f>
        <v>1.4999999999999999E-2</v>
      </c>
      <c r="O83" s="189">
        <f>SUM(O34+O35+O36)</f>
        <v>0</v>
      </c>
    </row>
    <row r="84" spans="1:15" ht="24.75" customHeight="1"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+'1007 EGAT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+'1007 EGAT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+'1007 EGAT Ver.'!N258</f>
        <v>0</v>
      </c>
    </row>
    <row r="88" spans="1:15" ht="24.75" customHeight="1"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36"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+'1007 EGAT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+'1007 EGAT Ver.'!N264</f>
        <v>0.3</v>
      </c>
    </row>
    <row r="91" spans="1:15" x14ac:dyDescent="0.25">
      <c r="C91" s="199">
        <v>2022</v>
      </c>
      <c r="D91" s="200">
        <f>+(C2*D2)+(C17*D17)+(C63*D63)+(C85*D85)</f>
        <v>0.4162499999999999</v>
      </c>
      <c r="M91" s="201"/>
      <c r="N91" s="200">
        <f>SUM(N6+N11+N16+N20+N26+N30+N37+N45+N53+N62+N81+N82+N83+N84+N88+N89+N90)</f>
        <v>1.0000000000000002</v>
      </c>
      <c r="O91" s="201"/>
    </row>
    <row r="92" spans="1:15" x14ac:dyDescent="0.25">
      <c r="C92" s="199"/>
      <c r="D92" s="202"/>
      <c r="M92" s="201"/>
      <c r="N92" s="201"/>
      <c r="O92" s="201"/>
    </row>
    <row r="93" spans="1:15" x14ac:dyDescent="0.25">
      <c r="D93" s="423"/>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0"/>
  </sheetPr>
  <dimension ref="A1:P533"/>
  <sheetViews>
    <sheetView zoomScale="60" zoomScaleNormal="60" workbookViewId="0">
      <selection activeCell="J42" sqref="J42"/>
    </sheetView>
  </sheetViews>
  <sheetFormatPr baseColWidth="10" defaultColWidth="11.42578125" defaultRowHeight="12.75" x14ac:dyDescent="0.25"/>
  <cols>
    <col min="1" max="1" width="5.28515625" style="2" customWidth="1"/>
    <col min="2" max="2" width="24" style="11" customWidth="1"/>
    <col min="3" max="3" width="15.42578125" style="3" customWidth="1"/>
    <col min="4" max="4" width="14.5703125" style="3" customWidth="1"/>
    <col min="5" max="5" width="13.140625" style="11" customWidth="1"/>
    <col min="6" max="6" width="47.42578125" style="4" customWidth="1"/>
    <col min="7" max="7" width="12.85546875" style="1" customWidth="1"/>
    <col min="8" max="8" width="15.7109375" style="2" customWidth="1"/>
    <col min="9" max="9" width="18.7109375" style="11" customWidth="1"/>
    <col min="10" max="10" width="12.140625" style="2" customWidth="1"/>
    <col min="11" max="11" width="16.140625" style="10" customWidth="1"/>
    <col min="12" max="12" width="20.7109375" style="3" customWidth="1"/>
    <col min="13" max="13" width="18" style="11" customWidth="1"/>
    <col min="14" max="14" width="15.85546875" style="11" customWidth="1"/>
    <col min="15" max="15" width="99.855468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1331</v>
      </c>
      <c r="G2" s="1544"/>
      <c r="H2" s="1544"/>
      <c r="I2" s="1544"/>
      <c r="J2" s="1544"/>
      <c r="K2" s="1544"/>
      <c r="L2" s="1543"/>
      <c r="M2" s="1543"/>
      <c r="N2" s="1543"/>
      <c r="O2" s="1543"/>
    </row>
    <row r="3" spans="1:15" s="24" customFormat="1" ht="18.75" customHeight="1" x14ac:dyDescent="0.25">
      <c r="A3" s="1541" t="s">
        <v>101</v>
      </c>
      <c r="B3" s="1541"/>
      <c r="C3" s="1541"/>
      <c r="D3" s="1541"/>
      <c r="E3" s="1541"/>
      <c r="F3" s="1544">
        <v>1008</v>
      </c>
      <c r="G3" s="1544"/>
      <c r="H3" s="1544"/>
      <c r="I3" s="1544"/>
      <c r="J3" s="1544"/>
      <c r="K3" s="1544"/>
      <c r="L3" s="1543"/>
      <c r="M3" s="1543"/>
      <c r="N3" s="1543"/>
      <c r="O3" s="1543"/>
    </row>
    <row r="4" spans="1:15" s="24" customFormat="1" ht="18.75" customHeight="1" x14ac:dyDescent="0.25">
      <c r="A4" s="1541" t="s">
        <v>102</v>
      </c>
      <c r="B4" s="1541"/>
      <c r="C4" s="1541"/>
      <c r="D4" s="1541"/>
      <c r="E4" s="1541"/>
      <c r="F4" s="1544" t="s">
        <v>12</v>
      </c>
      <c r="G4" s="1544"/>
      <c r="H4" s="1544"/>
      <c r="I4" s="1544"/>
      <c r="J4" s="1544"/>
      <c r="K4" s="1544"/>
      <c r="L4" s="1543"/>
      <c r="M4" s="1543"/>
      <c r="N4" s="1543"/>
      <c r="O4" s="1543"/>
    </row>
    <row r="5" spans="1:15" s="24" customFormat="1" ht="18.75" customHeight="1" x14ac:dyDescent="0.25">
      <c r="A5" s="1541" t="s">
        <v>103</v>
      </c>
      <c r="B5" s="1541"/>
      <c r="C5" s="1541"/>
      <c r="D5" s="1541"/>
      <c r="E5" s="1541"/>
      <c r="F5" s="1544" t="s">
        <v>104</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customHeight="1" x14ac:dyDescent="0.25">
      <c r="A7" s="82">
        <v>1</v>
      </c>
      <c r="B7" s="133" t="s">
        <v>120</v>
      </c>
      <c r="C7" s="133" t="s">
        <v>121</v>
      </c>
      <c r="D7" s="133" t="s">
        <v>122</v>
      </c>
      <c r="E7" s="122">
        <v>1</v>
      </c>
      <c r="F7" s="125" t="s">
        <v>123</v>
      </c>
      <c r="G7" s="1404">
        <v>1</v>
      </c>
      <c r="H7" s="1406">
        <v>0.4</v>
      </c>
      <c r="I7" s="133" t="s">
        <v>124</v>
      </c>
      <c r="J7" s="222" t="s">
        <v>125</v>
      </c>
      <c r="K7" s="5" t="s">
        <v>126</v>
      </c>
      <c r="L7" s="223" t="s">
        <v>125</v>
      </c>
      <c r="M7" s="137" t="s">
        <v>126</v>
      </c>
      <c r="N7" s="1537">
        <v>0.4</v>
      </c>
      <c r="O7" s="225" t="s">
        <v>1395</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129</v>
      </c>
      <c r="N8" s="1538"/>
      <c r="O8" s="225" t="s">
        <v>1396</v>
      </c>
    </row>
    <row r="9" spans="1:15" s="4" customFormat="1" ht="63.7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225" t="s">
        <v>1397</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7" t="s">
        <v>126</v>
      </c>
      <c r="N11" s="1535">
        <v>0.2</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137" t="s">
        <v>129</v>
      </c>
      <c r="N12" s="1536"/>
      <c r="O12" s="225" t="s">
        <v>1398</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225" t="s">
        <v>1399</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126</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t="s">
        <v>1400</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0</v>
      </c>
      <c r="L20" s="223" t="s">
        <v>125</v>
      </c>
      <c r="M20" s="269">
        <v>0</v>
      </c>
      <c r="N20" s="226">
        <v>0</v>
      </c>
      <c r="O20" s="225" t="s">
        <v>1401</v>
      </c>
    </row>
    <row r="21" spans="1:15" s="4" customFormat="1" ht="153" x14ac:dyDescent="0.25">
      <c r="A21" s="82">
        <v>15</v>
      </c>
      <c r="B21" s="133" t="s">
        <v>120</v>
      </c>
      <c r="C21" s="133" t="s">
        <v>161</v>
      </c>
      <c r="D21" s="133" t="s">
        <v>149</v>
      </c>
      <c r="E21" s="122">
        <v>6</v>
      </c>
      <c r="F21" s="125" t="s">
        <v>162</v>
      </c>
      <c r="G21" s="140">
        <v>5</v>
      </c>
      <c r="H21" s="139">
        <v>0.1</v>
      </c>
      <c r="I21" s="133" t="s">
        <v>124</v>
      </c>
      <c r="J21" s="222">
        <v>1</v>
      </c>
      <c r="K21" s="5" t="s">
        <v>126</v>
      </c>
      <c r="L21" s="141" t="s">
        <v>126</v>
      </c>
      <c r="M21" s="137" t="s">
        <v>126</v>
      </c>
      <c r="N21" s="226">
        <v>0</v>
      </c>
      <c r="O21" s="225" t="s">
        <v>1402</v>
      </c>
    </row>
    <row r="22" spans="1:15" s="4" customFormat="1" ht="89.25" x14ac:dyDescent="0.25">
      <c r="A22" s="82">
        <v>16</v>
      </c>
      <c r="B22" s="133" t="s">
        <v>120</v>
      </c>
      <c r="C22" s="133" t="s">
        <v>161</v>
      </c>
      <c r="D22" s="133" t="s">
        <v>149</v>
      </c>
      <c r="E22" s="122" t="s">
        <v>164</v>
      </c>
      <c r="F22" s="125" t="s">
        <v>165</v>
      </c>
      <c r="G22" s="140" t="s">
        <v>125</v>
      </c>
      <c r="H22" s="138" t="s">
        <v>125</v>
      </c>
      <c r="I22" s="133" t="s">
        <v>166</v>
      </c>
      <c r="J22" s="222" t="s">
        <v>125</v>
      </c>
      <c r="K22" s="48" t="s">
        <v>407</v>
      </c>
      <c r="L22" s="223" t="s">
        <v>125</v>
      </c>
      <c r="M22" s="247" t="s">
        <v>407</v>
      </c>
      <c r="N22" s="85">
        <v>0</v>
      </c>
      <c r="O22" s="268" t="s">
        <v>1403</v>
      </c>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126</v>
      </c>
      <c r="L23" s="223" t="s">
        <v>125</v>
      </c>
      <c r="M23" s="137" t="s">
        <v>126</v>
      </c>
      <c r="N23" s="85">
        <v>0</v>
      </c>
      <c r="O23" s="225" t="s">
        <v>1404</v>
      </c>
    </row>
    <row r="24" spans="1:15" s="4" customFormat="1" ht="306"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126</v>
      </c>
      <c r="N24" s="85">
        <v>0</v>
      </c>
      <c r="O24" s="225" t="s">
        <v>1405</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126</v>
      </c>
      <c r="L25" s="223" t="s">
        <v>125</v>
      </c>
      <c r="M25" s="137" t="s">
        <v>126</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7" t="s">
        <v>407</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137" t="s">
        <v>407</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126</v>
      </c>
      <c r="L28" s="223" t="s">
        <v>125</v>
      </c>
      <c r="M28" s="137" t="s">
        <v>407</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407</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407</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137" t="s">
        <v>407</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137" t="s">
        <v>407</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7" t="s">
        <v>407</v>
      </c>
      <c r="N33" s="85">
        <v>0</v>
      </c>
      <c r="O33" s="225" t="s">
        <v>1406</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v>2018</v>
      </c>
      <c r="L34" s="223" t="s">
        <v>125</v>
      </c>
      <c r="M34" s="137" t="s">
        <v>407</v>
      </c>
      <c r="N34" s="85">
        <v>0</v>
      </c>
      <c r="O34" s="268" t="s">
        <v>1407</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126</v>
      </c>
      <c r="L35" s="223" t="s">
        <v>125</v>
      </c>
      <c r="M35" s="137" t="s">
        <v>126</v>
      </c>
      <c r="N35" s="85">
        <v>0</v>
      </c>
      <c r="O35" s="268" t="s">
        <v>1408</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126</v>
      </c>
      <c r="L36" s="141"/>
      <c r="M36" s="137" t="s">
        <v>126</v>
      </c>
      <c r="N36" s="226">
        <v>0</v>
      </c>
      <c r="O36" s="268" t="s">
        <v>1409</v>
      </c>
    </row>
    <row r="37" spans="1:15" s="4" customFormat="1" ht="127.5" x14ac:dyDescent="0.25">
      <c r="A37" s="82">
        <v>31</v>
      </c>
      <c r="B37" s="133" t="s">
        <v>120</v>
      </c>
      <c r="C37" s="133" t="s">
        <v>161</v>
      </c>
      <c r="D37" s="133" t="s">
        <v>149</v>
      </c>
      <c r="E37" s="122">
        <v>9</v>
      </c>
      <c r="F37" s="125" t="s">
        <v>209</v>
      </c>
      <c r="G37" s="140" t="s">
        <v>125</v>
      </c>
      <c r="H37" s="139">
        <v>0</v>
      </c>
      <c r="I37" s="133" t="s">
        <v>177</v>
      </c>
      <c r="J37" s="222">
        <v>3</v>
      </c>
      <c r="K37" s="5" t="s">
        <v>126</v>
      </c>
      <c r="L37" s="141"/>
      <c r="M37" s="137" t="s">
        <v>126</v>
      </c>
      <c r="N37" s="232">
        <v>0</v>
      </c>
      <c r="O37" s="268" t="s">
        <v>1410</v>
      </c>
    </row>
    <row r="38" spans="1:15" s="4" customFormat="1" ht="38.25"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126</v>
      </c>
      <c r="L39" s="141"/>
      <c r="M39" s="137" t="s">
        <v>126</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126</v>
      </c>
      <c r="L40" s="141"/>
      <c r="M40" s="137" t="s">
        <v>126</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c r="M41" s="137" t="s">
        <v>126</v>
      </c>
      <c r="N41" s="85">
        <v>0</v>
      </c>
      <c r="O41" s="225"/>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5">
        <v>0</v>
      </c>
      <c r="L42" s="233"/>
      <c r="M42" s="142" t="s">
        <v>407</v>
      </c>
      <c r="N42" s="85">
        <v>0</v>
      </c>
      <c r="O42" s="268" t="s">
        <v>1411</v>
      </c>
    </row>
    <row r="43" spans="1:15" s="4" customFormat="1" ht="204" x14ac:dyDescent="0.25">
      <c r="A43" s="82">
        <v>37</v>
      </c>
      <c r="B43" s="133" t="s">
        <v>120</v>
      </c>
      <c r="C43" s="133" t="s">
        <v>161</v>
      </c>
      <c r="D43" s="133" t="s">
        <v>149</v>
      </c>
      <c r="E43" s="122">
        <v>11</v>
      </c>
      <c r="F43" s="125" t="s">
        <v>226</v>
      </c>
      <c r="G43" s="1422">
        <v>8</v>
      </c>
      <c r="H43" s="139">
        <v>0.3</v>
      </c>
      <c r="I43" s="133" t="s">
        <v>159</v>
      </c>
      <c r="J43" s="222">
        <v>5</v>
      </c>
      <c r="K43" s="45">
        <v>9</v>
      </c>
      <c r="L43" s="272">
        <v>14</v>
      </c>
      <c r="M43" s="269">
        <v>3</v>
      </c>
      <c r="N43" s="236">
        <v>0.3</v>
      </c>
      <c r="O43" s="225" t="s">
        <v>1412</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126</v>
      </c>
      <c r="L45" s="424" t="s">
        <v>126</v>
      </c>
      <c r="M45" s="142" t="s">
        <v>129</v>
      </c>
      <c r="N45" s="85">
        <v>0</v>
      </c>
      <c r="O45" s="268" t="s">
        <v>1413</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126</v>
      </c>
      <c r="L46" s="424" t="s">
        <v>129</v>
      </c>
      <c r="M46" s="142" t="s">
        <v>129</v>
      </c>
      <c r="N46" s="85">
        <v>0</v>
      </c>
      <c r="O46" s="268" t="s">
        <v>1414</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424" t="s">
        <v>126</v>
      </c>
      <c r="M47" s="142" t="s">
        <v>126</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424" t="s">
        <v>126</v>
      </c>
      <c r="M48" s="142" t="s">
        <v>126</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424" t="s">
        <v>126</v>
      </c>
      <c r="M49" s="142" t="s">
        <v>126</v>
      </c>
      <c r="N49" s="85">
        <v>0</v>
      </c>
      <c r="O49" s="268" t="s">
        <v>1413</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424" t="s">
        <v>126</v>
      </c>
      <c r="M50" s="142" t="s">
        <v>126</v>
      </c>
      <c r="N50" s="85">
        <v>0</v>
      </c>
      <c r="O50" s="268" t="s">
        <v>1413</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126</v>
      </c>
      <c r="L51" s="424" t="s">
        <v>126</v>
      </c>
      <c r="M51" s="142"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424" t="s">
        <v>126</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126</v>
      </c>
      <c r="L53" s="424" t="s">
        <v>126</v>
      </c>
      <c r="M53" s="142" t="s">
        <v>129</v>
      </c>
      <c r="N53" s="85">
        <v>0</v>
      </c>
      <c r="O53" s="268" t="s">
        <v>1413</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424"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42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1415</v>
      </c>
      <c r="M56" s="425" t="s">
        <v>1415</v>
      </c>
      <c r="N56" s="85">
        <v>0</v>
      </c>
      <c r="O56" s="268" t="s">
        <v>1414</v>
      </c>
    </row>
    <row r="57" spans="1:15" s="4" customFormat="1" ht="89.25" x14ac:dyDescent="0.25">
      <c r="A57" s="82">
        <v>51</v>
      </c>
      <c r="B57" s="133" t="s">
        <v>120</v>
      </c>
      <c r="C57" s="133" t="s">
        <v>268</v>
      </c>
      <c r="D57" s="133" t="s">
        <v>149</v>
      </c>
      <c r="E57" s="122">
        <v>12</v>
      </c>
      <c r="F57" s="125" t="s">
        <v>269</v>
      </c>
      <c r="G57" s="140">
        <v>9</v>
      </c>
      <c r="H57" s="139">
        <v>0.1</v>
      </c>
      <c r="I57" s="133" t="s">
        <v>124</v>
      </c>
      <c r="J57" s="222">
        <v>6</v>
      </c>
      <c r="K57" s="5" t="s">
        <v>126</v>
      </c>
      <c r="L57" s="141" t="s">
        <v>126</v>
      </c>
      <c r="M57" s="137" t="s">
        <v>126</v>
      </c>
      <c r="N57" s="236">
        <v>0</v>
      </c>
      <c r="O57" s="32" t="s">
        <v>1416</v>
      </c>
    </row>
    <row r="58" spans="1:15" s="4" customFormat="1" ht="25.5" customHeight="1" x14ac:dyDescent="0.25">
      <c r="A58" s="82">
        <v>52</v>
      </c>
      <c r="B58" s="133" t="s">
        <v>120</v>
      </c>
      <c r="C58" s="133" t="s">
        <v>268</v>
      </c>
      <c r="D58" s="133" t="s">
        <v>149</v>
      </c>
      <c r="E58" s="122" t="s">
        <v>271</v>
      </c>
      <c r="F58" s="125" t="s">
        <v>272</v>
      </c>
      <c r="G58" s="140" t="s">
        <v>125</v>
      </c>
      <c r="H58" s="138" t="s">
        <v>125</v>
      </c>
      <c r="I58" s="133" t="s">
        <v>166</v>
      </c>
      <c r="J58" s="222" t="s">
        <v>125</v>
      </c>
      <c r="K58" s="48">
        <v>0</v>
      </c>
      <c r="L58" s="223" t="s">
        <v>125</v>
      </c>
      <c r="M58" s="247" t="s">
        <v>407</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407</v>
      </c>
      <c r="N59" s="236">
        <v>0</v>
      </c>
      <c r="O59" s="268" t="s">
        <v>1417</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5">
        <v>0</v>
      </c>
      <c r="L60" s="276"/>
      <c r="M60" s="279">
        <v>0</v>
      </c>
      <c r="N60" s="85">
        <v>0</v>
      </c>
      <c r="O60" s="268" t="s">
        <v>1417</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5">
        <v>0</v>
      </c>
      <c r="L61" s="276"/>
      <c r="M61" s="279">
        <v>0</v>
      </c>
      <c r="N61" s="280">
        <v>0</v>
      </c>
      <c r="O61" s="268" t="s">
        <v>1417</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v>0</v>
      </c>
      <c r="L62" s="223" t="s">
        <v>125</v>
      </c>
      <c r="M62" s="137" t="s">
        <v>407</v>
      </c>
      <c r="N62" s="85">
        <v>0</v>
      </c>
      <c r="O62" s="268" t="s">
        <v>1417</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126</v>
      </c>
      <c r="L63" s="141"/>
      <c r="M63" s="137" t="s">
        <v>407</v>
      </c>
      <c r="N63" s="236">
        <v>0</v>
      </c>
      <c r="O63" s="268" t="s">
        <v>1417</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v>0</v>
      </c>
      <c r="L64" s="223" t="s">
        <v>125</v>
      </c>
      <c r="M64" s="137" t="s">
        <v>407</v>
      </c>
      <c r="N64" s="85">
        <v>0</v>
      </c>
      <c r="O64" s="268" t="s">
        <v>1417</v>
      </c>
    </row>
    <row r="65" spans="1:15" s="4" customFormat="1" ht="216.75" x14ac:dyDescent="0.25">
      <c r="A65" s="82">
        <v>59</v>
      </c>
      <c r="B65" s="133" t="s">
        <v>293</v>
      </c>
      <c r="C65" s="133" t="s">
        <v>294</v>
      </c>
      <c r="D65" s="133" t="s">
        <v>295</v>
      </c>
      <c r="E65" s="122">
        <v>18</v>
      </c>
      <c r="F65" s="125" t="s">
        <v>296</v>
      </c>
      <c r="G65" s="140">
        <v>13</v>
      </c>
      <c r="H65" s="139">
        <v>0.1</v>
      </c>
      <c r="I65" s="133" t="s">
        <v>124</v>
      </c>
      <c r="J65" s="222">
        <v>12</v>
      </c>
      <c r="K65" s="5" t="s">
        <v>126</v>
      </c>
      <c r="L65" s="141" t="s">
        <v>126</v>
      </c>
      <c r="M65" s="137" t="s">
        <v>126</v>
      </c>
      <c r="N65" s="236">
        <v>0</v>
      </c>
      <c r="O65" s="32" t="s">
        <v>1418</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126</v>
      </c>
      <c r="L66" s="223" t="s">
        <v>125</v>
      </c>
      <c r="M66" s="137" t="s">
        <v>407</v>
      </c>
      <c r="N66" s="236">
        <v>0</v>
      </c>
      <c r="O66" s="22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12</v>
      </c>
      <c r="L67" s="272">
        <v>13</v>
      </c>
      <c r="M67" s="269">
        <v>13</v>
      </c>
      <c r="N67" s="85">
        <v>0</v>
      </c>
      <c r="O67" s="225" t="s">
        <v>1419</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0</v>
      </c>
      <c r="L68" s="272"/>
      <c r="M68" s="269">
        <v>0</v>
      </c>
      <c r="N68" s="236">
        <v>0</v>
      </c>
      <c r="O68" s="268" t="s">
        <v>1420</v>
      </c>
    </row>
    <row r="69" spans="1:15" s="4" customFormat="1" ht="153" x14ac:dyDescent="0.25">
      <c r="A69" s="82">
        <v>63</v>
      </c>
      <c r="B69" s="133" t="s">
        <v>293</v>
      </c>
      <c r="C69" s="133" t="s">
        <v>304</v>
      </c>
      <c r="D69" s="133" t="s">
        <v>295</v>
      </c>
      <c r="E69" s="122">
        <v>22</v>
      </c>
      <c r="F69" s="125" t="s">
        <v>305</v>
      </c>
      <c r="G69" s="140">
        <v>16</v>
      </c>
      <c r="H69" s="139">
        <v>0.1</v>
      </c>
      <c r="I69" s="133" t="s">
        <v>124</v>
      </c>
      <c r="J69" s="222">
        <v>14</v>
      </c>
      <c r="K69" s="5" t="s">
        <v>126</v>
      </c>
      <c r="L69" s="141"/>
      <c r="M69" s="137" t="s">
        <v>126</v>
      </c>
      <c r="N69" s="236">
        <v>0</v>
      </c>
      <c r="O69" s="32" t="s">
        <v>1421</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5">
        <v>0</v>
      </c>
      <c r="L70" s="223" t="s">
        <v>125</v>
      </c>
      <c r="M70" s="137" t="s">
        <v>407</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126</v>
      </c>
      <c r="L71" s="223" t="s">
        <v>125</v>
      </c>
      <c r="M71" s="137" t="s">
        <v>407</v>
      </c>
      <c r="N71" s="236">
        <v>0</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v>0</v>
      </c>
      <c r="L72" s="223" t="s">
        <v>125</v>
      </c>
      <c r="M72" s="137" t="s">
        <v>407</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126</v>
      </c>
      <c r="L73" s="223" t="s">
        <v>125</v>
      </c>
      <c r="M73" s="137" t="s">
        <v>407</v>
      </c>
      <c r="N73" s="236">
        <v>0</v>
      </c>
      <c r="O73" s="225"/>
    </row>
    <row r="74" spans="1:15" s="4" customFormat="1" ht="102" x14ac:dyDescent="0.25">
      <c r="A74" s="82">
        <v>68</v>
      </c>
      <c r="B74" s="133" t="s">
        <v>293</v>
      </c>
      <c r="C74" s="133" t="s">
        <v>304</v>
      </c>
      <c r="D74" s="133" t="s">
        <v>295</v>
      </c>
      <c r="E74" s="122">
        <v>25</v>
      </c>
      <c r="F74" s="125" t="s">
        <v>316</v>
      </c>
      <c r="G74" s="140" t="s">
        <v>125</v>
      </c>
      <c r="H74" s="138" t="s">
        <v>125</v>
      </c>
      <c r="I74" s="133" t="s">
        <v>159</v>
      </c>
      <c r="J74" s="222">
        <v>11</v>
      </c>
      <c r="K74" s="45">
        <v>1</v>
      </c>
      <c r="L74" s="272">
        <v>1</v>
      </c>
      <c r="M74" s="269">
        <v>1</v>
      </c>
      <c r="N74" s="85">
        <v>0</v>
      </c>
      <c r="O74" s="225" t="s">
        <v>1422</v>
      </c>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45">
        <v>0</v>
      </c>
      <c r="L75" s="272"/>
      <c r="M75" s="137" t="s">
        <v>407</v>
      </c>
      <c r="N75" s="85">
        <v>0</v>
      </c>
      <c r="O75" s="268" t="s">
        <v>1423</v>
      </c>
    </row>
    <row r="76" spans="1:15" s="4" customFormat="1" ht="140.25" x14ac:dyDescent="0.25">
      <c r="A76" s="82">
        <v>70</v>
      </c>
      <c r="B76" s="133" t="s">
        <v>293</v>
      </c>
      <c r="C76" s="133" t="s">
        <v>304</v>
      </c>
      <c r="D76" s="133" t="s">
        <v>300</v>
      </c>
      <c r="E76" s="122">
        <v>27</v>
      </c>
      <c r="F76" s="125" t="s">
        <v>320</v>
      </c>
      <c r="G76" s="140" t="s">
        <v>125</v>
      </c>
      <c r="H76" s="138" t="s">
        <v>125</v>
      </c>
      <c r="I76" s="133" t="s">
        <v>321</v>
      </c>
      <c r="J76" s="222">
        <v>16</v>
      </c>
      <c r="K76" s="45"/>
      <c r="L76" s="272"/>
      <c r="M76" s="324">
        <v>10.5</v>
      </c>
      <c r="N76" s="85">
        <v>0</v>
      </c>
      <c r="O76" s="225" t="s">
        <v>1424</v>
      </c>
    </row>
    <row r="77" spans="1:15" s="4" customFormat="1" ht="63.75" x14ac:dyDescent="0.25">
      <c r="A77" s="82">
        <v>71</v>
      </c>
      <c r="B77" s="133" t="s">
        <v>293</v>
      </c>
      <c r="C77" s="133" t="s">
        <v>304</v>
      </c>
      <c r="D77" s="133" t="s">
        <v>300</v>
      </c>
      <c r="E77" s="122" t="s">
        <v>323</v>
      </c>
      <c r="F77" s="125" t="s">
        <v>324</v>
      </c>
      <c r="G77" s="140" t="s">
        <v>125</v>
      </c>
      <c r="H77" s="138" t="s">
        <v>125</v>
      </c>
      <c r="I77" s="133" t="s">
        <v>159</v>
      </c>
      <c r="J77" s="222" t="s">
        <v>325</v>
      </c>
      <c r="K77" s="45"/>
      <c r="L77" s="272"/>
      <c r="M77" s="269">
        <v>240</v>
      </c>
      <c r="N77" s="85">
        <v>0</v>
      </c>
      <c r="O77" s="268" t="s">
        <v>1425</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c r="L78" s="283"/>
      <c r="M78" s="284">
        <v>0</v>
      </c>
      <c r="N78" s="85">
        <v>0</v>
      </c>
      <c r="O78" s="268" t="s">
        <v>1426</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c r="L79" s="272"/>
      <c r="M79" s="137" t="s">
        <v>407</v>
      </c>
      <c r="N79" s="85">
        <v>0</v>
      </c>
      <c r="O79" s="268" t="s">
        <v>1427</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c r="L80" s="272"/>
      <c r="M80" s="137" t="s">
        <v>407</v>
      </c>
      <c r="N80" s="85">
        <v>0</v>
      </c>
      <c r="O80" s="268" t="s">
        <v>1428</v>
      </c>
    </row>
    <row r="81" spans="1:15" s="4" customFormat="1" ht="89.25" x14ac:dyDescent="0.25">
      <c r="A81" s="82">
        <v>75</v>
      </c>
      <c r="B81" s="133" t="s">
        <v>293</v>
      </c>
      <c r="C81" s="133" t="s">
        <v>304</v>
      </c>
      <c r="D81" s="133" t="s">
        <v>330</v>
      </c>
      <c r="E81" s="122" t="s">
        <v>337</v>
      </c>
      <c r="F81" s="125" t="s">
        <v>338</v>
      </c>
      <c r="G81" s="140" t="s">
        <v>125</v>
      </c>
      <c r="H81" s="138" t="s">
        <v>125</v>
      </c>
      <c r="I81" s="133" t="s">
        <v>321</v>
      </c>
      <c r="J81" s="222">
        <v>19</v>
      </c>
      <c r="K81" s="45"/>
      <c r="L81" s="272"/>
      <c r="M81" s="137" t="s">
        <v>407</v>
      </c>
      <c r="N81" s="85">
        <v>0</v>
      </c>
      <c r="O81" s="268" t="s">
        <v>1429</v>
      </c>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1430</v>
      </c>
      <c r="L82" s="144"/>
      <c r="M82" s="142" t="s">
        <v>1431</v>
      </c>
      <c r="N82" s="85">
        <v>0</v>
      </c>
      <c r="O82" s="268" t="s">
        <v>1432</v>
      </c>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65"/>
      <c r="L83" s="148"/>
      <c r="M83" s="137" t="s">
        <v>407</v>
      </c>
      <c r="N83" s="85">
        <v>0</v>
      </c>
      <c r="O83" s="268" t="s">
        <v>1433</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c r="L84" s="144"/>
      <c r="M84" s="142" t="s">
        <v>1434</v>
      </c>
      <c r="N84" s="85">
        <v>0</v>
      </c>
      <c r="O84" s="225" t="s">
        <v>1435</v>
      </c>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65"/>
      <c r="L85" s="148"/>
      <c r="M85" s="137" t="s">
        <v>407</v>
      </c>
      <c r="N85" s="85">
        <v>0</v>
      </c>
      <c r="O85" s="268" t="s">
        <v>1433</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c r="M87" s="259" t="s">
        <v>129</v>
      </c>
      <c r="N87" s="85">
        <v>0</v>
      </c>
      <c r="O87" s="268" t="s">
        <v>1436</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129</v>
      </c>
      <c r="L92" s="222"/>
      <c r="M92" s="259" t="s">
        <v>129</v>
      </c>
      <c r="N92" s="85">
        <v>0</v>
      </c>
      <c r="O92" s="268" t="s">
        <v>1437</v>
      </c>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434</v>
      </c>
      <c r="L94" s="222"/>
      <c r="M94" s="259"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c r="L95" s="222"/>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c r="M96" s="259"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434</v>
      </c>
      <c r="L97" s="222"/>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434</v>
      </c>
      <c r="L98" s="222"/>
      <c r="M98" s="259" t="s">
        <v>407</v>
      </c>
      <c r="N98" s="85">
        <v>0</v>
      </c>
      <c r="O98" s="225" t="s">
        <v>1438</v>
      </c>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126</v>
      </c>
      <c r="L99" s="141"/>
      <c r="M99" s="137" t="s">
        <v>407</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126</v>
      </c>
      <c r="L100" s="223"/>
      <c r="M100" s="259" t="s">
        <v>407</v>
      </c>
      <c r="N100" s="243">
        <v>0</v>
      </c>
      <c r="O100" s="225"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434</v>
      </c>
      <c r="L101" s="222"/>
      <c r="M101" s="259" t="s">
        <v>407</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434</v>
      </c>
      <c r="L103" s="222"/>
      <c r="M103" s="259" t="s">
        <v>407</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434</v>
      </c>
      <c r="L104" s="222"/>
      <c r="M104" s="259" t="s">
        <v>407</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434</v>
      </c>
      <c r="L105" s="222"/>
      <c r="M105" s="259" t="s">
        <v>407</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434</v>
      </c>
      <c r="L106" s="222"/>
      <c r="M106" s="259" t="s">
        <v>407</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434</v>
      </c>
      <c r="L107" s="222"/>
      <c r="M107" s="259" t="s">
        <v>407</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22"/>
      <c r="M108" s="259" t="s">
        <v>407</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434</v>
      </c>
      <c r="L109" s="222"/>
      <c r="M109" s="259" t="s">
        <v>407</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434</v>
      </c>
      <c r="L110" s="222"/>
      <c r="M110" s="259" t="s">
        <v>407</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434</v>
      </c>
      <c r="L111" s="222"/>
      <c r="M111" s="259" t="s">
        <v>407</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434</v>
      </c>
      <c r="L112" s="222"/>
      <c r="M112" s="259" t="s">
        <v>407</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c r="M113" s="259" t="s">
        <v>407</v>
      </c>
      <c r="N113" s="85">
        <v>0</v>
      </c>
      <c r="O113" s="225"/>
    </row>
    <row r="114" spans="1:15" s="4" customFormat="1" ht="89.25" customHeight="1"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c r="M114" s="259" t="s">
        <v>407</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v>0</v>
      </c>
      <c r="L115" s="223" t="s">
        <v>125</v>
      </c>
      <c r="M115" s="259"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c r="L116" s="144">
        <v>1</v>
      </c>
      <c r="M116" s="142">
        <v>1</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c r="L117" s="426">
        <v>10.5</v>
      </c>
      <c r="M117" s="142">
        <v>10.5</v>
      </c>
      <c r="N117" s="85">
        <v>0</v>
      </c>
      <c r="O117" s="268" t="s">
        <v>1439</v>
      </c>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c r="L118" s="144">
        <v>237</v>
      </c>
      <c r="M118" s="142">
        <v>240</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8"/>
      <c r="L119" s="144">
        <v>5.18</v>
      </c>
      <c r="M119" s="142" t="s">
        <v>1440</v>
      </c>
      <c r="N119" s="85">
        <v>0</v>
      </c>
      <c r="O119" s="268" t="s">
        <v>1441</v>
      </c>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424" t="s">
        <v>129</v>
      </c>
      <c r="M121" s="247" t="s">
        <v>129</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t="s">
        <v>126</v>
      </c>
      <c r="L122" s="424" t="s">
        <v>126</v>
      </c>
      <c r="M122" s="247" t="s">
        <v>126</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t="s">
        <v>129</v>
      </c>
      <c r="L123" s="424" t="s">
        <v>126</v>
      </c>
      <c r="M123" s="247" t="s">
        <v>126</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t="s">
        <v>126</v>
      </c>
      <c r="L124" s="424" t="s">
        <v>126</v>
      </c>
      <c r="M124" s="247" t="s">
        <v>126</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t="s">
        <v>126</v>
      </c>
      <c r="L125" s="424" t="s">
        <v>126</v>
      </c>
      <c r="M125" s="247" t="s">
        <v>126</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t="s">
        <v>129</v>
      </c>
      <c r="L126" s="424" t="s">
        <v>129</v>
      </c>
      <c r="M126" s="247" t="s">
        <v>129</v>
      </c>
      <c r="N126" s="85">
        <v>0</v>
      </c>
      <c r="O126" s="268" t="s">
        <v>1437</v>
      </c>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424" t="s">
        <v>126</v>
      </c>
      <c r="M127" s="247" t="s">
        <v>126</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424" t="s">
        <v>126</v>
      </c>
      <c r="M128" s="247" t="s">
        <v>126</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1</v>
      </c>
      <c r="L130" s="246">
        <v>10</v>
      </c>
      <c r="M130" s="247">
        <v>8</v>
      </c>
      <c r="N130" s="236">
        <v>0.36923076923076925</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5" t="s">
        <v>434</v>
      </c>
      <c r="L131" s="272" t="s">
        <v>434</v>
      </c>
      <c r="M131" s="137" t="s">
        <v>407</v>
      </c>
      <c r="N131" s="256">
        <v>0</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5" t="s">
        <v>434</v>
      </c>
      <c r="L132" s="272" t="s">
        <v>434</v>
      </c>
      <c r="M132" s="137" t="s">
        <v>407</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5" t="s">
        <v>434</v>
      </c>
      <c r="L133" s="292" t="s">
        <v>434</v>
      </c>
      <c r="M133" s="137" t="s">
        <v>407</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434</v>
      </c>
      <c r="L134" s="246" t="s">
        <v>135</v>
      </c>
      <c r="M134" s="137" t="s">
        <v>407</v>
      </c>
      <c r="N134" s="226">
        <v>0</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5" t="s">
        <v>434</v>
      </c>
      <c r="L135" s="141" t="s">
        <v>434</v>
      </c>
      <c r="M135" s="137" t="s">
        <v>407</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5" t="s">
        <v>434</v>
      </c>
      <c r="L136" s="141" t="s">
        <v>434</v>
      </c>
      <c r="M136" s="137" t="s">
        <v>407</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5" t="s">
        <v>434</v>
      </c>
      <c r="L137" s="141" t="s">
        <v>434</v>
      </c>
      <c r="M137" s="137" t="s">
        <v>407</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5" t="s">
        <v>434</v>
      </c>
      <c r="L138" s="141" t="s">
        <v>434</v>
      </c>
      <c r="M138" s="137" t="s">
        <v>407</v>
      </c>
      <c r="N138" s="85">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7" t="s">
        <v>407</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434</v>
      </c>
      <c r="L140" s="223" t="s">
        <v>125</v>
      </c>
      <c r="M140" s="259"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222"/>
      <c r="M141" s="137"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22"/>
      <c r="M142" s="137"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137"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2</v>
      </c>
      <c r="L145" s="150">
        <v>2</v>
      </c>
      <c r="M145" s="151">
        <v>2</v>
      </c>
      <c r="N145" s="85">
        <v>0</v>
      </c>
      <c r="O145" s="268" t="s">
        <v>1442</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126</v>
      </c>
      <c r="L147" s="246" t="s">
        <v>126</v>
      </c>
      <c r="M147" s="247" t="s">
        <v>126</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126</v>
      </c>
      <c r="L148" s="246" t="s">
        <v>126</v>
      </c>
      <c r="M148" s="247" t="s">
        <v>126</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247" t="s">
        <v>126</v>
      </c>
      <c r="N149" s="85">
        <v>0</v>
      </c>
      <c r="O149" s="225"/>
    </row>
    <row r="150" spans="1:15" s="4" customFormat="1" ht="140.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126</v>
      </c>
      <c r="M150" s="259" t="s">
        <v>126</v>
      </c>
      <c r="N150" s="226">
        <v>0</v>
      </c>
      <c r="O150" s="268" t="s">
        <v>1443</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5"/>
      <c r="L151" s="223" t="s">
        <v>125</v>
      </c>
      <c r="M151" s="247"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c r="M154" s="259"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c r="M155" s="259"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c r="M158" s="247" t="s">
        <v>407</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c r="M159" s="247" t="s">
        <v>407</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126</v>
      </c>
      <c r="M161" s="259" t="s">
        <v>126</v>
      </c>
      <c r="N161" s="226">
        <v>0</v>
      </c>
      <c r="O161" s="32" t="s">
        <v>1444</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5"/>
      <c r="L162" s="223" t="s">
        <v>125</v>
      </c>
      <c r="M162" s="247" t="s">
        <v>407</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126</v>
      </c>
      <c r="L163" s="222" t="s">
        <v>126</v>
      </c>
      <c r="M163" s="259" t="s">
        <v>126</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t="s">
        <v>125</v>
      </c>
      <c r="M164" s="247" t="s">
        <v>407</v>
      </c>
      <c r="N164" s="226">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247" t="s">
        <v>407</v>
      </c>
      <c r="N165" s="226">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c r="M166" s="247" t="s">
        <v>407</v>
      </c>
      <c r="N166" s="226">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126</v>
      </c>
      <c r="M167" s="259" t="s">
        <v>126</v>
      </c>
      <c r="N167" s="226">
        <v>0</v>
      </c>
      <c r="O167" s="32" t="s">
        <v>1445</v>
      </c>
    </row>
    <row r="168" spans="1:15" s="4" customFormat="1" ht="25.5" x14ac:dyDescent="0.25">
      <c r="A168" s="82">
        <v>162</v>
      </c>
      <c r="B168" s="133" t="s">
        <v>293</v>
      </c>
      <c r="C168" s="133" t="s">
        <v>542</v>
      </c>
      <c r="D168" s="133" t="s">
        <v>295</v>
      </c>
      <c r="E168" s="122" t="s">
        <v>544</v>
      </c>
      <c r="F168" s="125" t="s">
        <v>545</v>
      </c>
      <c r="G168" s="140" t="s">
        <v>125</v>
      </c>
      <c r="H168" s="138" t="s">
        <v>125</v>
      </c>
      <c r="I168" s="133" t="s">
        <v>166</v>
      </c>
      <c r="J168" s="222" t="s">
        <v>125</v>
      </c>
      <c r="K168" s="45">
        <v>0</v>
      </c>
      <c r="L168" s="223" t="s">
        <v>125</v>
      </c>
      <c r="M168" s="247"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46"/>
      <c r="M169" s="24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126</v>
      </c>
      <c r="L170" s="223" t="s">
        <v>125</v>
      </c>
      <c r="M170" s="247" t="s">
        <v>407</v>
      </c>
      <c r="N170" s="226">
        <v>0</v>
      </c>
      <c r="O170" s="225"/>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t="s">
        <v>125</v>
      </c>
      <c r="M171" s="247" t="s">
        <v>407</v>
      </c>
      <c r="N171" s="85">
        <v>0</v>
      </c>
      <c r="O171" s="225"/>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t="s">
        <v>125</v>
      </c>
      <c r="M172" s="247" t="s">
        <v>407</v>
      </c>
      <c r="N172" s="85">
        <v>0</v>
      </c>
      <c r="O172" s="225"/>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247" t="s">
        <v>407</v>
      </c>
      <c r="N173" s="85">
        <v>0</v>
      </c>
      <c r="O173" s="225"/>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247" t="s">
        <v>407</v>
      </c>
      <c r="N174" s="85">
        <v>0</v>
      </c>
      <c r="O174" s="225"/>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247" t="s">
        <v>407</v>
      </c>
      <c r="N175" s="85">
        <v>0</v>
      </c>
      <c r="O175" s="225"/>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t="s">
        <v>125</v>
      </c>
      <c r="M176" s="24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126</v>
      </c>
      <c r="L177" s="246" t="s">
        <v>135</v>
      </c>
      <c r="M177" s="247" t="s">
        <v>407</v>
      </c>
      <c r="N177" s="229">
        <v>0</v>
      </c>
      <c r="O177" s="230" t="s">
        <v>562</v>
      </c>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22"/>
      <c r="M178" s="247" t="s">
        <v>407</v>
      </c>
      <c r="N178" s="226">
        <v>0</v>
      </c>
      <c r="O178" s="225"/>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c r="M179" s="247"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247" t="s">
        <v>407</v>
      </c>
      <c r="N180" s="226">
        <v>0</v>
      </c>
      <c r="O180" s="225"/>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c r="M181" s="247" t="s">
        <v>407</v>
      </c>
      <c r="N181" s="85">
        <v>0</v>
      </c>
      <c r="O181" s="225"/>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c r="M182" s="247" t="s">
        <v>407</v>
      </c>
      <c r="N182" s="85">
        <v>0</v>
      </c>
      <c r="O182" s="225"/>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c r="M183" s="247"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126</v>
      </c>
      <c r="M184" s="247" t="s">
        <v>407</v>
      </c>
      <c r="N184" s="226">
        <v>0</v>
      </c>
      <c r="O184" s="225"/>
    </row>
    <row r="185" spans="1:15" s="4" customFormat="1" ht="63.75" customHeight="1"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c r="M186" s="259" t="s">
        <v>126</v>
      </c>
      <c r="N186" s="226">
        <v>0</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c r="M187" s="259" t="s">
        <v>126</v>
      </c>
      <c r="N187" s="226">
        <v>0</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c r="M188" s="259" t="s">
        <v>129</v>
      </c>
      <c r="N188" s="661">
        <v>0.125</v>
      </c>
      <c r="O188" s="268" t="s">
        <v>1446</v>
      </c>
    </row>
    <row r="189" spans="1:15" s="4" customFormat="1" ht="51" x14ac:dyDescent="0.25">
      <c r="A189" s="82">
        <v>183</v>
      </c>
      <c r="B189" s="133" t="s">
        <v>293</v>
      </c>
      <c r="C189" s="133" t="s">
        <v>578</v>
      </c>
      <c r="D189" s="133" t="s">
        <v>300</v>
      </c>
      <c r="E189" s="122" t="s">
        <v>586</v>
      </c>
      <c r="F189" s="125" t="s">
        <v>300</v>
      </c>
      <c r="G189" s="140">
        <v>40</v>
      </c>
      <c r="H189" s="152">
        <v>0.125</v>
      </c>
      <c r="I189" s="133" t="s">
        <v>124</v>
      </c>
      <c r="J189" s="222" t="s">
        <v>587</v>
      </c>
      <c r="K189" s="5" t="s">
        <v>126</v>
      </c>
      <c r="L189" s="222"/>
      <c r="M189" s="259" t="s">
        <v>126</v>
      </c>
      <c r="N189" s="226">
        <v>0</v>
      </c>
      <c r="O189" s="225" t="s">
        <v>1447</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126</v>
      </c>
      <c r="L190" s="222"/>
      <c r="M190" s="259" t="s">
        <v>126</v>
      </c>
      <c r="N190" s="226">
        <v>0</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126</v>
      </c>
      <c r="L191" s="222"/>
      <c r="M191" s="259" t="s">
        <v>126</v>
      </c>
      <c r="N191" s="226">
        <v>0</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126</v>
      </c>
      <c r="L192" s="222"/>
      <c r="M192" s="259" t="s">
        <v>126</v>
      </c>
      <c r="N192" s="226">
        <v>0</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c r="M193" s="259" t="s">
        <v>126</v>
      </c>
      <c r="N193" s="226">
        <v>0</v>
      </c>
      <c r="O193" s="225"/>
    </row>
    <row r="194" spans="1:15" s="4" customFormat="1" ht="76.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225" t="s">
        <v>1448</v>
      </c>
    </row>
    <row r="195" spans="1:15" s="4" customFormat="1" ht="76.5" x14ac:dyDescent="0.25">
      <c r="A195" s="82">
        <v>189</v>
      </c>
      <c r="B195" s="133" t="s">
        <v>601</v>
      </c>
      <c r="C195" s="133" t="s">
        <v>602</v>
      </c>
      <c r="D195" s="133" t="s">
        <v>295</v>
      </c>
      <c r="E195" s="122" t="s">
        <v>606</v>
      </c>
      <c r="F195" s="125" t="s">
        <v>607</v>
      </c>
      <c r="G195" s="140" t="s">
        <v>125</v>
      </c>
      <c r="H195" s="138" t="s">
        <v>125</v>
      </c>
      <c r="I195" s="133" t="s">
        <v>166</v>
      </c>
      <c r="J195" s="222" t="s">
        <v>125</v>
      </c>
      <c r="K195" s="45">
        <v>0</v>
      </c>
      <c r="L195" s="223" t="s">
        <v>125</v>
      </c>
      <c r="M195" s="142" t="s">
        <v>407</v>
      </c>
      <c r="N195" s="85">
        <v>0</v>
      </c>
      <c r="O195" s="225"/>
    </row>
    <row r="196" spans="1:15" s="4" customFormat="1" ht="76.5" customHeight="1" x14ac:dyDescent="0.25">
      <c r="A196" s="82">
        <v>190</v>
      </c>
      <c r="B196" s="133" t="s">
        <v>601</v>
      </c>
      <c r="C196" s="133" t="s">
        <v>602</v>
      </c>
      <c r="D196" s="133" t="s">
        <v>603</v>
      </c>
      <c r="E196" s="122">
        <v>63</v>
      </c>
      <c r="F196" s="125" t="s">
        <v>608</v>
      </c>
      <c r="G196" s="140" t="s">
        <v>125</v>
      </c>
      <c r="H196" s="138" t="s">
        <v>125</v>
      </c>
      <c r="I196" s="133" t="s">
        <v>177</v>
      </c>
      <c r="J196" s="222" t="s">
        <v>125</v>
      </c>
      <c r="K196" s="5" t="s">
        <v>126</v>
      </c>
      <c r="L196" s="223" t="s">
        <v>125</v>
      </c>
      <c r="M196" s="247" t="s">
        <v>407</v>
      </c>
      <c r="N196" s="85">
        <v>0</v>
      </c>
      <c r="O196" s="225"/>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5" t="s">
        <v>126</v>
      </c>
      <c r="L198" s="223" t="s">
        <v>125</v>
      </c>
      <c r="M198" s="247" t="s">
        <v>407</v>
      </c>
      <c r="N198" s="226">
        <v>0</v>
      </c>
      <c r="O198" s="225" t="s">
        <v>1449</v>
      </c>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5" t="s">
        <v>126</v>
      </c>
      <c r="L199" s="223" t="s">
        <v>125</v>
      </c>
      <c r="M199" s="247" t="s">
        <v>407</v>
      </c>
      <c r="N199" s="226">
        <v>0</v>
      </c>
      <c r="O199" s="225"/>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5" t="s">
        <v>126</v>
      </c>
      <c r="L200" s="223" t="s">
        <v>125</v>
      </c>
      <c r="M200" s="247" t="s">
        <v>407</v>
      </c>
      <c r="N200" s="226">
        <v>0</v>
      </c>
      <c r="O200" s="225"/>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5" t="s">
        <v>126</v>
      </c>
      <c r="L201" s="223" t="s">
        <v>125</v>
      </c>
      <c r="M201" s="247" t="s">
        <v>407</v>
      </c>
      <c r="N201" s="226">
        <v>0</v>
      </c>
      <c r="O201" s="225"/>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407</v>
      </c>
      <c r="N202" s="226">
        <v>0</v>
      </c>
      <c r="O202" s="225"/>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407</v>
      </c>
      <c r="N203" s="226">
        <v>0</v>
      </c>
      <c r="O203" s="225"/>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407</v>
      </c>
      <c r="N204" s="226">
        <v>0</v>
      </c>
      <c r="O204" s="225"/>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407</v>
      </c>
      <c r="N205" s="226">
        <v>0</v>
      </c>
      <c r="O205" s="225"/>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407</v>
      </c>
      <c r="N206" s="226">
        <v>0</v>
      </c>
      <c r="O206" s="225"/>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407</v>
      </c>
      <c r="N207" s="226">
        <v>0</v>
      </c>
      <c r="O207" s="225"/>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407</v>
      </c>
      <c r="N208" s="226">
        <v>0</v>
      </c>
      <c r="O208" s="225"/>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407</v>
      </c>
      <c r="N209" s="226">
        <v>0</v>
      </c>
      <c r="O209" s="225"/>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407</v>
      </c>
      <c r="N210" s="226">
        <v>0</v>
      </c>
      <c r="O210" s="225"/>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407</v>
      </c>
      <c r="N211" s="226">
        <v>0</v>
      </c>
      <c r="O211" s="225"/>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45">
        <v>0</v>
      </c>
      <c r="L212" s="223" t="s">
        <v>125</v>
      </c>
      <c r="M212" s="247" t="s">
        <v>407</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c r="M213" s="259" t="s">
        <v>126</v>
      </c>
      <c r="N213" s="229">
        <v>0</v>
      </c>
      <c r="O213" s="230" t="s">
        <v>1450</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407</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407</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407</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407</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407</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407</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407</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407</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c r="L222" s="222" t="s">
        <v>126</v>
      </c>
      <c r="M222" s="259" t="s">
        <v>407</v>
      </c>
      <c r="N222" s="85">
        <v>0</v>
      </c>
      <c r="O222" s="225"/>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259" t="s">
        <v>126</v>
      </c>
      <c r="N223" s="226">
        <v>0</v>
      </c>
      <c r="O223" s="225" t="s">
        <v>1451</v>
      </c>
    </row>
    <row r="224" spans="1:15" s="4" customFormat="1" ht="76.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t="s">
        <v>673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407</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407</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407</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407</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0</v>
      </c>
      <c r="L229" s="283" t="s">
        <v>1452</v>
      </c>
      <c r="M229" s="284" t="s">
        <v>1452</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72">
        <v>0</v>
      </c>
      <c r="M230" s="269">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126</v>
      </c>
      <c r="L231" s="222"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126</v>
      </c>
      <c r="L232" s="222" t="s">
        <v>126</v>
      </c>
      <c r="M232" s="259"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126</v>
      </c>
      <c r="M233" s="259"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126</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126</v>
      </c>
      <c r="L238" s="222" t="s">
        <v>126</v>
      </c>
      <c r="M238" s="259" t="s">
        <v>126</v>
      </c>
      <c r="N238" s="85">
        <v>0</v>
      </c>
      <c r="O238" s="225" t="s">
        <v>1453</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407</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407</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407</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407</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407</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126</v>
      </c>
      <c r="L244" s="223"/>
      <c r="M244" s="259" t="s">
        <v>126</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t="s">
        <v>125</v>
      </c>
      <c r="M245" s="259" t="s">
        <v>126</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259"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t="s">
        <v>125</v>
      </c>
      <c r="M247" s="259"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126</v>
      </c>
      <c r="N250" s="226">
        <v>0</v>
      </c>
      <c r="O250" s="225" t="s">
        <v>1454</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c r="M251" s="259"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c r="M252" s="259"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c r="M253" s="259"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c r="M255" s="259"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126</v>
      </c>
      <c r="N256" s="226">
        <v>0</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126</v>
      </c>
      <c r="N257" s="226">
        <v>0</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0.65</v>
      </c>
      <c r="L258" s="294" t="s">
        <v>1455</v>
      </c>
      <c r="M258" s="295">
        <v>0</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853</v>
      </c>
      <c r="L259" s="272">
        <v>853</v>
      </c>
      <c r="M259" s="269">
        <v>558</v>
      </c>
      <c r="N259" s="85">
        <v>0</v>
      </c>
      <c r="O259" s="268" t="s">
        <v>1456</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805</v>
      </c>
      <c r="L260" s="272">
        <v>805</v>
      </c>
      <c r="M260" s="324">
        <v>542.5</v>
      </c>
      <c r="N260" s="85">
        <v>0</v>
      </c>
      <c r="O260" s="268" t="s">
        <v>1457</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268" t="s">
        <v>1458</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129</v>
      </c>
      <c r="L263" s="222" t="s">
        <v>129</v>
      </c>
      <c r="M263" s="259" t="s">
        <v>129</v>
      </c>
      <c r="N263" s="1536"/>
      <c r="O263" s="268" t="s">
        <v>1459</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129</v>
      </c>
      <c r="M264" s="259" t="s">
        <v>129</v>
      </c>
      <c r="N264" s="1535">
        <v>0.3</v>
      </c>
      <c r="O264" s="298" t="s">
        <v>1460</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225" t="s">
        <v>1461</v>
      </c>
    </row>
    <row r="266" spans="1:15" x14ac:dyDescent="0.25">
      <c r="E266" s="95"/>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sheetData>
  <sheetProtection formatCells="0" formatColumns="0" formatRows="0" insertColumns="0" insertHyperlinks="0"/>
  <mergeCells count="36">
    <mergeCell ref="A4:E4"/>
    <mergeCell ref="F4:K4"/>
    <mergeCell ref="L4:O4"/>
    <mergeCell ref="A5:E5"/>
    <mergeCell ref="F5:K5"/>
    <mergeCell ref="L5:O5"/>
    <mergeCell ref="A1:O1"/>
    <mergeCell ref="A2:E2"/>
    <mergeCell ref="F2:K2"/>
    <mergeCell ref="L2:O2"/>
    <mergeCell ref="A3:E3"/>
    <mergeCell ref="F3:K3"/>
    <mergeCell ref="L3:O3"/>
    <mergeCell ref="N7:N8"/>
    <mergeCell ref="N11:N12"/>
    <mergeCell ref="G43:G56"/>
    <mergeCell ref="G102:G113"/>
    <mergeCell ref="G134:G139"/>
    <mergeCell ref="G7:G8"/>
    <mergeCell ref="G9:G12"/>
    <mergeCell ref="G17:G19"/>
    <mergeCell ref="G39:G42"/>
    <mergeCell ref="H7:H8"/>
    <mergeCell ref="G156:G160"/>
    <mergeCell ref="G170:G176"/>
    <mergeCell ref="G180:G183"/>
    <mergeCell ref="N262:N263"/>
    <mergeCell ref="G264:G265"/>
    <mergeCell ref="H264:H265"/>
    <mergeCell ref="N264:N265"/>
    <mergeCell ref="G197:G211"/>
    <mergeCell ref="G225:G228"/>
    <mergeCell ref="G245:G249"/>
    <mergeCell ref="G250:G254"/>
    <mergeCell ref="G262:G263"/>
    <mergeCell ref="H262:H263"/>
  </mergeCells>
  <dataValidations count="8">
    <dataValidation type="list" allowBlank="1" showInputMessage="1" showErrorMessage="1" sqref="N258" xr:uid="{4C4E0B12-030E-4780-8350-299861C1C1E0}">
      <formula1>"0%,20%"</formula1>
    </dataValidation>
    <dataValidation type="list" allowBlank="1" showInputMessage="1" showErrorMessage="1" sqref="N131" xr:uid="{B12C1840-B6BD-46AF-A9B9-F16376158528}">
      <formula1>"0%,30%"</formula1>
    </dataValidation>
    <dataValidation type="whole" allowBlank="1" showInputMessage="1" showErrorMessage="1" sqref="I130 L231 L185:M185 L235:M235 M197 L261:M261 K130:M130 K43 K85 K20 K229:K230 K67:K68 K83 K102 K74:K81 K114:K116 K141:K142 K156 K60:K61 K259:K260 K145 L114" xr:uid="{C4DE4D42-B15D-45DE-9C50-07A5E4C4BBC6}">
      <formula1>0</formula1>
      <formula2>10000000</formula2>
    </dataValidation>
    <dataValidation type="list" allowBlank="1" showInputMessage="1" showErrorMessage="1" sqref="K140 L94:M97 L178:L179 K198:K211 K45:K56 K147:K149 K196 K94:K101 K169:K176 K223 K143 K157:K160 K152:K155 K116 K163:K166 K103:K112 K131:K138 K114:L114" xr:uid="{88431120-0121-415C-A498-54589BE26972}">
      <formula1>"SI,NO,NO APLICA"</formula1>
    </dataValidation>
    <dataValidation type="list" allowBlank="1" showInputMessage="1" showErrorMessage="1" sqref="I129 M7:M9 K186:M194 K167:M167 K150:M150 K236:K242 K69:M69 K144:M144 K87:M92 M45:M55 K35:K37 K57:M57 M18:M19 L163:M163 K65:M65 K129:M129 K21:M21 K262:M265 L256:M257 K244:K257 L184 M23:M24 M231 K73 K161:M161 M223:M224 K39:K41 K231:K234 K7:K9 K11:K16 K63 K18:K19 K59 K213:K221 K177:K184 K224:K228 K23:K33 K66 K71 M11:M16 M236:M238 M244" xr:uid="{7C424F3F-2A02-4D6C-94DF-AD642F509957}">
      <formula1>"SI,NO"</formula1>
    </dataValidation>
    <dataValidation type="list" allowBlank="1" showInputMessage="1" showErrorMessage="1" sqref="N100" xr:uid="{BC05CBE3-3671-4C2C-B321-5DCE83F14D67}">
      <formula1>"0%,20%,39%,50%"</formula1>
    </dataValidation>
    <dataValidation type="list" allowBlank="1" showInputMessage="1" showErrorMessage="1" sqref="L98:M98 L154:M155 L135:L139 M100:M101 L103:M113 L101 M114:M115 M131:M139 M141:M143" xr:uid="{74AB5BEB-2C80-43BD-B66B-BF61F2DA8482}">
      <formula1>"SI,NO,NO APLICA,VACIO"</formula1>
    </dataValidation>
    <dataValidation type="list" allowBlank="1" showInputMessage="1" showErrorMessage="1" sqref="L36:L37 L213:L216 M62:M64 L147:M149 M140 L250:L255 L236:L238 L232:M234 M58:M59 M198:M222 M66 L166 L99:M99 L152:M153 M196 L39:M41 M121:M128 L222:L224 M168:M184 M70:M73 L141:L142 L157:L160 L181:L183 M225:M228 M156:M160 M162 L169 M239:M243 M22 M164:M166 M25:M37 L63 M75 M79:M81 M83 M85 M151 M245:M255" xr:uid="{5BEFA72D-E0EC-486D-80D8-022DC3CCA710}">
      <formula1>"SI,NO,VACIO"</formula1>
    </dataValidation>
  </dataValidations>
  <hyperlinks>
    <hyperlink ref="O35" r:id="rId1" display="https://secretariageneral.gov.co/sites/default/files/instrumentos_gestion_informacion/pgd_v5_2021-2021.pdf" xr:uid="{56BD51AD-F649-441C-A8F1-410FB9E22CD6}"/>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V91"/>
  <sheetViews>
    <sheetView showGridLines="0" topLeftCell="J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0.85546875" style="198" customWidth="1"/>
    <col min="7" max="7" width="13.42578125" style="198" customWidth="1"/>
    <col min="8" max="8" width="13.140625" style="198" bestFit="1" customWidth="1"/>
    <col min="9" max="9" width="18.42578125" style="198" customWidth="1"/>
    <col min="10" max="10" width="19.140625" style="198" customWidth="1"/>
    <col min="11" max="11" width="28.42578125" style="198" customWidth="1"/>
    <col min="12" max="12" width="31.5703125" style="198" customWidth="1"/>
    <col min="13" max="14" width="11.42578125" style="198"/>
    <col min="15" max="15" width="13.5703125" style="198" bestFit="1" customWidth="1"/>
    <col min="16" max="16" width="11.42578125" style="24"/>
    <col min="17" max="17" width="57.28515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0.30000000000000004</v>
      </c>
      <c r="E2" s="1446" t="s">
        <v>775</v>
      </c>
      <c r="F2" s="1443" t="s">
        <v>121</v>
      </c>
      <c r="G2" s="1503">
        <v>0.3</v>
      </c>
      <c r="H2" s="1506">
        <f>+M6</f>
        <v>1</v>
      </c>
      <c r="I2" s="1499">
        <f>+O6</f>
        <v>0.65000000000000013</v>
      </c>
      <c r="J2" s="1499">
        <f>+I2/H2</f>
        <v>0.65000000000000013</v>
      </c>
      <c r="K2" s="25" t="s">
        <v>776</v>
      </c>
      <c r="L2" s="25" t="s">
        <v>777</v>
      </c>
      <c r="M2" s="159">
        <v>0.4</v>
      </c>
      <c r="N2" s="160">
        <f>+M2*G2*C2</f>
        <v>3.5999999999999997E-2</v>
      </c>
      <c r="O2" s="161">
        <f>+'1008 IDCBIS Ver.'!N7</f>
        <v>0.4</v>
      </c>
      <c r="Q2" s="301" t="s">
        <v>778</v>
      </c>
      <c r="R2" s="119" t="s">
        <v>1130</v>
      </c>
      <c r="S2" s="119" t="s">
        <v>1389</v>
      </c>
      <c r="T2" s="119" t="s">
        <v>1130</v>
      </c>
      <c r="U2" s="119" t="s">
        <v>1462</v>
      </c>
      <c r="V2" s="119" t="s">
        <v>782</v>
      </c>
    </row>
    <row r="3" spans="1:22" ht="18" customHeight="1" x14ac:dyDescent="0.25">
      <c r="A3" s="1426"/>
      <c r="B3" s="1429"/>
      <c r="C3" s="1461"/>
      <c r="D3" s="1458"/>
      <c r="E3" s="1447"/>
      <c r="F3" s="1444"/>
      <c r="G3" s="1504"/>
      <c r="H3" s="1507"/>
      <c r="I3" s="1500"/>
      <c r="J3" s="1500"/>
      <c r="K3" s="26" t="s">
        <v>784</v>
      </c>
      <c r="L3" s="26" t="s">
        <v>785</v>
      </c>
      <c r="M3" s="20">
        <v>0.4</v>
      </c>
      <c r="N3" s="162">
        <f>+M3*G2*C2</f>
        <v>3.5999999999999997E-2</v>
      </c>
      <c r="O3" s="163">
        <f>+'1008 IDCBIS Ver.'!N11</f>
        <v>0.2</v>
      </c>
      <c r="Q3" s="301" t="s">
        <v>786</v>
      </c>
      <c r="R3" s="119" t="s">
        <v>1391</v>
      </c>
      <c r="S3" s="119" t="s">
        <v>1390</v>
      </c>
      <c r="T3" s="119" t="s">
        <v>1463</v>
      </c>
      <c r="U3" s="119" t="s">
        <v>1463</v>
      </c>
      <c r="V3" s="119" t="s">
        <v>1390</v>
      </c>
    </row>
    <row r="4" spans="1:22" ht="18" customHeight="1" x14ac:dyDescent="0.25">
      <c r="A4" s="1426"/>
      <c r="B4" s="1429"/>
      <c r="C4" s="1461"/>
      <c r="D4" s="1458"/>
      <c r="E4" s="1447"/>
      <c r="F4" s="1444"/>
      <c r="G4" s="1504"/>
      <c r="H4" s="1507"/>
      <c r="I4" s="1500"/>
      <c r="J4" s="1500"/>
      <c r="K4" s="26" t="s">
        <v>789</v>
      </c>
      <c r="L4" s="26" t="s">
        <v>790</v>
      </c>
      <c r="M4" s="20">
        <v>0.05</v>
      </c>
      <c r="N4" s="162">
        <f>+M4*G2*C2</f>
        <v>4.4999999999999997E-3</v>
      </c>
      <c r="O4" s="163">
        <f>+'1008 IDCBIS Ver.'!N17</f>
        <v>0.05</v>
      </c>
      <c r="Q4" s="301" t="s">
        <v>791</v>
      </c>
      <c r="R4" s="119" t="s">
        <v>1464</v>
      </c>
      <c r="S4" s="119" t="s">
        <v>1464</v>
      </c>
      <c r="T4" s="119" t="s">
        <v>1464</v>
      </c>
      <c r="U4" s="119" t="s">
        <v>976</v>
      </c>
      <c r="V4" s="119" t="s">
        <v>976</v>
      </c>
    </row>
    <row r="5" spans="1:22" ht="18" customHeight="1" thickBot="1" x14ac:dyDescent="0.3">
      <c r="A5" s="1426"/>
      <c r="B5" s="1429"/>
      <c r="C5" s="1461"/>
      <c r="D5" s="1458"/>
      <c r="E5" s="1447"/>
      <c r="F5" s="1444"/>
      <c r="G5" s="1504"/>
      <c r="H5" s="1507"/>
      <c r="I5" s="1500"/>
      <c r="J5" s="1500"/>
      <c r="K5" s="101" t="s">
        <v>797</v>
      </c>
      <c r="L5" s="101" t="s">
        <v>798</v>
      </c>
      <c r="M5" s="164">
        <v>0.15</v>
      </c>
      <c r="N5" s="165">
        <f>+M5*G2*C2</f>
        <v>1.35E-2</v>
      </c>
      <c r="O5" s="166">
        <f>+'1008 IDCBIS Ver.'!N20</f>
        <v>0</v>
      </c>
      <c r="Q5" s="301" t="s">
        <v>799</v>
      </c>
      <c r="R5" s="301">
        <v>4.2857142857142864E-2</v>
      </c>
      <c r="S5" s="301">
        <v>9.285714285714286E-2</v>
      </c>
      <c r="T5" s="301">
        <v>6.4285714285714293E-2</v>
      </c>
      <c r="U5" s="301">
        <v>0.143375</v>
      </c>
      <c r="V5" s="301">
        <f>+D91</f>
        <v>0.17849038461538463</v>
      </c>
    </row>
    <row r="6" spans="1:22" ht="18" customHeight="1" thickBot="1" x14ac:dyDescent="0.3">
      <c r="A6" s="1426"/>
      <c r="B6" s="1429"/>
      <c r="C6" s="1461"/>
      <c r="D6" s="1458"/>
      <c r="E6" s="1448"/>
      <c r="F6" s="1445"/>
      <c r="G6" s="1505"/>
      <c r="H6" s="1508"/>
      <c r="I6" s="1501"/>
      <c r="J6" s="1502"/>
      <c r="K6" s="97" t="s">
        <v>800</v>
      </c>
      <c r="L6" s="98">
        <f>+O6/M6</f>
        <v>0.65000000000000013</v>
      </c>
      <c r="M6" s="99">
        <f>SUM(M2:M5)</f>
        <v>1</v>
      </c>
      <c r="N6" s="100">
        <f>SUM(N2:N5)</f>
        <v>0.09</v>
      </c>
      <c r="O6" s="73">
        <f>+O2+O3+O4+O5</f>
        <v>0.65000000000000013</v>
      </c>
    </row>
    <row r="7" spans="1:22" ht="15" customHeight="1" x14ac:dyDescent="0.25">
      <c r="A7" s="1426"/>
      <c r="B7" s="1429"/>
      <c r="C7" s="1461"/>
      <c r="D7" s="1458"/>
      <c r="E7" s="1440" t="s">
        <v>801</v>
      </c>
      <c r="F7" s="1443" t="s">
        <v>802</v>
      </c>
      <c r="G7" s="1503">
        <v>0.35</v>
      </c>
      <c r="H7" s="1506">
        <f>+M11</f>
        <v>1</v>
      </c>
      <c r="I7" s="1499">
        <f>+O11</f>
        <v>0.3</v>
      </c>
      <c r="J7" s="1499">
        <f>+I7/H7</f>
        <v>0.3</v>
      </c>
      <c r="K7" s="25" t="s">
        <v>803</v>
      </c>
      <c r="L7" s="25" t="s">
        <v>804</v>
      </c>
      <c r="M7" s="159">
        <v>0.1</v>
      </c>
      <c r="N7" s="160">
        <f>+M7*G7*C2</f>
        <v>1.0499999999999999E-2</v>
      </c>
      <c r="O7" s="161">
        <f>+'1008 IDCBIS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+'1008 IDCBIS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+'1008 IDCBIS Ver.'!N38</f>
        <v>0</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+'1008 IDCBIS Ver.'!N43</f>
        <v>0.3</v>
      </c>
    </row>
    <row r="11" spans="1:22" ht="15.75" thickBot="1" x14ac:dyDescent="0.3">
      <c r="A11" s="1426"/>
      <c r="B11" s="1429"/>
      <c r="C11" s="1461"/>
      <c r="D11" s="1458"/>
      <c r="E11" s="1442"/>
      <c r="F11" s="1445"/>
      <c r="G11" s="1505"/>
      <c r="H11" s="1508"/>
      <c r="I11" s="1501"/>
      <c r="J11" s="1502"/>
      <c r="K11" s="97" t="s">
        <v>800</v>
      </c>
      <c r="L11" s="98">
        <f>+O11/M11</f>
        <v>0.3</v>
      </c>
      <c r="M11" s="99">
        <f>SUM(M7:M10)</f>
        <v>1</v>
      </c>
      <c r="N11" s="100">
        <f>SUM(N7:N10)</f>
        <v>0.105</v>
      </c>
      <c r="O11" s="73">
        <f>+O7+O8+O9+O10</f>
        <v>0.3</v>
      </c>
    </row>
    <row r="12" spans="1:22" ht="15.75" customHeight="1" x14ac:dyDescent="0.25">
      <c r="A12" s="1426"/>
      <c r="B12" s="1429"/>
      <c r="C12" s="1461"/>
      <c r="D12" s="1458"/>
      <c r="E12" s="1446" t="s">
        <v>811</v>
      </c>
      <c r="F12" s="1443" t="s">
        <v>812</v>
      </c>
      <c r="G12" s="1503">
        <v>0.35</v>
      </c>
      <c r="H12" s="1506">
        <f>+M16</f>
        <v>1</v>
      </c>
      <c r="I12" s="1499">
        <f>+O16</f>
        <v>0</v>
      </c>
      <c r="J12" s="1499">
        <f>+I12/H12</f>
        <v>0</v>
      </c>
      <c r="K12" s="25" t="s">
        <v>813</v>
      </c>
      <c r="L12" s="25" t="s">
        <v>804</v>
      </c>
      <c r="M12" s="159">
        <v>0.1</v>
      </c>
      <c r="N12" s="160">
        <f>+M12*G$12*C$2</f>
        <v>1.0499999999999999E-2</v>
      </c>
      <c r="O12" s="161">
        <f>+'1008 IDCBIS Ver.'!N57</f>
        <v>0</v>
      </c>
    </row>
    <row r="13" spans="1:22" x14ac:dyDescent="0.25">
      <c r="A13" s="1426"/>
      <c r="B13" s="1429"/>
      <c r="C13" s="1461"/>
      <c r="D13" s="1458"/>
      <c r="E13" s="1447"/>
      <c r="F13" s="1444"/>
      <c r="G13" s="1504"/>
      <c r="H13" s="1507"/>
      <c r="I13" s="1500"/>
      <c r="J13" s="1500"/>
      <c r="K13" s="26" t="s">
        <v>814</v>
      </c>
      <c r="L13" s="26" t="s">
        <v>815</v>
      </c>
      <c r="M13" s="20">
        <v>0.1</v>
      </c>
      <c r="N13" s="162">
        <f>+M13*G$12*C$2</f>
        <v>1.0499999999999999E-2</v>
      </c>
      <c r="O13" s="163">
        <f>+'1008 IDCBIS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+'1008 IDCBIS Ver.'!N61</f>
        <v>0</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+'1008 IDCBIS Ver.'!N63</f>
        <v>0</v>
      </c>
    </row>
    <row r="16" spans="1:22" ht="15.75" thickBot="1" x14ac:dyDescent="0.3">
      <c r="A16" s="1427"/>
      <c r="B16" s="1430"/>
      <c r="C16" s="1462"/>
      <c r="D16" s="1464"/>
      <c r="E16" s="1448"/>
      <c r="F16" s="1445"/>
      <c r="G16" s="1505"/>
      <c r="H16" s="1508"/>
      <c r="I16" s="1501"/>
      <c r="J16" s="1502"/>
      <c r="K16" s="97" t="s">
        <v>800</v>
      </c>
      <c r="L16" s="98">
        <f>+O16/M16</f>
        <v>0</v>
      </c>
      <c r="M16" s="99">
        <f>SUM(M12:M15)</f>
        <v>1</v>
      </c>
      <c r="N16" s="100">
        <f>SUM(N12:N15)</f>
        <v>0.105</v>
      </c>
      <c r="O16" s="73">
        <f>+O12+O13+O14+O15</f>
        <v>0</v>
      </c>
    </row>
    <row r="17" spans="1:15" ht="15" customHeight="1" x14ac:dyDescent="0.25">
      <c r="A17" s="1449">
        <v>2</v>
      </c>
      <c r="B17" s="1451" t="s">
        <v>820</v>
      </c>
      <c r="C17" s="1454">
        <v>0.55000000000000004</v>
      </c>
      <c r="D17" s="1457">
        <f>+(G17*J17)+(G21*J21)+(G27*J27)+(G31*J31)+(G38*J38)+(G46*J46)+(G54*J54)</f>
        <v>0.10634615384615385</v>
      </c>
      <c r="E17" s="1440" t="s">
        <v>821</v>
      </c>
      <c r="F17" s="1443" t="s">
        <v>294</v>
      </c>
      <c r="G17" s="1503">
        <v>0.15</v>
      </c>
      <c r="H17" s="1506">
        <f>+M20</f>
        <v>1</v>
      </c>
      <c r="I17" s="1509">
        <f>+O20</f>
        <v>0</v>
      </c>
      <c r="J17" s="1512">
        <f>+I17/H17</f>
        <v>0</v>
      </c>
      <c r="K17" s="25" t="s">
        <v>822</v>
      </c>
      <c r="L17" s="25" t="s">
        <v>804</v>
      </c>
      <c r="M17" s="167">
        <v>0.1</v>
      </c>
      <c r="N17" s="168">
        <f>+M17*G$17*C$17</f>
        <v>8.2500000000000004E-3</v>
      </c>
      <c r="O17" s="169">
        <f>+'1008 IDCBIS Ver.'!N65</f>
        <v>0</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+'1008 IDCBIS 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+'1008 IDCBIS Ver.'!N68</f>
        <v>0</v>
      </c>
    </row>
    <row r="20" spans="1:15" ht="15.75" thickBot="1" x14ac:dyDescent="0.3">
      <c r="A20" s="1441"/>
      <c r="B20" s="1452"/>
      <c r="C20" s="1455"/>
      <c r="D20" s="1458"/>
      <c r="E20" s="1442"/>
      <c r="F20" s="1445"/>
      <c r="G20" s="1505"/>
      <c r="H20" s="1508"/>
      <c r="I20" s="1511"/>
      <c r="J20" s="1514"/>
      <c r="K20" s="97" t="s">
        <v>800</v>
      </c>
      <c r="L20" s="98">
        <f>+O20/M20</f>
        <v>0</v>
      </c>
      <c r="M20" s="99">
        <f>SUM(M17:M19)</f>
        <v>1</v>
      </c>
      <c r="N20" s="100">
        <f>SUM(N17:N19)</f>
        <v>8.2500000000000004E-2</v>
      </c>
      <c r="O20" s="174">
        <f>+O17+O18+O19</f>
        <v>0</v>
      </c>
    </row>
    <row r="21" spans="1:15" ht="15" customHeight="1" x14ac:dyDescent="0.25">
      <c r="A21" s="1441"/>
      <c r="B21" s="1452"/>
      <c r="C21" s="1455"/>
      <c r="D21" s="1458"/>
      <c r="E21" s="1440" t="s">
        <v>827</v>
      </c>
      <c r="F21" s="1443" t="s">
        <v>828</v>
      </c>
      <c r="G21" s="1503">
        <v>0.15</v>
      </c>
      <c r="H21" s="1506">
        <f>+M26</f>
        <v>1</v>
      </c>
      <c r="I21" s="1499">
        <f>+O26</f>
        <v>0</v>
      </c>
      <c r="J21" s="1499">
        <f>+I21/H21</f>
        <v>0</v>
      </c>
      <c r="K21" s="28" t="s">
        <v>829</v>
      </c>
      <c r="L21" s="28" t="s">
        <v>830</v>
      </c>
      <c r="M21" s="175">
        <v>0.1</v>
      </c>
      <c r="N21" s="176">
        <f>+M21*G$21*C$17</f>
        <v>8.2500000000000004E-3</v>
      </c>
      <c r="O21" s="177">
        <f>+'1008 IDCBIS 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+'1008 IDCBIS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+'1008 IDCBIS Ver.'!N73</f>
        <v>0</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+'1008 IDCBIS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v>
      </c>
      <c r="M26" s="99">
        <f>SUM(M21:M25)</f>
        <v>1</v>
      </c>
      <c r="N26" s="100">
        <f>SUM(N21:N25)</f>
        <v>8.2500000000000004E-2</v>
      </c>
      <c r="O26" s="174">
        <f>+O21+O22+O23+O24+O25</f>
        <v>0</v>
      </c>
    </row>
    <row r="27" spans="1:15" ht="24" x14ac:dyDescent="0.25">
      <c r="A27" s="1441"/>
      <c r="B27" s="1452"/>
      <c r="C27" s="1455"/>
      <c r="D27" s="1458"/>
      <c r="E27" s="1440" t="s">
        <v>838</v>
      </c>
      <c r="F27" s="1443" t="s">
        <v>839</v>
      </c>
      <c r="G27" s="1503">
        <v>0.2</v>
      </c>
      <c r="H27" s="1506">
        <f>+M30</f>
        <v>1</v>
      </c>
      <c r="I27" s="1499">
        <f>+O30</f>
        <v>0.46923076923076923</v>
      </c>
      <c r="J27" s="1499">
        <f>+I27/H27</f>
        <v>0.46923076923076923</v>
      </c>
      <c r="K27" s="28" t="s">
        <v>840</v>
      </c>
      <c r="L27" s="28" t="s">
        <v>841</v>
      </c>
      <c r="M27" s="179">
        <v>0.1</v>
      </c>
      <c r="N27" s="180">
        <f>+M27*G$27*C$17</f>
        <v>1.1000000000000003E-2</v>
      </c>
      <c r="O27" s="177">
        <f>+'1008 IDCBIS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+'1008 IDCBIS Ver.'!N130</f>
        <v>0.36923076923076925</v>
      </c>
    </row>
    <row r="29" spans="1:15" ht="15.75" thickBot="1" x14ac:dyDescent="0.3">
      <c r="A29" s="1441"/>
      <c r="B29" s="1452"/>
      <c r="C29" s="1455"/>
      <c r="D29" s="1458"/>
      <c r="E29" s="1441"/>
      <c r="F29" s="1444"/>
      <c r="G29" s="1504"/>
      <c r="H29" s="1507"/>
      <c r="I29" s="1500"/>
      <c r="J29" s="1500"/>
      <c r="K29" s="101" t="s">
        <v>844</v>
      </c>
      <c r="L29" s="101" t="s">
        <v>845</v>
      </c>
      <c r="M29" s="164">
        <v>0.3</v>
      </c>
      <c r="N29" s="165">
        <f>+M29*G$27*C$17</f>
        <v>3.3000000000000002E-2</v>
      </c>
      <c r="O29" s="173">
        <f>+'1008 IDCBIS Ver.'!N131</f>
        <v>0</v>
      </c>
    </row>
    <row r="30" spans="1:15" ht="15.75" thickBot="1" x14ac:dyDescent="0.3">
      <c r="A30" s="1441"/>
      <c r="B30" s="1452"/>
      <c r="C30" s="1455"/>
      <c r="D30" s="1458"/>
      <c r="E30" s="1442"/>
      <c r="F30" s="1445"/>
      <c r="G30" s="1505"/>
      <c r="H30" s="1508"/>
      <c r="I30" s="1501"/>
      <c r="J30" s="1502"/>
      <c r="K30" s="97" t="s">
        <v>800</v>
      </c>
      <c r="L30" s="98">
        <f>+O30/M30</f>
        <v>0.46923076923076923</v>
      </c>
      <c r="M30" s="99">
        <f>SUM(M27:M29)</f>
        <v>1</v>
      </c>
      <c r="N30" s="100">
        <f>SUM(N27:N29)</f>
        <v>0.11000000000000001</v>
      </c>
      <c r="O30" s="174">
        <f>+O27+O28+O29</f>
        <v>0.46923076923076923</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+'1008 IDCBIS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+'1008 IDCBIS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+'1008 IDCBIS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+'1008 IDCBIS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+'1008 IDCBIS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+'1008 IDCBIS 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+'1008 IDCBIS Ver.'!N161</f>
        <v>0</v>
      </c>
    </row>
    <row r="39" spans="1:15" x14ac:dyDescent="0.25">
      <c r="A39" s="1441"/>
      <c r="B39" s="1452"/>
      <c r="C39" s="1455"/>
      <c r="D39" s="1458"/>
      <c r="E39" s="1441"/>
      <c r="F39" s="1444"/>
      <c r="G39" s="1504"/>
      <c r="H39" s="1507"/>
      <c r="I39" s="1500"/>
      <c r="J39" s="1500"/>
      <c r="K39" s="26" t="s">
        <v>862</v>
      </c>
      <c r="L39" s="26" t="s">
        <v>863</v>
      </c>
      <c r="M39" s="20">
        <v>0.25</v>
      </c>
      <c r="N39" s="162">
        <f>+(M39/H38)*G$38*C$17</f>
        <v>5.000000000000001E-2</v>
      </c>
      <c r="O39" s="170">
        <f>+'1008 IDCBIS Ver.'!N164</f>
        <v>0</v>
      </c>
    </row>
    <row r="40" spans="1:15" x14ac:dyDescent="0.25">
      <c r="A40" s="1441"/>
      <c r="B40" s="1452"/>
      <c r="C40" s="1455"/>
      <c r="D40" s="1458"/>
      <c r="E40" s="1441"/>
      <c r="F40" s="1444"/>
      <c r="G40" s="1504"/>
      <c r="H40" s="1507"/>
      <c r="I40" s="1500"/>
      <c r="J40" s="1500"/>
      <c r="K40" s="26" t="s">
        <v>864</v>
      </c>
      <c r="L40" s="26" t="s">
        <v>865</v>
      </c>
      <c r="M40" s="20">
        <v>0.1</v>
      </c>
      <c r="N40" s="162">
        <f>+(M40/H38)*G$38*C$17</f>
        <v>2.0000000000000004E-2</v>
      </c>
      <c r="O40" s="170">
        <f>+'1008 IDCBIS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+'1008 IDCBIS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+'1008 IDCBIS Ver.'!N244</f>
        <v>0</v>
      </c>
    </row>
    <row r="43" spans="1:15" x14ac:dyDescent="0.25">
      <c r="A43" s="1441"/>
      <c r="B43" s="1452"/>
      <c r="C43" s="1455"/>
      <c r="D43" s="1458"/>
      <c r="E43" s="1441"/>
      <c r="F43" s="1444"/>
      <c r="G43" s="1504"/>
      <c r="H43" s="1507"/>
      <c r="I43" s="1500"/>
      <c r="J43" s="1500"/>
      <c r="K43" s="26" t="s">
        <v>870</v>
      </c>
      <c r="L43" s="26" t="s">
        <v>871</v>
      </c>
      <c r="M43" s="20">
        <v>0.25</v>
      </c>
      <c r="N43" s="162">
        <f>+(M43/H$82)*G$82*C$63</f>
        <v>2.2222222222222227E-2</v>
      </c>
      <c r="O43" s="170">
        <f>+'1008 IDCBIS Ver.'!N249</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+'1008 IDCBIS Ver.'!N254</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+'1008 IDCBIS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+'1008 IDCBIS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+'1008 IDCBIS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+'1008 IDCBIS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+'1008 IDCBIS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+'1008 IDCBIS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+'1008 IDCBIS 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0.125</v>
      </c>
      <c r="J54" s="1519">
        <f>+I54/H54</f>
        <v>0.125</v>
      </c>
      <c r="K54" s="28" t="s">
        <v>891</v>
      </c>
      <c r="L54" s="28" t="s">
        <v>581</v>
      </c>
      <c r="M54" s="180">
        <v>0.125</v>
      </c>
      <c r="N54" s="176">
        <f>+M54*G$54*C$17</f>
        <v>6.8750000000000009E-3</v>
      </c>
      <c r="O54" s="177">
        <f>+'1008 IDCBIS 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+'1008 IDCBIS Ver.'!N187</f>
        <v>0</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+'1008 IDCBIS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+'1008 IDCBIS Ver.'!N189</f>
        <v>0</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+'1008 IDCBIS Ver.'!N190</f>
        <v>0</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+'1008 IDCBIS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+'1008 IDCBIS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+'1008 IDCBIS Ver.'!N193</f>
        <v>0</v>
      </c>
    </row>
    <row r="62" spans="1:15" ht="15.75" thickBot="1" x14ac:dyDescent="0.3">
      <c r="A62" s="1450"/>
      <c r="B62" s="1453"/>
      <c r="C62" s="1456"/>
      <c r="D62" s="1459"/>
      <c r="E62" s="1450"/>
      <c r="F62" s="1477"/>
      <c r="G62" s="1525"/>
      <c r="H62" s="1527"/>
      <c r="I62" s="1530"/>
      <c r="J62" s="1521"/>
      <c r="K62" s="97" t="s">
        <v>800</v>
      </c>
      <c r="L62" s="98">
        <f>+O62/M62</f>
        <v>0.125</v>
      </c>
      <c r="M62" s="99">
        <f>SUM(M54:M61)</f>
        <v>1</v>
      </c>
      <c r="N62" s="100">
        <f>SUM(N54:N61)</f>
        <v>5.5E-2</v>
      </c>
      <c r="O62" s="174">
        <f>+O54+O55+O56+O57+O58+O59+O60+O61</f>
        <v>0.125</v>
      </c>
    </row>
    <row r="63" spans="1:15" ht="15" customHeight="1" x14ac:dyDescent="0.25">
      <c r="A63" s="1440">
        <v>3</v>
      </c>
      <c r="B63" s="1484" t="s">
        <v>899</v>
      </c>
      <c r="C63" s="1486">
        <v>0.1</v>
      </c>
      <c r="D63" s="1488">
        <f>+(J63*G63)+(J82*G82)+(J83*G83)+(J84*G84)</f>
        <v>0</v>
      </c>
      <c r="E63" s="1492" t="s">
        <v>133</v>
      </c>
      <c r="F63" s="1443" t="s">
        <v>900</v>
      </c>
      <c r="G63" s="1503">
        <v>0.3</v>
      </c>
      <c r="H63" s="1516">
        <f>+M81</f>
        <v>1</v>
      </c>
      <c r="I63" s="1528">
        <f>+O81</f>
        <v>0</v>
      </c>
      <c r="J63" s="1519">
        <f>+I63/H63</f>
        <v>0</v>
      </c>
      <c r="K63" s="28" t="s">
        <v>136</v>
      </c>
      <c r="L63" s="28" t="s">
        <v>804</v>
      </c>
      <c r="M63" s="179">
        <v>0.1</v>
      </c>
      <c r="N63" s="176">
        <f>+M63*G$63*C$63</f>
        <v>3.0000000000000001E-3</v>
      </c>
      <c r="O63" s="177">
        <f>+'1008 IDCBIS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+'1008 IDCBIS Ver.'!N198</f>
        <v>0</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++'1008 IDCBIS Ver.'!N199</f>
        <v>0</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+'1008 IDCBIS Ver.'!N200</f>
        <v>0</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+'1008 IDCBIS Ver.'!N198</f>
        <v>0</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+'1008 IDCBIS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++'1008 IDCBIS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+'1008 IDCBIS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+'1008 IDCBIS Ver.'!N202</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+'1008 IDCBIS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+'1008 IDCBIS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+'1008 IDCBIS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+'1008 IDCBIS Ver.'!N206</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+'1008 IDCBIS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+'1008 IDCBIS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+'1008 IDCBIS Ver.'!N224</f>
        <v>0</v>
      </c>
    </row>
    <row r="79" spans="1:15" x14ac:dyDescent="0.25">
      <c r="A79" s="1449"/>
      <c r="B79" s="1451"/>
      <c r="C79" s="1454"/>
      <c r="D79" s="1489"/>
      <c r="E79" s="1493"/>
      <c r="F79" s="1495"/>
      <c r="G79" s="1515"/>
      <c r="H79" s="1517"/>
      <c r="I79" s="1532"/>
      <c r="J79" s="1534"/>
      <c r="K79" s="26" t="s">
        <v>930</v>
      </c>
      <c r="L79" s="26" t="s">
        <v>931</v>
      </c>
      <c r="M79" s="20">
        <v>0.1</v>
      </c>
      <c r="N79" s="176">
        <f t="shared" si="1"/>
        <v>3.0000000000000001E-3</v>
      </c>
      <c r="O79" s="177">
        <f>+'1008 IDCBIS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+'1008 IDCBIS Ver.'!N222</f>
        <v>0</v>
      </c>
    </row>
    <row r="81" spans="1:15" ht="15.75" thickBot="1" x14ac:dyDescent="0.3">
      <c r="A81" s="1441"/>
      <c r="B81" s="1452"/>
      <c r="C81" s="1455"/>
      <c r="D81" s="1490"/>
      <c r="E81" s="1494"/>
      <c r="F81" s="1445"/>
      <c r="G81" s="1505"/>
      <c r="H81" s="1518"/>
      <c r="I81" s="1533"/>
      <c r="J81" s="1531"/>
      <c r="K81" s="97" t="s">
        <v>800</v>
      </c>
      <c r="L81" s="98">
        <f>+O81/M81</f>
        <v>0</v>
      </c>
      <c r="M81" s="99">
        <f>SUM(M63:M80)</f>
        <v>1</v>
      </c>
      <c r="N81" s="100">
        <f>SUM(N63:N80)</f>
        <v>0.03</v>
      </c>
      <c r="O81" s="174">
        <f>SUM(O63+O64+O65+O66+O67+O68+O69+O70+O71+O72+O73+O74+O75+O76+O77+O78+O79+O80)</f>
        <v>0</v>
      </c>
    </row>
    <row r="82" spans="1:15" ht="30.75" customHeight="1"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SUM(M42:M44)</f>
        <v>0.44999999999999996</v>
      </c>
      <c r="N82" s="130">
        <f>SUM(N42:N44)</f>
        <v>4.0000000000000008E-2</v>
      </c>
      <c r="O82" s="189">
        <f>SUM(O42+O43+O44)</f>
        <v>0</v>
      </c>
    </row>
    <row r="83" spans="1:15" ht="30.75" customHeight="1" thickBot="1" x14ac:dyDescent="0.3">
      <c r="A83" s="1441"/>
      <c r="B83" s="1452"/>
      <c r="C83" s="1455"/>
      <c r="D83" s="1490"/>
      <c r="E83" s="184" t="s">
        <v>935</v>
      </c>
      <c r="F83" s="185" t="s">
        <v>847</v>
      </c>
      <c r="G83" s="186">
        <v>0.15</v>
      </c>
      <c r="H83" s="186">
        <f>SUM(M34:M36)</f>
        <v>0.55000000000000004</v>
      </c>
      <c r="I83" s="187">
        <f>+O83</f>
        <v>0</v>
      </c>
      <c r="J83" s="188">
        <f>+I83/H83</f>
        <v>0</v>
      </c>
      <c r="K83" s="27" t="s">
        <v>800</v>
      </c>
      <c r="L83" s="14">
        <f>+O83/M83</f>
        <v>0</v>
      </c>
      <c r="M83" s="15">
        <f>+H83</f>
        <v>0.55000000000000004</v>
      </c>
      <c r="N83" s="17">
        <f>SUM(N34:N36)</f>
        <v>1.4999999999999999E-2</v>
      </c>
      <c r="O83" s="189">
        <f>SUM(O34+O35+O36)</f>
        <v>0</v>
      </c>
    </row>
    <row r="84" spans="1:15" ht="30.75" customHeight="1"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0.6</v>
      </c>
      <c r="E85" s="1440" t="s">
        <v>142</v>
      </c>
      <c r="F85" s="1443" t="s">
        <v>938</v>
      </c>
      <c r="G85" s="1503">
        <v>0.4</v>
      </c>
      <c r="H85" s="1503">
        <f>+M88</f>
        <v>0.4</v>
      </c>
      <c r="I85" s="1528">
        <f>+O88</f>
        <v>0</v>
      </c>
      <c r="J85" s="1519">
        <f>+I85/G85</f>
        <v>0</v>
      </c>
      <c r="K85" s="28" t="s">
        <v>939</v>
      </c>
      <c r="L85" s="28" t="s">
        <v>940</v>
      </c>
      <c r="M85" s="179">
        <v>0.1</v>
      </c>
      <c r="N85" s="176">
        <f>+M85*C85</f>
        <v>5.000000000000001E-3</v>
      </c>
      <c r="O85" s="177">
        <f>+'1008 IDCBIS Ver.'!N256</f>
        <v>0</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+'1008 IDCBIS Ver.'!N257</f>
        <v>0</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+'1008 IDCBIS Ver.'!N258</f>
        <v>0</v>
      </c>
    </row>
    <row r="88" spans="1:15" ht="15.75" thickBot="1" x14ac:dyDescent="0.3">
      <c r="A88" s="1441"/>
      <c r="B88" s="1452"/>
      <c r="C88" s="1497"/>
      <c r="D88" s="1490"/>
      <c r="E88" s="1442"/>
      <c r="F88" s="1445"/>
      <c r="G88" s="1505"/>
      <c r="H88" s="1505"/>
      <c r="I88" s="1533"/>
      <c r="J88" s="1531"/>
      <c r="K88" s="97" t="s">
        <v>800</v>
      </c>
      <c r="L88" s="98">
        <f>+O88/M88</f>
        <v>0</v>
      </c>
      <c r="M88" s="99">
        <f>SUM(M85:M87)</f>
        <v>0.4</v>
      </c>
      <c r="N88" s="190">
        <f>+M88*C85</f>
        <v>2.0000000000000004E-2</v>
      </c>
      <c r="O88" s="174">
        <f>+O85+O86+O87</f>
        <v>0</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+'1008 IDCBIS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+'1008 IDCBIS Ver.'!N264</f>
        <v>0.3</v>
      </c>
    </row>
    <row r="91" spans="1:15" x14ac:dyDescent="0.25">
      <c r="C91" s="199">
        <v>2022</v>
      </c>
      <c r="D91" s="200">
        <f>+(C2*D2)+(C17*D17)+(C63*D63)+(C85*D85)</f>
        <v>0.17849038461538463</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honeticPr fontId="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0"/>
  </sheetPr>
  <dimension ref="A1:P533"/>
  <sheetViews>
    <sheetView zoomScale="53" zoomScaleNormal="53"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6.5703125" style="11" customWidth="1"/>
    <col min="14" max="14" width="15.85546875" style="11" customWidth="1"/>
    <col min="15" max="15" width="73.71093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1465</v>
      </c>
      <c r="G2" s="1544"/>
      <c r="H2" s="1544"/>
      <c r="I2" s="1544"/>
      <c r="J2" s="1544"/>
      <c r="K2" s="1544"/>
      <c r="L2" s="1543"/>
      <c r="M2" s="1543"/>
      <c r="N2" s="1543"/>
      <c r="O2" s="1543"/>
    </row>
    <row r="3" spans="1:15" s="24" customFormat="1" ht="18.75" customHeight="1" x14ac:dyDescent="0.25">
      <c r="A3" s="1541" t="s">
        <v>101</v>
      </c>
      <c r="B3" s="1541"/>
      <c r="C3" s="1541"/>
      <c r="D3" s="1541"/>
      <c r="E3" s="1541"/>
      <c r="F3" s="1544">
        <v>1009</v>
      </c>
      <c r="G3" s="1544"/>
      <c r="H3" s="1544"/>
      <c r="I3" s="1544"/>
      <c r="J3" s="1544"/>
      <c r="K3" s="1544"/>
      <c r="L3" s="1543"/>
      <c r="M3" s="1543"/>
      <c r="N3" s="1543"/>
      <c r="O3" s="1543"/>
    </row>
    <row r="4" spans="1:15" s="24" customFormat="1" ht="18.75" customHeight="1" x14ac:dyDescent="0.25">
      <c r="A4" s="1541" t="s">
        <v>102</v>
      </c>
      <c r="B4" s="1541"/>
      <c r="C4" s="1541"/>
      <c r="D4" s="1541"/>
      <c r="E4" s="1541"/>
      <c r="F4" s="1544" t="s">
        <v>13</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customHeight="1" x14ac:dyDescent="0.25">
      <c r="A7" s="82">
        <v>1</v>
      </c>
      <c r="B7" s="133" t="s">
        <v>120</v>
      </c>
      <c r="C7" s="133" t="s">
        <v>121</v>
      </c>
      <c r="D7" s="133" t="s">
        <v>122</v>
      </c>
      <c r="E7" s="122">
        <v>1</v>
      </c>
      <c r="F7" s="125" t="s">
        <v>123</v>
      </c>
      <c r="G7" s="1404">
        <v>1</v>
      </c>
      <c r="H7" s="1406">
        <v>0.4</v>
      </c>
      <c r="I7" s="133" t="s">
        <v>124</v>
      </c>
      <c r="J7" s="222" t="s">
        <v>125</v>
      </c>
      <c r="K7" s="5" t="s">
        <v>126</v>
      </c>
      <c r="L7" s="223" t="s">
        <v>125</v>
      </c>
      <c r="M7" s="137" t="s">
        <v>129</v>
      </c>
      <c r="N7" s="1537">
        <v>0.4</v>
      </c>
      <c r="O7" s="84" t="s">
        <v>1467</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3" t="s">
        <v>125</v>
      </c>
      <c r="M8" s="137" t="s">
        <v>129</v>
      </c>
      <c r="N8" s="1538"/>
      <c r="O8" s="84" t="s">
        <v>1468</v>
      </c>
    </row>
    <row r="9" spans="1:15" s="4" customFormat="1" ht="63.75" customHeight="1"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84"/>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35">
        <v>0.4</v>
      </c>
      <c r="O11" s="84" t="s">
        <v>1469</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36"/>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84"/>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84" t="s">
        <v>1470</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129</v>
      </c>
      <c r="L15" s="223" t="s">
        <v>125</v>
      </c>
      <c r="M15" s="137" t="s">
        <v>129</v>
      </c>
      <c r="N15" s="85">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126</v>
      </c>
      <c r="N16" s="85">
        <v>0</v>
      </c>
      <c r="O16" s="84" t="s">
        <v>1471</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84" t="s">
        <v>1472</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3</v>
      </c>
      <c r="L20" s="223" t="s">
        <v>125</v>
      </c>
      <c r="M20" s="269">
        <v>6</v>
      </c>
      <c r="N20" s="226">
        <v>0.15</v>
      </c>
      <c r="O20" s="427" t="s">
        <v>1473</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126</v>
      </c>
      <c r="L21" s="141" t="s">
        <v>129</v>
      </c>
      <c r="M21" s="137" t="s">
        <v>129</v>
      </c>
      <c r="N21" s="226">
        <v>0.1</v>
      </c>
      <c r="O21" s="84" t="s">
        <v>1474</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t="s">
        <v>434</v>
      </c>
      <c r="L22" s="223" t="s">
        <v>125</v>
      </c>
      <c r="M22" s="137" t="s">
        <v>1475</v>
      </c>
      <c r="N22" s="85">
        <v>0</v>
      </c>
      <c r="O22" s="84"/>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84" t="s">
        <v>1476</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84" t="s">
        <v>1477</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434</v>
      </c>
      <c r="L25" s="223" t="s">
        <v>125</v>
      </c>
      <c r="M25" s="137" t="s">
        <v>129</v>
      </c>
      <c r="N25" s="229">
        <v>0</v>
      </c>
      <c r="O25" s="123" t="s">
        <v>1478</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434</v>
      </c>
      <c r="L26" s="223" t="s">
        <v>125</v>
      </c>
      <c r="M26" s="137" t="s">
        <v>129</v>
      </c>
      <c r="N26" s="85">
        <v>0</v>
      </c>
      <c r="O26" s="84" t="s">
        <v>1479</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434</v>
      </c>
      <c r="L27" s="223" t="s">
        <v>125</v>
      </c>
      <c r="M27" s="137" t="s">
        <v>126</v>
      </c>
      <c r="N27" s="85">
        <v>0</v>
      </c>
      <c r="O27" s="84"/>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434</v>
      </c>
      <c r="L28" s="223" t="s">
        <v>125</v>
      </c>
      <c r="M28" s="137" t="s">
        <v>126</v>
      </c>
      <c r="N28" s="85">
        <v>0</v>
      </c>
      <c r="O28" s="84"/>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434</v>
      </c>
      <c r="L29" s="223" t="s">
        <v>125</v>
      </c>
      <c r="M29" s="137" t="s">
        <v>126</v>
      </c>
      <c r="N29" s="85">
        <v>0</v>
      </c>
      <c r="O29" s="84"/>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434</v>
      </c>
      <c r="L30" s="223" t="s">
        <v>125</v>
      </c>
      <c r="M30" s="137" t="s">
        <v>126</v>
      </c>
      <c r="N30" s="85">
        <v>0</v>
      </c>
      <c r="O30" s="84"/>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434</v>
      </c>
      <c r="L31" s="223" t="s">
        <v>125</v>
      </c>
      <c r="M31" s="137" t="s">
        <v>126</v>
      </c>
      <c r="N31" s="85">
        <v>0</v>
      </c>
      <c r="O31" s="84"/>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2" t="s">
        <v>434</v>
      </c>
      <c r="L32" s="223" t="s">
        <v>125</v>
      </c>
      <c r="M32" s="137" t="s">
        <v>129</v>
      </c>
      <c r="N32" s="85">
        <v>0</v>
      </c>
      <c r="O32" s="84" t="s">
        <v>1479</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434</v>
      </c>
      <c r="L33" s="223" t="s">
        <v>125</v>
      </c>
      <c r="M33" s="137" t="s">
        <v>129</v>
      </c>
      <c r="N33" s="85">
        <v>0</v>
      </c>
      <c r="O33" s="84" t="s">
        <v>1479</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2" t="s">
        <v>434</v>
      </c>
      <c r="L34" s="223" t="s">
        <v>125</v>
      </c>
      <c r="M34" s="142" t="s">
        <v>1480</v>
      </c>
      <c r="N34" s="85">
        <v>0</v>
      </c>
      <c r="O34" s="84"/>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2" t="s">
        <v>434</v>
      </c>
      <c r="L35" s="223" t="s">
        <v>125</v>
      </c>
      <c r="M35" s="137" t="s">
        <v>129</v>
      </c>
      <c r="N35" s="85">
        <v>0</v>
      </c>
      <c r="O35" s="143" t="s">
        <v>1481</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2" t="s">
        <v>434</v>
      </c>
      <c r="L36" s="141" t="s">
        <v>129</v>
      </c>
      <c r="M36" s="137" t="s">
        <v>129</v>
      </c>
      <c r="N36" s="226">
        <v>0.2</v>
      </c>
      <c r="O36" s="84" t="s">
        <v>1482</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434</v>
      </c>
      <c r="L37" s="141" t="s">
        <v>129</v>
      </c>
      <c r="M37" s="137" t="s">
        <v>129</v>
      </c>
      <c r="N37" s="232">
        <v>0</v>
      </c>
      <c r="O37" s="84" t="s">
        <v>1483</v>
      </c>
    </row>
    <row r="38" spans="1:15" s="4" customFormat="1" ht="38.25"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2" t="s">
        <v>434</v>
      </c>
      <c r="L39" s="141" t="s">
        <v>129</v>
      </c>
      <c r="M39" s="137" t="s">
        <v>129</v>
      </c>
      <c r="N39" s="85">
        <v>0</v>
      </c>
      <c r="O39" s="84" t="s">
        <v>1484</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434</v>
      </c>
      <c r="L40" s="141" t="s">
        <v>129</v>
      </c>
      <c r="M40" s="137" t="s">
        <v>129</v>
      </c>
      <c r="N40" s="85">
        <v>0</v>
      </c>
      <c r="O40" s="84" t="s">
        <v>1485</v>
      </c>
    </row>
    <row r="41" spans="1:15" s="4" customFormat="1" ht="51" x14ac:dyDescent="0.25">
      <c r="A41" s="82">
        <v>35</v>
      </c>
      <c r="B41" s="133" t="s">
        <v>120</v>
      </c>
      <c r="C41" s="133" t="s">
        <v>161</v>
      </c>
      <c r="D41" s="133" t="s">
        <v>149</v>
      </c>
      <c r="E41" s="122" t="s">
        <v>218</v>
      </c>
      <c r="F41" s="125" t="s">
        <v>219</v>
      </c>
      <c r="G41" s="1422"/>
      <c r="H41" s="138" t="s">
        <v>125</v>
      </c>
      <c r="I41" s="133" t="s">
        <v>177</v>
      </c>
      <c r="J41" s="222" t="s">
        <v>146</v>
      </c>
      <c r="K41" s="132" t="s">
        <v>434</v>
      </c>
      <c r="L41" s="141" t="s">
        <v>126</v>
      </c>
      <c r="M41" s="137" t="s">
        <v>129</v>
      </c>
      <c r="N41" s="85">
        <v>0</v>
      </c>
      <c r="O41" s="84" t="s">
        <v>1486</v>
      </c>
    </row>
    <row r="42" spans="1:15" s="4" customFormat="1" ht="140.25" x14ac:dyDescent="0.25">
      <c r="A42" s="82">
        <v>36</v>
      </c>
      <c r="B42" s="133" t="s">
        <v>120</v>
      </c>
      <c r="C42" s="133" t="s">
        <v>161</v>
      </c>
      <c r="D42" s="133" t="s">
        <v>149</v>
      </c>
      <c r="E42" s="122" t="s">
        <v>221</v>
      </c>
      <c r="F42" s="125" t="s">
        <v>222</v>
      </c>
      <c r="G42" s="1405"/>
      <c r="H42" s="138" t="s">
        <v>125</v>
      </c>
      <c r="I42" s="133" t="s">
        <v>166</v>
      </c>
      <c r="J42" s="222" t="s">
        <v>223</v>
      </c>
      <c r="K42" s="132" t="s">
        <v>434</v>
      </c>
      <c r="L42" s="233" t="s">
        <v>1487</v>
      </c>
      <c r="M42" s="142" t="s">
        <v>1487</v>
      </c>
      <c r="N42" s="85">
        <v>0</v>
      </c>
      <c r="O42" s="84" t="s">
        <v>1487</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23</v>
      </c>
      <c r="L43" s="272">
        <v>22</v>
      </c>
      <c r="M43" s="269">
        <v>22</v>
      </c>
      <c r="N43" s="236">
        <v>0.3</v>
      </c>
      <c r="O43" s="84" t="s">
        <v>1488</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84"/>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48" t="s">
        <v>129</v>
      </c>
      <c r="L45" s="144" t="s">
        <v>129</v>
      </c>
      <c r="M45" s="142" t="s">
        <v>129</v>
      </c>
      <c r="N45" s="85">
        <v>0</v>
      </c>
      <c r="O45" s="84"/>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48" t="s">
        <v>129</v>
      </c>
      <c r="L46" s="144" t="s">
        <v>129</v>
      </c>
      <c r="M46" s="142" t="s">
        <v>129</v>
      </c>
      <c r="N46" s="85">
        <v>0</v>
      </c>
      <c r="O46" s="84"/>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48" t="s">
        <v>129</v>
      </c>
      <c r="L47" s="144" t="s">
        <v>129</v>
      </c>
      <c r="M47" s="142" t="s">
        <v>129</v>
      </c>
      <c r="N47" s="85">
        <v>0</v>
      </c>
      <c r="O47" s="84"/>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48" t="s">
        <v>129</v>
      </c>
      <c r="L48" s="144" t="s">
        <v>129</v>
      </c>
      <c r="M48" s="142" t="s">
        <v>129</v>
      </c>
      <c r="N48" s="85">
        <v>0</v>
      </c>
      <c r="O48" s="84"/>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48" t="s">
        <v>126</v>
      </c>
      <c r="L49" s="144" t="s">
        <v>129</v>
      </c>
      <c r="M49" s="142" t="s">
        <v>129</v>
      </c>
      <c r="N49" s="85">
        <v>0</v>
      </c>
      <c r="O49" s="84" t="s">
        <v>1489</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48" t="s">
        <v>126</v>
      </c>
      <c r="L50" s="144" t="s">
        <v>129</v>
      </c>
      <c r="M50" s="142" t="s">
        <v>129</v>
      </c>
      <c r="N50" s="85">
        <v>0</v>
      </c>
      <c r="O50" s="84" t="s">
        <v>1490</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48" t="s">
        <v>129</v>
      </c>
      <c r="L51" s="144" t="s">
        <v>129</v>
      </c>
      <c r="M51" s="142" t="s">
        <v>129</v>
      </c>
      <c r="N51" s="85">
        <v>0</v>
      </c>
      <c r="O51" s="84"/>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48" t="s">
        <v>126</v>
      </c>
      <c r="L52" s="144" t="s">
        <v>129</v>
      </c>
      <c r="M52" s="142" t="s">
        <v>129</v>
      </c>
      <c r="N52" s="85">
        <v>0</v>
      </c>
      <c r="O52" s="84"/>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48" t="s">
        <v>129</v>
      </c>
      <c r="L53" s="144" t="s">
        <v>129</v>
      </c>
      <c r="M53" s="142" t="s">
        <v>129</v>
      </c>
      <c r="N53" s="85">
        <v>0</v>
      </c>
      <c r="O53" s="84"/>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48" t="s">
        <v>129</v>
      </c>
      <c r="L54" s="144" t="s">
        <v>129</v>
      </c>
      <c r="M54" s="142" t="s">
        <v>129</v>
      </c>
      <c r="N54" s="85">
        <v>0</v>
      </c>
      <c r="O54" s="84"/>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48" t="s">
        <v>126</v>
      </c>
      <c r="L55" s="144" t="s">
        <v>129</v>
      </c>
      <c r="M55" s="142" t="s">
        <v>129</v>
      </c>
      <c r="N55" s="85">
        <v>0</v>
      </c>
      <c r="O55" s="84" t="s">
        <v>1490</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1491</v>
      </c>
      <c r="M56" s="142" t="s">
        <v>1491</v>
      </c>
      <c r="N56" s="85">
        <v>0</v>
      </c>
      <c r="O56" s="84" t="s">
        <v>1491</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84" t="s">
        <v>1492</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1493</v>
      </c>
      <c r="L58" s="223" t="s">
        <v>125</v>
      </c>
      <c r="M58" s="142" t="s">
        <v>1475</v>
      </c>
      <c r="N58" s="85">
        <v>0</v>
      </c>
      <c r="O58" s="84"/>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129</v>
      </c>
      <c r="N59" s="236">
        <v>0.1</v>
      </c>
      <c r="O59" s="84"/>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6">
        <v>0.42</v>
      </c>
      <c r="L60" s="276">
        <v>1</v>
      </c>
      <c r="M60" s="279">
        <v>1</v>
      </c>
      <c r="N60" s="85">
        <v>0</v>
      </c>
      <c r="O60" s="84"/>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6">
        <v>0.36</v>
      </c>
      <c r="L61" s="276">
        <v>0.81</v>
      </c>
      <c r="M61" s="279">
        <v>0.81</v>
      </c>
      <c r="N61" s="280">
        <v>0.5</v>
      </c>
      <c r="O61" s="145" t="s">
        <v>1494</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32" t="s">
        <v>1495</v>
      </c>
      <c r="L62" s="223" t="s">
        <v>125</v>
      </c>
      <c r="M62" s="428" t="s">
        <v>1496</v>
      </c>
      <c r="N62" s="85">
        <v>0</v>
      </c>
      <c r="O62" s="84" t="s">
        <v>1497</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84" t="s">
        <v>1498</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1376</v>
      </c>
      <c r="L64" s="223" t="s">
        <v>125</v>
      </c>
      <c r="M64" s="142" t="s">
        <v>1376</v>
      </c>
      <c r="N64" s="85">
        <v>0</v>
      </c>
      <c r="O64" s="84"/>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84" t="s">
        <v>1499</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147" t="s">
        <v>1500</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24</v>
      </c>
      <c r="L67" s="429">
        <v>26</v>
      </c>
      <c r="M67" s="269">
        <v>26</v>
      </c>
      <c r="N67" s="85">
        <v>0</v>
      </c>
      <c r="O67" s="84" t="s">
        <v>1501</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3</v>
      </c>
      <c r="L68" s="272">
        <v>23</v>
      </c>
      <c r="M68" s="269">
        <v>23</v>
      </c>
      <c r="N68" s="236">
        <v>0.75192307692307692</v>
      </c>
      <c r="O68" s="84" t="s">
        <v>1502</v>
      </c>
    </row>
    <row r="69" spans="1:15" s="4" customFormat="1" ht="140.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84" t="s">
        <v>1503</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1504</v>
      </c>
      <c r="L70" s="223" t="s">
        <v>125</v>
      </c>
      <c r="M70" s="48" t="s">
        <v>1504</v>
      </c>
      <c r="N70" s="85">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84" t="s">
        <v>1505</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1506</v>
      </c>
      <c r="L72" s="223" t="s">
        <v>125</v>
      </c>
      <c r="M72" s="48" t="s">
        <v>1506</v>
      </c>
      <c r="N72" s="85">
        <v>0</v>
      </c>
      <c r="O72" s="84" t="s">
        <v>1505</v>
      </c>
    </row>
    <row r="73" spans="1:15" s="4" customFormat="1" ht="51"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84" t="s">
        <v>1507</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5</v>
      </c>
      <c r="L74" s="272">
        <v>6</v>
      </c>
      <c r="M74" s="269">
        <v>6</v>
      </c>
      <c r="N74" s="85">
        <v>0</v>
      </c>
      <c r="O74" s="84"/>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45">
        <v>4</v>
      </c>
      <c r="L75" s="429">
        <v>1</v>
      </c>
      <c r="M75" s="269">
        <v>1</v>
      </c>
      <c r="N75" s="85">
        <v>0</v>
      </c>
      <c r="O75" s="84" t="s">
        <v>1508</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166</v>
      </c>
      <c r="L76" s="272">
        <v>200</v>
      </c>
      <c r="M76" s="269">
        <v>200</v>
      </c>
      <c r="N76" s="85">
        <v>0</v>
      </c>
      <c r="O76" s="84" t="s">
        <v>1509</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132">
        <v>4747</v>
      </c>
      <c r="L77" s="272">
        <v>6116</v>
      </c>
      <c r="M77" s="269">
        <v>6116</v>
      </c>
      <c r="N77" s="85">
        <v>0</v>
      </c>
      <c r="O77" s="84" t="s">
        <v>1510</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132" t="s">
        <v>1511</v>
      </c>
      <c r="L78" s="283" t="s">
        <v>1512</v>
      </c>
      <c r="M78" s="284">
        <v>15501.3</v>
      </c>
      <c r="N78" s="85">
        <v>0</v>
      </c>
      <c r="O78" s="84" t="s">
        <v>1513</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132">
        <v>3111</v>
      </c>
      <c r="L79" s="272">
        <v>3065</v>
      </c>
      <c r="M79" s="269">
        <v>3065</v>
      </c>
      <c r="N79" s="85">
        <v>0</v>
      </c>
      <c r="O79" s="84" t="s">
        <v>1514</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35747</v>
      </c>
      <c r="L80" s="272">
        <v>95961</v>
      </c>
      <c r="M80" s="269">
        <v>95961</v>
      </c>
      <c r="N80" s="85">
        <v>0</v>
      </c>
      <c r="O80" s="84" t="s">
        <v>1515</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t="s">
        <v>1516</v>
      </c>
      <c r="L81" s="272">
        <v>431</v>
      </c>
      <c r="M81" s="269">
        <v>431</v>
      </c>
      <c r="N81" s="85">
        <v>0</v>
      </c>
      <c r="O81" s="84" t="s">
        <v>1517</v>
      </c>
    </row>
    <row r="82" spans="1:15" s="4" customFormat="1" ht="102" x14ac:dyDescent="0.25">
      <c r="A82" s="82">
        <v>76</v>
      </c>
      <c r="B82" s="133" t="s">
        <v>293</v>
      </c>
      <c r="C82" s="133" t="s">
        <v>304</v>
      </c>
      <c r="D82" s="133" t="s">
        <v>339</v>
      </c>
      <c r="E82" s="122">
        <v>29</v>
      </c>
      <c r="F82" s="125" t="s">
        <v>340</v>
      </c>
      <c r="G82" s="140" t="s">
        <v>125</v>
      </c>
      <c r="H82" s="138" t="s">
        <v>125</v>
      </c>
      <c r="I82" s="133" t="s">
        <v>166</v>
      </c>
      <c r="J82" s="222">
        <v>20</v>
      </c>
      <c r="K82" s="132" t="s">
        <v>1518</v>
      </c>
      <c r="L82" s="144" t="s">
        <v>1519</v>
      </c>
      <c r="M82" s="308" t="s">
        <v>1519</v>
      </c>
      <c r="N82" s="85">
        <v>0</v>
      </c>
      <c r="O82" s="84" t="s">
        <v>1520</v>
      </c>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46">
        <v>0.1</v>
      </c>
      <c r="L83" s="148">
        <v>0.15</v>
      </c>
      <c r="M83" s="149">
        <v>0.15</v>
      </c>
      <c r="N83" s="85">
        <v>0</v>
      </c>
      <c r="O83" s="84"/>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45" t="s">
        <v>349</v>
      </c>
      <c r="L84" s="144" t="s">
        <v>1521</v>
      </c>
      <c r="M84" s="142" t="s">
        <v>1522</v>
      </c>
      <c r="N84" s="85">
        <v>0</v>
      </c>
      <c r="O84" s="84" t="s">
        <v>1523</v>
      </c>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430">
        <v>0.2</v>
      </c>
      <c r="L85" s="148">
        <v>0.05</v>
      </c>
      <c r="M85" s="149">
        <v>0.05</v>
      </c>
      <c r="N85" s="85">
        <v>0</v>
      </c>
      <c r="O85" s="84" t="s">
        <v>1524</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84"/>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84" t="s">
        <v>1525</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129</v>
      </c>
      <c r="L88" s="222" t="s">
        <v>129</v>
      </c>
      <c r="M88" s="259" t="s">
        <v>129</v>
      </c>
      <c r="N88" s="85">
        <v>0</v>
      </c>
      <c r="O88" s="84" t="s">
        <v>1526</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132" t="s">
        <v>126</v>
      </c>
      <c r="L89" s="222" t="s">
        <v>126</v>
      </c>
      <c r="M89" s="259" t="s">
        <v>126</v>
      </c>
      <c r="N89" s="85">
        <v>0</v>
      </c>
      <c r="O89" s="84"/>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132" t="s">
        <v>126</v>
      </c>
      <c r="L90" s="222" t="s">
        <v>126</v>
      </c>
      <c r="M90" s="259" t="s">
        <v>126</v>
      </c>
      <c r="N90" s="85">
        <v>0</v>
      </c>
      <c r="O90" s="84"/>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132" t="s">
        <v>126</v>
      </c>
      <c r="L91" s="222" t="s">
        <v>126</v>
      </c>
      <c r="M91" s="259" t="s">
        <v>126</v>
      </c>
      <c r="N91" s="85">
        <v>0</v>
      </c>
      <c r="O91" s="84"/>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132" t="s">
        <v>126</v>
      </c>
      <c r="L92" s="222" t="s">
        <v>126</v>
      </c>
      <c r="M92" s="259" t="s">
        <v>126</v>
      </c>
      <c r="N92" s="85">
        <v>0</v>
      </c>
      <c r="O92" s="84"/>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84"/>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84" t="s">
        <v>1527</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132" t="s">
        <v>126</v>
      </c>
      <c r="L95" s="222" t="s">
        <v>126</v>
      </c>
      <c r="M95" s="259" t="s">
        <v>126</v>
      </c>
      <c r="N95" s="85">
        <v>0</v>
      </c>
      <c r="O95" s="84"/>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132" t="s">
        <v>126</v>
      </c>
      <c r="L96" s="222" t="s">
        <v>126</v>
      </c>
      <c r="M96" s="259" t="s">
        <v>126</v>
      </c>
      <c r="N96" s="85">
        <v>0</v>
      </c>
      <c r="O96" s="84"/>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132" t="s">
        <v>126</v>
      </c>
      <c r="L97" s="222" t="s">
        <v>126</v>
      </c>
      <c r="M97" s="259" t="s">
        <v>126</v>
      </c>
      <c r="N97" s="85">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84"/>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126</v>
      </c>
      <c r="L99" s="141" t="s">
        <v>126</v>
      </c>
      <c r="M99" s="137" t="s">
        <v>126</v>
      </c>
      <c r="N99" s="85">
        <v>0</v>
      </c>
      <c r="O99" s="84" t="s">
        <v>1528</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126</v>
      </c>
      <c r="L100" s="223" t="s">
        <v>126</v>
      </c>
      <c r="M100" s="259" t="s">
        <v>126</v>
      </c>
      <c r="N100" s="243">
        <v>0</v>
      </c>
      <c r="O100" s="84" t="s">
        <v>1529</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126</v>
      </c>
      <c r="M101" s="259" t="s">
        <v>129</v>
      </c>
      <c r="N101" s="85">
        <v>0</v>
      </c>
      <c r="O101" s="84" t="s">
        <v>1530</v>
      </c>
    </row>
    <row r="102" spans="1:15" s="4" customFormat="1" ht="51" customHeight="1"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293" t="s">
        <v>135</v>
      </c>
      <c r="N102" s="256">
        <v>0</v>
      </c>
      <c r="O102" s="84" t="s">
        <v>1531</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222" t="s">
        <v>126</v>
      </c>
      <c r="M103" s="259" t="s">
        <v>126</v>
      </c>
      <c r="N103" s="85">
        <v>0</v>
      </c>
      <c r="O103" s="84"/>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222" t="s">
        <v>126</v>
      </c>
      <c r="M104" s="259" t="s">
        <v>126</v>
      </c>
      <c r="N104" s="85">
        <v>0</v>
      </c>
      <c r="O104" s="84"/>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222" t="s">
        <v>126</v>
      </c>
      <c r="M105" s="259" t="s">
        <v>126</v>
      </c>
      <c r="N105" s="85">
        <v>0</v>
      </c>
      <c r="O105" s="84"/>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222" t="s">
        <v>126</v>
      </c>
      <c r="M106" s="259" t="s">
        <v>126</v>
      </c>
      <c r="N106" s="85">
        <v>0</v>
      </c>
      <c r="O106" s="84"/>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222" t="s">
        <v>126</v>
      </c>
      <c r="M107" s="259" t="s">
        <v>126</v>
      </c>
      <c r="N107" s="85">
        <v>0</v>
      </c>
      <c r="O107" s="84"/>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222" t="s">
        <v>434</v>
      </c>
      <c r="M108" s="259" t="s">
        <v>126</v>
      </c>
      <c r="N108" s="85">
        <v>0</v>
      </c>
      <c r="O108" s="84"/>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222" t="s">
        <v>434</v>
      </c>
      <c r="M109" s="259" t="s">
        <v>126</v>
      </c>
      <c r="N109" s="85">
        <v>0</v>
      </c>
      <c r="O109" s="84"/>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222" t="s">
        <v>434</v>
      </c>
      <c r="M110" s="259" t="s">
        <v>126</v>
      </c>
      <c r="N110" s="85">
        <v>0</v>
      </c>
      <c r="O110" s="84"/>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222" t="s">
        <v>434</v>
      </c>
      <c r="M111" s="259" t="s">
        <v>126</v>
      </c>
      <c r="N111" s="85">
        <v>0</v>
      </c>
      <c r="O111" s="84"/>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222" t="s">
        <v>434</v>
      </c>
      <c r="M112" s="259" t="s">
        <v>126</v>
      </c>
      <c r="N112" s="85">
        <v>0</v>
      </c>
      <c r="O112" s="84"/>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259" t="s">
        <v>126</v>
      </c>
      <c r="N113" s="85">
        <v>0</v>
      </c>
      <c r="O113" s="84"/>
    </row>
    <row r="114" spans="1:15" s="4" customFormat="1" ht="89.25" customHeight="1"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84"/>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t="s">
        <v>125</v>
      </c>
      <c r="M115" s="324" t="s">
        <v>407</v>
      </c>
      <c r="N115" s="85">
        <v>0</v>
      </c>
      <c r="O115" s="84" t="s">
        <v>1532</v>
      </c>
    </row>
    <row r="116" spans="1:15" s="4" customFormat="1" ht="89.2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v>6</v>
      </c>
      <c r="M116" s="142">
        <v>6</v>
      </c>
      <c r="N116" s="85">
        <v>0</v>
      </c>
      <c r="O116" s="84" t="s">
        <v>1533</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144" t="s">
        <v>407</v>
      </c>
      <c r="M117" s="142" t="s">
        <v>407</v>
      </c>
      <c r="N117" s="85">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144" t="s">
        <v>407</v>
      </c>
      <c r="M118" s="142" t="s">
        <v>407</v>
      </c>
      <c r="N118" s="85">
        <v>0</v>
      </c>
      <c r="O118" s="84"/>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144" t="s">
        <v>407</v>
      </c>
      <c r="M119" s="142" t="s">
        <v>407</v>
      </c>
      <c r="N119" s="85">
        <v>0</v>
      </c>
      <c r="O119" s="84"/>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84"/>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84"/>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132" t="s">
        <v>407</v>
      </c>
      <c r="L122" s="144" t="s">
        <v>407</v>
      </c>
      <c r="M122" s="247" t="s">
        <v>407</v>
      </c>
      <c r="N122" s="85">
        <v>0</v>
      </c>
      <c r="O122" s="84"/>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132" t="s">
        <v>407</v>
      </c>
      <c r="L123" s="144" t="s">
        <v>407</v>
      </c>
      <c r="M123" s="247" t="s">
        <v>407</v>
      </c>
      <c r="N123" s="85">
        <v>0</v>
      </c>
      <c r="O123" s="84"/>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132" t="s">
        <v>407</v>
      </c>
      <c r="L124" s="144" t="s">
        <v>407</v>
      </c>
      <c r="M124" s="247" t="s">
        <v>407</v>
      </c>
      <c r="N124" s="85">
        <v>0</v>
      </c>
      <c r="O124" s="84"/>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132" t="s">
        <v>407</v>
      </c>
      <c r="L125" s="144" t="s">
        <v>407</v>
      </c>
      <c r="M125" s="247" t="s">
        <v>407</v>
      </c>
      <c r="N125" s="85">
        <v>0</v>
      </c>
      <c r="O125" s="84"/>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132" t="s">
        <v>407</v>
      </c>
      <c r="L126" s="144" t="s">
        <v>407</v>
      </c>
      <c r="M126" s="247"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t="s">
        <v>407</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84" t="s">
        <v>1534</v>
      </c>
    </row>
    <row r="130" spans="1:16" s="4" customFormat="1" ht="153" x14ac:dyDescent="0.25">
      <c r="A130" s="82">
        <v>124</v>
      </c>
      <c r="B130" s="133" t="s">
        <v>293</v>
      </c>
      <c r="C130" s="133" t="s">
        <v>464</v>
      </c>
      <c r="D130" s="133" t="s">
        <v>300</v>
      </c>
      <c r="E130" s="122">
        <v>38</v>
      </c>
      <c r="F130" s="125" t="s">
        <v>466</v>
      </c>
      <c r="G130" s="140">
        <v>22</v>
      </c>
      <c r="H130" s="139">
        <v>0.6</v>
      </c>
      <c r="I130" s="252">
        <v>7</v>
      </c>
      <c r="J130" s="141">
        <v>29</v>
      </c>
      <c r="K130" s="45">
        <v>3</v>
      </c>
      <c r="L130" s="246">
        <v>23</v>
      </c>
      <c r="M130" s="247">
        <v>23</v>
      </c>
      <c r="N130" s="236">
        <v>0.53076923076923077</v>
      </c>
      <c r="O130" s="84" t="s">
        <v>1535</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3111</v>
      </c>
      <c r="L131" s="272">
        <v>3065</v>
      </c>
      <c r="M131" s="269">
        <v>3065</v>
      </c>
      <c r="N131" s="226">
        <v>0.3</v>
      </c>
      <c r="O131" s="431" t="s">
        <v>1536</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35747</v>
      </c>
      <c r="L132" s="272">
        <v>95961</v>
      </c>
      <c r="M132" s="269">
        <v>95961</v>
      </c>
      <c r="N132" s="85">
        <v>0</v>
      </c>
      <c r="O132" s="431" t="s">
        <v>1537</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431</v>
      </c>
      <c r="L133" s="432" t="s">
        <v>1538</v>
      </c>
      <c r="M133" s="269">
        <v>431</v>
      </c>
      <c r="N133" s="85">
        <v>0</v>
      </c>
      <c r="O133" s="431" t="s">
        <v>1539</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7" t="s">
        <v>407</v>
      </c>
      <c r="N134" s="232">
        <v>0</v>
      </c>
      <c r="O134" s="84" t="s">
        <v>489</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434</v>
      </c>
      <c r="M135" s="137" t="s">
        <v>126</v>
      </c>
      <c r="N135" s="85">
        <v>0</v>
      </c>
      <c r="O135" s="84"/>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434</v>
      </c>
      <c r="M136" s="137" t="s">
        <v>126</v>
      </c>
      <c r="N136" s="85">
        <v>0</v>
      </c>
      <c r="O136" s="84"/>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434</v>
      </c>
      <c r="M137" s="137" t="s">
        <v>126</v>
      </c>
      <c r="N137" s="85">
        <v>0</v>
      </c>
      <c r="O137" s="84"/>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434</v>
      </c>
      <c r="M138" s="137" t="s">
        <v>126</v>
      </c>
      <c r="N138" s="85">
        <v>0</v>
      </c>
      <c r="O138" s="84"/>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 t="s">
        <v>434</v>
      </c>
      <c r="L139" s="141" t="s">
        <v>434</v>
      </c>
      <c r="M139" s="137" t="s">
        <v>126</v>
      </c>
      <c r="N139" s="85">
        <v>0</v>
      </c>
      <c r="O139" s="84"/>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434</v>
      </c>
      <c r="L140" s="223" t="s">
        <v>125</v>
      </c>
      <c r="M140" s="259" t="s">
        <v>407</v>
      </c>
      <c r="N140" s="85">
        <v>0</v>
      </c>
      <c r="O140" s="83" t="s">
        <v>1540</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434</v>
      </c>
      <c r="L141" s="222" t="s">
        <v>126</v>
      </c>
      <c r="M141" s="259" t="s">
        <v>407</v>
      </c>
      <c r="N141" s="85">
        <v>0</v>
      </c>
      <c r="O141" s="84" t="s">
        <v>489</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434</v>
      </c>
      <c r="L142" s="222" t="s">
        <v>126</v>
      </c>
      <c r="M142" s="259" t="s">
        <v>407</v>
      </c>
      <c r="N142" s="85">
        <v>0</v>
      </c>
      <c r="O142" s="84" t="s">
        <v>489</v>
      </c>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259" t="s">
        <v>407</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84"/>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150">
        <v>1</v>
      </c>
      <c r="M145" s="151">
        <v>1</v>
      </c>
      <c r="N145" s="85">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129</v>
      </c>
      <c r="M148" s="247" t="s">
        <v>129</v>
      </c>
      <c r="N148" s="85">
        <v>0</v>
      </c>
      <c r="O148" s="84" t="s">
        <v>1541</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129</v>
      </c>
      <c r="M149" s="247" t="s">
        <v>129</v>
      </c>
      <c r="N149" s="85">
        <v>0</v>
      </c>
      <c r="O149" s="84" t="s">
        <v>1542</v>
      </c>
    </row>
    <row r="150" spans="1:15" s="4" customFormat="1" ht="51"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433">
        <v>0.1</v>
      </c>
      <c r="O150" s="84" t="s">
        <v>1543</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1544</v>
      </c>
      <c r="L151" s="223" t="s">
        <v>125</v>
      </c>
      <c r="M151" s="48" t="s">
        <v>1544</v>
      </c>
      <c r="N151" s="85">
        <v>0</v>
      </c>
      <c r="O151" s="84" t="s">
        <v>1545</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246" t="s">
        <v>129</v>
      </c>
      <c r="M152" s="247" t="s">
        <v>129</v>
      </c>
      <c r="N152" s="226">
        <v>0.1</v>
      </c>
      <c r="O152" s="84" t="s">
        <v>1546</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46" t="s">
        <v>129</v>
      </c>
      <c r="M153" s="247" t="s">
        <v>129</v>
      </c>
      <c r="N153" s="226">
        <v>0.25</v>
      </c>
      <c r="O153" s="84" t="s">
        <v>1547</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129</v>
      </c>
      <c r="L154" s="222" t="s">
        <v>129</v>
      </c>
      <c r="M154" s="259" t="s">
        <v>129</v>
      </c>
      <c r="N154" s="226">
        <v>0.25</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126</v>
      </c>
      <c r="M155" s="259" t="s">
        <v>126</v>
      </c>
      <c r="N155" s="226">
        <v>0</v>
      </c>
      <c r="O155" s="84" t="s">
        <v>1548</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129</v>
      </c>
      <c r="N156" s="226">
        <v>0.05</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t="s">
        <v>129</v>
      </c>
      <c r="M157" s="247" t="s">
        <v>129</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84"/>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129</v>
      </c>
      <c r="M159" s="247" t="s">
        <v>126</v>
      </c>
      <c r="N159" s="85">
        <v>0</v>
      </c>
      <c r="O159" s="84" t="s">
        <v>1549</v>
      </c>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129</v>
      </c>
      <c r="L160" s="246" t="s">
        <v>129</v>
      </c>
      <c r="M160" s="259" t="s">
        <v>126</v>
      </c>
      <c r="N160" s="85">
        <v>0</v>
      </c>
      <c r="O160" s="84" t="s">
        <v>1550</v>
      </c>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84" t="s">
        <v>1551</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1552</v>
      </c>
      <c r="L162" s="223" t="s">
        <v>125</v>
      </c>
      <c r="M162" s="142" t="s">
        <v>1553</v>
      </c>
      <c r="N162" s="85">
        <v>0</v>
      </c>
      <c r="O162" s="84" t="s">
        <v>1554</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84" t="s">
        <v>1555</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84" t="s">
        <v>1556</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247" t="s">
        <v>129</v>
      </c>
      <c r="N165" s="226">
        <v>0.25</v>
      </c>
      <c r="O165" s="84" t="s">
        <v>1557</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129</v>
      </c>
      <c r="L166" s="246" t="s">
        <v>129</v>
      </c>
      <c r="M166" s="247" t="s">
        <v>129</v>
      </c>
      <c r="N166" s="226">
        <v>0.1</v>
      </c>
      <c r="O166" s="84" t="s">
        <v>1558</v>
      </c>
    </row>
    <row r="167" spans="1:15" s="4" customFormat="1" ht="63.7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129</v>
      </c>
      <c r="M167" s="259" t="s">
        <v>129</v>
      </c>
      <c r="N167" s="226">
        <v>0.1</v>
      </c>
      <c r="O167" s="84" t="s">
        <v>1559</v>
      </c>
    </row>
    <row r="168" spans="1:15" s="4" customFormat="1" ht="51" customHeight="1"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23" t="s">
        <v>125</v>
      </c>
      <c r="M168" s="142" t="s">
        <v>1475</v>
      </c>
      <c r="N168" s="85">
        <v>0</v>
      </c>
      <c r="O168" s="84" t="s">
        <v>1560</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434</v>
      </c>
      <c r="L169" s="246" t="s">
        <v>129</v>
      </c>
      <c r="M169" s="247" t="s">
        <v>129</v>
      </c>
      <c r="N169" s="232">
        <v>0.2</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434</v>
      </c>
      <c r="L170" s="223" t="s">
        <v>125</v>
      </c>
      <c r="M170" s="247" t="s">
        <v>129</v>
      </c>
      <c r="N170" s="232">
        <v>0.2</v>
      </c>
      <c r="O170" s="84"/>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434</v>
      </c>
      <c r="L171" s="223" t="s">
        <v>125</v>
      </c>
      <c r="M171" s="247" t="s">
        <v>129</v>
      </c>
      <c r="N171" s="85">
        <v>0</v>
      </c>
      <c r="O171" s="84" t="s">
        <v>1561</v>
      </c>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434</v>
      </c>
      <c r="L172" s="223" t="s">
        <v>125</v>
      </c>
      <c r="M172" s="247" t="s">
        <v>129</v>
      </c>
      <c r="N172" s="85">
        <v>0</v>
      </c>
      <c r="O172" s="84" t="s">
        <v>1561</v>
      </c>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434</v>
      </c>
      <c r="L173" s="223" t="s">
        <v>125</v>
      </c>
      <c r="M173" s="247" t="s">
        <v>129</v>
      </c>
      <c r="N173" s="85">
        <v>0</v>
      </c>
      <c r="O173" s="84" t="s">
        <v>1561</v>
      </c>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434</v>
      </c>
      <c r="L174" s="223" t="s">
        <v>125</v>
      </c>
      <c r="M174" s="247" t="s">
        <v>126</v>
      </c>
      <c r="N174" s="85">
        <v>0</v>
      </c>
      <c r="O174" s="84"/>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434</v>
      </c>
      <c r="L175" s="223" t="s">
        <v>125</v>
      </c>
      <c r="M175" s="247" t="s">
        <v>126</v>
      </c>
      <c r="N175" s="85">
        <v>0</v>
      </c>
      <c r="O175" s="84"/>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434</v>
      </c>
      <c r="L176" s="223" t="s">
        <v>125</v>
      </c>
      <c r="M176" s="247" t="s">
        <v>129</v>
      </c>
      <c r="N176" s="85">
        <v>0</v>
      </c>
      <c r="O176" s="84" t="s">
        <v>1561</v>
      </c>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246" t="s">
        <v>135</v>
      </c>
      <c r="M177" s="259" t="s">
        <v>129</v>
      </c>
      <c r="N177" s="229">
        <v>0</v>
      </c>
      <c r="O177" s="84"/>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222" t="s">
        <v>129</v>
      </c>
      <c r="M178" s="259" t="s">
        <v>129</v>
      </c>
      <c r="N178" s="226">
        <v>0.15</v>
      </c>
      <c r="O178" s="123" t="s">
        <v>1562</v>
      </c>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222" t="s">
        <v>129</v>
      </c>
      <c r="M179" s="259" t="s">
        <v>129</v>
      </c>
      <c r="N179" s="226">
        <v>0.15</v>
      </c>
      <c r="O179" s="123" t="s">
        <v>1562</v>
      </c>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434</v>
      </c>
      <c r="L180" s="246" t="s">
        <v>135</v>
      </c>
      <c r="M180" s="247" t="s">
        <v>129</v>
      </c>
      <c r="N180" s="226">
        <v>0.1</v>
      </c>
      <c r="O180" s="84"/>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434</v>
      </c>
      <c r="L181" s="246" t="s">
        <v>129</v>
      </c>
      <c r="M181" s="247" t="s">
        <v>129</v>
      </c>
      <c r="N181" s="85">
        <v>0</v>
      </c>
      <c r="O181" s="84"/>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434</v>
      </c>
      <c r="L182" s="246" t="s">
        <v>129</v>
      </c>
      <c r="M182" s="247" t="s">
        <v>129</v>
      </c>
      <c r="N182" s="85">
        <v>0</v>
      </c>
      <c r="O182" s="84"/>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434</v>
      </c>
      <c r="L183" s="246" t="s">
        <v>129</v>
      </c>
      <c r="M183" s="247" t="s">
        <v>129</v>
      </c>
      <c r="N183" s="85">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434</v>
      </c>
      <c r="L184" s="222" t="s">
        <v>129</v>
      </c>
      <c r="M184" s="259" t="s">
        <v>129</v>
      </c>
      <c r="N184" s="226">
        <v>0.1</v>
      </c>
      <c r="O184" s="84"/>
    </row>
    <row r="185" spans="1:15" s="4" customFormat="1" ht="63.75" customHeight="1"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84"/>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84" t="s">
        <v>1563</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84" t="s">
        <v>1564</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84" t="s">
        <v>1564</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84" t="s">
        <v>1565</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84" t="s">
        <v>1566</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126</v>
      </c>
      <c r="L191" s="222" t="s">
        <v>129</v>
      </c>
      <c r="M191" s="259" t="s">
        <v>129</v>
      </c>
      <c r="N191" s="661">
        <v>0.125</v>
      </c>
      <c r="O191" s="84" t="s">
        <v>1567</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126</v>
      </c>
      <c r="N192" s="226">
        <v>0</v>
      </c>
      <c r="O192" s="84" t="s">
        <v>1568</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129</v>
      </c>
      <c r="M193" s="259" t="s">
        <v>129</v>
      </c>
      <c r="N193" s="661">
        <v>0.125</v>
      </c>
      <c r="O193" s="84" t="s">
        <v>1567</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84" t="s">
        <v>1569</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126</v>
      </c>
      <c r="L195" s="223" t="s">
        <v>125</v>
      </c>
      <c r="M195" s="142" t="s">
        <v>407</v>
      </c>
      <c r="N195" s="85">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142" t="s">
        <v>407</v>
      </c>
      <c r="N196" s="85">
        <v>0</v>
      </c>
      <c r="O196" s="84"/>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84"/>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661">
        <v>2.86E-2</v>
      </c>
      <c r="O198" s="84"/>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661">
        <v>2.86E-2</v>
      </c>
      <c r="O199" s="84"/>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661">
        <v>2.86E-2</v>
      </c>
      <c r="O200" s="84"/>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661">
        <v>2.86E-2</v>
      </c>
      <c r="O201" s="84"/>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126</v>
      </c>
      <c r="N202" s="226">
        <v>0</v>
      </c>
      <c r="O202" s="84" t="s">
        <v>1570</v>
      </c>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26">
        <v>0</v>
      </c>
      <c r="O203" s="84"/>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26">
        <v>0</v>
      </c>
      <c r="O204" s="84"/>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26">
        <v>0</v>
      </c>
      <c r="O205" s="84"/>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26">
        <v>0</v>
      </c>
      <c r="O206" s="84"/>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84"/>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26">
        <v>0</v>
      </c>
      <c r="O208" s="84"/>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26">
        <v>0</v>
      </c>
      <c r="O209" s="84"/>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129</v>
      </c>
      <c r="N210" s="661">
        <v>2.86E-2</v>
      </c>
      <c r="O210" s="84"/>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129</v>
      </c>
      <c r="N211" s="661">
        <v>2.86E-2</v>
      </c>
      <c r="O211" s="84"/>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59" t="s">
        <v>1571</v>
      </c>
      <c r="N212" s="85">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t="s">
        <v>126</v>
      </c>
      <c r="M213" s="259" t="s">
        <v>126</v>
      </c>
      <c r="N213" s="229">
        <v>0</v>
      </c>
      <c r="O213" s="133"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126</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126</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126</v>
      </c>
      <c r="N216" s="85">
        <v>0</v>
      </c>
      <c r="O216" s="84"/>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1" t="s">
        <v>125</v>
      </c>
      <c r="L217" s="223" t="s">
        <v>125</v>
      </c>
      <c r="M217" s="259" t="s">
        <v>126</v>
      </c>
      <c r="N217" s="85">
        <v>0</v>
      </c>
      <c r="O217" s="84"/>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84"/>
    </row>
    <row r="222" spans="1:15" s="4" customFormat="1" ht="76.5" x14ac:dyDescent="0.25">
      <c r="A222" s="82">
        <v>216</v>
      </c>
      <c r="B222" s="133" t="s">
        <v>601</v>
      </c>
      <c r="C222" s="133" t="s">
        <v>664</v>
      </c>
      <c r="D222" s="133" t="s">
        <v>354</v>
      </c>
      <c r="E222" s="122" t="s">
        <v>665</v>
      </c>
      <c r="F222" s="125" t="s">
        <v>666</v>
      </c>
      <c r="G222" s="140" t="s">
        <v>125</v>
      </c>
      <c r="H222" s="138" t="s">
        <v>125</v>
      </c>
      <c r="I222" s="133" t="s">
        <v>265</v>
      </c>
      <c r="J222" s="222">
        <v>55</v>
      </c>
      <c r="K222" s="48" t="s">
        <v>1572</v>
      </c>
      <c r="L222" s="141" t="s">
        <v>1573</v>
      </c>
      <c r="M222" s="259" t="s">
        <v>407</v>
      </c>
      <c r="N222" s="85">
        <v>0</v>
      </c>
      <c r="O222" s="84"/>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48" t="s">
        <v>126</v>
      </c>
      <c r="L223" s="222" t="s">
        <v>129</v>
      </c>
      <c r="M223" s="259" t="s">
        <v>126</v>
      </c>
      <c r="N223" s="226">
        <v>0</v>
      </c>
      <c r="O223" s="84" t="s">
        <v>1574</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84" t="s">
        <v>673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59" t="s">
        <v>126</v>
      </c>
      <c r="N225" s="226">
        <v>0</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59" t="s">
        <v>126</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59" t="s">
        <v>126</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59" t="s">
        <v>126</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614</v>
      </c>
      <c r="L229" s="283">
        <v>15501.3</v>
      </c>
      <c r="M229" s="284">
        <v>15501.3</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431</v>
      </c>
      <c r="L230" s="272">
        <v>431</v>
      </c>
      <c r="M230" s="324">
        <v>431</v>
      </c>
      <c r="N230" s="85">
        <v>0</v>
      </c>
      <c r="O230" s="84"/>
    </row>
    <row r="231" spans="1:15" s="4" customFormat="1" ht="76.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59" t="s">
        <v>129</v>
      </c>
      <c r="N231" s="85"/>
      <c r="O231" s="84" t="s">
        <v>1575</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126</v>
      </c>
      <c r="L232" s="222" t="s">
        <v>126</v>
      </c>
      <c r="M232" s="259" t="s">
        <v>126</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129</v>
      </c>
      <c r="N233" s="85">
        <v>0</v>
      </c>
      <c r="O233" s="87" t="s">
        <v>1576</v>
      </c>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259" t="s">
        <v>126</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126</v>
      </c>
      <c r="M238" s="259" t="s">
        <v>129</v>
      </c>
      <c r="N238" s="85">
        <v>0</v>
      </c>
      <c r="O238" s="84" t="s">
        <v>1577</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t="s">
        <v>126</v>
      </c>
      <c r="M239" s="259"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t="s">
        <v>126</v>
      </c>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t="s">
        <v>126</v>
      </c>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t="s">
        <v>126</v>
      </c>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126</v>
      </c>
      <c r="M243" s="259" t="s">
        <v>129</v>
      </c>
      <c r="N243" s="85">
        <v>0</v>
      </c>
      <c r="O243" s="84" t="s">
        <v>1578</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t="s">
        <v>129</v>
      </c>
      <c r="M244" s="259" t="s">
        <v>129</v>
      </c>
      <c r="N244" s="85">
        <v>0</v>
      </c>
      <c r="O244" s="84"/>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t="s">
        <v>125</v>
      </c>
      <c r="M245" s="259" t="s">
        <v>129</v>
      </c>
      <c r="N245" s="226">
        <v>0.1</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t="s">
        <v>125</v>
      </c>
      <c r="M246" s="259" t="s">
        <v>129</v>
      </c>
      <c r="N246" s="85">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126</v>
      </c>
      <c r="N248" s="85">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129</v>
      </c>
      <c r="L249" s="223" t="s">
        <v>125</v>
      </c>
      <c r="M249" s="259" t="s">
        <v>129</v>
      </c>
      <c r="N249" s="85">
        <v>0</v>
      </c>
      <c r="O249" s="84"/>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126</v>
      </c>
      <c r="N250" s="232">
        <v>0</v>
      </c>
      <c r="O250" s="84" t="s">
        <v>1579</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434</v>
      </c>
      <c r="L251" s="222" t="s">
        <v>126</v>
      </c>
      <c r="M251" s="259" t="s">
        <v>126</v>
      </c>
      <c r="N251" s="85">
        <v>0</v>
      </c>
      <c r="O251" s="84"/>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434</v>
      </c>
      <c r="L252" s="222" t="s">
        <v>126</v>
      </c>
      <c r="M252" s="259" t="s">
        <v>126</v>
      </c>
      <c r="N252" s="85">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434</v>
      </c>
      <c r="L253" s="222" t="s">
        <v>126</v>
      </c>
      <c r="M253" s="259" t="s">
        <v>126</v>
      </c>
      <c r="N253" s="85">
        <v>0</v>
      </c>
      <c r="O253" s="84"/>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434</v>
      </c>
      <c r="L254" s="222" t="s">
        <v>126</v>
      </c>
      <c r="M254" s="259" t="s">
        <v>126</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129</v>
      </c>
      <c r="M255" s="259" t="s">
        <v>126</v>
      </c>
      <c r="N255" s="226">
        <v>0</v>
      </c>
      <c r="O255" s="84" t="s">
        <v>1580</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129</v>
      </c>
      <c r="N256" s="226">
        <v>0.1</v>
      </c>
      <c r="O256" s="84" t="s">
        <v>1581</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129</v>
      </c>
      <c r="N257" s="226">
        <v>0.1</v>
      </c>
      <c r="O257" s="84" t="s">
        <v>1582</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0.26</v>
      </c>
      <c r="L258" s="325">
        <v>0.05</v>
      </c>
      <c r="M258" s="295">
        <v>0.05</v>
      </c>
      <c r="N258" s="226">
        <v>0.2</v>
      </c>
      <c r="O258" s="84" t="s">
        <v>1583</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342</v>
      </c>
      <c r="M259" s="269">
        <v>342</v>
      </c>
      <c r="N259" s="85">
        <v>0</v>
      </c>
      <c r="O259" s="84"/>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743</v>
      </c>
      <c r="L260" s="272">
        <v>806</v>
      </c>
      <c r="M260" s="269">
        <v>743</v>
      </c>
      <c r="N260" s="85">
        <v>0</v>
      </c>
      <c r="O260" s="84" t="s">
        <v>1584</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84"/>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84" t="s">
        <v>1585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84" t="s">
        <v>1586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84" t="s">
        <v>1587</v>
      </c>
    </row>
    <row r="266" spans="1:15" x14ac:dyDescent="0.25">
      <c r="E266" s="95"/>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A90D252E-5BAA-45CC-B807-1EA541E069A6}">
      <formula1>"0%,20%"</formula1>
    </dataValidation>
    <dataValidation type="list" allowBlank="1" showInputMessage="1" showErrorMessage="1" sqref="N131" xr:uid="{258F7273-D411-470A-8F74-9225B9CAE0C1}">
      <formula1>"0%,30%"</formula1>
    </dataValidation>
    <dataValidation type="list" allowBlank="1" showInputMessage="1" showErrorMessage="1" sqref="N100" xr:uid="{3CE50DE3-8C9E-4225-99B9-698EED15897A}">
      <formula1>"0%,20%,39%,50%"</formula1>
    </dataValidation>
    <dataValidation type="whole" allowBlank="1" showInputMessage="1" showErrorMessage="1" sqref="I130 L231 K114:M114 L185:M185 M197 K43 L261:M261 K130:M130 K20 K67:K68 K102 K156 K259:K260 K134 K74:K76 K80 K145 L235:M235 M102" xr:uid="{5A1152B3-4992-44C4-BBF7-D160315314C2}">
      <formula1>0</formula1>
      <formula2>10000000</formula2>
    </dataValidation>
    <dataValidation type="list" allowBlank="1" showInputMessage="1" showErrorMessage="1" sqref="L178:M179 K135:K138 L94:M97 K114:M114 K45:K56 K147:K149 K223 K157:K160 K152:K155 K98:K101 K232:K234 K218:K221 K244:K249 K94 K163:K166 K103:K112" xr:uid="{6C1ED1FE-841C-4A08-8DBF-74D2CC4B45BD}">
      <formula1>"SI,NO,NO APLICA"</formula1>
    </dataValidation>
    <dataValidation type="list" allowBlank="1" showInputMessage="1" showErrorMessage="1" sqref="I129 M11:M16 M7:M9 K161:M161 K167:M167 L236:L238 L87:M92 K150:M150 K69:M69 K144:M144 L45:M55 K186:M194 K236:K242 M18:M19 L163:M163 K57:M57 K65:M65 K129:M129 K21:M21 L223:M224 M217 L256:M257 M23:M24 K11:K12 K184:M184 M225:M228 K262:M265 K231 K7:K9 K63 K18:K19 K59 K66 K71 K73 K250:K257 K213:K216 K14:K16 K87:K88 K23:K24 K224 M231 M236:M244" xr:uid="{6CA08468-FA5D-4063-AC9B-C6E48E90E436}">
      <formula1>"SI,NO"</formula1>
    </dataValidation>
    <dataValidation type="list" allowBlank="1" showInputMessage="1" showErrorMessage="1" sqref="L135:L139 L98:M98 M159:M160 L154:M155 M134:M139 M100:M101 L101 L103:M113" xr:uid="{C43F56C9-7C09-4F39-B59F-E2028CE76DF6}">
      <formula1>"SI,NO,NO APLICA,VACIO"</formula1>
    </dataValidation>
    <dataValidation type="list" allowBlank="1" showInputMessage="1" showErrorMessage="1" sqref="L36:L37 L232:M234 L39:M41 L63:M63 M156:M158 M25:M33 L250:L255 M140:M143 L169 M59 M198:M211 M73 L166 M66 L99:M99 L152:M153 L213:M216 M121:M128 M169:M177 L147:M149 M180 M71 L141:L142 L157:L160 M35:M37 L181:M183 M164:M166 M218:M221 M245:M255" xr:uid="{7956E2E0-3737-4D44-80A0-CFFFF44334AE}">
      <formula1>"SI,NO,VACIO"</formula1>
    </dataValidation>
  </dataValidations>
  <hyperlinks>
    <hyperlink ref="O35" r:id="rId1" xr:uid="{B7697E0C-4478-4769-8D25-F7E097FE6B94}"/>
    <hyperlink ref="O66" r:id="rId2" xr:uid="{551C124E-A3BD-4017-B847-363629949290}"/>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V91"/>
  <sheetViews>
    <sheetView showGridLines="0" topLeftCell="I1" zoomScale="77" zoomScaleNormal="77"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7.7109375" style="198" customWidth="1"/>
    <col min="5" max="5" width="11.42578125" style="198" bestFit="1"/>
    <col min="6" max="6" width="25.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46"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+'1009 SDCRD Ver.'!N7</f>
        <v>0.4</v>
      </c>
      <c r="Q2" s="301" t="s">
        <v>778</v>
      </c>
      <c r="R2" s="302" t="s">
        <v>1588</v>
      </c>
      <c r="S2" s="302" t="s">
        <v>1589</v>
      </c>
      <c r="T2" s="302" t="s">
        <v>1590</v>
      </c>
      <c r="U2" s="302" t="s">
        <v>1591</v>
      </c>
      <c r="V2" s="345" t="s">
        <v>1588</v>
      </c>
    </row>
    <row r="3" spans="1:22" x14ac:dyDescent="0.25">
      <c r="A3" s="1426"/>
      <c r="B3" s="1429"/>
      <c r="C3" s="1461"/>
      <c r="D3" s="1458"/>
      <c r="E3" s="1447"/>
      <c r="F3" s="1444"/>
      <c r="G3" s="1504"/>
      <c r="H3" s="1507"/>
      <c r="I3" s="1500"/>
      <c r="J3" s="1500"/>
      <c r="K3" s="26" t="s">
        <v>784</v>
      </c>
      <c r="L3" s="26" t="s">
        <v>785</v>
      </c>
      <c r="M3" s="20">
        <v>0.4</v>
      </c>
      <c r="N3" s="162">
        <f>+M3*G2*C2</f>
        <v>3.5999999999999997E-2</v>
      </c>
      <c r="O3" s="163">
        <f>+'1009 SDCRD Ver.'!N11</f>
        <v>0.4</v>
      </c>
      <c r="Q3" s="301" t="s">
        <v>786</v>
      </c>
      <c r="R3" s="302" t="s">
        <v>1592</v>
      </c>
      <c r="S3" s="302" t="s">
        <v>1593</v>
      </c>
      <c r="T3" s="302" t="s">
        <v>1593</v>
      </c>
      <c r="U3" s="302" t="s">
        <v>1593</v>
      </c>
      <c r="V3" s="345" t="s">
        <v>1594</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+'1009 SDCRD Ver.'!N17</f>
        <v>0.05</v>
      </c>
      <c r="Q4" s="301" t="s">
        <v>791</v>
      </c>
      <c r="R4" s="302" t="s">
        <v>1595</v>
      </c>
      <c r="S4" s="302" t="s">
        <v>1134</v>
      </c>
      <c r="T4" s="302" t="s">
        <v>1134</v>
      </c>
      <c r="U4" s="302" t="s">
        <v>1596</v>
      </c>
      <c r="V4" s="345" t="s">
        <v>1597</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+'1009 SDCRD Ver.'!N20</f>
        <v>0.15</v>
      </c>
      <c r="Q5" s="301" t="s">
        <v>799</v>
      </c>
      <c r="R5" s="301">
        <v>0.23</v>
      </c>
      <c r="S5" s="301">
        <v>0.34</v>
      </c>
      <c r="T5" s="301">
        <v>0.36</v>
      </c>
      <c r="U5" s="301">
        <v>0.56999999999999995</v>
      </c>
      <c r="V5" s="301">
        <f>+D91</f>
        <v>0.84863697630147628</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+'1009 SDCRD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+'1009 SDCRD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+'1009 SDCRD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+'1009 SDCRD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+'1009 SDCRD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+'1009 SDCRD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+'1009 SDCRD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+'1009 SDCRD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0.83894230769230771</v>
      </c>
      <c r="E17" s="1440" t="s">
        <v>821</v>
      </c>
      <c r="F17" s="1443" t="s">
        <v>294</v>
      </c>
      <c r="G17" s="1503">
        <v>0.15</v>
      </c>
      <c r="H17" s="1506">
        <f>+M20</f>
        <v>1</v>
      </c>
      <c r="I17" s="1509">
        <f>+O20</f>
        <v>0.90192307692307694</v>
      </c>
      <c r="J17" s="1512">
        <f>+I17/H17</f>
        <v>0.90192307692307694</v>
      </c>
      <c r="K17" s="25" t="s">
        <v>822</v>
      </c>
      <c r="L17" s="25" t="s">
        <v>804</v>
      </c>
      <c r="M17" s="167">
        <v>0.1</v>
      </c>
      <c r="N17" s="168">
        <f>+M17*G$17*C$17</f>
        <v>8.2500000000000004E-3</v>
      </c>
      <c r="O17" s="169">
        <f>+'1009 SDCRD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+'1009 SDCRD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+'1009 SDCRD Ver.'!N68</f>
        <v>0.75192307692307692</v>
      </c>
    </row>
    <row r="20" spans="1:15" ht="15.75" thickBot="1" x14ac:dyDescent="0.3">
      <c r="A20" s="1441"/>
      <c r="B20" s="1452"/>
      <c r="C20" s="1455"/>
      <c r="D20" s="1458"/>
      <c r="E20" s="1442"/>
      <c r="F20" s="1445"/>
      <c r="G20" s="1505"/>
      <c r="H20" s="1508"/>
      <c r="I20" s="1511"/>
      <c r="J20" s="1514"/>
      <c r="K20" s="97" t="s">
        <v>800</v>
      </c>
      <c r="L20" s="98">
        <f>+O20/M20</f>
        <v>0.90192307692307694</v>
      </c>
      <c r="M20" s="99">
        <f>SUM(M17:M19)</f>
        <v>1</v>
      </c>
      <c r="N20" s="100">
        <f>SUM(N17:N19)</f>
        <v>8.2500000000000004E-2</v>
      </c>
      <c r="O20" s="174">
        <f>+O17+O18+O19</f>
        <v>0.90192307692307694</v>
      </c>
    </row>
    <row r="21" spans="1:15" ht="15" customHeight="1" x14ac:dyDescent="0.25">
      <c r="A21" s="1441"/>
      <c r="B21" s="1452"/>
      <c r="C21" s="1455"/>
      <c r="D21" s="1458"/>
      <c r="E21" s="1440" t="s">
        <v>827</v>
      </c>
      <c r="F21" s="1443" t="s">
        <v>828</v>
      </c>
      <c r="G21" s="1503">
        <v>0.15</v>
      </c>
      <c r="H21" s="1506">
        <f>+M26</f>
        <v>1</v>
      </c>
      <c r="I21" s="1499">
        <f>+O26</f>
        <v>0.2</v>
      </c>
      <c r="J21" s="1499">
        <f>+I21/H21</f>
        <v>0.2</v>
      </c>
      <c r="K21" s="28" t="s">
        <v>829</v>
      </c>
      <c r="L21" s="28" t="s">
        <v>830</v>
      </c>
      <c r="M21" s="175">
        <v>0.1</v>
      </c>
      <c r="N21" s="176">
        <f>+M21*G$21*C$17</f>
        <v>8.2500000000000004E-3</v>
      </c>
      <c r="O21" s="177">
        <f>+'1009 SDCRD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+'1009 SDCRD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+'1009 SDCRD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+'1009 SDCRD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0.2</v>
      </c>
      <c r="M26" s="99">
        <f>SUM(M21:M25)</f>
        <v>1</v>
      </c>
      <c r="N26" s="100">
        <f>SUM(N21:N25)</f>
        <v>8.2500000000000004E-2</v>
      </c>
      <c r="O26" s="174">
        <f>+O21+O22+O23+O24+O25</f>
        <v>0.2</v>
      </c>
    </row>
    <row r="27" spans="1:15" ht="24" x14ac:dyDescent="0.25">
      <c r="A27" s="1441"/>
      <c r="B27" s="1452"/>
      <c r="C27" s="1455"/>
      <c r="D27" s="1458"/>
      <c r="E27" s="1440" t="s">
        <v>838</v>
      </c>
      <c r="F27" s="1443" t="s">
        <v>839</v>
      </c>
      <c r="G27" s="1503">
        <v>0.2</v>
      </c>
      <c r="H27" s="1506">
        <f>+M30</f>
        <v>1</v>
      </c>
      <c r="I27" s="1499">
        <f>+O30</f>
        <v>0.93076923076923079</v>
      </c>
      <c r="J27" s="1499">
        <f>+I27/H27</f>
        <v>0.93076923076923079</v>
      </c>
      <c r="K27" s="28" t="s">
        <v>840</v>
      </c>
      <c r="L27" s="28" t="s">
        <v>841</v>
      </c>
      <c r="M27" s="179">
        <v>0.1</v>
      </c>
      <c r="N27" s="180">
        <f>+M27*G$27*C$17</f>
        <v>1.1000000000000003E-2</v>
      </c>
      <c r="O27" s="177">
        <f>+'1009 SDCRD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+'1009 SDCRD Ver.'!N130</f>
        <v>0.53076923076923077</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434">
        <f>+'1009 SDCRD Ver.'!N131</f>
        <v>0.3</v>
      </c>
    </row>
    <row r="30" spans="1:15" ht="15.75" thickBot="1" x14ac:dyDescent="0.3">
      <c r="A30" s="1441"/>
      <c r="B30" s="1452"/>
      <c r="C30" s="1455"/>
      <c r="D30" s="1458"/>
      <c r="E30" s="1442"/>
      <c r="F30" s="1445"/>
      <c r="G30" s="1505"/>
      <c r="H30" s="1508"/>
      <c r="I30" s="1501"/>
      <c r="J30" s="1502"/>
      <c r="K30" s="97" t="s">
        <v>800</v>
      </c>
      <c r="L30" s="98">
        <f>+O30/M30</f>
        <v>0.93076923076923079</v>
      </c>
      <c r="M30" s="99">
        <f>SUM(M27:M29)</f>
        <v>1</v>
      </c>
      <c r="N30" s="100">
        <f>SUM(N27:N29)</f>
        <v>0.11000000000000001</v>
      </c>
      <c r="O30" s="174">
        <f>+O27+O28+O29</f>
        <v>0.93076923076923079</v>
      </c>
    </row>
    <row r="31" spans="1:15" ht="15" customHeight="1" x14ac:dyDescent="0.25">
      <c r="A31" s="1441"/>
      <c r="B31" s="1452"/>
      <c r="C31" s="1455"/>
      <c r="D31" s="1458"/>
      <c r="E31" s="1440" t="s">
        <v>846</v>
      </c>
      <c r="F31" s="1443" t="s">
        <v>847</v>
      </c>
      <c r="G31" s="1503">
        <v>0.1</v>
      </c>
      <c r="H31" s="1506">
        <f>+M31+M32+M33</f>
        <v>0.45</v>
      </c>
      <c r="I31" s="1499">
        <f>SUM(O31+O32+O33)</f>
        <v>0.45</v>
      </c>
      <c r="J31" s="1499">
        <f>+I31/H31</f>
        <v>1</v>
      </c>
      <c r="K31" s="28" t="s">
        <v>848</v>
      </c>
      <c r="L31" s="28" t="s">
        <v>804</v>
      </c>
      <c r="M31" s="179">
        <v>0.1</v>
      </c>
      <c r="N31" s="180">
        <f>+(M31/H31)*G$31*C$17</f>
        <v>1.2222222222222226E-2</v>
      </c>
      <c r="O31" s="435">
        <f>+'1009 SDCRD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+'1009 SDCRD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436">
        <f>+'1009 SDCRD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436">
        <f>+'1009 SDCRD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+'1009 SDCRD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+'1009 SDCRD Ver.'!N156</f>
        <v>0.05</v>
      </c>
    </row>
    <row r="37" spans="1:15" ht="15.75"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+M38+M39+M40+M41</f>
        <v>0.54999999999999993</v>
      </c>
      <c r="I38" s="1499">
        <f>SUM(O38+O39+O40+O41)</f>
        <v>0.55000000000000004</v>
      </c>
      <c r="J38" s="1499">
        <f>+I38/H38</f>
        <v>1.0000000000000002</v>
      </c>
      <c r="K38" s="28" t="s">
        <v>861</v>
      </c>
      <c r="L38" s="28" t="s">
        <v>804</v>
      </c>
      <c r="M38" s="179">
        <v>0.1</v>
      </c>
      <c r="N38" s="180">
        <f>+(M38/H38)*G$38*C$17</f>
        <v>2.0000000000000004E-2</v>
      </c>
      <c r="O38" s="177">
        <f>+'1009 SDCRD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+'1009 SDCRD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+'1009 SDCRD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+'1009 SDCRD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+'1009 SDCRD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+'1009 SDCRD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+'1009 SDCRD Ver.'!N255</f>
        <v>0</v>
      </c>
    </row>
    <row r="45" spans="1:15" ht="15.75"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+'1009 SDCRD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+'1009 SDCRD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+'1009 SDCRD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+'1009 SDCRD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+'1009 SDCRD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+'1009 SDCRD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+'1009 SDCRD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 t="shared" ref="N54:N61" si="0">+M54*G$54*C$17</f>
        <v>6.8750000000000009E-3</v>
      </c>
      <c r="O54" s="177">
        <f>+'1009 SDCRD Ver.'!N186</f>
        <v>0.125</v>
      </c>
    </row>
    <row r="55" spans="1:15" x14ac:dyDescent="0.25">
      <c r="A55" s="1441"/>
      <c r="B55" s="1452"/>
      <c r="C55" s="1455"/>
      <c r="D55" s="1458"/>
      <c r="E55" s="1441"/>
      <c r="F55" s="1444"/>
      <c r="G55" s="1504"/>
      <c r="H55" s="1526"/>
      <c r="I55" s="1529"/>
      <c r="J55" s="1520"/>
      <c r="K55" s="26" t="s">
        <v>892</v>
      </c>
      <c r="L55" s="26" t="s">
        <v>339</v>
      </c>
      <c r="M55" s="162">
        <v>0.125</v>
      </c>
      <c r="N55" s="21">
        <f t="shared" si="0"/>
        <v>6.8750000000000009E-3</v>
      </c>
      <c r="O55" s="170">
        <f>+'1009 SDCRD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+'1009 SDCRD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+'1009 SDCRD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+'1009 SDCRD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+'1009 SDCRD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+'1009 SDCRD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+'1009 SDCRD Ver.'!N193</f>
        <v>0.125</v>
      </c>
    </row>
    <row r="62" spans="1:15" ht="15.75"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0.37218707070707069</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+'1009 SDCRD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+'1009 SDCRD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+'1009 SDCRD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+'1009 SDCRD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+'1009 SDCRD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+'1009 SDCRD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+'1009 SDCRD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+'1009 SDCRD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+'1009 SDCRD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+'1009 SDCRD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+'1009 SDCRD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+'1009 SDCRD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+'1009 SDCRD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+'1009 SDCRD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+'1009 SDCRD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+'1009 SDCRD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+'1009 SDCRD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+'1009 SDCRD Ver.'!N223</f>
        <v>0</v>
      </c>
    </row>
    <row r="81" spans="1:15" ht="15.75"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27" customHeight="1"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+M42+M43+M44</f>
        <v>0.44999999999999996</v>
      </c>
      <c r="N82" s="130">
        <f>SUM(N42:N44)</f>
        <v>4.0000000000000008E-2</v>
      </c>
      <c r="O82" s="189">
        <f>SUM(O42+O43+O44)</f>
        <v>0.1</v>
      </c>
    </row>
    <row r="83" spans="1:15" ht="27" customHeight="1"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27" customHeight="1"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+'1009 SDCRD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+'1009 SDCRD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+'1009 SDCRD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29.2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+'1009 SDCRD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+'1009 SDCRD Ver.'!N264</f>
        <v>0.3</v>
      </c>
    </row>
    <row r="91" spans="1:15" x14ac:dyDescent="0.25">
      <c r="C91" s="199">
        <v>2022</v>
      </c>
      <c r="D91" s="200">
        <f>+(C2*D2)+(C17*D17)+(C63*D63)+(C85*D85)</f>
        <v>0.84863697630147628</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honeticPr fontId="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sheetPr>
  <dimension ref="A1:R266"/>
  <sheetViews>
    <sheetView topLeftCell="B1" zoomScale="60" zoomScaleNormal="60" workbookViewId="0">
      <selection activeCell="J42" sqref="J42"/>
    </sheetView>
  </sheetViews>
  <sheetFormatPr baseColWidth="10" defaultColWidth="21.85546875" defaultRowHeight="12.75" x14ac:dyDescent="0.25"/>
  <cols>
    <col min="1" max="1" width="6.7109375" style="2" customWidth="1"/>
    <col min="2" max="5" width="17" style="3" customWidth="1"/>
    <col min="6" max="6" width="17" style="44" customWidth="1"/>
    <col min="7" max="7" width="18.85546875" style="3" customWidth="1"/>
    <col min="8" max="8" width="18.85546875" style="1" customWidth="1"/>
    <col min="9" max="10" width="10.42578125" style="2" customWidth="1"/>
    <col min="11" max="11" width="10.42578125" style="10" customWidth="1"/>
    <col min="12" max="12" width="10.42578125" style="3" customWidth="1"/>
    <col min="13" max="13" width="13" style="3" customWidth="1"/>
    <col min="14" max="14" width="15.85546875" style="3" customWidth="1"/>
    <col min="15" max="15" width="117.5703125" style="7" customWidth="1"/>
    <col min="16" max="16" width="21.85546875" style="7"/>
    <col min="17" max="17" width="7.7109375" style="7" bestFit="1" customWidth="1"/>
    <col min="18" max="18" width="6.5703125" style="7" bestFit="1" customWidth="1"/>
    <col min="19" max="16384" width="21.85546875" style="7"/>
  </cols>
  <sheetData>
    <row r="1" spans="1:15" s="43" customFormat="1" ht="68.25" customHeight="1" x14ac:dyDescent="0.25">
      <c r="A1" s="1410" t="s">
        <v>98</v>
      </c>
      <c r="B1" s="1411"/>
      <c r="C1" s="1411"/>
      <c r="D1" s="1411"/>
      <c r="E1" s="1411"/>
      <c r="F1" s="1411"/>
      <c r="G1" s="1411"/>
      <c r="H1" s="1411"/>
      <c r="I1" s="1411"/>
      <c r="J1" s="1411"/>
      <c r="K1" s="1411"/>
      <c r="L1" s="1411"/>
      <c r="M1" s="1411"/>
      <c r="N1" s="1411"/>
      <c r="O1" s="1412"/>
    </row>
    <row r="2" spans="1:15" s="198" customFormat="1" ht="18.75" customHeight="1" x14ac:dyDescent="0.25">
      <c r="A2" s="1413" t="s">
        <v>99</v>
      </c>
      <c r="B2" s="1414"/>
      <c r="C2" s="1414"/>
      <c r="D2" s="1414"/>
      <c r="E2" s="1415"/>
      <c r="F2" s="1416" t="s">
        <v>100</v>
      </c>
      <c r="G2" s="1417"/>
      <c r="H2" s="1417"/>
      <c r="I2" s="1417"/>
      <c r="J2" s="1417"/>
      <c r="K2" s="1418"/>
      <c r="L2" s="1419"/>
      <c r="M2" s="1420"/>
      <c r="N2" s="1420"/>
      <c r="O2" s="1421"/>
    </row>
    <row r="3" spans="1:15" s="198" customFormat="1" ht="18.75" customHeight="1" x14ac:dyDescent="0.25">
      <c r="A3" s="1413" t="s">
        <v>101</v>
      </c>
      <c r="B3" s="1414"/>
      <c r="C3" s="1414"/>
      <c r="D3" s="1414"/>
      <c r="E3" s="1415"/>
      <c r="F3" s="1416">
        <v>1001</v>
      </c>
      <c r="G3" s="1417"/>
      <c r="H3" s="1417"/>
      <c r="I3" s="1417"/>
      <c r="J3" s="1417"/>
      <c r="K3" s="1418"/>
      <c r="L3" s="1419"/>
      <c r="M3" s="1420"/>
      <c r="N3" s="1420"/>
      <c r="O3" s="1421"/>
    </row>
    <row r="4" spans="1:15" s="198" customFormat="1" ht="18.75" customHeight="1" x14ac:dyDescent="0.25">
      <c r="A4" s="1413" t="s">
        <v>102</v>
      </c>
      <c r="B4" s="1414"/>
      <c r="C4" s="1414"/>
      <c r="D4" s="1414"/>
      <c r="E4" s="1415"/>
      <c r="F4" s="1416" t="s">
        <v>5</v>
      </c>
      <c r="G4" s="1417"/>
      <c r="H4" s="1417"/>
      <c r="I4" s="1417"/>
      <c r="J4" s="1417"/>
      <c r="K4" s="1418"/>
      <c r="L4" s="1419"/>
      <c r="M4" s="1420"/>
      <c r="N4" s="1420"/>
      <c r="O4" s="1421"/>
    </row>
    <row r="5" spans="1:15" s="198" customFormat="1" ht="18.75" customHeight="1" x14ac:dyDescent="0.25">
      <c r="A5" s="1413" t="s">
        <v>103</v>
      </c>
      <c r="B5" s="1414"/>
      <c r="C5" s="1414"/>
      <c r="D5" s="1414"/>
      <c r="E5" s="1415"/>
      <c r="F5" s="1416" t="s">
        <v>104</v>
      </c>
      <c r="G5" s="1417"/>
      <c r="H5" s="1417"/>
      <c r="I5" s="1417"/>
      <c r="J5" s="1417"/>
      <c r="K5" s="1418"/>
      <c r="L5" s="1419"/>
      <c r="M5" s="1420"/>
      <c r="N5" s="1420"/>
      <c r="O5" s="1421"/>
    </row>
    <row r="6" spans="1:15" s="203"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4" customFormat="1" ht="120" customHeight="1" x14ac:dyDescent="0.25">
      <c r="A7" s="82">
        <v>1</v>
      </c>
      <c r="B7" s="133" t="s">
        <v>120</v>
      </c>
      <c r="C7" s="133" t="s">
        <v>121</v>
      </c>
      <c r="D7" s="133" t="s">
        <v>122</v>
      </c>
      <c r="E7" s="133">
        <v>1</v>
      </c>
      <c r="F7" s="125" t="s">
        <v>123</v>
      </c>
      <c r="G7" s="1404">
        <v>1</v>
      </c>
      <c r="H7" s="1406">
        <v>0.4</v>
      </c>
      <c r="I7" s="133" t="s">
        <v>124</v>
      </c>
      <c r="J7" s="141" t="s">
        <v>125</v>
      </c>
      <c r="K7" s="132" t="s">
        <v>126</v>
      </c>
      <c r="L7" s="204" t="s">
        <v>125</v>
      </c>
      <c r="M7" s="137" t="s">
        <v>126</v>
      </c>
      <c r="N7" s="1423">
        <v>0.4</v>
      </c>
      <c r="O7" s="84" t="s">
        <v>127</v>
      </c>
    </row>
    <row r="8" spans="1:15" s="44" customFormat="1" ht="120" customHeight="1" x14ac:dyDescent="0.25">
      <c r="A8" s="82">
        <v>2</v>
      </c>
      <c r="B8" s="133" t="s">
        <v>120</v>
      </c>
      <c r="C8" s="133" t="s">
        <v>121</v>
      </c>
      <c r="D8" s="133" t="s">
        <v>122</v>
      </c>
      <c r="E8" s="133">
        <v>2</v>
      </c>
      <c r="F8" s="125" t="s">
        <v>128</v>
      </c>
      <c r="G8" s="1405"/>
      <c r="H8" s="1407"/>
      <c r="I8" s="133" t="s">
        <v>124</v>
      </c>
      <c r="J8" s="141" t="s">
        <v>125</v>
      </c>
      <c r="K8" s="132" t="s">
        <v>129</v>
      </c>
      <c r="L8" s="204" t="s">
        <v>125</v>
      </c>
      <c r="M8" s="142" t="s">
        <v>129</v>
      </c>
      <c r="N8" s="1424"/>
      <c r="O8" s="84" t="s">
        <v>130</v>
      </c>
    </row>
    <row r="9" spans="1:15" s="44" customFormat="1" ht="204" x14ac:dyDescent="0.25">
      <c r="A9" s="82">
        <v>3</v>
      </c>
      <c r="B9" s="133" t="s">
        <v>120</v>
      </c>
      <c r="C9" s="133" t="s">
        <v>121</v>
      </c>
      <c r="D9" s="133" t="s">
        <v>122</v>
      </c>
      <c r="E9" s="133">
        <v>3</v>
      </c>
      <c r="F9" s="125" t="s">
        <v>131</v>
      </c>
      <c r="G9" s="1404">
        <v>2</v>
      </c>
      <c r="H9" s="138" t="s">
        <v>125</v>
      </c>
      <c r="I9" s="133" t="s">
        <v>124</v>
      </c>
      <c r="J9" s="141" t="s">
        <v>125</v>
      </c>
      <c r="K9" s="132" t="s">
        <v>129</v>
      </c>
      <c r="L9" s="204" t="s">
        <v>125</v>
      </c>
      <c r="M9" s="137" t="s">
        <v>126</v>
      </c>
      <c r="N9" s="353">
        <v>0</v>
      </c>
      <c r="O9" s="84" t="s">
        <v>132</v>
      </c>
    </row>
    <row r="10" spans="1:15" s="44" customFormat="1" ht="63.75" x14ac:dyDescent="0.25">
      <c r="A10" s="82">
        <v>4</v>
      </c>
      <c r="B10" s="133" t="s">
        <v>120</v>
      </c>
      <c r="C10" s="133" t="s">
        <v>121</v>
      </c>
      <c r="D10" s="133" t="s">
        <v>122</v>
      </c>
      <c r="E10" s="133" t="s">
        <v>133</v>
      </c>
      <c r="F10" s="125" t="s">
        <v>134</v>
      </c>
      <c r="G10" s="1422"/>
      <c r="H10" s="138" t="s">
        <v>125</v>
      </c>
      <c r="I10" s="133" t="s">
        <v>135</v>
      </c>
      <c r="J10" s="141" t="s">
        <v>125</v>
      </c>
      <c r="K10" s="132" t="s">
        <v>135</v>
      </c>
      <c r="L10" s="204" t="s">
        <v>125</v>
      </c>
      <c r="M10" s="137" t="s">
        <v>135</v>
      </c>
      <c r="N10" s="353">
        <v>0</v>
      </c>
      <c r="O10" s="84"/>
    </row>
    <row r="11" spans="1:15" s="44" customFormat="1" ht="89.25" customHeight="1" x14ac:dyDescent="0.25">
      <c r="A11" s="82">
        <v>5</v>
      </c>
      <c r="B11" s="133" t="s">
        <v>120</v>
      </c>
      <c r="C11" s="133" t="s">
        <v>121</v>
      </c>
      <c r="D11" s="133" t="s">
        <v>122</v>
      </c>
      <c r="E11" s="133" t="s">
        <v>136</v>
      </c>
      <c r="F11" s="125" t="s">
        <v>137</v>
      </c>
      <c r="G11" s="1422"/>
      <c r="H11" s="139">
        <v>0.4</v>
      </c>
      <c r="I11" s="133" t="s">
        <v>124</v>
      </c>
      <c r="J11" s="141" t="s">
        <v>125</v>
      </c>
      <c r="K11" s="132" t="s">
        <v>126</v>
      </c>
      <c r="L11" s="204" t="s">
        <v>125</v>
      </c>
      <c r="M11" s="137" t="s">
        <v>126</v>
      </c>
      <c r="N11" s="1408">
        <v>0.2</v>
      </c>
      <c r="O11" s="84" t="s">
        <v>138</v>
      </c>
    </row>
    <row r="12" spans="1:15" s="44" customFormat="1" ht="89.25" customHeight="1" x14ac:dyDescent="0.25">
      <c r="A12" s="82">
        <v>6</v>
      </c>
      <c r="B12" s="133" t="s">
        <v>120</v>
      </c>
      <c r="C12" s="133" t="s">
        <v>121</v>
      </c>
      <c r="D12" s="133" t="s">
        <v>122</v>
      </c>
      <c r="E12" s="133" t="s">
        <v>139</v>
      </c>
      <c r="F12" s="125" t="s">
        <v>140</v>
      </c>
      <c r="G12" s="1405"/>
      <c r="H12" s="139">
        <v>0.2</v>
      </c>
      <c r="I12" s="133" t="s">
        <v>124</v>
      </c>
      <c r="J12" s="141" t="s">
        <v>125</v>
      </c>
      <c r="K12" s="132" t="s">
        <v>129</v>
      </c>
      <c r="L12" s="204" t="s">
        <v>125</v>
      </c>
      <c r="M12" s="137" t="s">
        <v>129</v>
      </c>
      <c r="N12" s="1409"/>
      <c r="O12" s="84"/>
    </row>
    <row r="13" spans="1:15" s="44" customFormat="1" ht="63.75" customHeight="1" x14ac:dyDescent="0.25">
      <c r="A13" s="82">
        <v>7</v>
      </c>
      <c r="B13" s="133" t="s">
        <v>120</v>
      </c>
      <c r="C13" s="133" t="s">
        <v>121</v>
      </c>
      <c r="D13" s="133" t="s">
        <v>122</v>
      </c>
      <c r="E13" s="133">
        <v>4</v>
      </c>
      <c r="F13" s="125" t="s">
        <v>141</v>
      </c>
      <c r="G13" s="140" t="s">
        <v>125</v>
      </c>
      <c r="H13" s="138" t="s">
        <v>125</v>
      </c>
      <c r="I13" s="133" t="s">
        <v>124</v>
      </c>
      <c r="J13" s="141" t="s">
        <v>125</v>
      </c>
      <c r="K13" s="132" t="s">
        <v>126</v>
      </c>
      <c r="L13" s="204" t="s">
        <v>125</v>
      </c>
      <c r="M13" s="137" t="s">
        <v>126</v>
      </c>
      <c r="N13" s="353">
        <v>0</v>
      </c>
      <c r="O13" s="84"/>
    </row>
    <row r="14" spans="1:15" s="44" customFormat="1" ht="63.75" customHeight="1" x14ac:dyDescent="0.25">
      <c r="A14" s="82">
        <v>8</v>
      </c>
      <c r="B14" s="133" t="s">
        <v>120</v>
      </c>
      <c r="C14" s="133" t="s">
        <v>121</v>
      </c>
      <c r="D14" s="133" t="s">
        <v>122</v>
      </c>
      <c r="E14" s="133" t="s">
        <v>142</v>
      </c>
      <c r="F14" s="125" t="s">
        <v>143</v>
      </c>
      <c r="G14" s="140" t="s">
        <v>125</v>
      </c>
      <c r="H14" s="138" t="s">
        <v>125</v>
      </c>
      <c r="I14" s="133" t="s">
        <v>124</v>
      </c>
      <c r="J14" s="141" t="s">
        <v>125</v>
      </c>
      <c r="K14" s="132" t="s">
        <v>126</v>
      </c>
      <c r="L14" s="204" t="s">
        <v>125</v>
      </c>
      <c r="M14" s="137" t="s">
        <v>126</v>
      </c>
      <c r="N14" s="353">
        <v>0</v>
      </c>
      <c r="O14" s="84"/>
    </row>
    <row r="15" spans="1:15" s="44" customFormat="1" ht="63.75" customHeight="1" x14ac:dyDescent="0.25">
      <c r="A15" s="82">
        <v>9</v>
      </c>
      <c r="B15" s="133" t="s">
        <v>120</v>
      </c>
      <c r="C15" s="133" t="s">
        <v>121</v>
      </c>
      <c r="D15" s="133" t="s">
        <v>122</v>
      </c>
      <c r="E15" s="133" t="s">
        <v>144</v>
      </c>
      <c r="F15" s="125" t="s">
        <v>145</v>
      </c>
      <c r="G15" s="140" t="s">
        <v>125</v>
      </c>
      <c r="H15" s="138" t="s">
        <v>125</v>
      </c>
      <c r="I15" s="133" t="s">
        <v>124</v>
      </c>
      <c r="J15" s="141" t="s">
        <v>125</v>
      </c>
      <c r="K15" s="132" t="s">
        <v>126</v>
      </c>
      <c r="L15" s="204" t="s">
        <v>125</v>
      </c>
      <c r="M15" s="137" t="s">
        <v>126</v>
      </c>
      <c r="N15" s="353">
        <v>0</v>
      </c>
      <c r="O15" s="84"/>
    </row>
    <row r="16" spans="1:15" s="44" customFormat="1" ht="63.75" customHeight="1" x14ac:dyDescent="0.25">
      <c r="A16" s="82">
        <v>10</v>
      </c>
      <c r="B16" s="133" t="s">
        <v>120</v>
      </c>
      <c r="C16" s="133" t="s">
        <v>121</v>
      </c>
      <c r="D16" s="133" t="s">
        <v>122</v>
      </c>
      <c r="E16" s="133" t="s">
        <v>146</v>
      </c>
      <c r="F16" s="125" t="s">
        <v>147</v>
      </c>
      <c r="G16" s="140" t="s">
        <v>125</v>
      </c>
      <c r="H16" s="138" t="s">
        <v>125</v>
      </c>
      <c r="I16" s="133" t="s">
        <v>124</v>
      </c>
      <c r="J16" s="141" t="s">
        <v>125</v>
      </c>
      <c r="K16" s="132" t="s">
        <v>129</v>
      </c>
      <c r="L16" s="204" t="s">
        <v>125</v>
      </c>
      <c r="M16" s="137" t="s">
        <v>129</v>
      </c>
      <c r="N16" s="353">
        <v>0</v>
      </c>
      <c r="O16" s="84" t="s">
        <v>148</v>
      </c>
    </row>
    <row r="17" spans="1:15" s="44" customFormat="1" ht="63.75" customHeight="1" x14ac:dyDescent="0.25">
      <c r="A17" s="82">
        <v>11</v>
      </c>
      <c r="B17" s="133" t="s">
        <v>120</v>
      </c>
      <c r="C17" s="133" t="s">
        <v>121</v>
      </c>
      <c r="D17" s="133" t="s">
        <v>149</v>
      </c>
      <c r="E17" s="133">
        <v>5</v>
      </c>
      <c r="F17" s="125" t="s">
        <v>150</v>
      </c>
      <c r="G17" s="1404">
        <v>3</v>
      </c>
      <c r="H17" s="139">
        <v>0.05</v>
      </c>
      <c r="I17" s="133" t="s">
        <v>135</v>
      </c>
      <c r="J17" s="141" t="s">
        <v>125</v>
      </c>
      <c r="K17" s="132" t="s">
        <v>135</v>
      </c>
      <c r="L17" s="204" t="s">
        <v>125</v>
      </c>
      <c r="M17" s="137" t="s">
        <v>135</v>
      </c>
      <c r="N17" s="205">
        <v>0.05</v>
      </c>
      <c r="O17" s="84"/>
    </row>
    <row r="18" spans="1:15" s="44" customFormat="1" ht="63.75" customHeight="1" x14ac:dyDescent="0.25">
      <c r="A18" s="82">
        <v>12</v>
      </c>
      <c r="B18" s="133" t="s">
        <v>120</v>
      </c>
      <c r="C18" s="133" t="s">
        <v>121</v>
      </c>
      <c r="D18" s="133" t="s">
        <v>149</v>
      </c>
      <c r="E18" s="133" t="s">
        <v>151</v>
      </c>
      <c r="F18" s="125" t="s">
        <v>152</v>
      </c>
      <c r="G18" s="1422"/>
      <c r="H18" s="138" t="s">
        <v>125</v>
      </c>
      <c r="I18" s="133" t="s">
        <v>124</v>
      </c>
      <c r="J18" s="141" t="s">
        <v>125</v>
      </c>
      <c r="K18" s="132" t="s">
        <v>129</v>
      </c>
      <c r="L18" s="204" t="s">
        <v>125</v>
      </c>
      <c r="M18" s="137" t="s">
        <v>129</v>
      </c>
      <c r="N18" s="353">
        <v>0</v>
      </c>
      <c r="O18" s="84" t="s">
        <v>153</v>
      </c>
    </row>
    <row r="19" spans="1:15" s="44" customFormat="1" ht="63.75" customHeight="1" x14ac:dyDescent="0.25">
      <c r="A19" s="82">
        <v>13</v>
      </c>
      <c r="B19" s="133" t="s">
        <v>120</v>
      </c>
      <c r="C19" s="133" t="s">
        <v>121</v>
      </c>
      <c r="D19" s="133" t="s">
        <v>149</v>
      </c>
      <c r="E19" s="133" t="s">
        <v>154</v>
      </c>
      <c r="F19" s="125" t="s">
        <v>155</v>
      </c>
      <c r="G19" s="1405"/>
      <c r="H19" s="138" t="s">
        <v>125</v>
      </c>
      <c r="I19" s="133" t="s">
        <v>124</v>
      </c>
      <c r="J19" s="141" t="s">
        <v>125</v>
      </c>
      <c r="K19" s="132" t="s">
        <v>126</v>
      </c>
      <c r="L19" s="204" t="s">
        <v>125</v>
      </c>
      <c r="M19" s="137" t="s">
        <v>126</v>
      </c>
      <c r="N19" s="353">
        <v>0</v>
      </c>
      <c r="O19" s="84"/>
    </row>
    <row r="20" spans="1:15" s="44" customFormat="1" ht="63.75" customHeight="1" x14ac:dyDescent="0.25">
      <c r="A20" s="82">
        <v>14</v>
      </c>
      <c r="B20" s="133" t="s">
        <v>120</v>
      </c>
      <c r="C20" s="133" t="s">
        <v>121</v>
      </c>
      <c r="D20" s="133" t="s">
        <v>156</v>
      </c>
      <c r="E20" s="133" t="s">
        <v>157</v>
      </c>
      <c r="F20" s="125" t="s">
        <v>158</v>
      </c>
      <c r="G20" s="140">
        <v>4</v>
      </c>
      <c r="H20" s="139">
        <v>0.15</v>
      </c>
      <c r="I20" s="133" t="s">
        <v>159</v>
      </c>
      <c r="J20" s="141" t="s">
        <v>125</v>
      </c>
      <c r="K20" s="48">
        <v>4</v>
      </c>
      <c r="L20" s="204" t="s">
        <v>125</v>
      </c>
      <c r="M20" s="151">
        <v>4</v>
      </c>
      <c r="N20" s="205">
        <v>0.15</v>
      </c>
      <c r="O20" s="84" t="s">
        <v>160</v>
      </c>
    </row>
    <row r="21" spans="1:15" s="44" customFormat="1" ht="63.75" customHeight="1" x14ac:dyDescent="0.25">
      <c r="A21" s="82">
        <v>15</v>
      </c>
      <c r="B21" s="133" t="s">
        <v>120</v>
      </c>
      <c r="C21" s="133" t="s">
        <v>161</v>
      </c>
      <c r="D21" s="133" t="s">
        <v>149</v>
      </c>
      <c r="E21" s="133">
        <v>6</v>
      </c>
      <c r="F21" s="125" t="s">
        <v>162</v>
      </c>
      <c r="G21" s="140">
        <v>5</v>
      </c>
      <c r="H21" s="139">
        <v>0.1</v>
      </c>
      <c r="I21" s="133" t="s">
        <v>124</v>
      </c>
      <c r="J21" s="141">
        <v>1</v>
      </c>
      <c r="K21" s="132" t="s">
        <v>129</v>
      </c>
      <c r="L21" s="141" t="s">
        <v>129</v>
      </c>
      <c r="M21" s="137" t="s">
        <v>129</v>
      </c>
      <c r="N21" s="205">
        <v>0.1</v>
      </c>
      <c r="O21" s="84" t="s">
        <v>163</v>
      </c>
    </row>
    <row r="22" spans="1:15" s="44" customFormat="1" ht="63.75" customHeight="1" x14ac:dyDescent="0.25">
      <c r="A22" s="82">
        <v>16</v>
      </c>
      <c r="B22" s="133" t="s">
        <v>120</v>
      </c>
      <c r="C22" s="133" t="s">
        <v>161</v>
      </c>
      <c r="D22" s="133" t="s">
        <v>149</v>
      </c>
      <c r="E22" s="133" t="s">
        <v>164</v>
      </c>
      <c r="F22" s="125" t="s">
        <v>165</v>
      </c>
      <c r="G22" s="140" t="s">
        <v>125</v>
      </c>
      <c r="H22" s="138" t="s">
        <v>125</v>
      </c>
      <c r="I22" s="133" t="s">
        <v>166</v>
      </c>
      <c r="J22" s="141" t="s">
        <v>125</v>
      </c>
      <c r="K22" s="48" t="s">
        <v>167</v>
      </c>
      <c r="L22" s="204" t="s">
        <v>125</v>
      </c>
      <c r="M22" s="48" t="s">
        <v>167</v>
      </c>
      <c r="N22" s="353">
        <v>0</v>
      </c>
      <c r="O22" s="84" t="s">
        <v>168</v>
      </c>
    </row>
    <row r="23" spans="1:15" s="44" customFormat="1" ht="63.75" customHeight="1" x14ac:dyDescent="0.25">
      <c r="A23" s="82">
        <v>17</v>
      </c>
      <c r="B23" s="133" t="s">
        <v>120</v>
      </c>
      <c r="C23" s="133" t="s">
        <v>161</v>
      </c>
      <c r="D23" s="133" t="s">
        <v>149</v>
      </c>
      <c r="E23" s="133" t="s">
        <v>169</v>
      </c>
      <c r="F23" s="125" t="s">
        <v>170</v>
      </c>
      <c r="G23" s="140" t="s">
        <v>125</v>
      </c>
      <c r="H23" s="138" t="s">
        <v>125</v>
      </c>
      <c r="I23" s="133" t="s">
        <v>124</v>
      </c>
      <c r="J23" s="141" t="s">
        <v>125</v>
      </c>
      <c r="K23" s="132" t="s">
        <v>129</v>
      </c>
      <c r="L23" s="204" t="s">
        <v>125</v>
      </c>
      <c r="M23" s="137" t="s">
        <v>129</v>
      </c>
      <c r="N23" s="353">
        <v>0</v>
      </c>
      <c r="O23" s="84" t="s">
        <v>171</v>
      </c>
    </row>
    <row r="24" spans="1:15" s="44" customFormat="1" ht="153" x14ac:dyDescent="0.25">
      <c r="A24" s="82">
        <v>18</v>
      </c>
      <c r="B24" s="133" t="s">
        <v>120</v>
      </c>
      <c r="C24" s="133" t="s">
        <v>161</v>
      </c>
      <c r="D24" s="133" t="s">
        <v>149</v>
      </c>
      <c r="E24" s="133" t="s">
        <v>172</v>
      </c>
      <c r="F24" s="125" t="s">
        <v>173</v>
      </c>
      <c r="G24" s="140" t="s">
        <v>125</v>
      </c>
      <c r="H24" s="138" t="s">
        <v>125</v>
      </c>
      <c r="I24" s="133" t="s">
        <v>124</v>
      </c>
      <c r="J24" s="141" t="s">
        <v>125</v>
      </c>
      <c r="K24" s="132" t="s">
        <v>126</v>
      </c>
      <c r="L24" s="204" t="s">
        <v>125</v>
      </c>
      <c r="M24" s="137" t="s">
        <v>126</v>
      </c>
      <c r="N24" s="353">
        <v>0</v>
      </c>
      <c r="O24" s="84" t="s">
        <v>174</v>
      </c>
    </row>
    <row r="25" spans="1:15" s="44" customFormat="1" ht="89.25" x14ac:dyDescent="0.25">
      <c r="A25" s="82">
        <v>19</v>
      </c>
      <c r="B25" s="133" t="s">
        <v>120</v>
      </c>
      <c r="C25" s="133" t="s">
        <v>161</v>
      </c>
      <c r="D25" s="133" t="s">
        <v>149</v>
      </c>
      <c r="E25" s="133" t="s">
        <v>175</v>
      </c>
      <c r="F25" s="125" t="s">
        <v>176</v>
      </c>
      <c r="G25" s="140" t="s">
        <v>125</v>
      </c>
      <c r="H25" s="138" t="s">
        <v>125</v>
      </c>
      <c r="I25" s="133" t="s">
        <v>177</v>
      </c>
      <c r="J25" s="153" t="s">
        <v>125</v>
      </c>
      <c r="K25" s="132" t="s">
        <v>129</v>
      </c>
      <c r="L25" s="204" t="s">
        <v>125</v>
      </c>
      <c r="M25" s="137" t="s">
        <v>129</v>
      </c>
      <c r="N25" s="747">
        <v>0</v>
      </c>
      <c r="O25" s="123" t="s">
        <v>178</v>
      </c>
    </row>
    <row r="26" spans="1:15" s="44" customFormat="1" ht="76.5" x14ac:dyDescent="0.25">
      <c r="A26" s="82">
        <v>20</v>
      </c>
      <c r="B26" s="133" t="s">
        <v>120</v>
      </c>
      <c r="C26" s="133" t="s">
        <v>161</v>
      </c>
      <c r="D26" s="133" t="s">
        <v>149</v>
      </c>
      <c r="E26" s="133" t="s">
        <v>179</v>
      </c>
      <c r="F26" s="125" t="s">
        <v>180</v>
      </c>
      <c r="G26" s="140" t="s">
        <v>125</v>
      </c>
      <c r="H26" s="138" t="s">
        <v>125</v>
      </c>
      <c r="I26" s="133" t="s">
        <v>177</v>
      </c>
      <c r="J26" s="141" t="s">
        <v>125</v>
      </c>
      <c r="K26" s="132" t="s">
        <v>126</v>
      </c>
      <c r="L26" s="204" t="s">
        <v>125</v>
      </c>
      <c r="M26" s="137" t="s">
        <v>126</v>
      </c>
      <c r="N26" s="353">
        <v>0</v>
      </c>
      <c r="O26" s="84" t="s">
        <v>181</v>
      </c>
    </row>
    <row r="27" spans="1:15" s="44" customFormat="1" ht="51" x14ac:dyDescent="0.25">
      <c r="A27" s="82">
        <v>21</v>
      </c>
      <c r="B27" s="133" t="s">
        <v>120</v>
      </c>
      <c r="C27" s="133" t="s">
        <v>161</v>
      </c>
      <c r="D27" s="133" t="s">
        <v>149</v>
      </c>
      <c r="E27" s="133" t="s">
        <v>182</v>
      </c>
      <c r="F27" s="125" t="s">
        <v>183</v>
      </c>
      <c r="G27" s="140" t="s">
        <v>125</v>
      </c>
      <c r="H27" s="138" t="s">
        <v>125</v>
      </c>
      <c r="I27" s="133" t="s">
        <v>177</v>
      </c>
      <c r="J27" s="141" t="s">
        <v>125</v>
      </c>
      <c r="K27" s="132" t="s">
        <v>126</v>
      </c>
      <c r="L27" s="204" t="s">
        <v>125</v>
      </c>
      <c r="M27" s="137" t="s">
        <v>126</v>
      </c>
      <c r="N27" s="353">
        <v>0</v>
      </c>
      <c r="O27" s="84" t="s">
        <v>184</v>
      </c>
    </row>
    <row r="28" spans="1:15" s="44" customFormat="1" ht="51" x14ac:dyDescent="0.25">
      <c r="A28" s="82">
        <v>22</v>
      </c>
      <c r="B28" s="133" t="s">
        <v>120</v>
      </c>
      <c r="C28" s="133" t="s">
        <v>161</v>
      </c>
      <c r="D28" s="133" t="s">
        <v>149</v>
      </c>
      <c r="E28" s="133" t="s">
        <v>185</v>
      </c>
      <c r="F28" s="125" t="s">
        <v>186</v>
      </c>
      <c r="G28" s="140" t="s">
        <v>125</v>
      </c>
      <c r="H28" s="138" t="s">
        <v>125</v>
      </c>
      <c r="I28" s="133" t="s">
        <v>177</v>
      </c>
      <c r="J28" s="141" t="s">
        <v>125</v>
      </c>
      <c r="K28" s="132" t="s">
        <v>126</v>
      </c>
      <c r="L28" s="204" t="s">
        <v>125</v>
      </c>
      <c r="M28" s="137" t="s">
        <v>126</v>
      </c>
      <c r="N28" s="353">
        <v>0</v>
      </c>
      <c r="O28" s="84" t="s">
        <v>187</v>
      </c>
    </row>
    <row r="29" spans="1:15" s="44" customFormat="1" ht="38.25" x14ac:dyDescent="0.25">
      <c r="A29" s="82">
        <v>23</v>
      </c>
      <c r="B29" s="133" t="s">
        <v>120</v>
      </c>
      <c r="C29" s="133" t="s">
        <v>161</v>
      </c>
      <c r="D29" s="133" t="s">
        <v>149</v>
      </c>
      <c r="E29" s="133" t="s">
        <v>188</v>
      </c>
      <c r="F29" s="125" t="s">
        <v>189</v>
      </c>
      <c r="G29" s="140" t="s">
        <v>125</v>
      </c>
      <c r="H29" s="138" t="s">
        <v>125</v>
      </c>
      <c r="I29" s="133" t="s">
        <v>177</v>
      </c>
      <c r="J29" s="141" t="s">
        <v>125</v>
      </c>
      <c r="K29" s="132" t="s">
        <v>126</v>
      </c>
      <c r="L29" s="204" t="s">
        <v>125</v>
      </c>
      <c r="M29" s="137" t="s">
        <v>126</v>
      </c>
      <c r="N29" s="353">
        <v>0</v>
      </c>
      <c r="O29" s="84"/>
    </row>
    <row r="30" spans="1:15" s="44" customFormat="1" ht="38.25" x14ac:dyDescent="0.25">
      <c r="A30" s="82">
        <v>24</v>
      </c>
      <c r="B30" s="133" t="s">
        <v>120</v>
      </c>
      <c r="C30" s="133" t="s">
        <v>161</v>
      </c>
      <c r="D30" s="133" t="s">
        <v>149</v>
      </c>
      <c r="E30" s="133" t="s">
        <v>190</v>
      </c>
      <c r="F30" s="125" t="s">
        <v>191</v>
      </c>
      <c r="G30" s="140" t="s">
        <v>125</v>
      </c>
      <c r="H30" s="138" t="s">
        <v>125</v>
      </c>
      <c r="I30" s="133" t="s">
        <v>177</v>
      </c>
      <c r="J30" s="141" t="s">
        <v>125</v>
      </c>
      <c r="K30" s="132" t="s">
        <v>129</v>
      </c>
      <c r="L30" s="204" t="s">
        <v>125</v>
      </c>
      <c r="M30" s="137" t="s">
        <v>126</v>
      </c>
      <c r="N30" s="353">
        <v>0</v>
      </c>
      <c r="O30" s="84" t="s">
        <v>192</v>
      </c>
    </row>
    <row r="31" spans="1:15" s="44" customFormat="1" ht="38.25" x14ac:dyDescent="0.25">
      <c r="A31" s="82">
        <v>25</v>
      </c>
      <c r="B31" s="133" t="s">
        <v>120</v>
      </c>
      <c r="C31" s="133" t="s">
        <v>161</v>
      </c>
      <c r="D31" s="133" t="s">
        <v>149</v>
      </c>
      <c r="E31" s="133" t="s">
        <v>193</v>
      </c>
      <c r="F31" s="125" t="s">
        <v>194</v>
      </c>
      <c r="G31" s="140" t="s">
        <v>125</v>
      </c>
      <c r="H31" s="138" t="s">
        <v>125</v>
      </c>
      <c r="I31" s="133" t="s">
        <v>177</v>
      </c>
      <c r="J31" s="141" t="s">
        <v>125</v>
      </c>
      <c r="K31" s="132" t="s">
        <v>126</v>
      </c>
      <c r="L31" s="204" t="s">
        <v>125</v>
      </c>
      <c r="M31" s="137" t="s">
        <v>126</v>
      </c>
      <c r="N31" s="353">
        <v>0</v>
      </c>
      <c r="O31" s="84"/>
    </row>
    <row r="32" spans="1:15" s="44" customFormat="1" ht="38.25" x14ac:dyDescent="0.25">
      <c r="A32" s="82">
        <v>26</v>
      </c>
      <c r="B32" s="133" t="s">
        <v>120</v>
      </c>
      <c r="C32" s="133" t="s">
        <v>161</v>
      </c>
      <c r="D32" s="133" t="s">
        <v>149</v>
      </c>
      <c r="E32" s="133" t="s">
        <v>195</v>
      </c>
      <c r="F32" s="125" t="s">
        <v>196</v>
      </c>
      <c r="G32" s="140" t="s">
        <v>125</v>
      </c>
      <c r="H32" s="138" t="s">
        <v>125</v>
      </c>
      <c r="I32" s="133" t="s">
        <v>177</v>
      </c>
      <c r="J32" s="141" t="s">
        <v>125</v>
      </c>
      <c r="K32" s="132" t="s">
        <v>126</v>
      </c>
      <c r="L32" s="204" t="s">
        <v>125</v>
      </c>
      <c r="M32" s="137" t="s">
        <v>126</v>
      </c>
      <c r="N32" s="353">
        <v>0</v>
      </c>
      <c r="O32" s="83" t="s">
        <v>197</v>
      </c>
    </row>
    <row r="33" spans="1:15" s="44" customFormat="1" ht="38.25" x14ac:dyDescent="0.25">
      <c r="A33" s="82">
        <v>27</v>
      </c>
      <c r="B33" s="133" t="s">
        <v>120</v>
      </c>
      <c r="C33" s="133" t="s">
        <v>161</v>
      </c>
      <c r="D33" s="133" t="s">
        <v>149</v>
      </c>
      <c r="E33" s="133" t="s">
        <v>198</v>
      </c>
      <c r="F33" s="125" t="s">
        <v>199</v>
      </c>
      <c r="G33" s="140" t="s">
        <v>125</v>
      </c>
      <c r="H33" s="138" t="s">
        <v>125</v>
      </c>
      <c r="I33" s="133" t="s">
        <v>177</v>
      </c>
      <c r="J33" s="141" t="s">
        <v>125</v>
      </c>
      <c r="K33" s="132" t="s">
        <v>129</v>
      </c>
      <c r="L33" s="204" t="s">
        <v>125</v>
      </c>
      <c r="M33" s="137" t="s">
        <v>129</v>
      </c>
      <c r="N33" s="353">
        <v>0</v>
      </c>
      <c r="O33" s="84"/>
    </row>
    <row r="34" spans="1:15" s="44" customFormat="1" ht="140.25" x14ac:dyDescent="0.25">
      <c r="A34" s="82">
        <v>28</v>
      </c>
      <c r="B34" s="133" t="s">
        <v>120</v>
      </c>
      <c r="C34" s="133" t="s">
        <v>161</v>
      </c>
      <c r="D34" s="133" t="s">
        <v>149</v>
      </c>
      <c r="E34" s="133" t="s">
        <v>200</v>
      </c>
      <c r="F34" s="125" t="s">
        <v>201</v>
      </c>
      <c r="G34" s="140" t="s">
        <v>125</v>
      </c>
      <c r="H34" s="138" t="s">
        <v>125</v>
      </c>
      <c r="I34" s="133" t="s">
        <v>166</v>
      </c>
      <c r="J34" s="141" t="s">
        <v>125</v>
      </c>
      <c r="K34" s="132" t="s">
        <v>202</v>
      </c>
      <c r="L34" s="204" t="s">
        <v>125</v>
      </c>
      <c r="M34" s="142" t="s">
        <v>203</v>
      </c>
      <c r="N34" s="353">
        <v>0</v>
      </c>
      <c r="O34" s="83" t="s">
        <v>204</v>
      </c>
    </row>
    <row r="35" spans="1:15" s="44" customFormat="1" ht="102" x14ac:dyDescent="0.25">
      <c r="A35" s="82">
        <v>29</v>
      </c>
      <c r="B35" s="133" t="s">
        <v>120</v>
      </c>
      <c r="C35" s="133" t="s">
        <v>161</v>
      </c>
      <c r="D35" s="133" t="s">
        <v>149</v>
      </c>
      <c r="E35" s="133">
        <v>7</v>
      </c>
      <c r="F35" s="125" t="s">
        <v>205</v>
      </c>
      <c r="G35" s="140" t="s">
        <v>125</v>
      </c>
      <c r="H35" s="138" t="s">
        <v>125</v>
      </c>
      <c r="I35" s="133" t="s">
        <v>177</v>
      </c>
      <c r="J35" s="141" t="s">
        <v>125</v>
      </c>
      <c r="K35" s="132" t="s">
        <v>129</v>
      </c>
      <c r="L35" s="204" t="s">
        <v>125</v>
      </c>
      <c r="M35" s="137" t="s">
        <v>129</v>
      </c>
      <c r="N35" s="353">
        <v>0</v>
      </c>
      <c r="O35" s="143" t="s">
        <v>206</v>
      </c>
    </row>
    <row r="36" spans="1:15" s="44" customFormat="1" ht="140.25" x14ac:dyDescent="0.25">
      <c r="A36" s="82">
        <v>30</v>
      </c>
      <c r="B36" s="133" t="s">
        <v>120</v>
      </c>
      <c r="C36" s="133" t="s">
        <v>161</v>
      </c>
      <c r="D36" s="133" t="s">
        <v>149</v>
      </c>
      <c r="E36" s="133">
        <v>8</v>
      </c>
      <c r="F36" s="125" t="s">
        <v>207</v>
      </c>
      <c r="G36" s="140">
        <v>6</v>
      </c>
      <c r="H36" s="139">
        <v>0.2</v>
      </c>
      <c r="I36" s="133" t="s">
        <v>177</v>
      </c>
      <c r="J36" s="141">
        <v>2</v>
      </c>
      <c r="K36" s="132" t="s">
        <v>129</v>
      </c>
      <c r="L36" s="141" t="s">
        <v>129</v>
      </c>
      <c r="M36" s="137" t="s">
        <v>126</v>
      </c>
      <c r="N36" s="205">
        <v>0</v>
      </c>
      <c r="O36" s="84" t="s">
        <v>208</v>
      </c>
    </row>
    <row r="37" spans="1:15" s="44" customFormat="1" ht="204" x14ac:dyDescent="0.25">
      <c r="A37" s="82">
        <v>31</v>
      </c>
      <c r="B37" s="133" t="s">
        <v>120</v>
      </c>
      <c r="C37" s="133" t="s">
        <v>161</v>
      </c>
      <c r="D37" s="133" t="s">
        <v>149</v>
      </c>
      <c r="E37" s="133">
        <v>9</v>
      </c>
      <c r="F37" s="125" t="s">
        <v>209</v>
      </c>
      <c r="G37" s="140" t="s">
        <v>125</v>
      </c>
      <c r="H37" s="139">
        <v>0</v>
      </c>
      <c r="I37" s="133" t="s">
        <v>177</v>
      </c>
      <c r="J37" s="141">
        <v>3</v>
      </c>
      <c r="K37" s="132" t="s">
        <v>129</v>
      </c>
      <c r="L37" s="141" t="s">
        <v>129</v>
      </c>
      <c r="M37" s="137" t="s">
        <v>129</v>
      </c>
      <c r="N37" s="109">
        <v>0</v>
      </c>
      <c r="O37" s="84" t="s">
        <v>210</v>
      </c>
    </row>
    <row r="38" spans="1:15" s="44" customFormat="1" ht="140.25" x14ac:dyDescent="0.25">
      <c r="A38" s="82">
        <v>32</v>
      </c>
      <c r="B38" s="133" t="s">
        <v>120</v>
      </c>
      <c r="C38" s="133" t="s">
        <v>161</v>
      </c>
      <c r="D38" s="133" t="s">
        <v>149</v>
      </c>
      <c r="E38" s="133">
        <v>10</v>
      </c>
      <c r="F38" s="125" t="s">
        <v>211</v>
      </c>
      <c r="G38" s="140">
        <v>7</v>
      </c>
      <c r="H38" s="139">
        <v>0.4</v>
      </c>
      <c r="I38" s="133" t="s">
        <v>135</v>
      </c>
      <c r="J38" s="141">
        <v>4</v>
      </c>
      <c r="K38" s="132" t="s">
        <v>135</v>
      </c>
      <c r="L38" s="141" t="s">
        <v>135</v>
      </c>
      <c r="M38" s="137" t="s">
        <v>135</v>
      </c>
      <c r="N38" s="205">
        <v>0.4</v>
      </c>
      <c r="O38" s="84"/>
    </row>
    <row r="39" spans="1:15" s="44" customFormat="1" ht="38.25" x14ac:dyDescent="0.25">
      <c r="A39" s="82">
        <v>33</v>
      </c>
      <c r="B39" s="133" t="s">
        <v>120</v>
      </c>
      <c r="C39" s="133" t="s">
        <v>161</v>
      </c>
      <c r="D39" s="133" t="s">
        <v>149</v>
      </c>
      <c r="E39" s="133" t="s">
        <v>212</v>
      </c>
      <c r="F39" s="125" t="s">
        <v>213</v>
      </c>
      <c r="G39" s="1404">
        <v>7</v>
      </c>
      <c r="H39" s="138" t="s">
        <v>125</v>
      </c>
      <c r="I39" s="133" t="s">
        <v>177</v>
      </c>
      <c r="J39" s="141" t="s">
        <v>142</v>
      </c>
      <c r="K39" s="132" t="s">
        <v>129</v>
      </c>
      <c r="L39" s="141" t="s">
        <v>129</v>
      </c>
      <c r="M39" s="137" t="s">
        <v>129</v>
      </c>
      <c r="N39" s="353">
        <v>0</v>
      </c>
      <c r="O39" s="84" t="s">
        <v>214</v>
      </c>
    </row>
    <row r="40" spans="1:15" s="44" customFormat="1" ht="63.75" x14ac:dyDescent="0.25">
      <c r="A40" s="82">
        <v>34</v>
      </c>
      <c r="B40" s="133" t="s">
        <v>120</v>
      </c>
      <c r="C40" s="133" t="s">
        <v>161</v>
      </c>
      <c r="D40" s="133" t="s">
        <v>149</v>
      </c>
      <c r="E40" s="133" t="s">
        <v>215</v>
      </c>
      <c r="F40" s="125" t="s">
        <v>216</v>
      </c>
      <c r="G40" s="1422"/>
      <c r="H40" s="138" t="s">
        <v>125</v>
      </c>
      <c r="I40" s="133" t="s">
        <v>177</v>
      </c>
      <c r="J40" s="141" t="s">
        <v>144</v>
      </c>
      <c r="K40" s="132" t="s">
        <v>129</v>
      </c>
      <c r="L40" s="141" t="s">
        <v>129</v>
      </c>
      <c r="M40" s="137" t="s">
        <v>129</v>
      </c>
      <c r="N40" s="353">
        <v>0</v>
      </c>
      <c r="O40" s="84" t="s">
        <v>217</v>
      </c>
    </row>
    <row r="41" spans="1:15" s="44" customFormat="1" ht="38.25" x14ac:dyDescent="0.25">
      <c r="A41" s="82">
        <v>35</v>
      </c>
      <c r="B41" s="133" t="s">
        <v>120</v>
      </c>
      <c r="C41" s="133" t="s">
        <v>161</v>
      </c>
      <c r="D41" s="133" t="s">
        <v>149</v>
      </c>
      <c r="E41" s="133" t="s">
        <v>218</v>
      </c>
      <c r="F41" s="125" t="s">
        <v>219</v>
      </c>
      <c r="G41" s="1422"/>
      <c r="H41" s="138" t="s">
        <v>125</v>
      </c>
      <c r="I41" s="133" t="s">
        <v>177</v>
      </c>
      <c r="J41" s="141" t="s">
        <v>146</v>
      </c>
      <c r="K41" s="132" t="s">
        <v>129</v>
      </c>
      <c r="L41" s="141" t="s">
        <v>129</v>
      </c>
      <c r="M41" s="137" t="s">
        <v>129</v>
      </c>
      <c r="N41" s="353">
        <v>0</v>
      </c>
      <c r="O41" s="84" t="s">
        <v>220</v>
      </c>
    </row>
    <row r="42" spans="1:15" s="44" customFormat="1" ht="63.75" customHeight="1" x14ac:dyDescent="0.25">
      <c r="A42" s="82">
        <v>36</v>
      </c>
      <c r="B42" s="133" t="s">
        <v>120</v>
      </c>
      <c r="C42" s="133" t="s">
        <v>161</v>
      </c>
      <c r="D42" s="133" t="s">
        <v>149</v>
      </c>
      <c r="E42" s="133" t="s">
        <v>221</v>
      </c>
      <c r="F42" s="125" t="s">
        <v>222</v>
      </c>
      <c r="G42" s="1405"/>
      <c r="H42" s="138" t="s">
        <v>125</v>
      </c>
      <c r="I42" s="133" t="s">
        <v>166</v>
      </c>
      <c r="J42" s="141" t="s">
        <v>223</v>
      </c>
      <c r="K42" s="132" t="s">
        <v>129</v>
      </c>
      <c r="L42" s="144" t="s">
        <v>224</v>
      </c>
      <c r="M42" s="142"/>
      <c r="N42" s="353">
        <v>0</v>
      </c>
      <c r="O42" s="84" t="s">
        <v>225</v>
      </c>
    </row>
    <row r="43" spans="1:15" s="44" customFormat="1" ht="102" x14ac:dyDescent="0.25">
      <c r="A43" s="82">
        <v>37</v>
      </c>
      <c r="B43" s="133" t="s">
        <v>120</v>
      </c>
      <c r="C43" s="133" t="s">
        <v>161</v>
      </c>
      <c r="D43" s="133" t="s">
        <v>149</v>
      </c>
      <c r="E43" s="133">
        <v>11</v>
      </c>
      <c r="F43" s="125" t="s">
        <v>226</v>
      </c>
      <c r="G43" s="1404">
        <v>8</v>
      </c>
      <c r="H43" s="139">
        <v>0.3</v>
      </c>
      <c r="I43" s="133" t="s">
        <v>159</v>
      </c>
      <c r="J43" s="141">
        <v>5</v>
      </c>
      <c r="K43" s="48">
        <v>137</v>
      </c>
      <c r="L43" s="150">
        <v>12</v>
      </c>
      <c r="M43" s="151">
        <v>27</v>
      </c>
      <c r="N43" s="206">
        <v>0.3</v>
      </c>
      <c r="O43" s="84" t="s">
        <v>227</v>
      </c>
    </row>
    <row r="44" spans="1:15" s="44" customFormat="1" ht="63.75" customHeight="1" x14ac:dyDescent="0.25">
      <c r="A44" s="82">
        <v>38</v>
      </c>
      <c r="B44" s="133" t="s">
        <v>120</v>
      </c>
      <c r="C44" s="133" t="s">
        <v>161</v>
      </c>
      <c r="D44" s="133" t="s">
        <v>149</v>
      </c>
      <c r="E44" s="133" t="s">
        <v>228</v>
      </c>
      <c r="F44" s="128" t="s">
        <v>229</v>
      </c>
      <c r="G44" s="1422"/>
      <c r="H44" s="138" t="s">
        <v>125</v>
      </c>
      <c r="I44" s="133" t="s">
        <v>135</v>
      </c>
      <c r="J44" s="141" t="s">
        <v>151</v>
      </c>
      <c r="K44" s="132" t="s">
        <v>135</v>
      </c>
      <c r="L44" s="144" t="s">
        <v>135</v>
      </c>
      <c r="M44" s="142" t="s">
        <v>135</v>
      </c>
      <c r="N44" s="353">
        <v>0</v>
      </c>
      <c r="O44" s="84"/>
    </row>
    <row r="45" spans="1:15" s="44" customFormat="1" ht="306" customHeight="1" x14ac:dyDescent="0.25">
      <c r="A45" s="82">
        <v>39</v>
      </c>
      <c r="B45" s="133" t="s">
        <v>120</v>
      </c>
      <c r="C45" s="133" t="s">
        <v>161</v>
      </c>
      <c r="D45" s="133" t="s">
        <v>149</v>
      </c>
      <c r="E45" s="133" t="s">
        <v>230</v>
      </c>
      <c r="F45" s="125" t="s">
        <v>231</v>
      </c>
      <c r="G45" s="1422"/>
      <c r="H45" s="138" t="s">
        <v>125</v>
      </c>
      <c r="I45" s="133" t="s">
        <v>124</v>
      </c>
      <c r="J45" s="141" t="s">
        <v>232</v>
      </c>
      <c r="K45" s="132" t="s">
        <v>129</v>
      </c>
      <c r="L45" s="144" t="s">
        <v>129</v>
      </c>
      <c r="M45" s="142" t="s">
        <v>129</v>
      </c>
      <c r="N45" s="353">
        <v>0</v>
      </c>
      <c r="O45" s="84"/>
    </row>
    <row r="46" spans="1:15" s="44" customFormat="1" ht="76.5" customHeight="1" x14ac:dyDescent="0.25">
      <c r="A46" s="82">
        <v>40</v>
      </c>
      <c r="B46" s="133" t="s">
        <v>120</v>
      </c>
      <c r="C46" s="133" t="s">
        <v>161</v>
      </c>
      <c r="D46" s="133" t="s">
        <v>149</v>
      </c>
      <c r="E46" s="133" t="s">
        <v>233</v>
      </c>
      <c r="F46" s="125" t="s">
        <v>234</v>
      </c>
      <c r="G46" s="1422"/>
      <c r="H46" s="138" t="s">
        <v>125</v>
      </c>
      <c r="I46" s="133" t="s">
        <v>124</v>
      </c>
      <c r="J46" s="141" t="s">
        <v>235</v>
      </c>
      <c r="K46" s="132" t="s">
        <v>129</v>
      </c>
      <c r="L46" s="144" t="s">
        <v>129</v>
      </c>
      <c r="M46" s="142" t="s">
        <v>129</v>
      </c>
      <c r="N46" s="353">
        <v>0</v>
      </c>
      <c r="O46" s="84"/>
    </row>
    <row r="47" spans="1:15" s="44" customFormat="1" ht="63.75" customHeight="1" x14ac:dyDescent="0.25">
      <c r="A47" s="82">
        <v>41</v>
      </c>
      <c r="B47" s="133" t="s">
        <v>120</v>
      </c>
      <c r="C47" s="133" t="s">
        <v>161</v>
      </c>
      <c r="D47" s="133" t="s">
        <v>149</v>
      </c>
      <c r="E47" s="133" t="s">
        <v>236</v>
      </c>
      <c r="F47" s="125" t="s">
        <v>237</v>
      </c>
      <c r="G47" s="1422"/>
      <c r="H47" s="138" t="s">
        <v>125</v>
      </c>
      <c r="I47" s="133" t="s">
        <v>124</v>
      </c>
      <c r="J47" s="141" t="s">
        <v>238</v>
      </c>
      <c r="K47" s="132" t="s">
        <v>126</v>
      </c>
      <c r="L47" s="144" t="s">
        <v>129</v>
      </c>
      <c r="M47" s="142" t="s">
        <v>126</v>
      </c>
      <c r="N47" s="353">
        <v>0</v>
      </c>
      <c r="O47" s="84"/>
    </row>
    <row r="48" spans="1:15" s="44" customFormat="1" ht="63.75" customHeight="1" x14ac:dyDescent="0.25">
      <c r="A48" s="82">
        <v>42</v>
      </c>
      <c r="B48" s="133" t="s">
        <v>120</v>
      </c>
      <c r="C48" s="133" t="s">
        <v>161</v>
      </c>
      <c r="D48" s="133" t="s">
        <v>149</v>
      </c>
      <c r="E48" s="133" t="s">
        <v>239</v>
      </c>
      <c r="F48" s="125" t="s">
        <v>240</v>
      </c>
      <c r="G48" s="1422"/>
      <c r="H48" s="138" t="s">
        <v>125</v>
      </c>
      <c r="I48" s="133" t="s">
        <v>124</v>
      </c>
      <c r="J48" s="141" t="s">
        <v>241</v>
      </c>
      <c r="K48" s="132" t="s">
        <v>126</v>
      </c>
      <c r="L48" s="144" t="s">
        <v>126</v>
      </c>
      <c r="M48" s="142" t="s">
        <v>126</v>
      </c>
      <c r="N48" s="353">
        <v>0</v>
      </c>
      <c r="O48" s="84"/>
    </row>
    <row r="49" spans="1:15" s="44" customFormat="1" ht="63.75" customHeight="1" x14ac:dyDescent="0.25">
      <c r="A49" s="82">
        <v>43</v>
      </c>
      <c r="B49" s="133" t="s">
        <v>120</v>
      </c>
      <c r="C49" s="133" t="s">
        <v>161</v>
      </c>
      <c r="D49" s="133" t="s">
        <v>149</v>
      </c>
      <c r="E49" s="133" t="s">
        <v>242</v>
      </c>
      <c r="F49" s="125" t="s">
        <v>243</v>
      </c>
      <c r="G49" s="1422"/>
      <c r="H49" s="138" t="s">
        <v>125</v>
      </c>
      <c r="I49" s="133" t="s">
        <v>124</v>
      </c>
      <c r="J49" s="141" t="s">
        <v>244</v>
      </c>
      <c r="K49" s="132" t="s">
        <v>126</v>
      </c>
      <c r="L49" s="144" t="s">
        <v>126</v>
      </c>
      <c r="M49" s="142" t="s">
        <v>126</v>
      </c>
      <c r="N49" s="353">
        <v>0</v>
      </c>
      <c r="O49" s="84"/>
    </row>
    <row r="50" spans="1:15" s="44" customFormat="1" ht="63.75" customHeight="1" x14ac:dyDescent="0.25">
      <c r="A50" s="82">
        <v>44</v>
      </c>
      <c r="B50" s="133" t="s">
        <v>120</v>
      </c>
      <c r="C50" s="133" t="s">
        <v>161</v>
      </c>
      <c r="D50" s="133" t="s">
        <v>149</v>
      </c>
      <c r="E50" s="133" t="s">
        <v>245</v>
      </c>
      <c r="F50" s="125" t="s">
        <v>246</v>
      </c>
      <c r="G50" s="1422"/>
      <c r="H50" s="138" t="s">
        <v>125</v>
      </c>
      <c r="I50" s="133" t="s">
        <v>124</v>
      </c>
      <c r="J50" s="141" t="s">
        <v>247</v>
      </c>
      <c r="K50" s="132" t="s">
        <v>126</v>
      </c>
      <c r="L50" s="144" t="s">
        <v>129</v>
      </c>
      <c r="M50" s="142" t="s">
        <v>126</v>
      </c>
      <c r="N50" s="353">
        <v>0</v>
      </c>
      <c r="O50" s="84"/>
    </row>
    <row r="51" spans="1:15" s="44" customFormat="1" ht="63.75" customHeight="1" x14ac:dyDescent="0.25">
      <c r="A51" s="82">
        <v>45</v>
      </c>
      <c r="B51" s="133" t="s">
        <v>120</v>
      </c>
      <c r="C51" s="133" t="s">
        <v>161</v>
      </c>
      <c r="D51" s="133" t="s">
        <v>149</v>
      </c>
      <c r="E51" s="133" t="s">
        <v>248</v>
      </c>
      <c r="F51" s="125" t="s">
        <v>249</v>
      </c>
      <c r="G51" s="1422"/>
      <c r="H51" s="138" t="s">
        <v>125</v>
      </c>
      <c r="I51" s="133" t="s">
        <v>124</v>
      </c>
      <c r="J51" s="141" t="s">
        <v>250</v>
      </c>
      <c r="K51" s="132" t="s">
        <v>129</v>
      </c>
      <c r="L51" s="144" t="s">
        <v>129</v>
      </c>
      <c r="M51" s="142" t="s">
        <v>129</v>
      </c>
      <c r="N51" s="353">
        <v>0</v>
      </c>
      <c r="O51" s="84"/>
    </row>
    <row r="52" spans="1:15" s="44" customFormat="1" ht="63.75" customHeight="1" x14ac:dyDescent="0.25">
      <c r="A52" s="82">
        <v>46</v>
      </c>
      <c r="B52" s="133" t="s">
        <v>120</v>
      </c>
      <c r="C52" s="133" t="s">
        <v>161</v>
      </c>
      <c r="D52" s="133" t="s">
        <v>149</v>
      </c>
      <c r="E52" s="133" t="s">
        <v>251</v>
      </c>
      <c r="F52" s="125" t="s">
        <v>252</v>
      </c>
      <c r="G52" s="1422"/>
      <c r="H52" s="138" t="s">
        <v>125</v>
      </c>
      <c r="I52" s="133" t="s">
        <v>124</v>
      </c>
      <c r="J52" s="141" t="s">
        <v>253</v>
      </c>
      <c r="K52" s="132" t="s">
        <v>126</v>
      </c>
      <c r="L52" s="144" t="s">
        <v>126</v>
      </c>
      <c r="M52" s="142" t="s">
        <v>126</v>
      </c>
      <c r="N52" s="353">
        <v>0</v>
      </c>
      <c r="O52" s="84"/>
    </row>
    <row r="53" spans="1:15" s="44" customFormat="1" ht="63.75" customHeight="1" x14ac:dyDescent="0.25">
      <c r="A53" s="82">
        <v>47</v>
      </c>
      <c r="B53" s="133" t="s">
        <v>120</v>
      </c>
      <c r="C53" s="133" t="s">
        <v>161</v>
      </c>
      <c r="D53" s="133" t="s">
        <v>149</v>
      </c>
      <c r="E53" s="133" t="s">
        <v>254</v>
      </c>
      <c r="F53" s="125" t="s">
        <v>255</v>
      </c>
      <c r="G53" s="1422"/>
      <c r="H53" s="138" t="s">
        <v>125</v>
      </c>
      <c r="I53" s="133" t="s">
        <v>124</v>
      </c>
      <c r="J53" s="141" t="s">
        <v>256</v>
      </c>
      <c r="K53" s="132" t="s">
        <v>126</v>
      </c>
      <c r="L53" s="144" t="s">
        <v>126</v>
      </c>
      <c r="M53" s="142" t="s">
        <v>129</v>
      </c>
      <c r="N53" s="353">
        <v>0</v>
      </c>
      <c r="O53" s="84"/>
    </row>
    <row r="54" spans="1:15" s="44" customFormat="1" ht="63.75" customHeight="1" x14ac:dyDescent="0.25">
      <c r="A54" s="82">
        <v>48</v>
      </c>
      <c r="B54" s="133" t="s">
        <v>120</v>
      </c>
      <c r="C54" s="133" t="s">
        <v>161</v>
      </c>
      <c r="D54" s="133" t="s">
        <v>149</v>
      </c>
      <c r="E54" s="133" t="s">
        <v>257</v>
      </c>
      <c r="F54" s="125" t="s">
        <v>258</v>
      </c>
      <c r="G54" s="1422"/>
      <c r="H54" s="138" t="s">
        <v>125</v>
      </c>
      <c r="I54" s="133" t="s">
        <v>124</v>
      </c>
      <c r="J54" s="141" t="s">
        <v>259</v>
      </c>
      <c r="K54" s="132" t="s">
        <v>129</v>
      </c>
      <c r="L54" s="144" t="s">
        <v>129</v>
      </c>
      <c r="M54" s="142" t="s">
        <v>126</v>
      </c>
      <c r="N54" s="353">
        <v>0</v>
      </c>
      <c r="O54" s="84"/>
    </row>
    <row r="55" spans="1:15" s="44" customFormat="1" ht="63.75" customHeight="1" x14ac:dyDescent="0.25">
      <c r="A55" s="82">
        <v>49</v>
      </c>
      <c r="B55" s="133" t="s">
        <v>120</v>
      </c>
      <c r="C55" s="133" t="s">
        <v>161</v>
      </c>
      <c r="D55" s="133" t="s">
        <v>149</v>
      </c>
      <c r="E55" s="133" t="s">
        <v>260</v>
      </c>
      <c r="F55" s="125" t="s">
        <v>261</v>
      </c>
      <c r="G55" s="1422"/>
      <c r="H55" s="138" t="s">
        <v>125</v>
      </c>
      <c r="I55" s="133" t="s">
        <v>124</v>
      </c>
      <c r="J55" s="141" t="s">
        <v>262</v>
      </c>
      <c r="K55" s="132" t="s">
        <v>126</v>
      </c>
      <c r="L55" s="144" t="s">
        <v>129</v>
      </c>
      <c r="M55" s="142" t="s">
        <v>126</v>
      </c>
      <c r="N55" s="353">
        <v>0</v>
      </c>
      <c r="O55" s="84"/>
    </row>
    <row r="56" spans="1:15" s="44" customFormat="1" ht="63.75" customHeight="1" x14ac:dyDescent="0.25">
      <c r="A56" s="82">
        <v>50</v>
      </c>
      <c r="B56" s="133" t="s">
        <v>120</v>
      </c>
      <c r="C56" s="133" t="s">
        <v>161</v>
      </c>
      <c r="D56" s="133" t="s">
        <v>149</v>
      </c>
      <c r="E56" s="133" t="s">
        <v>263</v>
      </c>
      <c r="F56" s="125" t="s">
        <v>264</v>
      </c>
      <c r="G56" s="1405"/>
      <c r="H56" s="138" t="s">
        <v>125</v>
      </c>
      <c r="I56" s="133" t="s">
        <v>265</v>
      </c>
      <c r="J56" s="141" t="s">
        <v>266</v>
      </c>
      <c r="K56" s="132"/>
      <c r="L56" s="144"/>
      <c r="M56" s="142" t="s">
        <v>267</v>
      </c>
      <c r="N56" s="353">
        <v>0</v>
      </c>
      <c r="O56" s="84"/>
    </row>
    <row r="57" spans="1:15" s="44" customFormat="1" ht="63.75" customHeight="1" x14ac:dyDescent="0.25">
      <c r="A57" s="82">
        <v>51</v>
      </c>
      <c r="B57" s="133" t="s">
        <v>120</v>
      </c>
      <c r="C57" s="133" t="s">
        <v>268</v>
      </c>
      <c r="D57" s="133" t="s">
        <v>149</v>
      </c>
      <c r="E57" s="133">
        <v>12</v>
      </c>
      <c r="F57" s="125" t="s">
        <v>269</v>
      </c>
      <c r="G57" s="140">
        <v>9</v>
      </c>
      <c r="H57" s="139">
        <v>0.1</v>
      </c>
      <c r="I57" s="133" t="s">
        <v>124</v>
      </c>
      <c r="J57" s="141">
        <v>6</v>
      </c>
      <c r="K57" s="132" t="s">
        <v>129</v>
      </c>
      <c r="L57" s="141" t="s">
        <v>129</v>
      </c>
      <c r="M57" s="137" t="s">
        <v>129</v>
      </c>
      <c r="N57" s="206">
        <v>0.1</v>
      </c>
      <c r="O57" s="84" t="s">
        <v>270</v>
      </c>
    </row>
    <row r="58" spans="1:15" s="44" customFormat="1" ht="63.75" customHeight="1" x14ac:dyDescent="0.25">
      <c r="A58" s="82">
        <v>52</v>
      </c>
      <c r="B58" s="133" t="s">
        <v>120</v>
      </c>
      <c r="C58" s="133" t="s">
        <v>268</v>
      </c>
      <c r="D58" s="133" t="s">
        <v>149</v>
      </c>
      <c r="E58" s="133" t="s">
        <v>271</v>
      </c>
      <c r="F58" s="125" t="s">
        <v>272</v>
      </c>
      <c r="G58" s="140" t="s">
        <v>125</v>
      </c>
      <c r="H58" s="138" t="s">
        <v>125</v>
      </c>
      <c r="I58" s="133" t="s">
        <v>166</v>
      </c>
      <c r="J58" s="141" t="s">
        <v>125</v>
      </c>
      <c r="K58" s="48" t="s">
        <v>273</v>
      </c>
      <c r="L58" s="204" t="s">
        <v>125</v>
      </c>
      <c r="M58" s="142" t="s">
        <v>273</v>
      </c>
      <c r="N58" s="353">
        <v>0</v>
      </c>
      <c r="O58" s="84" t="s">
        <v>274</v>
      </c>
    </row>
    <row r="59" spans="1:15" s="44" customFormat="1" ht="90.75" customHeight="1" x14ac:dyDescent="0.25">
      <c r="A59" s="82">
        <v>53</v>
      </c>
      <c r="B59" s="133" t="s">
        <v>120</v>
      </c>
      <c r="C59" s="133" t="s">
        <v>268</v>
      </c>
      <c r="D59" s="133" t="s">
        <v>149</v>
      </c>
      <c r="E59" s="133">
        <v>13</v>
      </c>
      <c r="F59" s="125" t="s">
        <v>275</v>
      </c>
      <c r="G59" s="140">
        <v>10</v>
      </c>
      <c r="H59" s="139">
        <v>0.1</v>
      </c>
      <c r="I59" s="133" t="s">
        <v>177</v>
      </c>
      <c r="J59" s="141" t="s">
        <v>125</v>
      </c>
      <c r="K59" s="132" t="s">
        <v>129</v>
      </c>
      <c r="L59" s="204" t="s">
        <v>125</v>
      </c>
      <c r="M59" s="137" t="s">
        <v>129</v>
      </c>
      <c r="N59" s="206">
        <v>0.1</v>
      </c>
      <c r="O59" s="83" t="s">
        <v>276</v>
      </c>
    </row>
    <row r="60" spans="1:15" s="44" customFormat="1" ht="102" x14ac:dyDescent="0.25">
      <c r="A60" s="82">
        <v>54</v>
      </c>
      <c r="B60" s="133" t="s">
        <v>120</v>
      </c>
      <c r="C60" s="133" t="s">
        <v>268</v>
      </c>
      <c r="D60" s="133" t="s">
        <v>149</v>
      </c>
      <c r="E60" s="133">
        <v>14</v>
      </c>
      <c r="F60" s="125" t="s">
        <v>277</v>
      </c>
      <c r="G60" s="140" t="s">
        <v>125</v>
      </c>
      <c r="H60" s="138" t="s">
        <v>125</v>
      </c>
      <c r="I60" s="133" t="s">
        <v>278</v>
      </c>
      <c r="J60" s="141">
        <v>7</v>
      </c>
      <c r="K60" s="120">
        <v>1</v>
      </c>
      <c r="L60" s="207">
        <v>1</v>
      </c>
      <c r="M60" s="208">
        <v>1</v>
      </c>
      <c r="N60" s="353">
        <v>0</v>
      </c>
      <c r="O60" s="84"/>
    </row>
    <row r="61" spans="1:15" s="44" customFormat="1" ht="102" x14ac:dyDescent="0.25">
      <c r="A61" s="82">
        <v>55</v>
      </c>
      <c r="B61" s="133" t="s">
        <v>120</v>
      </c>
      <c r="C61" s="133" t="s">
        <v>268</v>
      </c>
      <c r="D61" s="133" t="s">
        <v>149</v>
      </c>
      <c r="E61" s="133">
        <v>15</v>
      </c>
      <c r="F61" s="125" t="s">
        <v>279</v>
      </c>
      <c r="G61" s="140">
        <v>11</v>
      </c>
      <c r="H61" s="138" t="s">
        <v>280</v>
      </c>
      <c r="I61" s="133" t="s">
        <v>278</v>
      </c>
      <c r="J61" s="141">
        <v>8</v>
      </c>
      <c r="K61" s="120">
        <v>0.95830000000000004</v>
      </c>
      <c r="L61" s="209" t="s">
        <v>281</v>
      </c>
      <c r="M61" s="210">
        <v>0.96299999999999997</v>
      </c>
      <c r="N61" s="359">
        <v>0.5</v>
      </c>
      <c r="O61" s="145" t="s">
        <v>282</v>
      </c>
    </row>
    <row r="62" spans="1:15" s="44" customFormat="1" ht="409.5" x14ac:dyDescent="0.25">
      <c r="A62" s="82">
        <v>56</v>
      </c>
      <c r="B62" s="133" t="s">
        <v>120</v>
      </c>
      <c r="C62" s="133" t="s">
        <v>268</v>
      </c>
      <c r="D62" s="133" t="s">
        <v>149</v>
      </c>
      <c r="E62" s="133">
        <v>16</v>
      </c>
      <c r="F62" s="125" t="s">
        <v>283</v>
      </c>
      <c r="G62" s="140" t="s">
        <v>125</v>
      </c>
      <c r="H62" s="138" t="s">
        <v>125</v>
      </c>
      <c r="I62" s="133" t="s">
        <v>166</v>
      </c>
      <c r="J62" s="141" t="s">
        <v>125</v>
      </c>
      <c r="K62" s="48" t="s">
        <v>284</v>
      </c>
      <c r="L62" s="204" t="s">
        <v>125</v>
      </c>
      <c r="M62" s="142" t="s">
        <v>285</v>
      </c>
      <c r="N62" s="353">
        <v>0</v>
      </c>
      <c r="O62" s="84" t="s">
        <v>286</v>
      </c>
    </row>
    <row r="63" spans="1:15" s="44" customFormat="1" ht="127.5" x14ac:dyDescent="0.25">
      <c r="A63" s="82">
        <v>57</v>
      </c>
      <c r="B63" s="133" t="s">
        <v>120</v>
      </c>
      <c r="C63" s="133" t="s">
        <v>268</v>
      </c>
      <c r="D63" s="133" t="s">
        <v>149</v>
      </c>
      <c r="E63" s="133">
        <v>17</v>
      </c>
      <c r="F63" s="125" t="s">
        <v>287</v>
      </c>
      <c r="G63" s="140">
        <v>12</v>
      </c>
      <c r="H63" s="139">
        <v>0.3</v>
      </c>
      <c r="I63" s="133" t="s">
        <v>177</v>
      </c>
      <c r="J63" s="141">
        <v>9</v>
      </c>
      <c r="K63" s="132" t="s">
        <v>129</v>
      </c>
      <c r="L63" s="141" t="s">
        <v>129</v>
      </c>
      <c r="M63" s="137" t="s">
        <v>129</v>
      </c>
      <c r="N63" s="206">
        <v>0.3</v>
      </c>
      <c r="O63" s="84" t="s">
        <v>288</v>
      </c>
    </row>
    <row r="64" spans="1:15" s="44" customFormat="1" ht="140.25" x14ac:dyDescent="0.25">
      <c r="A64" s="82">
        <v>58</v>
      </c>
      <c r="B64" s="133" t="s">
        <v>120</v>
      </c>
      <c r="C64" s="133" t="s">
        <v>268</v>
      </c>
      <c r="D64" s="133" t="s">
        <v>149</v>
      </c>
      <c r="E64" s="133" t="s">
        <v>289</v>
      </c>
      <c r="F64" s="125" t="s">
        <v>290</v>
      </c>
      <c r="G64" s="140" t="s">
        <v>125</v>
      </c>
      <c r="H64" s="138" t="s">
        <v>125</v>
      </c>
      <c r="I64" s="133" t="s">
        <v>166</v>
      </c>
      <c r="J64" s="141" t="s">
        <v>125</v>
      </c>
      <c r="K64" s="48" t="s">
        <v>291</v>
      </c>
      <c r="L64" s="204" t="s">
        <v>125</v>
      </c>
      <c r="M64" s="142" t="s">
        <v>292</v>
      </c>
      <c r="N64" s="353">
        <v>0</v>
      </c>
      <c r="O64" s="84"/>
    </row>
    <row r="65" spans="1:15" s="44" customFormat="1" ht="357" customHeight="1" x14ac:dyDescent="0.25">
      <c r="A65" s="82">
        <v>59</v>
      </c>
      <c r="B65" s="133" t="s">
        <v>293</v>
      </c>
      <c r="C65" s="133" t="s">
        <v>294</v>
      </c>
      <c r="D65" s="133" t="s">
        <v>295</v>
      </c>
      <c r="E65" s="133">
        <v>18</v>
      </c>
      <c r="F65" s="125" t="s">
        <v>296</v>
      </c>
      <c r="G65" s="140">
        <v>13</v>
      </c>
      <c r="H65" s="139">
        <v>0.1</v>
      </c>
      <c r="I65" s="133" t="s">
        <v>124</v>
      </c>
      <c r="J65" s="141">
        <v>12</v>
      </c>
      <c r="K65" s="132" t="s">
        <v>129</v>
      </c>
      <c r="L65" s="141" t="s">
        <v>129</v>
      </c>
      <c r="M65" s="137" t="s">
        <v>129</v>
      </c>
      <c r="N65" s="206">
        <v>0.1</v>
      </c>
      <c r="O65" s="84" t="s">
        <v>297</v>
      </c>
    </row>
    <row r="66" spans="1:15" s="44" customFormat="1" ht="127.5" x14ac:dyDescent="0.25">
      <c r="A66" s="82">
        <v>60</v>
      </c>
      <c r="B66" s="133" t="s">
        <v>293</v>
      </c>
      <c r="C66" s="133" t="s">
        <v>294</v>
      </c>
      <c r="D66" s="133" t="s">
        <v>295</v>
      </c>
      <c r="E66" s="133">
        <v>19</v>
      </c>
      <c r="F66" s="125" t="s">
        <v>298</v>
      </c>
      <c r="G66" s="140">
        <v>14</v>
      </c>
      <c r="H66" s="139">
        <v>0.05</v>
      </c>
      <c r="I66" s="133" t="s">
        <v>177</v>
      </c>
      <c r="J66" s="141" t="s">
        <v>125</v>
      </c>
      <c r="K66" s="132" t="s">
        <v>129</v>
      </c>
      <c r="L66" s="204" t="s">
        <v>125</v>
      </c>
      <c r="M66" s="137" t="s">
        <v>129</v>
      </c>
      <c r="N66" s="206">
        <v>0.05</v>
      </c>
      <c r="O66" s="146" t="s">
        <v>299</v>
      </c>
    </row>
    <row r="67" spans="1:15" s="44" customFormat="1" ht="127.5" x14ac:dyDescent="0.25">
      <c r="A67" s="82">
        <v>61</v>
      </c>
      <c r="B67" s="133" t="s">
        <v>293</v>
      </c>
      <c r="C67" s="133" t="s">
        <v>294</v>
      </c>
      <c r="D67" s="133" t="s">
        <v>300</v>
      </c>
      <c r="E67" s="133">
        <v>20</v>
      </c>
      <c r="F67" s="125" t="s">
        <v>301</v>
      </c>
      <c r="G67" s="140" t="s">
        <v>125</v>
      </c>
      <c r="H67" s="138" t="s">
        <v>125</v>
      </c>
      <c r="I67" s="133" t="s">
        <v>159</v>
      </c>
      <c r="J67" s="141">
        <v>10</v>
      </c>
      <c r="K67" s="48">
        <v>102</v>
      </c>
      <c r="L67" s="150">
        <v>102</v>
      </c>
      <c r="M67" s="151">
        <v>102</v>
      </c>
      <c r="N67" s="353">
        <v>0</v>
      </c>
      <c r="O67" s="84"/>
    </row>
    <row r="68" spans="1:15" s="44" customFormat="1" ht="293.25" x14ac:dyDescent="0.25">
      <c r="A68" s="82">
        <v>62</v>
      </c>
      <c r="B68" s="133" t="s">
        <v>293</v>
      </c>
      <c r="C68" s="133" t="s">
        <v>294</v>
      </c>
      <c r="D68" s="133" t="s">
        <v>300</v>
      </c>
      <c r="E68" s="133">
        <v>21</v>
      </c>
      <c r="F68" s="125" t="s">
        <v>302</v>
      </c>
      <c r="G68" s="140">
        <v>15</v>
      </c>
      <c r="H68" s="139">
        <v>0.85</v>
      </c>
      <c r="I68" s="133" t="s">
        <v>159</v>
      </c>
      <c r="J68" s="141">
        <v>13</v>
      </c>
      <c r="K68" s="48">
        <v>97</v>
      </c>
      <c r="L68" s="150">
        <v>102</v>
      </c>
      <c r="M68" s="151">
        <v>102</v>
      </c>
      <c r="N68" s="206">
        <v>0.85</v>
      </c>
      <c r="O68" s="84" t="s">
        <v>303</v>
      </c>
    </row>
    <row r="69" spans="1:15" s="44" customFormat="1" ht="127.5" x14ac:dyDescent="0.25">
      <c r="A69" s="82">
        <v>63</v>
      </c>
      <c r="B69" s="133" t="s">
        <v>293</v>
      </c>
      <c r="C69" s="133" t="s">
        <v>304</v>
      </c>
      <c r="D69" s="133" t="s">
        <v>295</v>
      </c>
      <c r="E69" s="133">
        <v>22</v>
      </c>
      <c r="F69" s="125" t="s">
        <v>305</v>
      </c>
      <c r="G69" s="140">
        <v>16</v>
      </c>
      <c r="H69" s="139">
        <v>0.1</v>
      </c>
      <c r="I69" s="133" t="s">
        <v>124</v>
      </c>
      <c r="J69" s="141">
        <v>14</v>
      </c>
      <c r="K69" s="132" t="s">
        <v>129</v>
      </c>
      <c r="L69" s="141" t="s">
        <v>129</v>
      </c>
      <c r="M69" s="137" t="s">
        <v>129</v>
      </c>
      <c r="N69" s="206">
        <v>0.1</v>
      </c>
      <c r="O69" s="84"/>
    </row>
    <row r="70" spans="1:15" s="44" customFormat="1" ht="153" x14ac:dyDescent="0.25">
      <c r="A70" s="82">
        <v>64</v>
      </c>
      <c r="B70" s="133" t="s">
        <v>293</v>
      </c>
      <c r="C70" s="133" t="s">
        <v>304</v>
      </c>
      <c r="D70" s="133" t="s">
        <v>295</v>
      </c>
      <c r="E70" s="133" t="s">
        <v>306</v>
      </c>
      <c r="F70" s="125" t="s">
        <v>307</v>
      </c>
      <c r="G70" s="140" t="s">
        <v>125</v>
      </c>
      <c r="H70" s="138" t="s">
        <v>125</v>
      </c>
      <c r="I70" s="133" t="s">
        <v>166</v>
      </c>
      <c r="J70" s="141" t="s">
        <v>125</v>
      </c>
      <c r="K70" s="48" t="s">
        <v>308</v>
      </c>
      <c r="L70" s="204" t="s">
        <v>125</v>
      </c>
      <c r="M70" s="48" t="s">
        <v>308</v>
      </c>
      <c r="N70" s="353">
        <v>0</v>
      </c>
      <c r="O70" s="84" t="s">
        <v>309</v>
      </c>
    </row>
    <row r="71" spans="1:15" s="44" customFormat="1" ht="127.5" x14ac:dyDescent="0.25">
      <c r="A71" s="82">
        <v>65</v>
      </c>
      <c r="B71" s="133" t="s">
        <v>293</v>
      </c>
      <c r="C71" s="133" t="s">
        <v>304</v>
      </c>
      <c r="D71" s="133" t="s">
        <v>295</v>
      </c>
      <c r="E71" s="133">
        <v>23</v>
      </c>
      <c r="F71" s="125" t="s">
        <v>310</v>
      </c>
      <c r="G71" s="140">
        <v>17</v>
      </c>
      <c r="H71" s="139">
        <v>0.05</v>
      </c>
      <c r="I71" s="133" t="s">
        <v>177</v>
      </c>
      <c r="J71" s="141" t="s">
        <v>125</v>
      </c>
      <c r="K71" s="132" t="s">
        <v>129</v>
      </c>
      <c r="L71" s="204" t="s">
        <v>125</v>
      </c>
      <c r="M71" s="137" t="s">
        <v>129</v>
      </c>
      <c r="N71" s="206">
        <v>0.05</v>
      </c>
      <c r="O71" s="84"/>
    </row>
    <row r="72" spans="1:15" s="44" customFormat="1" ht="76.5" x14ac:dyDescent="0.25">
      <c r="A72" s="82">
        <v>66</v>
      </c>
      <c r="B72" s="133" t="s">
        <v>293</v>
      </c>
      <c r="C72" s="133" t="s">
        <v>304</v>
      </c>
      <c r="D72" s="133" t="s">
        <v>295</v>
      </c>
      <c r="E72" s="133" t="s">
        <v>311</v>
      </c>
      <c r="F72" s="125" t="s">
        <v>312</v>
      </c>
      <c r="G72" s="140" t="s">
        <v>125</v>
      </c>
      <c r="H72" s="138" t="s">
        <v>125</v>
      </c>
      <c r="I72" s="133" t="s">
        <v>166</v>
      </c>
      <c r="J72" s="141" t="s">
        <v>125</v>
      </c>
      <c r="K72" s="32" t="s">
        <v>313</v>
      </c>
      <c r="L72" s="204" t="s">
        <v>125</v>
      </c>
      <c r="M72" s="32" t="s">
        <v>313</v>
      </c>
      <c r="N72" s="353">
        <v>0</v>
      </c>
      <c r="O72" s="84"/>
    </row>
    <row r="73" spans="1:15" s="44" customFormat="1" ht="114.75" x14ac:dyDescent="0.25">
      <c r="A73" s="82">
        <v>67</v>
      </c>
      <c r="B73" s="133" t="s">
        <v>293</v>
      </c>
      <c r="C73" s="133" t="s">
        <v>304</v>
      </c>
      <c r="D73" s="133" t="s">
        <v>295</v>
      </c>
      <c r="E73" s="133">
        <v>24</v>
      </c>
      <c r="F73" s="125" t="s">
        <v>314</v>
      </c>
      <c r="G73" s="140">
        <v>18</v>
      </c>
      <c r="H73" s="139">
        <v>0.05</v>
      </c>
      <c r="I73" s="133" t="s">
        <v>177</v>
      </c>
      <c r="J73" s="141" t="s">
        <v>125</v>
      </c>
      <c r="K73" s="132" t="s">
        <v>129</v>
      </c>
      <c r="L73" s="204" t="s">
        <v>125</v>
      </c>
      <c r="M73" s="137" t="s">
        <v>129</v>
      </c>
      <c r="N73" s="206">
        <v>0.05</v>
      </c>
      <c r="O73" s="147" t="s">
        <v>315</v>
      </c>
    </row>
    <row r="74" spans="1:15" s="44" customFormat="1" ht="89.25" x14ac:dyDescent="0.25">
      <c r="A74" s="82">
        <v>68</v>
      </c>
      <c r="B74" s="133" t="s">
        <v>293</v>
      </c>
      <c r="C74" s="133" t="s">
        <v>304</v>
      </c>
      <c r="D74" s="133" t="s">
        <v>295</v>
      </c>
      <c r="E74" s="133">
        <v>25</v>
      </c>
      <c r="F74" s="125" t="s">
        <v>316</v>
      </c>
      <c r="G74" s="140" t="s">
        <v>125</v>
      </c>
      <c r="H74" s="138" t="s">
        <v>125</v>
      </c>
      <c r="I74" s="133" t="s">
        <v>159</v>
      </c>
      <c r="J74" s="141">
        <v>11</v>
      </c>
      <c r="K74" s="48">
        <v>7</v>
      </c>
      <c r="L74" s="150">
        <v>7</v>
      </c>
      <c r="M74" s="151">
        <v>7</v>
      </c>
      <c r="N74" s="353">
        <v>0</v>
      </c>
      <c r="O74" s="84" t="s">
        <v>317</v>
      </c>
    </row>
    <row r="75" spans="1:15" s="44" customFormat="1" ht="165.75" x14ac:dyDescent="0.25">
      <c r="A75" s="82">
        <v>69</v>
      </c>
      <c r="B75" s="133" t="s">
        <v>293</v>
      </c>
      <c r="C75" s="133" t="s">
        <v>304</v>
      </c>
      <c r="D75" s="133" t="s">
        <v>295</v>
      </c>
      <c r="E75" s="133">
        <v>26</v>
      </c>
      <c r="F75" s="125" t="s">
        <v>318</v>
      </c>
      <c r="G75" s="140" t="s">
        <v>125</v>
      </c>
      <c r="H75" s="138" t="s">
        <v>125</v>
      </c>
      <c r="I75" s="133" t="s">
        <v>159</v>
      </c>
      <c r="J75" s="141">
        <v>15</v>
      </c>
      <c r="K75" s="48">
        <v>2</v>
      </c>
      <c r="L75" s="150">
        <v>2</v>
      </c>
      <c r="M75" s="151">
        <v>2</v>
      </c>
      <c r="N75" s="353">
        <v>0</v>
      </c>
      <c r="O75" s="84" t="s">
        <v>319</v>
      </c>
    </row>
    <row r="76" spans="1:15" s="44" customFormat="1" ht="242.25" x14ac:dyDescent="0.25">
      <c r="A76" s="82">
        <v>70</v>
      </c>
      <c r="B76" s="133" t="s">
        <v>293</v>
      </c>
      <c r="C76" s="133" t="s">
        <v>304</v>
      </c>
      <c r="D76" s="133" t="s">
        <v>300</v>
      </c>
      <c r="E76" s="133">
        <v>27</v>
      </c>
      <c r="F76" s="125" t="s">
        <v>320</v>
      </c>
      <c r="G76" s="140" t="s">
        <v>125</v>
      </c>
      <c r="H76" s="138" t="s">
        <v>125</v>
      </c>
      <c r="I76" s="133" t="s">
        <v>321</v>
      </c>
      <c r="J76" s="141">
        <v>16</v>
      </c>
      <c r="K76" s="48">
        <v>12069</v>
      </c>
      <c r="L76" s="212">
        <v>0</v>
      </c>
      <c r="M76" s="151">
        <v>12.069000000000001</v>
      </c>
      <c r="N76" s="353">
        <v>0</v>
      </c>
      <c r="O76" s="84" t="s">
        <v>322</v>
      </c>
    </row>
    <row r="77" spans="1:15" s="44" customFormat="1" ht="102" x14ac:dyDescent="0.25">
      <c r="A77" s="82">
        <v>71</v>
      </c>
      <c r="B77" s="133" t="s">
        <v>293</v>
      </c>
      <c r="C77" s="133" t="s">
        <v>304</v>
      </c>
      <c r="D77" s="133" t="s">
        <v>300</v>
      </c>
      <c r="E77" s="133" t="s">
        <v>323</v>
      </c>
      <c r="F77" s="125" t="s">
        <v>324</v>
      </c>
      <c r="G77" s="140" t="s">
        <v>125</v>
      </c>
      <c r="H77" s="138" t="s">
        <v>125</v>
      </c>
      <c r="I77" s="133" t="s">
        <v>159</v>
      </c>
      <c r="J77" s="141" t="s">
        <v>325</v>
      </c>
      <c r="K77" s="56">
        <v>3201715</v>
      </c>
      <c r="L77" s="150">
        <v>0</v>
      </c>
      <c r="M77" s="151">
        <v>3201715</v>
      </c>
      <c r="N77" s="353">
        <v>0</v>
      </c>
      <c r="O77" s="84" t="s">
        <v>326</v>
      </c>
    </row>
    <row r="78" spans="1:15" s="44" customFormat="1" ht="127.5" x14ac:dyDescent="0.25">
      <c r="A78" s="82">
        <v>72</v>
      </c>
      <c r="B78" s="133" t="s">
        <v>293</v>
      </c>
      <c r="C78" s="133" t="s">
        <v>304</v>
      </c>
      <c r="D78" s="133" t="s">
        <v>300</v>
      </c>
      <c r="E78" s="133" t="s">
        <v>327</v>
      </c>
      <c r="F78" s="125" t="s">
        <v>328</v>
      </c>
      <c r="G78" s="140" t="s">
        <v>125</v>
      </c>
      <c r="H78" s="138" t="s">
        <v>125</v>
      </c>
      <c r="I78" s="133" t="s">
        <v>321</v>
      </c>
      <c r="J78" s="141">
        <v>17</v>
      </c>
      <c r="K78" s="48">
        <v>0</v>
      </c>
      <c r="L78" s="212">
        <v>0</v>
      </c>
      <c r="M78" s="213">
        <v>120832</v>
      </c>
      <c r="N78" s="353">
        <v>0</v>
      </c>
      <c r="O78" s="84" t="s">
        <v>329</v>
      </c>
    </row>
    <row r="79" spans="1:15" s="44" customFormat="1" ht="76.5" x14ac:dyDescent="0.25">
      <c r="A79" s="82">
        <v>73</v>
      </c>
      <c r="B79" s="133" t="s">
        <v>293</v>
      </c>
      <c r="C79" s="133" t="s">
        <v>304</v>
      </c>
      <c r="D79" s="133" t="s">
        <v>330</v>
      </c>
      <c r="E79" s="133">
        <v>28</v>
      </c>
      <c r="F79" s="125" t="s">
        <v>331</v>
      </c>
      <c r="G79" s="140" t="s">
        <v>125</v>
      </c>
      <c r="H79" s="138" t="s">
        <v>125</v>
      </c>
      <c r="I79" s="133" t="s">
        <v>321</v>
      </c>
      <c r="J79" s="141">
        <v>18</v>
      </c>
      <c r="K79" s="48">
        <v>265.60000000000002</v>
      </c>
      <c r="L79" s="150">
        <v>23750</v>
      </c>
      <c r="M79" s="214">
        <v>248.65</v>
      </c>
      <c r="N79" s="353">
        <v>0</v>
      </c>
      <c r="O79" s="84" t="s">
        <v>332</v>
      </c>
    </row>
    <row r="80" spans="1:15" s="44" customFormat="1" ht="89.25" x14ac:dyDescent="0.25">
      <c r="A80" s="82">
        <v>74</v>
      </c>
      <c r="B80" s="133" t="s">
        <v>293</v>
      </c>
      <c r="C80" s="133" t="s">
        <v>304</v>
      </c>
      <c r="D80" s="133" t="s">
        <v>330</v>
      </c>
      <c r="E80" s="133" t="s">
        <v>333</v>
      </c>
      <c r="F80" s="125" t="s">
        <v>334</v>
      </c>
      <c r="G80" s="140" t="s">
        <v>125</v>
      </c>
      <c r="H80" s="138" t="s">
        <v>125</v>
      </c>
      <c r="I80" s="133" t="s">
        <v>159</v>
      </c>
      <c r="J80" s="141" t="s">
        <v>335</v>
      </c>
      <c r="K80" s="48">
        <v>921533</v>
      </c>
      <c r="L80" s="150">
        <v>950000</v>
      </c>
      <c r="M80" s="151">
        <v>35.409999999999997</v>
      </c>
      <c r="N80" s="353">
        <v>0</v>
      </c>
      <c r="O80" s="84" t="s">
        <v>336</v>
      </c>
    </row>
    <row r="81" spans="1:15" s="44" customFormat="1" ht="89.25" x14ac:dyDescent="0.25">
      <c r="A81" s="82">
        <v>75</v>
      </c>
      <c r="B81" s="133" t="s">
        <v>293</v>
      </c>
      <c r="C81" s="133" t="s">
        <v>304</v>
      </c>
      <c r="D81" s="133" t="s">
        <v>330</v>
      </c>
      <c r="E81" s="133" t="s">
        <v>337</v>
      </c>
      <c r="F81" s="125" t="s">
        <v>338</v>
      </c>
      <c r="G81" s="140" t="s">
        <v>125</v>
      </c>
      <c r="H81" s="138" t="s">
        <v>125</v>
      </c>
      <c r="I81" s="133" t="s">
        <v>321</v>
      </c>
      <c r="J81" s="141">
        <v>19</v>
      </c>
      <c r="K81" s="48">
        <v>0</v>
      </c>
      <c r="L81" s="212">
        <v>0</v>
      </c>
      <c r="M81" s="213">
        <v>0</v>
      </c>
      <c r="N81" s="353">
        <v>0</v>
      </c>
      <c r="O81" s="84"/>
    </row>
    <row r="82" spans="1:15" s="44" customFormat="1" ht="76.5" x14ac:dyDescent="0.25">
      <c r="A82" s="82">
        <v>76</v>
      </c>
      <c r="B82" s="133" t="s">
        <v>293</v>
      </c>
      <c r="C82" s="133" t="s">
        <v>304</v>
      </c>
      <c r="D82" s="133" t="s">
        <v>339</v>
      </c>
      <c r="E82" s="133">
        <v>29</v>
      </c>
      <c r="F82" s="125" t="s">
        <v>340</v>
      </c>
      <c r="G82" s="140" t="s">
        <v>125</v>
      </c>
      <c r="H82" s="138" t="s">
        <v>125</v>
      </c>
      <c r="I82" s="133" t="s">
        <v>166</v>
      </c>
      <c r="J82" s="141">
        <v>20</v>
      </c>
      <c r="K82" s="48" t="s">
        <v>341</v>
      </c>
      <c r="L82" s="144" t="s">
        <v>342</v>
      </c>
      <c r="M82" s="48" t="s">
        <v>341</v>
      </c>
      <c r="N82" s="353">
        <v>0</v>
      </c>
      <c r="O82" s="84" t="s">
        <v>343</v>
      </c>
    </row>
    <row r="83" spans="1:15" s="44" customFormat="1" ht="127.5" x14ac:dyDescent="0.25">
      <c r="A83" s="82">
        <v>77</v>
      </c>
      <c r="B83" s="133" t="s">
        <v>293</v>
      </c>
      <c r="C83" s="133" t="s">
        <v>304</v>
      </c>
      <c r="D83" s="133" t="s">
        <v>339</v>
      </c>
      <c r="E83" s="133" t="s">
        <v>344</v>
      </c>
      <c r="F83" s="125" t="s">
        <v>345</v>
      </c>
      <c r="G83" s="140" t="s">
        <v>125</v>
      </c>
      <c r="H83" s="138" t="s">
        <v>125</v>
      </c>
      <c r="I83" s="88" t="s">
        <v>278</v>
      </c>
      <c r="J83" s="141" t="s">
        <v>346</v>
      </c>
      <c r="K83" s="62">
        <v>0.9</v>
      </c>
      <c r="L83" s="148">
        <v>0.9</v>
      </c>
      <c r="M83" s="149">
        <v>0.5</v>
      </c>
      <c r="N83" s="353">
        <v>0</v>
      </c>
      <c r="O83" s="84"/>
    </row>
    <row r="84" spans="1:15" s="44" customFormat="1" ht="76.5" x14ac:dyDescent="0.25">
      <c r="A84" s="82">
        <v>78</v>
      </c>
      <c r="B84" s="133" t="s">
        <v>293</v>
      </c>
      <c r="C84" s="133" t="s">
        <v>304</v>
      </c>
      <c r="D84" s="133" t="s">
        <v>339</v>
      </c>
      <c r="E84" s="133">
        <v>30</v>
      </c>
      <c r="F84" s="128" t="s">
        <v>347</v>
      </c>
      <c r="G84" s="140" t="s">
        <v>125</v>
      </c>
      <c r="H84" s="138" t="s">
        <v>125</v>
      </c>
      <c r="I84" s="133" t="s">
        <v>166</v>
      </c>
      <c r="J84" s="141">
        <v>21</v>
      </c>
      <c r="K84" s="48" t="s">
        <v>348</v>
      </c>
      <c r="L84" s="144" t="s">
        <v>349</v>
      </c>
      <c r="M84" s="48" t="s">
        <v>348</v>
      </c>
      <c r="N84" s="353">
        <v>0</v>
      </c>
      <c r="O84" s="84" t="s">
        <v>343</v>
      </c>
    </row>
    <row r="85" spans="1:15" s="44" customFormat="1" ht="127.5" x14ac:dyDescent="0.25">
      <c r="A85" s="82">
        <v>79</v>
      </c>
      <c r="B85" s="133" t="s">
        <v>293</v>
      </c>
      <c r="C85" s="133" t="s">
        <v>304</v>
      </c>
      <c r="D85" s="133" t="s">
        <v>339</v>
      </c>
      <c r="E85" s="133" t="s">
        <v>350</v>
      </c>
      <c r="F85" s="125" t="s">
        <v>351</v>
      </c>
      <c r="G85" s="140" t="s">
        <v>125</v>
      </c>
      <c r="H85" s="138" t="s">
        <v>125</v>
      </c>
      <c r="I85" s="88" t="s">
        <v>278</v>
      </c>
      <c r="J85" s="141" t="s">
        <v>352</v>
      </c>
      <c r="K85" s="62">
        <v>0.1</v>
      </c>
      <c r="L85" s="148">
        <v>0.1</v>
      </c>
      <c r="M85" s="149">
        <v>0.1</v>
      </c>
      <c r="N85" s="353">
        <v>0</v>
      </c>
      <c r="O85" s="84"/>
    </row>
    <row r="86" spans="1:15" s="44" customFormat="1" ht="76.5" x14ac:dyDescent="0.25">
      <c r="A86" s="82">
        <v>80</v>
      </c>
      <c r="B86" s="133" t="s">
        <v>293</v>
      </c>
      <c r="C86" s="133" t="s">
        <v>304</v>
      </c>
      <c r="D86" s="133"/>
      <c r="E86" s="133">
        <v>31</v>
      </c>
      <c r="F86" s="125" t="s">
        <v>353</v>
      </c>
      <c r="G86" s="140" t="s">
        <v>125</v>
      </c>
      <c r="H86" s="138" t="s">
        <v>125</v>
      </c>
      <c r="I86" s="88" t="s">
        <v>135</v>
      </c>
      <c r="J86" s="141">
        <v>22</v>
      </c>
      <c r="K86" s="132" t="s">
        <v>135</v>
      </c>
      <c r="L86" s="148" t="s">
        <v>135</v>
      </c>
      <c r="M86" s="149" t="s">
        <v>135</v>
      </c>
      <c r="N86" s="353">
        <v>0</v>
      </c>
      <c r="O86" s="84"/>
    </row>
    <row r="87" spans="1:15" s="44" customFormat="1" ht="38.25" x14ac:dyDescent="0.25">
      <c r="A87" s="82">
        <v>81</v>
      </c>
      <c r="B87" s="133" t="s">
        <v>293</v>
      </c>
      <c r="C87" s="133" t="s">
        <v>304</v>
      </c>
      <c r="D87" s="133" t="s">
        <v>354</v>
      </c>
      <c r="E87" s="133" t="s">
        <v>355</v>
      </c>
      <c r="F87" s="125" t="s">
        <v>356</v>
      </c>
      <c r="G87" s="140" t="s">
        <v>125</v>
      </c>
      <c r="H87" s="138" t="s">
        <v>125</v>
      </c>
      <c r="I87" s="133" t="s">
        <v>124</v>
      </c>
      <c r="J87" s="141" t="s">
        <v>306</v>
      </c>
      <c r="K87" s="132" t="s">
        <v>129</v>
      </c>
      <c r="L87" s="141" t="s">
        <v>129</v>
      </c>
      <c r="M87" s="137" t="s">
        <v>129</v>
      </c>
      <c r="N87" s="353">
        <v>0</v>
      </c>
      <c r="O87" s="84" t="s">
        <v>357</v>
      </c>
    </row>
    <row r="88" spans="1:15" s="44" customFormat="1" ht="89.25" x14ac:dyDescent="0.25">
      <c r="A88" s="82">
        <v>82</v>
      </c>
      <c r="B88" s="133" t="s">
        <v>293</v>
      </c>
      <c r="C88" s="133" t="s">
        <v>304</v>
      </c>
      <c r="D88" s="133" t="s">
        <v>354</v>
      </c>
      <c r="E88" s="133" t="s">
        <v>358</v>
      </c>
      <c r="F88" s="125" t="s">
        <v>359</v>
      </c>
      <c r="G88" s="140" t="s">
        <v>125</v>
      </c>
      <c r="H88" s="138" t="s">
        <v>125</v>
      </c>
      <c r="I88" s="133" t="s">
        <v>124</v>
      </c>
      <c r="J88" s="141" t="s">
        <v>360</v>
      </c>
      <c r="K88" s="132" t="s">
        <v>126</v>
      </c>
      <c r="L88" s="141" t="s">
        <v>126</v>
      </c>
      <c r="M88" s="137" t="s">
        <v>126</v>
      </c>
      <c r="N88" s="353">
        <v>0</v>
      </c>
      <c r="O88" s="84"/>
    </row>
    <row r="89" spans="1:15" s="44" customFormat="1" ht="89.25" x14ac:dyDescent="0.25">
      <c r="A89" s="82">
        <v>83</v>
      </c>
      <c r="B89" s="133" t="s">
        <v>293</v>
      </c>
      <c r="C89" s="133" t="s">
        <v>304</v>
      </c>
      <c r="D89" s="133" t="s">
        <v>354</v>
      </c>
      <c r="E89" s="133" t="s">
        <v>361</v>
      </c>
      <c r="F89" s="125" t="s">
        <v>362</v>
      </c>
      <c r="G89" s="140" t="s">
        <v>125</v>
      </c>
      <c r="H89" s="138" t="s">
        <v>125</v>
      </c>
      <c r="I89" s="133" t="s">
        <v>124</v>
      </c>
      <c r="J89" s="141" t="s">
        <v>363</v>
      </c>
      <c r="K89" s="132" t="s">
        <v>126</v>
      </c>
      <c r="L89" s="141" t="s">
        <v>126</v>
      </c>
      <c r="M89" s="137" t="s">
        <v>126</v>
      </c>
      <c r="N89" s="353">
        <v>0</v>
      </c>
      <c r="O89" s="84"/>
    </row>
    <row r="90" spans="1:15" s="44" customFormat="1" ht="102" x14ac:dyDescent="0.25">
      <c r="A90" s="82">
        <v>84</v>
      </c>
      <c r="B90" s="133" t="s">
        <v>293</v>
      </c>
      <c r="C90" s="133" t="s">
        <v>304</v>
      </c>
      <c r="D90" s="133" t="s">
        <v>354</v>
      </c>
      <c r="E90" s="133" t="s">
        <v>364</v>
      </c>
      <c r="F90" s="125" t="s">
        <v>365</v>
      </c>
      <c r="G90" s="140" t="s">
        <v>125</v>
      </c>
      <c r="H90" s="138" t="s">
        <v>125</v>
      </c>
      <c r="I90" s="133" t="s">
        <v>124</v>
      </c>
      <c r="J90" s="141" t="s">
        <v>366</v>
      </c>
      <c r="K90" s="132" t="s">
        <v>126</v>
      </c>
      <c r="L90" s="141" t="s">
        <v>126</v>
      </c>
      <c r="M90" s="137" t="s">
        <v>126</v>
      </c>
      <c r="N90" s="353">
        <v>0</v>
      </c>
      <c r="O90" s="84"/>
    </row>
    <row r="91" spans="1:15" s="44" customFormat="1" ht="76.5" x14ac:dyDescent="0.25">
      <c r="A91" s="82">
        <v>85</v>
      </c>
      <c r="B91" s="133" t="s">
        <v>293</v>
      </c>
      <c r="C91" s="133" t="s">
        <v>304</v>
      </c>
      <c r="D91" s="133" t="s">
        <v>354</v>
      </c>
      <c r="E91" s="133" t="s">
        <v>367</v>
      </c>
      <c r="F91" s="125" t="s">
        <v>368</v>
      </c>
      <c r="G91" s="140" t="s">
        <v>125</v>
      </c>
      <c r="H91" s="138" t="s">
        <v>125</v>
      </c>
      <c r="I91" s="133" t="s">
        <v>124</v>
      </c>
      <c r="J91" s="141" t="s">
        <v>369</v>
      </c>
      <c r="K91" s="132" t="s">
        <v>129</v>
      </c>
      <c r="L91" s="141" t="s">
        <v>129</v>
      </c>
      <c r="M91" s="137" t="s">
        <v>129</v>
      </c>
      <c r="N91" s="353">
        <v>0</v>
      </c>
      <c r="O91" s="84" t="s">
        <v>370</v>
      </c>
    </row>
    <row r="92" spans="1:15" s="44" customFormat="1" ht="51" x14ac:dyDescent="0.25">
      <c r="A92" s="82">
        <v>86</v>
      </c>
      <c r="B92" s="133" t="s">
        <v>293</v>
      </c>
      <c r="C92" s="133" t="s">
        <v>304</v>
      </c>
      <c r="D92" s="133" t="s">
        <v>354</v>
      </c>
      <c r="E92" s="133" t="s">
        <v>371</v>
      </c>
      <c r="F92" s="125" t="s">
        <v>372</v>
      </c>
      <c r="G92" s="140" t="s">
        <v>125</v>
      </c>
      <c r="H92" s="138" t="s">
        <v>125</v>
      </c>
      <c r="I92" s="133" t="s">
        <v>124</v>
      </c>
      <c r="J92" s="141" t="s">
        <v>373</v>
      </c>
      <c r="K92" s="132" t="s">
        <v>129</v>
      </c>
      <c r="L92" s="141" t="s">
        <v>126</v>
      </c>
      <c r="M92" s="137" t="s">
        <v>126</v>
      </c>
      <c r="N92" s="353">
        <v>0</v>
      </c>
      <c r="O92" s="84"/>
    </row>
    <row r="93" spans="1:15" s="44" customFormat="1" ht="76.5" x14ac:dyDescent="0.25">
      <c r="A93" s="82">
        <v>87</v>
      </c>
      <c r="B93" s="133" t="s">
        <v>293</v>
      </c>
      <c r="C93" s="133" t="s">
        <v>304</v>
      </c>
      <c r="D93" s="133" t="s">
        <v>354</v>
      </c>
      <c r="E93" s="133">
        <v>32</v>
      </c>
      <c r="F93" s="125" t="s">
        <v>374</v>
      </c>
      <c r="G93" s="140" t="s">
        <v>125</v>
      </c>
      <c r="H93" s="138" t="s">
        <v>125</v>
      </c>
      <c r="I93" s="133" t="s">
        <v>135</v>
      </c>
      <c r="J93" s="141">
        <v>23</v>
      </c>
      <c r="K93" s="132" t="s">
        <v>135</v>
      </c>
      <c r="L93" s="141" t="s">
        <v>135</v>
      </c>
      <c r="M93" s="137" t="s">
        <v>135</v>
      </c>
      <c r="N93" s="353">
        <v>0</v>
      </c>
      <c r="O93" s="84"/>
    </row>
    <row r="94" spans="1:15" s="44" customFormat="1" ht="63.75" x14ac:dyDescent="0.25">
      <c r="A94" s="82">
        <v>88</v>
      </c>
      <c r="B94" s="133" t="s">
        <v>293</v>
      </c>
      <c r="C94" s="133" t="s">
        <v>304</v>
      </c>
      <c r="D94" s="133" t="s">
        <v>354</v>
      </c>
      <c r="E94" s="133" t="s">
        <v>375</v>
      </c>
      <c r="F94" s="125" t="s">
        <v>376</v>
      </c>
      <c r="G94" s="140" t="s">
        <v>125</v>
      </c>
      <c r="H94" s="138" t="s">
        <v>125</v>
      </c>
      <c r="I94" s="133" t="s">
        <v>377</v>
      </c>
      <c r="J94" s="141" t="s">
        <v>311</v>
      </c>
      <c r="K94" s="132" t="s">
        <v>129</v>
      </c>
      <c r="L94" s="141" t="s">
        <v>129</v>
      </c>
      <c r="M94" s="137" t="s">
        <v>129</v>
      </c>
      <c r="N94" s="353">
        <v>0</v>
      </c>
      <c r="O94" s="84" t="s">
        <v>378</v>
      </c>
    </row>
    <row r="95" spans="1:15" s="44" customFormat="1" ht="63.75" x14ac:dyDescent="0.25">
      <c r="A95" s="82">
        <v>89</v>
      </c>
      <c r="B95" s="133" t="s">
        <v>293</v>
      </c>
      <c r="C95" s="133" t="s">
        <v>304</v>
      </c>
      <c r="D95" s="133" t="s">
        <v>354</v>
      </c>
      <c r="E95" s="133" t="s">
        <v>379</v>
      </c>
      <c r="F95" s="125" t="s">
        <v>380</v>
      </c>
      <c r="G95" s="140" t="s">
        <v>125</v>
      </c>
      <c r="H95" s="138" t="s">
        <v>125</v>
      </c>
      <c r="I95" s="133" t="s">
        <v>377</v>
      </c>
      <c r="J95" s="141" t="s">
        <v>381</v>
      </c>
      <c r="K95" s="132" t="s">
        <v>126</v>
      </c>
      <c r="L95" s="141" t="s">
        <v>126</v>
      </c>
      <c r="M95" s="137" t="s">
        <v>126</v>
      </c>
      <c r="N95" s="353">
        <v>0</v>
      </c>
      <c r="O95" s="84"/>
    </row>
    <row r="96" spans="1:15" s="44" customFormat="1" ht="63.75" x14ac:dyDescent="0.25">
      <c r="A96" s="82">
        <v>90</v>
      </c>
      <c r="B96" s="133" t="s">
        <v>293</v>
      </c>
      <c r="C96" s="133" t="s">
        <v>304</v>
      </c>
      <c r="D96" s="133" t="s">
        <v>354</v>
      </c>
      <c r="E96" s="133" t="s">
        <v>382</v>
      </c>
      <c r="F96" s="125" t="s">
        <v>383</v>
      </c>
      <c r="G96" s="140" t="s">
        <v>125</v>
      </c>
      <c r="H96" s="138" t="s">
        <v>125</v>
      </c>
      <c r="I96" s="133" t="s">
        <v>377</v>
      </c>
      <c r="J96" s="141" t="s">
        <v>384</v>
      </c>
      <c r="K96" s="132" t="s">
        <v>126</v>
      </c>
      <c r="L96" s="141" t="s">
        <v>126</v>
      </c>
      <c r="M96" s="137" t="s">
        <v>126</v>
      </c>
      <c r="N96" s="353">
        <v>0</v>
      </c>
      <c r="O96" s="84"/>
    </row>
    <row r="97" spans="1:18" s="44" customFormat="1" ht="76.5" x14ac:dyDescent="0.25">
      <c r="A97" s="82">
        <v>91</v>
      </c>
      <c r="B97" s="133" t="s">
        <v>293</v>
      </c>
      <c r="C97" s="133" t="s">
        <v>304</v>
      </c>
      <c r="D97" s="133" t="s">
        <v>354</v>
      </c>
      <c r="E97" s="133" t="s">
        <v>385</v>
      </c>
      <c r="F97" s="125" t="s">
        <v>386</v>
      </c>
      <c r="G97" s="140" t="s">
        <v>125</v>
      </c>
      <c r="H97" s="138" t="s">
        <v>125</v>
      </c>
      <c r="I97" s="133" t="s">
        <v>377</v>
      </c>
      <c r="J97" s="141" t="s">
        <v>387</v>
      </c>
      <c r="K97" s="132" t="s">
        <v>126</v>
      </c>
      <c r="L97" s="141" t="s">
        <v>129</v>
      </c>
      <c r="M97" s="137" t="s">
        <v>126</v>
      </c>
      <c r="N97" s="353">
        <v>0</v>
      </c>
      <c r="O97" s="84" t="s">
        <v>388</v>
      </c>
    </row>
    <row r="98" spans="1:18" s="44" customFormat="1" ht="165.75" x14ac:dyDescent="0.25">
      <c r="A98" s="82">
        <v>92</v>
      </c>
      <c r="B98" s="133" t="s">
        <v>293</v>
      </c>
      <c r="C98" s="133" t="s">
        <v>304</v>
      </c>
      <c r="D98" s="133" t="s">
        <v>330</v>
      </c>
      <c r="E98" s="133">
        <v>33</v>
      </c>
      <c r="F98" s="125" t="s">
        <v>389</v>
      </c>
      <c r="G98" s="140" t="s">
        <v>125</v>
      </c>
      <c r="H98" s="138" t="s">
        <v>125</v>
      </c>
      <c r="I98" s="133" t="s">
        <v>390</v>
      </c>
      <c r="J98" s="141">
        <v>24</v>
      </c>
      <c r="K98" s="132"/>
      <c r="L98" s="141" t="s">
        <v>129</v>
      </c>
      <c r="M98" s="137" t="s">
        <v>129</v>
      </c>
      <c r="N98" s="353">
        <v>0</v>
      </c>
      <c r="O98" s="84"/>
    </row>
    <row r="99" spans="1:18" s="44" customFormat="1" ht="153" x14ac:dyDescent="0.25">
      <c r="A99" s="82">
        <v>93</v>
      </c>
      <c r="B99" s="133" t="s">
        <v>293</v>
      </c>
      <c r="C99" s="133" t="s">
        <v>304</v>
      </c>
      <c r="D99" s="133" t="s">
        <v>330</v>
      </c>
      <c r="E99" s="133" t="s">
        <v>391</v>
      </c>
      <c r="F99" s="125" t="s">
        <v>392</v>
      </c>
      <c r="G99" s="140" t="s">
        <v>125</v>
      </c>
      <c r="H99" s="138" t="s">
        <v>125</v>
      </c>
      <c r="I99" s="133" t="s">
        <v>177</v>
      </c>
      <c r="J99" s="141" t="s">
        <v>393</v>
      </c>
      <c r="K99" s="132" t="s">
        <v>129</v>
      </c>
      <c r="L99" s="141" t="s">
        <v>129</v>
      </c>
      <c r="M99" s="137" t="s">
        <v>129</v>
      </c>
      <c r="N99" s="353">
        <v>0</v>
      </c>
      <c r="O99" s="84" t="s">
        <v>394</v>
      </c>
    </row>
    <row r="100" spans="1:18" s="44" customFormat="1" ht="102" x14ac:dyDescent="0.25">
      <c r="A100" s="82">
        <v>94</v>
      </c>
      <c r="B100" s="133" t="s">
        <v>293</v>
      </c>
      <c r="C100" s="133" t="s">
        <v>304</v>
      </c>
      <c r="D100" s="133" t="s">
        <v>330</v>
      </c>
      <c r="E100" s="133" t="s">
        <v>395</v>
      </c>
      <c r="F100" s="125" t="s">
        <v>396</v>
      </c>
      <c r="G100" s="140">
        <v>19</v>
      </c>
      <c r="H100" s="138" t="s">
        <v>397</v>
      </c>
      <c r="I100" s="133" t="s">
        <v>177</v>
      </c>
      <c r="J100" s="141" t="s">
        <v>125</v>
      </c>
      <c r="K100" s="132" t="s">
        <v>129</v>
      </c>
      <c r="L100" s="204" t="s">
        <v>125</v>
      </c>
      <c r="M100" s="137" t="s">
        <v>129</v>
      </c>
      <c r="N100" s="215">
        <v>0.5</v>
      </c>
      <c r="O100" s="84" t="s">
        <v>398</v>
      </c>
      <c r="Q100" s="44">
        <f>4+2+2.25+8.25+1.25+4+54+3+27+28+39.8+12.25+5.5+8.25+15</f>
        <v>214.55</v>
      </c>
      <c r="R100" s="44">
        <f>Q100-149</f>
        <v>65.550000000000011</v>
      </c>
    </row>
    <row r="101" spans="1:18" s="44" customFormat="1" ht="318.75" x14ac:dyDescent="0.25">
      <c r="A101" s="82">
        <v>95</v>
      </c>
      <c r="B101" s="133" t="s">
        <v>293</v>
      </c>
      <c r="C101" s="133" t="s">
        <v>304</v>
      </c>
      <c r="D101" s="133" t="s">
        <v>330</v>
      </c>
      <c r="E101" s="133">
        <v>34</v>
      </c>
      <c r="F101" s="128" t="s">
        <v>399</v>
      </c>
      <c r="G101" s="140" t="s">
        <v>125</v>
      </c>
      <c r="H101" s="138" t="s">
        <v>125</v>
      </c>
      <c r="I101" s="133" t="s">
        <v>390</v>
      </c>
      <c r="J101" s="141">
        <v>25</v>
      </c>
      <c r="K101" s="132" t="s">
        <v>126</v>
      </c>
      <c r="L101" s="141" t="s">
        <v>126</v>
      </c>
      <c r="M101" s="137" t="s">
        <v>126</v>
      </c>
      <c r="N101" s="353">
        <v>0</v>
      </c>
      <c r="O101" s="84"/>
    </row>
    <row r="102" spans="1:18" s="44" customFormat="1" ht="89.25" x14ac:dyDescent="0.25">
      <c r="A102" s="82">
        <v>96</v>
      </c>
      <c r="B102" s="133" t="s">
        <v>293</v>
      </c>
      <c r="C102" s="133" t="s">
        <v>304</v>
      </c>
      <c r="D102" s="133" t="s">
        <v>330</v>
      </c>
      <c r="E102" s="133" t="s">
        <v>400</v>
      </c>
      <c r="F102" s="125" t="s">
        <v>401</v>
      </c>
      <c r="G102" s="1404">
        <v>20</v>
      </c>
      <c r="H102" s="139">
        <v>0.3</v>
      </c>
      <c r="I102" s="133" t="s">
        <v>390</v>
      </c>
      <c r="J102" s="141" t="s">
        <v>402</v>
      </c>
      <c r="K102" s="132" t="s">
        <v>135</v>
      </c>
      <c r="L102" s="148" t="s">
        <v>135</v>
      </c>
      <c r="M102" s="137" t="s">
        <v>135</v>
      </c>
      <c r="N102" s="205" t="s">
        <v>403</v>
      </c>
      <c r="O102" s="84" t="s">
        <v>404</v>
      </c>
    </row>
    <row r="103" spans="1:18" s="44" customFormat="1" ht="38.25" x14ac:dyDescent="0.25">
      <c r="A103" s="82">
        <v>97</v>
      </c>
      <c r="B103" s="133" t="s">
        <v>293</v>
      </c>
      <c r="C103" s="133" t="s">
        <v>304</v>
      </c>
      <c r="D103" s="133" t="s">
        <v>330</v>
      </c>
      <c r="E103" s="133" t="s">
        <v>405</v>
      </c>
      <c r="F103" s="125">
        <v>2012</v>
      </c>
      <c r="G103" s="1422"/>
      <c r="H103" s="138" t="s">
        <v>125</v>
      </c>
      <c r="I103" s="133" t="s">
        <v>390</v>
      </c>
      <c r="J103" s="141" t="s">
        <v>406</v>
      </c>
      <c r="K103" s="132" t="s">
        <v>126</v>
      </c>
      <c r="L103" s="141" t="s">
        <v>126</v>
      </c>
      <c r="M103" s="137" t="s">
        <v>407</v>
      </c>
      <c r="N103" s="353">
        <v>0</v>
      </c>
      <c r="O103" s="84"/>
    </row>
    <row r="104" spans="1:18" s="44" customFormat="1" ht="38.25" x14ac:dyDescent="0.25">
      <c r="A104" s="82">
        <v>98</v>
      </c>
      <c r="B104" s="133" t="s">
        <v>293</v>
      </c>
      <c r="C104" s="133" t="s">
        <v>304</v>
      </c>
      <c r="D104" s="133" t="s">
        <v>330</v>
      </c>
      <c r="E104" s="133" t="s">
        <v>408</v>
      </c>
      <c r="F104" s="125">
        <v>2013</v>
      </c>
      <c r="G104" s="1422"/>
      <c r="H104" s="138" t="s">
        <v>125</v>
      </c>
      <c r="I104" s="133" t="s">
        <v>390</v>
      </c>
      <c r="J104" s="141" t="s">
        <v>409</v>
      </c>
      <c r="K104" s="132" t="s">
        <v>126</v>
      </c>
      <c r="L104" s="141" t="s">
        <v>126</v>
      </c>
      <c r="M104" s="137" t="s">
        <v>407</v>
      </c>
      <c r="N104" s="353">
        <v>0</v>
      </c>
      <c r="O104" s="84"/>
    </row>
    <row r="105" spans="1:18" s="44" customFormat="1" ht="63.75" customHeight="1" x14ac:dyDescent="0.25">
      <c r="A105" s="82">
        <v>99</v>
      </c>
      <c r="B105" s="133" t="s">
        <v>293</v>
      </c>
      <c r="C105" s="133" t="s">
        <v>304</v>
      </c>
      <c r="D105" s="133" t="s">
        <v>330</v>
      </c>
      <c r="E105" s="133" t="s">
        <v>410</v>
      </c>
      <c r="F105" s="125">
        <v>2014</v>
      </c>
      <c r="G105" s="1422"/>
      <c r="H105" s="138" t="s">
        <v>125</v>
      </c>
      <c r="I105" s="133" t="s">
        <v>390</v>
      </c>
      <c r="J105" s="141" t="s">
        <v>411</v>
      </c>
      <c r="K105" s="132" t="s">
        <v>126</v>
      </c>
      <c r="L105" s="141" t="s">
        <v>126</v>
      </c>
      <c r="M105" s="137" t="s">
        <v>407</v>
      </c>
      <c r="N105" s="353">
        <v>0</v>
      </c>
      <c r="O105" s="84"/>
    </row>
    <row r="106" spans="1:18" s="44" customFormat="1" ht="63.75" customHeight="1" x14ac:dyDescent="0.25">
      <c r="A106" s="82">
        <v>100</v>
      </c>
      <c r="B106" s="133" t="s">
        <v>293</v>
      </c>
      <c r="C106" s="133" t="s">
        <v>304</v>
      </c>
      <c r="D106" s="133" t="s">
        <v>330</v>
      </c>
      <c r="E106" s="133" t="s">
        <v>412</v>
      </c>
      <c r="F106" s="125">
        <v>2015</v>
      </c>
      <c r="G106" s="1422"/>
      <c r="H106" s="138" t="s">
        <v>125</v>
      </c>
      <c r="I106" s="133" t="s">
        <v>390</v>
      </c>
      <c r="J106" s="141" t="s">
        <v>413</v>
      </c>
      <c r="K106" s="132" t="s">
        <v>126</v>
      </c>
      <c r="L106" s="141" t="s">
        <v>126</v>
      </c>
      <c r="M106" s="137" t="s">
        <v>407</v>
      </c>
      <c r="N106" s="353">
        <v>0</v>
      </c>
      <c r="O106" s="84"/>
    </row>
    <row r="107" spans="1:18" s="44" customFormat="1" ht="63.75" customHeight="1" x14ac:dyDescent="0.25">
      <c r="A107" s="82">
        <v>101</v>
      </c>
      <c r="B107" s="133" t="s">
        <v>293</v>
      </c>
      <c r="C107" s="133" t="s">
        <v>304</v>
      </c>
      <c r="D107" s="133" t="s">
        <v>330</v>
      </c>
      <c r="E107" s="133" t="s">
        <v>414</v>
      </c>
      <c r="F107" s="125">
        <v>2016</v>
      </c>
      <c r="G107" s="1422"/>
      <c r="H107" s="138" t="s">
        <v>125</v>
      </c>
      <c r="I107" s="133" t="s">
        <v>390</v>
      </c>
      <c r="J107" s="141" t="s">
        <v>415</v>
      </c>
      <c r="K107" s="132" t="s">
        <v>126</v>
      </c>
      <c r="L107" s="141" t="s">
        <v>126</v>
      </c>
      <c r="M107" s="137" t="s">
        <v>407</v>
      </c>
      <c r="N107" s="353">
        <v>0</v>
      </c>
      <c r="O107" s="84"/>
    </row>
    <row r="108" spans="1:18" s="44" customFormat="1" ht="63.75" customHeight="1" x14ac:dyDescent="0.25">
      <c r="A108" s="82">
        <v>102</v>
      </c>
      <c r="B108" s="133" t="s">
        <v>293</v>
      </c>
      <c r="C108" s="133" t="s">
        <v>304</v>
      </c>
      <c r="D108" s="133" t="s">
        <v>330</v>
      </c>
      <c r="E108" s="133" t="s">
        <v>416</v>
      </c>
      <c r="F108" s="125">
        <v>2017</v>
      </c>
      <c r="G108" s="1422"/>
      <c r="H108" s="138" t="s">
        <v>125</v>
      </c>
      <c r="I108" s="133" t="s">
        <v>390</v>
      </c>
      <c r="J108" s="141" t="s">
        <v>417</v>
      </c>
      <c r="K108" s="132" t="s">
        <v>126</v>
      </c>
      <c r="L108" s="141" t="s">
        <v>126</v>
      </c>
      <c r="M108" s="137" t="s">
        <v>407</v>
      </c>
      <c r="N108" s="353">
        <v>0</v>
      </c>
      <c r="O108" s="84"/>
    </row>
    <row r="109" spans="1:18" s="44" customFormat="1" ht="63.75" customHeight="1" x14ac:dyDescent="0.25">
      <c r="A109" s="82">
        <v>103</v>
      </c>
      <c r="B109" s="133" t="s">
        <v>293</v>
      </c>
      <c r="C109" s="133" t="s">
        <v>304</v>
      </c>
      <c r="D109" s="133" t="s">
        <v>330</v>
      </c>
      <c r="E109" s="133" t="s">
        <v>418</v>
      </c>
      <c r="F109" s="125">
        <v>2018</v>
      </c>
      <c r="G109" s="1422"/>
      <c r="H109" s="138" t="s">
        <v>125</v>
      </c>
      <c r="I109" s="133" t="s">
        <v>390</v>
      </c>
      <c r="J109" s="141" t="s">
        <v>419</v>
      </c>
      <c r="K109" s="132" t="s">
        <v>126</v>
      </c>
      <c r="L109" s="141" t="s">
        <v>126</v>
      </c>
      <c r="M109" s="137" t="s">
        <v>407</v>
      </c>
      <c r="N109" s="353">
        <v>0</v>
      </c>
      <c r="O109" s="84"/>
    </row>
    <row r="110" spans="1:18" s="44" customFormat="1" ht="63.75" customHeight="1" x14ac:dyDescent="0.25">
      <c r="A110" s="82">
        <v>104</v>
      </c>
      <c r="B110" s="133" t="s">
        <v>293</v>
      </c>
      <c r="C110" s="133" t="s">
        <v>304</v>
      </c>
      <c r="D110" s="133" t="s">
        <v>330</v>
      </c>
      <c r="E110" s="133" t="s">
        <v>420</v>
      </c>
      <c r="F110" s="125">
        <v>2019</v>
      </c>
      <c r="G110" s="1422"/>
      <c r="H110" s="138" t="s">
        <v>125</v>
      </c>
      <c r="I110" s="133" t="s">
        <v>390</v>
      </c>
      <c r="J110" s="141" t="s">
        <v>421</v>
      </c>
      <c r="K110" s="132" t="s">
        <v>126</v>
      </c>
      <c r="L110" s="141" t="s">
        <v>126</v>
      </c>
      <c r="M110" s="137" t="s">
        <v>407</v>
      </c>
      <c r="N110" s="353">
        <v>0</v>
      </c>
      <c r="O110" s="84"/>
    </row>
    <row r="111" spans="1:18" s="44" customFormat="1" ht="63.75" customHeight="1" x14ac:dyDescent="0.25">
      <c r="A111" s="82">
        <v>105</v>
      </c>
      <c r="B111" s="133" t="s">
        <v>293</v>
      </c>
      <c r="C111" s="133" t="s">
        <v>304</v>
      </c>
      <c r="D111" s="133" t="s">
        <v>330</v>
      </c>
      <c r="E111" s="133" t="s">
        <v>422</v>
      </c>
      <c r="F111" s="125">
        <v>2020</v>
      </c>
      <c r="G111" s="1422"/>
      <c r="H111" s="138" t="s">
        <v>125</v>
      </c>
      <c r="I111" s="133" t="s">
        <v>390</v>
      </c>
      <c r="J111" s="141" t="s">
        <v>423</v>
      </c>
      <c r="K111" s="132" t="s">
        <v>126</v>
      </c>
      <c r="L111" s="141" t="s">
        <v>126</v>
      </c>
      <c r="M111" s="137" t="s">
        <v>407</v>
      </c>
      <c r="N111" s="353">
        <v>0</v>
      </c>
      <c r="O111" s="84"/>
    </row>
    <row r="112" spans="1:18" s="44" customFormat="1" ht="63.75" customHeight="1" x14ac:dyDescent="0.25">
      <c r="A112" s="82">
        <v>106</v>
      </c>
      <c r="B112" s="133" t="s">
        <v>293</v>
      </c>
      <c r="C112" s="133" t="s">
        <v>304</v>
      </c>
      <c r="D112" s="133" t="s">
        <v>330</v>
      </c>
      <c r="E112" s="133" t="s">
        <v>424</v>
      </c>
      <c r="F112" s="125">
        <v>2021</v>
      </c>
      <c r="G112" s="1422"/>
      <c r="H112" s="138" t="s">
        <v>125</v>
      </c>
      <c r="I112" s="133" t="s">
        <v>390</v>
      </c>
      <c r="J112" s="141" t="s">
        <v>425</v>
      </c>
      <c r="K112" s="132" t="s">
        <v>126</v>
      </c>
      <c r="L112" s="141" t="s">
        <v>126</v>
      </c>
      <c r="M112" s="137" t="s">
        <v>407</v>
      </c>
      <c r="N112" s="353">
        <v>0</v>
      </c>
      <c r="O112" s="84"/>
    </row>
    <row r="113" spans="1:15" s="44" customFormat="1" ht="63.75" customHeight="1" x14ac:dyDescent="0.25">
      <c r="A113" s="82">
        <v>107</v>
      </c>
      <c r="B113" s="133" t="s">
        <v>293</v>
      </c>
      <c r="C113" s="133" t="s">
        <v>304</v>
      </c>
      <c r="D113" s="133" t="s">
        <v>330</v>
      </c>
      <c r="E113" s="133" t="s">
        <v>426</v>
      </c>
      <c r="F113" s="125">
        <v>2022</v>
      </c>
      <c r="G113" s="1405"/>
      <c r="H113" s="138" t="s">
        <v>125</v>
      </c>
      <c r="I113" s="133" t="s">
        <v>390</v>
      </c>
      <c r="J113" s="141" t="s">
        <v>427</v>
      </c>
      <c r="K113" s="13"/>
      <c r="L113" s="141" t="s">
        <v>126</v>
      </c>
      <c r="M113" s="137" t="s">
        <v>407</v>
      </c>
      <c r="N113" s="353">
        <v>0</v>
      </c>
      <c r="O113" s="84"/>
    </row>
    <row r="114" spans="1:15" s="44" customFormat="1" ht="63.75" customHeight="1" x14ac:dyDescent="0.25">
      <c r="A114" s="82">
        <v>108</v>
      </c>
      <c r="B114" s="133" t="s">
        <v>293</v>
      </c>
      <c r="C114" s="133" t="s">
        <v>304</v>
      </c>
      <c r="D114" s="133" t="s">
        <v>330</v>
      </c>
      <c r="E114" s="133" t="s">
        <v>428</v>
      </c>
      <c r="F114" s="128" t="s">
        <v>429</v>
      </c>
      <c r="G114" s="140" t="s">
        <v>125</v>
      </c>
      <c r="H114" s="138" t="s">
        <v>125</v>
      </c>
      <c r="I114" s="133" t="s">
        <v>390</v>
      </c>
      <c r="J114" s="141" t="s">
        <v>430</v>
      </c>
      <c r="K114" s="132" t="s">
        <v>126</v>
      </c>
      <c r="L114" s="141" t="s">
        <v>126</v>
      </c>
      <c r="M114" s="137" t="s">
        <v>407</v>
      </c>
      <c r="N114" s="353">
        <v>0</v>
      </c>
      <c r="O114" s="84"/>
    </row>
    <row r="115" spans="1:15" s="44" customFormat="1" ht="63.75" customHeight="1" x14ac:dyDescent="0.25">
      <c r="A115" s="82">
        <v>109</v>
      </c>
      <c r="B115" s="133" t="s">
        <v>293</v>
      </c>
      <c r="C115" s="133" t="s">
        <v>304</v>
      </c>
      <c r="D115" s="133" t="s">
        <v>330</v>
      </c>
      <c r="E115" s="133" t="s">
        <v>431</v>
      </c>
      <c r="F115" s="125" t="s">
        <v>432</v>
      </c>
      <c r="G115" s="140" t="s">
        <v>125</v>
      </c>
      <c r="H115" s="138" t="s">
        <v>125</v>
      </c>
      <c r="I115" s="133" t="s">
        <v>321</v>
      </c>
      <c r="J115" s="141" t="s">
        <v>125</v>
      </c>
      <c r="K115" s="131" t="s">
        <v>125</v>
      </c>
      <c r="L115" s="204" t="s">
        <v>125</v>
      </c>
      <c r="M115" s="137" t="s">
        <v>407</v>
      </c>
      <c r="N115" s="353">
        <v>0</v>
      </c>
      <c r="O115" s="84"/>
    </row>
    <row r="116" spans="1:15" s="44" customFormat="1" ht="63.75" customHeight="1" x14ac:dyDescent="0.25">
      <c r="A116" s="82">
        <v>110</v>
      </c>
      <c r="B116" s="133" t="s">
        <v>293</v>
      </c>
      <c r="C116" s="133" t="s">
        <v>304</v>
      </c>
      <c r="D116" s="133" t="s">
        <v>330</v>
      </c>
      <c r="E116" s="133">
        <v>35</v>
      </c>
      <c r="F116" s="125" t="s">
        <v>433</v>
      </c>
      <c r="G116" s="140" t="s">
        <v>125</v>
      </c>
      <c r="H116" s="138" t="s">
        <v>125</v>
      </c>
      <c r="I116" s="133" t="s">
        <v>159</v>
      </c>
      <c r="J116" s="141">
        <v>11</v>
      </c>
      <c r="K116" s="48" t="s">
        <v>434</v>
      </c>
      <c r="L116" s="144">
        <v>7</v>
      </c>
      <c r="M116" s="142">
        <v>7</v>
      </c>
      <c r="N116" s="353">
        <v>0</v>
      </c>
      <c r="O116" s="84" t="s">
        <v>435</v>
      </c>
    </row>
    <row r="117" spans="1:15" s="44" customFormat="1" ht="178.5" x14ac:dyDescent="0.25">
      <c r="A117" s="82">
        <v>111</v>
      </c>
      <c r="B117" s="133" t="s">
        <v>293</v>
      </c>
      <c r="C117" s="133" t="s">
        <v>304</v>
      </c>
      <c r="D117" s="133" t="s">
        <v>354</v>
      </c>
      <c r="E117" s="133" t="s">
        <v>436</v>
      </c>
      <c r="F117" s="125" t="s">
        <v>437</v>
      </c>
      <c r="G117" s="140" t="s">
        <v>125</v>
      </c>
      <c r="H117" s="138" t="s">
        <v>125</v>
      </c>
      <c r="I117" s="133" t="s">
        <v>321</v>
      </c>
      <c r="J117" s="141">
        <v>26</v>
      </c>
      <c r="K117" s="48" t="s">
        <v>434</v>
      </c>
      <c r="L117" s="144" t="s">
        <v>434</v>
      </c>
      <c r="M117" s="137" t="s">
        <v>407</v>
      </c>
      <c r="N117" s="353">
        <v>0</v>
      </c>
      <c r="O117" s="84"/>
    </row>
    <row r="118" spans="1:15" s="44" customFormat="1" ht="178.5" x14ac:dyDescent="0.25">
      <c r="A118" s="82">
        <v>112</v>
      </c>
      <c r="B118" s="133" t="s">
        <v>293</v>
      </c>
      <c r="C118" s="133" t="s">
        <v>304</v>
      </c>
      <c r="D118" s="133" t="s">
        <v>300</v>
      </c>
      <c r="E118" s="133" t="s">
        <v>438</v>
      </c>
      <c r="F118" s="125" t="s">
        <v>439</v>
      </c>
      <c r="G118" s="140" t="s">
        <v>125</v>
      </c>
      <c r="H118" s="138" t="s">
        <v>125</v>
      </c>
      <c r="I118" s="133" t="s">
        <v>159</v>
      </c>
      <c r="J118" s="141" t="s">
        <v>440</v>
      </c>
      <c r="K118" s="48" t="s">
        <v>434</v>
      </c>
      <c r="L118" s="144" t="s">
        <v>434</v>
      </c>
      <c r="M118" s="137" t="s">
        <v>407</v>
      </c>
      <c r="N118" s="353">
        <v>0</v>
      </c>
      <c r="O118" s="84"/>
    </row>
    <row r="119" spans="1:15" s="44" customFormat="1" ht="165.75" x14ac:dyDescent="0.25">
      <c r="A119" s="82">
        <v>113</v>
      </c>
      <c r="B119" s="133" t="s">
        <v>293</v>
      </c>
      <c r="C119" s="133" t="s">
        <v>304</v>
      </c>
      <c r="D119" s="133" t="s">
        <v>300</v>
      </c>
      <c r="E119" s="133" t="s">
        <v>441</v>
      </c>
      <c r="F119" s="125" t="s">
        <v>442</v>
      </c>
      <c r="G119" s="140" t="s">
        <v>125</v>
      </c>
      <c r="H119" s="138" t="s">
        <v>125</v>
      </c>
      <c r="I119" s="133" t="s">
        <v>159</v>
      </c>
      <c r="J119" s="141" t="s">
        <v>443</v>
      </c>
      <c r="K119" s="48" t="s">
        <v>434</v>
      </c>
      <c r="L119" s="144" t="s">
        <v>434</v>
      </c>
      <c r="M119" s="137" t="s">
        <v>407</v>
      </c>
      <c r="N119" s="353">
        <v>0</v>
      </c>
      <c r="O119" s="84"/>
    </row>
    <row r="120" spans="1:15" s="44" customFormat="1" ht="140.25"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144" t="s">
        <v>135</v>
      </c>
      <c r="M120" s="142" t="s">
        <v>135</v>
      </c>
      <c r="N120" s="353">
        <v>0</v>
      </c>
      <c r="O120" s="84"/>
    </row>
    <row r="121" spans="1:15" s="4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142" t="s">
        <v>407</v>
      </c>
      <c r="N121" s="353">
        <v>0</v>
      </c>
      <c r="O121" s="84"/>
    </row>
    <row r="122" spans="1:15" s="44" customFormat="1" ht="76.5" x14ac:dyDescent="0.25">
      <c r="A122" s="82">
        <v>116</v>
      </c>
      <c r="B122" s="133" t="s">
        <v>293</v>
      </c>
      <c r="C122" s="133" t="s">
        <v>304</v>
      </c>
      <c r="D122" s="133" t="s">
        <v>354</v>
      </c>
      <c r="E122" s="133" t="s">
        <v>446</v>
      </c>
      <c r="F122" s="125" t="s">
        <v>447</v>
      </c>
      <c r="G122" s="140" t="s">
        <v>125</v>
      </c>
      <c r="H122" s="138" t="s">
        <v>125</v>
      </c>
      <c r="I122" s="133" t="s">
        <v>177</v>
      </c>
      <c r="J122" s="141" t="s">
        <v>327</v>
      </c>
      <c r="K122" s="48" t="s">
        <v>434</v>
      </c>
      <c r="L122" s="144" t="s">
        <v>407</v>
      </c>
      <c r="M122" s="142" t="s">
        <v>407</v>
      </c>
      <c r="N122" s="353">
        <v>0</v>
      </c>
      <c r="O122" s="84"/>
    </row>
    <row r="123" spans="1:15" s="44" customFormat="1" ht="76.5" x14ac:dyDescent="0.25">
      <c r="A123" s="82">
        <v>117</v>
      </c>
      <c r="B123" s="133" t="s">
        <v>293</v>
      </c>
      <c r="C123" s="133" t="s">
        <v>304</v>
      </c>
      <c r="D123" s="133" t="s">
        <v>354</v>
      </c>
      <c r="E123" s="133" t="s">
        <v>448</v>
      </c>
      <c r="F123" s="125" t="s">
        <v>449</v>
      </c>
      <c r="G123" s="140" t="s">
        <v>125</v>
      </c>
      <c r="H123" s="138" t="s">
        <v>125</v>
      </c>
      <c r="I123" s="133" t="s">
        <v>177</v>
      </c>
      <c r="J123" s="141" t="s">
        <v>450</v>
      </c>
      <c r="K123" s="48" t="s">
        <v>434</v>
      </c>
      <c r="L123" s="144" t="s">
        <v>407</v>
      </c>
      <c r="M123" s="142" t="s">
        <v>407</v>
      </c>
      <c r="N123" s="353">
        <v>0</v>
      </c>
      <c r="O123" s="84"/>
    </row>
    <row r="124" spans="1:15" s="44" customFormat="1" ht="89.25" x14ac:dyDescent="0.25">
      <c r="A124" s="82">
        <v>118</v>
      </c>
      <c r="B124" s="133" t="s">
        <v>293</v>
      </c>
      <c r="C124" s="133" t="s">
        <v>304</v>
      </c>
      <c r="D124" s="133" t="s">
        <v>354</v>
      </c>
      <c r="E124" s="133" t="s">
        <v>451</v>
      </c>
      <c r="F124" s="125" t="s">
        <v>452</v>
      </c>
      <c r="G124" s="140" t="s">
        <v>125</v>
      </c>
      <c r="H124" s="138" t="s">
        <v>125</v>
      </c>
      <c r="I124" s="133" t="s">
        <v>177</v>
      </c>
      <c r="J124" s="141" t="s">
        <v>453</v>
      </c>
      <c r="K124" s="48" t="s">
        <v>434</v>
      </c>
      <c r="L124" s="144" t="s">
        <v>407</v>
      </c>
      <c r="M124" s="142" t="s">
        <v>407</v>
      </c>
      <c r="N124" s="353">
        <v>0</v>
      </c>
      <c r="O124" s="84"/>
    </row>
    <row r="125" spans="1:15" s="44" customFormat="1" ht="63.75" x14ac:dyDescent="0.25">
      <c r="A125" s="82">
        <v>119</v>
      </c>
      <c r="B125" s="133" t="s">
        <v>293</v>
      </c>
      <c r="C125" s="133" t="s">
        <v>304</v>
      </c>
      <c r="D125" s="133" t="s">
        <v>354</v>
      </c>
      <c r="E125" s="133" t="s">
        <v>454</v>
      </c>
      <c r="F125" s="125" t="s">
        <v>368</v>
      </c>
      <c r="G125" s="140" t="s">
        <v>125</v>
      </c>
      <c r="H125" s="138" t="s">
        <v>125</v>
      </c>
      <c r="I125" s="133" t="s">
        <v>177</v>
      </c>
      <c r="J125" s="141" t="s">
        <v>455</v>
      </c>
      <c r="K125" s="48" t="s">
        <v>434</v>
      </c>
      <c r="L125" s="144" t="s">
        <v>407</v>
      </c>
      <c r="M125" s="142" t="s">
        <v>407</v>
      </c>
      <c r="N125" s="353">
        <v>0</v>
      </c>
      <c r="O125" s="84"/>
    </row>
    <row r="126" spans="1:15" s="44" customFormat="1" ht="51" x14ac:dyDescent="0.25">
      <c r="A126" s="82">
        <v>120</v>
      </c>
      <c r="B126" s="133" t="s">
        <v>293</v>
      </c>
      <c r="C126" s="133" t="s">
        <v>304</v>
      </c>
      <c r="D126" s="133" t="s">
        <v>354</v>
      </c>
      <c r="E126" s="133" t="s">
        <v>456</v>
      </c>
      <c r="F126" s="125" t="s">
        <v>372</v>
      </c>
      <c r="G126" s="140" t="s">
        <v>125</v>
      </c>
      <c r="H126" s="138" t="s">
        <v>125</v>
      </c>
      <c r="I126" s="133" t="s">
        <v>177</v>
      </c>
      <c r="J126" s="141" t="s">
        <v>457</v>
      </c>
      <c r="K126" s="48" t="s">
        <v>434</v>
      </c>
      <c r="L126" s="144" t="s">
        <v>407</v>
      </c>
      <c r="M126" s="142" t="s">
        <v>407</v>
      </c>
      <c r="N126" s="353">
        <v>0</v>
      </c>
      <c r="O126" s="84"/>
    </row>
    <row r="127" spans="1:15" s="44" customFormat="1" ht="5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142" t="s">
        <v>407</v>
      </c>
      <c r="N127" s="353">
        <v>0</v>
      </c>
      <c r="O127" s="84"/>
    </row>
    <row r="128" spans="1:15" s="44" customFormat="1" ht="5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142" t="s">
        <v>407</v>
      </c>
      <c r="N128" s="353">
        <v>0</v>
      </c>
      <c r="O128" s="84"/>
    </row>
    <row r="129" spans="1:16" s="44" customFormat="1" ht="165.75" x14ac:dyDescent="0.25">
      <c r="A129" s="82">
        <v>123</v>
      </c>
      <c r="B129" s="133" t="s">
        <v>293</v>
      </c>
      <c r="C129" s="133" t="s">
        <v>464</v>
      </c>
      <c r="D129" s="133" t="s">
        <v>295</v>
      </c>
      <c r="E129" s="133">
        <v>37</v>
      </c>
      <c r="F129" s="125" t="s">
        <v>465</v>
      </c>
      <c r="G129" s="140">
        <v>21</v>
      </c>
      <c r="H129" s="139">
        <v>0.1</v>
      </c>
      <c r="I129" s="134" t="s">
        <v>129</v>
      </c>
      <c r="J129" s="141">
        <v>28</v>
      </c>
      <c r="K129" s="132" t="s">
        <v>129</v>
      </c>
      <c r="L129" s="141" t="s">
        <v>129</v>
      </c>
      <c r="M129" s="137" t="s">
        <v>129</v>
      </c>
      <c r="N129" s="205">
        <v>0.1</v>
      </c>
      <c r="O129" s="84"/>
    </row>
    <row r="130" spans="1:16" s="44" customFormat="1" ht="49.5" customHeight="1" x14ac:dyDescent="0.25">
      <c r="A130" s="82">
        <v>124</v>
      </c>
      <c r="B130" s="133" t="s">
        <v>293</v>
      </c>
      <c r="C130" s="133" t="s">
        <v>464</v>
      </c>
      <c r="D130" s="133" t="s">
        <v>300</v>
      </c>
      <c r="E130" s="133">
        <v>38</v>
      </c>
      <c r="F130" s="125" t="s">
        <v>466</v>
      </c>
      <c r="G130" s="140">
        <v>22</v>
      </c>
      <c r="H130" s="139">
        <v>0.6</v>
      </c>
      <c r="I130" s="216">
        <v>7</v>
      </c>
      <c r="J130" s="141">
        <v>29</v>
      </c>
      <c r="K130" s="48">
        <v>97</v>
      </c>
      <c r="L130" s="144">
        <v>102</v>
      </c>
      <c r="M130" s="142">
        <v>102</v>
      </c>
      <c r="N130" s="206">
        <v>0.6</v>
      </c>
      <c r="O130" s="84" t="s">
        <v>467</v>
      </c>
    </row>
    <row r="131" spans="1:16" s="44" customFormat="1" ht="49.5" customHeight="1" x14ac:dyDescent="0.25">
      <c r="A131" s="82">
        <v>125</v>
      </c>
      <c r="B131" s="133" t="s">
        <v>293</v>
      </c>
      <c r="C131" s="133" t="s">
        <v>464</v>
      </c>
      <c r="D131" s="133" t="s">
        <v>330</v>
      </c>
      <c r="E131" s="133">
        <v>39</v>
      </c>
      <c r="F131" s="125" t="s">
        <v>468</v>
      </c>
      <c r="G131" s="140">
        <v>23</v>
      </c>
      <c r="H131" s="139">
        <v>0.3</v>
      </c>
      <c r="I131" s="133" t="s">
        <v>321</v>
      </c>
      <c r="J131" s="141">
        <v>30</v>
      </c>
      <c r="K131" s="48">
        <v>265.60000000000002</v>
      </c>
      <c r="L131" s="150">
        <v>23750</v>
      </c>
      <c r="M131" s="214">
        <v>248.65</v>
      </c>
      <c r="N131" s="217">
        <v>0</v>
      </c>
      <c r="O131" s="84" t="s">
        <v>469</v>
      </c>
    </row>
    <row r="132" spans="1:16" s="44" customFormat="1" ht="165.75" x14ac:dyDescent="0.25">
      <c r="A132" s="82">
        <v>126</v>
      </c>
      <c r="B132" s="133" t="s">
        <v>293</v>
      </c>
      <c r="C132" s="133" t="s">
        <v>464</v>
      </c>
      <c r="D132" s="133" t="s">
        <v>330</v>
      </c>
      <c r="E132" s="133" t="s">
        <v>470</v>
      </c>
      <c r="F132" s="125" t="s">
        <v>471</v>
      </c>
      <c r="G132" s="140" t="s">
        <v>125</v>
      </c>
      <c r="H132" s="138" t="s">
        <v>125</v>
      </c>
      <c r="I132" s="133" t="s">
        <v>159</v>
      </c>
      <c r="J132" s="141">
        <v>31</v>
      </c>
      <c r="K132" s="48">
        <v>921533</v>
      </c>
      <c r="L132" s="150">
        <v>950000</v>
      </c>
      <c r="M132" s="151">
        <v>35410</v>
      </c>
      <c r="N132" s="353">
        <v>0</v>
      </c>
      <c r="O132" s="84" t="s">
        <v>469</v>
      </c>
    </row>
    <row r="133" spans="1:16" s="44" customFormat="1" ht="165.75" x14ac:dyDescent="0.25">
      <c r="A133" s="82">
        <v>127</v>
      </c>
      <c r="B133" s="133" t="s">
        <v>293</v>
      </c>
      <c r="C133" s="133" t="s">
        <v>464</v>
      </c>
      <c r="D133" s="133" t="s">
        <v>330</v>
      </c>
      <c r="E133" s="133">
        <v>40</v>
      </c>
      <c r="F133" s="125" t="s">
        <v>472</v>
      </c>
      <c r="G133" s="140" t="s">
        <v>125</v>
      </c>
      <c r="H133" s="138" t="s">
        <v>125</v>
      </c>
      <c r="I133" s="133" t="s">
        <v>321</v>
      </c>
      <c r="J133" s="141">
        <v>32</v>
      </c>
      <c r="K133" s="48">
        <v>0</v>
      </c>
      <c r="L133" s="150">
        <v>0</v>
      </c>
      <c r="M133" s="214">
        <v>0</v>
      </c>
      <c r="N133" s="353">
        <v>0</v>
      </c>
      <c r="O133" s="84"/>
    </row>
    <row r="134" spans="1:16" s="44" customFormat="1" ht="165.75" x14ac:dyDescent="0.25">
      <c r="A134" s="82">
        <v>128</v>
      </c>
      <c r="B134" s="133" t="s">
        <v>293</v>
      </c>
      <c r="C134" s="133" t="s">
        <v>464</v>
      </c>
      <c r="D134" s="133" t="s">
        <v>473</v>
      </c>
      <c r="E134" s="133">
        <v>41</v>
      </c>
      <c r="F134" s="125" t="s">
        <v>474</v>
      </c>
      <c r="G134" s="1404">
        <v>20</v>
      </c>
      <c r="H134" s="139">
        <v>0.3</v>
      </c>
      <c r="I134" s="133" t="s">
        <v>390</v>
      </c>
      <c r="J134" s="141">
        <v>33</v>
      </c>
      <c r="K134" s="132" t="s">
        <v>475</v>
      </c>
      <c r="L134" s="144" t="s">
        <v>135</v>
      </c>
      <c r="M134" s="137" t="s">
        <v>407</v>
      </c>
      <c r="N134" s="205">
        <v>0</v>
      </c>
      <c r="O134" s="84"/>
    </row>
    <row r="135" spans="1:16" s="44" customFormat="1" ht="38.25" x14ac:dyDescent="0.25">
      <c r="A135" s="82">
        <v>129</v>
      </c>
      <c r="B135" s="133" t="s">
        <v>293</v>
      </c>
      <c r="C135" s="133" t="s">
        <v>464</v>
      </c>
      <c r="D135" s="133" t="s">
        <v>473</v>
      </c>
      <c r="E135" s="133" t="s">
        <v>476</v>
      </c>
      <c r="F135" s="125">
        <v>2018</v>
      </c>
      <c r="G135" s="1422"/>
      <c r="H135" s="138" t="s">
        <v>125</v>
      </c>
      <c r="I135" s="133" t="s">
        <v>390</v>
      </c>
      <c r="J135" s="141" t="s">
        <v>391</v>
      </c>
      <c r="K135" s="48" t="s">
        <v>126</v>
      </c>
      <c r="L135" s="141" t="s">
        <v>126</v>
      </c>
      <c r="M135" s="137" t="s">
        <v>407</v>
      </c>
      <c r="N135" s="353">
        <v>0</v>
      </c>
      <c r="O135" s="84"/>
    </row>
    <row r="136" spans="1:16" s="44" customFormat="1" ht="38.25" x14ac:dyDescent="0.25">
      <c r="A136" s="82">
        <v>130</v>
      </c>
      <c r="B136" s="133" t="s">
        <v>293</v>
      </c>
      <c r="C136" s="133" t="s">
        <v>464</v>
      </c>
      <c r="D136" s="133" t="s">
        <v>473</v>
      </c>
      <c r="E136" s="133" t="s">
        <v>477</v>
      </c>
      <c r="F136" s="125">
        <v>2019</v>
      </c>
      <c r="G136" s="1422"/>
      <c r="H136" s="138" t="s">
        <v>125</v>
      </c>
      <c r="I136" s="133" t="s">
        <v>390</v>
      </c>
      <c r="J136" s="141" t="s">
        <v>395</v>
      </c>
      <c r="K136" s="48" t="s">
        <v>126</v>
      </c>
      <c r="L136" s="141" t="s">
        <v>126</v>
      </c>
      <c r="M136" s="137" t="s">
        <v>407</v>
      </c>
      <c r="N136" s="353">
        <v>0</v>
      </c>
      <c r="O136" s="84"/>
    </row>
    <row r="137" spans="1:16" s="44" customFormat="1" ht="63.75" customHeight="1" x14ac:dyDescent="0.25">
      <c r="A137" s="82">
        <v>131</v>
      </c>
      <c r="B137" s="133" t="s">
        <v>293</v>
      </c>
      <c r="C137" s="133" t="s">
        <v>464</v>
      </c>
      <c r="D137" s="133" t="s">
        <v>473</v>
      </c>
      <c r="E137" s="133" t="s">
        <v>478</v>
      </c>
      <c r="F137" s="125">
        <v>2020</v>
      </c>
      <c r="G137" s="1422"/>
      <c r="H137" s="138" t="s">
        <v>125</v>
      </c>
      <c r="I137" s="133" t="s">
        <v>390</v>
      </c>
      <c r="J137" s="141" t="s">
        <v>479</v>
      </c>
      <c r="K137" s="48" t="s">
        <v>126</v>
      </c>
      <c r="L137" s="141" t="s">
        <v>126</v>
      </c>
      <c r="M137" s="137" t="s">
        <v>407</v>
      </c>
      <c r="N137" s="353">
        <v>0</v>
      </c>
      <c r="O137" s="84"/>
    </row>
    <row r="138" spans="1:16" s="44" customFormat="1" ht="63.75" customHeight="1" x14ac:dyDescent="0.25">
      <c r="A138" s="82">
        <v>132</v>
      </c>
      <c r="B138" s="133" t="s">
        <v>293</v>
      </c>
      <c r="C138" s="133" t="s">
        <v>464</v>
      </c>
      <c r="D138" s="133" t="s">
        <v>473</v>
      </c>
      <c r="E138" s="133" t="s">
        <v>480</v>
      </c>
      <c r="F138" s="125">
        <v>2021</v>
      </c>
      <c r="G138" s="1422"/>
      <c r="H138" s="138" t="s">
        <v>125</v>
      </c>
      <c r="I138" s="133" t="s">
        <v>390</v>
      </c>
      <c r="J138" s="141" t="s">
        <v>481</v>
      </c>
      <c r="K138" s="48" t="s">
        <v>126</v>
      </c>
      <c r="L138" s="141" t="s">
        <v>126</v>
      </c>
      <c r="M138" s="137" t="s">
        <v>407</v>
      </c>
      <c r="N138" s="353">
        <v>0</v>
      </c>
      <c r="O138" s="84"/>
    </row>
    <row r="139" spans="1:16" s="44" customFormat="1" ht="63.75" customHeight="1" x14ac:dyDescent="0.25">
      <c r="A139" s="82">
        <v>133</v>
      </c>
      <c r="B139" s="133" t="s">
        <v>293</v>
      </c>
      <c r="C139" s="133" t="s">
        <v>464</v>
      </c>
      <c r="D139" s="133" t="s">
        <v>473</v>
      </c>
      <c r="E139" s="133" t="s">
        <v>482</v>
      </c>
      <c r="F139" s="125">
        <v>2022</v>
      </c>
      <c r="G139" s="1405"/>
      <c r="H139" s="138" t="s">
        <v>125</v>
      </c>
      <c r="I139" s="133" t="s">
        <v>390</v>
      </c>
      <c r="J139" s="141" t="s">
        <v>483</v>
      </c>
      <c r="K139" s="13"/>
      <c r="L139" s="141" t="s">
        <v>434</v>
      </c>
      <c r="M139" s="137" t="s">
        <v>407</v>
      </c>
      <c r="N139" s="353">
        <v>0</v>
      </c>
      <c r="O139" s="84" t="s">
        <v>484</v>
      </c>
    </row>
    <row r="140" spans="1:16" s="44" customFormat="1" ht="63.75" customHeight="1" x14ac:dyDescent="0.25">
      <c r="A140" s="82">
        <v>134</v>
      </c>
      <c r="B140" s="133" t="s">
        <v>293</v>
      </c>
      <c r="C140" s="133" t="s">
        <v>464</v>
      </c>
      <c r="D140" s="133" t="s">
        <v>473</v>
      </c>
      <c r="E140" s="133" t="s">
        <v>485</v>
      </c>
      <c r="F140" s="125" t="s">
        <v>486</v>
      </c>
      <c r="G140" s="140" t="s">
        <v>125</v>
      </c>
      <c r="H140" s="138" t="s">
        <v>125</v>
      </c>
      <c r="I140" s="133" t="s">
        <v>177</v>
      </c>
      <c r="J140" s="141" t="s">
        <v>125</v>
      </c>
      <c r="K140" s="132" t="s">
        <v>126</v>
      </c>
      <c r="L140" s="204" t="s">
        <v>125</v>
      </c>
      <c r="M140" s="137" t="s">
        <v>407</v>
      </c>
      <c r="N140" s="353">
        <v>0</v>
      </c>
      <c r="O140" s="83"/>
    </row>
    <row r="141" spans="1:16" s="44" customFormat="1" ht="63.75" customHeight="1" x14ac:dyDescent="0.25">
      <c r="A141" s="82">
        <v>135</v>
      </c>
      <c r="B141" s="133" t="s">
        <v>293</v>
      </c>
      <c r="C141" s="133" t="s">
        <v>464</v>
      </c>
      <c r="D141" s="133" t="s">
        <v>473</v>
      </c>
      <c r="E141" s="133" t="s">
        <v>487</v>
      </c>
      <c r="F141" s="125" t="s">
        <v>488</v>
      </c>
      <c r="G141" s="140" t="s">
        <v>125</v>
      </c>
      <c r="H141" s="138" t="s">
        <v>125</v>
      </c>
      <c r="I141" s="133" t="s">
        <v>321</v>
      </c>
      <c r="J141" s="141">
        <v>34</v>
      </c>
      <c r="K141" s="48" t="s">
        <v>434</v>
      </c>
      <c r="L141" s="141" t="s">
        <v>434</v>
      </c>
      <c r="M141" s="137" t="s">
        <v>407</v>
      </c>
      <c r="N141" s="353">
        <v>0</v>
      </c>
      <c r="O141" s="84" t="s">
        <v>489</v>
      </c>
    </row>
    <row r="142" spans="1:16" s="44" customFormat="1" ht="63.75" customHeight="1" x14ac:dyDescent="0.25">
      <c r="A142" s="82">
        <v>136</v>
      </c>
      <c r="B142" s="133" t="s">
        <v>293</v>
      </c>
      <c r="C142" s="133" t="s">
        <v>464</v>
      </c>
      <c r="D142" s="133" t="s">
        <v>473</v>
      </c>
      <c r="E142" s="133" t="s">
        <v>490</v>
      </c>
      <c r="F142" s="125" t="s">
        <v>491</v>
      </c>
      <c r="G142" s="140" t="s">
        <v>125</v>
      </c>
      <c r="H142" s="138" t="s">
        <v>125</v>
      </c>
      <c r="I142" s="133" t="s">
        <v>321</v>
      </c>
      <c r="J142" s="141">
        <v>35</v>
      </c>
      <c r="K142" s="48" t="s">
        <v>434</v>
      </c>
      <c r="L142" s="141" t="s">
        <v>434</v>
      </c>
      <c r="M142" s="137" t="s">
        <v>407</v>
      </c>
      <c r="N142" s="353">
        <v>0</v>
      </c>
      <c r="O142" s="84" t="s">
        <v>489</v>
      </c>
    </row>
    <row r="143" spans="1:16" s="44" customFormat="1" ht="127.5" x14ac:dyDescent="0.25">
      <c r="A143" s="82">
        <v>137</v>
      </c>
      <c r="B143" s="133" t="s">
        <v>293</v>
      </c>
      <c r="C143" s="133" t="s">
        <v>464</v>
      </c>
      <c r="D143" s="133" t="s">
        <v>473</v>
      </c>
      <c r="E143" s="133">
        <v>42</v>
      </c>
      <c r="F143" s="125" t="s">
        <v>492</v>
      </c>
      <c r="G143" s="140" t="s">
        <v>125</v>
      </c>
      <c r="H143" s="138" t="s">
        <v>125</v>
      </c>
      <c r="I143" s="133" t="s">
        <v>377</v>
      </c>
      <c r="J143" s="141" t="s">
        <v>125</v>
      </c>
      <c r="K143" s="132" t="s">
        <v>434</v>
      </c>
      <c r="L143" s="204" t="s">
        <v>125</v>
      </c>
      <c r="M143" s="137" t="s">
        <v>407</v>
      </c>
      <c r="N143" s="353">
        <v>0</v>
      </c>
      <c r="O143" s="84"/>
    </row>
    <row r="144" spans="1:16" s="44" customFormat="1" ht="76.5" x14ac:dyDescent="0.25">
      <c r="A144" s="82">
        <v>138</v>
      </c>
      <c r="B144" s="133" t="s">
        <v>293</v>
      </c>
      <c r="C144" s="133" t="s">
        <v>493</v>
      </c>
      <c r="D144" s="133" t="s">
        <v>339</v>
      </c>
      <c r="E144" s="133">
        <v>43</v>
      </c>
      <c r="F144" s="125" t="s">
        <v>494</v>
      </c>
      <c r="G144" s="140" t="s">
        <v>125</v>
      </c>
      <c r="H144" s="138" t="s">
        <v>125</v>
      </c>
      <c r="I144" s="133" t="s">
        <v>124</v>
      </c>
      <c r="J144" s="141">
        <v>36</v>
      </c>
      <c r="K144" s="132" t="s">
        <v>129</v>
      </c>
      <c r="L144" s="141" t="s">
        <v>129</v>
      </c>
      <c r="M144" s="137" t="s">
        <v>129</v>
      </c>
      <c r="N144" s="353">
        <v>0</v>
      </c>
      <c r="O144" s="84"/>
      <c r="P144" s="34"/>
    </row>
    <row r="145" spans="1:15" s="44" customFormat="1" ht="153" x14ac:dyDescent="0.25">
      <c r="A145" s="82">
        <v>139</v>
      </c>
      <c r="B145" s="133" t="s">
        <v>293</v>
      </c>
      <c r="C145" s="133" t="s">
        <v>493</v>
      </c>
      <c r="D145" s="133" t="s">
        <v>339</v>
      </c>
      <c r="E145" s="133" t="s">
        <v>495</v>
      </c>
      <c r="F145" s="125" t="s">
        <v>496</v>
      </c>
      <c r="G145" s="140" t="s">
        <v>125</v>
      </c>
      <c r="H145" s="138" t="s">
        <v>125</v>
      </c>
      <c r="I145" s="133" t="s">
        <v>159</v>
      </c>
      <c r="J145" s="141" t="s">
        <v>445</v>
      </c>
      <c r="K145" s="48">
        <v>5</v>
      </c>
      <c r="L145" s="150">
        <v>5</v>
      </c>
      <c r="M145" s="151">
        <v>5</v>
      </c>
      <c r="N145" s="353">
        <v>0</v>
      </c>
      <c r="O145" s="84"/>
    </row>
    <row r="146" spans="1:15" s="44" customFormat="1" ht="114.75" x14ac:dyDescent="0.25">
      <c r="A146" s="82">
        <v>140</v>
      </c>
      <c r="B146" s="133" t="s">
        <v>293</v>
      </c>
      <c r="C146" s="133" t="s">
        <v>493</v>
      </c>
      <c r="D146" s="133" t="s">
        <v>300</v>
      </c>
      <c r="E146" s="133">
        <v>44</v>
      </c>
      <c r="F146" s="125" t="s">
        <v>497</v>
      </c>
      <c r="G146" s="140" t="s">
        <v>125</v>
      </c>
      <c r="H146" s="138" t="s">
        <v>125</v>
      </c>
      <c r="I146" s="133" t="s">
        <v>135</v>
      </c>
      <c r="J146" s="141">
        <v>37</v>
      </c>
      <c r="K146" s="132" t="s">
        <v>135</v>
      </c>
      <c r="L146" s="144" t="s">
        <v>135</v>
      </c>
      <c r="M146" s="142" t="s">
        <v>135</v>
      </c>
      <c r="N146" s="353">
        <v>0</v>
      </c>
      <c r="O146" s="84"/>
    </row>
    <row r="147" spans="1:15" s="44" customFormat="1" ht="38.25" x14ac:dyDescent="0.25">
      <c r="A147" s="82">
        <v>141</v>
      </c>
      <c r="B147" s="133" t="s">
        <v>293</v>
      </c>
      <c r="C147" s="133" t="s">
        <v>493</v>
      </c>
      <c r="D147" s="133" t="s">
        <v>300</v>
      </c>
      <c r="E147" s="133" t="s">
        <v>498</v>
      </c>
      <c r="F147" s="125" t="s">
        <v>499</v>
      </c>
      <c r="G147" s="140" t="s">
        <v>125</v>
      </c>
      <c r="H147" s="138" t="s">
        <v>125</v>
      </c>
      <c r="I147" s="133" t="s">
        <v>177</v>
      </c>
      <c r="J147" s="141" t="s">
        <v>500</v>
      </c>
      <c r="K147" s="132" t="s">
        <v>129</v>
      </c>
      <c r="L147" s="144" t="s">
        <v>129</v>
      </c>
      <c r="M147" s="142" t="s">
        <v>129</v>
      </c>
      <c r="N147" s="353">
        <v>0</v>
      </c>
      <c r="O147" s="84"/>
    </row>
    <row r="148" spans="1:15" s="44" customFormat="1" ht="38.25" x14ac:dyDescent="0.25">
      <c r="A148" s="82">
        <v>142</v>
      </c>
      <c r="B148" s="133" t="s">
        <v>293</v>
      </c>
      <c r="C148" s="133" t="s">
        <v>493</v>
      </c>
      <c r="D148" s="133" t="s">
        <v>300</v>
      </c>
      <c r="E148" s="133" t="s">
        <v>501</v>
      </c>
      <c r="F148" s="125" t="s">
        <v>502</v>
      </c>
      <c r="G148" s="140" t="s">
        <v>125</v>
      </c>
      <c r="H148" s="138" t="s">
        <v>125</v>
      </c>
      <c r="I148" s="133" t="s">
        <v>177</v>
      </c>
      <c r="J148" s="141" t="s">
        <v>503</v>
      </c>
      <c r="K148" s="132" t="s">
        <v>126</v>
      </c>
      <c r="L148" s="144" t="s">
        <v>129</v>
      </c>
      <c r="M148" s="142" t="s">
        <v>126</v>
      </c>
      <c r="N148" s="353">
        <v>0</v>
      </c>
      <c r="O148" s="84" t="s">
        <v>504</v>
      </c>
    </row>
    <row r="149" spans="1:15" s="44" customFormat="1" ht="63.75" x14ac:dyDescent="0.25">
      <c r="A149" s="82">
        <v>143</v>
      </c>
      <c r="B149" s="133" t="s">
        <v>293</v>
      </c>
      <c r="C149" s="133" t="s">
        <v>493</v>
      </c>
      <c r="D149" s="133" t="s">
        <v>473</v>
      </c>
      <c r="E149" s="133" t="s">
        <v>505</v>
      </c>
      <c r="F149" s="125" t="s">
        <v>506</v>
      </c>
      <c r="G149" s="140" t="s">
        <v>125</v>
      </c>
      <c r="H149" s="138" t="s">
        <v>125</v>
      </c>
      <c r="I149" s="133" t="s">
        <v>177</v>
      </c>
      <c r="J149" s="141" t="s">
        <v>507</v>
      </c>
      <c r="K149" s="132" t="s">
        <v>126</v>
      </c>
      <c r="L149" s="144" t="s">
        <v>126</v>
      </c>
      <c r="M149" s="142" t="s">
        <v>126</v>
      </c>
      <c r="N149" s="353">
        <v>0</v>
      </c>
      <c r="O149" s="84"/>
    </row>
    <row r="150" spans="1:15" s="44" customFormat="1" ht="127.5" x14ac:dyDescent="0.25">
      <c r="A150" s="82">
        <v>144</v>
      </c>
      <c r="B150" s="133" t="s">
        <v>293</v>
      </c>
      <c r="C150" s="133" t="s">
        <v>508</v>
      </c>
      <c r="D150" s="133" t="s">
        <v>295</v>
      </c>
      <c r="E150" s="133">
        <v>45</v>
      </c>
      <c r="F150" s="125" t="s">
        <v>509</v>
      </c>
      <c r="G150" s="140">
        <v>24</v>
      </c>
      <c r="H150" s="139">
        <v>0.1</v>
      </c>
      <c r="I150" s="133" t="s">
        <v>124</v>
      </c>
      <c r="J150" s="141">
        <v>38</v>
      </c>
      <c r="K150" s="132" t="s">
        <v>129</v>
      </c>
      <c r="L150" s="141" t="s">
        <v>129</v>
      </c>
      <c r="M150" s="137" t="s">
        <v>129</v>
      </c>
      <c r="N150" s="205">
        <v>0.1</v>
      </c>
      <c r="O150" s="84"/>
    </row>
    <row r="151" spans="1:15" s="44" customFormat="1" ht="127.5" x14ac:dyDescent="0.25">
      <c r="A151" s="82">
        <v>145</v>
      </c>
      <c r="B151" s="133" t="s">
        <v>293</v>
      </c>
      <c r="C151" s="133" t="s">
        <v>508</v>
      </c>
      <c r="D151" s="133" t="s">
        <v>295</v>
      </c>
      <c r="E151" s="133" t="s">
        <v>510</v>
      </c>
      <c r="F151" s="125" t="s">
        <v>511</v>
      </c>
      <c r="G151" s="140" t="s">
        <v>125</v>
      </c>
      <c r="H151" s="138" t="s">
        <v>125</v>
      </c>
      <c r="I151" s="133" t="s">
        <v>166</v>
      </c>
      <c r="J151" s="141" t="s">
        <v>125</v>
      </c>
      <c r="K151" s="48" t="s">
        <v>512</v>
      </c>
      <c r="L151" s="204" t="s">
        <v>125</v>
      </c>
      <c r="M151" s="48" t="s">
        <v>512</v>
      </c>
      <c r="N151" s="353">
        <v>0</v>
      </c>
      <c r="O151" s="84"/>
    </row>
    <row r="152" spans="1:15" s="44" customFormat="1" ht="165.75" x14ac:dyDescent="0.25">
      <c r="A152" s="82">
        <v>146</v>
      </c>
      <c r="B152" s="133" t="s">
        <v>293</v>
      </c>
      <c r="C152" s="133" t="s">
        <v>508</v>
      </c>
      <c r="D152" s="133" t="s">
        <v>295</v>
      </c>
      <c r="E152" s="133">
        <v>46</v>
      </c>
      <c r="F152" s="125" t="s">
        <v>513</v>
      </c>
      <c r="G152" s="140">
        <v>25</v>
      </c>
      <c r="H152" s="152">
        <v>0.1</v>
      </c>
      <c r="I152" s="133" t="s">
        <v>177</v>
      </c>
      <c r="J152" s="141">
        <v>39</v>
      </c>
      <c r="K152" s="132" t="s">
        <v>126</v>
      </c>
      <c r="L152" s="144" t="s">
        <v>126</v>
      </c>
      <c r="M152" s="142" t="s">
        <v>126</v>
      </c>
      <c r="N152" s="205">
        <v>0</v>
      </c>
      <c r="O152" s="32" t="s">
        <v>514</v>
      </c>
    </row>
    <row r="153" spans="1:15" s="44" customFormat="1" ht="114.75" x14ac:dyDescent="0.25">
      <c r="A153" s="82">
        <v>147</v>
      </c>
      <c r="B153" s="133" t="s">
        <v>293</v>
      </c>
      <c r="C153" s="133" t="s">
        <v>508</v>
      </c>
      <c r="D153" s="133" t="s">
        <v>515</v>
      </c>
      <c r="E153" s="133">
        <v>47</v>
      </c>
      <c r="F153" s="125" t="s">
        <v>516</v>
      </c>
      <c r="G153" s="140">
        <v>26</v>
      </c>
      <c r="H153" s="152">
        <v>0.25</v>
      </c>
      <c r="I153" s="133" t="s">
        <v>177</v>
      </c>
      <c r="J153" s="141">
        <v>40</v>
      </c>
      <c r="K153" s="132" t="s">
        <v>126</v>
      </c>
      <c r="L153" s="144" t="s">
        <v>126</v>
      </c>
      <c r="M153" s="142" t="s">
        <v>126</v>
      </c>
      <c r="N153" s="205">
        <v>0</v>
      </c>
      <c r="O153" s="84"/>
    </row>
    <row r="154" spans="1:15" s="44" customFormat="1" ht="127.5" x14ac:dyDescent="0.25">
      <c r="A154" s="82">
        <v>148</v>
      </c>
      <c r="B154" s="133" t="s">
        <v>293</v>
      </c>
      <c r="C154" s="133" t="s">
        <v>508</v>
      </c>
      <c r="D154" s="133" t="s">
        <v>515</v>
      </c>
      <c r="E154" s="133">
        <v>48</v>
      </c>
      <c r="F154" s="125" t="s">
        <v>517</v>
      </c>
      <c r="G154" s="140">
        <v>27</v>
      </c>
      <c r="H154" s="152">
        <v>0.25</v>
      </c>
      <c r="I154" s="133" t="s">
        <v>390</v>
      </c>
      <c r="J154" s="141">
        <v>41</v>
      </c>
      <c r="K154" s="132" t="s">
        <v>126</v>
      </c>
      <c r="L154" s="144" t="s">
        <v>126</v>
      </c>
      <c r="M154" s="142" t="s">
        <v>126</v>
      </c>
      <c r="N154" s="205">
        <v>0</v>
      </c>
      <c r="O154" s="84"/>
    </row>
    <row r="155" spans="1:15" s="44" customFormat="1" ht="140.25" x14ac:dyDescent="0.25">
      <c r="A155" s="82">
        <v>149</v>
      </c>
      <c r="B155" s="133" t="s">
        <v>293</v>
      </c>
      <c r="C155" s="133" t="s">
        <v>508</v>
      </c>
      <c r="D155" s="133" t="s">
        <v>515</v>
      </c>
      <c r="E155" s="133">
        <v>49</v>
      </c>
      <c r="F155" s="125" t="s">
        <v>518</v>
      </c>
      <c r="G155" s="140">
        <v>28</v>
      </c>
      <c r="H155" s="152">
        <v>0.25</v>
      </c>
      <c r="I155" s="133" t="s">
        <v>390</v>
      </c>
      <c r="J155" s="141">
        <v>42</v>
      </c>
      <c r="K155" s="132" t="s">
        <v>126</v>
      </c>
      <c r="L155" s="144" t="s">
        <v>126</v>
      </c>
      <c r="M155" s="142" t="s">
        <v>126</v>
      </c>
      <c r="N155" s="205">
        <v>0</v>
      </c>
      <c r="O155" s="84" t="s">
        <v>519</v>
      </c>
    </row>
    <row r="156" spans="1:15" s="44" customFormat="1" ht="127.5" x14ac:dyDescent="0.25">
      <c r="A156" s="82">
        <v>150</v>
      </c>
      <c r="B156" s="133" t="s">
        <v>293</v>
      </c>
      <c r="C156" s="133" t="s">
        <v>508</v>
      </c>
      <c r="D156" s="133" t="s">
        <v>515</v>
      </c>
      <c r="E156" s="133">
        <v>50</v>
      </c>
      <c r="F156" s="125" t="s">
        <v>520</v>
      </c>
      <c r="G156" s="1404">
        <v>29</v>
      </c>
      <c r="H156" s="152">
        <v>0.05</v>
      </c>
      <c r="I156" s="133" t="s">
        <v>177</v>
      </c>
      <c r="J156" s="141">
        <v>43</v>
      </c>
      <c r="K156" s="132" t="s">
        <v>129</v>
      </c>
      <c r="L156" s="144" t="s">
        <v>135</v>
      </c>
      <c r="M156" s="142" t="s">
        <v>129</v>
      </c>
      <c r="N156" s="205">
        <v>0.05</v>
      </c>
      <c r="O156" s="84"/>
    </row>
    <row r="157" spans="1:15" s="44" customFormat="1" ht="25.5" x14ac:dyDescent="0.25">
      <c r="A157" s="82">
        <v>151</v>
      </c>
      <c r="B157" s="133" t="s">
        <v>293</v>
      </c>
      <c r="C157" s="133" t="s">
        <v>508</v>
      </c>
      <c r="D157" s="133" t="s">
        <v>515</v>
      </c>
      <c r="E157" s="133" t="s">
        <v>521</v>
      </c>
      <c r="F157" s="125" t="s">
        <v>522</v>
      </c>
      <c r="G157" s="1422"/>
      <c r="H157" s="138" t="s">
        <v>125</v>
      </c>
      <c r="I157" s="133" t="s">
        <v>177</v>
      </c>
      <c r="J157" s="141" t="s">
        <v>495</v>
      </c>
      <c r="K157" s="132" t="s">
        <v>126</v>
      </c>
      <c r="L157" s="144" t="s">
        <v>126</v>
      </c>
      <c r="M157" s="142" t="s">
        <v>126</v>
      </c>
      <c r="N157" s="353">
        <v>0</v>
      </c>
      <c r="O157" s="84"/>
    </row>
    <row r="158" spans="1:15" s="44" customFormat="1" ht="25.5" x14ac:dyDescent="0.25">
      <c r="A158" s="82">
        <v>152</v>
      </c>
      <c r="B158" s="133" t="s">
        <v>293</v>
      </c>
      <c r="C158" s="133" t="s">
        <v>508</v>
      </c>
      <c r="D158" s="133" t="s">
        <v>515</v>
      </c>
      <c r="E158" s="133" t="s">
        <v>523</v>
      </c>
      <c r="F158" s="125" t="s">
        <v>524</v>
      </c>
      <c r="G158" s="1422"/>
      <c r="H158" s="138" t="s">
        <v>125</v>
      </c>
      <c r="I158" s="133" t="s">
        <v>177</v>
      </c>
      <c r="J158" s="141" t="s">
        <v>525</v>
      </c>
      <c r="K158" s="132" t="s">
        <v>129</v>
      </c>
      <c r="L158" s="144" t="s">
        <v>129</v>
      </c>
      <c r="M158" s="142" t="s">
        <v>129</v>
      </c>
      <c r="N158" s="353">
        <v>0</v>
      </c>
      <c r="O158" s="84"/>
    </row>
    <row r="159" spans="1:15" s="44" customFormat="1" ht="63.75" customHeight="1" x14ac:dyDescent="0.25">
      <c r="A159" s="82">
        <v>153</v>
      </c>
      <c r="B159" s="133" t="s">
        <v>293</v>
      </c>
      <c r="C159" s="133" t="s">
        <v>508</v>
      </c>
      <c r="D159" s="133" t="s">
        <v>515</v>
      </c>
      <c r="E159" s="133" t="s">
        <v>526</v>
      </c>
      <c r="F159" s="125" t="s">
        <v>527</v>
      </c>
      <c r="G159" s="1422"/>
      <c r="H159" s="138" t="s">
        <v>125</v>
      </c>
      <c r="I159" s="133" t="s">
        <v>390</v>
      </c>
      <c r="J159" s="141" t="s">
        <v>528</v>
      </c>
      <c r="K159" s="132" t="s">
        <v>434</v>
      </c>
      <c r="L159" s="144" t="s">
        <v>434</v>
      </c>
      <c r="M159" s="142" t="s">
        <v>126</v>
      </c>
      <c r="N159" s="353">
        <v>0</v>
      </c>
      <c r="O159" s="84"/>
    </row>
    <row r="160" spans="1:15" s="44" customFormat="1" ht="63.75" customHeight="1" x14ac:dyDescent="0.25">
      <c r="A160" s="82">
        <v>154</v>
      </c>
      <c r="B160" s="133" t="s">
        <v>293</v>
      </c>
      <c r="C160" s="133" t="s">
        <v>508</v>
      </c>
      <c r="D160" s="133" t="s">
        <v>515</v>
      </c>
      <c r="E160" s="133" t="s">
        <v>529</v>
      </c>
      <c r="F160" s="125" t="s">
        <v>530</v>
      </c>
      <c r="G160" s="1405"/>
      <c r="H160" s="138" t="s">
        <v>125</v>
      </c>
      <c r="I160" s="133" t="s">
        <v>390</v>
      </c>
      <c r="J160" s="141" t="s">
        <v>531</v>
      </c>
      <c r="K160" s="132" t="s">
        <v>126</v>
      </c>
      <c r="L160" s="141" t="s">
        <v>126</v>
      </c>
      <c r="M160" s="137" t="s">
        <v>126</v>
      </c>
      <c r="N160" s="353">
        <v>0</v>
      </c>
      <c r="O160" s="84"/>
    </row>
    <row r="161" spans="1:15" s="44" customFormat="1" ht="63.75" customHeight="1" x14ac:dyDescent="0.25">
      <c r="A161" s="82">
        <v>155</v>
      </c>
      <c r="B161" s="133" t="s">
        <v>293</v>
      </c>
      <c r="C161" s="133" t="s">
        <v>532</v>
      </c>
      <c r="D161" s="133" t="s">
        <v>295</v>
      </c>
      <c r="E161" s="133">
        <v>51</v>
      </c>
      <c r="F161" s="125" t="s">
        <v>533</v>
      </c>
      <c r="G161" s="140">
        <v>30</v>
      </c>
      <c r="H161" s="139">
        <v>0.1</v>
      </c>
      <c r="I161" s="133" t="s">
        <v>124</v>
      </c>
      <c r="J161" s="141">
        <v>44</v>
      </c>
      <c r="K161" s="132" t="s">
        <v>126</v>
      </c>
      <c r="L161" s="141" t="s">
        <v>126</v>
      </c>
      <c r="M161" s="137" t="s">
        <v>126</v>
      </c>
      <c r="N161" s="205">
        <v>0</v>
      </c>
      <c r="O161" s="32" t="s">
        <v>534</v>
      </c>
    </row>
    <row r="162" spans="1:15" s="44" customFormat="1" ht="63.75" customHeight="1" x14ac:dyDescent="0.25">
      <c r="A162" s="82">
        <v>156</v>
      </c>
      <c r="B162" s="133" t="s">
        <v>293</v>
      </c>
      <c r="C162" s="133" t="s">
        <v>532</v>
      </c>
      <c r="D162" s="133" t="s">
        <v>295</v>
      </c>
      <c r="E162" s="133" t="s">
        <v>535</v>
      </c>
      <c r="F162" s="125" t="s">
        <v>536</v>
      </c>
      <c r="G162" s="140" t="s">
        <v>125</v>
      </c>
      <c r="H162" s="138" t="s">
        <v>125</v>
      </c>
      <c r="I162" s="133" t="s">
        <v>166</v>
      </c>
      <c r="J162" s="141" t="s">
        <v>125</v>
      </c>
      <c r="K162" s="48" t="s">
        <v>434</v>
      </c>
      <c r="L162" s="204" t="s">
        <v>125</v>
      </c>
      <c r="M162" s="137" t="s">
        <v>407</v>
      </c>
      <c r="N162" s="353">
        <v>0</v>
      </c>
      <c r="O162" s="84"/>
    </row>
    <row r="163" spans="1:15" s="44" customFormat="1" ht="63.75" customHeight="1" x14ac:dyDescent="0.25">
      <c r="A163" s="82">
        <v>157</v>
      </c>
      <c r="B163" s="133" t="s">
        <v>293</v>
      </c>
      <c r="C163" s="133" t="s">
        <v>532</v>
      </c>
      <c r="D163" s="133" t="s">
        <v>295</v>
      </c>
      <c r="E163" s="133">
        <v>52</v>
      </c>
      <c r="F163" s="125" t="s">
        <v>537</v>
      </c>
      <c r="G163" s="140" t="s">
        <v>125</v>
      </c>
      <c r="H163" s="138" t="s">
        <v>125</v>
      </c>
      <c r="I163" s="133" t="s">
        <v>124</v>
      </c>
      <c r="J163" s="141">
        <v>45</v>
      </c>
      <c r="K163" s="132" t="s">
        <v>126</v>
      </c>
      <c r="L163" s="141" t="s">
        <v>126</v>
      </c>
      <c r="M163" s="137" t="s">
        <v>126</v>
      </c>
      <c r="N163" s="353">
        <v>0</v>
      </c>
      <c r="O163" s="84"/>
    </row>
    <row r="164" spans="1:15" s="44" customFormat="1" ht="114.75" x14ac:dyDescent="0.25">
      <c r="A164" s="82">
        <v>158</v>
      </c>
      <c r="B164" s="133" t="s">
        <v>293</v>
      </c>
      <c r="C164" s="133" t="s">
        <v>532</v>
      </c>
      <c r="D164" s="133" t="s">
        <v>295</v>
      </c>
      <c r="E164" s="133" t="s">
        <v>538</v>
      </c>
      <c r="F164" s="125" t="s">
        <v>539</v>
      </c>
      <c r="G164" s="140">
        <v>31</v>
      </c>
      <c r="H164" s="139">
        <v>0.1</v>
      </c>
      <c r="I164" s="133" t="s">
        <v>177</v>
      </c>
      <c r="J164" s="141" t="s">
        <v>125</v>
      </c>
      <c r="K164" s="132" t="s">
        <v>126</v>
      </c>
      <c r="L164" s="204" t="s">
        <v>125</v>
      </c>
      <c r="M164" s="137" t="s">
        <v>407</v>
      </c>
      <c r="N164" s="205">
        <v>0</v>
      </c>
      <c r="O164" s="84"/>
    </row>
    <row r="165" spans="1:15" s="44" customFormat="1" ht="165.75" x14ac:dyDescent="0.25">
      <c r="A165" s="82">
        <v>159</v>
      </c>
      <c r="B165" s="133" t="s">
        <v>293</v>
      </c>
      <c r="C165" s="133" t="s">
        <v>532</v>
      </c>
      <c r="D165" s="133" t="s">
        <v>354</v>
      </c>
      <c r="E165" s="133">
        <v>53</v>
      </c>
      <c r="F165" s="125" t="s">
        <v>540</v>
      </c>
      <c r="G165" s="140">
        <v>32</v>
      </c>
      <c r="H165" s="152">
        <v>0.25</v>
      </c>
      <c r="I165" s="133" t="s">
        <v>177</v>
      </c>
      <c r="J165" s="141" t="s">
        <v>125</v>
      </c>
      <c r="K165" s="132" t="s">
        <v>126</v>
      </c>
      <c r="L165" s="204" t="s">
        <v>125</v>
      </c>
      <c r="M165" s="137" t="s">
        <v>407</v>
      </c>
      <c r="N165" s="205">
        <v>0</v>
      </c>
      <c r="O165" s="84"/>
    </row>
    <row r="166" spans="1:15" s="44" customFormat="1" ht="153" x14ac:dyDescent="0.25">
      <c r="A166" s="82">
        <v>160</v>
      </c>
      <c r="B166" s="133" t="s">
        <v>293</v>
      </c>
      <c r="C166" s="133" t="s">
        <v>532</v>
      </c>
      <c r="D166" s="133" t="s">
        <v>354</v>
      </c>
      <c r="E166" s="133">
        <v>54</v>
      </c>
      <c r="F166" s="125" t="s">
        <v>541</v>
      </c>
      <c r="G166" s="140">
        <v>33</v>
      </c>
      <c r="H166" s="152">
        <v>0.1</v>
      </c>
      <c r="I166" s="133" t="s">
        <v>177</v>
      </c>
      <c r="J166" s="141">
        <v>46</v>
      </c>
      <c r="K166" s="132" t="s">
        <v>126</v>
      </c>
      <c r="L166" s="141" t="s">
        <v>126</v>
      </c>
      <c r="M166" s="137" t="s">
        <v>407</v>
      </c>
      <c r="N166" s="205">
        <v>0</v>
      </c>
      <c r="O166" s="84"/>
    </row>
    <row r="167" spans="1:15" s="44" customFormat="1" ht="127.5" x14ac:dyDescent="0.25">
      <c r="A167" s="82">
        <v>161</v>
      </c>
      <c r="B167" s="133" t="s">
        <v>293</v>
      </c>
      <c r="C167" s="133" t="s">
        <v>542</v>
      </c>
      <c r="D167" s="133" t="s">
        <v>295</v>
      </c>
      <c r="E167" s="133">
        <v>55</v>
      </c>
      <c r="F167" s="125" t="s">
        <v>543</v>
      </c>
      <c r="G167" s="140">
        <v>34</v>
      </c>
      <c r="H167" s="139">
        <v>0.1</v>
      </c>
      <c r="I167" s="133" t="s">
        <v>124</v>
      </c>
      <c r="J167" s="141">
        <v>47</v>
      </c>
      <c r="K167" s="132" t="s">
        <v>129</v>
      </c>
      <c r="L167" s="141" t="s">
        <v>129</v>
      </c>
      <c r="M167" s="137" t="s">
        <v>129</v>
      </c>
      <c r="N167" s="205">
        <v>0.1</v>
      </c>
      <c r="O167" s="84"/>
    </row>
    <row r="168" spans="1:15" s="44" customFormat="1" ht="102" x14ac:dyDescent="0.25">
      <c r="A168" s="82">
        <v>162</v>
      </c>
      <c r="B168" s="133" t="s">
        <v>293</v>
      </c>
      <c r="C168" s="133" t="s">
        <v>542</v>
      </c>
      <c r="D168" s="133" t="s">
        <v>295</v>
      </c>
      <c r="E168" s="133" t="s">
        <v>544</v>
      </c>
      <c r="F168" s="125" t="s">
        <v>545</v>
      </c>
      <c r="G168" s="140" t="s">
        <v>125</v>
      </c>
      <c r="H168" s="138" t="s">
        <v>125</v>
      </c>
      <c r="I168" s="133" t="s">
        <v>166</v>
      </c>
      <c r="J168" s="141" t="s">
        <v>125</v>
      </c>
      <c r="K168" s="132" t="s">
        <v>129</v>
      </c>
      <c r="L168" s="204" t="s">
        <v>125</v>
      </c>
      <c r="M168" s="48" t="s">
        <v>512</v>
      </c>
      <c r="N168" s="353">
        <v>0</v>
      </c>
      <c r="O168" s="84" t="s">
        <v>546</v>
      </c>
    </row>
    <row r="169" spans="1:15" s="44" customFormat="1" ht="127.5" x14ac:dyDescent="0.25">
      <c r="A169" s="82">
        <v>163</v>
      </c>
      <c r="B169" s="133" t="s">
        <v>293</v>
      </c>
      <c r="C169" s="133" t="s">
        <v>542</v>
      </c>
      <c r="D169" s="133" t="s">
        <v>295</v>
      </c>
      <c r="E169" s="133">
        <v>56</v>
      </c>
      <c r="F169" s="125" t="s">
        <v>547</v>
      </c>
      <c r="G169" s="140">
        <v>35</v>
      </c>
      <c r="H169" s="139">
        <v>0.2</v>
      </c>
      <c r="I169" s="133" t="s">
        <v>177</v>
      </c>
      <c r="J169" s="141">
        <v>48</v>
      </c>
      <c r="K169" s="132" t="s">
        <v>126</v>
      </c>
      <c r="L169" s="144" t="s">
        <v>126</v>
      </c>
      <c r="M169" s="142" t="s">
        <v>126</v>
      </c>
      <c r="N169" s="205">
        <v>0</v>
      </c>
      <c r="O169" s="84"/>
    </row>
    <row r="170" spans="1:15" s="44" customFormat="1" ht="153" x14ac:dyDescent="0.25">
      <c r="A170" s="82">
        <v>164</v>
      </c>
      <c r="B170" s="133" t="s">
        <v>293</v>
      </c>
      <c r="C170" s="133" t="s">
        <v>542</v>
      </c>
      <c r="D170" s="133" t="s">
        <v>295</v>
      </c>
      <c r="E170" s="133">
        <v>57</v>
      </c>
      <c r="F170" s="125" t="s">
        <v>548</v>
      </c>
      <c r="G170" s="1404">
        <v>36</v>
      </c>
      <c r="H170" s="152">
        <v>0.2</v>
      </c>
      <c r="I170" s="133" t="s">
        <v>177</v>
      </c>
      <c r="J170" s="141" t="s">
        <v>125</v>
      </c>
      <c r="K170" s="132" t="s">
        <v>129</v>
      </c>
      <c r="L170" s="204" t="s">
        <v>125</v>
      </c>
      <c r="M170" s="142" t="s">
        <v>129</v>
      </c>
      <c r="N170" s="205">
        <v>0.2</v>
      </c>
      <c r="O170" s="84"/>
    </row>
    <row r="171" spans="1:15" s="44" customFormat="1" ht="25.5" x14ac:dyDescent="0.25">
      <c r="A171" s="82">
        <v>165</v>
      </c>
      <c r="B171" s="133" t="s">
        <v>293</v>
      </c>
      <c r="C171" s="133" t="s">
        <v>542</v>
      </c>
      <c r="D171" s="133" t="s">
        <v>295</v>
      </c>
      <c r="E171" s="133" t="s">
        <v>549</v>
      </c>
      <c r="F171" s="125" t="s">
        <v>550</v>
      </c>
      <c r="G171" s="1422"/>
      <c r="H171" s="138" t="s">
        <v>125</v>
      </c>
      <c r="I171" s="133" t="s">
        <v>177</v>
      </c>
      <c r="J171" s="141" t="s">
        <v>125</v>
      </c>
      <c r="K171" s="132" t="s">
        <v>129</v>
      </c>
      <c r="L171" s="204" t="s">
        <v>125</v>
      </c>
      <c r="M171" s="142" t="s">
        <v>129</v>
      </c>
      <c r="N171" s="353">
        <v>0</v>
      </c>
      <c r="O171" s="84"/>
    </row>
    <row r="172" spans="1:15" s="44" customFormat="1" ht="25.5" x14ac:dyDescent="0.25">
      <c r="A172" s="82">
        <v>166</v>
      </c>
      <c r="B172" s="133" t="s">
        <v>293</v>
      </c>
      <c r="C172" s="133" t="s">
        <v>542</v>
      </c>
      <c r="D172" s="133" t="s">
        <v>295</v>
      </c>
      <c r="E172" s="133" t="s">
        <v>551</v>
      </c>
      <c r="F172" s="125" t="s">
        <v>552</v>
      </c>
      <c r="G172" s="1422"/>
      <c r="H172" s="138" t="s">
        <v>125</v>
      </c>
      <c r="I172" s="133" t="s">
        <v>177</v>
      </c>
      <c r="J172" s="141" t="s">
        <v>125</v>
      </c>
      <c r="K172" s="132" t="s">
        <v>129</v>
      </c>
      <c r="L172" s="204" t="s">
        <v>125</v>
      </c>
      <c r="M172" s="142" t="s">
        <v>129</v>
      </c>
      <c r="N172" s="353">
        <v>0</v>
      </c>
      <c r="O172" s="84"/>
    </row>
    <row r="173" spans="1:15" s="44" customFormat="1" ht="63.75" customHeight="1" x14ac:dyDescent="0.25">
      <c r="A173" s="82">
        <v>167</v>
      </c>
      <c r="B173" s="133" t="s">
        <v>293</v>
      </c>
      <c r="C173" s="133" t="s">
        <v>542</v>
      </c>
      <c r="D173" s="133" t="s">
        <v>295</v>
      </c>
      <c r="E173" s="133" t="s">
        <v>553</v>
      </c>
      <c r="F173" s="125" t="s">
        <v>554</v>
      </c>
      <c r="G173" s="1422"/>
      <c r="H173" s="138" t="s">
        <v>125</v>
      </c>
      <c r="I173" s="133" t="s">
        <v>177</v>
      </c>
      <c r="J173" s="141" t="s">
        <v>125</v>
      </c>
      <c r="K173" s="132" t="s">
        <v>126</v>
      </c>
      <c r="L173" s="204" t="s">
        <v>125</v>
      </c>
      <c r="M173" s="142" t="s">
        <v>126</v>
      </c>
      <c r="N173" s="353">
        <v>0</v>
      </c>
      <c r="O173" s="84"/>
    </row>
    <row r="174" spans="1:15" s="44" customFormat="1" ht="63.75" customHeight="1" x14ac:dyDescent="0.25">
      <c r="A174" s="82">
        <v>168</v>
      </c>
      <c r="B174" s="133" t="s">
        <v>293</v>
      </c>
      <c r="C174" s="133" t="s">
        <v>542</v>
      </c>
      <c r="D174" s="133" t="s">
        <v>295</v>
      </c>
      <c r="E174" s="133" t="s">
        <v>555</v>
      </c>
      <c r="F174" s="125" t="s">
        <v>556</v>
      </c>
      <c r="G174" s="1422"/>
      <c r="H174" s="138" t="s">
        <v>125</v>
      </c>
      <c r="I174" s="133" t="s">
        <v>177</v>
      </c>
      <c r="J174" s="141" t="s">
        <v>125</v>
      </c>
      <c r="K174" s="132" t="s">
        <v>126</v>
      </c>
      <c r="L174" s="204" t="s">
        <v>125</v>
      </c>
      <c r="M174" s="142" t="s">
        <v>126</v>
      </c>
      <c r="N174" s="353">
        <v>0</v>
      </c>
      <c r="O174" s="84"/>
    </row>
    <row r="175" spans="1:15" s="44" customFormat="1" ht="63.75" customHeight="1" x14ac:dyDescent="0.25">
      <c r="A175" s="82">
        <v>169</v>
      </c>
      <c r="B175" s="133" t="s">
        <v>293</v>
      </c>
      <c r="C175" s="133" t="s">
        <v>542</v>
      </c>
      <c r="D175" s="133" t="s">
        <v>295</v>
      </c>
      <c r="E175" s="133" t="s">
        <v>557</v>
      </c>
      <c r="F175" s="125" t="s">
        <v>558</v>
      </c>
      <c r="G175" s="1422"/>
      <c r="H175" s="138" t="s">
        <v>125</v>
      </c>
      <c r="I175" s="133" t="s">
        <v>177</v>
      </c>
      <c r="J175" s="141" t="s">
        <v>125</v>
      </c>
      <c r="K175" s="132" t="s">
        <v>126</v>
      </c>
      <c r="L175" s="204" t="s">
        <v>125</v>
      </c>
      <c r="M175" s="142" t="s">
        <v>126</v>
      </c>
      <c r="N175" s="353">
        <v>0</v>
      </c>
      <c r="O175" s="84"/>
    </row>
    <row r="176" spans="1:15" s="44" customFormat="1" ht="63.75" customHeight="1" x14ac:dyDescent="0.25">
      <c r="A176" s="82">
        <v>170</v>
      </c>
      <c r="B176" s="133" t="s">
        <v>293</v>
      </c>
      <c r="C176" s="133" t="s">
        <v>542</v>
      </c>
      <c r="D176" s="133" t="s">
        <v>295</v>
      </c>
      <c r="E176" s="133" t="s">
        <v>559</v>
      </c>
      <c r="F176" s="125" t="s">
        <v>560</v>
      </c>
      <c r="G176" s="1405"/>
      <c r="H176" s="138" t="s">
        <v>125</v>
      </c>
      <c r="I176" s="133" t="s">
        <v>177</v>
      </c>
      <c r="J176" s="141" t="s">
        <v>125</v>
      </c>
      <c r="K176" s="132" t="s">
        <v>129</v>
      </c>
      <c r="L176" s="204" t="s">
        <v>125</v>
      </c>
      <c r="M176" s="142" t="s">
        <v>129</v>
      </c>
      <c r="N176" s="353">
        <v>0</v>
      </c>
      <c r="O176" s="84"/>
    </row>
    <row r="177" spans="1:15" s="44" customFormat="1" ht="63.75" customHeight="1" x14ac:dyDescent="0.25">
      <c r="A177" s="82">
        <v>171</v>
      </c>
      <c r="B177" s="133" t="s">
        <v>293</v>
      </c>
      <c r="C177" s="133" t="s">
        <v>542</v>
      </c>
      <c r="D177" s="133" t="s">
        <v>515</v>
      </c>
      <c r="E177" s="133">
        <v>58</v>
      </c>
      <c r="F177" s="125" t="s">
        <v>561</v>
      </c>
      <c r="G177" s="140">
        <v>37</v>
      </c>
      <c r="H177" s="138" t="s">
        <v>125</v>
      </c>
      <c r="I177" s="133" t="s">
        <v>177</v>
      </c>
      <c r="J177" s="153">
        <v>49</v>
      </c>
      <c r="K177" s="132" t="s">
        <v>129</v>
      </c>
      <c r="L177" s="144" t="s">
        <v>135</v>
      </c>
      <c r="M177" s="137" t="s">
        <v>129</v>
      </c>
      <c r="N177" s="747">
        <v>0</v>
      </c>
      <c r="O177" s="133" t="s">
        <v>562</v>
      </c>
    </row>
    <row r="178" spans="1:15" s="44" customFormat="1" ht="63.75" customHeight="1" x14ac:dyDescent="0.25">
      <c r="A178" s="82">
        <v>172</v>
      </c>
      <c r="B178" s="133" t="s">
        <v>293</v>
      </c>
      <c r="C178" s="133" t="s">
        <v>542</v>
      </c>
      <c r="D178" s="133" t="s">
        <v>515</v>
      </c>
      <c r="E178" s="133" t="s">
        <v>563</v>
      </c>
      <c r="F178" s="125" t="s">
        <v>564</v>
      </c>
      <c r="G178" s="140">
        <v>37</v>
      </c>
      <c r="H178" s="139">
        <v>0.15</v>
      </c>
      <c r="I178" s="133" t="s">
        <v>124</v>
      </c>
      <c r="J178" s="141" t="s">
        <v>565</v>
      </c>
      <c r="K178" s="132" t="s">
        <v>129</v>
      </c>
      <c r="L178" s="141" t="s">
        <v>129</v>
      </c>
      <c r="M178" s="137" t="s">
        <v>129</v>
      </c>
      <c r="N178" s="205">
        <v>0.15</v>
      </c>
      <c r="O178" s="84"/>
    </row>
    <row r="179" spans="1:15" s="44" customFormat="1" ht="63.75" customHeight="1" x14ac:dyDescent="0.25">
      <c r="A179" s="82">
        <v>173</v>
      </c>
      <c r="B179" s="133" t="s">
        <v>293</v>
      </c>
      <c r="C179" s="133" t="s">
        <v>542</v>
      </c>
      <c r="D179" s="133" t="s">
        <v>515</v>
      </c>
      <c r="E179" s="133" t="s">
        <v>566</v>
      </c>
      <c r="F179" s="125" t="s">
        <v>567</v>
      </c>
      <c r="G179" s="140">
        <v>37</v>
      </c>
      <c r="H179" s="139">
        <v>0.15</v>
      </c>
      <c r="I179" s="133" t="s">
        <v>124</v>
      </c>
      <c r="J179" s="141" t="s">
        <v>568</v>
      </c>
      <c r="K179" s="132" t="s">
        <v>129</v>
      </c>
      <c r="L179" s="141" t="s">
        <v>129</v>
      </c>
      <c r="M179" s="137" t="s">
        <v>129</v>
      </c>
      <c r="N179" s="205">
        <v>0.15</v>
      </c>
      <c r="O179" s="84"/>
    </row>
    <row r="180" spans="1:15" s="44" customFormat="1" ht="165.75" x14ac:dyDescent="0.25">
      <c r="A180" s="82">
        <v>174</v>
      </c>
      <c r="B180" s="133" t="s">
        <v>293</v>
      </c>
      <c r="C180" s="133" t="s">
        <v>542</v>
      </c>
      <c r="D180" s="133" t="s">
        <v>515</v>
      </c>
      <c r="E180" s="133">
        <v>59</v>
      </c>
      <c r="F180" s="125" t="s">
        <v>569</v>
      </c>
      <c r="G180" s="1404">
        <v>38</v>
      </c>
      <c r="H180" s="152">
        <v>0.1</v>
      </c>
      <c r="I180" s="133" t="s">
        <v>177</v>
      </c>
      <c r="J180" s="141">
        <v>50</v>
      </c>
      <c r="K180" s="132" t="s">
        <v>126</v>
      </c>
      <c r="L180" s="144" t="s">
        <v>135</v>
      </c>
      <c r="M180" s="142" t="s">
        <v>126</v>
      </c>
      <c r="N180" s="205">
        <v>0</v>
      </c>
      <c r="O180" s="84" t="s">
        <v>570</v>
      </c>
    </row>
    <row r="181" spans="1:15" s="44" customFormat="1" ht="25.5" x14ac:dyDescent="0.25">
      <c r="A181" s="82">
        <v>175</v>
      </c>
      <c r="B181" s="133" t="s">
        <v>293</v>
      </c>
      <c r="C181" s="133" t="s">
        <v>542</v>
      </c>
      <c r="D181" s="133" t="s">
        <v>515</v>
      </c>
      <c r="E181" s="133" t="s">
        <v>571</v>
      </c>
      <c r="F181" s="125" t="s">
        <v>564</v>
      </c>
      <c r="G181" s="1422"/>
      <c r="H181" s="138" t="s">
        <v>125</v>
      </c>
      <c r="I181" s="133" t="s">
        <v>177</v>
      </c>
      <c r="J181" s="141" t="s">
        <v>521</v>
      </c>
      <c r="K181" s="132" t="s">
        <v>126</v>
      </c>
      <c r="L181" s="144" t="s">
        <v>126</v>
      </c>
      <c r="M181" s="142" t="s">
        <v>407</v>
      </c>
      <c r="N181" s="353">
        <v>0</v>
      </c>
      <c r="O181" s="84"/>
    </row>
    <row r="182" spans="1:15" s="44" customFormat="1" ht="25.5" x14ac:dyDescent="0.25">
      <c r="A182" s="82">
        <v>176</v>
      </c>
      <c r="B182" s="133" t="s">
        <v>293</v>
      </c>
      <c r="C182" s="133" t="s">
        <v>542</v>
      </c>
      <c r="D182" s="133" t="s">
        <v>515</v>
      </c>
      <c r="E182" s="133" t="s">
        <v>572</v>
      </c>
      <c r="F182" s="125" t="s">
        <v>573</v>
      </c>
      <c r="G182" s="1422"/>
      <c r="H182" s="138" t="s">
        <v>125</v>
      </c>
      <c r="I182" s="133" t="s">
        <v>177</v>
      </c>
      <c r="J182" s="141" t="s">
        <v>523</v>
      </c>
      <c r="K182" s="132" t="s">
        <v>126</v>
      </c>
      <c r="L182" s="144" t="s">
        <v>126</v>
      </c>
      <c r="M182" s="142" t="s">
        <v>407</v>
      </c>
      <c r="N182" s="353">
        <v>0</v>
      </c>
      <c r="O182" s="84"/>
    </row>
    <row r="183" spans="1:15" s="44" customFormat="1" ht="63.75" customHeight="1" x14ac:dyDescent="0.25">
      <c r="A183" s="82">
        <v>177</v>
      </c>
      <c r="B183" s="133" t="s">
        <v>293</v>
      </c>
      <c r="C183" s="133" t="s">
        <v>542</v>
      </c>
      <c r="D183" s="133" t="s">
        <v>515</v>
      </c>
      <c r="E183" s="133" t="s">
        <v>574</v>
      </c>
      <c r="F183" s="125" t="s">
        <v>575</v>
      </c>
      <c r="G183" s="1405"/>
      <c r="H183" s="138" t="s">
        <v>125</v>
      </c>
      <c r="I183" s="133" t="s">
        <v>177</v>
      </c>
      <c r="J183" s="141" t="s">
        <v>526</v>
      </c>
      <c r="K183" s="132" t="s">
        <v>126</v>
      </c>
      <c r="L183" s="144" t="s">
        <v>126</v>
      </c>
      <c r="M183" s="142" t="s">
        <v>407</v>
      </c>
      <c r="N183" s="353">
        <v>0</v>
      </c>
      <c r="O183" s="84"/>
    </row>
    <row r="184" spans="1:15" s="44" customFormat="1" ht="63.75" customHeight="1" x14ac:dyDescent="0.25">
      <c r="A184" s="82">
        <v>178</v>
      </c>
      <c r="B184" s="133" t="s">
        <v>293</v>
      </c>
      <c r="C184" s="133" t="s">
        <v>542</v>
      </c>
      <c r="D184" s="133" t="s">
        <v>515</v>
      </c>
      <c r="E184" s="133">
        <v>60</v>
      </c>
      <c r="F184" s="125" t="s">
        <v>576</v>
      </c>
      <c r="G184" s="140">
        <v>39</v>
      </c>
      <c r="H184" s="152">
        <v>0.1</v>
      </c>
      <c r="I184" s="133" t="s">
        <v>124</v>
      </c>
      <c r="J184" s="141">
        <v>51</v>
      </c>
      <c r="K184" s="132" t="s">
        <v>129</v>
      </c>
      <c r="L184" s="141" t="s">
        <v>129</v>
      </c>
      <c r="M184" s="137" t="s">
        <v>129</v>
      </c>
      <c r="N184" s="205">
        <v>0.1</v>
      </c>
      <c r="O184" s="84" t="s">
        <v>577</v>
      </c>
    </row>
    <row r="185" spans="1:15" s="44" customFormat="1" ht="63.75" customHeight="1" x14ac:dyDescent="0.25">
      <c r="A185" s="82">
        <v>179</v>
      </c>
      <c r="B185" s="133" t="s">
        <v>293</v>
      </c>
      <c r="C185" s="133" t="s">
        <v>578</v>
      </c>
      <c r="D185" s="133" t="s">
        <v>578</v>
      </c>
      <c r="E185" s="133">
        <v>61</v>
      </c>
      <c r="F185" s="125" t="s">
        <v>579</v>
      </c>
      <c r="G185" s="140" t="s">
        <v>125</v>
      </c>
      <c r="H185" s="138" t="s">
        <v>125</v>
      </c>
      <c r="I185" s="133" t="s">
        <v>135</v>
      </c>
      <c r="J185" s="141">
        <v>52</v>
      </c>
      <c r="K185" s="132" t="s">
        <v>135</v>
      </c>
      <c r="L185" s="141" t="s">
        <v>135</v>
      </c>
      <c r="M185" s="137" t="s">
        <v>135</v>
      </c>
      <c r="N185" s="353">
        <v>0</v>
      </c>
      <c r="O185" s="84"/>
    </row>
    <row r="186" spans="1:15" s="44" customFormat="1" ht="63.75" customHeight="1" x14ac:dyDescent="0.25">
      <c r="A186" s="82">
        <v>180</v>
      </c>
      <c r="B186" s="133" t="s">
        <v>293</v>
      </c>
      <c r="C186" s="133" t="s">
        <v>578</v>
      </c>
      <c r="D186" s="133" t="s">
        <v>295</v>
      </c>
      <c r="E186" s="133" t="s">
        <v>580</v>
      </c>
      <c r="F186" s="125" t="s">
        <v>581</v>
      </c>
      <c r="G186" s="140">
        <v>40</v>
      </c>
      <c r="H186" s="152">
        <v>0.125</v>
      </c>
      <c r="I186" s="133" t="s">
        <v>124</v>
      </c>
      <c r="J186" s="141" t="s">
        <v>538</v>
      </c>
      <c r="K186" s="132" t="s">
        <v>129</v>
      </c>
      <c r="L186" s="141" t="s">
        <v>129</v>
      </c>
      <c r="M186" s="137" t="s">
        <v>129</v>
      </c>
      <c r="N186" s="748">
        <v>0.125</v>
      </c>
      <c r="O186" s="84"/>
    </row>
    <row r="187" spans="1:15" s="44" customFormat="1" ht="38.25" x14ac:dyDescent="0.25">
      <c r="A187" s="82">
        <v>181</v>
      </c>
      <c r="B187" s="133" t="s">
        <v>293</v>
      </c>
      <c r="C187" s="133" t="s">
        <v>578</v>
      </c>
      <c r="D187" s="133" t="s">
        <v>339</v>
      </c>
      <c r="E187" s="133" t="s">
        <v>582</v>
      </c>
      <c r="F187" s="125" t="s">
        <v>339</v>
      </c>
      <c r="G187" s="140">
        <v>40</v>
      </c>
      <c r="H187" s="152">
        <v>0.125</v>
      </c>
      <c r="I187" s="133" t="s">
        <v>124</v>
      </c>
      <c r="J187" s="141" t="s">
        <v>583</v>
      </c>
      <c r="K187" s="132" t="s">
        <v>129</v>
      </c>
      <c r="L187" s="141" t="s">
        <v>129</v>
      </c>
      <c r="M187" s="137" t="s">
        <v>129</v>
      </c>
      <c r="N187" s="748">
        <v>0.125</v>
      </c>
      <c r="O187" s="84"/>
    </row>
    <row r="188" spans="1:15" s="44" customFormat="1" ht="38.25" x14ac:dyDescent="0.25">
      <c r="A188" s="82">
        <v>182</v>
      </c>
      <c r="B188" s="133" t="s">
        <v>293</v>
      </c>
      <c r="C188" s="133" t="s">
        <v>578</v>
      </c>
      <c r="D188" s="133" t="s">
        <v>515</v>
      </c>
      <c r="E188" s="133" t="s">
        <v>584</v>
      </c>
      <c r="F188" s="125" t="s">
        <v>515</v>
      </c>
      <c r="G188" s="140">
        <v>40</v>
      </c>
      <c r="H188" s="152">
        <v>0.125</v>
      </c>
      <c r="I188" s="133" t="s">
        <v>124</v>
      </c>
      <c r="J188" s="141" t="s">
        <v>585</v>
      </c>
      <c r="K188" s="132" t="s">
        <v>129</v>
      </c>
      <c r="L188" s="141" t="s">
        <v>129</v>
      </c>
      <c r="M188" s="137" t="s">
        <v>129</v>
      </c>
      <c r="N188" s="748">
        <v>0.125</v>
      </c>
      <c r="O188" s="84"/>
    </row>
    <row r="189" spans="1:15" s="44" customFormat="1" ht="38.25" x14ac:dyDescent="0.25">
      <c r="A189" s="82">
        <v>183</v>
      </c>
      <c r="B189" s="133" t="s">
        <v>293</v>
      </c>
      <c r="C189" s="133" t="s">
        <v>578</v>
      </c>
      <c r="D189" s="133" t="s">
        <v>300</v>
      </c>
      <c r="E189" s="133" t="s">
        <v>586</v>
      </c>
      <c r="F189" s="125" t="s">
        <v>300</v>
      </c>
      <c r="G189" s="140">
        <v>40</v>
      </c>
      <c r="H189" s="152">
        <v>0.125</v>
      </c>
      <c r="I189" s="133" t="s">
        <v>124</v>
      </c>
      <c r="J189" s="141" t="s">
        <v>587</v>
      </c>
      <c r="K189" s="132" t="s">
        <v>129</v>
      </c>
      <c r="L189" s="141" t="s">
        <v>129</v>
      </c>
      <c r="M189" s="137" t="s">
        <v>129</v>
      </c>
      <c r="N189" s="748">
        <v>0.125</v>
      </c>
      <c r="O189" s="84"/>
    </row>
    <row r="190" spans="1:15" s="44" customFormat="1" ht="38.25" x14ac:dyDescent="0.25">
      <c r="A190" s="82">
        <v>184</v>
      </c>
      <c r="B190" s="133" t="s">
        <v>293</v>
      </c>
      <c r="C190" s="133" t="s">
        <v>578</v>
      </c>
      <c r="D190" s="133" t="s">
        <v>330</v>
      </c>
      <c r="E190" s="133" t="s">
        <v>588</v>
      </c>
      <c r="F190" s="125" t="s">
        <v>589</v>
      </c>
      <c r="G190" s="140">
        <v>40</v>
      </c>
      <c r="H190" s="152">
        <v>0.125</v>
      </c>
      <c r="I190" s="133" t="s">
        <v>124</v>
      </c>
      <c r="J190" s="141" t="s">
        <v>590</v>
      </c>
      <c r="K190" s="132" t="s">
        <v>129</v>
      </c>
      <c r="L190" s="141" t="s">
        <v>129</v>
      </c>
      <c r="M190" s="137" t="s">
        <v>129</v>
      </c>
      <c r="N190" s="748">
        <v>0.125</v>
      </c>
      <c r="O190" s="84"/>
    </row>
    <row r="191" spans="1:15" s="44" customFormat="1" ht="38.25" x14ac:dyDescent="0.25">
      <c r="A191" s="82">
        <v>185</v>
      </c>
      <c r="B191" s="133" t="s">
        <v>293</v>
      </c>
      <c r="C191" s="133" t="s">
        <v>578</v>
      </c>
      <c r="D191" s="133" t="s">
        <v>473</v>
      </c>
      <c r="E191" s="133" t="s">
        <v>591</v>
      </c>
      <c r="F191" s="125" t="s">
        <v>592</v>
      </c>
      <c r="G191" s="140">
        <v>40</v>
      </c>
      <c r="H191" s="152">
        <v>0.125</v>
      </c>
      <c r="I191" s="133" t="s">
        <v>124</v>
      </c>
      <c r="J191" s="141" t="s">
        <v>593</v>
      </c>
      <c r="K191" s="132" t="s">
        <v>129</v>
      </c>
      <c r="L191" s="141" t="s">
        <v>129</v>
      </c>
      <c r="M191" s="137" t="s">
        <v>129</v>
      </c>
      <c r="N191" s="748">
        <v>0.125</v>
      </c>
      <c r="O191" s="84"/>
    </row>
    <row r="192" spans="1:15" s="44" customFormat="1" ht="38.25" x14ac:dyDescent="0.25">
      <c r="A192" s="82">
        <v>186</v>
      </c>
      <c r="B192" s="133" t="s">
        <v>293</v>
      </c>
      <c r="C192" s="133" t="s">
        <v>578</v>
      </c>
      <c r="D192" s="133" t="s">
        <v>354</v>
      </c>
      <c r="E192" s="133" t="s">
        <v>594</v>
      </c>
      <c r="F192" s="125" t="s">
        <v>595</v>
      </c>
      <c r="G192" s="140">
        <v>40</v>
      </c>
      <c r="H192" s="152">
        <v>0.125</v>
      </c>
      <c r="I192" s="133" t="s">
        <v>124</v>
      </c>
      <c r="J192" s="141" t="s">
        <v>596</v>
      </c>
      <c r="K192" s="132" t="s">
        <v>129</v>
      </c>
      <c r="L192" s="141" t="s">
        <v>129</v>
      </c>
      <c r="M192" s="137" t="s">
        <v>129</v>
      </c>
      <c r="N192" s="748">
        <v>0.125</v>
      </c>
      <c r="O192" s="84"/>
    </row>
    <row r="193" spans="1:15" s="44" customFormat="1" ht="38.25" x14ac:dyDescent="0.25">
      <c r="A193" s="82">
        <v>187</v>
      </c>
      <c r="B193" s="133" t="s">
        <v>293</v>
      </c>
      <c r="C193" s="133" t="s">
        <v>578</v>
      </c>
      <c r="D193" s="133" t="s">
        <v>597</v>
      </c>
      <c r="E193" s="133" t="s">
        <v>598</v>
      </c>
      <c r="F193" s="125" t="s">
        <v>599</v>
      </c>
      <c r="G193" s="140">
        <v>40</v>
      </c>
      <c r="H193" s="152">
        <v>0.125</v>
      </c>
      <c r="I193" s="133" t="s">
        <v>124</v>
      </c>
      <c r="J193" s="141" t="s">
        <v>600</v>
      </c>
      <c r="K193" s="132" t="s">
        <v>129</v>
      </c>
      <c r="L193" s="141" t="s">
        <v>129</v>
      </c>
      <c r="M193" s="137" t="s">
        <v>129</v>
      </c>
      <c r="N193" s="748">
        <v>0.125</v>
      </c>
      <c r="O193" s="84"/>
    </row>
    <row r="194" spans="1:15" s="44" customFormat="1" ht="178.5" x14ac:dyDescent="0.25">
      <c r="A194" s="82">
        <v>188</v>
      </c>
      <c r="B194" s="133" t="s">
        <v>601</v>
      </c>
      <c r="C194" s="133" t="s">
        <v>602</v>
      </c>
      <c r="D194" s="133" t="s">
        <v>603</v>
      </c>
      <c r="E194" s="133">
        <v>62</v>
      </c>
      <c r="F194" s="125" t="s">
        <v>604</v>
      </c>
      <c r="G194" s="140">
        <v>41</v>
      </c>
      <c r="H194" s="139">
        <v>0.1</v>
      </c>
      <c r="I194" s="133" t="s">
        <v>124</v>
      </c>
      <c r="J194" s="141">
        <v>53</v>
      </c>
      <c r="K194" s="132" t="s">
        <v>129</v>
      </c>
      <c r="L194" s="141" t="s">
        <v>129</v>
      </c>
      <c r="M194" s="137" t="s">
        <v>129</v>
      </c>
      <c r="N194" s="205">
        <v>0.1</v>
      </c>
      <c r="O194" s="84" t="s">
        <v>605</v>
      </c>
    </row>
    <row r="195" spans="1:15" s="44" customFormat="1" ht="127.5" x14ac:dyDescent="0.25">
      <c r="A195" s="82">
        <v>189</v>
      </c>
      <c r="B195" s="133" t="s">
        <v>601</v>
      </c>
      <c r="C195" s="133" t="s">
        <v>602</v>
      </c>
      <c r="D195" s="133" t="s">
        <v>295</v>
      </c>
      <c r="E195" s="133" t="s">
        <v>606</v>
      </c>
      <c r="F195" s="125" t="s">
        <v>607</v>
      </c>
      <c r="G195" s="140" t="s">
        <v>125</v>
      </c>
      <c r="H195" s="138" t="s">
        <v>125</v>
      </c>
      <c r="I195" s="133" t="s">
        <v>166</v>
      </c>
      <c r="J195" s="141" t="s">
        <v>125</v>
      </c>
      <c r="K195" s="48" t="s">
        <v>512</v>
      </c>
      <c r="L195" s="204" t="s">
        <v>125</v>
      </c>
      <c r="M195" s="142" t="s">
        <v>512</v>
      </c>
      <c r="N195" s="353">
        <v>0</v>
      </c>
      <c r="O195" s="84"/>
    </row>
    <row r="196" spans="1:15" s="44" customFormat="1" ht="293.25" x14ac:dyDescent="0.25">
      <c r="A196" s="82">
        <v>190</v>
      </c>
      <c r="B196" s="133" t="s">
        <v>601</v>
      </c>
      <c r="C196" s="133" t="s">
        <v>602</v>
      </c>
      <c r="D196" s="133" t="s">
        <v>603</v>
      </c>
      <c r="E196" s="133">
        <v>63</v>
      </c>
      <c r="F196" s="125" t="s">
        <v>608</v>
      </c>
      <c r="G196" s="140" t="s">
        <v>125</v>
      </c>
      <c r="H196" s="138" t="s">
        <v>125</v>
      </c>
      <c r="I196" s="133" t="s">
        <v>177</v>
      </c>
      <c r="J196" s="141" t="s">
        <v>125</v>
      </c>
      <c r="K196" s="132" t="s">
        <v>129</v>
      </c>
      <c r="L196" s="204" t="s">
        <v>125</v>
      </c>
      <c r="M196" s="142" t="s">
        <v>129</v>
      </c>
      <c r="N196" s="353">
        <v>0</v>
      </c>
      <c r="O196" s="84"/>
    </row>
    <row r="197" spans="1:15" s="44" customFormat="1" ht="140.25" x14ac:dyDescent="0.25">
      <c r="A197" s="82">
        <v>191</v>
      </c>
      <c r="B197" s="133" t="s">
        <v>601</v>
      </c>
      <c r="C197" s="133" t="s">
        <v>602</v>
      </c>
      <c r="D197" s="133" t="s">
        <v>603</v>
      </c>
      <c r="E197" s="133" t="s">
        <v>609</v>
      </c>
      <c r="F197" s="125" t="s">
        <v>610</v>
      </c>
      <c r="G197" s="1404">
        <v>42</v>
      </c>
      <c r="H197" s="138" t="s">
        <v>125</v>
      </c>
      <c r="I197" s="133" t="s">
        <v>135</v>
      </c>
      <c r="J197" s="141" t="s">
        <v>125</v>
      </c>
      <c r="K197" s="132" t="s">
        <v>135</v>
      </c>
      <c r="L197" s="204" t="s">
        <v>125</v>
      </c>
      <c r="M197" s="137" t="s">
        <v>135</v>
      </c>
      <c r="N197" s="353">
        <v>0</v>
      </c>
      <c r="O197" s="84"/>
    </row>
    <row r="198" spans="1:15" s="44" customFormat="1" ht="76.5" x14ac:dyDescent="0.25">
      <c r="A198" s="82">
        <v>192</v>
      </c>
      <c r="B198" s="133" t="s">
        <v>601</v>
      </c>
      <c r="C198" s="133" t="s">
        <v>602</v>
      </c>
      <c r="D198" s="133" t="s">
        <v>603</v>
      </c>
      <c r="E198" s="133" t="s">
        <v>611</v>
      </c>
      <c r="F198" s="125" t="s">
        <v>612</v>
      </c>
      <c r="G198" s="1422"/>
      <c r="H198" s="152">
        <v>2.86E-2</v>
      </c>
      <c r="I198" s="133" t="s">
        <v>177</v>
      </c>
      <c r="J198" s="141" t="s">
        <v>125</v>
      </c>
      <c r="K198" s="132" t="s">
        <v>129</v>
      </c>
      <c r="L198" s="204" t="s">
        <v>125</v>
      </c>
      <c r="M198" s="142" t="s">
        <v>129</v>
      </c>
      <c r="N198" s="205" t="s">
        <v>613</v>
      </c>
      <c r="O198" s="84"/>
    </row>
    <row r="199" spans="1:15" s="44" customFormat="1" ht="76.5" x14ac:dyDescent="0.25">
      <c r="A199" s="82">
        <v>193</v>
      </c>
      <c r="B199" s="133" t="s">
        <v>601</v>
      </c>
      <c r="C199" s="133" t="s">
        <v>602</v>
      </c>
      <c r="D199" s="133" t="s">
        <v>603</v>
      </c>
      <c r="E199" s="133" t="s">
        <v>614</v>
      </c>
      <c r="F199" s="125" t="s">
        <v>615</v>
      </c>
      <c r="G199" s="1422"/>
      <c r="H199" s="152">
        <v>2.86E-2</v>
      </c>
      <c r="I199" s="133" t="s">
        <v>177</v>
      </c>
      <c r="J199" s="141" t="s">
        <v>125</v>
      </c>
      <c r="K199" s="132" t="s">
        <v>129</v>
      </c>
      <c r="L199" s="204" t="s">
        <v>125</v>
      </c>
      <c r="M199" s="142" t="s">
        <v>129</v>
      </c>
      <c r="N199" s="205" t="s">
        <v>613</v>
      </c>
      <c r="O199" s="84"/>
    </row>
    <row r="200" spans="1:15" s="44" customFormat="1" ht="89.25" customHeight="1" x14ac:dyDescent="0.25">
      <c r="A200" s="82">
        <v>194</v>
      </c>
      <c r="B200" s="133" t="s">
        <v>601</v>
      </c>
      <c r="C200" s="133" t="s">
        <v>602</v>
      </c>
      <c r="D200" s="133" t="s">
        <v>603</v>
      </c>
      <c r="E200" s="133" t="s">
        <v>616</v>
      </c>
      <c r="F200" s="125" t="s">
        <v>617</v>
      </c>
      <c r="G200" s="1422"/>
      <c r="H200" s="152">
        <v>2.86E-2</v>
      </c>
      <c r="I200" s="133" t="s">
        <v>177</v>
      </c>
      <c r="J200" s="141" t="s">
        <v>125</v>
      </c>
      <c r="K200" s="132" t="s">
        <v>129</v>
      </c>
      <c r="L200" s="204" t="s">
        <v>125</v>
      </c>
      <c r="M200" s="142" t="s">
        <v>129</v>
      </c>
      <c r="N200" s="205" t="s">
        <v>613</v>
      </c>
      <c r="O200" s="84"/>
    </row>
    <row r="201" spans="1:15" s="44" customFormat="1" ht="89.25" customHeight="1" x14ac:dyDescent="0.25">
      <c r="A201" s="82">
        <v>195</v>
      </c>
      <c r="B201" s="133" t="s">
        <v>601</v>
      </c>
      <c r="C201" s="133" t="s">
        <v>602</v>
      </c>
      <c r="D201" s="133" t="s">
        <v>603</v>
      </c>
      <c r="E201" s="133" t="s">
        <v>618</v>
      </c>
      <c r="F201" s="125" t="s">
        <v>619</v>
      </c>
      <c r="G201" s="1422"/>
      <c r="H201" s="152">
        <v>2.86E-2</v>
      </c>
      <c r="I201" s="133" t="s">
        <v>177</v>
      </c>
      <c r="J201" s="141" t="s">
        <v>125</v>
      </c>
      <c r="K201" s="132" t="s">
        <v>129</v>
      </c>
      <c r="L201" s="204" t="s">
        <v>125</v>
      </c>
      <c r="M201" s="142" t="s">
        <v>129</v>
      </c>
      <c r="N201" s="748">
        <v>2.86E-2</v>
      </c>
      <c r="O201" s="84"/>
    </row>
    <row r="202" spans="1:15" s="44" customFormat="1" ht="89.25" customHeight="1" x14ac:dyDescent="0.25">
      <c r="A202" s="82">
        <v>196</v>
      </c>
      <c r="B202" s="133" t="s">
        <v>601</v>
      </c>
      <c r="C202" s="133" t="s">
        <v>602</v>
      </c>
      <c r="D202" s="133" t="s">
        <v>603</v>
      </c>
      <c r="E202" s="133" t="s">
        <v>620</v>
      </c>
      <c r="F202" s="125" t="s">
        <v>621</v>
      </c>
      <c r="G202" s="1422"/>
      <c r="H202" s="152">
        <v>2.86E-2</v>
      </c>
      <c r="I202" s="133" t="s">
        <v>177</v>
      </c>
      <c r="J202" s="141" t="s">
        <v>125</v>
      </c>
      <c r="K202" s="132" t="s">
        <v>126</v>
      </c>
      <c r="L202" s="204" t="s">
        <v>125</v>
      </c>
      <c r="M202" s="142" t="s">
        <v>126</v>
      </c>
      <c r="N202" s="205">
        <v>0</v>
      </c>
      <c r="O202" s="84" t="s">
        <v>622</v>
      </c>
    </row>
    <row r="203" spans="1:15" s="44" customFormat="1" ht="89.25" customHeight="1" x14ac:dyDescent="0.25">
      <c r="A203" s="82">
        <v>197</v>
      </c>
      <c r="B203" s="133" t="s">
        <v>601</v>
      </c>
      <c r="C203" s="133" t="s">
        <v>602</v>
      </c>
      <c r="D203" s="133" t="s">
        <v>603</v>
      </c>
      <c r="E203" s="133" t="s">
        <v>623</v>
      </c>
      <c r="F203" s="125" t="s">
        <v>624</v>
      </c>
      <c r="G203" s="1422"/>
      <c r="H203" s="152">
        <v>2.86E-2</v>
      </c>
      <c r="I203" s="133" t="s">
        <v>177</v>
      </c>
      <c r="J203" s="141" t="s">
        <v>125</v>
      </c>
      <c r="K203" s="132" t="s">
        <v>126</v>
      </c>
      <c r="L203" s="204" t="s">
        <v>125</v>
      </c>
      <c r="M203" s="142" t="s">
        <v>126</v>
      </c>
      <c r="N203" s="205">
        <v>0</v>
      </c>
      <c r="O203" s="84"/>
    </row>
    <row r="204" spans="1:15" s="44" customFormat="1" ht="89.25" customHeight="1" x14ac:dyDescent="0.25">
      <c r="A204" s="82">
        <v>198</v>
      </c>
      <c r="B204" s="133" t="s">
        <v>601</v>
      </c>
      <c r="C204" s="133" t="s">
        <v>602</v>
      </c>
      <c r="D204" s="133" t="s">
        <v>603</v>
      </c>
      <c r="E204" s="133" t="s">
        <v>625</v>
      </c>
      <c r="F204" s="125" t="s">
        <v>626</v>
      </c>
      <c r="G204" s="1422"/>
      <c r="H204" s="152">
        <v>2.86E-2</v>
      </c>
      <c r="I204" s="133" t="s">
        <v>177</v>
      </c>
      <c r="J204" s="141" t="s">
        <v>125</v>
      </c>
      <c r="K204" s="132" t="s">
        <v>126</v>
      </c>
      <c r="L204" s="204" t="s">
        <v>125</v>
      </c>
      <c r="M204" s="142" t="s">
        <v>126</v>
      </c>
      <c r="N204" s="205">
        <v>0</v>
      </c>
      <c r="O204" s="84"/>
    </row>
    <row r="205" spans="1:15" s="44" customFormat="1" ht="89.25" customHeight="1" x14ac:dyDescent="0.25">
      <c r="A205" s="82">
        <v>199</v>
      </c>
      <c r="B205" s="133" t="s">
        <v>601</v>
      </c>
      <c r="C205" s="133" t="s">
        <v>602</v>
      </c>
      <c r="D205" s="133" t="s">
        <v>603</v>
      </c>
      <c r="E205" s="133" t="s">
        <v>627</v>
      </c>
      <c r="F205" s="125" t="s">
        <v>628</v>
      </c>
      <c r="G205" s="1422"/>
      <c r="H205" s="152">
        <v>2.86E-2</v>
      </c>
      <c r="I205" s="133" t="s">
        <v>177</v>
      </c>
      <c r="J205" s="141" t="s">
        <v>125</v>
      </c>
      <c r="K205" s="132" t="s">
        <v>126</v>
      </c>
      <c r="L205" s="204" t="s">
        <v>125</v>
      </c>
      <c r="M205" s="142" t="s">
        <v>126</v>
      </c>
      <c r="N205" s="205">
        <v>0</v>
      </c>
      <c r="O205" s="84"/>
    </row>
    <row r="206" spans="1:15" s="44" customFormat="1" ht="89.25" customHeight="1" x14ac:dyDescent="0.25">
      <c r="A206" s="82">
        <v>200</v>
      </c>
      <c r="B206" s="133" t="s">
        <v>601</v>
      </c>
      <c r="C206" s="133" t="s">
        <v>602</v>
      </c>
      <c r="D206" s="133" t="s">
        <v>603</v>
      </c>
      <c r="E206" s="133" t="s">
        <v>629</v>
      </c>
      <c r="F206" s="125" t="s">
        <v>630</v>
      </c>
      <c r="G206" s="1422"/>
      <c r="H206" s="152">
        <v>2.86E-2</v>
      </c>
      <c r="I206" s="133" t="s">
        <v>177</v>
      </c>
      <c r="J206" s="141" t="s">
        <v>125</v>
      </c>
      <c r="K206" s="132" t="s">
        <v>126</v>
      </c>
      <c r="L206" s="204" t="s">
        <v>125</v>
      </c>
      <c r="M206" s="142" t="s">
        <v>126</v>
      </c>
      <c r="N206" s="205">
        <v>0</v>
      </c>
      <c r="O206" s="84"/>
    </row>
    <row r="207" spans="1:15" s="44" customFormat="1" ht="89.25" customHeight="1" x14ac:dyDescent="0.25">
      <c r="A207" s="82">
        <v>201</v>
      </c>
      <c r="B207" s="133" t="s">
        <v>601</v>
      </c>
      <c r="C207" s="133" t="s">
        <v>602</v>
      </c>
      <c r="D207" s="133" t="s">
        <v>603</v>
      </c>
      <c r="E207" s="133" t="s">
        <v>631</v>
      </c>
      <c r="F207" s="125" t="s">
        <v>632</v>
      </c>
      <c r="G207" s="1422"/>
      <c r="H207" s="152">
        <v>2.86E-2</v>
      </c>
      <c r="I207" s="133" t="s">
        <v>177</v>
      </c>
      <c r="J207" s="141" t="s">
        <v>125</v>
      </c>
      <c r="K207" s="132" t="s">
        <v>126</v>
      </c>
      <c r="L207" s="204" t="s">
        <v>125</v>
      </c>
      <c r="M207" s="142" t="s">
        <v>126</v>
      </c>
      <c r="N207" s="205">
        <v>0</v>
      </c>
      <c r="O207" s="84"/>
    </row>
    <row r="208" spans="1:15" s="44" customFormat="1" ht="89.25" customHeight="1" x14ac:dyDescent="0.25">
      <c r="A208" s="82">
        <v>202</v>
      </c>
      <c r="B208" s="133" t="s">
        <v>601</v>
      </c>
      <c r="C208" s="133" t="s">
        <v>602</v>
      </c>
      <c r="D208" s="133" t="s">
        <v>603</v>
      </c>
      <c r="E208" s="133" t="s">
        <v>633</v>
      </c>
      <c r="F208" s="125" t="s">
        <v>634</v>
      </c>
      <c r="G208" s="1422"/>
      <c r="H208" s="152">
        <v>2.86E-2</v>
      </c>
      <c r="I208" s="133" t="s">
        <v>177</v>
      </c>
      <c r="J208" s="141" t="s">
        <v>125</v>
      </c>
      <c r="K208" s="132" t="s">
        <v>126</v>
      </c>
      <c r="L208" s="204" t="s">
        <v>125</v>
      </c>
      <c r="M208" s="142" t="s">
        <v>126</v>
      </c>
      <c r="N208" s="205">
        <v>0</v>
      </c>
      <c r="O208" s="84"/>
    </row>
    <row r="209" spans="1:15" s="44" customFormat="1" ht="89.25" customHeight="1" x14ac:dyDescent="0.25">
      <c r="A209" s="82">
        <v>203</v>
      </c>
      <c r="B209" s="133" t="s">
        <v>601</v>
      </c>
      <c r="C209" s="133" t="s">
        <v>602</v>
      </c>
      <c r="D209" s="133" t="s">
        <v>603</v>
      </c>
      <c r="E209" s="133" t="s">
        <v>635</v>
      </c>
      <c r="F209" s="125" t="s">
        <v>636</v>
      </c>
      <c r="G209" s="1422"/>
      <c r="H209" s="152">
        <v>2.86E-2</v>
      </c>
      <c r="I209" s="133" t="s">
        <v>177</v>
      </c>
      <c r="J209" s="141" t="s">
        <v>125</v>
      </c>
      <c r="K209" s="132" t="s">
        <v>126</v>
      </c>
      <c r="L209" s="204" t="s">
        <v>125</v>
      </c>
      <c r="M209" s="142" t="s">
        <v>126</v>
      </c>
      <c r="N209" s="205">
        <v>0</v>
      </c>
      <c r="O209" s="84"/>
    </row>
    <row r="210" spans="1:15" s="44" customFormat="1" ht="89.25" customHeight="1" x14ac:dyDescent="0.25">
      <c r="A210" s="82">
        <v>204</v>
      </c>
      <c r="B210" s="133" t="s">
        <v>601</v>
      </c>
      <c r="C210" s="133" t="s">
        <v>602</v>
      </c>
      <c r="D210" s="133" t="s">
        <v>603</v>
      </c>
      <c r="E210" s="133" t="s">
        <v>637</v>
      </c>
      <c r="F210" s="125" t="s">
        <v>638</v>
      </c>
      <c r="G210" s="1422"/>
      <c r="H210" s="152">
        <v>2.86E-2</v>
      </c>
      <c r="I210" s="133" t="s">
        <v>177</v>
      </c>
      <c r="J210" s="141" t="s">
        <v>125</v>
      </c>
      <c r="K210" s="132" t="s">
        <v>126</v>
      </c>
      <c r="L210" s="204" t="s">
        <v>125</v>
      </c>
      <c r="M210" s="142" t="s">
        <v>129</v>
      </c>
      <c r="N210" s="748">
        <v>2.86E-2</v>
      </c>
      <c r="O210" s="84"/>
    </row>
    <row r="211" spans="1:15" s="44" customFormat="1" ht="89.25" customHeight="1" x14ac:dyDescent="0.25">
      <c r="A211" s="82">
        <v>205</v>
      </c>
      <c r="B211" s="133" t="s">
        <v>601</v>
      </c>
      <c r="C211" s="133" t="s">
        <v>602</v>
      </c>
      <c r="D211" s="133" t="s">
        <v>603</v>
      </c>
      <c r="E211" s="133" t="s">
        <v>639</v>
      </c>
      <c r="F211" s="125" t="s">
        <v>640</v>
      </c>
      <c r="G211" s="1405"/>
      <c r="H211" s="152">
        <v>2.86E-2</v>
      </c>
      <c r="I211" s="133" t="s">
        <v>177</v>
      </c>
      <c r="J211" s="141" t="s">
        <v>125</v>
      </c>
      <c r="K211" s="132" t="s">
        <v>126</v>
      </c>
      <c r="L211" s="204" t="s">
        <v>125</v>
      </c>
      <c r="M211" s="142" t="s">
        <v>129</v>
      </c>
      <c r="N211" s="748">
        <v>2.86E-2</v>
      </c>
      <c r="O211" s="84"/>
    </row>
    <row r="212" spans="1:15" s="44" customFormat="1" ht="89.25" customHeight="1" x14ac:dyDescent="0.25">
      <c r="A212" s="82">
        <v>206</v>
      </c>
      <c r="B212" s="133" t="s">
        <v>601</v>
      </c>
      <c r="C212" s="133" t="s">
        <v>602</v>
      </c>
      <c r="D212" s="133" t="s">
        <v>603</v>
      </c>
      <c r="E212" s="133">
        <v>64</v>
      </c>
      <c r="F212" s="125" t="s">
        <v>641</v>
      </c>
      <c r="G212" s="140" t="s">
        <v>125</v>
      </c>
      <c r="H212" s="138" t="s">
        <v>125</v>
      </c>
      <c r="I212" s="133" t="s">
        <v>166</v>
      </c>
      <c r="J212" s="141" t="s">
        <v>125</v>
      </c>
      <c r="K212" s="48" t="s">
        <v>642</v>
      </c>
      <c r="L212" s="204" t="s">
        <v>125</v>
      </c>
      <c r="M212" s="137"/>
      <c r="N212" s="353">
        <v>0</v>
      </c>
      <c r="O212" s="84" t="s">
        <v>643</v>
      </c>
    </row>
    <row r="213" spans="1:15" s="44" customFormat="1" ht="89.25" customHeight="1" x14ac:dyDescent="0.25">
      <c r="A213" s="82">
        <v>207</v>
      </c>
      <c r="B213" s="133" t="s">
        <v>601</v>
      </c>
      <c r="C213" s="133" t="s">
        <v>644</v>
      </c>
      <c r="D213" s="133" t="s">
        <v>644</v>
      </c>
      <c r="E213" s="133">
        <v>65</v>
      </c>
      <c r="F213" s="125" t="s">
        <v>645</v>
      </c>
      <c r="G213" s="140" t="s">
        <v>125</v>
      </c>
      <c r="H213" s="138" t="s">
        <v>125</v>
      </c>
      <c r="I213" s="133" t="s">
        <v>177</v>
      </c>
      <c r="J213" s="153">
        <v>54</v>
      </c>
      <c r="K213" s="132" t="s">
        <v>126</v>
      </c>
      <c r="L213" s="141"/>
      <c r="M213" s="137" t="s">
        <v>126</v>
      </c>
      <c r="N213" s="747">
        <v>0</v>
      </c>
      <c r="O213" s="133" t="s">
        <v>562</v>
      </c>
    </row>
    <row r="214" spans="1:15" s="44" customFormat="1" ht="89.25" customHeight="1" x14ac:dyDescent="0.25">
      <c r="A214" s="82">
        <v>208</v>
      </c>
      <c r="B214" s="133" t="s">
        <v>601</v>
      </c>
      <c r="C214" s="133" t="s">
        <v>644</v>
      </c>
      <c r="D214" s="133" t="s">
        <v>644</v>
      </c>
      <c r="E214" s="133" t="s">
        <v>646</v>
      </c>
      <c r="F214" s="125" t="s">
        <v>647</v>
      </c>
      <c r="G214" s="140" t="s">
        <v>125</v>
      </c>
      <c r="H214" s="138" t="s">
        <v>125</v>
      </c>
      <c r="I214" s="133" t="s">
        <v>177</v>
      </c>
      <c r="J214" s="141" t="s">
        <v>648</v>
      </c>
      <c r="K214" s="132" t="s">
        <v>126</v>
      </c>
      <c r="L214" s="141" t="s">
        <v>126</v>
      </c>
      <c r="M214" s="137" t="s">
        <v>407</v>
      </c>
      <c r="N214" s="353">
        <v>0</v>
      </c>
      <c r="O214" s="84"/>
    </row>
    <row r="215" spans="1:15" s="44" customFormat="1" ht="25.5" x14ac:dyDescent="0.25">
      <c r="A215" s="82">
        <v>209</v>
      </c>
      <c r="B215" s="133" t="s">
        <v>601</v>
      </c>
      <c r="C215" s="133" t="s">
        <v>644</v>
      </c>
      <c r="D215" s="133" t="s">
        <v>644</v>
      </c>
      <c r="E215" s="133" t="s">
        <v>649</v>
      </c>
      <c r="F215" s="125" t="s">
        <v>650</v>
      </c>
      <c r="G215" s="140" t="s">
        <v>125</v>
      </c>
      <c r="H215" s="138" t="s">
        <v>125</v>
      </c>
      <c r="I215" s="133" t="s">
        <v>177</v>
      </c>
      <c r="J215" s="141" t="s">
        <v>651</v>
      </c>
      <c r="K215" s="132" t="s">
        <v>126</v>
      </c>
      <c r="L215" s="141" t="s">
        <v>126</v>
      </c>
      <c r="M215" s="137" t="s">
        <v>407</v>
      </c>
      <c r="N215" s="353">
        <v>0</v>
      </c>
      <c r="O215" s="84"/>
    </row>
    <row r="216" spans="1:15" s="44" customFormat="1" ht="25.5" x14ac:dyDescent="0.25">
      <c r="A216" s="82">
        <v>210</v>
      </c>
      <c r="B216" s="133" t="s">
        <v>601</v>
      </c>
      <c r="C216" s="133" t="s">
        <v>644</v>
      </c>
      <c r="D216" s="133" t="s">
        <v>644</v>
      </c>
      <c r="E216" s="133" t="s">
        <v>652</v>
      </c>
      <c r="F216" s="125" t="s">
        <v>653</v>
      </c>
      <c r="G216" s="140" t="s">
        <v>125</v>
      </c>
      <c r="H216" s="138" t="s">
        <v>125</v>
      </c>
      <c r="I216" s="133" t="s">
        <v>177</v>
      </c>
      <c r="J216" s="141" t="s">
        <v>654</v>
      </c>
      <c r="K216" s="132" t="s">
        <v>126</v>
      </c>
      <c r="L216" s="141" t="s">
        <v>126</v>
      </c>
      <c r="M216" s="137" t="s">
        <v>407</v>
      </c>
      <c r="N216" s="353">
        <v>0</v>
      </c>
      <c r="O216" s="84"/>
    </row>
    <row r="217" spans="1:15" s="44" customFormat="1" ht="76.5" x14ac:dyDescent="0.25">
      <c r="A217" s="82">
        <v>211</v>
      </c>
      <c r="B217" s="133" t="s">
        <v>601</v>
      </c>
      <c r="C217" s="133" t="s">
        <v>644</v>
      </c>
      <c r="D217" s="133" t="s">
        <v>644</v>
      </c>
      <c r="E217" s="133">
        <v>66</v>
      </c>
      <c r="F217" s="125" t="s">
        <v>655</v>
      </c>
      <c r="G217" s="140" t="s">
        <v>125</v>
      </c>
      <c r="H217" s="138" t="s">
        <v>125</v>
      </c>
      <c r="I217" s="133" t="s">
        <v>124</v>
      </c>
      <c r="J217" s="141" t="s">
        <v>125</v>
      </c>
      <c r="K217" s="132" t="s">
        <v>126</v>
      </c>
      <c r="L217" s="204" t="s">
        <v>125</v>
      </c>
      <c r="M217" s="137" t="s">
        <v>126</v>
      </c>
      <c r="N217" s="353">
        <v>0</v>
      </c>
      <c r="O217" s="84"/>
    </row>
    <row r="218" spans="1:15" s="44" customFormat="1" ht="38.25" x14ac:dyDescent="0.25">
      <c r="A218" s="82">
        <v>212</v>
      </c>
      <c r="B218" s="133" t="s">
        <v>601</v>
      </c>
      <c r="C218" s="133" t="s">
        <v>644</v>
      </c>
      <c r="D218" s="133" t="s">
        <v>644</v>
      </c>
      <c r="E218" s="133" t="s">
        <v>656</v>
      </c>
      <c r="F218" s="125" t="s">
        <v>657</v>
      </c>
      <c r="G218" s="140" t="s">
        <v>125</v>
      </c>
      <c r="H218" s="138" t="s">
        <v>125</v>
      </c>
      <c r="I218" s="133" t="s">
        <v>177</v>
      </c>
      <c r="J218" s="141" t="s">
        <v>125</v>
      </c>
      <c r="K218" s="132" t="s">
        <v>126</v>
      </c>
      <c r="L218" s="204" t="s">
        <v>125</v>
      </c>
      <c r="M218" s="137" t="s">
        <v>126</v>
      </c>
      <c r="N218" s="353">
        <v>0</v>
      </c>
      <c r="O218" s="84"/>
    </row>
    <row r="219" spans="1:15" s="44" customFormat="1" ht="25.5" x14ac:dyDescent="0.25">
      <c r="A219" s="82">
        <v>213</v>
      </c>
      <c r="B219" s="133" t="s">
        <v>601</v>
      </c>
      <c r="C219" s="133" t="s">
        <v>644</v>
      </c>
      <c r="D219" s="133" t="s">
        <v>644</v>
      </c>
      <c r="E219" s="133" t="s">
        <v>658</v>
      </c>
      <c r="F219" s="125" t="s">
        <v>659</v>
      </c>
      <c r="G219" s="140" t="s">
        <v>125</v>
      </c>
      <c r="H219" s="138" t="s">
        <v>125</v>
      </c>
      <c r="I219" s="133" t="s">
        <v>177</v>
      </c>
      <c r="J219" s="141" t="s">
        <v>125</v>
      </c>
      <c r="K219" s="132" t="s">
        <v>126</v>
      </c>
      <c r="L219" s="204" t="s">
        <v>125</v>
      </c>
      <c r="M219" s="137" t="s">
        <v>126</v>
      </c>
      <c r="N219" s="353">
        <v>0</v>
      </c>
      <c r="O219" s="84"/>
    </row>
    <row r="220" spans="1:15" s="44" customFormat="1" ht="63.75" x14ac:dyDescent="0.25">
      <c r="A220" s="82">
        <v>214</v>
      </c>
      <c r="B220" s="133" t="s">
        <v>601</v>
      </c>
      <c r="C220" s="133" t="s">
        <v>644</v>
      </c>
      <c r="D220" s="133" t="s">
        <v>644</v>
      </c>
      <c r="E220" s="133" t="s">
        <v>660</v>
      </c>
      <c r="F220" s="125" t="s">
        <v>661</v>
      </c>
      <c r="G220" s="140" t="s">
        <v>125</v>
      </c>
      <c r="H220" s="138" t="s">
        <v>125</v>
      </c>
      <c r="I220" s="133" t="s">
        <v>177</v>
      </c>
      <c r="J220" s="141" t="s">
        <v>125</v>
      </c>
      <c r="K220" s="132" t="s">
        <v>126</v>
      </c>
      <c r="L220" s="204" t="s">
        <v>125</v>
      </c>
      <c r="M220" s="137" t="s">
        <v>126</v>
      </c>
      <c r="N220" s="353">
        <v>0</v>
      </c>
      <c r="O220" s="84"/>
    </row>
    <row r="221" spans="1:15" s="44" customFormat="1" ht="25.5" x14ac:dyDescent="0.25">
      <c r="A221" s="82">
        <v>215</v>
      </c>
      <c r="B221" s="133" t="s">
        <v>601</v>
      </c>
      <c r="C221" s="133" t="s">
        <v>644</v>
      </c>
      <c r="D221" s="133" t="s">
        <v>644</v>
      </c>
      <c r="E221" s="133" t="s">
        <v>662</v>
      </c>
      <c r="F221" s="125" t="s">
        <v>663</v>
      </c>
      <c r="G221" s="140" t="s">
        <v>125</v>
      </c>
      <c r="H221" s="138" t="s">
        <v>125</v>
      </c>
      <c r="I221" s="133" t="s">
        <v>177</v>
      </c>
      <c r="J221" s="141" t="s">
        <v>125</v>
      </c>
      <c r="K221" s="132" t="s">
        <v>126</v>
      </c>
      <c r="L221" s="204" t="s">
        <v>125</v>
      </c>
      <c r="M221" s="137" t="s">
        <v>126</v>
      </c>
      <c r="N221" s="353">
        <v>0</v>
      </c>
      <c r="O221" s="84"/>
    </row>
    <row r="222" spans="1:15" s="44" customFormat="1" ht="191.25" x14ac:dyDescent="0.25">
      <c r="A222" s="82">
        <v>216</v>
      </c>
      <c r="B222" s="133" t="s">
        <v>601</v>
      </c>
      <c r="C222" s="133" t="s">
        <v>664</v>
      </c>
      <c r="D222" s="133" t="s">
        <v>354</v>
      </c>
      <c r="E222" s="133" t="s">
        <v>665</v>
      </c>
      <c r="F222" s="125" t="s">
        <v>666</v>
      </c>
      <c r="G222" s="140" t="s">
        <v>125</v>
      </c>
      <c r="H222" s="138" t="s">
        <v>125</v>
      </c>
      <c r="I222" s="133" t="s">
        <v>265</v>
      </c>
      <c r="J222" s="141">
        <v>55</v>
      </c>
      <c r="K222" s="13" t="s">
        <v>667</v>
      </c>
      <c r="L222" s="141" t="s">
        <v>668</v>
      </c>
      <c r="M222" s="137" t="s">
        <v>126</v>
      </c>
      <c r="N222" s="353">
        <v>0</v>
      </c>
      <c r="O222" s="84"/>
    </row>
    <row r="223" spans="1:15" s="44" customFormat="1" ht="229.5" x14ac:dyDescent="0.25">
      <c r="A223" s="82">
        <v>217</v>
      </c>
      <c r="B223" s="133" t="s">
        <v>601</v>
      </c>
      <c r="C223" s="133" t="s">
        <v>602</v>
      </c>
      <c r="D223" s="133" t="s">
        <v>603</v>
      </c>
      <c r="E223" s="133">
        <v>67</v>
      </c>
      <c r="F223" s="125" t="s">
        <v>669</v>
      </c>
      <c r="G223" s="140">
        <v>43</v>
      </c>
      <c r="H223" s="152">
        <v>0.3</v>
      </c>
      <c r="I223" s="133" t="s">
        <v>124</v>
      </c>
      <c r="J223" s="141">
        <v>56</v>
      </c>
      <c r="K223" s="132" t="s">
        <v>126</v>
      </c>
      <c r="L223" s="141" t="s">
        <v>126</v>
      </c>
      <c r="M223" s="137" t="s">
        <v>126</v>
      </c>
      <c r="N223" s="205">
        <v>0</v>
      </c>
      <c r="O223" s="84" t="s">
        <v>643</v>
      </c>
    </row>
    <row r="224" spans="1:15" s="44" customFormat="1" ht="127.5" x14ac:dyDescent="0.25">
      <c r="A224" s="82">
        <v>218</v>
      </c>
      <c r="B224" s="133" t="s">
        <v>601</v>
      </c>
      <c r="C224" s="133" t="s">
        <v>602</v>
      </c>
      <c r="D224" s="133" t="s">
        <v>634</v>
      </c>
      <c r="E224" s="133">
        <v>68</v>
      </c>
      <c r="F224" s="125" t="s">
        <v>670</v>
      </c>
      <c r="G224" s="140">
        <v>44</v>
      </c>
      <c r="H224" s="152">
        <v>0.1</v>
      </c>
      <c r="I224" s="133" t="s">
        <v>124</v>
      </c>
      <c r="J224" s="141">
        <v>57</v>
      </c>
      <c r="K224" s="132" t="s">
        <v>126</v>
      </c>
      <c r="L224" s="141" t="s">
        <v>126</v>
      </c>
      <c r="M224" s="137" t="s">
        <v>126</v>
      </c>
      <c r="N224" s="205">
        <v>0</v>
      </c>
      <c r="O224" s="84" t="s">
        <v>671</v>
      </c>
    </row>
    <row r="225" spans="1:15" s="44" customFormat="1" ht="114.75" x14ac:dyDescent="0.25">
      <c r="A225" s="82">
        <v>219</v>
      </c>
      <c r="B225" s="133" t="s">
        <v>601</v>
      </c>
      <c r="C225" s="133" t="s">
        <v>634</v>
      </c>
      <c r="D225" s="133" t="s">
        <v>634</v>
      </c>
      <c r="E225" s="133">
        <v>69</v>
      </c>
      <c r="F225" s="125" t="s">
        <v>672</v>
      </c>
      <c r="G225" s="1404">
        <v>45</v>
      </c>
      <c r="H225" s="152">
        <v>0.1</v>
      </c>
      <c r="I225" s="133" t="s">
        <v>135</v>
      </c>
      <c r="J225" s="141" t="s">
        <v>125</v>
      </c>
      <c r="K225" s="132" t="s">
        <v>126</v>
      </c>
      <c r="L225" s="204" t="s">
        <v>125</v>
      </c>
      <c r="M225" s="137" t="s">
        <v>126</v>
      </c>
      <c r="N225" s="205">
        <v>0</v>
      </c>
      <c r="O225" s="84" t="s">
        <v>673</v>
      </c>
    </row>
    <row r="226" spans="1:15" s="44" customFormat="1" ht="25.5" x14ac:dyDescent="0.25">
      <c r="A226" s="82">
        <v>220</v>
      </c>
      <c r="B226" s="133" t="s">
        <v>601</v>
      </c>
      <c r="C226" s="133" t="s">
        <v>634</v>
      </c>
      <c r="D226" s="133" t="s">
        <v>634</v>
      </c>
      <c r="E226" s="133" t="s">
        <v>674</v>
      </c>
      <c r="F226" s="125" t="s">
        <v>675</v>
      </c>
      <c r="G226" s="1422"/>
      <c r="H226" s="138" t="s">
        <v>125</v>
      </c>
      <c r="I226" s="133" t="s">
        <v>177</v>
      </c>
      <c r="J226" s="141" t="s">
        <v>125</v>
      </c>
      <c r="K226" s="132" t="s">
        <v>126</v>
      </c>
      <c r="L226" s="204" t="s">
        <v>125</v>
      </c>
      <c r="M226" s="137" t="s">
        <v>126</v>
      </c>
      <c r="N226" s="353">
        <v>0</v>
      </c>
      <c r="O226" s="84"/>
    </row>
    <row r="227" spans="1:15" s="44" customFormat="1" ht="25.5" x14ac:dyDescent="0.25">
      <c r="A227" s="82">
        <v>221</v>
      </c>
      <c r="B227" s="133" t="s">
        <v>601</v>
      </c>
      <c r="C227" s="133" t="s">
        <v>634</v>
      </c>
      <c r="D227" s="133" t="s">
        <v>634</v>
      </c>
      <c r="E227" s="133" t="s">
        <v>676</v>
      </c>
      <c r="F227" s="125" t="s">
        <v>677</v>
      </c>
      <c r="G227" s="1422"/>
      <c r="H227" s="138" t="s">
        <v>125</v>
      </c>
      <c r="I227" s="133" t="s">
        <v>177</v>
      </c>
      <c r="J227" s="141" t="s">
        <v>125</v>
      </c>
      <c r="K227" s="132" t="s">
        <v>126</v>
      </c>
      <c r="L227" s="204" t="s">
        <v>125</v>
      </c>
      <c r="M227" s="137" t="s">
        <v>126</v>
      </c>
      <c r="N227" s="353">
        <v>0</v>
      </c>
      <c r="O227" s="84"/>
    </row>
    <row r="228" spans="1:15" s="44" customFormat="1" ht="63.75" customHeight="1" x14ac:dyDescent="0.25">
      <c r="A228" s="82">
        <v>222</v>
      </c>
      <c r="B228" s="133" t="s">
        <v>601</v>
      </c>
      <c r="C228" s="133" t="s">
        <v>634</v>
      </c>
      <c r="D228" s="133" t="s">
        <v>634</v>
      </c>
      <c r="E228" s="133" t="s">
        <v>678</v>
      </c>
      <c r="F228" s="125" t="s">
        <v>679</v>
      </c>
      <c r="G228" s="1405"/>
      <c r="H228" s="138" t="s">
        <v>125</v>
      </c>
      <c r="I228" s="133" t="s">
        <v>177</v>
      </c>
      <c r="J228" s="141" t="s">
        <v>125</v>
      </c>
      <c r="K228" s="132" t="s">
        <v>126</v>
      </c>
      <c r="L228" s="204" t="s">
        <v>125</v>
      </c>
      <c r="M228" s="137" t="s">
        <v>126</v>
      </c>
      <c r="N228" s="353">
        <v>0</v>
      </c>
      <c r="O228" s="84"/>
    </row>
    <row r="229" spans="1:15" s="44" customFormat="1" ht="63.75" customHeight="1" x14ac:dyDescent="0.25">
      <c r="A229" s="82">
        <v>223</v>
      </c>
      <c r="B229" s="133" t="s">
        <v>601</v>
      </c>
      <c r="C229" s="133" t="s">
        <v>644</v>
      </c>
      <c r="D229" s="133" t="s">
        <v>644</v>
      </c>
      <c r="E229" s="133">
        <v>70</v>
      </c>
      <c r="F229" s="125" t="s">
        <v>680</v>
      </c>
      <c r="G229" s="140" t="s">
        <v>125</v>
      </c>
      <c r="H229" s="138" t="s">
        <v>125</v>
      </c>
      <c r="I229" s="133" t="s">
        <v>321</v>
      </c>
      <c r="J229" s="141">
        <v>58</v>
      </c>
      <c r="K229" s="48">
        <v>14123</v>
      </c>
      <c r="L229" s="150">
        <v>15297</v>
      </c>
      <c r="M229" s="213">
        <v>15297</v>
      </c>
      <c r="N229" s="353">
        <v>0</v>
      </c>
      <c r="O229" s="84"/>
    </row>
    <row r="230" spans="1:15" s="44" customFormat="1" ht="63.75" customHeight="1" x14ac:dyDescent="0.25">
      <c r="A230" s="82">
        <v>224</v>
      </c>
      <c r="B230" s="133" t="s">
        <v>601</v>
      </c>
      <c r="C230" s="133" t="s">
        <v>644</v>
      </c>
      <c r="D230" s="133" t="s">
        <v>644</v>
      </c>
      <c r="E230" s="133">
        <v>71</v>
      </c>
      <c r="F230" s="125" t="s">
        <v>681</v>
      </c>
      <c r="G230" s="140" t="s">
        <v>125</v>
      </c>
      <c r="H230" s="138" t="s">
        <v>125</v>
      </c>
      <c r="I230" s="133" t="s">
        <v>321</v>
      </c>
      <c r="J230" s="141">
        <v>59</v>
      </c>
      <c r="K230" s="48">
        <v>0</v>
      </c>
      <c r="L230" s="150">
        <v>0</v>
      </c>
      <c r="M230" s="214">
        <v>0</v>
      </c>
      <c r="N230" s="353">
        <v>0</v>
      </c>
      <c r="O230" s="84"/>
    </row>
    <row r="231" spans="1:15" s="44" customFormat="1" ht="63.75" customHeight="1" x14ac:dyDescent="0.25">
      <c r="A231" s="82">
        <v>225</v>
      </c>
      <c r="B231" s="133" t="s">
        <v>601</v>
      </c>
      <c r="C231" s="133" t="s">
        <v>682</v>
      </c>
      <c r="D231" s="133" t="s">
        <v>682</v>
      </c>
      <c r="E231" s="133">
        <v>72</v>
      </c>
      <c r="F231" s="125" t="s">
        <v>683</v>
      </c>
      <c r="G231" s="140" t="s">
        <v>125</v>
      </c>
      <c r="H231" s="138" t="s">
        <v>125</v>
      </c>
      <c r="I231" s="133" t="s">
        <v>124</v>
      </c>
      <c r="J231" s="141">
        <v>60</v>
      </c>
      <c r="K231" s="132" t="s">
        <v>129</v>
      </c>
      <c r="L231" s="141" t="s">
        <v>135</v>
      </c>
      <c r="M231" s="137" t="s">
        <v>129</v>
      </c>
      <c r="N231" s="353">
        <v>0</v>
      </c>
      <c r="O231" s="84"/>
    </row>
    <row r="232" spans="1:15" s="44" customFormat="1" ht="25.5" x14ac:dyDescent="0.25">
      <c r="A232" s="82">
        <v>226</v>
      </c>
      <c r="B232" s="133" t="s">
        <v>601</v>
      </c>
      <c r="C232" s="133" t="s">
        <v>682</v>
      </c>
      <c r="D232" s="133" t="s">
        <v>603</v>
      </c>
      <c r="E232" s="133" t="s">
        <v>684</v>
      </c>
      <c r="F232" s="125" t="s">
        <v>685</v>
      </c>
      <c r="G232" s="140" t="s">
        <v>125</v>
      </c>
      <c r="H232" s="138" t="s">
        <v>125</v>
      </c>
      <c r="I232" s="133" t="s">
        <v>177</v>
      </c>
      <c r="J232" s="141" t="s">
        <v>686</v>
      </c>
      <c r="K232" s="132" t="s">
        <v>129</v>
      </c>
      <c r="L232" s="141" t="s">
        <v>129</v>
      </c>
      <c r="M232" s="137" t="s">
        <v>129</v>
      </c>
      <c r="N232" s="353">
        <v>0</v>
      </c>
      <c r="O232" s="84"/>
    </row>
    <row r="233" spans="1:15" s="44" customFormat="1" ht="25.5" x14ac:dyDescent="0.25">
      <c r="A233" s="82">
        <v>227</v>
      </c>
      <c r="B233" s="133" t="s">
        <v>601</v>
      </c>
      <c r="C233" s="133" t="s">
        <v>682</v>
      </c>
      <c r="D233" s="133" t="s">
        <v>603</v>
      </c>
      <c r="E233" s="133" t="s">
        <v>687</v>
      </c>
      <c r="F233" s="125" t="s">
        <v>688</v>
      </c>
      <c r="G233" s="140" t="s">
        <v>125</v>
      </c>
      <c r="H233" s="138" t="s">
        <v>125</v>
      </c>
      <c r="I233" s="133" t="s">
        <v>177</v>
      </c>
      <c r="J233" s="141" t="s">
        <v>689</v>
      </c>
      <c r="K233" s="132" t="s">
        <v>129</v>
      </c>
      <c r="L233" s="141" t="s">
        <v>129</v>
      </c>
      <c r="M233" s="137" t="s">
        <v>129</v>
      </c>
      <c r="N233" s="353">
        <v>0</v>
      </c>
      <c r="O233" s="87"/>
    </row>
    <row r="234" spans="1:15" s="44" customFormat="1" ht="25.5" x14ac:dyDescent="0.25">
      <c r="A234" s="82">
        <v>228</v>
      </c>
      <c r="B234" s="133" t="s">
        <v>601</v>
      </c>
      <c r="C234" s="133" t="s">
        <v>682</v>
      </c>
      <c r="D234" s="133" t="s">
        <v>603</v>
      </c>
      <c r="E234" s="133" t="s">
        <v>690</v>
      </c>
      <c r="F234" s="125" t="s">
        <v>575</v>
      </c>
      <c r="G234" s="140" t="s">
        <v>125</v>
      </c>
      <c r="H234" s="138" t="s">
        <v>125</v>
      </c>
      <c r="I234" s="133" t="s">
        <v>177</v>
      </c>
      <c r="J234" s="141" t="s">
        <v>691</v>
      </c>
      <c r="K234" s="132" t="s">
        <v>129</v>
      </c>
      <c r="L234" s="141" t="s">
        <v>129</v>
      </c>
      <c r="M234" s="137" t="s">
        <v>129</v>
      </c>
      <c r="N234" s="353">
        <v>0</v>
      </c>
      <c r="O234" s="84"/>
    </row>
    <row r="235" spans="1:15" s="44" customFormat="1" ht="153" x14ac:dyDescent="0.25">
      <c r="A235" s="82">
        <v>229</v>
      </c>
      <c r="B235" s="133" t="s">
        <v>601</v>
      </c>
      <c r="C235" s="133" t="s">
        <v>692</v>
      </c>
      <c r="D235" s="133" t="s">
        <v>692</v>
      </c>
      <c r="E235" s="133">
        <v>73</v>
      </c>
      <c r="F235" s="125" t="s">
        <v>693</v>
      </c>
      <c r="G235" s="140" t="s">
        <v>125</v>
      </c>
      <c r="H235" s="138" t="s">
        <v>125</v>
      </c>
      <c r="I235" s="133" t="s">
        <v>135</v>
      </c>
      <c r="J235" s="141">
        <v>61</v>
      </c>
      <c r="K235" s="132" t="s">
        <v>135</v>
      </c>
      <c r="L235" s="141" t="s">
        <v>135</v>
      </c>
      <c r="M235" s="137" t="s">
        <v>135</v>
      </c>
      <c r="N235" s="353">
        <v>0</v>
      </c>
      <c r="O235" s="84"/>
    </row>
    <row r="236" spans="1:15" s="44" customFormat="1" ht="25.5" x14ac:dyDescent="0.25">
      <c r="A236" s="82">
        <v>234</v>
      </c>
      <c r="B236" s="133" t="s">
        <v>601</v>
      </c>
      <c r="C236" s="133" t="s">
        <v>692</v>
      </c>
      <c r="D236" s="133" t="s">
        <v>692</v>
      </c>
      <c r="E236" s="133" t="s">
        <v>694</v>
      </c>
      <c r="F236" s="125" t="s">
        <v>695</v>
      </c>
      <c r="G236" s="140" t="s">
        <v>125</v>
      </c>
      <c r="H236" s="138" t="s">
        <v>125</v>
      </c>
      <c r="I236" s="133" t="s">
        <v>124</v>
      </c>
      <c r="J236" s="141" t="s">
        <v>580</v>
      </c>
      <c r="K236" s="132" t="s">
        <v>129</v>
      </c>
      <c r="L236" s="141" t="s">
        <v>129</v>
      </c>
      <c r="M236" s="137" t="s">
        <v>129</v>
      </c>
      <c r="N236" s="353">
        <v>0</v>
      </c>
      <c r="O236" s="84"/>
    </row>
    <row r="237" spans="1:15" s="44" customFormat="1" ht="25.5" x14ac:dyDescent="0.25">
      <c r="A237" s="82">
        <v>235</v>
      </c>
      <c r="B237" s="133" t="s">
        <v>601</v>
      </c>
      <c r="C237" s="133" t="s">
        <v>692</v>
      </c>
      <c r="D237" s="133" t="s">
        <v>692</v>
      </c>
      <c r="E237" s="133" t="s">
        <v>696</v>
      </c>
      <c r="F237" s="125" t="s">
        <v>697</v>
      </c>
      <c r="G237" s="140" t="s">
        <v>125</v>
      </c>
      <c r="H237" s="138" t="s">
        <v>125</v>
      </c>
      <c r="I237" s="133" t="s">
        <v>124</v>
      </c>
      <c r="J237" s="141" t="s">
        <v>582</v>
      </c>
      <c r="K237" s="132" t="s">
        <v>126</v>
      </c>
      <c r="L237" s="141" t="s">
        <v>126</v>
      </c>
      <c r="M237" s="137" t="s">
        <v>126</v>
      </c>
      <c r="N237" s="353">
        <v>0</v>
      </c>
      <c r="O237" s="84"/>
    </row>
    <row r="238" spans="1:15" s="44" customFormat="1" ht="127.5" x14ac:dyDescent="0.25">
      <c r="A238" s="82">
        <v>236</v>
      </c>
      <c r="B238" s="133" t="s">
        <v>601</v>
      </c>
      <c r="C238" s="133" t="s">
        <v>692</v>
      </c>
      <c r="D238" s="133" t="s">
        <v>692</v>
      </c>
      <c r="E238" s="133">
        <v>74</v>
      </c>
      <c r="F238" s="125" t="s">
        <v>698</v>
      </c>
      <c r="G238" s="140" t="s">
        <v>125</v>
      </c>
      <c r="H238" s="138" t="s">
        <v>125</v>
      </c>
      <c r="I238" s="133" t="s">
        <v>124</v>
      </c>
      <c r="J238" s="141">
        <v>62</v>
      </c>
      <c r="K238" s="132" t="s">
        <v>126</v>
      </c>
      <c r="L238" s="141" t="s">
        <v>126</v>
      </c>
      <c r="M238" s="137" t="s">
        <v>126</v>
      </c>
      <c r="N238" s="353">
        <v>0</v>
      </c>
      <c r="O238" s="84"/>
    </row>
    <row r="239" spans="1:15" s="44" customFormat="1" ht="25.5" x14ac:dyDescent="0.25">
      <c r="A239" s="82">
        <v>237</v>
      </c>
      <c r="B239" s="133" t="s">
        <v>601</v>
      </c>
      <c r="C239" s="133" t="s">
        <v>692</v>
      </c>
      <c r="D239" s="133" t="s">
        <v>692</v>
      </c>
      <c r="E239" s="133" t="s">
        <v>699</v>
      </c>
      <c r="F239" s="125" t="s">
        <v>700</v>
      </c>
      <c r="G239" s="140" t="s">
        <v>125</v>
      </c>
      <c r="H239" s="138" t="s">
        <v>125</v>
      </c>
      <c r="I239" s="133" t="s">
        <v>124</v>
      </c>
      <c r="J239" s="154" t="s">
        <v>125</v>
      </c>
      <c r="K239" s="132"/>
      <c r="L239" s="204" t="s">
        <v>125</v>
      </c>
      <c r="M239" s="137" t="s">
        <v>126</v>
      </c>
      <c r="N239" s="353">
        <v>0</v>
      </c>
      <c r="O239" s="84"/>
    </row>
    <row r="240" spans="1:15" s="44" customFormat="1" ht="25.5" x14ac:dyDescent="0.25">
      <c r="A240" s="82">
        <v>238</v>
      </c>
      <c r="B240" s="133" t="s">
        <v>601</v>
      </c>
      <c r="C240" s="133" t="s">
        <v>692</v>
      </c>
      <c r="D240" s="133" t="s">
        <v>692</v>
      </c>
      <c r="E240" s="133" t="s">
        <v>701</v>
      </c>
      <c r="F240" s="125" t="s">
        <v>702</v>
      </c>
      <c r="G240" s="140" t="s">
        <v>125</v>
      </c>
      <c r="H240" s="138" t="s">
        <v>125</v>
      </c>
      <c r="I240" s="133" t="s">
        <v>124</v>
      </c>
      <c r="J240" s="154" t="s">
        <v>125</v>
      </c>
      <c r="K240" s="132"/>
      <c r="L240" s="204" t="s">
        <v>125</v>
      </c>
      <c r="M240" s="137" t="s">
        <v>126</v>
      </c>
      <c r="N240" s="353">
        <v>0</v>
      </c>
      <c r="O240" s="84"/>
    </row>
    <row r="241" spans="1:15" s="44" customFormat="1" ht="25.5" x14ac:dyDescent="0.25">
      <c r="A241" s="82">
        <v>239</v>
      </c>
      <c r="B241" s="133" t="s">
        <v>601</v>
      </c>
      <c r="C241" s="133" t="s">
        <v>692</v>
      </c>
      <c r="D241" s="133" t="s">
        <v>692</v>
      </c>
      <c r="E241" s="133" t="s">
        <v>703</v>
      </c>
      <c r="F241" s="125" t="s">
        <v>704</v>
      </c>
      <c r="G241" s="140" t="s">
        <v>125</v>
      </c>
      <c r="H241" s="138" t="s">
        <v>125</v>
      </c>
      <c r="I241" s="133" t="s">
        <v>124</v>
      </c>
      <c r="J241" s="154" t="s">
        <v>125</v>
      </c>
      <c r="K241" s="132"/>
      <c r="L241" s="204" t="s">
        <v>125</v>
      </c>
      <c r="M241" s="137" t="s">
        <v>126</v>
      </c>
      <c r="N241" s="353">
        <v>0</v>
      </c>
      <c r="O241" s="84"/>
    </row>
    <row r="242" spans="1:15" s="44" customFormat="1" ht="81.75" customHeight="1" x14ac:dyDescent="0.25">
      <c r="A242" s="82">
        <v>240</v>
      </c>
      <c r="B242" s="133" t="s">
        <v>601</v>
      </c>
      <c r="C242" s="133" t="s">
        <v>692</v>
      </c>
      <c r="D242" s="133" t="s">
        <v>692</v>
      </c>
      <c r="E242" s="133" t="s">
        <v>705</v>
      </c>
      <c r="F242" s="125" t="s">
        <v>706</v>
      </c>
      <c r="G242" s="140" t="s">
        <v>125</v>
      </c>
      <c r="H242" s="138" t="s">
        <v>125</v>
      </c>
      <c r="I242" s="133" t="s">
        <v>124</v>
      </c>
      <c r="J242" s="154" t="s">
        <v>125</v>
      </c>
      <c r="K242" s="132"/>
      <c r="L242" s="204" t="s">
        <v>125</v>
      </c>
      <c r="M242" s="137" t="s">
        <v>126</v>
      </c>
      <c r="N242" s="353">
        <v>0</v>
      </c>
      <c r="O242" s="84"/>
    </row>
    <row r="243" spans="1:15" s="44" customFormat="1" ht="81.75" customHeight="1" x14ac:dyDescent="0.25">
      <c r="A243" s="82">
        <v>241</v>
      </c>
      <c r="B243" s="133" t="s">
        <v>601</v>
      </c>
      <c r="C243" s="133" t="s">
        <v>692</v>
      </c>
      <c r="D243" s="133" t="s">
        <v>692</v>
      </c>
      <c r="E243" s="133" t="s">
        <v>707</v>
      </c>
      <c r="F243" s="125" t="s">
        <v>708</v>
      </c>
      <c r="G243" s="140" t="s">
        <v>125</v>
      </c>
      <c r="H243" s="138" t="s">
        <v>125</v>
      </c>
      <c r="I243" s="133" t="s">
        <v>124</v>
      </c>
      <c r="J243" s="154" t="s">
        <v>125</v>
      </c>
      <c r="K243" s="13"/>
      <c r="L243" s="204" t="s">
        <v>125</v>
      </c>
      <c r="M243" s="218" t="s">
        <v>709</v>
      </c>
      <c r="N243" s="353">
        <v>0</v>
      </c>
      <c r="O243" s="84"/>
    </row>
    <row r="244" spans="1:15" s="44" customFormat="1" ht="81.75" customHeight="1" x14ac:dyDescent="0.25">
      <c r="A244" s="82">
        <v>242</v>
      </c>
      <c r="B244" s="133" t="s">
        <v>601</v>
      </c>
      <c r="C244" s="133" t="s">
        <v>664</v>
      </c>
      <c r="D244" s="133" t="s">
        <v>295</v>
      </c>
      <c r="E244" s="133">
        <v>75</v>
      </c>
      <c r="F244" s="125" t="s">
        <v>710</v>
      </c>
      <c r="G244" s="140" t="s">
        <v>125</v>
      </c>
      <c r="H244" s="138" t="s">
        <v>125</v>
      </c>
      <c r="I244" s="133" t="s">
        <v>124</v>
      </c>
      <c r="J244" s="141" t="s">
        <v>125</v>
      </c>
      <c r="K244" s="132" t="s">
        <v>126</v>
      </c>
      <c r="L244" s="204" t="s">
        <v>125</v>
      </c>
      <c r="M244" s="137" t="s">
        <v>129</v>
      </c>
      <c r="N244" s="353">
        <v>0</v>
      </c>
      <c r="O244" s="84" t="s">
        <v>711</v>
      </c>
    </row>
    <row r="245" spans="1:15" s="44" customFormat="1" ht="81.75" customHeight="1" x14ac:dyDescent="0.25">
      <c r="A245" s="82">
        <v>243</v>
      </c>
      <c r="B245" s="133" t="s">
        <v>601</v>
      </c>
      <c r="C245" s="133" t="s">
        <v>664</v>
      </c>
      <c r="D245" s="133" t="s">
        <v>712</v>
      </c>
      <c r="E245" s="133">
        <v>76</v>
      </c>
      <c r="F245" s="125" t="s">
        <v>713</v>
      </c>
      <c r="G245" s="1404">
        <v>46</v>
      </c>
      <c r="H245" s="152">
        <v>0.1</v>
      </c>
      <c r="I245" s="133" t="s">
        <v>177</v>
      </c>
      <c r="J245" s="141" t="s">
        <v>125</v>
      </c>
      <c r="K245" s="132" t="s">
        <v>126</v>
      </c>
      <c r="L245" s="204" t="s">
        <v>125</v>
      </c>
      <c r="M245" s="137" t="s">
        <v>126</v>
      </c>
      <c r="N245" s="205">
        <v>0</v>
      </c>
      <c r="O245" s="84"/>
    </row>
    <row r="246" spans="1:15" s="44" customFormat="1" ht="81.75" customHeight="1" x14ac:dyDescent="0.25">
      <c r="A246" s="82">
        <v>244</v>
      </c>
      <c r="B246" s="133" t="s">
        <v>601</v>
      </c>
      <c r="C246" s="133" t="s">
        <v>664</v>
      </c>
      <c r="D246" s="133" t="s">
        <v>712</v>
      </c>
      <c r="E246" s="133" t="s">
        <v>714</v>
      </c>
      <c r="F246" s="125" t="s">
        <v>715</v>
      </c>
      <c r="G246" s="1422"/>
      <c r="H246" s="138" t="s">
        <v>125</v>
      </c>
      <c r="I246" s="133" t="s">
        <v>177</v>
      </c>
      <c r="J246" s="141" t="s">
        <v>125</v>
      </c>
      <c r="K246" s="132" t="s">
        <v>126</v>
      </c>
      <c r="L246" s="204" t="s">
        <v>125</v>
      </c>
      <c r="M246" s="137" t="s">
        <v>126</v>
      </c>
      <c r="N246" s="353">
        <v>0</v>
      </c>
      <c r="O246" s="84"/>
    </row>
    <row r="247" spans="1:15" s="44" customFormat="1" ht="51" x14ac:dyDescent="0.25">
      <c r="A247" s="82">
        <v>245</v>
      </c>
      <c r="B247" s="133" t="s">
        <v>601</v>
      </c>
      <c r="C247" s="133" t="s">
        <v>664</v>
      </c>
      <c r="D247" s="133" t="s">
        <v>712</v>
      </c>
      <c r="E247" s="133" t="s">
        <v>716</v>
      </c>
      <c r="F247" s="125" t="s">
        <v>717</v>
      </c>
      <c r="G247" s="1422"/>
      <c r="H247" s="138" t="s">
        <v>125</v>
      </c>
      <c r="I247" s="133" t="s">
        <v>177</v>
      </c>
      <c r="J247" s="141" t="s">
        <v>125</v>
      </c>
      <c r="K247" s="132" t="s">
        <v>126</v>
      </c>
      <c r="L247" s="204" t="s">
        <v>125</v>
      </c>
      <c r="M247" s="137" t="s">
        <v>126</v>
      </c>
      <c r="N247" s="353">
        <v>0</v>
      </c>
      <c r="O247" s="84"/>
    </row>
    <row r="248" spans="1:15" s="44" customFormat="1" ht="63.75" customHeight="1" x14ac:dyDescent="0.25">
      <c r="A248" s="82">
        <v>246</v>
      </c>
      <c r="B248" s="133" t="s">
        <v>601</v>
      </c>
      <c r="C248" s="133" t="s">
        <v>664</v>
      </c>
      <c r="D248" s="133" t="s">
        <v>712</v>
      </c>
      <c r="E248" s="133" t="s">
        <v>718</v>
      </c>
      <c r="F248" s="125" t="s">
        <v>719</v>
      </c>
      <c r="G248" s="1422"/>
      <c r="H248" s="138" t="s">
        <v>125</v>
      </c>
      <c r="I248" s="133" t="s">
        <v>177</v>
      </c>
      <c r="J248" s="141" t="s">
        <v>125</v>
      </c>
      <c r="K248" s="132" t="s">
        <v>126</v>
      </c>
      <c r="L248" s="204" t="s">
        <v>125</v>
      </c>
      <c r="M248" s="137" t="s">
        <v>126</v>
      </c>
      <c r="N248" s="353">
        <v>0</v>
      </c>
      <c r="O248" s="84"/>
    </row>
    <row r="249" spans="1:15" s="44" customFormat="1" ht="63.75" customHeight="1" x14ac:dyDescent="0.25">
      <c r="A249" s="82">
        <v>247</v>
      </c>
      <c r="B249" s="133" t="s">
        <v>601</v>
      </c>
      <c r="C249" s="133" t="s">
        <v>664</v>
      </c>
      <c r="D249" s="133" t="s">
        <v>712</v>
      </c>
      <c r="E249" s="133" t="s">
        <v>720</v>
      </c>
      <c r="F249" s="125" t="s">
        <v>721</v>
      </c>
      <c r="G249" s="1405"/>
      <c r="H249" s="138" t="s">
        <v>125</v>
      </c>
      <c r="I249" s="133" t="s">
        <v>177</v>
      </c>
      <c r="J249" s="141" t="s">
        <v>125</v>
      </c>
      <c r="K249" s="132" t="s">
        <v>126</v>
      </c>
      <c r="L249" s="204" t="s">
        <v>125</v>
      </c>
      <c r="M249" s="137" t="s">
        <v>126</v>
      </c>
      <c r="N249" s="353">
        <v>0</v>
      </c>
      <c r="O249" s="84"/>
    </row>
    <row r="250" spans="1:15" s="44" customFormat="1" ht="63.75" customHeight="1" x14ac:dyDescent="0.25">
      <c r="A250" s="82">
        <v>248</v>
      </c>
      <c r="B250" s="133" t="s">
        <v>601</v>
      </c>
      <c r="C250" s="133" t="s">
        <v>664</v>
      </c>
      <c r="D250" s="133" t="s">
        <v>712</v>
      </c>
      <c r="E250" s="133">
        <v>77</v>
      </c>
      <c r="F250" s="125" t="s">
        <v>722</v>
      </c>
      <c r="G250" s="1404">
        <v>47</v>
      </c>
      <c r="H250" s="152">
        <v>0.25</v>
      </c>
      <c r="I250" s="133" t="s">
        <v>177</v>
      </c>
      <c r="J250" s="141">
        <v>63</v>
      </c>
      <c r="K250" s="132" t="s">
        <v>126</v>
      </c>
      <c r="L250" s="141" t="s">
        <v>126</v>
      </c>
      <c r="M250" s="137" t="s">
        <v>126</v>
      </c>
      <c r="N250" s="205">
        <v>0</v>
      </c>
      <c r="O250" s="84"/>
    </row>
    <row r="251" spans="1:15" s="44" customFormat="1" ht="63.75" customHeight="1" x14ac:dyDescent="0.25">
      <c r="A251" s="82">
        <v>249</v>
      </c>
      <c r="B251" s="133" t="s">
        <v>601</v>
      </c>
      <c r="C251" s="133" t="s">
        <v>664</v>
      </c>
      <c r="D251" s="133" t="s">
        <v>712</v>
      </c>
      <c r="E251" s="133" t="s">
        <v>723</v>
      </c>
      <c r="F251" s="125" t="s">
        <v>724</v>
      </c>
      <c r="G251" s="1422"/>
      <c r="H251" s="138" t="s">
        <v>125</v>
      </c>
      <c r="I251" s="133" t="s">
        <v>177</v>
      </c>
      <c r="J251" s="141" t="s">
        <v>609</v>
      </c>
      <c r="K251" s="132" t="s">
        <v>126</v>
      </c>
      <c r="L251" s="141"/>
      <c r="M251" s="137" t="s">
        <v>407</v>
      </c>
      <c r="N251" s="353">
        <v>0</v>
      </c>
      <c r="O251" s="84"/>
    </row>
    <row r="252" spans="1:15" s="44" customFormat="1" ht="51" x14ac:dyDescent="0.25">
      <c r="A252" s="82">
        <v>250</v>
      </c>
      <c r="B252" s="133" t="s">
        <v>601</v>
      </c>
      <c r="C252" s="133" t="s">
        <v>664</v>
      </c>
      <c r="D252" s="133" t="s">
        <v>712</v>
      </c>
      <c r="E252" s="133" t="s">
        <v>725</v>
      </c>
      <c r="F252" s="125" t="s">
        <v>726</v>
      </c>
      <c r="G252" s="1422"/>
      <c r="H252" s="138" t="s">
        <v>125</v>
      </c>
      <c r="I252" s="133" t="s">
        <v>177</v>
      </c>
      <c r="J252" s="141" t="s">
        <v>727</v>
      </c>
      <c r="K252" s="132" t="s">
        <v>126</v>
      </c>
      <c r="L252" s="141"/>
      <c r="M252" s="137" t="s">
        <v>407</v>
      </c>
      <c r="N252" s="353">
        <v>0</v>
      </c>
      <c r="O252" s="84"/>
    </row>
    <row r="253" spans="1:15" s="44" customFormat="1" ht="63.75" customHeight="1" x14ac:dyDescent="0.25">
      <c r="A253" s="82">
        <v>251</v>
      </c>
      <c r="B253" s="133" t="s">
        <v>601</v>
      </c>
      <c r="C253" s="133" t="s">
        <v>664</v>
      </c>
      <c r="D253" s="133" t="s">
        <v>712</v>
      </c>
      <c r="E253" s="133" t="s">
        <v>728</v>
      </c>
      <c r="F253" s="125" t="s">
        <v>729</v>
      </c>
      <c r="G253" s="1422"/>
      <c r="H253" s="138" t="s">
        <v>125</v>
      </c>
      <c r="I253" s="133" t="s">
        <v>177</v>
      </c>
      <c r="J253" s="141" t="s">
        <v>730</v>
      </c>
      <c r="K253" s="132" t="s">
        <v>126</v>
      </c>
      <c r="L253" s="141"/>
      <c r="M253" s="137" t="s">
        <v>407</v>
      </c>
      <c r="N253" s="353">
        <v>0</v>
      </c>
      <c r="O253" s="84"/>
    </row>
    <row r="254" spans="1:15" s="44" customFormat="1" ht="63.75" customHeight="1" x14ac:dyDescent="0.25">
      <c r="A254" s="82">
        <v>252</v>
      </c>
      <c r="B254" s="133" t="s">
        <v>601</v>
      </c>
      <c r="C254" s="133" t="s">
        <v>664</v>
      </c>
      <c r="D254" s="133" t="s">
        <v>712</v>
      </c>
      <c r="E254" s="133" t="s">
        <v>731</v>
      </c>
      <c r="F254" s="125" t="s">
        <v>732</v>
      </c>
      <c r="G254" s="1405"/>
      <c r="H254" s="138" t="s">
        <v>125</v>
      </c>
      <c r="I254" s="133" t="s">
        <v>177</v>
      </c>
      <c r="J254" s="141" t="s">
        <v>733</v>
      </c>
      <c r="K254" s="132" t="s">
        <v>126</v>
      </c>
      <c r="L254" s="141"/>
      <c r="M254" s="137" t="s">
        <v>407</v>
      </c>
      <c r="N254" s="353">
        <v>0</v>
      </c>
      <c r="O254" s="84"/>
    </row>
    <row r="255" spans="1:15" s="44" customFormat="1" ht="63.75" customHeight="1" x14ac:dyDescent="0.25">
      <c r="A255" s="82">
        <v>253</v>
      </c>
      <c r="B255" s="133" t="s">
        <v>601</v>
      </c>
      <c r="C255" s="133" t="s">
        <v>664</v>
      </c>
      <c r="D255" s="133" t="s">
        <v>712</v>
      </c>
      <c r="E255" s="133">
        <v>78</v>
      </c>
      <c r="F255" s="125" t="s">
        <v>734</v>
      </c>
      <c r="G255" s="140">
        <v>48</v>
      </c>
      <c r="H255" s="152">
        <v>0.1</v>
      </c>
      <c r="I255" s="133" t="s">
        <v>177</v>
      </c>
      <c r="J255" s="141">
        <v>64</v>
      </c>
      <c r="K255" s="132" t="s">
        <v>126</v>
      </c>
      <c r="L255" s="141" t="s">
        <v>126</v>
      </c>
      <c r="M255" s="137" t="s">
        <v>407</v>
      </c>
      <c r="N255" s="205">
        <v>0</v>
      </c>
      <c r="O255" s="84"/>
    </row>
    <row r="256" spans="1:15" s="44" customFormat="1" ht="63.75" customHeight="1" x14ac:dyDescent="0.25">
      <c r="A256" s="82">
        <v>254</v>
      </c>
      <c r="B256" s="133" t="s">
        <v>735</v>
      </c>
      <c r="C256" s="133" t="s">
        <v>736</v>
      </c>
      <c r="D256" s="133" t="s">
        <v>736</v>
      </c>
      <c r="E256" s="133">
        <v>79</v>
      </c>
      <c r="F256" s="125" t="s">
        <v>737</v>
      </c>
      <c r="G256" s="140">
        <v>49</v>
      </c>
      <c r="H256" s="139">
        <v>0.1</v>
      </c>
      <c r="I256" s="133" t="s">
        <v>124</v>
      </c>
      <c r="J256" s="141">
        <v>65</v>
      </c>
      <c r="K256" s="132" t="s">
        <v>126</v>
      </c>
      <c r="L256" s="141" t="s">
        <v>126</v>
      </c>
      <c r="M256" s="137" t="s">
        <v>126</v>
      </c>
      <c r="N256" s="205">
        <v>0</v>
      </c>
      <c r="O256" s="84"/>
    </row>
    <row r="257" spans="1:15" s="44" customFormat="1" ht="63.75" customHeight="1" x14ac:dyDescent="0.25">
      <c r="A257" s="82">
        <v>255</v>
      </c>
      <c r="B257" s="133" t="s">
        <v>735</v>
      </c>
      <c r="C257" s="133" t="s">
        <v>736</v>
      </c>
      <c r="D257" s="133" t="s">
        <v>736</v>
      </c>
      <c r="E257" s="133" t="s">
        <v>738</v>
      </c>
      <c r="F257" s="125" t="s">
        <v>739</v>
      </c>
      <c r="G257" s="140">
        <v>50</v>
      </c>
      <c r="H257" s="139">
        <v>0.1</v>
      </c>
      <c r="I257" s="133" t="s">
        <v>124</v>
      </c>
      <c r="J257" s="141" t="s">
        <v>646</v>
      </c>
      <c r="K257" s="132" t="s">
        <v>126</v>
      </c>
      <c r="L257" s="141" t="s">
        <v>129</v>
      </c>
      <c r="M257" s="137" t="s">
        <v>126</v>
      </c>
      <c r="N257" s="205">
        <v>0</v>
      </c>
      <c r="O257" s="84" t="s">
        <v>740</v>
      </c>
    </row>
    <row r="258" spans="1:15" s="44" customFormat="1" ht="114.75" x14ac:dyDescent="0.25">
      <c r="A258" s="82">
        <v>256</v>
      </c>
      <c r="B258" s="133" t="s">
        <v>735</v>
      </c>
      <c r="C258" s="133" t="s">
        <v>736</v>
      </c>
      <c r="D258" s="133" t="s">
        <v>736</v>
      </c>
      <c r="E258" s="133">
        <v>80</v>
      </c>
      <c r="F258" s="125" t="s">
        <v>741</v>
      </c>
      <c r="G258" s="140">
        <v>51</v>
      </c>
      <c r="H258" s="139">
        <v>0.2</v>
      </c>
      <c r="I258" s="133" t="s">
        <v>742</v>
      </c>
      <c r="J258" s="141">
        <v>66</v>
      </c>
      <c r="K258" s="62">
        <v>0.12</v>
      </c>
      <c r="L258" s="219" t="s">
        <v>743</v>
      </c>
      <c r="M258" s="220">
        <v>0.15</v>
      </c>
      <c r="N258" s="217">
        <v>0.2</v>
      </c>
      <c r="O258" s="84" t="s">
        <v>744</v>
      </c>
    </row>
    <row r="259" spans="1:15" s="44" customFormat="1" ht="63.75" x14ac:dyDescent="0.25">
      <c r="A259" s="82">
        <v>257</v>
      </c>
      <c r="B259" s="133" t="s">
        <v>735</v>
      </c>
      <c r="C259" s="133" t="s">
        <v>736</v>
      </c>
      <c r="D259" s="133" t="s">
        <v>736</v>
      </c>
      <c r="E259" s="133">
        <v>81</v>
      </c>
      <c r="F259" s="125" t="s">
        <v>745</v>
      </c>
      <c r="G259" s="140" t="s">
        <v>125</v>
      </c>
      <c r="H259" s="138" t="s">
        <v>125</v>
      </c>
      <c r="I259" s="133" t="s">
        <v>321</v>
      </c>
      <c r="J259" s="141">
        <v>67</v>
      </c>
      <c r="K259" s="48">
        <v>10631</v>
      </c>
      <c r="L259" s="150">
        <v>5423</v>
      </c>
      <c r="M259" s="151">
        <v>4638</v>
      </c>
      <c r="N259" s="353">
        <v>0</v>
      </c>
      <c r="O259" s="84" t="s">
        <v>746</v>
      </c>
    </row>
    <row r="260" spans="1:15" s="44" customFormat="1" ht="63.75" customHeight="1" x14ac:dyDescent="0.25">
      <c r="A260" s="82">
        <v>258</v>
      </c>
      <c r="B260" s="133" t="s">
        <v>735</v>
      </c>
      <c r="C260" s="133" t="s">
        <v>736</v>
      </c>
      <c r="D260" s="133" t="s">
        <v>736</v>
      </c>
      <c r="E260" s="133">
        <v>82</v>
      </c>
      <c r="F260" s="125" t="s">
        <v>747</v>
      </c>
      <c r="G260" s="140" t="s">
        <v>125</v>
      </c>
      <c r="H260" s="138" t="s">
        <v>125</v>
      </c>
      <c r="I260" s="133" t="s">
        <v>321</v>
      </c>
      <c r="J260" s="141">
        <v>68</v>
      </c>
      <c r="K260" s="48">
        <v>4654</v>
      </c>
      <c r="L260" s="150">
        <v>4654</v>
      </c>
      <c r="M260" s="151">
        <v>5946</v>
      </c>
      <c r="N260" s="353">
        <v>0</v>
      </c>
      <c r="O260" s="84"/>
    </row>
    <row r="261" spans="1:15" s="44" customFormat="1" ht="63.75" customHeight="1" x14ac:dyDescent="0.25">
      <c r="A261" s="82">
        <v>259</v>
      </c>
      <c r="B261" s="133" t="s">
        <v>735</v>
      </c>
      <c r="C261" s="133" t="s">
        <v>748</v>
      </c>
      <c r="D261" s="133" t="s">
        <v>748</v>
      </c>
      <c r="E261" s="133">
        <v>83</v>
      </c>
      <c r="F261" s="125" t="s">
        <v>749</v>
      </c>
      <c r="G261" s="140" t="s">
        <v>125</v>
      </c>
      <c r="H261" s="138" t="s">
        <v>125</v>
      </c>
      <c r="I261" s="133" t="s">
        <v>135</v>
      </c>
      <c r="J261" s="141">
        <v>69</v>
      </c>
      <c r="K261" s="59" t="s">
        <v>135</v>
      </c>
      <c r="L261" s="141" t="s">
        <v>135</v>
      </c>
      <c r="M261" s="137" t="s">
        <v>135</v>
      </c>
      <c r="N261" s="353">
        <v>0</v>
      </c>
      <c r="O261" s="84"/>
    </row>
    <row r="262" spans="1:15" s="44" customFormat="1" ht="63.75" customHeight="1" x14ac:dyDescent="0.25">
      <c r="A262" s="82">
        <v>260</v>
      </c>
      <c r="B262" s="133" t="s">
        <v>735</v>
      </c>
      <c r="C262" s="133" t="s">
        <v>748</v>
      </c>
      <c r="D262" s="133" t="s">
        <v>748</v>
      </c>
      <c r="E262" s="133" t="s">
        <v>750</v>
      </c>
      <c r="F262" s="125" t="s">
        <v>751</v>
      </c>
      <c r="G262" s="1404">
        <v>52</v>
      </c>
      <c r="H262" s="1406">
        <v>0.3</v>
      </c>
      <c r="I262" s="133" t="s">
        <v>124</v>
      </c>
      <c r="J262" s="141" t="s">
        <v>752</v>
      </c>
      <c r="K262" s="132" t="s">
        <v>129</v>
      </c>
      <c r="L262" s="141" t="s">
        <v>129</v>
      </c>
      <c r="M262" s="137" t="s">
        <v>129</v>
      </c>
      <c r="N262" s="1408">
        <v>0.3</v>
      </c>
      <c r="O262" s="84" t="s">
        <v>753</v>
      </c>
    </row>
    <row r="263" spans="1:15" s="44" customFormat="1" ht="63.75" customHeight="1" x14ac:dyDescent="0.25">
      <c r="A263" s="82">
        <v>261</v>
      </c>
      <c r="B263" s="133" t="s">
        <v>735</v>
      </c>
      <c r="C263" s="133" t="s">
        <v>748</v>
      </c>
      <c r="D263" s="133" t="s">
        <v>748</v>
      </c>
      <c r="E263" s="133" t="s">
        <v>754</v>
      </c>
      <c r="F263" s="125" t="s">
        <v>755</v>
      </c>
      <c r="G263" s="1405"/>
      <c r="H263" s="1407"/>
      <c r="I263" s="133" t="s">
        <v>124</v>
      </c>
      <c r="J263" s="141" t="s">
        <v>676</v>
      </c>
      <c r="K263" s="132" t="s">
        <v>129</v>
      </c>
      <c r="L263" s="141" t="s">
        <v>129</v>
      </c>
      <c r="M263" s="137" t="s">
        <v>129</v>
      </c>
      <c r="N263" s="1409"/>
      <c r="O263" s="84" t="s">
        <v>753</v>
      </c>
    </row>
    <row r="264" spans="1:15" s="44" customFormat="1" ht="63.75" customHeight="1" x14ac:dyDescent="0.25">
      <c r="A264" s="82">
        <v>262</v>
      </c>
      <c r="B264" s="133" t="s">
        <v>735</v>
      </c>
      <c r="C264" s="133" t="s">
        <v>756</v>
      </c>
      <c r="D264" s="133" t="s">
        <v>756</v>
      </c>
      <c r="E264" s="133">
        <v>84</v>
      </c>
      <c r="F264" s="125" t="s">
        <v>757</v>
      </c>
      <c r="G264" s="1404">
        <v>53</v>
      </c>
      <c r="H264" s="1406">
        <v>0.3</v>
      </c>
      <c r="I264" s="133" t="s">
        <v>124</v>
      </c>
      <c r="J264" s="141">
        <v>70</v>
      </c>
      <c r="K264" s="132" t="s">
        <v>129</v>
      </c>
      <c r="L264" s="141" t="s">
        <v>129</v>
      </c>
      <c r="M264" s="137" t="s">
        <v>129</v>
      </c>
      <c r="N264" s="1408">
        <v>0.3</v>
      </c>
      <c r="O264" s="84"/>
    </row>
    <row r="265" spans="1:15" s="44" customFormat="1" ht="63.75" customHeight="1" x14ac:dyDescent="0.25">
      <c r="A265" s="82">
        <v>263</v>
      </c>
      <c r="B265" s="133" t="s">
        <v>735</v>
      </c>
      <c r="C265" s="133" t="s">
        <v>756</v>
      </c>
      <c r="D265" s="133" t="s">
        <v>756</v>
      </c>
      <c r="E265" s="133">
        <v>85</v>
      </c>
      <c r="F265" s="125" t="s">
        <v>758</v>
      </c>
      <c r="G265" s="1405"/>
      <c r="H265" s="1407"/>
      <c r="I265" s="133" t="s">
        <v>124</v>
      </c>
      <c r="J265" s="141">
        <v>71</v>
      </c>
      <c r="K265" s="132" t="s">
        <v>129</v>
      </c>
      <c r="L265" s="141" t="s">
        <v>129</v>
      </c>
      <c r="M265" s="137" t="s">
        <v>129</v>
      </c>
      <c r="N265" s="1409"/>
      <c r="O265" s="84"/>
    </row>
    <row r="266" spans="1:15" x14ac:dyDescent="0.25">
      <c r="N266" s="221"/>
    </row>
  </sheetData>
  <sheetProtection formatCells="0" formatColumns="0" formatRows="0" insertColumns="0" insertRows="0" insertHyperlinks="0" deleteColumns="0" deleteRows="0" sort="0" autoFilter="0" pivotTables="0"/>
  <mergeCells count="36">
    <mergeCell ref="L3:O3"/>
    <mergeCell ref="A4:E4"/>
    <mergeCell ref="F4:K4"/>
    <mergeCell ref="L4:O4"/>
    <mergeCell ref="A5:E5"/>
    <mergeCell ref="F5:K5"/>
    <mergeCell ref="L5:O5"/>
    <mergeCell ref="G7:G8"/>
    <mergeCell ref="H7:H8"/>
    <mergeCell ref="N7:N8"/>
    <mergeCell ref="G9:G12"/>
    <mergeCell ref="N11:N12"/>
    <mergeCell ref="G180:G183"/>
    <mergeCell ref="G197:G211"/>
    <mergeCell ref="G225:G228"/>
    <mergeCell ref="G17:G19"/>
    <mergeCell ref="G39:G42"/>
    <mergeCell ref="G43:G56"/>
    <mergeCell ref="G102:G113"/>
    <mergeCell ref="G134:G139"/>
    <mergeCell ref="G264:G265"/>
    <mergeCell ref="H264:H265"/>
    <mergeCell ref="N264:N265"/>
    <mergeCell ref="A1:O1"/>
    <mergeCell ref="A2:E2"/>
    <mergeCell ref="F2:K2"/>
    <mergeCell ref="L2:O2"/>
    <mergeCell ref="A3:E3"/>
    <mergeCell ref="F3:K3"/>
    <mergeCell ref="G245:G249"/>
    <mergeCell ref="G250:G254"/>
    <mergeCell ref="G262:G263"/>
    <mergeCell ref="H262:H263"/>
    <mergeCell ref="N262:N263"/>
    <mergeCell ref="G156:G160"/>
    <mergeCell ref="G170:G176"/>
  </mergeCells>
  <phoneticPr fontId="6" type="noConversion"/>
  <dataValidations count="9">
    <dataValidation type="list" allowBlank="1" showInputMessage="1" showErrorMessage="1" sqref="I129 M7 L65:M65 M231 K150:M150 K144:M144 L45:M55 M163 K57:M57 M244 M161 K21:M21 K69:M69 M236:M242 L256:M257 M23:M24 K161 K262:M265 L184:M184 M9 K87:M92 K129:M129 K186:M194 K244:K257 L236:L238 L223:L224 K167:K169 K63 K18:K19 K23:K33 K59 K65:K66 K71 K73 K177:K184 K231:K234 K7:K9 K11:K16 K236:K242 K39:K42 K35:K37 L167:M167 M217:M225 M11:M16 M18:M19" xr:uid="{00000000-0002-0000-0100-000000000000}">
      <formula1>"SI,NO"</formula1>
    </dataValidation>
    <dataValidation type="list" allowBlank="1" showInputMessage="1" showErrorMessage="1" sqref="L94:M97 L178:M179 K140:K143 K94:K101 K163:K166 K223:K228 K147:K149 K196 K170:K176 K157:K160 K152:K155 K213:K221 K198:K211 K45:K56 K122:K128 K116:K119 K103:K112 K135:K138 K114 M8" xr:uid="{00000000-0002-0000-0100-000001000000}">
      <formula1>"SI,NO,NO APLICA"</formula1>
    </dataValidation>
    <dataValidation type="whole" allowBlank="1" showInputMessage="1" showErrorMessage="1" sqref="I130 K130:M130 L261:M261 M197 L235:M235 L185:M185 M8 L231 K122:K128 K20 K67:K68 K229:K230 K74:K76 K81 K78 K259:K260 K60 K43 K145 K116:K119" xr:uid="{00000000-0002-0000-0100-000002000000}">
      <formula1>0</formula1>
      <formula2>10000000</formula2>
    </dataValidation>
    <dataValidation type="list" allowBlank="1" showInputMessage="1" showErrorMessage="1" sqref="N131" xr:uid="{00000000-0002-0000-0100-000003000000}">
      <formula1>"0%,30%"</formula1>
    </dataValidation>
    <dataValidation type="list" allowBlank="1" showInputMessage="1" showErrorMessage="1" sqref="N258" xr:uid="{00000000-0002-0000-0100-000004000000}">
      <formula1>"0%,20%"</formula1>
    </dataValidation>
    <dataValidation type="list" allowBlank="1" showInputMessage="1" showErrorMessage="1" sqref="N100" xr:uid="{00000000-0002-0000-0100-000005000000}">
      <formula1>"0%,20%,39%,50%"</formula1>
    </dataValidation>
    <dataValidation type="decimal" allowBlank="1" showInputMessage="1" showErrorMessage="1" sqref="K61 K79 K131" xr:uid="{00000000-0002-0000-0100-000006000000}">
      <formula1>0</formula1>
      <formula2>10000000</formula2>
    </dataValidation>
    <dataValidation type="list" allowBlank="1" showInputMessage="1" showErrorMessage="1" sqref="L159:M160 L166 L98:M98 M117:M119 M100:M101 L141:L142 L101 L135:L139 L161 L163 L103:M114 M115 M134:M139" xr:uid="{00000000-0002-0000-0100-000007000000}">
      <formula1>"SI,NO,NO APLICA,VACIO"</formula1>
    </dataValidation>
    <dataValidation type="list" allowBlank="1" showInputMessage="1" showErrorMessage="1" sqref="M169:M177 M59 L63:M63 M25:M33 L232:M234 L181:L183 M152:M158 M164:M166 M73 L147:M149 M66 M140:M143 M71 L99:M99 M196 L213:M216 L157:L158 M180:M183 M226:M228 L39:M41 M198:M211 L121:M128 L36:L37 L250:L255 L152:L155 L169 M35:M37 M162 M245:M255" xr:uid="{00000000-0002-0000-0100-000008000000}">
      <formula1>"SI,NO,VACIO"</formula1>
    </dataValidation>
  </dataValidations>
  <hyperlinks>
    <hyperlink ref="O35" r:id="rId1" xr:uid="{00000000-0004-0000-0100-000000000000}"/>
    <hyperlink ref="O73" r:id="rId2" xr:uid="{00000000-0004-0000-0100-000001000000}"/>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9000000}">
          <x14:formula1>
            <xm:f>'https://alcaldiabogota.sharepoint.com/Users/carlos andres lopez/Downloads/[20230309HerramientaVerificacion2022 (2).xlsx]Listas'!#REF!</xm:f>
          </x14:formula1>
          <xm:sqref>L2:L5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0"/>
  </sheetPr>
  <dimension ref="A1:P275"/>
  <sheetViews>
    <sheetView zoomScale="82" zoomScaleNormal="82"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7.42578125" style="3" customWidth="1"/>
    <col min="13" max="13" width="22.140625"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1138</v>
      </c>
      <c r="G2" s="1544"/>
      <c r="H2" s="1544"/>
      <c r="I2" s="1544"/>
      <c r="J2" s="1544"/>
      <c r="K2" s="1544"/>
      <c r="L2" s="1543"/>
      <c r="M2" s="1543"/>
      <c r="N2" s="1543"/>
      <c r="O2" s="1543"/>
    </row>
    <row r="3" spans="1:15" s="24" customFormat="1" ht="18.75" customHeight="1" x14ac:dyDescent="0.25">
      <c r="A3" s="1541" t="s">
        <v>101</v>
      </c>
      <c r="B3" s="1541"/>
      <c r="C3" s="1541"/>
      <c r="D3" s="1541"/>
      <c r="E3" s="1541"/>
      <c r="F3" s="1544">
        <v>1010</v>
      </c>
      <c r="G3" s="1544"/>
      <c r="H3" s="1544"/>
      <c r="I3" s="1544"/>
      <c r="J3" s="1544"/>
      <c r="K3" s="1544"/>
      <c r="L3" s="1543"/>
      <c r="M3" s="1543"/>
      <c r="N3" s="1543"/>
      <c r="O3" s="1543"/>
    </row>
    <row r="4" spans="1:15" s="24" customFormat="1" ht="18.75" customHeight="1" x14ac:dyDescent="0.25">
      <c r="A4" s="1541" t="s">
        <v>102</v>
      </c>
      <c r="B4" s="1541"/>
      <c r="C4" s="1541"/>
      <c r="D4" s="1541"/>
      <c r="E4" s="1541"/>
      <c r="F4" s="1544" t="s">
        <v>14</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14.75" x14ac:dyDescent="0.25">
      <c r="A7" s="82">
        <v>1</v>
      </c>
      <c r="B7" s="133" t="s">
        <v>120</v>
      </c>
      <c r="C7" s="133" t="s">
        <v>121</v>
      </c>
      <c r="D7" s="133" t="s">
        <v>122</v>
      </c>
      <c r="E7" s="122">
        <v>1</v>
      </c>
      <c r="F7" s="125" t="s">
        <v>123</v>
      </c>
      <c r="G7" s="1404">
        <v>1</v>
      </c>
      <c r="H7" s="1406">
        <v>0.4</v>
      </c>
      <c r="I7" s="133" t="s">
        <v>124</v>
      </c>
      <c r="J7" s="222" t="s">
        <v>125</v>
      </c>
      <c r="K7" s="133" t="s">
        <v>129</v>
      </c>
      <c r="L7" s="223" t="s">
        <v>125</v>
      </c>
      <c r="M7" s="137" t="s">
        <v>129</v>
      </c>
      <c r="N7" s="1537">
        <v>0.4</v>
      </c>
      <c r="O7" s="360" t="s">
        <v>1598</v>
      </c>
    </row>
    <row r="8" spans="1:15" s="4" customFormat="1" ht="89.25" customHeight="1" x14ac:dyDescent="0.25">
      <c r="A8" s="82">
        <v>2</v>
      </c>
      <c r="B8" s="133" t="s">
        <v>120</v>
      </c>
      <c r="C8" s="133" t="s">
        <v>121</v>
      </c>
      <c r="D8" s="133" t="s">
        <v>122</v>
      </c>
      <c r="E8" s="122">
        <v>2</v>
      </c>
      <c r="F8" s="125" t="s">
        <v>128</v>
      </c>
      <c r="G8" s="1405"/>
      <c r="H8" s="1405"/>
      <c r="I8" s="133" t="s">
        <v>124</v>
      </c>
      <c r="J8" s="222" t="s">
        <v>125</v>
      </c>
      <c r="K8" s="133" t="s">
        <v>129</v>
      </c>
      <c r="L8" s="223" t="s">
        <v>125</v>
      </c>
      <c r="M8" s="137" t="s">
        <v>129</v>
      </c>
      <c r="N8" s="1538"/>
      <c r="O8" s="225" t="s">
        <v>1599</v>
      </c>
    </row>
    <row r="9" spans="1:15" s="4" customFormat="1" ht="229.5" x14ac:dyDescent="0.25">
      <c r="A9" s="82">
        <v>3</v>
      </c>
      <c r="B9" s="133" t="s">
        <v>120</v>
      </c>
      <c r="C9" s="133" t="s">
        <v>121</v>
      </c>
      <c r="D9" s="133" t="s">
        <v>122</v>
      </c>
      <c r="E9" s="122">
        <v>3</v>
      </c>
      <c r="F9" s="125" t="s">
        <v>131</v>
      </c>
      <c r="G9" s="1422">
        <v>2</v>
      </c>
      <c r="H9" s="138" t="s">
        <v>125</v>
      </c>
      <c r="I9" s="133" t="s">
        <v>124</v>
      </c>
      <c r="J9" s="222" t="s">
        <v>125</v>
      </c>
      <c r="K9" s="133" t="s">
        <v>129</v>
      </c>
      <c r="L9" s="223" t="s">
        <v>125</v>
      </c>
      <c r="M9" s="137" t="s">
        <v>129</v>
      </c>
      <c r="N9" s="85">
        <v>0</v>
      </c>
      <c r="O9" s="225" t="s">
        <v>1600</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3"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3" t="s">
        <v>126</v>
      </c>
      <c r="L11" s="223" t="s">
        <v>125</v>
      </c>
      <c r="M11" s="137" t="s">
        <v>129</v>
      </c>
      <c r="N11" s="1535">
        <v>0.4</v>
      </c>
      <c r="O11" s="225" t="s">
        <v>1601</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3" t="s">
        <v>129</v>
      </c>
      <c r="L12" s="223" t="s">
        <v>125</v>
      </c>
      <c r="M12" s="137" t="s">
        <v>129</v>
      </c>
      <c r="N12" s="1536"/>
      <c r="O12" s="225" t="s">
        <v>1602</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3" t="s">
        <v>129</v>
      </c>
      <c r="L13" s="223" t="s">
        <v>125</v>
      </c>
      <c r="M13" s="137" t="s">
        <v>126</v>
      </c>
      <c r="N13" s="85">
        <v>0</v>
      </c>
      <c r="O13" s="225" t="s">
        <v>1603</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3" t="s">
        <v>129</v>
      </c>
      <c r="L14" s="223" t="s">
        <v>125</v>
      </c>
      <c r="M14" s="137" t="s">
        <v>129</v>
      </c>
      <c r="N14" s="85">
        <v>0</v>
      </c>
      <c r="O14" s="225" t="s">
        <v>1604</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3"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3" t="s">
        <v>129</v>
      </c>
      <c r="L16" s="223" t="s">
        <v>125</v>
      </c>
      <c r="M16" s="137" t="s">
        <v>129</v>
      </c>
      <c r="N16" s="85">
        <v>0</v>
      </c>
      <c r="O16" s="225" t="s">
        <v>1605</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3"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3" t="s">
        <v>129</v>
      </c>
      <c r="L18" s="223" t="s">
        <v>125</v>
      </c>
      <c r="M18" s="137" t="s">
        <v>129</v>
      </c>
      <c r="N18" s="85">
        <v>0</v>
      </c>
      <c r="O18" s="360" t="s">
        <v>1606</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362">
        <v>3</v>
      </c>
      <c r="L20" s="223" t="s">
        <v>125</v>
      </c>
      <c r="M20" s="227">
        <v>1</v>
      </c>
      <c r="N20" s="226">
        <v>0.15</v>
      </c>
      <c r="O20" s="225" t="s">
        <v>1607</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3" t="s">
        <v>129</v>
      </c>
      <c r="L21" s="141" t="s">
        <v>129</v>
      </c>
      <c r="M21" s="137" t="s">
        <v>129</v>
      </c>
      <c r="N21" s="226">
        <v>0.1</v>
      </c>
      <c r="O21" s="360" t="s">
        <v>1608</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3" t="s">
        <v>1609</v>
      </c>
      <c r="L22" s="223" t="s">
        <v>125</v>
      </c>
      <c r="M22" s="107" t="s">
        <v>1609</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133" t="s">
        <v>129</v>
      </c>
      <c r="L23" s="223" t="s">
        <v>125</v>
      </c>
      <c r="M23" s="137" t="s">
        <v>129</v>
      </c>
      <c r="N23" s="85">
        <v>0</v>
      </c>
      <c r="O23" s="360" t="s">
        <v>1610</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3" t="s">
        <v>126</v>
      </c>
      <c r="L24" s="223" t="s">
        <v>125</v>
      </c>
      <c r="M24" s="137" t="s">
        <v>129</v>
      </c>
      <c r="N24" s="85">
        <v>0</v>
      </c>
      <c r="O24" s="225" t="s">
        <v>1611</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7" t="s">
        <v>129</v>
      </c>
      <c r="L25" s="223" t="s">
        <v>125</v>
      </c>
      <c r="M25" s="137" t="s">
        <v>129</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3" t="s">
        <v>129</v>
      </c>
      <c r="L26" s="223" t="s">
        <v>125</v>
      </c>
      <c r="M26" s="137" t="s">
        <v>129</v>
      </c>
      <c r="N26" s="85">
        <v>0</v>
      </c>
      <c r="O26" s="225" t="s">
        <v>1612</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3" t="s">
        <v>129</v>
      </c>
      <c r="L27" s="223" t="s">
        <v>125</v>
      </c>
      <c r="M27" s="137" t="s">
        <v>129</v>
      </c>
      <c r="N27" s="85">
        <v>0</v>
      </c>
      <c r="O27" s="225" t="s">
        <v>1613</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3" t="s">
        <v>129</v>
      </c>
      <c r="L28" s="223" t="s">
        <v>125</v>
      </c>
      <c r="M28" s="137" t="s">
        <v>129</v>
      </c>
      <c r="N28" s="85">
        <v>0</v>
      </c>
      <c r="O28" s="225" t="s">
        <v>1614</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3" t="s">
        <v>129</v>
      </c>
      <c r="L29" s="223" t="s">
        <v>125</v>
      </c>
      <c r="M29" s="137" t="s">
        <v>129</v>
      </c>
      <c r="N29" s="85">
        <v>0</v>
      </c>
      <c r="O29" s="225" t="s">
        <v>1615</v>
      </c>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3" t="s">
        <v>129</v>
      </c>
      <c r="L30" s="223" t="s">
        <v>125</v>
      </c>
      <c r="M30" s="137" t="s">
        <v>129</v>
      </c>
      <c r="N30" s="85">
        <v>0</v>
      </c>
      <c r="O30" s="225" t="s">
        <v>1616</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3" t="s">
        <v>129</v>
      </c>
      <c r="L31" s="223" t="s">
        <v>125</v>
      </c>
      <c r="M31" s="137" t="s">
        <v>129</v>
      </c>
      <c r="N31" s="85">
        <v>0</v>
      </c>
      <c r="O31" s="225" t="s">
        <v>1617</v>
      </c>
    </row>
    <row r="32" spans="1:15" s="4" customFormat="1" ht="63.75" x14ac:dyDescent="0.25">
      <c r="A32" s="82">
        <v>26</v>
      </c>
      <c r="B32" s="133" t="s">
        <v>120</v>
      </c>
      <c r="C32" s="133" t="s">
        <v>161</v>
      </c>
      <c r="D32" s="133" t="s">
        <v>149</v>
      </c>
      <c r="E32" s="122" t="s">
        <v>195</v>
      </c>
      <c r="F32" s="125" t="s">
        <v>196</v>
      </c>
      <c r="G32" s="140" t="s">
        <v>125</v>
      </c>
      <c r="H32" s="138" t="s">
        <v>125</v>
      </c>
      <c r="I32" s="133" t="s">
        <v>177</v>
      </c>
      <c r="J32" s="222" t="s">
        <v>125</v>
      </c>
      <c r="K32" s="133" t="s">
        <v>129</v>
      </c>
      <c r="L32" s="223" t="s">
        <v>125</v>
      </c>
      <c r="M32" s="137" t="s">
        <v>129</v>
      </c>
      <c r="N32" s="85">
        <v>0</v>
      </c>
      <c r="O32" s="225" t="s">
        <v>1618</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3" t="s">
        <v>129</v>
      </c>
      <c r="L33" s="223" t="s">
        <v>125</v>
      </c>
      <c r="M33" s="137" t="s">
        <v>129</v>
      </c>
      <c r="N33" s="85">
        <v>0</v>
      </c>
      <c r="O33" s="225" t="s">
        <v>1619</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08" t="s">
        <v>203</v>
      </c>
      <c r="L34" s="223" t="s">
        <v>125</v>
      </c>
      <c r="M34" s="142" t="s">
        <v>203</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3" t="s">
        <v>129</v>
      </c>
      <c r="L35" s="223" t="s">
        <v>125</v>
      </c>
      <c r="M35" s="137" t="s">
        <v>129</v>
      </c>
      <c r="N35" s="85">
        <v>0</v>
      </c>
      <c r="O35" s="231" t="s">
        <v>1620</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3" t="s">
        <v>126</v>
      </c>
      <c r="L36" s="141" t="s">
        <v>126</v>
      </c>
      <c r="M36" s="137" t="s">
        <v>126</v>
      </c>
      <c r="N36" s="226">
        <v>0</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3" t="s">
        <v>126</v>
      </c>
      <c r="L37" s="141" t="s">
        <v>126</v>
      </c>
      <c r="M37" s="137" t="s">
        <v>126</v>
      </c>
      <c r="N37" s="232">
        <v>0</v>
      </c>
      <c r="O37" s="225"/>
    </row>
    <row r="38" spans="1:15" s="4" customFormat="1" ht="51" x14ac:dyDescent="0.25">
      <c r="A38" s="82">
        <v>32</v>
      </c>
      <c r="B38" s="133" t="s">
        <v>120</v>
      </c>
      <c r="C38" s="133" t="s">
        <v>161</v>
      </c>
      <c r="D38" s="133" t="s">
        <v>149</v>
      </c>
      <c r="E38" s="122">
        <v>10</v>
      </c>
      <c r="F38" s="125" t="s">
        <v>211</v>
      </c>
      <c r="G38" s="140">
        <v>7</v>
      </c>
      <c r="H38" s="139">
        <v>0.4</v>
      </c>
      <c r="I38" s="133" t="s">
        <v>135</v>
      </c>
      <c r="J38" s="141">
        <v>4</v>
      </c>
      <c r="K38" s="133" t="s">
        <v>135</v>
      </c>
      <c r="L38" s="141" t="s">
        <v>135</v>
      </c>
      <c r="M38" s="137" t="s">
        <v>135</v>
      </c>
      <c r="N38" s="226">
        <v>0.4</v>
      </c>
      <c r="O38" s="225" t="s">
        <v>1621</v>
      </c>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3" t="s">
        <v>129</v>
      </c>
      <c r="L39" s="141" t="s">
        <v>129</v>
      </c>
      <c r="M39" s="137" t="s">
        <v>129</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3" t="s">
        <v>126</v>
      </c>
      <c r="L40" s="141" t="s">
        <v>126</v>
      </c>
      <c r="M40" s="137" t="s">
        <v>126</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3" t="s">
        <v>126</v>
      </c>
      <c r="L41" s="141" t="s">
        <v>129</v>
      </c>
      <c r="M41" s="137" t="s">
        <v>126</v>
      </c>
      <c r="N41" s="85">
        <v>0</v>
      </c>
      <c r="O41" s="225" t="s">
        <v>1622</v>
      </c>
    </row>
    <row r="42" spans="1:15" s="4" customFormat="1" ht="191.25" x14ac:dyDescent="0.25">
      <c r="A42" s="82">
        <v>36</v>
      </c>
      <c r="B42" s="133" t="s">
        <v>120</v>
      </c>
      <c r="C42" s="133" t="s">
        <v>161</v>
      </c>
      <c r="D42" s="133" t="s">
        <v>149</v>
      </c>
      <c r="E42" s="122" t="s">
        <v>221</v>
      </c>
      <c r="F42" s="125" t="s">
        <v>222</v>
      </c>
      <c r="G42" s="1405"/>
      <c r="H42" s="138" t="s">
        <v>125</v>
      </c>
      <c r="I42" s="133" t="s">
        <v>166</v>
      </c>
      <c r="J42" s="222" t="s">
        <v>223</v>
      </c>
      <c r="K42" s="108" t="s">
        <v>1623</v>
      </c>
      <c r="L42" s="233" t="s">
        <v>1624</v>
      </c>
      <c r="M42" s="234" t="s">
        <v>1625</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362">
        <v>58</v>
      </c>
      <c r="L43" s="257">
        <v>101</v>
      </c>
      <c r="M43" s="227">
        <v>101</v>
      </c>
      <c r="N43" s="236">
        <v>0.3</v>
      </c>
      <c r="O43" s="225" t="s">
        <v>1626</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08" t="s">
        <v>135</v>
      </c>
      <c r="L44" s="144" t="s">
        <v>135</v>
      </c>
      <c r="M44" s="142" t="s">
        <v>135</v>
      </c>
      <c r="N44" s="85">
        <v>0</v>
      </c>
      <c r="O44" s="225"/>
    </row>
    <row r="45" spans="1:15" s="4" customFormat="1" ht="114.75" x14ac:dyDescent="0.25">
      <c r="A45" s="82">
        <v>39</v>
      </c>
      <c r="B45" s="133" t="s">
        <v>120</v>
      </c>
      <c r="C45" s="133" t="s">
        <v>161</v>
      </c>
      <c r="D45" s="133" t="s">
        <v>149</v>
      </c>
      <c r="E45" s="122" t="s">
        <v>230</v>
      </c>
      <c r="F45" s="125" t="s">
        <v>231</v>
      </c>
      <c r="G45" s="1422"/>
      <c r="H45" s="138" t="s">
        <v>125</v>
      </c>
      <c r="I45" s="133" t="s">
        <v>124</v>
      </c>
      <c r="J45" s="222" t="s">
        <v>232</v>
      </c>
      <c r="K45" s="108" t="s">
        <v>129</v>
      </c>
      <c r="L45" s="144" t="s">
        <v>129</v>
      </c>
      <c r="M45" s="142" t="s">
        <v>129</v>
      </c>
      <c r="N45" s="85">
        <v>0</v>
      </c>
      <c r="O45" s="225" t="s">
        <v>1627</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08" t="s">
        <v>129</v>
      </c>
      <c r="L46" s="144" t="s">
        <v>129</v>
      </c>
      <c r="M46" s="142" t="s">
        <v>129</v>
      </c>
      <c r="N46" s="85">
        <v>0</v>
      </c>
      <c r="O46" s="225" t="s">
        <v>1628</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08" t="s">
        <v>126</v>
      </c>
      <c r="L47" s="144" t="s">
        <v>129</v>
      </c>
      <c r="M47" s="142" t="s">
        <v>129</v>
      </c>
      <c r="N47" s="85">
        <v>0</v>
      </c>
      <c r="O47" s="225" t="s">
        <v>1629</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08" t="s">
        <v>126</v>
      </c>
      <c r="L48" s="144" t="s">
        <v>129</v>
      </c>
      <c r="M48" s="142"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08" t="s">
        <v>126</v>
      </c>
      <c r="L49" s="144" t="s">
        <v>126</v>
      </c>
      <c r="M49" s="142"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08" t="s">
        <v>126</v>
      </c>
      <c r="L50" s="144" t="s">
        <v>126</v>
      </c>
      <c r="M50" s="142"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08" t="s">
        <v>129</v>
      </c>
      <c r="L51" s="144" t="s">
        <v>126</v>
      </c>
      <c r="M51" s="142" t="s">
        <v>126</v>
      </c>
      <c r="N51" s="85">
        <v>0</v>
      </c>
      <c r="O51" s="225" t="s">
        <v>1630</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08" t="s">
        <v>126</v>
      </c>
      <c r="L52" s="144" t="s">
        <v>129</v>
      </c>
      <c r="M52" s="142" t="s">
        <v>129</v>
      </c>
      <c r="N52" s="85">
        <v>0</v>
      </c>
      <c r="O52" s="225" t="s">
        <v>1631</v>
      </c>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08" t="s">
        <v>129</v>
      </c>
      <c r="L53" s="144" t="s">
        <v>129</v>
      </c>
      <c r="M53" s="142" t="s">
        <v>129</v>
      </c>
      <c r="N53" s="85">
        <v>0</v>
      </c>
      <c r="O53" s="225" t="s">
        <v>1628</v>
      </c>
    </row>
    <row r="54" spans="1:15" s="4" customFormat="1" ht="102" x14ac:dyDescent="0.25">
      <c r="A54" s="82">
        <v>48</v>
      </c>
      <c r="B54" s="133" t="s">
        <v>120</v>
      </c>
      <c r="C54" s="133" t="s">
        <v>161</v>
      </c>
      <c r="D54" s="133" t="s">
        <v>149</v>
      </c>
      <c r="E54" s="122" t="s">
        <v>257</v>
      </c>
      <c r="F54" s="125" t="s">
        <v>258</v>
      </c>
      <c r="G54" s="1422"/>
      <c r="H54" s="138" t="s">
        <v>125</v>
      </c>
      <c r="I54" s="133" t="s">
        <v>124</v>
      </c>
      <c r="J54" s="222" t="s">
        <v>259</v>
      </c>
      <c r="K54" s="108" t="s">
        <v>129</v>
      </c>
      <c r="L54" s="144" t="s">
        <v>129</v>
      </c>
      <c r="M54" s="142" t="s">
        <v>129</v>
      </c>
      <c r="N54" s="85">
        <v>0</v>
      </c>
      <c r="O54" s="225" t="s">
        <v>1632</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08" t="s">
        <v>126</v>
      </c>
      <c r="L55" s="144" t="s">
        <v>126</v>
      </c>
      <c r="M55" s="142" t="s">
        <v>129</v>
      </c>
      <c r="N55" s="85">
        <v>0</v>
      </c>
      <c r="O55" s="225" t="s">
        <v>1633</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108"/>
      <c r="L56" s="233" t="s">
        <v>1634</v>
      </c>
      <c r="M56" s="369" t="s">
        <v>1635</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3" t="s">
        <v>129</v>
      </c>
      <c r="L57" s="141" t="s">
        <v>129</v>
      </c>
      <c r="M57" s="137" t="s">
        <v>129</v>
      </c>
      <c r="N57" s="236">
        <v>0.1</v>
      </c>
      <c r="O57" s="225"/>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08" t="s">
        <v>1636</v>
      </c>
      <c r="L58" s="223" t="s">
        <v>125</v>
      </c>
      <c r="M58" s="108" t="s">
        <v>1636</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3" t="s">
        <v>129</v>
      </c>
      <c r="L59" s="223" t="s">
        <v>125</v>
      </c>
      <c r="M59" s="137" t="s">
        <v>129</v>
      </c>
      <c r="N59" s="236">
        <v>0.1</v>
      </c>
      <c r="O59" s="225" t="s">
        <v>1637</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373">
        <v>1</v>
      </c>
      <c r="L60" s="437">
        <v>1</v>
      </c>
      <c r="M60" s="413">
        <v>1</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373">
        <v>0.94</v>
      </c>
      <c r="L61" s="438">
        <v>0.96</v>
      </c>
      <c r="M61" s="413">
        <v>0.96</v>
      </c>
      <c r="N61" s="239">
        <v>0.5</v>
      </c>
      <c r="O61" s="240" t="s">
        <v>1638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108" t="s">
        <v>1639</v>
      </c>
      <c r="L62" s="223" t="s">
        <v>125</v>
      </c>
      <c r="M62" s="142" t="s">
        <v>1640</v>
      </c>
      <c r="N62" s="85">
        <v>0</v>
      </c>
      <c r="O62" s="225" t="s">
        <v>1641</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3" t="s">
        <v>129</v>
      </c>
      <c r="L63" s="141" t="s">
        <v>129</v>
      </c>
      <c r="M63" s="137" t="s">
        <v>129</v>
      </c>
      <c r="N63" s="236">
        <v>0.3</v>
      </c>
      <c r="O63" s="225" t="s">
        <v>1642</v>
      </c>
    </row>
    <row r="64" spans="1:15" s="4" customFormat="1" ht="76.5" x14ac:dyDescent="0.25">
      <c r="A64" s="82">
        <v>58</v>
      </c>
      <c r="B64" s="133" t="s">
        <v>120</v>
      </c>
      <c r="C64" s="133" t="s">
        <v>268</v>
      </c>
      <c r="D64" s="133" t="s">
        <v>149</v>
      </c>
      <c r="E64" s="122" t="s">
        <v>289</v>
      </c>
      <c r="F64" s="125" t="s">
        <v>290</v>
      </c>
      <c r="G64" s="140" t="s">
        <v>125</v>
      </c>
      <c r="H64" s="138" t="s">
        <v>125</v>
      </c>
      <c r="I64" s="133" t="s">
        <v>166</v>
      </c>
      <c r="J64" s="222" t="s">
        <v>125</v>
      </c>
      <c r="K64" s="108" t="s">
        <v>1643</v>
      </c>
      <c r="L64" s="223" t="s">
        <v>125</v>
      </c>
      <c r="M64" s="142" t="s">
        <v>1644</v>
      </c>
      <c r="N64" s="85">
        <v>0</v>
      </c>
      <c r="O64" s="225" t="s">
        <v>1645</v>
      </c>
    </row>
    <row r="65" spans="1:15" s="4" customFormat="1" ht="114.75" x14ac:dyDescent="0.25">
      <c r="A65" s="82">
        <v>59</v>
      </c>
      <c r="B65" s="133" t="s">
        <v>293</v>
      </c>
      <c r="C65" s="133" t="s">
        <v>294</v>
      </c>
      <c r="D65" s="133" t="s">
        <v>295</v>
      </c>
      <c r="E65" s="122">
        <v>18</v>
      </c>
      <c r="F65" s="125" t="s">
        <v>296</v>
      </c>
      <c r="G65" s="140">
        <v>13</v>
      </c>
      <c r="H65" s="139">
        <v>0.1</v>
      </c>
      <c r="I65" s="133" t="s">
        <v>124</v>
      </c>
      <c r="J65" s="222">
        <v>12</v>
      </c>
      <c r="K65" s="133" t="s">
        <v>129</v>
      </c>
      <c r="L65" s="141" t="s">
        <v>129</v>
      </c>
      <c r="M65" s="137" t="s">
        <v>129</v>
      </c>
      <c r="N65" s="236">
        <v>0.1</v>
      </c>
      <c r="O65" s="225" t="s">
        <v>1646</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3" t="s">
        <v>129</v>
      </c>
      <c r="L66" s="223" t="s">
        <v>125</v>
      </c>
      <c r="M66" s="137" t="s">
        <v>129</v>
      </c>
      <c r="N66" s="236">
        <v>0.05</v>
      </c>
      <c r="O66" s="439" t="s">
        <v>1620</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362">
        <v>23</v>
      </c>
      <c r="L67" s="257">
        <v>23</v>
      </c>
      <c r="M67" s="227">
        <v>23</v>
      </c>
      <c r="N67" s="85">
        <v>0</v>
      </c>
      <c r="O67" s="225" t="s">
        <v>1647</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362">
        <v>1</v>
      </c>
      <c r="L68" s="257">
        <v>0</v>
      </c>
      <c r="M68" s="227">
        <v>0</v>
      </c>
      <c r="N68" s="236">
        <v>0</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3" t="s">
        <v>129</v>
      </c>
      <c r="L69" s="141" t="s">
        <v>129</v>
      </c>
      <c r="M69" s="137" t="s">
        <v>129</v>
      </c>
      <c r="N69" s="236">
        <v>0.1</v>
      </c>
      <c r="O69" s="225"/>
    </row>
    <row r="70" spans="1:15" s="4" customFormat="1" ht="140.25" x14ac:dyDescent="0.25">
      <c r="A70" s="82">
        <v>64</v>
      </c>
      <c r="B70" s="133" t="s">
        <v>293</v>
      </c>
      <c r="C70" s="133" t="s">
        <v>304</v>
      </c>
      <c r="D70" s="133" t="s">
        <v>295</v>
      </c>
      <c r="E70" s="122" t="s">
        <v>306</v>
      </c>
      <c r="F70" s="125" t="s">
        <v>307</v>
      </c>
      <c r="G70" s="140" t="s">
        <v>125</v>
      </c>
      <c r="H70" s="138" t="s">
        <v>125</v>
      </c>
      <c r="I70" s="133" t="s">
        <v>166</v>
      </c>
      <c r="J70" s="222" t="s">
        <v>125</v>
      </c>
      <c r="K70" s="133" t="s">
        <v>1648</v>
      </c>
      <c r="L70" s="223" t="s">
        <v>125</v>
      </c>
      <c r="M70" s="133" t="s">
        <v>1649</v>
      </c>
      <c r="N70" s="85">
        <v>0</v>
      </c>
      <c r="O70" s="123" t="s">
        <v>1650</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3" t="s">
        <v>126</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108" t="s">
        <v>434</v>
      </c>
      <c r="L72" s="223" t="s">
        <v>125</v>
      </c>
      <c r="M72" s="142" t="s">
        <v>1651</v>
      </c>
      <c r="N72" s="85">
        <v>0</v>
      </c>
      <c r="O72" s="225" t="s">
        <v>1652</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3" t="s">
        <v>129</v>
      </c>
      <c r="L73" s="223" t="s">
        <v>125</v>
      </c>
      <c r="M73" s="137" t="s">
        <v>129</v>
      </c>
      <c r="N73" s="236">
        <v>0.05</v>
      </c>
      <c r="O73" s="439" t="s">
        <v>1620</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362">
        <v>17</v>
      </c>
      <c r="L74" s="257">
        <v>20</v>
      </c>
      <c r="M74" s="227">
        <v>20</v>
      </c>
      <c r="N74" s="85">
        <v>0</v>
      </c>
      <c r="O74" s="225" t="s">
        <v>1653</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379">
        <v>1</v>
      </c>
      <c r="L75" s="257">
        <v>2</v>
      </c>
      <c r="M75" s="227">
        <v>2</v>
      </c>
      <c r="N75" s="85">
        <v>0</v>
      </c>
      <c r="O75" s="225" t="s">
        <v>1654</v>
      </c>
    </row>
    <row r="76" spans="1:15" s="4" customFormat="1" ht="102" x14ac:dyDescent="0.25">
      <c r="A76" s="82">
        <v>70</v>
      </c>
      <c r="B76" s="133" t="s">
        <v>293</v>
      </c>
      <c r="C76" s="133" t="s">
        <v>304</v>
      </c>
      <c r="D76" s="133" t="s">
        <v>300</v>
      </c>
      <c r="E76" s="122">
        <v>27</v>
      </c>
      <c r="F76" s="125" t="s">
        <v>320</v>
      </c>
      <c r="G76" s="140" t="s">
        <v>125</v>
      </c>
      <c r="H76" s="138" t="s">
        <v>125</v>
      </c>
      <c r="I76" s="133" t="s">
        <v>321</v>
      </c>
      <c r="J76" s="222">
        <v>16</v>
      </c>
      <c r="K76" s="379">
        <v>3201</v>
      </c>
      <c r="L76" s="257">
        <v>5038</v>
      </c>
      <c r="M76" s="262">
        <v>5038</v>
      </c>
      <c r="N76" s="85">
        <v>0</v>
      </c>
      <c r="O76" s="225" t="s">
        <v>1655</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362">
        <v>59502</v>
      </c>
      <c r="L77" s="257">
        <v>59589</v>
      </c>
      <c r="M77" s="227">
        <v>169296</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379">
        <v>0</v>
      </c>
      <c r="L78" s="440" t="s">
        <v>1656</v>
      </c>
      <c r="M78" s="441">
        <v>49960.959999999999</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379">
        <v>0</v>
      </c>
      <c r="L79" s="257">
        <v>338.29</v>
      </c>
      <c r="M79" s="263">
        <v>338.39</v>
      </c>
      <c r="N79" s="85">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362">
        <v>0</v>
      </c>
      <c r="L80" s="257">
        <v>11370</v>
      </c>
      <c r="M80" s="227">
        <v>11370</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379">
        <v>0</v>
      </c>
      <c r="L81" s="257">
        <v>0</v>
      </c>
      <c r="M81" s="442">
        <v>0</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08" t="s">
        <v>1657</v>
      </c>
      <c r="L82" s="144" t="s">
        <v>1657</v>
      </c>
      <c r="M82" s="142" t="s">
        <v>1657</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382">
        <v>0.2</v>
      </c>
      <c r="L83" s="148">
        <v>0.31</v>
      </c>
      <c r="M83" s="149">
        <v>0.31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108" t="s">
        <v>348</v>
      </c>
      <c r="L84" s="144" t="s">
        <v>348</v>
      </c>
      <c r="M84" s="142"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382">
        <v>0.01</v>
      </c>
      <c r="L85" s="148">
        <v>0.2</v>
      </c>
      <c r="M85" s="314">
        <v>0.2</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38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385" t="s">
        <v>129</v>
      </c>
      <c r="L87" s="443" t="s">
        <v>129</v>
      </c>
      <c r="M87" s="24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385" t="s">
        <v>126</v>
      </c>
      <c r="L88" s="443"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385" t="s">
        <v>126</v>
      </c>
      <c r="L89" s="443" t="s">
        <v>126</v>
      </c>
      <c r="M89" s="24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385" t="s">
        <v>126</v>
      </c>
      <c r="L90" s="443"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385" t="s">
        <v>126</v>
      </c>
      <c r="L91" s="443" t="s">
        <v>126</v>
      </c>
      <c r="M91" s="24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385" t="s">
        <v>126</v>
      </c>
      <c r="L92" s="443"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3"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385" t="s">
        <v>129</v>
      </c>
      <c r="L94" s="443" t="s">
        <v>129</v>
      </c>
      <c r="M94" s="245"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385" t="s">
        <v>126</v>
      </c>
      <c r="L95" s="443" t="s">
        <v>126</v>
      </c>
      <c r="M95" s="24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385" t="s">
        <v>126</v>
      </c>
      <c r="L96" s="443" t="s">
        <v>126</v>
      </c>
      <c r="M96" s="24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385" t="s">
        <v>126</v>
      </c>
      <c r="L97" s="443" t="s">
        <v>126</v>
      </c>
      <c r="M97" s="24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385" t="s">
        <v>129</v>
      </c>
      <c r="L98" s="443" t="s">
        <v>129</v>
      </c>
      <c r="M98" s="24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3" t="s">
        <v>126</v>
      </c>
      <c r="L99" s="141"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385" t="s">
        <v>126</v>
      </c>
      <c r="L100" s="223" t="s">
        <v>129</v>
      </c>
      <c r="M100" s="245" t="s">
        <v>129</v>
      </c>
      <c r="N100" s="85">
        <v>0</v>
      </c>
      <c r="O100" s="225" t="s">
        <v>1658</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385" t="s">
        <v>129</v>
      </c>
      <c r="L101" s="443" t="s">
        <v>129</v>
      </c>
      <c r="M101" s="245"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22" t="s">
        <v>135</v>
      </c>
      <c r="L102" s="148" t="s">
        <v>135</v>
      </c>
      <c r="M102" s="137"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385" t="s">
        <v>434</v>
      </c>
      <c r="L103" s="443" t="s">
        <v>126</v>
      </c>
      <c r="M103" s="245"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385" t="s">
        <v>434</v>
      </c>
      <c r="L104" s="443" t="s">
        <v>126</v>
      </c>
      <c r="M104" s="245"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385" t="s">
        <v>434</v>
      </c>
      <c r="L105" s="443" t="s">
        <v>126</v>
      </c>
      <c r="M105" s="245"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385" t="s">
        <v>434</v>
      </c>
      <c r="L106" s="443" t="s">
        <v>126</v>
      </c>
      <c r="M106" s="245"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385" t="s">
        <v>434</v>
      </c>
      <c r="L107" s="443" t="s">
        <v>126</v>
      </c>
      <c r="M107" s="245"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385" t="s">
        <v>434</v>
      </c>
      <c r="L108" s="443" t="s">
        <v>126</v>
      </c>
      <c r="M108" s="245"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385" t="s">
        <v>434</v>
      </c>
      <c r="L109" s="443" t="s">
        <v>126</v>
      </c>
      <c r="M109" s="245" t="s">
        <v>434</v>
      </c>
      <c r="N109" s="85">
        <v>0</v>
      </c>
      <c r="O109" s="225" t="s">
        <v>1659</v>
      </c>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385" t="s">
        <v>126</v>
      </c>
      <c r="L110" s="443" t="s">
        <v>126</v>
      </c>
      <c r="M110" s="245"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385" t="s">
        <v>126</v>
      </c>
      <c r="L111" s="443" t="s">
        <v>126</v>
      </c>
      <c r="M111" s="245"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385" t="s">
        <v>126</v>
      </c>
      <c r="L112" s="443" t="s">
        <v>126</v>
      </c>
      <c r="M112" s="245"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385"/>
      <c r="L113" s="443" t="s">
        <v>126</v>
      </c>
      <c r="M113" s="24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387" t="s">
        <v>126</v>
      </c>
      <c r="L114" s="144"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379" t="s">
        <v>434</v>
      </c>
      <c r="L115" s="223" t="s">
        <v>125</v>
      </c>
      <c r="M115" s="267"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387" t="s">
        <v>407</v>
      </c>
      <c r="L116" s="144">
        <v>20</v>
      </c>
      <c r="M116" s="142">
        <v>20</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79" t="s">
        <v>407</v>
      </c>
      <c r="L117" s="144" t="s">
        <v>434</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387" t="s">
        <v>407</v>
      </c>
      <c r="L118" s="144" t="s">
        <v>434</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379" t="s">
        <v>407</v>
      </c>
      <c r="L119" s="144" t="s">
        <v>434</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387" t="s">
        <v>135</v>
      </c>
      <c r="L120" s="144"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387"/>
      <c r="L121" s="144" t="s">
        <v>434</v>
      </c>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387" t="s">
        <v>407</v>
      </c>
      <c r="L122" s="144" t="s">
        <v>434</v>
      </c>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387" t="s">
        <v>407</v>
      </c>
      <c r="L123" s="144" t="s">
        <v>434</v>
      </c>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387" t="s">
        <v>407</v>
      </c>
      <c r="L124" s="144" t="s">
        <v>434</v>
      </c>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387" t="s">
        <v>407</v>
      </c>
      <c r="L125" s="144" t="s">
        <v>434</v>
      </c>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387" t="s">
        <v>407</v>
      </c>
      <c r="L126" s="144" t="s">
        <v>434</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387"/>
      <c r="L127" s="144" t="s">
        <v>434</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387"/>
      <c r="L128" s="144" t="s">
        <v>434</v>
      </c>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24" t="s">
        <v>129</v>
      </c>
      <c r="L129" s="444" t="s">
        <v>129</v>
      </c>
      <c r="M129" s="249" t="s">
        <v>129</v>
      </c>
      <c r="N129" s="250">
        <v>0.1</v>
      </c>
      <c r="O129" s="251" t="s">
        <v>1660</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126">
        <v>0</v>
      </c>
      <c r="L130" s="445">
        <v>22</v>
      </c>
      <c r="M130" s="254">
        <v>0</v>
      </c>
      <c r="N130" s="255">
        <v>0</v>
      </c>
      <c r="O130" s="251"/>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379">
        <v>0</v>
      </c>
      <c r="L131" s="440">
        <v>338.39</v>
      </c>
      <c r="M131" s="263">
        <v>338.39</v>
      </c>
      <c r="N131" s="255">
        <v>0.3</v>
      </c>
      <c r="O131" s="225" t="s">
        <v>1661</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362">
        <v>0</v>
      </c>
      <c r="L132" s="257">
        <v>11370</v>
      </c>
      <c r="M132" s="227">
        <v>11370</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379">
        <v>0</v>
      </c>
      <c r="L133" s="446">
        <v>0</v>
      </c>
      <c r="M133" s="26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22" t="s">
        <v>126</v>
      </c>
      <c r="L134" s="144"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385" t="s">
        <v>126</v>
      </c>
      <c r="L135" s="141" t="s">
        <v>434</v>
      </c>
      <c r="M135" s="137" t="s">
        <v>434</v>
      </c>
      <c r="N135" s="85">
        <v>0</v>
      </c>
      <c r="O135" s="225" t="s">
        <v>1659</v>
      </c>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385" t="s">
        <v>126</v>
      </c>
      <c r="L136" s="141" t="s">
        <v>434</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385" t="s">
        <v>126</v>
      </c>
      <c r="L137" s="141" t="s">
        <v>434</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385" t="s">
        <v>126</v>
      </c>
      <c r="L138" s="141" t="s">
        <v>434</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385"/>
      <c r="L139" s="141" t="s">
        <v>434</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385" t="s">
        <v>434</v>
      </c>
      <c r="L140" s="223" t="s">
        <v>125</v>
      </c>
      <c r="M140" s="24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379" t="s">
        <v>434</v>
      </c>
      <c r="L141" s="141" t="s">
        <v>434</v>
      </c>
      <c r="M141" s="258"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379" t="s">
        <v>434</v>
      </c>
      <c r="L142" s="141" t="s">
        <v>434</v>
      </c>
      <c r="M142" s="258"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85" t="s">
        <v>434</v>
      </c>
      <c r="L143" s="223" t="s">
        <v>125</v>
      </c>
      <c r="M143" s="258"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385" t="s">
        <v>129</v>
      </c>
      <c r="L144" s="443" t="s">
        <v>129</v>
      </c>
      <c r="M144" s="245"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362">
        <v>1</v>
      </c>
      <c r="L145" s="257">
        <v>1</v>
      </c>
      <c r="M145" s="258">
        <v>1</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387" t="s">
        <v>135</v>
      </c>
      <c r="L146" s="144"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387" t="s">
        <v>129</v>
      </c>
      <c r="L147" s="144" t="s">
        <v>129</v>
      </c>
      <c r="M147" s="247" t="s">
        <v>129</v>
      </c>
      <c r="N147" s="85">
        <v>0</v>
      </c>
      <c r="O147" s="225" t="s">
        <v>1662</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387" t="s">
        <v>126</v>
      </c>
      <c r="L148" s="144" t="s">
        <v>126</v>
      </c>
      <c r="M148" s="247" t="s">
        <v>126</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387" t="s">
        <v>434</v>
      </c>
      <c r="L149" s="144"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385" t="s">
        <v>129</v>
      </c>
      <c r="L150" s="443" t="s">
        <v>129</v>
      </c>
      <c r="M150" s="245" t="s">
        <v>129</v>
      </c>
      <c r="N150" s="226">
        <v>0.1</v>
      </c>
      <c r="O150" s="225"/>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08" t="s">
        <v>1663</v>
      </c>
      <c r="L151" s="223" t="s">
        <v>125</v>
      </c>
      <c r="M151" s="108" t="s">
        <v>1663</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387" t="s">
        <v>126</v>
      </c>
      <c r="L152" s="144" t="s">
        <v>129</v>
      </c>
      <c r="M152" s="247" t="s">
        <v>129</v>
      </c>
      <c r="N152" s="226">
        <v>0.1</v>
      </c>
      <c r="O152" s="225" t="s">
        <v>1664</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387" t="s">
        <v>126</v>
      </c>
      <c r="L153" s="144" t="s">
        <v>126</v>
      </c>
      <c r="M153" s="247" t="s">
        <v>126</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387" t="s">
        <v>126</v>
      </c>
      <c r="L154" s="443" t="s">
        <v>126</v>
      </c>
      <c r="M154" s="245" t="s">
        <v>126</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387" t="s">
        <v>126</v>
      </c>
      <c r="L155" s="443" t="s">
        <v>126</v>
      </c>
      <c r="M155" s="245" t="s">
        <v>126</v>
      </c>
      <c r="N155" s="226">
        <v>0</v>
      </c>
      <c r="O155" s="225" t="s">
        <v>1665</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387" t="s">
        <v>129</v>
      </c>
      <c r="L156" s="144"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387" t="s">
        <v>129</v>
      </c>
      <c r="L157" s="144"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387" t="s">
        <v>129</v>
      </c>
      <c r="L158" s="144"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387" t="s">
        <v>434</v>
      </c>
      <c r="L159" s="141" t="s">
        <v>434</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387" t="s">
        <v>126</v>
      </c>
      <c r="L160" s="144" t="s">
        <v>126</v>
      </c>
      <c r="M160" s="245" t="s">
        <v>126</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385" t="s">
        <v>126</v>
      </c>
      <c r="L161" s="443" t="s">
        <v>129</v>
      </c>
      <c r="M161" s="245" t="s">
        <v>126</v>
      </c>
      <c r="N161" s="226">
        <v>0</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08" t="s">
        <v>434</v>
      </c>
      <c r="L162" s="223" t="s">
        <v>125</v>
      </c>
      <c r="M162" s="142" t="s">
        <v>1666</v>
      </c>
      <c r="N162" s="85">
        <v>0</v>
      </c>
      <c r="O162" s="225" t="s">
        <v>1667</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385" t="s">
        <v>129</v>
      </c>
      <c r="L163" s="443" t="s">
        <v>129</v>
      </c>
      <c r="M163" s="24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387"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387" t="s">
        <v>129</v>
      </c>
      <c r="L165" s="223" t="s">
        <v>125</v>
      </c>
      <c r="M165" s="24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387" t="s">
        <v>129</v>
      </c>
      <c r="L166" s="144" t="s">
        <v>129</v>
      </c>
      <c r="M166" s="247" t="s">
        <v>129</v>
      </c>
      <c r="N166" s="226">
        <v>0.1</v>
      </c>
      <c r="O166" s="225" t="s">
        <v>1668</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385" t="s">
        <v>126</v>
      </c>
      <c r="L167" s="443" t="s">
        <v>126</v>
      </c>
      <c r="M167" s="245" t="s">
        <v>126</v>
      </c>
      <c r="N167" s="226">
        <v>0</v>
      </c>
      <c r="O167" s="225" t="s">
        <v>1117</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08" t="s">
        <v>434</v>
      </c>
      <c r="L168" s="223" t="s">
        <v>125</v>
      </c>
      <c r="M168" s="142"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387" t="s">
        <v>434</v>
      </c>
      <c r="L169" s="144" t="s">
        <v>126</v>
      </c>
      <c r="M169" s="24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387" t="s">
        <v>434</v>
      </c>
      <c r="L170" s="223" t="s">
        <v>125</v>
      </c>
      <c r="M170" s="247"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387" t="s">
        <v>434</v>
      </c>
      <c r="L171" s="223" t="s">
        <v>125</v>
      </c>
      <c r="M171" s="247"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387" t="s">
        <v>434</v>
      </c>
      <c r="L172" s="223" t="s">
        <v>125</v>
      </c>
      <c r="M172" s="247"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387" t="s">
        <v>434</v>
      </c>
      <c r="L173" s="223" t="s">
        <v>125</v>
      </c>
      <c r="M173" s="247"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387" t="s">
        <v>434</v>
      </c>
      <c r="L174" s="223" t="s">
        <v>125</v>
      </c>
      <c r="M174" s="247"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387" t="s">
        <v>434</v>
      </c>
      <c r="L175" s="223" t="s">
        <v>125</v>
      </c>
      <c r="M175" s="247"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387" t="s">
        <v>434</v>
      </c>
      <c r="L176" s="223" t="s">
        <v>125</v>
      </c>
      <c r="M176" s="24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27" t="s">
        <v>434</v>
      </c>
      <c r="L177" s="144" t="s">
        <v>135</v>
      </c>
      <c r="M177" s="259" t="s">
        <v>407</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385" t="s">
        <v>434</v>
      </c>
      <c r="L178" s="443" t="s">
        <v>126</v>
      </c>
      <c r="M178" s="259"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385" t="s">
        <v>434</v>
      </c>
      <c r="L179" s="443" t="s">
        <v>126</v>
      </c>
      <c r="M179" s="259"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387" t="s">
        <v>434</v>
      </c>
      <c r="L180" s="144" t="s">
        <v>135</v>
      </c>
      <c r="M180" s="247"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387" t="s">
        <v>434</v>
      </c>
      <c r="L181" s="144" t="s">
        <v>126</v>
      </c>
      <c r="M181" s="247"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387" t="s">
        <v>434</v>
      </c>
      <c r="L182" s="144" t="s">
        <v>126</v>
      </c>
      <c r="M182" s="247"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387" t="s">
        <v>434</v>
      </c>
      <c r="L183" s="144" t="s">
        <v>126</v>
      </c>
      <c r="M183" s="247" t="s">
        <v>407</v>
      </c>
      <c r="N183" s="85">
        <v>0</v>
      </c>
      <c r="O183" s="225"/>
    </row>
    <row r="184" spans="1:15" s="4" customFormat="1" ht="127.5" x14ac:dyDescent="0.25">
      <c r="A184" s="82">
        <v>178</v>
      </c>
      <c r="B184" s="133" t="s">
        <v>293</v>
      </c>
      <c r="C184" s="133" t="s">
        <v>542</v>
      </c>
      <c r="D184" s="133" t="s">
        <v>515</v>
      </c>
      <c r="E184" s="122">
        <v>60</v>
      </c>
      <c r="F184" s="125" t="s">
        <v>576</v>
      </c>
      <c r="G184" s="140">
        <v>39</v>
      </c>
      <c r="H184" s="152">
        <v>0.1</v>
      </c>
      <c r="I184" s="133" t="s">
        <v>124</v>
      </c>
      <c r="J184" s="222">
        <v>51</v>
      </c>
      <c r="K184" s="385" t="s">
        <v>434</v>
      </c>
      <c r="L184" s="443" t="s">
        <v>126</v>
      </c>
      <c r="M184" s="245" t="s">
        <v>126</v>
      </c>
      <c r="N184" s="226">
        <v>0</v>
      </c>
      <c r="O184" s="225" t="s">
        <v>1669</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385" t="s">
        <v>135</v>
      </c>
      <c r="L185" s="141"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385" t="s">
        <v>129</v>
      </c>
      <c r="L186" s="443" t="s">
        <v>129</v>
      </c>
      <c r="M186" s="245" t="s">
        <v>129</v>
      </c>
      <c r="N186" s="661">
        <v>0.125</v>
      </c>
      <c r="O186" s="360" t="s">
        <v>1670</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385" t="s">
        <v>129</v>
      </c>
      <c r="L187" s="443" t="s">
        <v>129</v>
      </c>
      <c r="M187" s="245" t="s">
        <v>129</v>
      </c>
      <c r="N187" s="661">
        <v>0.125</v>
      </c>
      <c r="O187" s="360" t="s">
        <v>1671</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385" t="s">
        <v>129</v>
      </c>
      <c r="L188" s="443" t="s">
        <v>129</v>
      </c>
      <c r="M188" s="245" t="s">
        <v>129</v>
      </c>
      <c r="N188" s="661">
        <v>0.125</v>
      </c>
      <c r="O188" s="360" t="s">
        <v>1672</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385" t="s">
        <v>129</v>
      </c>
      <c r="L189" s="443" t="s">
        <v>129</v>
      </c>
      <c r="M189" s="245" t="s">
        <v>129</v>
      </c>
      <c r="N189" s="661">
        <v>0.125</v>
      </c>
      <c r="O189" s="360" t="s">
        <v>1673</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385" t="s">
        <v>129</v>
      </c>
      <c r="L190" s="443" t="s">
        <v>129</v>
      </c>
      <c r="M190" s="245" t="s">
        <v>129</v>
      </c>
      <c r="N190" s="661">
        <v>0.125</v>
      </c>
      <c r="O190" s="360" t="s">
        <v>1674</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385" t="s">
        <v>129</v>
      </c>
      <c r="L191" s="443" t="s">
        <v>129</v>
      </c>
      <c r="M191" s="245" t="s">
        <v>129</v>
      </c>
      <c r="N191" s="661">
        <v>0.125</v>
      </c>
      <c r="O191" s="360" t="s">
        <v>1675</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385" t="s">
        <v>129</v>
      </c>
      <c r="L192" s="443" t="s">
        <v>129</v>
      </c>
      <c r="M192" s="245" t="s">
        <v>129</v>
      </c>
      <c r="N192" s="661">
        <v>0.125</v>
      </c>
      <c r="O192" s="360" t="s">
        <v>1676</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385" t="s">
        <v>129</v>
      </c>
      <c r="L193" s="443" t="s">
        <v>129</v>
      </c>
      <c r="M193" s="245" t="s">
        <v>129</v>
      </c>
      <c r="N193" s="661">
        <v>0.125</v>
      </c>
      <c r="O193" s="360" t="s">
        <v>1677</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385" t="s">
        <v>129</v>
      </c>
      <c r="L194" s="443" t="s">
        <v>129</v>
      </c>
      <c r="M194" s="245" t="s">
        <v>126</v>
      </c>
      <c r="N194" s="226">
        <v>0</v>
      </c>
      <c r="O194" s="225" t="s">
        <v>1678</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08" t="s">
        <v>1679</v>
      </c>
      <c r="L195" s="223" t="s">
        <v>125</v>
      </c>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387" t="s">
        <v>129</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38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387"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387"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387"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387"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387"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387"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387"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387"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387"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387"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387"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387"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387"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387"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385" t="s">
        <v>1571</v>
      </c>
      <c r="L212" s="223" t="s">
        <v>125</v>
      </c>
      <c r="M212" s="245" t="s">
        <v>1571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27" t="s">
        <v>126</v>
      </c>
      <c r="L213" s="444" t="s">
        <v>135</v>
      </c>
      <c r="M213" s="249" t="s">
        <v>126</v>
      </c>
      <c r="N213" s="229">
        <v>0</v>
      </c>
    </row>
    <row r="214" spans="1:15" s="4" customFormat="1" ht="38.25" x14ac:dyDescent="0.25">
      <c r="A214" s="82">
        <v>208</v>
      </c>
      <c r="B214" s="133" t="s">
        <v>601</v>
      </c>
      <c r="C214" s="133" t="s">
        <v>644</v>
      </c>
      <c r="D214" s="133" t="s">
        <v>644</v>
      </c>
      <c r="E214" s="122" t="s">
        <v>646</v>
      </c>
      <c r="F214" s="125" t="s">
        <v>647</v>
      </c>
      <c r="G214" s="140" t="s">
        <v>125</v>
      </c>
      <c r="H214" s="138" t="s">
        <v>125</v>
      </c>
      <c r="I214" s="133" t="s">
        <v>177</v>
      </c>
      <c r="J214" s="222" t="s">
        <v>648</v>
      </c>
      <c r="K214" s="385" t="s">
        <v>126</v>
      </c>
      <c r="L214" s="444" t="s">
        <v>126</v>
      </c>
      <c r="M214" s="245" t="s">
        <v>126</v>
      </c>
      <c r="N214" s="85">
        <v>0</v>
      </c>
      <c r="O214" s="230" t="s">
        <v>1680</v>
      </c>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385" t="s">
        <v>126</v>
      </c>
      <c r="L215" s="444" t="s">
        <v>126</v>
      </c>
      <c r="M215" s="245"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385" t="s">
        <v>126</v>
      </c>
      <c r="L216" s="444" t="s">
        <v>126</v>
      </c>
      <c r="M216" s="245"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385" t="s">
        <v>126</v>
      </c>
      <c r="L217" s="223" t="s">
        <v>125</v>
      </c>
      <c r="M217" s="245"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385" t="s">
        <v>126</v>
      </c>
      <c r="L218" s="223" t="s">
        <v>125</v>
      </c>
      <c r="M218" s="245" t="s">
        <v>407</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385" t="s">
        <v>126</v>
      </c>
      <c r="L219" s="223" t="s">
        <v>125</v>
      </c>
      <c r="M219" s="245" t="s">
        <v>407</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385" t="s">
        <v>126</v>
      </c>
      <c r="L220" s="223" t="s">
        <v>125</v>
      </c>
      <c r="M220" s="245" t="s">
        <v>407</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385" t="s">
        <v>126</v>
      </c>
      <c r="L221" s="223" t="s">
        <v>125</v>
      </c>
      <c r="M221" s="245" t="s">
        <v>407</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385" t="s">
        <v>1122</v>
      </c>
      <c r="L222" s="443" t="s">
        <v>434</v>
      </c>
      <c r="M222" s="245" t="s">
        <v>1122</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385" t="s">
        <v>126</v>
      </c>
      <c r="L223" s="443" t="s">
        <v>126</v>
      </c>
      <c r="M223" s="245" t="s">
        <v>126</v>
      </c>
      <c r="N223" s="226">
        <v>0</v>
      </c>
      <c r="O223" s="225" t="s">
        <v>1681</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385" t="s">
        <v>126</v>
      </c>
      <c r="L224" s="443" t="s">
        <v>129</v>
      </c>
      <c r="M224" s="245"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385" t="s">
        <v>126</v>
      </c>
      <c r="L225" s="223" t="s">
        <v>125</v>
      </c>
      <c r="M225" s="245" t="s">
        <v>129</v>
      </c>
      <c r="N225" s="226">
        <v>0.1</v>
      </c>
      <c r="O225" s="225" t="s">
        <v>1682</v>
      </c>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385" t="s">
        <v>126</v>
      </c>
      <c r="L226" s="223" t="s">
        <v>125</v>
      </c>
      <c r="M226" s="245"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385" t="s">
        <v>126</v>
      </c>
      <c r="L227" s="223" t="s">
        <v>125</v>
      </c>
      <c r="M227" s="245"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385" t="s">
        <v>126</v>
      </c>
      <c r="L228" s="223" t="s">
        <v>125</v>
      </c>
      <c r="M228" s="245"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379">
        <v>0</v>
      </c>
      <c r="L229" s="440" t="s">
        <v>129</v>
      </c>
      <c r="M229" s="262">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379">
        <v>0</v>
      </c>
      <c r="L230" s="257" t="s">
        <v>434</v>
      </c>
      <c r="M230" s="263">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385" t="s">
        <v>129</v>
      </c>
      <c r="L231" s="141" t="s">
        <v>135</v>
      </c>
      <c r="M231" s="245" t="s">
        <v>126</v>
      </c>
      <c r="N231" s="85">
        <v>0</v>
      </c>
      <c r="O231" s="225" t="s">
        <v>1382</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385" t="s">
        <v>129</v>
      </c>
      <c r="L232" s="443" t="s">
        <v>126</v>
      </c>
      <c r="M232" s="245"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385" t="s">
        <v>126</v>
      </c>
      <c r="L233" s="443" t="s">
        <v>126</v>
      </c>
      <c r="M233" s="245"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385" t="s">
        <v>126</v>
      </c>
      <c r="L234" s="443" t="s">
        <v>126</v>
      </c>
      <c r="M234" s="24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385" t="s">
        <v>135</v>
      </c>
      <c r="L235" s="443" t="s">
        <v>135</v>
      </c>
      <c r="M235" s="24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385" t="s">
        <v>129</v>
      </c>
      <c r="L236" s="443" t="s">
        <v>129</v>
      </c>
      <c r="M236" s="245"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385" t="s">
        <v>129</v>
      </c>
      <c r="L237" s="443" t="s">
        <v>129</v>
      </c>
      <c r="M237" s="24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385" t="s">
        <v>129</v>
      </c>
      <c r="L238" s="443" t="s">
        <v>126</v>
      </c>
      <c r="M238" s="24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385"/>
      <c r="L239" s="223"/>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385"/>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385"/>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385"/>
      <c r="L242" s="223"/>
      <c r="M242" s="245" t="s">
        <v>129</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385"/>
      <c r="L243" s="223"/>
      <c r="M243" s="245"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385" t="s">
        <v>126</v>
      </c>
      <c r="L244" s="223"/>
      <c r="M244" s="245"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385" t="s">
        <v>126</v>
      </c>
      <c r="L245" s="223" t="s">
        <v>125</v>
      </c>
      <c r="M245" s="24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385" t="s">
        <v>126</v>
      </c>
      <c r="L246" s="223" t="s">
        <v>125</v>
      </c>
      <c r="M246" s="245"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385" t="s">
        <v>126</v>
      </c>
      <c r="L247" s="223" t="s">
        <v>125</v>
      </c>
      <c r="M247" s="24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385" t="s">
        <v>126</v>
      </c>
      <c r="L248" s="223" t="s">
        <v>125</v>
      </c>
      <c r="M248" s="245"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385" t="s">
        <v>126</v>
      </c>
      <c r="L249" s="223" t="s">
        <v>125</v>
      </c>
      <c r="M249" s="24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385" t="s">
        <v>126</v>
      </c>
      <c r="L250" s="443" t="s">
        <v>126</v>
      </c>
      <c r="M250" s="245" t="s">
        <v>126</v>
      </c>
      <c r="N250" s="226">
        <v>0</v>
      </c>
      <c r="O250" s="225" t="s">
        <v>1683</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385" t="s">
        <v>126</v>
      </c>
      <c r="L251" s="443" t="s">
        <v>126</v>
      </c>
      <c r="M251" s="245" t="s">
        <v>126</v>
      </c>
      <c r="N251" s="85">
        <v>0</v>
      </c>
      <c r="O251" s="251"/>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385" t="s">
        <v>126</v>
      </c>
      <c r="L252" s="443" t="s">
        <v>126</v>
      </c>
      <c r="M252" s="24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385" t="s">
        <v>126</v>
      </c>
      <c r="L253" s="443" t="s">
        <v>126</v>
      </c>
      <c r="M253" s="24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385" t="s">
        <v>126</v>
      </c>
      <c r="L254" s="443" t="s">
        <v>126</v>
      </c>
      <c r="M254" s="24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385" t="s">
        <v>126</v>
      </c>
      <c r="L255" s="443" t="s">
        <v>126</v>
      </c>
      <c r="M255" s="245" t="s">
        <v>126</v>
      </c>
      <c r="N255" s="226">
        <v>0</v>
      </c>
      <c r="O255" s="225" t="s">
        <v>1684</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385" t="s">
        <v>129</v>
      </c>
      <c r="L256" s="443" t="s">
        <v>129</v>
      </c>
      <c r="M256" s="245" t="s">
        <v>129</v>
      </c>
      <c r="N256" s="226">
        <v>0.1</v>
      </c>
      <c r="O256" s="225" t="s">
        <v>1685</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385" t="s">
        <v>129</v>
      </c>
      <c r="L257" s="443" t="s">
        <v>129</v>
      </c>
      <c r="M257" s="245" t="s">
        <v>129</v>
      </c>
      <c r="N257" s="226">
        <v>0.1</v>
      </c>
      <c r="O257" s="44" t="s">
        <v>1686</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00">
        <v>0.33</v>
      </c>
      <c r="L258" s="447">
        <v>-0.161</v>
      </c>
      <c r="M258" s="266">
        <v>0</v>
      </c>
      <c r="N258" s="226">
        <v>0</v>
      </c>
      <c r="O258" s="225" t="s">
        <v>1687</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379">
        <v>1853</v>
      </c>
      <c r="L259" s="257">
        <v>2765</v>
      </c>
      <c r="M259" s="267">
        <v>2765</v>
      </c>
      <c r="N259" s="85">
        <v>0</v>
      </c>
      <c r="O259" s="225" t="s">
        <v>1688</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379">
        <v>2369</v>
      </c>
      <c r="L260" s="446">
        <v>2369.1999999999998</v>
      </c>
      <c r="M260" s="267">
        <v>2369.1999999999998</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385" t="s">
        <v>135</v>
      </c>
      <c r="L261" s="443"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385" t="s">
        <v>129</v>
      </c>
      <c r="L262" s="443" t="s">
        <v>129</v>
      </c>
      <c r="M262" s="245" t="s">
        <v>129</v>
      </c>
      <c r="N262" s="1535">
        <v>0.3</v>
      </c>
      <c r="O262" s="225" t="s">
        <v>1689</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385" t="s">
        <v>126</v>
      </c>
      <c r="L263" s="443" t="s">
        <v>126</v>
      </c>
      <c r="M263" s="24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385" t="s">
        <v>126</v>
      </c>
      <c r="L264" s="443" t="s">
        <v>129</v>
      </c>
      <c r="M264" s="249" t="s">
        <v>129</v>
      </c>
      <c r="N264" s="1587">
        <v>0.3</v>
      </c>
      <c r="O264" s="448" t="s">
        <v>1690</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385" t="s">
        <v>126</v>
      </c>
      <c r="L265" s="443" t="s">
        <v>129</v>
      </c>
      <c r="M265" s="449" t="s">
        <v>126</v>
      </c>
      <c r="N265" s="1588"/>
      <c r="O265" s="450" t="s">
        <v>1691</v>
      </c>
    </row>
    <row r="275" spans="14:14" x14ac:dyDescent="0.25">
      <c r="N275"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5745BEFD-CEB3-4232-9497-E073E198688F}">
      <formula1>"0%,20%"</formula1>
    </dataValidation>
    <dataValidation type="list" allowBlank="1" showInputMessage="1" showErrorMessage="1" sqref="N131" xr:uid="{D46383F5-CF28-440F-869E-030038DBDDAC}">
      <formula1>"0%,30%"</formula1>
    </dataValidation>
    <dataValidation type="list" allowBlank="1" showInputMessage="1" showErrorMessage="1" sqref="N100" xr:uid="{81540E33-C2F4-4F02-98F3-901581DF6C6F}">
      <formula1>"0%,20%,39%,50%"</formula1>
    </dataValidation>
    <dataValidation type="whole" allowBlank="1" showInputMessage="1" showErrorMessage="1" sqref="I130 K197 K225 M197 K235:M235 K261:M261 K185:M185 L231 K114:M114 L130:M130" xr:uid="{3A824B96-9C1E-43E2-A3A8-A84B452BE10B}">
      <formula1>0</formula1>
      <formula2>10000000</formula2>
    </dataValidation>
    <dataValidation type="list" allowBlank="1" showInputMessage="1" showErrorMessage="1" sqref="K135:K138 L178:L179 K114:M114 K94:M97" xr:uid="{17D74394-EC3C-421E-B4D0-E4992243F1CB}">
      <formula1>"SI,NO,NO APLICA"</formula1>
    </dataValidation>
    <dataValidation type="list" allowBlank="1" showInputMessage="1" showErrorMessage="1" sqref="I129 M7:M9 L236:L238 K178:K179 K223:L224 K236:K244 K262:L265 K231 K217 K18:K19 K7:K9 K23:K24 K11:K16 M223:M225 M262:M263 M11:M16 K161:M161 K186:M194 K256:M257 K45:M55 K21:M21 L129:M129 K65:M65 K163:M163 K57:M57 K87:M92 K144:M144 K69:M69 K150:M150 K167:M167 K184:M184 M231 M217 M23:M24 M18:M19 M236:M244" xr:uid="{79F2A9F5-4BB0-4049-B0AA-19A910E0A2D7}">
      <formula1>"SI,NO"</formula1>
    </dataValidation>
    <dataValidation type="list" allowBlank="1" showInputMessage="1" showErrorMessage="1" sqref="K100:K101 L101 K139:L139 K159:L159 L135:L138 M159:M160 L154:M155 L141:L142 K103:M113 M134:M139 K98:M98 M100:M101" xr:uid="{784D2130-26AB-470C-B640-3F10375B5F6E}">
      <formula1>"SI,NO,NO APLICA,VACIO"</formula1>
    </dataValidation>
    <dataValidation type="list" allowBlank="1" showInputMessage="1" showErrorMessage="1" sqref="K140 K214:L216 L250:L255 K143 K226:K228 L157:L158 M121:M128 L181:L183 K121:K128 K25:K33 L169 M164:M166 K160:L160 M156:M158 K35:K37 K59 K66 K71 K73 K164:K166 K169:K176 K180:K183 K196 K198:K211 K245:K255 K152:K158 K218:K221 M226:M228 L152:M153 L36:L37 L166 K147:M149 K232:M234 K99:M99 K63:M63 K39:M41 M213:M216 M196 M218:M221 M169:M183 M198:M211 M35:M37 M71 M25:M33 M245:M255 M66 M73 M59 M140" xr:uid="{2655AF37-4819-4F2F-B306-4EF9D6C21008}">
      <formula1>"SI,NO,VACIO"</formula1>
    </dataValidation>
  </dataValidations>
  <hyperlinks>
    <hyperlink ref="O35" r:id="rId1" xr:uid="{34DEE9EA-489A-4FDE-BC8C-F2E210ACC798}"/>
    <hyperlink ref="O66" r:id="rId2" xr:uid="{5E4A4EC1-84A6-4641-B532-5271E510E73F}"/>
    <hyperlink ref="O73" r:id="rId3" xr:uid="{8891A970-CB25-426E-843A-1C07D76B7ECE}"/>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0"/>
  </sheetPr>
  <dimension ref="A1:V91"/>
  <sheetViews>
    <sheetView showGridLines="0" topLeftCell="J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3.140625" style="198" customWidth="1"/>
    <col min="7" max="7" width="11.42578125" style="198" bestFit="1"/>
    <col min="8" max="8" width="13.140625" style="198" bestFit="1" customWidth="1"/>
    <col min="9" max="9" width="12" style="198" customWidth="1"/>
    <col min="10" max="10" width="12.5703125" style="198" bestFit="1" customWidth="1"/>
    <col min="11" max="11" width="23" style="198" customWidth="1"/>
    <col min="12" max="12" width="27.5703125" style="198" bestFit="1" customWidth="1"/>
    <col min="13" max="14" width="11.42578125" style="198"/>
    <col min="15" max="15" width="13.5703125" style="198" bestFit="1" customWidth="1"/>
    <col min="16" max="16" width="11.42578125" style="24"/>
    <col min="17" max="17" width="37"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0.92999999999999994</v>
      </c>
      <c r="E2" s="1446" t="s">
        <v>775</v>
      </c>
      <c r="F2" s="1443" t="s">
        <v>121</v>
      </c>
      <c r="G2" s="1503">
        <v>0.3</v>
      </c>
      <c r="H2" s="1506">
        <f>+M6</f>
        <v>1</v>
      </c>
      <c r="I2" s="1499">
        <f>+O6</f>
        <v>1</v>
      </c>
      <c r="J2" s="1499">
        <f>+I2/H2</f>
        <v>1</v>
      </c>
      <c r="K2" s="25" t="s">
        <v>776</v>
      </c>
      <c r="L2" s="25" t="s">
        <v>777</v>
      </c>
      <c r="M2" s="159">
        <v>0.4</v>
      </c>
      <c r="N2" s="160">
        <f>+M2*G2*C2</f>
        <v>3.5999999999999997E-2</v>
      </c>
      <c r="O2" s="161">
        <f>+'1010 SGob Ver.'!N7</f>
        <v>0.4</v>
      </c>
      <c r="Q2" s="301" t="s">
        <v>778</v>
      </c>
      <c r="R2" s="119" t="s">
        <v>1462</v>
      </c>
      <c r="S2" s="119" t="s">
        <v>781</v>
      </c>
      <c r="T2" s="119" t="s">
        <v>1462</v>
      </c>
      <c r="U2" s="119" t="s">
        <v>1129</v>
      </c>
      <c r="V2" s="302" t="s">
        <v>779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+'1010 SGob Ver.'!N11</f>
        <v>0.4</v>
      </c>
      <c r="Q3" s="301" t="s">
        <v>786</v>
      </c>
      <c r="R3" s="119" t="s">
        <v>1692</v>
      </c>
      <c r="S3" s="119" t="s">
        <v>1693</v>
      </c>
      <c r="T3" s="119" t="s">
        <v>1694</v>
      </c>
      <c r="U3" s="119" t="s">
        <v>1694</v>
      </c>
      <c r="V3" s="302" t="s">
        <v>1693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+'1010 SGob Ver.'!N17</f>
        <v>0.05</v>
      </c>
      <c r="Q4" s="301" t="s">
        <v>791</v>
      </c>
      <c r="R4" s="119" t="s">
        <v>1695</v>
      </c>
      <c r="S4" s="119" t="s">
        <v>1696</v>
      </c>
      <c r="T4" s="119" t="s">
        <v>1697</v>
      </c>
      <c r="U4" s="119" t="s">
        <v>1698</v>
      </c>
      <c r="V4" s="302" t="s">
        <v>1699</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+'1010 SGob Ver.'!N20</f>
        <v>0.15</v>
      </c>
      <c r="Q5" s="301" t="s">
        <v>799</v>
      </c>
      <c r="R5" s="118">
        <v>0.35392857142857143</v>
      </c>
      <c r="S5" s="118">
        <v>0.40142857142857152</v>
      </c>
      <c r="T5" s="118">
        <v>0.25964285714285712</v>
      </c>
      <c r="U5" s="118">
        <v>0.5</v>
      </c>
      <c r="V5" s="301">
        <f>+D91</f>
        <v>0.57971996969696971</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0.8</v>
      </c>
      <c r="J7" s="1499">
        <f>+I7/H7</f>
        <v>0.8</v>
      </c>
      <c r="K7" s="25" t="s">
        <v>803</v>
      </c>
      <c r="L7" s="25" t="s">
        <v>804</v>
      </c>
      <c r="M7" s="159">
        <v>0.1</v>
      </c>
      <c r="N7" s="160">
        <f>+M7*G7*C2</f>
        <v>1.0499999999999999E-2</v>
      </c>
      <c r="O7" s="161">
        <f>+'1010 SGob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+'1010 SGob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+'1010 SGob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+'1010 SGob Ver.'!N43</f>
        <v>0.3</v>
      </c>
    </row>
    <row r="11" spans="1:22" ht="15.75" thickBot="1" x14ac:dyDescent="0.3">
      <c r="A11" s="1426"/>
      <c r="B11" s="1429"/>
      <c r="C11" s="1461"/>
      <c r="D11" s="1458"/>
      <c r="E11" s="1442"/>
      <c r="F11" s="1445"/>
      <c r="G11" s="1505"/>
      <c r="H11" s="1508"/>
      <c r="I11" s="1501"/>
      <c r="J11" s="1502"/>
      <c r="K11" s="97" t="s">
        <v>800</v>
      </c>
      <c r="L11" s="98">
        <f>+O11/M11</f>
        <v>0.8</v>
      </c>
      <c r="M11" s="99">
        <f>SUM(M7:M10)</f>
        <v>1</v>
      </c>
      <c r="N11" s="100">
        <f>SUM(N7:N10)</f>
        <v>0.105</v>
      </c>
      <c r="O11" s="73">
        <f>+O7+O8+O9+O10</f>
        <v>0.8</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+'1010 SGob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+'1010 SGob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+'1010 SGob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+'1010 SGob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0.44058080808080813</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+'1010 SGob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+'1010 SGob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+'1010 SGob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0.2</v>
      </c>
      <c r="J21" s="1499">
        <f>+I21/H21</f>
        <v>0.2</v>
      </c>
      <c r="K21" s="28" t="s">
        <v>829</v>
      </c>
      <c r="L21" s="28" t="s">
        <v>830</v>
      </c>
      <c r="M21" s="175">
        <v>0.1</v>
      </c>
      <c r="N21" s="176">
        <f>+M21*G$21*C$17</f>
        <v>8.2500000000000004E-3</v>
      </c>
      <c r="O21" s="177">
        <f>+'1010 SGob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+'1010 SGob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+'1010 SGob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+'1010 SGob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+'1010 SGob Ver.'!N102</f>
        <v>0</v>
      </c>
    </row>
    <row r="26" spans="1:15" ht="15.75" thickBot="1" x14ac:dyDescent="0.3">
      <c r="A26" s="1441"/>
      <c r="B26" s="1452"/>
      <c r="C26" s="1455"/>
      <c r="D26" s="1458"/>
      <c r="E26" s="1442"/>
      <c r="F26" s="1445"/>
      <c r="G26" s="1505"/>
      <c r="H26" s="1508"/>
      <c r="I26" s="1501"/>
      <c r="J26" s="1502"/>
      <c r="K26" s="97" t="s">
        <v>800</v>
      </c>
      <c r="L26" s="98">
        <f>+O26/M26</f>
        <v>0.2</v>
      </c>
      <c r="M26" s="99">
        <f>SUM(M21:M25)</f>
        <v>1</v>
      </c>
      <c r="N26" s="100">
        <f>SUM(N21:N25)</f>
        <v>8.2500000000000004E-2</v>
      </c>
      <c r="O26" s="174">
        <f>+O21+O22+O23+O24+O25</f>
        <v>0.2</v>
      </c>
    </row>
    <row r="27" spans="1:15" ht="24" x14ac:dyDescent="0.25">
      <c r="A27" s="1441"/>
      <c r="B27" s="1452"/>
      <c r="C27" s="1455"/>
      <c r="D27" s="1458"/>
      <c r="E27" s="1440" t="s">
        <v>838</v>
      </c>
      <c r="F27" s="1443" t="s">
        <v>839</v>
      </c>
      <c r="G27" s="1503">
        <v>0.2</v>
      </c>
      <c r="H27" s="1506">
        <f>+M30</f>
        <v>1</v>
      </c>
      <c r="I27" s="1499">
        <f>+O30</f>
        <v>0.4</v>
      </c>
      <c r="J27" s="1499">
        <f>+I27/H27</f>
        <v>0.4</v>
      </c>
      <c r="K27" s="28" t="s">
        <v>840</v>
      </c>
      <c r="L27" s="28" t="s">
        <v>841</v>
      </c>
      <c r="M27" s="179">
        <v>0.1</v>
      </c>
      <c r="N27" s="180">
        <f>+M27*G$27*C$17</f>
        <v>1.1000000000000003E-2</v>
      </c>
      <c r="O27" s="177">
        <f>+'1010 SGob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+'1010 SGob Ver.'!N130</f>
        <v>0</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+'1010 SGob Ver.'!N131</f>
        <v>0.3</v>
      </c>
    </row>
    <row r="30" spans="1:15" ht="15.75" thickBot="1" x14ac:dyDescent="0.3">
      <c r="A30" s="1441"/>
      <c r="B30" s="1452"/>
      <c r="C30" s="1455"/>
      <c r="D30" s="1458"/>
      <c r="E30" s="1442"/>
      <c r="F30" s="1445"/>
      <c r="G30" s="1505"/>
      <c r="H30" s="1508"/>
      <c r="I30" s="1501"/>
      <c r="J30" s="1502"/>
      <c r="K30" s="97" t="s">
        <v>800</v>
      </c>
      <c r="L30" s="98">
        <f>+O30/M30</f>
        <v>0.4</v>
      </c>
      <c r="M30" s="99">
        <f>SUM(M27:M29)</f>
        <v>1</v>
      </c>
      <c r="N30" s="100">
        <f>SUM(N27:N29)</f>
        <v>0.11000000000000001</v>
      </c>
      <c r="O30" s="174">
        <f>+O27+O28+O29</f>
        <v>0.4</v>
      </c>
    </row>
    <row r="31" spans="1:15" ht="15" customHeight="1" x14ac:dyDescent="0.25">
      <c r="A31" s="1441"/>
      <c r="B31" s="1452"/>
      <c r="C31" s="1455"/>
      <c r="D31" s="1458"/>
      <c r="E31" s="1440" t="s">
        <v>846</v>
      </c>
      <c r="F31" s="1443" t="s">
        <v>847</v>
      </c>
      <c r="G31" s="1503">
        <v>0.1</v>
      </c>
      <c r="H31" s="1506">
        <f>SUM(M31:M33)</f>
        <v>0.45</v>
      </c>
      <c r="I31" s="1499">
        <f>+O31+O32+O33</f>
        <v>0.2</v>
      </c>
      <c r="J31" s="1499">
        <f>+I31/H31</f>
        <v>0.44444444444444448</v>
      </c>
      <c r="K31" s="28" t="s">
        <v>848</v>
      </c>
      <c r="L31" s="28" t="s">
        <v>804</v>
      </c>
      <c r="M31" s="179">
        <v>0.1</v>
      </c>
      <c r="N31" s="180">
        <f>+(M31/H31)*G$31*C$17</f>
        <v>1.2222222222222226E-2</v>
      </c>
      <c r="O31" s="177">
        <f>+'1010 SGob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+'1010 SGob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+'1010 SGob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+'1010 SGob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+'1010 SGob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+'1010 SGob Ver.'!N156</f>
        <v>0.05</v>
      </c>
    </row>
    <row r="37" spans="1:15" ht="15.75" thickBot="1" x14ac:dyDescent="0.3">
      <c r="A37" s="1441"/>
      <c r="B37" s="1452"/>
      <c r="C37" s="1455"/>
      <c r="D37" s="1458"/>
      <c r="E37" s="1442"/>
      <c r="F37" s="1445"/>
      <c r="G37" s="1505"/>
      <c r="H37" s="1508"/>
      <c r="I37" s="1501"/>
      <c r="J37" s="1502"/>
      <c r="K37" s="97" t="s">
        <v>800</v>
      </c>
      <c r="L37" s="98">
        <f>+O37/M37</f>
        <v>0.25</v>
      </c>
      <c r="M37" s="99">
        <f>SUM(M31:M36)</f>
        <v>1</v>
      </c>
      <c r="N37" s="100">
        <f>SUM(N31:N33)</f>
        <v>5.5000000000000014E-2</v>
      </c>
      <c r="O37" s="174">
        <f>+O31+O32+O33+O34+O35+O36</f>
        <v>0.25</v>
      </c>
    </row>
    <row r="38" spans="1:15" ht="15" customHeight="1" x14ac:dyDescent="0.25">
      <c r="A38" s="1441"/>
      <c r="B38" s="1452"/>
      <c r="C38" s="1455"/>
      <c r="D38" s="1458"/>
      <c r="E38" s="1440" t="s">
        <v>859</v>
      </c>
      <c r="F38" s="1443" t="s">
        <v>860</v>
      </c>
      <c r="G38" s="1503">
        <v>0.2</v>
      </c>
      <c r="H38" s="1506">
        <f>SUM(M38:M41)</f>
        <v>0.54999999999999993</v>
      </c>
      <c r="I38" s="1499">
        <f>+O38+O39+O40+O41</f>
        <v>0.44999999999999996</v>
      </c>
      <c r="J38" s="1499">
        <f>+I38/H38</f>
        <v>0.81818181818181823</v>
      </c>
      <c r="K38" s="28" t="s">
        <v>861</v>
      </c>
      <c r="L38" s="28" t="s">
        <v>804</v>
      </c>
      <c r="M38" s="179">
        <v>0.1</v>
      </c>
      <c r="N38" s="180">
        <f>+(M38/H38)*G$38*C$17</f>
        <v>2.0000000000000004E-2</v>
      </c>
      <c r="O38" s="177">
        <f>+'1010 SGob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+'1010 SGob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+'1010 SGob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+'1010 SGob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+'1010 SGob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+'1010 SGob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+'1010 SGob Ver.'!N255</f>
        <v>0</v>
      </c>
    </row>
    <row r="45" spans="1:15" ht="15.75" thickBot="1" x14ac:dyDescent="0.3">
      <c r="A45" s="1441"/>
      <c r="B45" s="1452"/>
      <c r="C45" s="1455"/>
      <c r="D45" s="1458"/>
      <c r="E45" s="1442"/>
      <c r="F45" s="1445"/>
      <c r="G45" s="1505"/>
      <c r="H45" s="1508"/>
      <c r="I45" s="1501"/>
      <c r="J45" s="1502"/>
      <c r="K45" s="97" t="s">
        <v>800</v>
      </c>
      <c r="L45" s="98">
        <f>+O45/M45</f>
        <v>0.55000000000000004</v>
      </c>
      <c r="M45" s="99">
        <f>SUM(M38:M44)</f>
        <v>0.99999999999999989</v>
      </c>
      <c r="N45" s="100">
        <f>SUM(N38:N41)</f>
        <v>0.11000000000000001</v>
      </c>
      <c r="O45" s="174">
        <f>+O38+O39+O40+O41+O42+O43+O44</f>
        <v>0.54999999999999993</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+'1010 SGob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+'1010 SGob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+'1010 SGob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+'1010 SGob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+'1010 SGob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+'1010 SGob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+'1010 SGob 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+'1010 SGob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+'1010 SGob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+'1010 SGob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+'1010 SGob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+'1010 SGob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+'1010 SGob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+'1010 SGob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+'1010 SGob Ver.'!N193</f>
        <v>0.125</v>
      </c>
    </row>
    <row r="62" spans="1:15" ht="21.75"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0.18400525252525254</v>
      </c>
      <c r="E63" s="1492" t="s">
        <v>133</v>
      </c>
      <c r="F63" s="1443" t="s">
        <v>900</v>
      </c>
      <c r="G63" s="1503">
        <v>0.3</v>
      </c>
      <c r="H63" s="1516">
        <f>+M81</f>
        <v>1</v>
      </c>
      <c r="I63" s="1528">
        <f>+O81</f>
        <v>0.27160000000000006</v>
      </c>
      <c r="J63" s="1519">
        <f>+I63/H63</f>
        <v>0.27160000000000006</v>
      </c>
      <c r="K63" s="28" t="s">
        <v>136</v>
      </c>
      <c r="L63" s="28" t="s">
        <v>804</v>
      </c>
      <c r="M63" s="179">
        <v>0.1</v>
      </c>
      <c r="N63" s="176">
        <f>+M63*G$63*C$63</f>
        <v>3.0000000000000001E-3</v>
      </c>
      <c r="O63" s="177">
        <f>+'1010 SGob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+'1010 SGob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+'1010 SGob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+'1010 SGob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+'1010 SGob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+'1010 SGob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+'1010 SGob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+'1010 SGob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+'1010 SGob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+'1010 SGob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+'1010 SGob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+'1010 SGob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+'1010 SGob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+'1010 SGob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+'1010 SGob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+'1010 SGob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+'1010 SGob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+'1010 SGob Ver.'!N223</f>
        <v>0</v>
      </c>
    </row>
    <row r="81" spans="1:15" ht="23.25" customHeight="1" thickBot="1" x14ac:dyDescent="0.3">
      <c r="A81" s="1441"/>
      <c r="B81" s="1452"/>
      <c r="C81" s="1455"/>
      <c r="D81" s="1490"/>
      <c r="E81" s="1494"/>
      <c r="F81" s="1445"/>
      <c r="G81" s="1505"/>
      <c r="H81" s="1518"/>
      <c r="I81" s="1533"/>
      <c r="J81" s="1531"/>
      <c r="K81" s="97" t="s">
        <v>800</v>
      </c>
      <c r="L81" s="98">
        <f>+O81/M81</f>
        <v>0.27160000000000006</v>
      </c>
      <c r="M81" s="99">
        <f>SUM(M63:M80)</f>
        <v>1</v>
      </c>
      <c r="N81" s="100">
        <f>SUM(N63:N80)</f>
        <v>0.03</v>
      </c>
      <c r="O81" s="174">
        <f>SUM(O63+O64+O65+O66+O67+O68+O69+O70+O71+O72+O73+O74+O75+O76+O77+O78+O79+O80)</f>
        <v>0.27160000000000006</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+M42+M43+M44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+'1010 SGob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+'1010 SGob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+'1010 SGob Ver.'!N258</f>
        <v>0</v>
      </c>
    </row>
    <row r="88" spans="1:15" ht="24" customHeight="1"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+'1010 SGob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+'1010 SGob Ver.'!N264</f>
        <v>0.3</v>
      </c>
    </row>
    <row r="91" spans="1:15" x14ac:dyDescent="0.25">
      <c r="C91" s="199">
        <v>2022</v>
      </c>
      <c r="D91" s="200">
        <f>+(C2*D2)+(C17*D17)+(C63*D63)+(C85*D85)</f>
        <v>0.57971996969696971</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0"/>
  </sheetPr>
  <dimension ref="A1:P533"/>
  <sheetViews>
    <sheetView zoomScale="68" zoomScaleNormal="68" workbookViewId="0">
      <selection activeCell="J42" sqref="J42"/>
    </sheetView>
  </sheetViews>
  <sheetFormatPr baseColWidth="10" defaultColWidth="11.42578125" defaultRowHeight="12.75" x14ac:dyDescent="0.25"/>
  <cols>
    <col min="1" max="1" width="5.28515625" style="2" customWidth="1"/>
    <col min="2" max="2" width="18.1406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 width="20.42578125" style="6" customWidth="1"/>
    <col min="17"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1700</v>
      </c>
      <c r="G2" s="1542"/>
      <c r="H2" s="1542"/>
      <c r="I2" s="1542"/>
      <c r="J2" s="1542"/>
      <c r="K2" s="1542"/>
      <c r="L2" s="1543"/>
      <c r="M2" s="1543"/>
      <c r="N2" s="1543"/>
      <c r="O2" s="1543"/>
    </row>
    <row r="3" spans="1:15" s="24" customFormat="1" ht="18.75" customHeight="1" x14ac:dyDescent="0.25">
      <c r="A3" s="1541" t="s">
        <v>101</v>
      </c>
      <c r="B3" s="1541"/>
      <c r="C3" s="1541"/>
      <c r="D3" s="1541"/>
      <c r="E3" s="1541"/>
      <c r="F3" s="1542">
        <v>1011</v>
      </c>
      <c r="G3" s="1542"/>
      <c r="H3" s="1542"/>
      <c r="I3" s="1542"/>
      <c r="J3" s="1542"/>
      <c r="K3" s="1542"/>
      <c r="L3" s="1543"/>
      <c r="M3" s="1543"/>
      <c r="N3" s="1543"/>
      <c r="O3" s="1543"/>
    </row>
    <row r="4" spans="1:15" s="24" customFormat="1" ht="18.75" customHeight="1" x14ac:dyDescent="0.25">
      <c r="A4" s="1541" t="s">
        <v>102</v>
      </c>
      <c r="B4" s="1541"/>
      <c r="C4" s="1541"/>
      <c r="D4" s="1541"/>
      <c r="E4" s="1541"/>
      <c r="F4" s="1542" t="s">
        <v>15</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344.2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129</v>
      </c>
      <c r="N7" s="1546">
        <v>0.4</v>
      </c>
      <c r="O7" s="32" t="s">
        <v>1701</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126</v>
      </c>
      <c r="N8" s="1547"/>
      <c r="O8" s="225" t="s">
        <v>1702</v>
      </c>
    </row>
    <row r="9" spans="1:15" s="4" customFormat="1" ht="114.7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32" t="s">
        <v>1703</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2"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89">
        <v>0.4</v>
      </c>
      <c r="O11" s="32" t="s">
        <v>1704</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90"/>
      <c r="O12" s="32"/>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129</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129</v>
      </c>
      <c r="L15" s="223" t="s">
        <v>125</v>
      </c>
      <c r="M15" s="137" t="s">
        <v>129</v>
      </c>
      <c r="N15" s="85">
        <v>0</v>
      </c>
      <c r="O15" s="225" t="s">
        <v>1705</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129</v>
      </c>
      <c r="N16" s="85">
        <v>0</v>
      </c>
      <c r="O16" s="225" t="s">
        <v>1706</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2" t="s">
        <v>135</v>
      </c>
      <c r="N17" s="226">
        <v>0.05</v>
      </c>
      <c r="O17" s="44" t="s">
        <v>1707</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126</v>
      </c>
      <c r="L18" s="223" t="s">
        <v>125</v>
      </c>
      <c r="M18" s="137" t="s">
        <v>129</v>
      </c>
      <c r="N18" s="85">
        <v>0</v>
      </c>
      <c r="O18" s="44"/>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129</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5" t="s">
        <v>129</v>
      </c>
      <c r="L20" s="223" t="s">
        <v>125</v>
      </c>
      <c r="M20" s="269">
        <v>3</v>
      </c>
      <c r="N20" s="226">
        <v>0.15</v>
      </c>
      <c r="O20" s="225" t="s">
        <v>1708</v>
      </c>
    </row>
    <row r="21" spans="1:15" s="4" customFormat="1" ht="229.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32" t="s">
        <v>1709</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5" t="s">
        <v>129</v>
      </c>
      <c r="L22" s="223" t="s">
        <v>125</v>
      </c>
      <c r="M22" s="133" t="s">
        <v>1710</v>
      </c>
      <c r="N22" s="85">
        <v>0</v>
      </c>
      <c r="O22" s="225" t="s">
        <v>1711</v>
      </c>
    </row>
    <row r="23" spans="1:15" s="4" customFormat="1" ht="204"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32" t="s">
        <v>1712</v>
      </c>
    </row>
    <row r="24" spans="1:15" s="4" customFormat="1" ht="114.75" x14ac:dyDescent="0.25">
      <c r="A24" s="82">
        <v>18</v>
      </c>
      <c r="B24" s="133" t="s">
        <v>120</v>
      </c>
      <c r="C24" s="133" t="s">
        <v>161</v>
      </c>
      <c r="D24" s="133" t="s">
        <v>149</v>
      </c>
      <c r="E24" s="122" t="s">
        <v>172</v>
      </c>
      <c r="F24" s="125" t="s">
        <v>173</v>
      </c>
      <c r="G24" s="140" t="s">
        <v>125</v>
      </c>
      <c r="H24" s="138" t="s">
        <v>125</v>
      </c>
      <c r="I24" s="133" t="s">
        <v>124</v>
      </c>
      <c r="J24" s="222" t="s">
        <v>125</v>
      </c>
      <c r="K24" s="5" t="s">
        <v>126</v>
      </c>
      <c r="L24" s="223" t="s">
        <v>125</v>
      </c>
      <c r="M24" s="137" t="s">
        <v>129</v>
      </c>
      <c r="N24" s="85">
        <v>0</v>
      </c>
      <c r="O24" s="32" t="s">
        <v>1713</v>
      </c>
    </row>
    <row r="25" spans="1:15" s="4" customFormat="1" ht="306"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129</v>
      </c>
      <c r="N25" s="229">
        <v>0</v>
      </c>
      <c r="O25" s="230" t="s">
        <v>1714</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451" t="s">
        <v>126</v>
      </c>
      <c r="N26" s="31">
        <v>0</v>
      </c>
      <c r="O26" s="32" t="s">
        <v>1715</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451" t="s">
        <v>129</v>
      </c>
      <c r="N27" s="31">
        <v>0</v>
      </c>
      <c r="O27" s="32" t="s">
        <v>1716</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451" t="s">
        <v>129</v>
      </c>
      <c r="N28" s="31">
        <v>0</v>
      </c>
      <c r="O28" s="32" t="s">
        <v>1717</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451" t="s">
        <v>129</v>
      </c>
      <c r="N29" s="31">
        <v>0</v>
      </c>
      <c r="O29" s="32" t="s">
        <v>1717</v>
      </c>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451" t="s">
        <v>126</v>
      </c>
      <c r="N30" s="31">
        <v>0</v>
      </c>
      <c r="O30" s="32" t="s">
        <v>1718</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451" t="s">
        <v>129</v>
      </c>
      <c r="N31" s="31">
        <v>0</v>
      </c>
      <c r="O31" s="32" t="s">
        <v>1719</v>
      </c>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451" t="s">
        <v>126</v>
      </c>
      <c r="N32" s="31">
        <v>0</v>
      </c>
      <c r="O32" s="32"/>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126</v>
      </c>
      <c r="L33" s="223" t="s">
        <v>125</v>
      </c>
      <c r="M33" s="451" t="s">
        <v>129</v>
      </c>
      <c r="N33" s="31">
        <v>0</v>
      </c>
      <c r="O33" s="32" t="s">
        <v>1717</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1720</v>
      </c>
      <c r="L34" s="223" t="s">
        <v>125</v>
      </c>
      <c r="M34" s="108" t="s">
        <v>1480</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452" t="s">
        <v>1721</v>
      </c>
    </row>
    <row r="36" spans="1:15" s="4" customFormat="1" ht="76.5" x14ac:dyDescent="0.25">
      <c r="A36" s="82">
        <v>30</v>
      </c>
      <c r="B36" s="133" t="s">
        <v>120</v>
      </c>
      <c r="C36" s="133" t="s">
        <v>161</v>
      </c>
      <c r="D36" s="133" t="s">
        <v>149</v>
      </c>
      <c r="E36" s="122">
        <v>8</v>
      </c>
      <c r="F36" s="125" t="s">
        <v>207</v>
      </c>
      <c r="G36" s="140">
        <v>6</v>
      </c>
      <c r="H36" s="139">
        <v>0.2</v>
      </c>
      <c r="I36" s="133" t="s">
        <v>177</v>
      </c>
      <c r="J36" s="222">
        <v>2</v>
      </c>
      <c r="K36" s="5" t="s">
        <v>126</v>
      </c>
      <c r="L36" s="141" t="s">
        <v>129</v>
      </c>
      <c r="M36" s="137" t="s">
        <v>129</v>
      </c>
      <c r="N36" s="226">
        <v>0.2</v>
      </c>
      <c r="O36" s="225" t="s">
        <v>1722</v>
      </c>
    </row>
    <row r="37" spans="1:15" s="4" customFormat="1" ht="25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32" t="s">
        <v>1723</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c r="M38" s="137" t="s">
        <v>135</v>
      </c>
      <c r="N38" s="226">
        <v>0.4</v>
      </c>
      <c r="O38" s="225"/>
    </row>
    <row r="39" spans="1:15" s="4" customFormat="1" ht="63.7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225" t="s">
        <v>1724</v>
      </c>
    </row>
    <row r="40" spans="1:15" s="4" customFormat="1" ht="306"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225" t="s">
        <v>1725</v>
      </c>
    </row>
    <row r="41" spans="1:15" s="4" customFormat="1" ht="409.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t="s">
        <v>1726</v>
      </c>
    </row>
    <row r="42" spans="1:15" s="4" customFormat="1" ht="63.75" x14ac:dyDescent="0.25">
      <c r="A42" s="82">
        <v>36</v>
      </c>
      <c r="B42" s="133" t="s">
        <v>120</v>
      </c>
      <c r="C42" s="133" t="s">
        <v>161</v>
      </c>
      <c r="D42" s="133" t="s">
        <v>149</v>
      </c>
      <c r="E42" s="122" t="s">
        <v>221</v>
      </c>
      <c r="F42" s="125" t="s">
        <v>222</v>
      </c>
      <c r="G42" s="1405"/>
      <c r="H42" s="138" t="s">
        <v>125</v>
      </c>
      <c r="I42" s="133" t="s">
        <v>166</v>
      </c>
      <c r="J42" s="222" t="s">
        <v>223</v>
      </c>
      <c r="K42" s="5" t="s">
        <v>129</v>
      </c>
      <c r="L42" s="233" t="s">
        <v>1727</v>
      </c>
      <c r="M42" s="108" t="s">
        <v>1727</v>
      </c>
      <c r="N42" s="85">
        <v>0</v>
      </c>
      <c r="O42" s="225"/>
    </row>
    <row r="43" spans="1:15" s="4" customFormat="1" ht="102" x14ac:dyDescent="0.25">
      <c r="A43" s="82">
        <v>37</v>
      </c>
      <c r="B43" s="133" t="s">
        <v>120</v>
      </c>
      <c r="C43" s="133" t="s">
        <v>161</v>
      </c>
      <c r="D43" s="133" t="s">
        <v>149</v>
      </c>
      <c r="E43" s="122">
        <v>11</v>
      </c>
      <c r="F43" s="125" t="s">
        <v>226</v>
      </c>
      <c r="G43" s="1422">
        <v>8</v>
      </c>
      <c r="H43" s="139">
        <v>0.3</v>
      </c>
      <c r="I43" s="133" t="s">
        <v>159</v>
      </c>
      <c r="J43" s="222">
        <v>5</v>
      </c>
      <c r="K43" s="45">
        <v>7</v>
      </c>
      <c r="L43" s="272" t="s">
        <v>129</v>
      </c>
      <c r="M43" s="269">
        <v>1</v>
      </c>
      <c r="N43" s="236">
        <v>0.3</v>
      </c>
      <c r="O43" s="225" t="s">
        <v>1728</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1729</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42" t="s">
        <v>129</v>
      </c>
      <c r="N45" s="85">
        <v>0</v>
      </c>
      <c r="O45" s="225" t="s">
        <v>1730</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126</v>
      </c>
      <c r="L46" s="144" t="s">
        <v>129</v>
      </c>
      <c r="M46" s="142" t="s">
        <v>129</v>
      </c>
      <c r="N46" s="85">
        <v>0</v>
      </c>
      <c r="O46" s="225" t="s">
        <v>1730</v>
      </c>
    </row>
    <row r="47" spans="1:15" s="4" customFormat="1" ht="63.75" x14ac:dyDescent="0.25">
      <c r="A47" s="82">
        <v>41</v>
      </c>
      <c r="B47" s="133" t="s">
        <v>120</v>
      </c>
      <c r="C47" s="133" t="s">
        <v>161</v>
      </c>
      <c r="D47" s="133" t="s">
        <v>149</v>
      </c>
      <c r="E47" s="122" t="s">
        <v>236</v>
      </c>
      <c r="F47" s="125" t="s">
        <v>237</v>
      </c>
      <c r="G47" s="1422"/>
      <c r="H47" s="138" t="s">
        <v>125</v>
      </c>
      <c r="I47" s="133" t="s">
        <v>124</v>
      </c>
      <c r="J47" s="222" t="s">
        <v>238</v>
      </c>
      <c r="K47" s="5" t="s">
        <v>126</v>
      </c>
      <c r="L47" s="144" t="s">
        <v>129</v>
      </c>
      <c r="M47" s="142" t="s">
        <v>126</v>
      </c>
      <c r="N47" s="85">
        <v>0</v>
      </c>
      <c r="O47" s="225" t="s">
        <v>1731</v>
      </c>
    </row>
    <row r="48" spans="1:15" s="4" customFormat="1" ht="63.75" x14ac:dyDescent="0.25">
      <c r="A48" s="82">
        <v>42</v>
      </c>
      <c r="B48" s="133" t="s">
        <v>120</v>
      </c>
      <c r="C48" s="133" t="s">
        <v>161</v>
      </c>
      <c r="D48" s="133" t="s">
        <v>149</v>
      </c>
      <c r="E48" s="122" t="s">
        <v>239</v>
      </c>
      <c r="F48" s="125" t="s">
        <v>240</v>
      </c>
      <c r="G48" s="1422"/>
      <c r="H48" s="138" t="s">
        <v>125</v>
      </c>
      <c r="I48" s="133" t="s">
        <v>124</v>
      </c>
      <c r="J48" s="222" t="s">
        <v>241</v>
      </c>
      <c r="K48" s="5" t="s">
        <v>126</v>
      </c>
      <c r="L48" s="144" t="s">
        <v>129</v>
      </c>
      <c r="M48" s="142" t="s">
        <v>126</v>
      </c>
      <c r="N48" s="85">
        <v>0</v>
      </c>
      <c r="O48" s="225" t="s">
        <v>1731</v>
      </c>
    </row>
    <row r="49" spans="1:15" s="4" customFormat="1" ht="63.75" x14ac:dyDescent="0.25">
      <c r="A49" s="82">
        <v>43</v>
      </c>
      <c r="B49" s="133" t="s">
        <v>120</v>
      </c>
      <c r="C49" s="133" t="s">
        <v>161</v>
      </c>
      <c r="D49" s="133" t="s">
        <v>149</v>
      </c>
      <c r="E49" s="122" t="s">
        <v>242</v>
      </c>
      <c r="F49" s="125" t="s">
        <v>243</v>
      </c>
      <c r="G49" s="1422"/>
      <c r="H49" s="138" t="s">
        <v>125</v>
      </c>
      <c r="I49" s="133" t="s">
        <v>124</v>
      </c>
      <c r="J49" s="222" t="s">
        <v>244</v>
      </c>
      <c r="K49" s="5" t="s">
        <v>126</v>
      </c>
      <c r="L49" s="144" t="s">
        <v>129</v>
      </c>
      <c r="M49" s="142" t="s">
        <v>126</v>
      </c>
      <c r="N49" s="85">
        <v>0</v>
      </c>
      <c r="O49" s="225" t="s">
        <v>1731</v>
      </c>
    </row>
    <row r="50" spans="1:15" s="4" customFormat="1" ht="63.75" x14ac:dyDescent="0.25">
      <c r="A50" s="82">
        <v>44</v>
      </c>
      <c r="B50" s="133" t="s">
        <v>120</v>
      </c>
      <c r="C50" s="133" t="s">
        <v>161</v>
      </c>
      <c r="D50" s="133" t="s">
        <v>149</v>
      </c>
      <c r="E50" s="122" t="s">
        <v>245</v>
      </c>
      <c r="F50" s="125" t="s">
        <v>246</v>
      </c>
      <c r="G50" s="1422"/>
      <c r="H50" s="138" t="s">
        <v>125</v>
      </c>
      <c r="I50" s="133" t="s">
        <v>124</v>
      </c>
      <c r="J50" s="222" t="s">
        <v>247</v>
      </c>
      <c r="K50" s="5" t="s">
        <v>126</v>
      </c>
      <c r="L50" s="144" t="s">
        <v>129</v>
      </c>
      <c r="M50" s="142" t="s">
        <v>126</v>
      </c>
      <c r="N50" s="85">
        <v>0</v>
      </c>
      <c r="O50" s="225" t="s">
        <v>1731</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126</v>
      </c>
      <c r="L51" s="144" t="s">
        <v>129</v>
      </c>
      <c r="M51" s="142" t="s">
        <v>129</v>
      </c>
      <c r="N51" s="85">
        <v>0</v>
      </c>
      <c r="O51" s="225" t="s">
        <v>1730</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126</v>
      </c>
      <c r="M52" s="142" t="s">
        <v>126</v>
      </c>
      <c r="N52" s="85">
        <v>0</v>
      </c>
      <c r="O52" s="225"/>
    </row>
    <row r="53" spans="1:15" s="4" customFormat="1" ht="63.75" x14ac:dyDescent="0.25">
      <c r="A53" s="82">
        <v>47</v>
      </c>
      <c r="B53" s="133" t="s">
        <v>120</v>
      </c>
      <c r="C53" s="133" t="s">
        <v>161</v>
      </c>
      <c r="D53" s="133" t="s">
        <v>149</v>
      </c>
      <c r="E53" s="122" t="s">
        <v>254</v>
      </c>
      <c r="F53" s="125" t="s">
        <v>255</v>
      </c>
      <c r="G53" s="1422"/>
      <c r="H53" s="138" t="s">
        <v>125</v>
      </c>
      <c r="I53" s="133" t="s">
        <v>124</v>
      </c>
      <c r="J53" s="222" t="s">
        <v>256</v>
      </c>
      <c r="K53" s="5" t="s">
        <v>126</v>
      </c>
      <c r="L53" s="144" t="s">
        <v>129</v>
      </c>
      <c r="M53" s="142" t="s">
        <v>126</v>
      </c>
      <c r="N53" s="85">
        <v>0</v>
      </c>
      <c r="O53" s="225" t="s">
        <v>1731</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144" t="s">
        <v>129</v>
      </c>
      <c r="M54" s="142" t="s">
        <v>129</v>
      </c>
      <c r="N54" s="85">
        <v>0</v>
      </c>
      <c r="O54" s="225" t="s">
        <v>1730</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144" t="s">
        <v>129</v>
      </c>
      <c r="M55" s="142" t="s">
        <v>129</v>
      </c>
      <c r="N55" s="85">
        <v>0</v>
      </c>
      <c r="O55" s="225" t="s">
        <v>1730</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1732</v>
      </c>
      <c r="M56" s="108" t="s">
        <v>1732</v>
      </c>
      <c r="N56" s="85">
        <v>0</v>
      </c>
      <c r="O56" s="225"/>
    </row>
    <row r="57" spans="1:15" s="4" customFormat="1" ht="25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225" t="s">
        <v>1733</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5" t="s">
        <v>129</v>
      </c>
      <c r="L58" s="223" t="s">
        <v>125</v>
      </c>
      <c r="M58" s="108" t="s">
        <v>1734</v>
      </c>
      <c r="N58" s="85">
        <v>0</v>
      </c>
      <c r="O58" s="268" t="s">
        <v>1734</v>
      </c>
    </row>
    <row r="59" spans="1:15" s="4" customFormat="1" ht="293.25"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126</v>
      </c>
      <c r="N59" s="236">
        <v>0</v>
      </c>
      <c r="O59" s="32" t="s">
        <v>1735</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1</v>
      </c>
      <c r="L60" s="276">
        <v>1</v>
      </c>
      <c r="M60" s="279">
        <v>1</v>
      </c>
      <c r="N60" s="85">
        <v>0</v>
      </c>
      <c r="O60" s="225" t="s">
        <v>1736</v>
      </c>
    </row>
    <row r="61" spans="1:15" s="4" customFormat="1" ht="89.25" x14ac:dyDescent="0.25">
      <c r="A61" s="82">
        <v>55</v>
      </c>
      <c r="B61" s="133" t="s">
        <v>120</v>
      </c>
      <c r="C61" s="133" t="s">
        <v>268</v>
      </c>
      <c r="D61" s="133" t="s">
        <v>149</v>
      </c>
      <c r="E61" s="122">
        <v>15</v>
      </c>
      <c r="F61" s="125" t="s">
        <v>279</v>
      </c>
      <c r="G61" s="140">
        <v>11</v>
      </c>
      <c r="H61" s="138" t="s">
        <v>280</v>
      </c>
      <c r="I61" s="133" t="s">
        <v>278</v>
      </c>
      <c r="J61" s="222">
        <v>8</v>
      </c>
      <c r="K61" s="62">
        <v>1</v>
      </c>
      <c r="L61" s="276" t="s">
        <v>1737</v>
      </c>
      <c r="M61" s="279" t="s">
        <v>1737</v>
      </c>
      <c r="N61" s="280">
        <v>0.5</v>
      </c>
      <c r="O61" s="225" t="s">
        <v>1738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1739</v>
      </c>
      <c r="L62" s="223" t="s">
        <v>125</v>
      </c>
      <c r="M62" s="108" t="s">
        <v>1740</v>
      </c>
      <c r="N62" s="85">
        <v>0</v>
      </c>
      <c r="O62" s="225" t="s">
        <v>1741</v>
      </c>
    </row>
    <row r="63" spans="1:15" s="4" customFormat="1" ht="76.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85">
        <v>0.3</v>
      </c>
      <c r="O63" s="225" t="s">
        <v>1742</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1743</v>
      </c>
      <c r="L64" s="223" t="s">
        <v>125</v>
      </c>
      <c r="M64" s="108" t="s">
        <v>1744</v>
      </c>
      <c r="N64" s="85">
        <v>0</v>
      </c>
      <c r="O64" s="225" t="s">
        <v>1744</v>
      </c>
    </row>
    <row r="65" spans="1:15" s="4" customFormat="1" ht="63.7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t="s">
        <v>1745</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453" t="s">
        <v>1746</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38</v>
      </c>
      <c r="L67" s="272">
        <v>38</v>
      </c>
      <c r="M67" s="269">
        <v>38</v>
      </c>
      <c r="N67" s="85">
        <v>0</v>
      </c>
      <c r="O67" s="225"/>
    </row>
    <row r="68" spans="1:15" s="4" customFormat="1" ht="408" x14ac:dyDescent="0.25">
      <c r="A68" s="82">
        <v>62</v>
      </c>
      <c r="B68" s="133" t="s">
        <v>293</v>
      </c>
      <c r="C68" s="133" t="s">
        <v>294</v>
      </c>
      <c r="D68" s="133" t="s">
        <v>300</v>
      </c>
      <c r="E68" s="122">
        <v>21</v>
      </c>
      <c r="F68" s="125" t="s">
        <v>302</v>
      </c>
      <c r="G68" s="140">
        <v>15</v>
      </c>
      <c r="H68" s="139">
        <v>0.85</v>
      </c>
      <c r="I68" s="133" t="s">
        <v>159</v>
      </c>
      <c r="J68" s="222">
        <v>13</v>
      </c>
      <c r="K68" s="45">
        <v>0</v>
      </c>
      <c r="L68" s="272">
        <v>5</v>
      </c>
      <c r="M68" s="269">
        <v>0</v>
      </c>
      <c r="N68" s="236">
        <v>0</v>
      </c>
      <c r="O68" s="32" t="s">
        <v>1747</v>
      </c>
    </row>
    <row r="69" spans="1:15" s="4" customFormat="1" ht="409.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t="s">
        <v>1748</v>
      </c>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1749</v>
      </c>
      <c r="L70" s="223" t="s">
        <v>125</v>
      </c>
      <c r="M70" s="137" t="s">
        <v>1749</v>
      </c>
      <c r="N70" s="85">
        <v>0</v>
      </c>
      <c r="O70" s="32" t="s">
        <v>1750</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32"/>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1751</v>
      </c>
      <c r="L72" s="223" t="s">
        <v>125</v>
      </c>
      <c r="M72" s="45" t="s">
        <v>1751</v>
      </c>
      <c r="N72" s="85">
        <v>0</v>
      </c>
      <c r="O72" s="32" t="s">
        <v>1752</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454" t="s">
        <v>1753</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2</v>
      </c>
      <c r="L74" s="272">
        <v>1</v>
      </c>
      <c r="M74" s="269">
        <v>1</v>
      </c>
      <c r="N74" s="85">
        <v>0</v>
      </c>
      <c r="O74" s="32" t="s">
        <v>1754</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2</v>
      </c>
      <c r="L75" s="272">
        <v>1</v>
      </c>
      <c r="M75" s="269">
        <v>1</v>
      </c>
      <c r="N75" s="85">
        <v>0</v>
      </c>
      <c r="O75" s="32" t="s">
        <v>1755</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29389</v>
      </c>
      <c r="L76" s="272">
        <v>1048</v>
      </c>
      <c r="M76" s="284">
        <v>1048</v>
      </c>
      <c r="N76" s="85">
        <v>0</v>
      </c>
      <c r="O76" s="225" t="s">
        <v>1756</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124019</v>
      </c>
      <c r="L77" s="272">
        <v>125477</v>
      </c>
      <c r="M77" s="284">
        <v>125477</v>
      </c>
      <c r="N77" s="85">
        <v>0</v>
      </c>
      <c r="O77" s="225" t="s">
        <v>1757</v>
      </c>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48" t="s">
        <v>1758</v>
      </c>
      <c r="L78" s="283" t="s">
        <v>1759</v>
      </c>
      <c r="M78" s="284">
        <v>55500</v>
      </c>
      <c r="N78" s="85">
        <v>0</v>
      </c>
      <c r="O78" s="225" t="s">
        <v>1760</v>
      </c>
    </row>
    <row r="79" spans="1:15" s="4" customFormat="1" ht="89.25" x14ac:dyDescent="0.25">
      <c r="A79" s="82">
        <v>73</v>
      </c>
      <c r="B79" s="133" t="s">
        <v>293</v>
      </c>
      <c r="C79" s="133" t="s">
        <v>304</v>
      </c>
      <c r="D79" s="133" t="s">
        <v>330</v>
      </c>
      <c r="E79" s="122">
        <v>28</v>
      </c>
      <c r="F79" s="125" t="s">
        <v>331</v>
      </c>
      <c r="G79" s="140" t="s">
        <v>125</v>
      </c>
      <c r="H79" s="138" t="s">
        <v>125</v>
      </c>
      <c r="I79" s="133" t="s">
        <v>321</v>
      </c>
      <c r="J79" s="222">
        <v>18</v>
      </c>
      <c r="K79" s="48" t="s">
        <v>1761</v>
      </c>
      <c r="L79" s="272">
        <v>10904.25</v>
      </c>
      <c r="M79" s="269">
        <v>10904.25</v>
      </c>
      <c r="N79" s="85">
        <v>0</v>
      </c>
      <c r="O79" s="225" t="s">
        <v>1762</v>
      </c>
    </row>
    <row r="80" spans="1:15" s="4" customFormat="1" ht="76.5" x14ac:dyDescent="0.25">
      <c r="A80" s="82">
        <v>74</v>
      </c>
      <c r="B80" s="133" t="s">
        <v>293</v>
      </c>
      <c r="C80" s="133" t="s">
        <v>304</v>
      </c>
      <c r="D80" s="133" t="s">
        <v>330</v>
      </c>
      <c r="E80" s="122" t="s">
        <v>333</v>
      </c>
      <c r="F80" s="125" t="s">
        <v>334</v>
      </c>
      <c r="G80" s="140" t="s">
        <v>125</v>
      </c>
      <c r="H80" s="138" t="s">
        <v>125</v>
      </c>
      <c r="I80" s="133" t="s">
        <v>159</v>
      </c>
      <c r="J80" s="222" t="s">
        <v>335</v>
      </c>
      <c r="K80" s="48">
        <v>382194</v>
      </c>
      <c r="L80" s="272">
        <v>1139960</v>
      </c>
      <c r="M80" s="269">
        <v>1139960</v>
      </c>
      <c r="N80" s="85">
        <v>0</v>
      </c>
      <c r="O80" s="225" t="s">
        <v>1763</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272">
        <v>0</v>
      </c>
      <c r="M81" s="284">
        <v>0</v>
      </c>
      <c r="N81" s="85">
        <v>0</v>
      </c>
      <c r="O81" s="225" t="s">
        <v>1764</v>
      </c>
    </row>
    <row r="82" spans="1:15" s="4" customFormat="1" ht="89.25" x14ac:dyDescent="0.25">
      <c r="A82" s="82">
        <v>76</v>
      </c>
      <c r="B82" s="133" t="s">
        <v>293</v>
      </c>
      <c r="C82" s="133" t="s">
        <v>304</v>
      </c>
      <c r="D82" s="133" t="s">
        <v>339</v>
      </c>
      <c r="E82" s="122">
        <v>29</v>
      </c>
      <c r="F82" s="125" t="s">
        <v>340</v>
      </c>
      <c r="G82" s="140" t="s">
        <v>125</v>
      </c>
      <c r="H82" s="138" t="s">
        <v>125</v>
      </c>
      <c r="I82" s="133" t="s">
        <v>166</v>
      </c>
      <c r="J82" s="222">
        <v>20</v>
      </c>
      <c r="K82" s="48" t="s">
        <v>1765</v>
      </c>
      <c r="L82" s="144" t="s">
        <v>1766</v>
      </c>
      <c r="M82" s="48" t="s">
        <v>1766</v>
      </c>
      <c r="N82" s="85">
        <v>0</v>
      </c>
      <c r="O82" s="225" t="s">
        <v>1766</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0.4</v>
      </c>
      <c r="L83" s="148">
        <v>0.31950000000000001</v>
      </c>
      <c r="M83" s="62">
        <v>0.32</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1767</v>
      </c>
      <c r="L84" s="144" t="s">
        <v>348</v>
      </c>
      <c r="M84" s="48"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0.25</v>
      </c>
      <c r="L85" s="148">
        <v>4.4299999999999999E-2</v>
      </c>
      <c r="M85" s="121">
        <v>0.04</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1768</v>
      </c>
      <c r="M86" s="13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63.7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129</v>
      </c>
      <c r="M89" s="259" t="s">
        <v>129</v>
      </c>
      <c r="N89" s="85">
        <v>0</v>
      </c>
      <c r="O89" s="225" t="s">
        <v>1769</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129</v>
      </c>
      <c r="L92" s="222" t="s">
        <v>126</v>
      </c>
      <c r="M92" s="259"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2"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5"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434</v>
      </c>
      <c r="M95" s="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434</v>
      </c>
      <c r="M96" s="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434</v>
      </c>
      <c r="M97" s="5" t="s">
        <v>126</v>
      </c>
      <c r="N97" s="85">
        <v>0</v>
      </c>
      <c r="O97" s="225"/>
    </row>
    <row r="98" spans="1:15" s="4" customFormat="1" ht="63.75"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32" t="s">
        <v>1770</v>
      </c>
    </row>
    <row r="99" spans="1:15" s="4" customFormat="1" ht="255"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t="s">
        <v>1771</v>
      </c>
    </row>
    <row r="100" spans="1:15" s="4" customFormat="1" ht="63.75"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243">
        <v>0.2</v>
      </c>
      <c r="O100" s="225" t="s">
        <v>1772</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126</v>
      </c>
      <c r="L101" s="222" t="s">
        <v>129</v>
      </c>
      <c r="M101" s="259" t="s">
        <v>129</v>
      </c>
      <c r="N101" s="85">
        <v>0</v>
      </c>
      <c r="O101" s="32" t="s">
        <v>1773</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32" t="s">
        <v>1774</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48" t="s">
        <v>126</v>
      </c>
      <c r="L103" s="222" t="s">
        <v>126</v>
      </c>
      <c r="M103" s="5"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48" t="s">
        <v>126</v>
      </c>
      <c r="L104" s="222" t="s">
        <v>126</v>
      </c>
      <c r="M104" s="5"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48" t="s">
        <v>126</v>
      </c>
      <c r="L105" s="222" t="s">
        <v>126</v>
      </c>
      <c r="M105" s="5"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48" t="s">
        <v>126</v>
      </c>
      <c r="L106" s="222" t="s">
        <v>126</v>
      </c>
      <c r="M106" s="5"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48" t="s">
        <v>126</v>
      </c>
      <c r="L107" s="222" t="s">
        <v>126</v>
      </c>
      <c r="M107" s="5"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48" t="s">
        <v>126</v>
      </c>
      <c r="L108" s="222" t="s">
        <v>126</v>
      </c>
      <c r="M108" s="5"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48" t="s">
        <v>126</v>
      </c>
      <c r="L109" s="222" t="s">
        <v>126</v>
      </c>
      <c r="M109" s="5"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48" t="s">
        <v>126</v>
      </c>
      <c r="L110" s="222" t="s">
        <v>126</v>
      </c>
      <c r="M110" s="5"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48" t="s">
        <v>126</v>
      </c>
      <c r="L111" s="222" t="s">
        <v>126</v>
      </c>
      <c r="M111" s="5"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48" t="s">
        <v>126</v>
      </c>
      <c r="L112" s="222" t="s">
        <v>126</v>
      </c>
      <c r="M112" s="5" t="s">
        <v>126</v>
      </c>
      <c r="N112" s="85">
        <v>0</v>
      </c>
      <c r="O112" s="32"/>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5" t="s">
        <v>126</v>
      </c>
      <c r="L114" s="246" t="s">
        <v>129</v>
      </c>
      <c r="M114" s="247" t="s">
        <v>129</v>
      </c>
      <c r="N114" s="85">
        <v>0</v>
      </c>
      <c r="O114" s="32" t="s">
        <v>1775</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126</v>
      </c>
      <c r="L115" s="223" t="s">
        <v>125</v>
      </c>
      <c r="M115" s="5">
        <v>0</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5" t="s">
        <v>434</v>
      </c>
      <c r="L116" s="144">
        <v>1</v>
      </c>
      <c r="M116" s="142">
        <v>1</v>
      </c>
      <c r="N116" s="85">
        <v>0</v>
      </c>
      <c r="O116" s="32" t="s">
        <v>1754</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5" t="s">
        <v>434</v>
      </c>
      <c r="L117" s="144" t="s">
        <v>434</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5" t="s">
        <v>434</v>
      </c>
      <c r="L118" s="144" t="s">
        <v>434</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 t="s">
        <v>434</v>
      </c>
      <c r="L119" s="144" t="s">
        <v>434</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144" t="s">
        <v>135</v>
      </c>
      <c r="M120" s="218"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142"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434</v>
      </c>
      <c r="L122" s="144" t="s">
        <v>407</v>
      </c>
      <c r="M122" s="142"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434</v>
      </c>
      <c r="L123" s="144" t="s">
        <v>407</v>
      </c>
      <c r="M123" s="142"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434</v>
      </c>
      <c r="L124" s="144" t="s">
        <v>407</v>
      </c>
      <c r="M124" s="142"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434</v>
      </c>
      <c r="L125" s="144" t="s">
        <v>407</v>
      </c>
      <c r="M125" s="142"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434</v>
      </c>
      <c r="L126" s="144" t="s">
        <v>407</v>
      </c>
      <c r="M126" s="142"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142"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142"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32" t="s">
        <v>1776</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9</v>
      </c>
      <c r="L130" s="246">
        <v>5</v>
      </c>
      <c r="M130" s="247">
        <v>0</v>
      </c>
      <c r="N130" s="236">
        <v>0</v>
      </c>
      <c r="O130" s="225" t="s">
        <v>1777</v>
      </c>
    </row>
    <row r="131" spans="1:16" s="4" customFormat="1" ht="165.75" x14ac:dyDescent="0.25">
      <c r="A131" s="82">
        <v>125</v>
      </c>
      <c r="B131" s="133" t="s">
        <v>293</v>
      </c>
      <c r="C131" s="133" t="s">
        <v>464</v>
      </c>
      <c r="D131" s="133" t="s">
        <v>330</v>
      </c>
      <c r="E131" s="122">
        <v>39</v>
      </c>
      <c r="F131" s="125" t="s">
        <v>468</v>
      </c>
      <c r="G131" s="140">
        <v>23</v>
      </c>
      <c r="H131" s="139">
        <v>0.3</v>
      </c>
      <c r="I131" s="133" t="s">
        <v>321</v>
      </c>
      <c r="J131" s="141">
        <v>30</v>
      </c>
      <c r="K131" s="48" t="s">
        <v>1761</v>
      </c>
      <c r="L131" s="272">
        <v>10904.25</v>
      </c>
      <c r="M131" s="324">
        <v>10904</v>
      </c>
      <c r="N131" s="85">
        <v>0</v>
      </c>
      <c r="O131" s="225" t="s">
        <v>1778</v>
      </c>
    </row>
    <row r="132" spans="1:16" s="4" customFormat="1" ht="76.5" x14ac:dyDescent="0.25">
      <c r="A132" s="82">
        <v>126</v>
      </c>
      <c r="B132" s="133" t="s">
        <v>293</v>
      </c>
      <c r="C132" s="133" t="s">
        <v>464</v>
      </c>
      <c r="D132" s="133" t="s">
        <v>330</v>
      </c>
      <c r="E132" s="122" t="s">
        <v>470</v>
      </c>
      <c r="F132" s="125" t="s">
        <v>471</v>
      </c>
      <c r="G132" s="140" t="s">
        <v>125</v>
      </c>
      <c r="H132" s="138" t="s">
        <v>125</v>
      </c>
      <c r="I132" s="133" t="s">
        <v>159</v>
      </c>
      <c r="J132" s="222">
        <v>31</v>
      </c>
      <c r="K132" s="48">
        <v>382194</v>
      </c>
      <c r="L132" s="272">
        <v>1139960</v>
      </c>
      <c r="M132" s="269">
        <v>1139960</v>
      </c>
      <c r="N132" s="85">
        <v>0</v>
      </c>
      <c r="O132" s="225" t="s">
        <v>1763</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272">
        <v>0</v>
      </c>
      <c r="M133" s="284">
        <v>0</v>
      </c>
      <c r="N133" s="85">
        <v>0</v>
      </c>
      <c r="O133" s="225" t="s">
        <v>1779</v>
      </c>
    </row>
    <row r="134" spans="1:16" s="4" customFormat="1" ht="127.5"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455" t="s">
        <v>129</v>
      </c>
      <c r="N134" s="226">
        <v>0</v>
      </c>
      <c r="O134" s="32" t="s">
        <v>1780</v>
      </c>
    </row>
    <row r="135" spans="1:16" s="4" customFormat="1" ht="51" x14ac:dyDescent="0.25">
      <c r="A135" s="82">
        <v>129</v>
      </c>
      <c r="B135" s="133" t="s">
        <v>293</v>
      </c>
      <c r="C135" s="133" t="s">
        <v>464</v>
      </c>
      <c r="D135" s="133" t="s">
        <v>473</v>
      </c>
      <c r="E135" s="122" t="s">
        <v>476</v>
      </c>
      <c r="F135" s="125">
        <v>2018</v>
      </c>
      <c r="G135" s="1422"/>
      <c r="H135" s="138" t="s">
        <v>125</v>
      </c>
      <c r="I135" s="133" t="s">
        <v>390</v>
      </c>
      <c r="J135" s="222" t="s">
        <v>391</v>
      </c>
      <c r="K135" s="5" t="s">
        <v>126</v>
      </c>
      <c r="L135" s="141"/>
      <c r="M135" s="137" t="s">
        <v>126</v>
      </c>
      <c r="N135" s="85">
        <v>0</v>
      </c>
      <c r="O135" s="225" t="s">
        <v>1781</v>
      </c>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129</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129</v>
      </c>
      <c r="L137" s="141" t="s">
        <v>129</v>
      </c>
      <c r="M137" s="456" t="s">
        <v>129</v>
      </c>
      <c r="N137" s="31">
        <v>0</v>
      </c>
      <c r="O137" s="457" t="s">
        <v>1782</v>
      </c>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126</v>
      </c>
      <c r="N138" s="85">
        <v>0</v>
      </c>
      <c r="O138" s="225"/>
    </row>
    <row r="139" spans="1:16" s="4" customFormat="1" ht="63.75" x14ac:dyDescent="0.25">
      <c r="A139" s="82">
        <v>133</v>
      </c>
      <c r="B139" s="133" t="s">
        <v>293</v>
      </c>
      <c r="C139" s="133" t="s">
        <v>464</v>
      </c>
      <c r="D139" s="133" t="s">
        <v>473</v>
      </c>
      <c r="E139" s="122" t="s">
        <v>482</v>
      </c>
      <c r="F139" s="125">
        <v>2022</v>
      </c>
      <c r="G139" s="1405"/>
      <c r="H139" s="138" t="s">
        <v>125</v>
      </c>
      <c r="I139" s="133" t="s">
        <v>390</v>
      </c>
      <c r="J139" s="222" t="s">
        <v>483</v>
      </c>
      <c r="K139" s="58"/>
      <c r="L139" s="141" t="s">
        <v>129</v>
      </c>
      <c r="M139" s="137" t="s">
        <v>129</v>
      </c>
      <c r="N139" s="85">
        <v>0</v>
      </c>
      <c r="O139" s="225" t="s">
        <v>1783</v>
      </c>
    </row>
    <row r="140" spans="1:16" s="4" customFormat="1" ht="45" x14ac:dyDescent="0.25">
      <c r="A140" s="82">
        <v>134</v>
      </c>
      <c r="B140" s="133" t="s">
        <v>293</v>
      </c>
      <c r="C140" s="133" t="s">
        <v>464</v>
      </c>
      <c r="D140" s="133" t="s">
        <v>473</v>
      </c>
      <c r="E140" s="122" t="s">
        <v>485</v>
      </c>
      <c r="F140" s="125" t="s">
        <v>486</v>
      </c>
      <c r="G140" s="140" t="s">
        <v>125</v>
      </c>
      <c r="H140" s="138" t="s">
        <v>125</v>
      </c>
      <c r="I140" s="133" t="s">
        <v>177</v>
      </c>
      <c r="J140" s="222" t="s">
        <v>125</v>
      </c>
      <c r="K140" s="5" t="s">
        <v>129</v>
      </c>
      <c r="L140" s="223" t="s">
        <v>125</v>
      </c>
      <c r="M140" s="259" t="s">
        <v>129</v>
      </c>
      <c r="N140" s="85">
        <v>0</v>
      </c>
      <c r="O140" s="453" t="s">
        <v>1784</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222">
        <v>176.5</v>
      </c>
      <c r="M141" s="259">
        <v>176.5</v>
      </c>
      <c r="N141" s="85">
        <v>0</v>
      </c>
      <c r="O141" s="32" t="s">
        <v>1785</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22">
        <v>0</v>
      </c>
      <c r="M142" s="15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126</v>
      </c>
      <c r="L143" s="223" t="s">
        <v>125</v>
      </c>
      <c r="M143" s="5" t="s">
        <v>126</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451" t="s">
        <v>129</v>
      </c>
      <c r="N144" s="31">
        <v>0</v>
      </c>
      <c r="O144" s="32"/>
      <c r="P144" s="34"/>
    </row>
    <row r="145" spans="1:15" s="4" customFormat="1" ht="102" x14ac:dyDescent="0.25">
      <c r="A145" s="82">
        <v>139</v>
      </c>
      <c r="B145" s="133" t="s">
        <v>293</v>
      </c>
      <c r="C145" s="133" t="s">
        <v>493</v>
      </c>
      <c r="D145" s="133" t="s">
        <v>339</v>
      </c>
      <c r="E145" s="122" t="s">
        <v>495</v>
      </c>
      <c r="F145" s="125" t="s">
        <v>496</v>
      </c>
      <c r="G145" s="140" t="s">
        <v>125</v>
      </c>
      <c r="H145" s="138" t="s">
        <v>125</v>
      </c>
      <c r="I145" s="133" t="s">
        <v>159</v>
      </c>
      <c r="J145" s="141" t="s">
        <v>445</v>
      </c>
      <c r="K145" s="45">
        <v>5</v>
      </c>
      <c r="L145" s="150">
        <v>5</v>
      </c>
      <c r="M145" s="151">
        <v>5</v>
      </c>
      <c r="N145" s="85">
        <v>0</v>
      </c>
      <c r="O145" s="32" t="s">
        <v>1786</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1787</v>
      </c>
      <c r="M146" s="132" t="s">
        <v>135</v>
      </c>
      <c r="N146" s="85">
        <v>0</v>
      </c>
      <c r="O146" s="225"/>
    </row>
    <row r="147" spans="1:15" s="4" customFormat="1" ht="153"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5" t="s">
        <v>129</v>
      </c>
      <c r="N147" s="85">
        <v>0</v>
      </c>
      <c r="O147" s="32" t="s">
        <v>1788</v>
      </c>
    </row>
    <row r="148" spans="1:15" s="4" customFormat="1" ht="204"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126</v>
      </c>
      <c r="M148" s="247" t="s">
        <v>129</v>
      </c>
      <c r="N148" s="85">
        <v>0</v>
      </c>
      <c r="O148" s="32" t="s">
        <v>1789</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247" t="s">
        <v>126</v>
      </c>
      <c r="N149" s="85">
        <v>0</v>
      </c>
      <c r="O149" s="32"/>
    </row>
    <row r="150" spans="1:15" s="4" customFormat="1" ht="63.7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32" t="s">
        <v>1790</v>
      </c>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1791</v>
      </c>
      <c r="L151" s="223" t="s">
        <v>125</v>
      </c>
      <c r="M151" s="132" t="s">
        <v>1791</v>
      </c>
      <c r="N151" s="85">
        <v>0</v>
      </c>
      <c r="O151" s="32"/>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246" t="s">
        <v>129</v>
      </c>
      <c r="M152" s="24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t="s">
        <v>129</v>
      </c>
      <c r="M154" s="259"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129</v>
      </c>
      <c r="M155" s="259" t="s">
        <v>129</v>
      </c>
      <c r="N155" s="226">
        <v>0.25</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129</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129</v>
      </c>
      <c r="L159" s="246" t="s">
        <v>129</v>
      </c>
      <c r="M159" s="247" t="s">
        <v>129</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t="s">
        <v>129</v>
      </c>
      <c r="M160" s="259"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5" t="s">
        <v>129</v>
      </c>
      <c r="N161" s="226">
        <v>0.1</v>
      </c>
      <c r="O161" s="32" t="s">
        <v>1792</v>
      </c>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48" t="s">
        <v>1793</v>
      </c>
      <c r="L162" s="223" t="s">
        <v>125</v>
      </c>
      <c r="M162" s="48" t="s">
        <v>1793</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5" t="s">
        <v>129</v>
      </c>
      <c r="N163" s="85">
        <v>0</v>
      </c>
      <c r="O163" s="32" t="s">
        <v>1794</v>
      </c>
    </row>
    <row r="164" spans="1:15" s="4" customFormat="1" ht="331.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32" t="s">
        <v>1795</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247" t="s">
        <v>129</v>
      </c>
      <c r="N165" s="226">
        <v>0.25</v>
      </c>
      <c r="O165" s="225" t="s">
        <v>1796</v>
      </c>
    </row>
    <row r="166" spans="1:15" s="4" customFormat="1" ht="140.25"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129</v>
      </c>
      <c r="M166" s="247" t="s">
        <v>129</v>
      </c>
      <c r="N166" s="226">
        <v>0.1</v>
      </c>
      <c r="O166" s="225" t="s">
        <v>1797</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32" t="s">
        <v>1798</v>
      </c>
    </row>
    <row r="168" spans="1:15" s="4" customFormat="1" ht="76.5" x14ac:dyDescent="0.25">
      <c r="A168" s="82">
        <v>162</v>
      </c>
      <c r="B168" s="133" t="s">
        <v>293</v>
      </c>
      <c r="C168" s="133" t="s">
        <v>542</v>
      </c>
      <c r="D168" s="133" t="s">
        <v>295</v>
      </c>
      <c r="E168" s="122" t="s">
        <v>544</v>
      </c>
      <c r="F168" s="125" t="s">
        <v>545</v>
      </c>
      <c r="G168" s="140" t="s">
        <v>125</v>
      </c>
      <c r="H168" s="138" t="s">
        <v>125</v>
      </c>
      <c r="I168" s="133" t="s">
        <v>166</v>
      </c>
      <c r="J168" s="222" t="s">
        <v>125</v>
      </c>
      <c r="K168" s="45" t="s">
        <v>129</v>
      </c>
      <c r="L168" s="223" t="s">
        <v>125</v>
      </c>
      <c r="M168" s="108" t="s">
        <v>1799</v>
      </c>
      <c r="N168" s="85">
        <v>0</v>
      </c>
      <c r="O168" s="32" t="s">
        <v>1798</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129</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129</v>
      </c>
      <c r="L173" s="223" t="s">
        <v>125</v>
      </c>
      <c r="M173" s="247" t="s">
        <v>129</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129</v>
      </c>
      <c r="L174" s="223" t="s">
        <v>125</v>
      </c>
      <c r="M174" s="247" t="s">
        <v>129</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129</v>
      </c>
      <c r="L175" s="223" t="s">
        <v>125</v>
      </c>
      <c r="M175" s="247" t="s">
        <v>129</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126</v>
      </c>
      <c r="L177" s="246" t="s">
        <v>135</v>
      </c>
      <c r="M177" s="259" t="s">
        <v>129</v>
      </c>
      <c r="N177" s="229">
        <v>0</v>
      </c>
      <c r="O177" s="230"/>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22" t="s">
        <v>126</v>
      </c>
      <c r="M178" s="259" t="s">
        <v>126</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t="s">
        <v>129</v>
      </c>
      <c r="M179" s="259"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126</v>
      </c>
      <c r="M181" s="247" t="s">
        <v>126</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129</v>
      </c>
      <c r="L184" s="222" t="s">
        <v>129</v>
      </c>
      <c r="M184" s="259"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46" t="s">
        <v>135</v>
      </c>
      <c r="M185" s="293"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1255</v>
      </c>
      <c r="L186" s="222" t="s">
        <v>126</v>
      </c>
      <c r="M186" s="451" t="s">
        <v>126</v>
      </c>
      <c r="N186" s="355">
        <v>0</v>
      </c>
      <c r="O186" s="32"/>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t="s">
        <v>129</v>
      </c>
      <c r="M187" s="451" t="s">
        <v>126</v>
      </c>
      <c r="N187" s="355">
        <v>0</v>
      </c>
      <c r="O187" s="32" t="s">
        <v>1800</v>
      </c>
    </row>
    <row r="188" spans="1:15" s="4" customFormat="1" ht="76.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5" t="s">
        <v>129</v>
      </c>
      <c r="N188" s="355">
        <v>0.125</v>
      </c>
      <c r="O188" s="32" t="s">
        <v>1801</v>
      </c>
    </row>
    <row r="189" spans="1:15" s="4" customFormat="1" ht="51"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5" t="s">
        <v>129</v>
      </c>
      <c r="N189" s="355">
        <v>0.125</v>
      </c>
      <c r="O189" s="32" t="s">
        <v>1802</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5" t="s">
        <v>129</v>
      </c>
      <c r="N190" s="355">
        <v>0.125</v>
      </c>
      <c r="O190" s="32" t="s">
        <v>1803</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5" t="s">
        <v>129</v>
      </c>
      <c r="N191" s="355">
        <v>0.125</v>
      </c>
      <c r="O191" s="32" t="s">
        <v>1804</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5" t="s">
        <v>129</v>
      </c>
      <c r="N192" s="355">
        <v>0.125</v>
      </c>
      <c r="O192" s="123" t="s">
        <v>1805</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126</v>
      </c>
      <c r="M193" s="451" t="s">
        <v>126</v>
      </c>
      <c r="N193" s="355">
        <v>0</v>
      </c>
      <c r="O193" s="32" t="s">
        <v>1806</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126</v>
      </c>
      <c r="M194" s="259" t="s">
        <v>129</v>
      </c>
      <c r="N194" s="226">
        <v>0.1</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1807</v>
      </c>
      <c r="L195" s="223" t="s">
        <v>125</v>
      </c>
      <c r="M195" s="48" t="s">
        <v>1807</v>
      </c>
      <c r="N195" s="85">
        <v>0</v>
      </c>
      <c r="O195" s="76"/>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129</v>
      </c>
      <c r="L202" s="223" t="s">
        <v>125</v>
      </c>
      <c r="M202" s="247" t="s">
        <v>129</v>
      </c>
      <c r="N202" s="661">
        <v>2.86E-2</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129</v>
      </c>
      <c r="L203" s="223" t="s">
        <v>125</v>
      </c>
      <c r="M203" s="247" t="s">
        <v>129</v>
      </c>
      <c r="N203" s="661">
        <v>2.86E-2</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129</v>
      </c>
      <c r="L204" s="223" t="s">
        <v>125</v>
      </c>
      <c r="M204" s="247" t="s">
        <v>129</v>
      </c>
      <c r="N204" s="661">
        <v>2.86E-2</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129</v>
      </c>
      <c r="L205" s="223" t="s">
        <v>125</v>
      </c>
      <c r="M205" s="247" t="s">
        <v>129</v>
      </c>
      <c r="N205" s="661">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129</v>
      </c>
      <c r="N209" s="661">
        <v>2.86E-2</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129</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129</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c r="L212" s="223" t="s">
        <v>125</v>
      </c>
      <c r="M212" s="259" t="s">
        <v>1571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46" t="s">
        <v>135</v>
      </c>
      <c r="M213" s="259" t="s">
        <v>129</v>
      </c>
      <c r="N213" s="229">
        <v>0</v>
      </c>
      <c r="O213" s="230" t="s">
        <v>1808</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129</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129</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129</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c r="L222" s="141" t="s">
        <v>1809</v>
      </c>
      <c r="M222" s="137" t="s">
        <v>407</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t="s">
        <v>1810</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129</v>
      </c>
      <c r="N224" s="226">
        <v>0.1</v>
      </c>
      <c r="O224" s="225" t="s">
        <v>1811</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t="s">
        <v>1812</v>
      </c>
      <c r="L229" s="283"/>
      <c r="M229" s="458">
        <v>56832</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72">
        <v>0</v>
      </c>
      <c r="M230" s="324">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46"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126</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126</v>
      </c>
      <c r="M233" s="259" t="s">
        <v>126</v>
      </c>
      <c r="N233" s="85">
        <v>0</v>
      </c>
      <c r="O233" s="264" t="s">
        <v>1813</v>
      </c>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126</v>
      </c>
      <c r="M234" s="259" t="s">
        <v>126</v>
      </c>
      <c r="N234" s="85">
        <v>0</v>
      </c>
      <c r="O234" s="225" t="s">
        <v>1814</v>
      </c>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6" t="s">
        <v>135</v>
      </c>
      <c r="M235" s="218"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2" t="s">
        <v>126</v>
      </c>
      <c r="M237" s="259"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129</v>
      </c>
      <c r="N239" s="85">
        <v>0</v>
      </c>
      <c r="O239" s="225" t="s">
        <v>1815</v>
      </c>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1816</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t="s">
        <v>125</v>
      </c>
      <c r="M245" s="259"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259"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c r="M250" s="259"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144" t="s">
        <v>126</v>
      </c>
      <c r="M251" s="259"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144" t="s">
        <v>126</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144" t="s">
        <v>126</v>
      </c>
      <c r="M253" s="259"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144" t="s">
        <v>126</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144"/>
      <c r="M255" s="259" t="s">
        <v>129</v>
      </c>
      <c r="N255" s="226">
        <v>0.1</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126</v>
      </c>
      <c r="N256" s="226">
        <v>0</v>
      </c>
      <c r="O256" s="32" t="s">
        <v>1817</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126</v>
      </c>
      <c r="N257" s="226">
        <v>0</v>
      </c>
      <c r="O257" s="225" t="s">
        <v>1818</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8">
        <v>0</v>
      </c>
      <c r="L258" s="325"/>
      <c r="M258" s="259" t="s">
        <v>126</v>
      </c>
      <c r="N258" s="256">
        <v>0</v>
      </c>
      <c r="O258" s="225" t="s">
        <v>1819</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272">
        <v>13558</v>
      </c>
      <c r="M259" s="324">
        <v>13558</v>
      </c>
      <c r="N259" s="85">
        <v>0</v>
      </c>
      <c r="O259" s="225" t="s">
        <v>1820</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7695</v>
      </c>
      <c r="L260" s="272">
        <v>7715</v>
      </c>
      <c r="M260" s="324">
        <v>7715</v>
      </c>
      <c r="N260" s="85">
        <v>0</v>
      </c>
      <c r="O260" s="225" t="s">
        <v>1821</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6"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225" t="s">
        <v>1822</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126</v>
      </c>
      <c r="M263" s="259" t="s">
        <v>126</v>
      </c>
      <c r="N263" s="1536"/>
      <c r="O263" s="225"/>
    </row>
    <row r="264" spans="1:15" s="4" customFormat="1" ht="63.75" customHeight="1" thickBot="1" x14ac:dyDescent="0.3">
      <c r="A264" s="82">
        <v>258</v>
      </c>
      <c r="B264" s="133" t="s">
        <v>735</v>
      </c>
      <c r="C264" s="133" t="s">
        <v>756</v>
      </c>
      <c r="D264" s="133" t="s">
        <v>756</v>
      </c>
      <c r="E264" s="122">
        <v>84</v>
      </c>
      <c r="F264" s="125" t="s">
        <v>757</v>
      </c>
      <c r="G264" s="1422">
        <v>53</v>
      </c>
      <c r="H264" s="1539">
        <v>0.3</v>
      </c>
      <c r="I264" s="133" t="s">
        <v>124</v>
      </c>
      <c r="J264" s="141">
        <v>70</v>
      </c>
      <c r="K264" s="5" t="s">
        <v>126</v>
      </c>
      <c r="L264" s="222" t="s">
        <v>129</v>
      </c>
      <c r="M264" s="259" t="s">
        <v>129</v>
      </c>
      <c r="N264" s="1535">
        <v>0.3</v>
      </c>
      <c r="O264" s="459" t="s">
        <v>1823</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338" t="s">
        <v>1824</v>
      </c>
    </row>
    <row r="266" spans="1:15" x14ac:dyDescent="0.25">
      <c r="E266" s="95"/>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sheetData>
  <sheetProtection formatCells="0" formatColumns="0" formatRows="0" insertColumns="0" insertHyperlinks="0"/>
  <mergeCells count="36">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64:G265"/>
    <mergeCell ref="H264:H265"/>
    <mergeCell ref="N264:N265"/>
    <mergeCell ref="G245:G249"/>
    <mergeCell ref="G250:G254"/>
    <mergeCell ref="G262:G263"/>
    <mergeCell ref="H262:H263"/>
    <mergeCell ref="N262:N263"/>
  </mergeCells>
  <dataValidations count="9">
    <dataValidation type="list" allowBlank="1" showInputMessage="1" showErrorMessage="1" sqref="N26:N33 N137 N144" xr:uid="{7FDA68F5-BF76-48C1-ADBA-E8CFBED2D266}">
      <formula1>"0%"</formula1>
    </dataValidation>
    <dataValidation type="list" allowBlank="1" showInputMessage="1" showErrorMessage="1" sqref="N258" xr:uid="{E0909B60-49F4-4FBC-A800-C70D964FF794}">
      <formula1>"0%,20%"</formula1>
    </dataValidation>
    <dataValidation type="list" allowBlank="1" showInputMessage="1" showErrorMessage="1" sqref="N100" xr:uid="{BFE07CB6-2A20-4EA4-A383-3E5E905BFDF9}">
      <formula1>"0%,20%,39%,50%"</formula1>
    </dataValidation>
    <dataValidation type="list" allowBlank="1" showInputMessage="1" showErrorMessage="1" sqref="N186:N193" xr:uid="{5EAE2F13-2378-4179-A4CB-3710D49F3C03}">
      <formula1>"0%,12,5%"</formula1>
    </dataValidation>
    <dataValidation type="whole" allowBlank="1" showInputMessage="1" showErrorMessage="1" sqref="I130 L114:M114 K230 K145 K43 L130:M130 K156 K67:K68 K102 K74:K77 K133:K134 K81 K141:K142" xr:uid="{7AB3E599-62E9-4616-BCFA-63DA135F819B}">
      <formula1>0</formula1>
      <formula2>10000000</formula2>
    </dataValidation>
    <dataValidation type="list" allowBlank="1" showInputMessage="1" showErrorMessage="1" sqref="K114:M114 L94:M97 M163 M103:M113 K140 K45:K56 K147:K149 K223 K157:K160 K152:K155 K232:K234 K218:K221 K244:K249 K251:K255 K196 K198:K211 K226:K228 K115:K119 K94:K101 K214:K216 K143 K178:K183 K169:K176 K163:K166 K103:K112 K135:K138 M143 M147 L178:M179 M137" xr:uid="{B9F8BE7B-80E8-4FA0-B5AC-6A69DAC3603D}">
      <formula1>"SI,NO,NO APLICA"</formula1>
    </dataValidation>
    <dataValidation type="list" allowBlank="1" showInputMessage="1" showErrorMessage="1" sqref="I129 M7:M9 K184:M184 K69:M69 L236:L238 K87:M92 M236:M244 L57:M57 M26:M33 K35:K37 K65:M65 M18:M19 K161:M161 K129:M129 K21:M21 K262:M265 K256:M257 L223:L224 L45:M55 M23:M24 K150:M150 L163 K144:M144 M258 K167:M167 M223:M225 K231 K7:K9 K63 K66 K71 K73 K11:K16 K39:K42 K224:K225 K250 K177 K18:K20 K22:K33 K57:K59 K213 K217 K236:K242 M231 K186:M194 M11:M16" xr:uid="{A86FDDF2-9BE0-4938-9358-A31E57E15C10}">
      <formula1>"SI,NO"</formula1>
    </dataValidation>
    <dataValidation type="list" allowBlank="1" showInputMessage="1" showErrorMessage="1" sqref="L135:L139 L154:M155 M134:M136 M100:M101 L103:L113 M138:M139 L101 M159:M160 L98:M98" xr:uid="{284E26CB-0923-411D-A033-31AD09D1EA80}">
      <formula1>"SI,NO,NO APLICA,VACIO"</formula1>
    </dataValidation>
    <dataValidation type="list" allowBlank="1" showInputMessage="1" showErrorMessage="1" sqref="L36:L37 L181:L183 L63:M63 L152:M153 M140 L250 L169 L232:M234 M59 M73 M66 L166 L99:M99 M148:M149 M180:M183 M25 M156:M158 L147:L149 L214:L216 M71 M35:M37 L157:L160 M169:M177 M245:M255 M226:M228 M198:M211 M196 M213:M221 L39:M41 M164:M166" xr:uid="{2BCB9760-E4CB-4328-AF83-59460A5C7F80}">
      <formula1>"SI,NO,VACIO"</formula1>
    </dataValidation>
  </dataValidations>
  <hyperlinks>
    <hyperlink ref="O35" r:id="rId1" xr:uid="{B5AC838B-F8D3-48C1-9A02-B43A14B04562}"/>
    <hyperlink ref="O66" r:id="rId2" xr:uid="{87A16F17-BBFE-4B86-B84F-F02C572A484A}"/>
    <hyperlink ref="O73" r:id="rId3" xr:uid="{1138F575-64C6-4CB7-93E5-DA3FC3BEFE58}"/>
    <hyperlink ref="O140" r:id="rId4" xr:uid="{AB0B92F2-1708-4D2F-9258-7E81EA737DC0}"/>
  </hyperlinks>
  <pageMargins left="0.70866141732283472" right="0.70866141732283472" top="0.74803149606299213" bottom="0.74803149606299213" header="0.31496062992125984" footer="0.31496062992125984"/>
  <pageSetup scale="35" orientation="landscape" horizontalDpi="4294967293" verticalDpi="4294967293" r:id="rId5"/>
  <drawing r:id="rId6"/>
  <legacy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V91"/>
  <sheetViews>
    <sheetView showGridLines="0" topLeftCell="K1" zoomScale="86" zoomScaleNormal="86"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6.7109375" style="198" customWidth="1"/>
    <col min="7" max="7" width="11.42578125" style="198" bestFit="1"/>
    <col min="8" max="8" width="13.140625" style="198" bestFit="1" customWidth="1"/>
    <col min="9" max="9" width="12" style="198" customWidth="1"/>
    <col min="10" max="10" width="12.5703125" style="198" bestFit="1" customWidth="1"/>
    <col min="11" max="11" width="22.85546875" style="198" customWidth="1"/>
    <col min="12" max="12" width="27.5703125" style="198" bestFit="1" customWidth="1"/>
    <col min="13" max="14" width="11.42578125" style="198"/>
    <col min="15" max="15" width="13.5703125" style="198" bestFit="1" customWidth="1"/>
    <col min="16" max="16" width="11.42578125" style="24"/>
    <col min="17" max="17" width="42.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0.96499999999999986</v>
      </c>
      <c r="E2" s="1446" t="s">
        <v>775</v>
      </c>
      <c r="F2" s="1443" t="s">
        <v>121</v>
      </c>
      <c r="G2" s="1503">
        <v>0.3</v>
      </c>
      <c r="H2" s="1506">
        <f>+M6</f>
        <v>1</v>
      </c>
      <c r="I2" s="1499">
        <f>+O6</f>
        <v>1</v>
      </c>
      <c r="J2" s="1499">
        <f>+I2/H2</f>
        <v>1</v>
      </c>
      <c r="K2" s="25" t="s">
        <v>776</v>
      </c>
      <c r="L2" s="25" t="s">
        <v>777</v>
      </c>
      <c r="M2" s="159">
        <v>0.4</v>
      </c>
      <c r="N2" s="160">
        <f>+M2*G2*C2</f>
        <v>3.5999999999999997E-2</v>
      </c>
      <c r="O2" s="161">
        <f>+'1011 SDMOV Ver.'!N7</f>
        <v>0.4</v>
      </c>
      <c r="Q2" s="301" t="s">
        <v>778</v>
      </c>
      <c r="R2" s="302" t="s">
        <v>1590</v>
      </c>
      <c r="S2" s="302" t="s">
        <v>779</v>
      </c>
      <c r="T2" s="302" t="s">
        <v>779</v>
      </c>
      <c r="U2" s="302" t="s">
        <v>1825</v>
      </c>
      <c r="V2" s="302" t="s">
        <v>1129</v>
      </c>
    </row>
    <row r="3" spans="1:22" ht="24" customHeight="1" x14ac:dyDescent="0.25">
      <c r="A3" s="1426"/>
      <c r="B3" s="1429"/>
      <c r="C3" s="1461"/>
      <c r="D3" s="1458"/>
      <c r="E3" s="1447"/>
      <c r="F3" s="1444"/>
      <c r="G3" s="1504"/>
      <c r="H3" s="1507"/>
      <c r="I3" s="1500"/>
      <c r="J3" s="1500"/>
      <c r="K3" s="26" t="s">
        <v>784</v>
      </c>
      <c r="L3" s="26" t="s">
        <v>785</v>
      </c>
      <c r="M3" s="20">
        <v>0.4</v>
      </c>
      <c r="N3" s="162">
        <f>+M3*G2*C2</f>
        <v>3.5999999999999997E-2</v>
      </c>
      <c r="O3" s="163">
        <f>+'1011 SDMOV Ver.'!N11</f>
        <v>0.4</v>
      </c>
      <c r="Q3" s="301" t="s">
        <v>786</v>
      </c>
      <c r="R3" s="302" t="s">
        <v>1826</v>
      </c>
      <c r="S3" s="302" t="s">
        <v>787</v>
      </c>
      <c r="T3" s="302" t="s">
        <v>788</v>
      </c>
      <c r="U3" s="302" t="s">
        <v>788</v>
      </c>
      <c r="V3" s="302" t="s">
        <v>1827</v>
      </c>
    </row>
    <row r="4" spans="1:22" ht="24" customHeight="1" x14ac:dyDescent="0.25">
      <c r="A4" s="1426"/>
      <c r="B4" s="1429"/>
      <c r="C4" s="1461"/>
      <c r="D4" s="1458"/>
      <c r="E4" s="1447"/>
      <c r="F4" s="1444"/>
      <c r="G4" s="1504"/>
      <c r="H4" s="1507"/>
      <c r="I4" s="1500"/>
      <c r="J4" s="1500"/>
      <c r="K4" s="26" t="s">
        <v>789</v>
      </c>
      <c r="L4" s="26" t="s">
        <v>790</v>
      </c>
      <c r="M4" s="20">
        <v>0.05</v>
      </c>
      <c r="N4" s="162">
        <f>+M4*G2*C2</f>
        <v>4.4999999999999997E-3</v>
      </c>
      <c r="O4" s="163">
        <f>+'1011 SDMOV Ver.'!N17</f>
        <v>0.05</v>
      </c>
      <c r="Q4" s="301" t="s">
        <v>791</v>
      </c>
      <c r="R4" s="302" t="s">
        <v>794</v>
      </c>
      <c r="S4" s="302" t="s">
        <v>1695</v>
      </c>
      <c r="T4" s="302" t="s">
        <v>1695</v>
      </c>
      <c r="U4" s="302" t="s">
        <v>1828</v>
      </c>
      <c r="V4" s="302" t="s">
        <v>1828</v>
      </c>
    </row>
    <row r="5" spans="1:22" ht="24.75" customHeight="1" thickBot="1" x14ac:dyDescent="0.3">
      <c r="A5" s="1426"/>
      <c r="B5" s="1429"/>
      <c r="C5" s="1461"/>
      <c r="D5" s="1458"/>
      <c r="E5" s="1447"/>
      <c r="F5" s="1444"/>
      <c r="G5" s="1504"/>
      <c r="H5" s="1507"/>
      <c r="I5" s="1500"/>
      <c r="J5" s="1500"/>
      <c r="K5" s="101" t="s">
        <v>797</v>
      </c>
      <c r="L5" s="101" t="s">
        <v>798</v>
      </c>
      <c r="M5" s="164">
        <v>0.15</v>
      </c>
      <c r="N5" s="165">
        <f>+M5*G2*C2</f>
        <v>1.35E-2</v>
      </c>
      <c r="O5" s="166">
        <f>+'1011 SDMOV Ver.'!N20</f>
        <v>0.15</v>
      </c>
      <c r="Q5" s="301" t="s">
        <v>799</v>
      </c>
      <c r="R5" s="301">
        <v>0.41714285714285715</v>
      </c>
      <c r="S5" s="301">
        <v>0.45999999999999996</v>
      </c>
      <c r="T5" s="301">
        <v>0.53148571428571434</v>
      </c>
      <c r="U5" s="301">
        <v>0.61615854864433817</v>
      </c>
      <c r="V5" s="301">
        <f>+D91</f>
        <v>0.68596577777777779</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+'1011 SDMOV Ver.'!N21</f>
        <v>0.1</v>
      </c>
    </row>
    <row r="8" spans="1:22" ht="15" customHeight="1" x14ac:dyDescent="0.25">
      <c r="A8" s="1426"/>
      <c r="B8" s="1429"/>
      <c r="C8" s="1461"/>
      <c r="D8" s="1458"/>
      <c r="E8" s="1441"/>
      <c r="F8" s="1444"/>
      <c r="G8" s="1504"/>
      <c r="H8" s="1507"/>
      <c r="I8" s="1500"/>
      <c r="J8" s="1500"/>
      <c r="K8" s="26" t="s">
        <v>805</v>
      </c>
      <c r="L8" s="26" t="s">
        <v>806</v>
      </c>
      <c r="M8" s="20">
        <v>0.2</v>
      </c>
      <c r="N8" s="162">
        <f>+M8*G$7*C$2</f>
        <v>2.0999999999999998E-2</v>
      </c>
      <c r="O8" s="163">
        <f>+'1011 SDMOV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+'1011 SDMOV Ver.'!N38</f>
        <v>0.4</v>
      </c>
    </row>
    <row r="10" spans="1:22" ht="15.75" customHeight="1" thickBot="1" x14ac:dyDescent="0.3">
      <c r="A10" s="1426"/>
      <c r="B10" s="1429"/>
      <c r="C10" s="1461"/>
      <c r="D10" s="1458"/>
      <c r="E10" s="1441"/>
      <c r="F10" s="1444"/>
      <c r="G10" s="1504"/>
      <c r="H10" s="1507"/>
      <c r="I10" s="1500"/>
      <c r="J10" s="1500"/>
      <c r="K10" s="101" t="s">
        <v>809</v>
      </c>
      <c r="L10" s="101" t="s">
        <v>810</v>
      </c>
      <c r="M10" s="164">
        <v>0.3</v>
      </c>
      <c r="N10" s="165">
        <f>+M10*G$7*C$2</f>
        <v>3.15E-2</v>
      </c>
      <c r="O10" s="166">
        <f>+'1011 SDMOV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0.89999999999999991</v>
      </c>
      <c r="J12" s="1499">
        <f>+I12/H12</f>
        <v>0.89999999999999991</v>
      </c>
      <c r="K12" s="25" t="s">
        <v>813</v>
      </c>
      <c r="L12" s="25" t="s">
        <v>804</v>
      </c>
      <c r="M12" s="159">
        <v>0.1</v>
      </c>
      <c r="N12" s="160">
        <f>+M12*G$12*C$2</f>
        <v>1.0499999999999999E-2</v>
      </c>
      <c r="O12" s="161">
        <f>+'1011 SDMOV Ver.'!N57</f>
        <v>0.1</v>
      </c>
    </row>
    <row r="13" spans="1:22" ht="24" customHeight="1" x14ac:dyDescent="0.25">
      <c r="A13" s="1426"/>
      <c r="B13" s="1429"/>
      <c r="C13" s="1461"/>
      <c r="D13" s="1458"/>
      <c r="E13" s="1447"/>
      <c r="F13" s="1444"/>
      <c r="G13" s="1504"/>
      <c r="H13" s="1507"/>
      <c r="I13" s="1500"/>
      <c r="J13" s="1500"/>
      <c r="K13" s="26" t="s">
        <v>814</v>
      </c>
      <c r="L13" s="26" t="s">
        <v>815</v>
      </c>
      <c r="M13" s="20">
        <v>0.1</v>
      </c>
      <c r="N13" s="162">
        <f>+M13*G$12*C$2</f>
        <v>1.0499999999999999E-2</v>
      </c>
      <c r="O13" s="163">
        <f>+'1011 SDMOV Ver.'!N59</f>
        <v>0</v>
      </c>
    </row>
    <row r="14" spans="1:22" ht="15" customHeight="1" x14ac:dyDescent="0.25">
      <c r="A14" s="1426"/>
      <c r="B14" s="1429"/>
      <c r="C14" s="1461"/>
      <c r="D14" s="1458"/>
      <c r="E14" s="1447"/>
      <c r="F14" s="1444"/>
      <c r="G14" s="1504"/>
      <c r="H14" s="1507"/>
      <c r="I14" s="1500"/>
      <c r="J14" s="1500"/>
      <c r="K14" s="26" t="s">
        <v>816</v>
      </c>
      <c r="L14" s="26" t="s">
        <v>817</v>
      </c>
      <c r="M14" s="20">
        <v>0.5</v>
      </c>
      <c r="N14" s="162">
        <f>+M14*G$12*C$2</f>
        <v>5.2499999999999998E-2</v>
      </c>
      <c r="O14" s="163">
        <f>+'1011 SDMOV Ver.'!N61</f>
        <v>0.5</v>
      </c>
    </row>
    <row r="15" spans="1:22" ht="15.75" customHeight="1" thickBot="1" x14ac:dyDescent="0.3">
      <c r="A15" s="1426"/>
      <c r="B15" s="1429"/>
      <c r="C15" s="1461"/>
      <c r="D15" s="1458"/>
      <c r="E15" s="1447"/>
      <c r="F15" s="1444"/>
      <c r="G15" s="1504"/>
      <c r="H15" s="1507"/>
      <c r="I15" s="1500"/>
      <c r="J15" s="1500"/>
      <c r="K15" s="101" t="s">
        <v>818</v>
      </c>
      <c r="L15" s="101" t="s">
        <v>819</v>
      </c>
      <c r="M15" s="164">
        <v>0.3</v>
      </c>
      <c r="N15" s="165">
        <f>+M15*G$12*C$2</f>
        <v>3.15E-2</v>
      </c>
      <c r="O15" s="166">
        <f>+'1011 SDMOV Ver.'!N63</f>
        <v>0.3</v>
      </c>
    </row>
    <row r="16" spans="1:22" ht="34.5" customHeight="1" thickBot="1" x14ac:dyDescent="0.3">
      <c r="A16" s="1427"/>
      <c r="B16" s="1430"/>
      <c r="C16" s="1462"/>
      <c r="D16" s="1464"/>
      <c r="E16" s="1448"/>
      <c r="F16" s="1445"/>
      <c r="G16" s="1505"/>
      <c r="H16" s="1508"/>
      <c r="I16" s="1501"/>
      <c r="J16" s="1502"/>
      <c r="K16" s="97" t="s">
        <v>800</v>
      </c>
      <c r="L16" s="98">
        <f>+O16/M16</f>
        <v>0.89999999999999991</v>
      </c>
      <c r="M16" s="99">
        <f>SUM(M12:M15)</f>
        <v>1</v>
      </c>
      <c r="N16" s="100">
        <f>SUM(N12:N15)</f>
        <v>0.105</v>
      </c>
      <c r="O16" s="73">
        <f>+O12+O13+O14+O15</f>
        <v>0.89999999999999991</v>
      </c>
    </row>
    <row r="17" spans="1:15" ht="15" customHeight="1" x14ac:dyDescent="0.25">
      <c r="A17" s="1449">
        <v>2</v>
      </c>
      <c r="B17" s="1451" t="s">
        <v>820</v>
      </c>
      <c r="C17" s="1454">
        <v>0.55000000000000004</v>
      </c>
      <c r="D17" s="1457">
        <f>+(G17*J17)+(G21*J21)+(G27*J27)+(G31*J31)+(G38*J38)+(G46*J46)+(G54*J54)</f>
        <v>0.55000000000000004</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+'1011 SDMOV Ver.'!N65</f>
        <v>0.1</v>
      </c>
    </row>
    <row r="18" spans="1:15" ht="15" customHeight="1" x14ac:dyDescent="0.25">
      <c r="A18" s="1441"/>
      <c r="B18" s="1452"/>
      <c r="C18" s="1455"/>
      <c r="D18" s="1458"/>
      <c r="E18" s="1441"/>
      <c r="F18" s="1444"/>
      <c r="G18" s="1504"/>
      <c r="H18" s="1507"/>
      <c r="I18" s="1510"/>
      <c r="J18" s="1513"/>
      <c r="K18" s="26" t="s">
        <v>823</v>
      </c>
      <c r="L18" s="26" t="s">
        <v>824</v>
      </c>
      <c r="M18" s="22">
        <v>0.05</v>
      </c>
      <c r="N18" s="21">
        <f>+M18*G$17*C$17</f>
        <v>4.1250000000000002E-3</v>
      </c>
      <c r="O18" s="170">
        <f>+'1011 SDMOV Ver.'!N66</f>
        <v>0.05</v>
      </c>
    </row>
    <row r="19" spans="1:15" ht="24" customHeight="1"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+'1011 SDMOV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0.4</v>
      </c>
      <c r="J21" s="1499">
        <f>+I21/H21</f>
        <v>0.4</v>
      </c>
      <c r="K21" s="28" t="s">
        <v>829</v>
      </c>
      <c r="L21" s="28" t="s">
        <v>830</v>
      </c>
      <c r="M21" s="175">
        <v>0.1</v>
      </c>
      <c r="N21" s="176">
        <f>+M21*G$21*C$17</f>
        <v>8.2500000000000004E-3</v>
      </c>
      <c r="O21" s="177">
        <f>+'1011 SDMOV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+'1011 SDMOV Ver.'!N71</f>
        <v>0.05</v>
      </c>
    </row>
    <row r="23" spans="1:15" ht="15" customHeight="1" x14ac:dyDescent="0.25">
      <c r="A23" s="1441"/>
      <c r="B23" s="1452"/>
      <c r="C23" s="1455"/>
      <c r="D23" s="1458"/>
      <c r="E23" s="1441"/>
      <c r="F23" s="1444"/>
      <c r="G23" s="1504"/>
      <c r="H23" s="1507"/>
      <c r="I23" s="1500"/>
      <c r="J23" s="1500"/>
      <c r="K23" s="26" t="s">
        <v>833</v>
      </c>
      <c r="L23" s="26" t="s">
        <v>824</v>
      </c>
      <c r="M23" s="22">
        <v>0.05</v>
      </c>
      <c r="N23" s="21">
        <f>+M23*G$21*C$17</f>
        <v>4.1250000000000002E-3</v>
      </c>
      <c r="O23" s="170">
        <f>+'1011 SDMOV Ver.'!N73</f>
        <v>0.05</v>
      </c>
    </row>
    <row r="24" spans="1:15" ht="15" customHeight="1" x14ac:dyDescent="0.25">
      <c r="A24" s="1441"/>
      <c r="B24" s="1452"/>
      <c r="C24" s="1455"/>
      <c r="D24" s="1458"/>
      <c r="E24" s="1441"/>
      <c r="F24" s="1444"/>
      <c r="G24" s="1504"/>
      <c r="H24" s="1507"/>
      <c r="I24" s="1500"/>
      <c r="J24" s="1500"/>
      <c r="K24" s="26" t="s">
        <v>834</v>
      </c>
      <c r="L24" s="26" t="s">
        <v>835</v>
      </c>
      <c r="M24" s="22">
        <v>0.5</v>
      </c>
      <c r="N24" s="21">
        <f>+M24*G$21*C$17</f>
        <v>4.1250000000000002E-2</v>
      </c>
      <c r="O24" s="170">
        <f>+'1011 SDMOV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0.4</v>
      </c>
      <c r="M26" s="99">
        <f>SUM(M21:M25)</f>
        <v>1</v>
      </c>
      <c r="N26" s="100">
        <f>SUM(N21:N25)</f>
        <v>8.2500000000000004E-2</v>
      </c>
      <c r="O26" s="174">
        <f>+O21+O22+O23+O24+O25</f>
        <v>0.4</v>
      </c>
    </row>
    <row r="27" spans="1:15" ht="24" customHeight="1" x14ac:dyDescent="0.25">
      <c r="A27" s="1441"/>
      <c r="B27" s="1452"/>
      <c r="C27" s="1455"/>
      <c r="D27" s="1458"/>
      <c r="E27" s="1440" t="s">
        <v>838</v>
      </c>
      <c r="F27" s="1443" t="s">
        <v>839</v>
      </c>
      <c r="G27" s="1503">
        <v>0.2</v>
      </c>
      <c r="H27" s="1506">
        <f>+M30</f>
        <v>1</v>
      </c>
      <c r="I27" s="1499">
        <f>+O30</f>
        <v>0.1</v>
      </c>
      <c r="J27" s="1499">
        <f>+I27/H27</f>
        <v>0.1</v>
      </c>
      <c r="K27" s="28" t="s">
        <v>840</v>
      </c>
      <c r="L27" s="28" t="s">
        <v>841</v>
      </c>
      <c r="M27" s="179">
        <v>0.1</v>
      </c>
      <c r="N27" s="180">
        <f>+M27*G$27*C$17</f>
        <v>1.1000000000000003E-2</v>
      </c>
      <c r="O27" s="177">
        <f>+'1011 SDMOV Ver.'!N129</f>
        <v>0.1</v>
      </c>
    </row>
    <row r="28" spans="1:15" ht="15" customHeight="1" x14ac:dyDescent="0.25">
      <c r="A28" s="1441"/>
      <c r="B28" s="1452"/>
      <c r="C28" s="1455"/>
      <c r="D28" s="1458"/>
      <c r="E28" s="1441"/>
      <c r="F28" s="1444"/>
      <c r="G28" s="1504"/>
      <c r="H28" s="1507"/>
      <c r="I28" s="1500"/>
      <c r="J28" s="1500"/>
      <c r="K28" s="26" t="s">
        <v>842</v>
      </c>
      <c r="L28" s="26" t="s">
        <v>843</v>
      </c>
      <c r="M28" s="20">
        <v>0.6</v>
      </c>
      <c r="N28" s="162">
        <f>+M28*G$27*C$17</f>
        <v>6.6000000000000003E-2</v>
      </c>
      <c r="O28" s="170">
        <f>+'1011 SDMOV Ver.'!N130</f>
        <v>0</v>
      </c>
    </row>
    <row r="29" spans="1:15" ht="15" customHeight="1"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+'1011 SDMOV Ver.'!N131</f>
        <v>0</v>
      </c>
    </row>
    <row r="30" spans="1:15" ht="15.75" thickBot="1" x14ac:dyDescent="0.3">
      <c r="A30" s="1441"/>
      <c r="B30" s="1452"/>
      <c r="C30" s="1455"/>
      <c r="D30" s="1458"/>
      <c r="E30" s="1442"/>
      <c r="F30" s="1445"/>
      <c r="G30" s="1505"/>
      <c r="H30" s="1508"/>
      <c r="I30" s="1501"/>
      <c r="J30" s="1502"/>
      <c r="K30" s="97" t="s">
        <v>800</v>
      </c>
      <c r="L30" s="98">
        <f>+O30/M30</f>
        <v>0.1</v>
      </c>
      <c r="M30" s="99">
        <f>SUM(M27:M29)</f>
        <v>1</v>
      </c>
      <c r="N30" s="100">
        <f>SUM(N27:N29)</f>
        <v>0.11000000000000001</v>
      </c>
      <c r="O30" s="174">
        <f>+O27+O28+O29</f>
        <v>0.1</v>
      </c>
    </row>
    <row r="31" spans="1:15" ht="15" customHeight="1" x14ac:dyDescent="0.25">
      <c r="A31" s="1441"/>
      <c r="B31" s="1452"/>
      <c r="C31" s="1455"/>
      <c r="D31" s="1458"/>
      <c r="E31" s="1440" t="s">
        <v>846</v>
      </c>
      <c r="F31" s="1443" t="s">
        <v>847</v>
      </c>
      <c r="G31" s="1503">
        <v>0.1</v>
      </c>
      <c r="H31" s="1506">
        <f>+M31+M32+M33</f>
        <v>0.45</v>
      </c>
      <c r="I31" s="1499">
        <f>SUM(O31+O32+O33)</f>
        <v>0.45</v>
      </c>
      <c r="J31" s="1499">
        <f>+I31/H31</f>
        <v>1</v>
      </c>
      <c r="K31" s="28" t="s">
        <v>848</v>
      </c>
      <c r="L31" s="28" t="s">
        <v>804</v>
      </c>
      <c r="M31" s="179">
        <v>0.1</v>
      </c>
      <c r="N31" s="180">
        <f>+(M31/H31)*G$31*C$17</f>
        <v>1.2222222222222226E-2</v>
      </c>
      <c r="O31" s="177">
        <f>+'1011 SDMOV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+'1011 SDMOV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+'1011 SDMOV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+'1011 SDMOV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+'1011 SDMOV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+'1011 SDMOV Ver.'!N156</f>
        <v>0.05</v>
      </c>
    </row>
    <row r="37" spans="1:15" ht="15.75"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+M38+M39+M40+M41</f>
        <v>0.55000000000000004</v>
      </c>
      <c r="I38" s="1499">
        <f>SUM(O38+O39+O40+O41)</f>
        <v>0.55000000000000004</v>
      </c>
      <c r="J38" s="1499">
        <f>+I38/H38</f>
        <v>1</v>
      </c>
      <c r="K38" s="28" t="s">
        <v>861</v>
      </c>
      <c r="L38" s="28" t="s">
        <v>804</v>
      </c>
      <c r="M38" s="179">
        <v>0.1</v>
      </c>
      <c r="N38" s="180">
        <f>+(M38/H38)*G$38*C$17</f>
        <v>2.0000000000000004E-2</v>
      </c>
      <c r="O38" s="177">
        <f>+'1011 SDMOV Ver.'!N161</f>
        <v>0.1</v>
      </c>
    </row>
    <row r="39" spans="1:15" ht="24" customHeight="1" x14ac:dyDescent="0.25">
      <c r="A39" s="1441"/>
      <c r="B39" s="1452"/>
      <c r="C39" s="1455"/>
      <c r="D39" s="1458"/>
      <c r="E39" s="1441"/>
      <c r="F39" s="1444"/>
      <c r="G39" s="1504"/>
      <c r="H39" s="1507"/>
      <c r="I39" s="1500"/>
      <c r="J39" s="1500"/>
      <c r="K39" s="26" t="s">
        <v>862</v>
      </c>
      <c r="L39" s="26" t="s">
        <v>863</v>
      </c>
      <c r="M39" s="20">
        <v>0.1</v>
      </c>
      <c r="N39" s="162">
        <f>+(M39/H38)*G$38*C$17</f>
        <v>2.0000000000000004E-2</v>
      </c>
      <c r="O39" s="170">
        <f>+'1011 SDMOV Ver.'!N164</f>
        <v>0.1</v>
      </c>
    </row>
    <row r="40" spans="1:15" ht="24" customHeight="1" x14ac:dyDescent="0.25">
      <c r="A40" s="1441"/>
      <c r="B40" s="1452"/>
      <c r="C40" s="1455"/>
      <c r="D40" s="1458"/>
      <c r="E40" s="1441"/>
      <c r="F40" s="1444"/>
      <c r="G40" s="1504"/>
      <c r="H40" s="1507"/>
      <c r="I40" s="1500"/>
      <c r="J40" s="1500"/>
      <c r="K40" s="26" t="s">
        <v>864</v>
      </c>
      <c r="L40" s="26" t="s">
        <v>865</v>
      </c>
      <c r="M40" s="20">
        <v>0.25</v>
      </c>
      <c r="N40" s="162">
        <f>+(M40/H38)*G$38*C$17</f>
        <v>0.05</v>
      </c>
      <c r="O40" s="170">
        <f>+'1011 SDMOV Ver.'!N165</f>
        <v>0.25</v>
      </c>
    </row>
    <row r="41" spans="1:15" ht="15" customHeight="1" x14ac:dyDescent="0.25">
      <c r="A41" s="1441"/>
      <c r="B41" s="1452"/>
      <c r="C41" s="1455"/>
      <c r="D41" s="1458"/>
      <c r="E41" s="1441"/>
      <c r="F41" s="1444"/>
      <c r="G41" s="1504"/>
      <c r="H41" s="1507"/>
      <c r="I41" s="1500"/>
      <c r="J41" s="1500"/>
      <c r="K41" s="26" t="s">
        <v>866</v>
      </c>
      <c r="L41" s="26" t="s">
        <v>867</v>
      </c>
      <c r="M41" s="20">
        <v>0.1</v>
      </c>
      <c r="N41" s="162">
        <f>+(M41/H38)*G$38*C$17</f>
        <v>2.0000000000000004E-2</v>
      </c>
      <c r="O41" s="170">
        <f>+'1011 SDMOV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+'1011 SDMOV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+'1011 SDMOV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+'1011 SDMOV Ver.'!N255</f>
        <v>0.1</v>
      </c>
    </row>
    <row r="45" spans="1:15" ht="15.75" thickBot="1" x14ac:dyDescent="0.3">
      <c r="A45" s="1441"/>
      <c r="B45" s="1452"/>
      <c r="C45" s="1455"/>
      <c r="D45" s="1458"/>
      <c r="E45" s="1442"/>
      <c r="F45" s="1445"/>
      <c r="G45" s="1505"/>
      <c r="H45" s="1508"/>
      <c r="I45" s="1501"/>
      <c r="J45" s="1502"/>
      <c r="K45" s="97" t="s">
        <v>800</v>
      </c>
      <c r="L45" s="98">
        <f>+O45/M45</f>
        <v>0.75</v>
      </c>
      <c r="M45" s="99">
        <f>SUM(M38:M44)</f>
        <v>1</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0.42499999999999999</v>
      </c>
      <c r="J46" s="1509">
        <f>+I46/H46</f>
        <v>0.85</v>
      </c>
      <c r="K46" s="28" t="s">
        <v>876</v>
      </c>
      <c r="L46" s="28" t="s">
        <v>804</v>
      </c>
      <c r="M46" s="179">
        <v>0.1</v>
      </c>
      <c r="N46" s="176">
        <f>+(M46/H46)*G$46*C$17</f>
        <v>1.1000000000000003E-2</v>
      </c>
      <c r="O46" s="177">
        <f>+'1011 SDMOV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+'1011 SDMOV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+'1011 SDMOV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+'1011 SDMOV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+'1011 SDMOV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+'1011 SDMOV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+'1011 SDMOV Ver.'!N184</f>
        <v>0.1</v>
      </c>
    </row>
    <row r="53" spans="1:15" ht="15.75" thickBot="1" x14ac:dyDescent="0.3">
      <c r="A53" s="1441"/>
      <c r="B53" s="1452"/>
      <c r="C53" s="1455"/>
      <c r="D53" s="1458"/>
      <c r="E53" s="1442"/>
      <c r="F53" s="1445"/>
      <c r="G53" s="1505"/>
      <c r="H53" s="1524"/>
      <c r="I53" s="1511"/>
      <c r="J53" s="1511"/>
      <c r="K53" s="97" t="s">
        <v>800</v>
      </c>
      <c r="L53" s="98">
        <f>+O53/M53</f>
        <v>0.85</v>
      </c>
      <c r="M53" s="99">
        <f>SUM(M46:M52)</f>
        <v>1</v>
      </c>
      <c r="N53" s="100">
        <f>SUM(N46:N52)/2</f>
        <v>5.5000000000000007E-2</v>
      </c>
      <c r="O53" s="174">
        <f>+O46+O47+O48+O49+O50+O51+O52</f>
        <v>0.85</v>
      </c>
    </row>
    <row r="54" spans="1:15" ht="15" customHeight="1" x14ac:dyDescent="0.25">
      <c r="A54" s="1441"/>
      <c r="B54" s="1452"/>
      <c r="C54" s="1455"/>
      <c r="D54" s="1458"/>
      <c r="E54" s="1440" t="s">
        <v>889</v>
      </c>
      <c r="F54" s="1443" t="s">
        <v>890</v>
      </c>
      <c r="G54" s="1503">
        <v>0.1</v>
      </c>
      <c r="H54" s="1516">
        <f>SUM(M54:M61)</f>
        <v>1</v>
      </c>
      <c r="I54" s="1528">
        <f>+O62</f>
        <v>0.625</v>
      </c>
      <c r="J54" s="1519">
        <f>+I54/H54</f>
        <v>0.625</v>
      </c>
      <c r="K54" s="28" t="s">
        <v>891</v>
      </c>
      <c r="L54" s="28" t="s">
        <v>581</v>
      </c>
      <c r="M54" s="180">
        <v>0.125</v>
      </c>
      <c r="N54" s="176">
        <f>+M54*G$54*C$17</f>
        <v>6.8750000000000009E-3</v>
      </c>
      <c r="O54" s="177">
        <f>+'1011 SDMOV Ver.'!N186</f>
        <v>0</v>
      </c>
    </row>
    <row r="55" spans="1:15" ht="15" customHeight="1"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+'1011 SDMOV Ver.'!N187</f>
        <v>0</v>
      </c>
    </row>
    <row r="56" spans="1:15" ht="15" customHeight="1" x14ac:dyDescent="0.25">
      <c r="A56" s="1441"/>
      <c r="B56" s="1452"/>
      <c r="C56" s="1455"/>
      <c r="D56" s="1458"/>
      <c r="E56" s="1441"/>
      <c r="F56" s="1444"/>
      <c r="G56" s="1504"/>
      <c r="H56" s="1526"/>
      <c r="I56" s="1529"/>
      <c r="J56" s="1520"/>
      <c r="K56" s="26" t="s">
        <v>893</v>
      </c>
      <c r="L56" s="26" t="s">
        <v>515</v>
      </c>
      <c r="M56" s="162">
        <v>0.125</v>
      </c>
      <c r="N56" s="21">
        <f t="shared" si="0"/>
        <v>6.8750000000000009E-3</v>
      </c>
      <c r="O56" s="170">
        <f>+'1011 SDMOV Ver.'!N188</f>
        <v>0.125</v>
      </c>
    </row>
    <row r="57" spans="1:15" ht="15" customHeight="1" x14ac:dyDescent="0.25">
      <c r="A57" s="1441"/>
      <c r="B57" s="1452"/>
      <c r="C57" s="1455"/>
      <c r="D57" s="1458"/>
      <c r="E57" s="1441"/>
      <c r="F57" s="1444"/>
      <c r="G57" s="1504"/>
      <c r="H57" s="1526"/>
      <c r="I57" s="1529"/>
      <c r="J57" s="1520"/>
      <c r="K57" s="26" t="s">
        <v>894</v>
      </c>
      <c r="L57" s="26" t="s">
        <v>300</v>
      </c>
      <c r="M57" s="162">
        <v>0.125</v>
      </c>
      <c r="N57" s="21">
        <f t="shared" si="0"/>
        <v>6.8750000000000009E-3</v>
      </c>
      <c r="O57" s="170">
        <f>+'1011 SDMOV Ver.'!N189</f>
        <v>0.125</v>
      </c>
    </row>
    <row r="58" spans="1:15" ht="15" customHeight="1" x14ac:dyDescent="0.25">
      <c r="A58" s="1441"/>
      <c r="B58" s="1452"/>
      <c r="C58" s="1455"/>
      <c r="D58" s="1458"/>
      <c r="E58" s="1441"/>
      <c r="F58" s="1444"/>
      <c r="G58" s="1504"/>
      <c r="H58" s="1526"/>
      <c r="I58" s="1529"/>
      <c r="J58" s="1520"/>
      <c r="K58" s="26" t="s">
        <v>895</v>
      </c>
      <c r="L58" s="26" t="s">
        <v>589</v>
      </c>
      <c r="M58" s="162">
        <v>0.125</v>
      </c>
      <c r="N58" s="21">
        <f t="shared" si="0"/>
        <v>6.8750000000000009E-3</v>
      </c>
      <c r="O58" s="170">
        <f>+'1011 SDMOV Ver.'!N190</f>
        <v>0.125</v>
      </c>
    </row>
    <row r="59" spans="1:15" ht="24" customHeight="1" x14ac:dyDescent="0.25">
      <c r="A59" s="1441"/>
      <c r="B59" s="1452"/>
      <c r="C59" s="1455"/>
      <c r="D59" s="1458"/>
      <c r="E59" s="1441"/>
      <c r="F59" s="1444"/>
      <c r="G59" s="1504"/>
      <c r="H59" s="1526"/>
      <c r="I59" s="1529"/>
      <c r="J59" s="1520"/>
      <c r="K59" s="26" t="s">
        <v>896</v>
      </c>
      <c r="L59" s="26" t="s">
        <v>592</v>
      </c>
      <c r="M59" s="162">
        <v>0.125</v>
      </c>
      <c r="N59" s="21">
        <f t="shared" si="0"/>
        <v>6.8750000000000009E-3</v>
      </c>
      <c r="O59" s="170">
        <f>+'1011 SDMOV Ver.'!N191</f>
        <v>0.125</v>
      </c>
    </row>
    <row r="60" spans="1:15" ht="24" customHeight="1" x14ac:dyDescent="0.25">
      <c r="A60" s="1441"/>
      <c r="B60" s="1452"/>
      <c r="C60" s="1455"/>
      <c r="D60" s="1458"/>
      <c r="E60" s="1441"/>
      <c r="F60" s="1444"/>
      <c r="G60" s="1504"/>
      <c r="H60" s="1526"/>
      <c r="I60" s="1529"/>
      <c r="J60" s="1520"/>
      <c r="K60" s="26" t="s">
        <v>897</v>
      </c>
      <c r="L60" s="26" t="s">
        <v>595</v>
      </c>
      <c r="M60" s="162">
        <v>0.125</v>
      </c>
      <c r="N60" s="21">
        <f t="shared" si="0"/>
        <v>6.8750000000000009E-3</v>
      </c>
      <c r="O60" s="170">
        <f>+'1011 SDMOV Ver.'!N192</f>
        <v>0.125</v>
      </c>
    </row>
    <row r="61" spans="1:15" ht="15" customHeight="1"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+'1011 SDMOV Ver.'!N193</f>
        <v>0</v>
      </c>
    </row>
    <row r="62" spans="1:15" ht="15.75" thickBot="1" x14ac:dyDescent="0.3">
      <c r="A62" s="1450"/>
      <c r="B62" s="1453"/>
      <c r="C62" s="1456"/>
      <c r="D62" s="1459"/>
      <c r="E62" s="1450"/>
      <c r="F62" s="1477"/>
      <c r="G62" s="1525"/>
      <c r="H62" s="1527"/>
      <c r="I62" s="1530"/>
      <c r="J62" s="1521"/>
      <c r="K62" s="97" t="s">
        <v>800</v>
      </c>
      <c r="L62" s="98">
        <f>+O62/M62</f>
        <v>0.625</v>
      </c>
      <c r="M62" s="99">
        <f>SUM(M54:M61)</f>
        <v>1</v>
      </c>
      <c r="N62" s="100">
        <f>SUM(N54:N61)</f>
        <v>5.5E-2</v>
      </c>
      <c r="O62" s="174">
        <f>+O54+O55+O56+O57+O58+O59+O60+O61</f>
        <v>0.625</v>
      </c>
    </row>
    <row r="63" spans="1:15" ht="15" customHeight="1" x14ac:dyDescent="0.25">
      <c r="A63" s="1440">
        <v>3</v>
      </c>
      <c r="B63" s="1484" t="s">
        <v>899</v>
      </c>
      <c r="C63" s="1486">
        <v>0.1</v>
      </c>
      <c r="D63" s="1488">
        <f>+(J63*G63)+(J82*G82)+(J83*G83)+(J84*G84)</f>
        <v>0.63965777777777788</v>
      </c>
      <c r="E63" s="1492" t="s">
        <v>133</v>
      </c>
      <c r="F63" s="1443" t="s">
        <v>900</v>
      </c>
      <c r="G63" s="1503">
        <v>0.3</v>
      </c>
      <c r="H63" s="1516">
        <f>+M81</f>
        <v>1</v>
      </c>
      <c r="I63" s="1528">
        <f>+O81</f>
        <v>0.61460000000000015</v>
      </c>
      <c r="J63" s="1519">
        <f>+I63/H63</f>
        <v>0.61460000000000015</v>
      </c>
      <c r="K63" s="28" t="s">
        <v>136</v>
      </c>
      <c r="L63" s="28" t="s">
        <v>804</v>
      </c>
      <c r="M63" s="179">
        <v>0.1</v>
      </c>
      <c r="N63" s="176">
        <f>+M63*G$63*C$63</f>
        <v>3.0000000000000001E-3</v>
      </c>
      <c r="O63" s="177">
        <f>+'1011 SDMOV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+'1011 SDMOV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+'1011 SDMOV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+'1011 SDMOV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+'1011 SDMOV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+'1011 SDMOV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+'1011 SDMOV Ver.'!N203</f>
        <v>2.86E-2</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+'1011 SDMOV Ver.'!N204</f>
        <v>2.86E-2</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+'1011 SDMOV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+'1011 SDMOV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+'1011 SDMOV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+'1011 SDMOV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+'1011 SDMOV Ver.'!N209</f>
        <v>2.86E-2</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+'1011 SDMOV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+'1011 SDMOV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+'1011 SDMOV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+'1011 SDMOV Ver.'!N225</f>
        <v>0.1</v>
      </c>
    </row>
    <row r="80" spans="1:15" ht="15" customHeight="1"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+'1011 SDMOV Ver.'!N223</f>
        <v>0</v>
      </c>
    </row>
    <row r="81" spans="1:15" ht="15.75" thickBot="1" x14ac:dyDescent="0.3">
      <c r="A81" s="1441"/>
      <c r="B81" s="1452"/>
      <c r="C81" s="1455"/>
      <c r="D81" s="1490"/>
      <c r="E81" s="1494"/>
      <c r="F81" s="1445"/>
      <c r="G81" s="1505"/>
      <c r="H81" s="1518"/>
      <c r="I81" s="1533"/>
      <c r="J81" s="1531"/>
      <c r="K81" s="97" t="s">
        <v>800</v>
      </c>
      <c r="L81" s="98">
        <f>+O81/M81</f>
        <v>0.61460000000000015</v>
      </c>
      <c r="M81" s="99">
        <f>SUM(M63:M80)</f>
        <v>1</v>
      </c>
      <c r="N81" s="100">
        <f>SUM(N63:N80)</f>
        <v>0.03</v>
      </c>
      <c r="O81" s="174">
        <f>SUM(O63+O64+O65+O66+O67+O68+O69+O70+O71+O72+O73+O74+O75+O76+O77+O78+O79+O80)</f>
        <v>0.61460000000000015</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15.75" thickBot="1" x14ac:dyDescent="0.3">
      <c r="A84" s="1442"/>
      <c r="B84" s="1485"/>
      <c r="C84" s="1487"/>
      <c r="D84" s="1491"/>
      <c r="E84" s="184" t="s">
        <v>936</v>
      </c>
      <c r="F84" s="185" t="s">
        <v>542</v>
      </c>
      <c r="G84" s="186">
        <v>0.15</v>
      </c>
      <c r="H84" s="186">
        <f>+M84</f>
        <v>0.5</v>
      </c>
      <c r="I84" s="187">
        <f>+O84</f>
        <v>0.42499999999999999</v>
      </c>
      <c r="J84" s="188">
        <f>+I84/H84</f>
        <v>0.85</v>
      </c>
      <c r="K84" s="97" t="s">
        <v>800</v>
      </c>
      <c r="L84" s="98">
        <f>+O84/M84</f>
        <v>0.85</v>
      </c>
      <c r="M84" s="99">
        <f>100%/2</f>
        <v>0.5</v>
      </c>
      <c r="N84" s="190">
        <f>SUM(M46:M52)*G84*C63</f>
        <v>1.4999999999999999E-2</v>
      </c>
      <c r="O84" s="174">
        <f>+O53/2</f>
        <v>0.42499999999999999</v>
      </c>
    </row>
    <row r="85" spans="1:15" ht="15" customHeight="1" x14ac:dyDescent="0.25">
      <c r="A85" s="1440">
        <v>4</v>
      </c>
      <c r="B85" s="1484" t="s">
        <v>937</v>
      </c>
      <c r="C85" s="1496">
        <v>0.05</v>
      </c>
      <c r="D85" s="1488">
        <f>+(J85*G85)+(J89*G89)+(J90*G90)</f>
        <v>0.6</v>
      </c>
      <c r="E85" s="1440" t="s">
        <v>142</v>
      </c>
      <c r="F85" s="1443" t="s">
        <v>938</v>
      </c>
      <c r="G85" s="1503">
        <v>0.4</v>
      </c>
      <c r="H85" s="1503">
        <f>+M88</f>
        <v>0.4</v>
      </c>
      <c r="I85" s="1528">
        <f>+O88</f>
        <v>0</v>
      </c>
      <c r="J85" s="1519">
        <f>+I85/G85</f>
        <v>0</v>
      </c>
      <c r="K85" s="28" t="s">
        <v>939</v>
      </c>
      <c r="L85" s="28" t="s">
        <v>940</v>
      </c>
      <c r="M85" s="179">
        <v>0.1</v>
      </c>
      <c r="N85" s="176">
        <f>+M85*C85</f>
        <v>5.000000000000001E-3</v>
      </c>
      <c r="O85" s="177">
        <f>+'1011 SDMOV Ver.'!N256</f>
        <v>0</v>
      </c>
    </row>
    <row r="86" spans="1:15" ht="24" customHeight="1" x14ac:dyDescent="0.25">
      <c r="A86" s="1441"/>
      <c r="B86" s="1452"/>
      <c r="C86" s="1497"/>
      <c r="D86" s="1490"/>
      <c r="E86" s="1441"/>
      <c r="F86" s="1444"/>
      <c r="G86" s="1504"/>
      <c r="H86" s="1504"/>
      <c r="I86" s="1529"/>
      <c r="J86" s="1520"/>
      <c r="K86" s="26" t="s">
        <v>941</v>
      </c>
      <c r="L86" s="26" t="s">
        <v>942</v>
      </c>
      <c r="M86" s="20">
        <v>0.1</v>
      </c>
      <c r="N86" s="21">
        <f>+M86*C85</f>
        <v>5.000000000000001E-3</v>
      </c>
      <c r="O86" s="177">
        <f>+'1011 SDMOV Ver.'!N257</f>
        <v>0</v>
      </c>
    </row>
    <row r="87" spans="1:15" ht="24"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+'1011 SDMOV Ver.'!N258</f>
        <v>0</v>
      </c>
    </row>
    <row r="88" spans="1:15" ht="15.75" thickBot="1" x14ac:dyDescent="0.3">
      <c r="A88" s="1441"/>
      <c r="B88" s="1452"/>
      <c r="C88" s="1497"/>
      <c r="D88" s="1490"/>
      <c r="E88" s="1442"/>
      <c r="F88" s="1445"/>
      <c r="G88" s="1505"/>
      <c r="H88" s="1505"/>
      <c r="I88" s="1533"/>
      <c r="J88" s="1531"/>
      <c r="K88" s="97" t="s">
        <v>800</v>
      </c>
      <c r="L88" s="98">
        <f>+O88/M88</f>
        <v>0</v>
      </c>
      <c r="M88" s="99">
        <f>SUM(M85:M87)</f>
        <v>0.4</v>
      </c>
      <c r="N88" s="190">
        <f>+M88*C85</f>
        <v>2.0000000000000004E-2</v>
      </c>
      <c r="O88" s="174">
        <f>+O85+O86+O87</f>
        <v>0</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+'1011 SDMOV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+'1011 SDMOV Ver.'!N264</f>
        <v>0.3</v>
      </c>
    </row>
    <row r="91" spans="1:15" x14ac:dyDescent="0.25">
      <c r="C91" s="199">
        <v>2022</v>
      </c>
      <c r="D91" s="200">
        <f>+(C2*D2)+(C17*D17)+(C63*D63)+(C85*D85)</f>
        <v>0.68596577777777779</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0"/>
  </sheetPr>
  <dimension ref="A1:P275"/>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9" width="11.42578125" style="6"/>
    <col min="20" max="20" width="14.5703125" style="6" bestFit="1" customWidth="1"/>
    <col min="21"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1829</v>
      </c>
      <c r="G2" s="1544"/>
      <c r="H2" s="1544"/>
      <c r="I2" s="1544"/>
      <c r="J2" s="1544"/>
      <c r="K2" s="1544"/>
      <c r="L2" s="1543"/>
      <c r="M2" s="1543"/>
      <c r="N2" s="1543"/>
      <c r="O2" s="1543"/>
    </row>
    <row r="3" spans="1:15" s="24" customFormat="1" ht="18.75" customHeight="1" x14ac:dyDescent="0.25">
      <c r="A3" s="1541" t="s">
        <v>101</v>
      </c>
      <c r="B3" s="1541"/>
      <c r="C3" s="1541"/>
      <c r="D3" s="1541"/>
      <c r="E3" s="1541"/>
      <c r="F3" s="1544">
        <v>1012</v>
      </c>
      <c r="G3" s="1544"/>
      <c r="H3" s="1544"/>
      <c r="I3" s="1544"/>
      <c r="J3" s="1544"/>
      <c r="K3" s="1544"/>
      <c r="L3" s="1543"/>
      <c r="M3" s="1543"/>
      <c r="N3" s="1543"/>
      <c r="O3" s="1543"/>
    </row>
    <row r="4" spans="1:15" s="24" customFormat="1" ht="18.75" customHeight="1" x14ac:dyDescent="0.25">
      <c r="A4" s="1541" t="s">
        <v>102</v>
      </c>
      <c r="B4" s="1541"/>
      <c r="C4" s="1541"/>
      <c r="D4" s="1541"/>
      <c r="E4" s="1541"/>
      <c r="F4" s="1544" t="s">
        <v>1830</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133" t="s">
        <v>126</v>
      </c>
      <c r="L7" s="223" t="s">
        <v>125</v>
      </c>
      <c r="M7" s="137" t="s">
        <v>126</v>
      </c>
      <c r="N7" s="1537">
        <v>0</v>
      </c>
      <c r="O7" s="87" t="s">
        <v>1831</v>
      </c>
    </row>
    <row r="8" spans="1:15" s="4" customFormat="1" ht="89.25" customHeight="1" x14ac:dyDescent="0.25">
      <c r="A8" s="82">
        <v>2</v>
      </c>
      <c r="B8" s="133" t="s">
        <v>120</v>
      </c>
      <c r="C8" s="133" t="s">
        <v>121</v>
      </c>
      <c r="D8" s="133" t="s">
        <v>122</v>
      </c>
      <c r="E8" s="122">
        <v>2</v>
      </c>
      <c r="F8" s="125" t="s">
        <v>128</v>
      </c>
      <c r="G8" s="1405"/>
      <c r="H8" s="1405"/>
      <c r="I8" s="133" t="s">
        <v>124</v>
      </c>
      <c r="J8" s="222" t="s">
        <v>125</v>
      </c>
      <c r="K8" s="133" t="s">
        <v>126</v>
      </c>
      <c r="L8" s="223" t="s">
        <v>125</v>
      </c>
      <c r="M8" s="137" t="s">
        <v>126</v>
      </c>
      <c r="N8" s="1538"/>
      <c r="O8" s="225" t="s">
        <v>1832</v>
      </c>
    </row>
    <row r="9" spans="1:15" s="4" customFormat="1" ht="76.5" x14ac:dyDescent="0.25">
      <c r="A9" s="82">
        <v>3</v>
      </c>
      <c r="B9" s="133" t="s">
        <v>120</v>
      </c>
      <c r="C9" s="133" t="s">
        <v>121</v>
      </c>
      <c r="D9" s="133" t="s">
        <v>122</v>
      </c>
      <c r="E9" s="122">
        <v>3</v>
      </c>
      <c r="F9" s="125" t="s">
        <v>131</v>
      </c>
      <c r="G9" s="1422">
        <v>2</v>
      </c>
      <c r="H9" s="138" t="s">
        <v>125</v>
      </c>
      <c r="I9" s="133" t="s">
        <v>124</v>
      </c>
      <c r="J9" s="222" t="s">
        <v>125</v>
      </c>
      <c r="K9" s="133" t="s">
        <v>126</v>
      </c>
      <c r="L9" s="223" t="s">
        <v>125</v>
      </c>
      <c r="M9" s="137" t="s">
        <v>126</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3"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3" t="s">
        <v>126</v>
      </c>
      <c r="L11" s="223" t="s">
        <v>125</v>
      </c>
      <c r="M11" s="137" t="s">
        <v>126</v>
      </c>
      <c r="N11" s="1535">
        <v>0</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3" t="s">
        <v>129</v>
      </c>
      <c r="L12" s="223" t="s">
        <v>125</v>
      </c>
      <c r="M12" s="137" t="s">
        <v>129</v>
      </c>
      <c r="N12" s="1536"/>
      <c r="O12" s="225" t="s">
        <v>1833</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3"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3"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3"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3" t="s">
        <v>126</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3"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3"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3" t="s">
        <v>126</v>
      </c>
      <c r="L19" s="223" t="s">
        <v>125</v>
      </c>
      <c r="M19" s="137" t="s">
        <v>126</v>
      </c>
      <c r="N19" s="85">
        <v>0</v>
      </c>
      <c r="O19" s="225" t="s">
        <v>1834</v>
      </c>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362">
        <v>3</v>
      </c>
      <c r="L20" s="223" t="s">
        <v>125</v>
      </c>
      <c r="M20" s="227">
        <v>3</v>
      </c>
      <c r="N20" s="226">
        <v>0.15</v>
      </c>
      <c r="O20" s="225" t="s">
        <v>1835</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3" t="s">
        <v>129</v>
      </c>
      <c r="L21" s="204" t="s">
        <v>129</v>
      </c>
      <c r="M21" s="137" t="s">
        <v>129</v>
      </c>
      <c r="N21" s="226">
        <v>0.1</v>
      </c>
      <c r="O21" s="225" t="s">
        <v>1836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3" t="s">
        <v>1837</v>
      </c>
      <c r="L22" s="223" t="s">
        <v>125</v>
      </c>
      <c r="M22" s="133" t="s">
        <v>1838</v>
      </c>
      <c r="N22" s="85">
        <v>0</v>
      </c>
      <c r="O22" s="225"/>
    </row>
    <row r="23" spans="1:15" s="4" customFormat="1" ht="102" x14ac:dyDescent="0.25">
      <c r="A23" s="82">
        <v>17</v>
      </c>
      <c r="B23" s="133" t="s">
        <v>120</v>
      </c>
      <c r="C23" s="133" t="s">
        <v>161</v>
      </c>
      <c r="D23" s="133" t="s">
        <v>149</v>
      </c>
      <c r="E23" s="122" t="s">
        <v>169</v>
      </c>
      <c r="F23" s="125" t="s">
        <v>170</v>
      </c>
      <c r="G23" s="140" t="s">
        <v>125</v>
      </c>
      <c r="H23" s="138" t="s">
        <v>125</v>
      </c>
      <c r="I23" s="133" t="s">
        <v>124</v>
      </c>
      <c r="J23" s="222" t="s">
        <v>125</v>
      </c>
      <c r="K23" s="133" t="s">
        <v>129</v>
      </c>
      <c r="L23" s="223" t="s">
        <v>125</v>
      </c>
      <c r="M23" s="137" t="s">
        <v>129</v>
      </c>
      <c r="N23" s="85">
        <v>0</v>
      </c>
      <c r="O23" s="84" t="s">
        <v>1839</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3" t="s">
        <v>129</v>
      </c>
      <c r="L24" s="223" t="s">
        <v>125</v>
      </c>
      <c r="M24" s="137" t="s">
        <v>129</v>
      </c>
      <c r="N24" s="85">
        <v>0</v>
      </c>
      <c r="O24" s="84" t="s">
        <v>1840</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7" t="s">
        <v>126</v>
      </c>
      <c r="L25" s="223" t="s">
        <v>125</v>
      </c>
      <c r="M25" s="137" t="s">
        <v>126</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3" t="s">
        <v>126</v>
      </c>
      <c r="L26" s="223" t="s">
        <v>125</v>
      </c>
      <c r="M26" s="137" t="s">
        <v>126</v>
      </c>
      <c r="N26" s="85">
        <v>0</v>
      </c>
      <c r="O26" s="225" t="s">
        <v>1841</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3" t="s">
        <v>126</v>
      </c>
      <c r="L27" s="223" t="s">
        <v>125</v>
      </c>
      <c r="M27" s="137" t="s">
        <v>126</v>
      </c>
      <c r="N27" s="85">
        <v>0</v>
      </c>
      <c r="O27" s="225" t="s">
        <v>1841</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3" t="s">
        <v>126</v>
      </c>
      <c r="L28" s="223" t="s">
        <v>125</v>
      </c>
      <c r="M28" s="137" t="s">
        <v>126</v>
      </c>
      <c r="N28" s="85">
        <v>0</v>
      </c>
      <c r="O28" s="225" t="s">
        <v>1841</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3" t="s">
        <v>126</v>
      </c>
      <c r="L29" s="223" t="s">
        <v>125</v>
      </c>
      <c r="M29" s="137"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3" t="s">
        <v>126</v>
      </c>
      <c r="L30" s="223" t="s">
        <v>125</v>
      </c>
      <c r="M30" s="137" t="s">
        <v>126</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3" t="s">
        <v>126</v>
      </c>
      <c r="L31" s="223" t="s">
        <v>125</v>
      </c>
      <c r="M31" s="137" t="s">
        <v>126</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3" t="s">
        <v>129</v>
      </c>
      <c r="L32" s="223" t="s">
        <v>125</v>
      </c>
      <c r="M32" s="137" t="s">
        <v>129</v>
      </c>
      <c r="N32" s="85">
        <v>0</v>
      </c>
      <c r="O32" s="225" t="s">
        <v>1842</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3" t="s">
        <v>126</v>
      </c>
      <c r="L33" s="223" t="s">
        <v>125</v>
      </c>
      <c r="M33" s="137" t="s">
        <v>126</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08" t="s">
        <v>999</v>
      </c>
      <c r="L34" s="223" t="s">
        <v>125</v>
      </c>
      <c r="M34" s="142" t="s">
        <v>999</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3" t="s">
        <v>129</v>
      </c>
      <c r="L35" s="223" t="s">
        <v>125</v>
      </c>
      <c r="M35" s="137" t="s">
        <v>129</v>
      </c>
      <c r="N35" s="85">
        <v>0</v>
      </c>
      <c r="O35" s="307" t="s">
        <v>1843</v>
      </c>
    </row>
    <row r="36" spans="1:15" s="4" customFormat="1" ht="242.25" x14ac:dyDescent="0.25">
      <c r="A36" s="82">
        <v>30</v>
      </c>
      <c r="B36" s="133" t="s">
        <v>120</v>
      </c>
      <c r="C36" s="133" t="s">
        <v>161</v>
      </c>
      <c r="D36" s="133" t="s">
        <v>149</v>
      </c>
      <c r="E36" s="122">
        <v>8</v>
      </c>
      <c r="F36" s="125" t="s">
        <v>207</v>
      </c>
      <c r="G36" s="140">
        <v>6</v>
      </c>
      <c r="H36" s="139">
        <v>0.2</v>
      </c>
      <c r="I36" s="133" t="s">
        <v>177</v>
      </c>
      <c r="J36" s="222">
        <v>2</v>
      </c>
      <c r="K36" s="133" t="s">
        <v>129</v>
      </c>
      <c r="L36" s="204" t="s">
        <v>129</v>
      </c>
      <c r="M36" s="460" t="s">
        <v>129</v>
      </c>
      <c r="N36" s="226">
        <v>0.2</v>
      </c>
      <c r="O36" s="225" t="s">
        <v>1844</v>
      </c>
    </row>
    <row r="37" spans="1:15" s="4" customFormat="1" ht="114.75" x14ac:dyDescent="0.25">
      <c r="A37" s="82">
        <v>31</v>
      </c>
      <c r="B37" s="133" t="s">
        <v>120</v>
      </c>
      <c r="C37" s="133" t="s">
        <v>161</v>
      </c>
      <c r="D37" s="133" t="s">
        <v>149</v>
      </c>
      <c r="E37" s="122">
        <v>9</v>
      </c>
      <c r="F37" s="125" t="s">
        <v>209</v>
      </c>
      <c r="G37" s="140" t="s">
        <v>125</v>
      </c>
      <c r="H37" s="139">
        <v>0</v>
      </c>
      <c r="I37" s="133" t="s">
        <v>177</v>
      </c>
      <c r="J37" s="222">
        <v>3</v>
      </c>
      <c r="K37" s="133" t="s">
        <v>129</v>
      </c>
      <c r="L37" s="204" t="s">
        <v>129</v>
      </c>
      <c r="M37" s="137" t="s">
        <v>129</v>
      </c>
      <c r="N37" s="232">
        <v>0</v>
      </c>
      <c r="O37" s="84" t="s">
        <v>1845</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3" t="s">
        <v>135</v>
      </c>
      <c r="L38" s="141" t="s">
        <v>135</v>
      </c>
      <c r="M38" s="137" t="s">
        <v>135</v>
      </c>
      <c r="N38" s="226">
        <v>0.4</v>
      </c>
      <c r="O38" s="225"/>
    </row>
    <row r="39" spans="1:15" s="4" customFormat="1" ht="63.75" x14ac:dyDescent="0.25">
      <c r="A39" s="82">
        <v>33</v>
      </c>
      <c r="B39" s="133" t="s">
        <v>120</v>
      </c>
      <c r="C39" s="133" t="s">
        <v>161</v>
      </c>
      <c r="D39" s="133" t="s">
        <v>149</v>
      </c>
      <c r="E39" s="122" t="s">
        <v>212</v>
      </c>
      <c r="F39" s="125" t="s">
        <v>213</v>
      </c>
      <c r="G39" s="1422">
        <v>7</v>
      </c>
      <c r="H39" s="138" t="s">
        <v>125</v>
      </c>
      <c r="I39" s="133" t="s">
        <v>177</v>
      </c>
      <c r="J39" s="222" t="s">
        <v>142</v>
      </c>
      <c r="K39" s="133" t="s">
        <v>129</v>
      </c>
      <c r="L39" s="204" t="s">
        <v>129</v>
      </c>
      <c r="M39" s="137" t="s">
        <v>129</v>
      </c>
      <c r="N39" s="85">
        <v>0</v>
      </c>
      <c r="O39" s="225" t="s">
        <v>1846</v>
      </c>
    </row>
    <row r="40" spans="1:15" s="4" customFormat="1" ht="63.75" x14ac:dyDescent="0.25">
      <c r="A40" s="82">
        <v>34</v>
      </c>
      <c r="B40" s="133" t="s">
        <v>120</v>
      </c>
      <c r="C40" s="133" t="s">
        <v>161</v>
      </c>
      <c r="D40" s="133" t="s">
        <v>149</v>
      </c>
      <c r="E40" s="122" t="s">
        <v>215</v>
      </c>
      <c r="F40" s="125" t="s">
        <v>216</v>
      </c>
      <c r="G40" s="1422"/>
      <c r="H40" s="138" t="s">
        <v>125</v>
      </c>
      <c r="I40" s="133" t="s">
        <v>177</v>
      </c>
      <c r="J40" s="222" t="s">
        <v>144</v>
      </c>
      <c r="K40" s="133" t="s">
        <v>126</v>
      </c>
      <c r="L40" s="204" t="s">
        <v>129</v>
      </c>
      <c r="M40" s="137" t="s">
        <v>129</v>
      </c>
      <c r="N40" s="85">
        <v>0</v>
      </c>
      <c r="O40" s="225" t="s">
        <v>1847</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3" t="s">
        <v>126</v>
      </c>
      <c r="L41" s="204" t="s">
        <v>126</v>
      </c>
      <c r="M41" s="137" t="s">
        <v>129</v>
      </c>
      <c r="N41" s="85">
        <v>0</v>
      </c>
      <c r="O41" s="225"/>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108" t="s">
        <v>958</v>
      </c>
      <c r="L42" s="369" t="s">
        <v>1848</v>
      </c>
      <c r="M42" s="234" t="s">
        <v>1848</v>
      </c>
      <c r="N42" s="85">
        <v>0</v>
      </c>
      <c r="O42" s="225" t="s">
        <v>1849</v>
      </c>
    </row>
    <row r="43" spans="1:15" s="4" customFormat="1" ht="89.25" x14ac:dyDescent="0.25">
      <c r="A43" s="82">
        <v>37</v>
      </c>
      <c r="B43" s="133" t="s">
        <v>120</v>
      </c>
      <c r="C43" s="133" t="s">
        <v>161</v>
      </c>
      <c r="D43" s="133" t="s">
        <v>149</v>
      </c>
      <c r="E43" s="122">
        <v>11</v>
      </c>
      <c r="F43" s="125" t="s">
        <v>226</v>
      </c>
      <c r="G43" s="1422">
        <v>8</v>
      </c>
      <c r="H43" s="139">
        <v>0.3</v>
      </c>
      <c r="I43" s="133" t="s">
        <v>159</v>
      </c>
      <c r="J43" s="222">
        <v>5</v>
      </c>
      <c r="K43" s="362">
        <v>22</v>
      </c>
      <c r="L43" s="411">
        <v>20</v>
      </c>
      <c r="M43" s="227">
        <v>7</v>
      </c>
      <c r="N43" s="236">
        <v>0.3</v>
      </c>
      <c r="O43" s="225" t="s">
        <v>1850</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08"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108" t="s">
        <v>129</v>
      </c>
      <c r="L45" s="369"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08" t="s">
        <v>129</v>
      </c>
      <c r="L46" s="369"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08" t="s">
        <v>129</v>
      </c>
      <c r="L47" s="369" t="s">
        <v>126</v>
      </c>
      <c r="M47" s="142" t="s">
        <v>129</v>
      </c>
      <c r="N47" s="85">
        <v>0</v>
      </c>
      <c r="O47" s="225" t="s">
        <v>1851</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08" t="s">
        <v>129</v>
      </c>
      <c r="L48" s="369" t="s">
        <v>129</v>
      </c>
      <c r="M48" s="142" t="s">
        <v>126</v>
      </c>
      <c r="N48" s="85">
        <v>0</v>
      </c>
      <c r="O48" s="225" t="s">
        <v>1852</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08" t="s">
        <v>434</v>
      </c>
      <c r="L49" s="369" t="s">
        <v>129</v>
      </c>
      <c r="M49" s="142" t="s">
        <v>126</v>
      </c>
      <c r="N49" s="85">
        <v>0</v>
      </c>
      <c r="O49" s="225" t="s">
        <v>1853</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08" t="s">
        <v>434</v>
      </c>
      <c r="L50" s="369" t="s">
        <v>126</v>
      </c>
      <c r="M50" s="142"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08" t="s">
        <v>126</v>
      </c>
      <c r="L51" s="369" t="s">
        <v>129</v>
      </c>
      <c r="M51" s="142" t="s">
        <v>126</v>
      </c>
      <c r="N51" s="85">
        <v>0</v>
      </c>
      <c r="O51" s="225" t="s">
        <v>1852</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08" t="s">
        <v>126</v>
      </c>
      <c r="L52" s="369" t="s">
        <v>129</v>
      </c>
      <c r="M52" s="142"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08" t="s">
        <v>126</v>
      </c>
      <c r="L53" s="369" t="s">
        <v>129</v>
      </c>
      <c r="M53" s="142"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108" t="s">
        <v>126</v>
      </c>
      <c r="L54" s="369"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08" t="s">
        <v>126</v>
      </c>
      <c r="L55" s="369" t="s">
        <v>129</v>
      </c>
      <c r="M55" s="142" t="s">
        <v>126</v>
      </c>
      <c r="N55" s="85">
        <v>0</v>
      </c>
      <c r="O55" s="225" t="s">
        <v>1852</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108"/>
      <c r="L56" s="369"/>
      <c r="M56" s="142" t="s">
        <v>1854</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3" t="s">
        <v>129</v>
      </c>
      <c r="L57" s="204" t="s">
        <v>129</v>
      </c>
      <c r="M57" s="137" t="s">
        <v>129</v>
      </c>
      <c r="N57" s="236">
        <v>0.1</v>
      </c>
      <c r="O57" s="225" t="s">
        <v>1855</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08" t="s">
        <v>1856</v>
      </c>
      <c r="L58" s="223" t="s">
        <v>125</v>
      </c>
      <c r="M58" s="108" t="s">
        <v>1856</v>
      </c>
      <c r="N58" s="85">
        <v>0</v>
      </c>
      <c r="O58" s="225"/>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133" t="s">
        <v>126</v>
      </c>
      <c r="L59" s="223" t="s">
        <v>125</v>
      </c>
      <c r="M59" s="137" t="s">
        <v>126</v>
      </c>
      <c r="N59" s="236">
        <v>0</v>
      </c>
      <c r="O59" s="225" t="s">
        <v>1857</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373">
        <v>0.56000000000000005</v>
      </c>
      <c r="L60" s="412">
        <v>0.25</v>
      </c>
      <c r="M60" s="413">
        <v>0.25</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373">
        <v>0.55000000000000004</v>
      </c>
      <c r="L61" s="412">
        <v>0.75</v>
      </c>
      <c r="M61" s="413">
        <v>0.25</v>
      </c>
      <c r="N61" s="239">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108" t="s">
        <v>1858</v>
      </c>
      <c r="L62" s="223" t="s">
        <v>125</v>
      </c>
      <c r="M62" s="225" t="s">
        <v>1859</v>
      </c>
      <c r="N62" s="85">
        <v>0</v>
      </c>
      <c r="O62" s="225" t="s">
        <v>1859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3" t="s">
        <v>129</v>
      </c>
      <c r="L63" s="204" t="s">
        <v>129</v>
      </c>
      <c r="M63" s="137" t="s">
        <v>129</v>
      </c>
      <c r="N63" s="236">
        <v>0.3</v>
      </c>
      <c r="O63" s="225" t="s">
        <v>1860</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108" t="s">
        <v>1643</v>
      </c>
      <c r="L64" s="223" t="s">
        <v>125</v>
      </c>
      <c r="M64" s="142" t="s">
        <v>1861</v>
      </c>
      <c r="N64" s="85">
        <v>0</v>
      </c>
      <c r="O64" s="225"/>
    </row>
    <row r="65" spans="1:15" s="4" customFormat="1" ht="204" x14ac:dyDescent="0.25">
      <c r="A65" s="82">
        <v>59</v>
      </c>
      <c r="B65" s="133" t="s">
        <v>293</v>
      </c>
      <c r="C65" s="133" t="s">
        <v>294</v>
      </c>
      <c r="D65" s="133" t="s">
        <v>295</v>
      </c>
      <c r="E65" s="122">
        <v>18</v>
      </c>
      <c r="F65" s="125" t="s">
        <v>296</v>
      </c>
      <c r="G65" s="140">
        <v>13</v>
      </c>
      <c r="H65" s="139">
        <v>0.1</v>
      </c>
      <c r="I65" s="133" t="s">
        <v>124</v>
      </c>
      <c r="J65" s="222">
        <v>12</v>
      </c>
      <c r="K65" s="133" t="s">
        <v>129</v>
      </c>
      <c r="L65" s="204" t="s">
        <v>129</v>
      </c>
      <c r="M65" s="137" t="s">
        <v>129</v>
      </c>
      <c r="N65" s="236">
        <v>0.1</v>
      </c>
      <c r="O65" s="225" t="s">
        <v>1862</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3" t="s">
        <v>126</v>
      </c>
      <c r="L66" s="223" t="s">
        <v>125</v>
      </c>
      <c r="M66" s="137" t="s">
        <v>126</v>
      </c>
      <c r="N66" s="236">
        <v>0</v>
      </c>
      <c r="O66" s="282"/>
    </row>
    <row r="67" spans="1:15" s="4" customFormat="1" ht="63.75" x14ac:dyDescent="0.25">
      <c r="A67" s="82">
        <v>61</v>
      </c>
      <c r="B67" s="133" t="s">
        <v>293</v>
      </c>
      <c r="C67" s="133" t="s">
        <v>294</v>
      </c>
      <c r="D67" s="133" t="s">
        <v>300</v>
      </c>
      <c r="E67" s="122">
        <v>20</v>
      </c>
      <c r="F67" s="125" t="s">
        <v>301</v>
      </c>
      <c r="G67" s="140" t="s">
        <v>125</v>
      </c>
      <c r="H67" s="138" t="s">
        <v>125</v>
      </c>
      <c r="I67" s="133" t="s">
        <v>159</v>
      </c>
      <c r="J67" s="222">
        <v>10</v>
      </c>
      <c r="K67" s="362">
        <v>9</v>
      </c>
      <c r="L67" s="411">
        <v>10</v>
      </c>
      <c r="M67" s="227">
        <v>10</v>
      </c>
      <c r="N67" s="85">
        <v>0</v>
      </c>
      <c r="O67" s="225" t="s">
        <v>1863</v>
      </c>
    </row>
    <row r="68" spans="1:15" s="4" customFormat="1" ht="102" x14ac:dyDescent="0.25">
      <c r="A68" s="82">
        <v>62</v>
      </c>
      <c r="B68" s="133" t="s">
        <v>293</v>
      </c>
      <c r="C68" s="133" t="s">
        <v>294</v>
      </c>
      <c r="D68" s="133" t="s">
        <v>300</v>
      </c>
      <c r="E68" s="122">
        <v>21</v>
      </c>
      <c r="F68" s="125" t="s">
        <v>302</v>
      </c>
      <c r="G68" s="140">
        <v>15</v>
      </c>
      <c r="H68" s="139">
        <v>0.85</v>
      </c>
      <c r="I68" s="133" t="s">
        <v>159</v>
      </c>
      <c r="J68" s="222">
        <v>13</v>
      </c>
      <c r="K68" s="362">
        <v>5</v>
      </c>
      <c r="L68" s="411">
        <v>4</v>
      </c>
      <c r="M68" s="227">
        <v>8</v>
      </c>
      <c r="N68" s="236">
        <v>0.68</v>
      </c>
      <c r="O68" s="225" t="s">
        <v>1864</v>
      </c>
    </row>
    <row r="69" spans="1:15" s="4" customFormat="1" ht="165.75" x14ac:dyDescent="0.25">
      <c r="A69" s="82">
        <v>63</v>
      </c>
      <c r="B69" s="133" t="s">
        <v>293</v>
      </c>
      <c r="C69" s="133" t="s">
        <v>304</v>
      </c>
      <c r="D69" s="133" t="s">
        <v>295</v>
      </c>
      <c r="E69" s="122">
        <v>22</v>
      </c>
      <c r="F69" s="125" t="s">
        <v>305</v>
      </c>
      <c r="G69" s="140">
        <v>16</v>
      </c>
      <c r="H69" s="139">
        <v>0.1</v>
      </c>
      <c r="I69" s="133" t="s">
        <v>124</v>
      </c>
      <c r="J69" s="222">
        <v>14</v>
      </c>
      <c r="K69" s="133" t="s">
        <v>129</v>
      </c>
      <c r="L69" s="204" t="s">
        <v>129</v>
      </c>
      <c r="M69" s="137" t="s">
        <v>129</v>
      </c>
      <c r="N69" s="236">
        <v>0</v>
      </c>
      <c r="O69" s="225" t="s">
        <v>1865</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3" t="s">
        <v>1866</v>
      </c>
      <c r="L70" s="223" t="s">
        <v>125</v>
      </c>
      <c r="M70" s="133" t="s">
        <v>1867</v>
      </c>
      <c r="N70" s="85">
        <v>0</v>
      </c>
      <c r="O70" s="225" t="s">
        <v>1866</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3" t="s">
        <v>126</v>
      </c>
      <c r="L71" s="223" t="s">
        <v>125</v>
      </c>
      <c r="M71" s="137" t="s">
        <v>126</v>
      </c>
      <c r="N71" s="236">
        <v>0</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108" t="s">
        <v>434</v>
      </c>
      <c r="L72" s="223" t="s">
        <v>125</v>
      </c>
      <c r="M72" s="142" t="s">
        <v>407</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3" t="s">
        <v>126</v>
      </c>
      <c r="L73" s="223" t="s">
        <v>125</v>
      </c>
      <c r="M73" s="137" t="s">
        <v>126</v>
      </c>
      <c r="N73" s="236">
        <v>0</v>
      </c>
      <c r="O73" s="225" t="s">
        <v>1868</v>
      </c>
    </row>
    <row r="74" spans="1:15" s="4" customFormat="1" ht="165.75" x14ac:dyDescent="0.25">
      <c r="A74" s="82">
        <v>68</v>
      </c>
      <c r="B74" s="133" t="s">
        <v>293</v>
      </c>
      <c r="C74" s="133" t="s">
        <v>304</v>
      </c>
      <c r="D74" s="133" t="s">
        <v>295</v>
      </c>
      <c r="E74" s="122">
        <v>25</v>
      </c>
      <c r="F74" s="125" t="s">
        <v>316</v>
      </c>
      <c r="G74" s="140" t="s">
        <v>125</v>
      </c>
      <c r="H74" s="138" t="s">
        <v>125</v>
      </c>
      <c r="I74" s="133" t="s">
        <v>159</v>
      </c>
      <c r="J74" s="222">
        <v>11</v>
      </c>
      <c r="K74" s="362">
        <v>2</v>
      </c>
      <c r="L74" s="421" t="s">
        <v>1869</v>
      </c>
      <c r="M74" s="227">
        <v>3</v>
      </c>
      <c r="N74" s="85">
        <v>0</v>
      </c>
      <c r="O74" s="225" t="s">
        <v>1870</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379">
        <v>0</v>
      </c>
      <c r="L75" s="411">
        <v>0</v>
      </c>
      <c r="M75" s="227">
        <v>0</v>
      </c>
      <c r="N75" s="85">
        <v>0</v>
      </c>
      <c r="O75" s="225" t="s">
        <v>1871</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379">
        <v>151</v>
      </c>
      <c r="L76" s="415">
        <v>151</v>
      </c>
      <c r="M76" s="262">
        <v>151</v>
      </c>
      <c r="N76" s="85">
        <v>0</v>
      </c>
      <c r="O76" s="225" t="s">
        <v>1872</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362">
        <v>8114</v>
      </c>
      <c r="L77" s="411">
        <v>2524</v>
      </c>
      <c r="M77" s="227">
        <v>2524</v>
      </c>
      <c r="N77" s="85">
        <v>0</v>
      </c>
      <c r="O77" s="225" t="s">
        <v>1872</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379">
        <v>0</v>
      </c>
      <c r="L78" s="415" t="s">
        <v>125</v>
      </c>
      <c r="M78" s="262">
        <v>0</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379">
        <v>999.3</v>
      </c>
      <c r="L79" s="416">
        <v>1081</v>
      </c>
      <c r="M79" s="263">
        <v>1081</v>
      </c>
      <c r="N79" s="85">
        <v>0</v>
      </c>
      <c r="O79" s="225" t="s">
        <v>1873</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362">
        <v>25559</v>
      </c>
      <c r="L80" s="411">
        <v>36080</v>
      </c>
      <c r="M80" s="227">
        <v>36080</v>
      </c>
      <c r="N80" s="85">
        <v>0</v>
      </c>
      <c r="O80" s="225" t="s">
        <v>1873</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379">
        <v>0</v>
      </c>
      <c r="L81" s="415" t="s">
        <v>125</v>
      </c>
      <c r="M81" s="442">
        <v>0</v>
      </c>
      <c r="N81" s="85">
        <v>0</v>
      </c>
      <c r="O81" s="225"/>
    </row>
    <row r="82" spans="1:15" s="4" customFormat="1" ht="76.5" x14ac:dyDescent="0.25">
      <c r="A82" s="82">
        <v>76</v>
      </c>
      <c r="B82" s="133" t="s">
        <v>293</v>
      </c>
      <c r="C82" s="133" t="s">
        <v>304</v>
      </c>
      <c r="D82" s="133" t="s">
        <v>339</v>
      </c>
      <c r="E82" s="122">
        <v>29</v>
      </c>
      <c r="F82" s="125" t="s">
        <v>340</v>
      </c>
      <c r="G82" s="140" t="s">
        <v>125</v>
      </c>
      <c r="H82" s="138" t="s">
        <v>125</v>
      </c>
      <c r="I82" s="133" t="s">
        <v>166</v>
      </c>
      <c r="J82" s="222">
        <v>20</v>
      </c>
      <c r="K82" s="108" t="s">
        <v>1874</v>
      </c>
      <c r="L82" s="369" t="s">
        <v>1874</v>
      </c>
      <c r="M82" s="108" t="s">
        <v>1874</v>
      </c>
      <c r="N82" s="85">
        <v>0</v>
      </c>
      <c r="O82" s="225" t="s">
        <v>1875</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382">
        <v>0.12</v>
      </c>
      <c r="L83" s="374">
        <v>0.12</v>
      </c>
      <c r="M83" s="382">
        <v>0.12</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108" t="s">
        <v>348</v>
      </c>
      <c r="L84" s="369" t="s">
        <v>348</v>
      </c>
      <c r="M84" s="108" t="s">
        <v>348</v>
      </c>
      <c r="N84" s="85">
        <v>0</v>
      </c>
      <c r="O84" s="225" t="s">
        <v>1876</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382">
        <v>0.2</v>
      </c>
      <c r="L85" s="417">
        <v>0.2</v>
      </c>
      <c r="M85" s="382">
        <v>0.2</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38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385" t="s">
        <v>129</v>
      </c>
      <c r="L87" s="418" t="s">
        <v>129</v>
      </c>
      <c r="M87" s="24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385" t="s">
        <v>126</v>
      </c>
      <c r="L88" s="418"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385" t="s">
        <v>126</v>
      </c>
      <c r="L89" s="418" t="s">
        <v>126</v>
      </c>
      <c r="M89" s="24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385" t="s">
        <v>126</v>
      </c>
      <c r="L90" s="418"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385" t="s">
        <v>126</v>
      </c>
      <c r="L91" s="418" t="s">
        <v>126</v>
      </c>
      <c r="M91" s="24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385" t="s">
        <v>126</v>
      </c>
      <c r="L92" s="418"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3"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385" t="s">
        <v>129</v>
      </c>
      <c r="L94" s="418" t="s">
        <v>129</v>
      </c>
      <c r="M94" s="245"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385" t="s">
        <v>126</v>
      </c>
      <c r="L95" s="418" t="s">
        <v>126</v>
      </c>
      <c r="M95" s="24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385" t="s">
        <v>126</v>
      </c>
      <c r="L96" s="418" t="s">
        <v>126</v>
      </c>
      <c r="M96" s="24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385" t="s">
        <v>126</v>
      </c>
      <c r="L97" s="418" t="s">
        <v>126</v>
      </c>
      <c r="M97" s="24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385" t="s">
        <v>129</v>
      </c>
      <c r="L98" s="418" t="s">
        <v>129</v>
      </c>
      <c r="M98" s="24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3" t="s">
        <v>129</v>
      </c>
      <c r="L99" s="204"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385" t="s">
        <v>126</v>
      </c>
      <c r="L100" s="223" t="s">
        <v>125</v>
      </c>
      <c r="M100" s="245" t="s">
        <v>126</v>
      </c>
      <c r="N100" s="85">
        <v>0</v>
      </c>
      <c r="O100" s="225" t="s">
        <v>1877</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385" t="s">
        <v>129</v>
      </c>
      <c r="L101" s="418" t="s">
        <v>129</v>
      </c>
      <c r="M101" s="245"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22" t="s">
        <v>135</v>
      </c>
      <c r="L102" s="148" t="s">
        <v>135</v>
      </c>
      <c r="M102" s="137" t="s">
        <v>135</v>
      </c>
      <c r="N102" s="226">
        <v>0</v>
      </c>
      <c r="O102" s="225" t="s">
        <v>1878</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385" t="s">
        <v>126</v>
      </c>
      <c r="L103" s="418" t="s">
        <v>126</v>
      </c>
      <c r="M103" s="245"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385" t="s">
        <v>126</v>
      </c>
      <c r="L104" s="418" t="s">
        <v>126</v>
      </c>
      <c r="M104" s="245" t="s">
        <v>434</v>
      </c>
      <c r="N104" s="85">
        <v>0</v>
      </c>
      <c r="O104" s="225" t="s">
        <v>1879</v>
      </c>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385" t="s">
        <v>126</v>
      </c>
      <c r="L105" s="418" t="s">
        <v>126</v>
      </c>
      <c r="M105" s="245"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385" t="s">
        <v>126</v>
      </c>
      <c r="L106" s="418" t="s">
        <v>126</v>
      </c>
      <c r="M106" s="245"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385" t="s">
        <v>126</v>
      </c>
      <c r="L107" s="418" t="s">
        <v>126</v>
      </c>
      <c r="M107" s="245"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385" t="s">
        <v>126</v>
      </c>
      <c r="L108" s="418" t="s">
        <v>434</v>
      </c>
      <c r="M108" s="245"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385" t="s">
        <v>126</v>
      </c>
      <c r="L109" s="418" t="s">
        <v>434</v>
      </c>
      <c r="M109" s="245"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385" t="s">
        <v>126</v>
      </c>
      <c r="L110" s="418" t="s">
        <v>434</v>
      </c>
      <c r="M110" s="245"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385" t="s">
        <v>126</v>
      </c>
      <c r="L111" s="418" t="s">
        <v>434</v>
      </c>
      <c r="M111" s="245"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385" t="s">
        <v>126</v>
      </c>
      <c r="L112" s="418" t="s">
        <v>434</v>
      </c>
      <c r="M112" s="245"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385"/>
      <c r="L113" s="418" t="s">
        <v>434</v>
      </c>
      <c r="M113" s="24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387" t="s">
        <v>126</v>
      </c>
      <c r="L114" s="377" t="s">
        <v>129</v>
      </c>
      <c r="M114" s="247" t="s">
        <v>129</v>
      </c>
      <c r="N114" s="85">
        <v>0</v>
      </c>
      <c r="O114" s="225" t="s">
        <v>1880</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379" t="s">
        <v>434</v>
      </c>
      <c r="L115" s="223" t="s">
        <v>125</v>
      </c>
      <c r="M115" s="267"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387" t="s">
        <v>434</v>
      </c>
      <c r="L116" s="369">
        <v>5</v>
      </c>
      <c r="M116" s="142"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79" t="s">
        <v>434</v>
      </c>
      <c r="L117" s="369">
        <v>121.5</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387" t="s">
        <v>434</v>
      </c>
      <c r="L118" s="369" t="s">
        <v>125</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379" t="s">
        <v>434</v>
      </c>
      <c r="L119" s="369" t="s">
        <v>125</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387"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387"/>
      <c r="L121" s="377" t="s">
        <v>126</v>
      </c>
      <c r="M121" s="142"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387" t="s">
        <v>434</v>
      </c>
      <c r="L122" s="377" t="s">
        <v>126</v>
      </c>
      <c r="M122" s="142"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387" t="s">
        <v>434</v>
      </c>
      <c r="L123" s="377" t="s">
        <v>126</v>
      </c>
      <c r="M123" s="142"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387" t="s">
        <v>434</v>
      </c>
      <c r="L124" s="377" t="s">
        <v>126</v>
      </c>
      <c r="M124" s="142"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387" t="s">
        <v>434</v>
      </c>
      <c r="L125" s="377" t="s">
        <v>126</v>
      </c>
      <c r="M125" s="142"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387" t="s">
        <v>434</v>
      </c>
      <c r="L126" s="377" t="s">
        <v>126</v>
      </c>
      <c r="M126" s="142"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387"/>
      <c r="L127" s="377" t="s">
        <v>126</v>
      </c>
      <c r="M127" s="142"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387"/>
      <c r="L128" s="377" t="s">
        <v>126</v>
      </c>
      <c r="M128" s="142"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24" t="s">
        <v>129</v>
      </c>
      <c r="L129" s="419" t="s">
        <v>129</v>
      </c>
      <c r="M129" s="249" t="s">
        <v>129</v>
      </c>
      <c r="N129" s="250">
        <v>0.1</v>
      </c>
      <c r="O129" s="225" t="s">
        <v>1881</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126">
        <v>0</v>
      </c>
      <c r="L130" s="420">
        <v>4</v>
      </c>
      <c r="M130" s="254">
        <v>8</v>
      </c>
      <c r="N130" s="255">
        <v>0.48</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379">
        <v>999.3</v>
      </c>
      <c r="L131" s="416">
        <v>1081</v>
      </c>
      <c r="M131" s="263">
        <v>1081</v>
      </c>
      <c r="N131" s="256">
        <v>0</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362">
        <v>25559</v>
      </c>
      <c r="L132" s="411">
        <v>36080</v>
      </c>
      <c r="M132" s="227">
        <v>36080</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379">
        <v>0</v>
      </c>
      <c r="L133" s="416" t="s">
        <v>125</v>
      </c>
      <c r="M133" s="26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22"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385" t="s">
        <v>126</v>
      </c>
      <c r="L135" s="204" t="s">
        <v>126</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385" t="s">
        <v>126</v>
      </c>
      <c r="L136" s="204" t="s">
        <v>126</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385" t="s">
        <v>126</v>
      </c>
      <c r="L137" s="204" t="s">
        <v>126</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385" t="s">
        <v>126</v>
      </c>
      <c r="L138" s="204"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385"/>
      <c r="L139" s="204"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385" t="s">
        <v>434</v>
      </c>
      <c r="L140" s="223" t="s">
        <v>125</v>
      </c>
      <c r="M140" s="24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379">
        <v>0</v>
      </c>
      <c r="L141" s="416">
        <v>0</v>
      </c>
      <c r="M141" s="258"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379">
        <v>0</v>
      </c>
      <c r="L142" s="416">
        <v>0</v>
      </c>
      <c r="M142" s="258"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85" t="s">
        <v>434</v>
      </c>
      <c r="L143" s="223" t="s">
        <v>125</v>
      </c>
      <c r="M143" s="245"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385" t="s">
        <v>129</v>
      </c>
      <c r="L144" s="418" t="s">
        <v>126</v>
      </c>
      <c r="M144" s="245" t="s">
        <v>126</v>
      </c>
      <c r="N144" s="85">
        <v>0</v>
      </c>
      <c r="O144" s="225" t="s">
        <v>1882</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362">
        <v>1</v>
      </c>
      <c r="L145" s="421">
        <v>0</v>
      </c>
      <c r="M145" s="258">
        <v>0</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387"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387" t="s">
        <v>129</v>
      </c>
      <c r="L147" s="377" t="s">
        <v>129</v>
      </c>
      <c r="M147" s="247" t="s">
        <v>407</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387" t="s">
        <v>129</v>
      </c>
      <c r="L148" s="377" t="s">
        <v>126</v>
      </c>
      <c r="M148" s="247" t="s">
        <v>407</v>
      </c>
      <c r="N148" s="85">
        <v>0</v>
      </c>
      <c r="O148" s="225" t="s">
        <v>1883</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387" t="s">
        <v>126</v>
      </c>
      <c r="L149" s="377" t="s">
        <v>129</v>
      </c>
      <c r="M149" s="247" t="s">
        <v>407</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385" t="s">
        <v>126</v>
      </c>
      <c r="L150" s="418" t="s">
        <v>126</v>
      </c>
      <c r="M150" s="245" t="s">
        <v>126</v>
      </c>
      <c r="N150" s="226">
        <v>0</v>
      </c>
      <c r="O150" s="225"/>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108" t="s">
        <v>434</v>
      </c>
      <c r="L151" s="223" t="s">
        <v>125</v>
      </c>
      <c r="M151" s="142"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387" t="s">
        <v>434</v>
      </c>
      <c r="L152" s="377" t="s">
        <v>126</v>
      </c>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387" t="s">
        <v>434</v>
      </c>
      <c r="L153" s="377" t="s">
        <v>126</v>
      </c>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387" t="s">
        <v>434</v>
      </c>
      <c r="L154" s="418" t="s">
        <v>126</v>
      </c>
      <c r="M154" s="245"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387" t="s">
        <v>434</v>
      </c>
      <c r="L155" s="418" t="s">
        <v>126</v>
      </c>
      <c r="M155" s="245"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387" t="s">
        <v>125</v>
      </c>
      <c r="L156" s="246" t="s">
        <v>135</v>
      </c>
      <c r="M156" s="247"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387" t="s">
        <v>434</v>
      </c>
      <c r="L157" s="377" t="s">
        <v>126</v>
      </c>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387" t="s">
        <v>434</v>
      </c>
      <c r="L158" s="377" t="s">
        <v>126</v>
      </c>
      <c r="M158" s="247"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387" t="s">
        <v>434</v>
      </c>
      <c r="L159" s="377" t="s">
        <v>126</v>
      </c>
      <c r="M159" s="247"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387" t="s">
        <v>434</v>
      </c>
      <c r="L160" s="418" t="s">
        <v>126</v>
      </c>
      <c r="M160" s="245"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385" t="s">
        <v>129</v>
      </c>
      <c r="L161" s="418" t="s">
        <v>129</v>
      </c>
      <c r="M161" s="245" t="s">
        <v>129</v>
      </c>
      <c r="N161" s="226">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08" t="s">
        <v>1884</v>
      </c>
      <c r="L162" s="223" t="s">
        <v>125</v>
      </c>
      <c r="M162" s="108" t="s">
        <v>1884</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385" t="s">
        <v>129</v>
      </c>
      <c r="L163" s="418" t="s">
        <v>129</v>
      </c>
      <c r="M163" s="24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387"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387" t="s">
        <v>129</v>
      </c>
      <c r="L165" s="223" t="s">
        <v>125</v>
      </c>
      <c r="M165" s="247" t="s">
        <v>129</v>
      </c>
      <c r="N165" s="226">
        <v>0.25</v>
      </c>
      <c r="O165" s="225" t="s">
        <v>1885</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387" t="s">
        <v>129</v>
      </c>
      <c r="L166" s="377" t="s">
        <v>129</v>
      </c>
      <c r="M166" s="247" t="s">
        <v>129</v>
      </c>
      <c r="N166" s="226">
        <v>0.1</v>
      </c>
      <c r="O166" s="225" t="s">
        <v>1885</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385" t="s">
        <v>126</v>
      </c>
      <c r="L167" s="418" t="s">
        <v>126</v>
      </c>
      <c r="M167" s="245" t="s">
        <v>126</v>
      </c>
      <c r="N167" s="226">
        <v>0</v>
      </c>
      <c r="O167" s="225" t="s">
        <v>1886</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08" t="s">
        <v>434</v>
      </c>
      <c r="L168" s="223" t="s">
        <v>125</v>
      </c>
      <c r="M168" s="142"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387" t="s">
        <v>434</v>
      </c>
      <c r="L169" s="377" t="s">
        <v>126</v>
      </c>
      <c r="M169" s="24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387" t="s">
        <v>434</v>
      </c>
      <c r="L170" s="223" t="s">
        <v>125</v>
      </c>
      <c r="M170" s="247"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387" t="s">
        <v>434</v>
      </c>
      <c r="L171" s="223" t="s">
        <v>125</v>
      </c>
      <c r="M171" s="247"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387" t="s">
        <v>434</v>
      </c>
      <c r="L172" s="223" t="s">
        <v>125</v>
      </c>
      <c r="M172" s="247"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387" t="s">
        <v>434</v>
      </c>
      <c r="L173" s="223" t="s">
        <v>125</v>
      </c>
      <c r="M173" s="247"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387" t="s">
        <v>434</v>
      </c>
      <c r="L174" s="223" t="s">
        <v>125</v>
      </c>
      <c r="M174" s="247"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387" t="s">
        <v>434</v>
      </c>
      <c r="L175" s="223" t="s">
        <v>125</v>
      </c>
      <c r="M175" s="247"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387" t="s">
        <v>434</v>
      </c>
      <c r="L176" s="223" t="s">
        <v>125</v>
      </c>
      <c r="M176" s="24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27" t="s">
        <v>126</v>
      </c>
      <c r="L177" s="246" t="s">
        <v>135</v>
      </c>
      <c r="M177" s="315" t="s">
        <v>407</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385" t="s">
        <v>126</v>
      </c>
      <c r="L178" s="418" t="s">
        <v>126</v>
      </c>
      <c r="M178" s="315"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385" t="s">
        <v>126</v>
      </c>
      <c r="L179" s="418" t="s">
        <v>126</v>
      </c>
      <c r="M179" s="315"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387" t="s">
        <v>434</v>
      </c>
      <c r="L180" s="246" t="s">
        <v>135</v>
      </c>
      <c r="M180" s="247"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387" t="s">
        <v>434</v>
      </c>
      <c r="L181" s="377" t="s">
        <v>126</v>
      </c>
      <c r="M181" s="247"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387" t="s">
        <v>434</v>
      </c>
      <c r="L182" s="377" t="s">
        <v>126</v>
      </c>
      <c r="M182" s="247"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387" t="s">
        <v>434</v>
      </c>
      <c r="L183" s="377" t="s">
        <v>126</v>
      </c>
      <c r="M183" s="247"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385" t="s">
        <v>126</v>
      </c>
      <c r="L184" s="418" t="s">
        <v>129</v>
      </c>
      <c r="M184" s="260"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38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385" t="s">
        <v>129</v>
      </c>
      <c r="L186" s="418" t="s">
        <v>129</v>
      </c>
      <c r="M186" s="385"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385" t="s">
        <v>129</v>
      </c>
      <c r="L187" s="418" t="s">
        <v>129</v>
      </c>
      <c r="M187" s="385"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385" t="s">
        <v>129</v>
      </c>
      <c r="L188" s="418" t="s">
        <v>129</v>
      </c>
      <c r="M188" s="385"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385" t="s">
        <v>129</v>
      </c>
      <c r="L189" s="418" t="s">
        <v>129</v>
      </c>
      <c r="M189" s="385"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385" t="s">
        <v>129</v>
      </c>
      <c r="L190" s="418" t="s">
        <v>129</v>
      </c>
      <c r="M190" s="385"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385" t="s">
        <v>129</v>
      </c>
      <c r="L191" s="418" t="s">
        <v>129</v>
      </c>
      <c r="M191" s="385"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385" t="s">
        <v>129</v>
      </c>
      <c r="L192" s="418" t="s">
        <v>129</v>
      </c>
      <c r="M192" s="385"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385" t="s">
        <v>126</v>
      </c>
      <c r="L193" s="418" t="s">
        <v>126</v>
      </c>
      <c r="M193" s="385" t="s">
        <v>126</v>
      </c>
      <c r="N193" s="226">
        <v>0</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385" t="s">
        <v>126</v>
      </c>
      <c r="L194" s="418" t="s">
        <v>126</v>
      </c>
      <c r="M194" s="245" t="s">
        <v>126</v>
      </c>
      <c r="N194" s="226">
        <v>0</v>
      </c>
      <c r="O194" s="225" t="s">
        <v>1887</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08" t="s">
        <v>434</v>
      </c>
      <c r="L195" s="223" t="s">
        <v>125</v>
      </c>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387" t="s">
        <v>434</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38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387"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387"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387"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387"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387"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387"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387"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387"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387"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387"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387"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387"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387"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387"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385" t="s">
        <v>1888</v>
      </c>
      <c r="L212" s="223" t="s">
        <v>125</v>
      </c>
      <c r="M212" s="245" t="s">
        <v>1888</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27" t="s">
        <v>129</v>
      </c>
      <c r="L213" s="461" t="s">
        <v>135</v>
      </c>
      <c r="M213" s="249" t="s">
        <v>129</v>
      </c>
      <c r="N213" s="229">
        <v>0</v>
      </c>
      <c r="O213" s="230"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385" t="s">
        <v>129</v>
      </c>
      <c r="L214" s="418" t="s">
        <v>129</v>
      </c>
      <c r="M214" s="245"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385" t="s">
        <v>129</v>
      </c>
      <c r="L215" s="418" t="s">
        <v>129</v>
      </c>
      <c r="M215" s="245"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385" t="s">
        <v>129</v>
      </c>
      <c r="L216" s="418" t="s">
        <v>129</v>
      </c>
      <c r="M216" s="245"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385" t="s">
        <v>126</v>
      </c>
      <c r="L217" s="223" t="s">
        <v>125</v>
      </c>
      <c r="M217" s="245" t="s">
        <v>129</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385" t="s">
        <v>126</v>
      </c>
      <c r="L218" s="223" t="s">
        <v>125</v>
      </c>
      <c r="M218" s="245" t="s">
        <v>129</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385" t="s">
        <v>126</v>
      </c>
      <c r="L219" s="223" t="s">
        <v>125</v>
      </c>
      <c r="M219" s="245"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385" t="s">
        <v>126</v>
      </c>
      <c r="L220" s="223" t="s">
        <v>125</v>
      </c>
      <c r="M220" s="24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385" t="s">
        <v>126</v>
      </c>
      <c r="L221" s="223" t="s">
        <v>125</v>
      </c>
      <c r="M221" s="245"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103" t="s">
        <v>1889</v>
      </c>
      <c r="L222" s="462" t="s">
        <v>1890</v>
      </c>
      <c r="M222" s="463" t="s">
        <v>1890</v>
      </c>
      <c r="N222" s="85">
        <v>0</v>
      </c>
      <c r="O222" s="225"/>
    </row>
    <row r="223" spans="1:15" s="4" customFormat="1" ht="140.25" x14ac:dyDescent="0.25">
      <c r="A223" s="82">
        <v>217</v>
      </c>
      <c r="B223" s="133" t="s">
        <v>601</v>
      </c>
      <c r="C223" s="133" t="s">
        <v>602</v>
      </c>
      <c r="D223" s="133" t="s">
        <v>603</v>
      </c>
      <c r="E223" s="122">
        <v>67</v>
      </c>
      <c r="F223" s="125" t="s">
        <v>669</v>
      </c>
      <c r="G223" s="140">
        <v>43</v>
      </c>
      <c r="H223" s="152">
        <v>0.3</v>
      </c>
      <c r="I223" s="133" t="s">
        <v>124</v>
      </c>
      <c r="J223" s="222">
        <v>56</v>
      </c>
      <c r="K223" s="385" t="s">
        <v>126</v>
      </c>
      <c r="L223" s="418" t="s">
        <v>126</v>
      </c>
      <c r="M223" s="245" t="s">
        <v>126</v>
      </c>
      <c r="N223" s="226">
        <v>0</v>
      </c>
      <c r="O223" s="225" t="s">
        <v>1891</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385" t="s">
        <v>126</v>
      </c>
      <c r="L224" s="418" t="s">
        <v>126</v>
      </c>
      <c r="M224" s="245" t="s">
        <v>126</v>
      </c>
      <c r="N224" s="226">
        <v>0</v>
      </c>
      <c r="O224" s="225" t="s">
        <v>1892</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385" t="s">
        <v>126</v>
      </c>
      <c r="L225" s="223" t="s">
        <v>125</v>
      </c>
      <c r="M225" s="245"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385" t="s">
        <v>126</v>
      </c>
      <c r="L226" s="223" t="s">
        <v>125</v>
      </c>
      <c r="M226" s="245"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385" t="s">
        <v>126</v>
      </c>
      <c r="L227" s="223" t="s">
        <v>125</v>
      </c>
      <c r="M227" s="245"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385" t="s">
        <v>126</v>
      </c>
      <c r="L228" s="223" t="s">
        <v>125</v>
      </c>
      <c r="M228" s="24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379">
        <v>0</v>
      </c>
      <c r="L229" s="415" t="s">
        <v>125</v>
      </c>
      <c r="M229" s="262">
        <v>1024</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379">
        <v>0</v>
      </c>
      <c r="L230" s="416" t="s">
        <v>125</v>
      </c>
      <c r="M230" s="263">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385" t="s">
        <v>129</v>
      </c>
      <c r="L231" s="222" t="s">
        <v>135</v>
      </c>
      <c r="M231" s="245"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385" t="s">
        <v>126</v>
      </c>
      <c r="L232" s="418" t="s">
        <v>126</v>
      </c>
      <c r="M232" s="245"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385" t="s">
        <v>126</v>
      </c>
      <c r="L233" s="418" t="s">
        <v>126</v>
      </c>
      <c r="M233" s="245"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385" t="s">
        <v>129</v>
      </c>
      <c r="L234" s="418" t="s">
        <v>129</v>
      </c>
      <c r="M234" s="245"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385" t="s">
        <v>135</v>
      </c>
      <c r="L235" s="244" t="s">
        <v>135</v>
      </c>
      <c r="M235" s="24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385" t="s">
        <v>129</v>
      </c>
      <c r="L236" s="418" t="s">
        <v>129</v>
      </c>
      <c r="M236" s="245"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385" t="s">
        <v>126</v>
      </c>
      <c r="L237" s="418" t="s">
        <v>126</v>
      </c>
      <c r="M237" s="245"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385" t="s">
        <v>126</v>
      </c>
      <c r="L238" s="418" t="s">
        <v>126</v>
      </c>
      <c r="M238" s="245" t="s">
        <v>126</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385"/>
      <c r="L239" s="223" t="s">
        <v>125</v>
      </c>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385"/>
      <c r="L240" s="223" t="s">
        <v>125</v>
      </c>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385"/>
      <c r="L241" s="223" t="s">
        <v>125</v>
      </c>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385"/>
      <c r="L242" s="223" t="s">
        <v>125</v>
      </c>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385"/>
      <c r="L243" s="223" t="s">
        <v>125</v>
      </c>
      <c r="M243" s="245"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385" t="s">
        <v>129</v>
      </c>
      <c r="L244" s="223" t="s">
        <v>125</v>
      </c>
      <c r="M244" s="245" t="s">
        <v>129</v>
      </c>
      <c r="N244" s="85">
        <v>0</v>
      </c>
      <c r="O244" s="225" t="s">
        <v>1893</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385" t="s">
        <v>126</v>
      </c>
      <c r="L245" s="223" t="s">
        <v>125</v>
      </c>
      <c r="M245" s="245" t="s">
        <v>126</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385" t="s">
        <v>126</v>
      </c>
      <c r="L246" s="223" t="s">
        <v>125</v>
      </c>
      <c r="M246" s="245"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385" t="s">
        <v>129</v>
      </c>
      <c r="L247" s="223" t="s">
        <v>125</v>
      </c>
      <c r="M247" s="245" t="s">
        <v>126</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385" t="s">
        <v>126</v>
      </c>
      <c r="L248" s="223" t="s">
        <v>125</v>
      </c>
      <c r="M248" s="245"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385" t="s">
        <v>126</v>
      </c>
      <c r="L249" s="223" t="s">
        <v>125</v>
      </c>
      <c r="M249" s="24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385" t="s">
        <v>126</v>
      </c>
      <c r="L250" s="418" t="s">
        <v>126</v>
      </c>
      <c r="M250" s="245"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385" t="s">
        <v>126</v>
      </c>
      <c r="L251" s="418" t="s">
        <v>126</v>
      </c>
      <c r="M251" s="245"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385" t="s">
        <v>126</v>
      </c>
      <c r="L252" s="418" t="s">
        <v>126</v>
      </c>
      <c r="M252" s="24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385" t="s">
        <v>126</v>
      </c>
      <c r="L253" s="418" t="s">
        <v>126</v>
      </c>
      <c r="M253" s="24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385" t="s">
        <v>126</v>
      </c>
      <c r="L254" s="418" t="s">
        <v>126</v>
      </c>
      <c r="M254" s="24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385" t="s">
        <v>126</v>
      </c>
      <c r="L255" s="418" t="s">
        <v>126</v>
      </c>
      <c r="M255" s="245" t="s">
        <v>126</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385" t="s">
        <v>129</v>
      </c>
      <c r="L256" s="418" t="s">
        <v>129</v>
      </c>
      <c r="M256" s="245" t="s">
        <v>129</v>
      </c>
      <c r="N256" s="226">
        <v>0.1</v>
      </c>
      <c r="O256" s="225" t="s">
        <v>1894</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385" t="s">
        <v>129</v>
      </c>
      <c r="L257" s="418" t="s">
        <v>129</v>
      </c>
      <c r="M257" s="245" t="s">
        <v>129</v>
      </c>
      <c r="N257" s="226">
        <v>0.1</v>
      </c>
      <c r="O257" s="225" t="s">
        <v>1895</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00">
        <v>0.05</v>
      </c>
      <c r="L258" s="422">
        <v>0.02</v>
      </c>
      <c r="M258" s="266">
        <v>0.03</v>
      </c>
      <c r="N258" s="256">
        <v>0</v>
      </c>
      <c r="O258" s="464" t="s">
        <v>1896</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379"/>
      <c r="L259" s="416">
        <v>1256</v>
      </c>
      <c r="M259" s="267">
        <v>1256</v>
      </c>
      <c r="N259" s="85">
        <v>0</v>
      </c>
      <c r="O259" s="225" t="s">
        <v>1897</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379">
        <v>866</v>
      </c>
      <c r="L260" s="416">
        <v>866</v>
      </c>
      <c r="M260" s="267">
        <v>866</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385"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385" t="s">
        <v>129</v>
      </c>
      <c r="L262" s="418" t="s">
        <v>129</v>
      </c>
      <c r="M262" s="245" t="s">
        <v>129</v>
      </c>
      <c r="N262" s="1535">
        <v>0.3</v>
      </c>
      <c r="O262" s="225" t="s">
        <v>1898</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385" t="s">
        <v>126</v>
      </c>
      <c r="L263" s="418" t="s">
        <v>126</v>
      </c>
      <c r="M263" s="24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385" t="s">
        <v>126</v>
      </c>
      <c r="L264" s="418" t="s">
        <v>126</v>
      </c>
      <c r="M264" s="245"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385" t="s">
        <v>129</v>
      </c>
      <c r="L265" s="418" t="s">
        <v>129</v>
      </c>
      <c r="M265" s="245" t="s">
        <v>129</v>
      </c>
      <c r="N265" s="1536"/>
      <c r="O265" s="225" t="s">
        <v>1899</v>
      </c>
    </row>
    <row r="275" spans="14:14" x14ac:dyDescent="0.25">
      <c r="N275"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9B65B834-274E-4C51-AC35-50199271FECC}">
      <formula1>"0%,20%"</formula1>
    </dataValidation>
    <dataValidation type="list" allowBlank="1" showInputMessage="1" showErrorMessage="1" sqref="N131" xr:uid="{A6977D54-13F1-4199-82C1-3AB90685AB45}">
      <formula1>"0%,30%"</formula1>
    </dataValidation>
    <dataValidation type="list" allowBlank="1" showInputMessage="1" showErrorMessage="1" sqref="N100" xr:uid="{97665CA8-1BF6-4023-BAE9-EA66B3F64A4D}">
      <formula1>"0%,20%,39%,50%"</formula1>
    </dataValidation>
    <dataValidation type="whole" allowBlank="1" showInputMessage="1" showErrorMessage="1" sqref="I130 M197 K43 K20 K67:K68 K102 K156 K259:K260 K134 K74:K76 K80 K145 L261:M261 L235:M235 L185:M185 L231 K130:M130 K114:M114" xr:uid="{91D036DB-FB27-4237-994B-C21DDDEBDA1E}">
      <formula1>0</formula1>
      <formula2>10000000</formula2>
    </dataValidation>
    <dataValidation type="list" allowBlank="1" showInputMessage="1" showErrorMessage="1" sqref="M143 K135:K138 K45:K56 K147:K149 K223 K157:K160 K152:K155 K98:K101 K232:K234 K218:K221 K244:K249 K94 K163:K166 K103:K112 L178:L179 K114:M114 L94:M97" xr:uid="{B6F0D172-44A6-4846-8788-0FF8BEC43285}">
      <formula1>"SI,NO,NO APLICA"</formula1>
    </dataValidation>
    <dataValidation type="list" allowBlank="1" showInputMessage="1" showErrorMessage="1" sqref="I129 M7:M9 L236:L238 K236:K242 L223:L224 M238:M244 K231 K7:K9 K63 K18:K19 K59 K66 K71 K73 K250:K257 K213:K216 K14:K16 K87:K88 K23:K24 K224 K11:K12 M236 M217 K262:M265 K186:M194 L256:M257 K21:M21 K129:M129 K65:M65 K57:M57 L163:M163 L45:M55 L87:M92 K144:M144 K69:M69 K150:M150 K167:M167 K184:M184 K161:M161 M18:M19 M11:M16 M231 M223:M228 M23:M24" xr:uid="{A95B9324-EEED-40FC-A591-6DDD1C15BE84}">
      <formula1>"SI,NO"</formula1>
    </dataValidation>
    <dataValidation type="list" allowBlank="1" showInputMessage="1" showErrorMessage="1" sqref="L101 M159:M160 L154:M155 L103:M113 L135:L139 M134:M139 L98:M98 M100:M101" xr:uid="{350C30C7-BB12-4FE5-8259-E906F16F3221}">
      <formula1>"SI,NO,NO APLICA,VACIO"</formula1>
    </dataValidation>
    <dataValidation type="list" allowBlank="1" showInputMessage="1" showErrorMessage="1" sqref="L250:L255 M156:M158 L166 L169 L141:L142 L157:L160 L181:L183 M164:M166 M237 L152:M153 L36:L37 M169:M183 M140 L232:M234 L147:M149 L99:M99 L213:M216 L63:M63 L39:M41 M25:M33 M218:M221 M245:M255 M35:M37 M71 M198:M211 M196 M66 M73 M59" xr:uid="{098EE4D3-9165-49E8-88C0-EE3C82DB7943}">
      <formula1>"SI,NO,VACIO"</formula1>
    </dataValidation>
  </dataValidations>
  <hyperlinks>
    <hyperlink ref="O35" r:id="rId1" xr:uid="{1F48E3D0-63A5-4C14-8E8C-1B8EE14BF866}"/>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0"/>
  </sheetPr>
  <dimension ref="A1:V91"/>
  <sheetViews>
    <sheetView showGridLines="0" topLeftCell="G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7.7109375" style="198" customWidth="1"/>
    <col min="12" max="12" width="27.5703125" style="198" bestFit="1" customWidth="1"/>
    <col min="13" max="14" width="11.42578125" style="198"/>
    <col min="15" max="15" width="13.5703125" style="198" bestFit="1" customWidth="1"/>
    <col min="16" max="16" width="11.42578125" style="24"/>
    <col min="17" max="17" width="35.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0.72499999999999987</v>
      </c>
      <c r="E2" s="1446" t="s">
        <v>775</v>
      </c>
      <c r="F2" s="1443" t="s">
        <v>121</v>
      </c>
      <c r="G2" s="1503">
        <v>0.3</v>
      </c>
      <c r="H2" s="1506">
        <f>+M6</f>
        <v>1</v>
      </c>
      <c r="I2" s="1499">
        <f>+O6</f>
        <v>0.2</v>
      </c>
      <c r="J2" s="1499">
        <f>+I2/H2</f>
        <v>0.2</v>
      </c>
      <c r="K2" s="25" t="s">
        <v>776</v>
      </c>
      <c r="L2" s="25" t="s">
        <v>777</v>
      </c>
      <c r="M2" s="159">
        <v>0.4</v>
      </c>
      <c r="N2" s="160">
        <f>+M2*G2*C2</f>
        <v>3.5999999999999997E-2</v>
      </c>
      <c r="O2" s="161">
        <f>+'1012 UAECOB Ver.'!N7</f>
        <v>0</v>
      </c>
      <c r="Q2" s="301" t="s">
        <v>778</v>
      </c>
      <c r="R2" s="302" t="s">
        <v>781</v>
      </c>
      <c r="S2" s="302" t="s">
        <v>1130</v>
      </c>
      <c r="T2" s="302" t="s">
        <v>783</v>
      </c>
      <c r="U2" s="302" t="s">
        <v>1589</v>
      </c>
      <c r="V2" s="302" t="s">
        <v>780</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+'1012 UAECOB Ver.'!N11</f>
        <v>0</v>
      </c>
      <c r="Q3" s="301" t="s">
        <v>786</v>
      </c>
      <c r="R3" s="302" t="s">
        <v>1074</v>
      </c>
      <c r="S3" s="302" t="s">
        <v>1074</v>
      </c>
      <c r="T3" s="302" t="s">
        <v>1074</v>
      </c>
      <c r="U3" s="302" t="s">
        <v>1074</v>
      </c>
      <c r="V3" s="302" t="s">
        <v>1074</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+'1012 UAECOB Ver.'!N17</f>
        <v>0.05</v>
      </c>
      <c r="Q4" s="301" t="s">
        <v>791</v>
      </c>
      <c r="R4" s="302" t="s">
        <v>1698</v>
      </c>
      <c r="S4" s="302" t="s">
        <v>975</v>
      </c>
      <c r="T4" s="302" t="s">
        <v>1698</v>
      </c>
      <c r="U4" s="302" t="s">
        <v>1078</v>
      </c>
      <c r="V4" s="302" t="s">
        <v>1134</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+'1012 UAECOB Ver.'!N20</f>
        <v>0.15</v>
      </c>
      <c r="Q5" s="301" t="s">
        <v>799</v>
      </c>
      <c r="R5" s="301">
        <v>0.24</v>
      </c>
      <c r="S5" s="301">
        <v>0.1</v>
      </c>
      <c r="T5" s="301">
        <v>0.42</v>
      </c>
      <c r="U5" s="301">
        <v>0.52</v>
      </c>
      <c r="V5" s="301">
        <f>+D91</f>
        <v>0.55420700000000012</v>
      </c>
    </row>
    <row r="6" spans="1:22" ht="15.75" thickBot="1" x14ac:dyDescent="0.3">
      <c r="A6" s="1426"/>
      <c r="B6" s="1429"/>
      <c r="C6" s="1461"/>
      <c r="D6" s="1458"/>
      <c r="E6" s="1448"/>
      <c r="F6" s="1445"/>
      <c r="G6" s="1505"/>
      <c r="H6" s="1508"/>
      <c r="I6" s="1501"/>
      <c r="J6" s="1502"/>
      <c r="K6" s="97" t="s">
        <v>800</v>
      </c>
      <c r="L6" s="98">
        <f>+O6/M6</f>
        <v>0.2</v>
      </c>
      <c r="M6" s="99">
        <f>SUM(M2:M5)</f>
        <v>1</v>
      </c>
      <c r="N6" s="100">
        <f>SUM(N2:N5)</f>
        <v>0.09</v>
      </c>
      <c r="O6" s="73">
        <f>+O2+O3+O4+O5</f>
        <v>0.2</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+'1012 UAECOB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+'1012 UAECOB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+'1012 UAECOB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+'1012 UAECOB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0.89999999999999991</v>
      </c>
      <c r="J12" s="1499">
        <f>+I12/H12</f>
        <v>0.89999999999999991</v>
      </c>
      <c r="K12" s="25" t="s">
        <v>813</v>
      </c>
      <c r="L12" s="25" t="s">
        <v>804</v>
      </c>
      <c r="M12" s="159">
        <v>0.1</v>
      </c>
      <c r="N12" s="160">
        <f>+M12*G$12*C$2</f>
        <v>1.0499999999999999E-2</v>
      </c>
      <c r="O12" s="161">
        <f>+'1012 UAECOB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+'1012 UAECOB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+'1012 UAECOB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+'1012 UAECOB Ver.'!N63</f>
        <v>0.3</v>
      </c>
    </row>
    <row r="16" spans="1:22" ht="15.75" thickBot="1" x14ac:dyDescent="0.3">
      <c r="A16" s="1427"/>
      <c r="B16" s="1430"/>
      <c r="C16" s="1462"/>
      <c r="D16" s="1464"/>
      <c r="E16" s="1448"/>
      <c r="F16" s="1445"/>
      <c r="G16" s="1505"/>
      <c r="H16" s="1508"/>
      <c r="I16" s="1501"/>
      <c r="J16" s="1502"/>
      <c r="K16" s="97" t="s">
        <v>800</v>
      </c>
      <c r="L16" s="98">
        <f>+O16/M16</f>
        <v>0.89999999999999991</v>
      </c>
      <c r="M16" s="99">
        <f>SUM(M12:M15)</f>
        <v>1</v>
      </c>
      <c r="N16" s="100">
        <f>SUM(N12:N15)</f>
        <v>0.105</v>
      </c>
      <c r="O16" s="73">
        <f>+O12+O13+O14+O15</f>
        <v>0.89999999999999991</v>
      </c>
    </row>
    <row r="17" spans="1:15" ht="15" customHeight="1" x14ac:dyDescent="0.25">
      <c r="A17" s="1449">
        <v>2</v>
      </c>
      <c r="B17" s="1451" t="s">
        <v>820</v>
      </c>
      <c r="C17" s="1454">
        <v>0.55000000000000004</v>
      </c>
      <c r="D17" s="1457">
        <f>+(G17*J17)+(G21*J21)+(G27*J27)+(G31*J31)+(G38*J38)+(G46*J46)+(G54*J54)</f>
        <v>0.53050000000000008</v>
      </c>
      <c r="E17" s="1440" t="s">
        <v>821</v>
      </c>
      <c r="F17" s="1443" t="s">
        <v>294</v>
      </c>
      <c r="G17" s="1503">
        <v>0.15</v>
      </c>
      <c r="H17" s="1506">
        <f>+M20</f>
        <v>1</v>
      </c>
      <c r="I17" s="1509">
        <f>+O20</f>
        <v>0.78</v>
      </c>
      <c r="J17" s="1512">
        <f>+I17/H17</f>
        <v>0.78</v>
      </c>
      <c r="K17" s="25" t="s">
        <v>822</v>
      </c>
      <c r="L17" s="25" t="s">
        <v>804</v>
      </c>
      <c r="M17" s="167">
        <v>0.1</v>
      </c>
      <c r="N17" s="168">
        <f>+M17*G$17*C$17</f>
        <v>8.2500000000000004E-3</v>
      </c>
      <c r="O17" s="169">
        <f>+'1012 UAECOB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+'1012 UAECOB 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+'1012 UAECOB Ver.'!N68</f>
        <v>0.68</v>
      </c>
    </row>
    <row r="20" spans="1:15" ht="15.75" thickBot="1" x14ac:dyDescent="0.3">
      <c r="A20" s="1441"/>
      <c r="B20" s="1452"/>
      <c r="C20" s="1455"/>
      <c r="D20" s="1458"/>
      <c r="E20" s="1442"/>
      <c r="F20" s="1445"/>
      <c r="G20" s="1505"/>
      <c r="H20" s="1508"/>
      <c r="I20" s="1511"/>
      <c r="J20" s="1514"/>
      <c r="K20" s="97" t="s">
        <v>800</v>
      </c>
      <c r="L20" s="98">
        <f>+O20/M20</f>
        <v>0.78</v>
      </c>
      <c r="M20" s="99">
        <f>SUM(M17:M19)</f>
        <v>1</v>
      </c>
      <c r="N20" s="100">
        <f>SUM(N17:N19)</f>
        <v>8.2500000000000004E-2</v>
      </c>
      <c r="O20" s="174">
        <f>+O17+O18+O19</f>
        <v>0.78</v>
      </c>
    </row>
    <row r="21" spans="1:15" ht="15" customHeight="1" x14ac:dyDescent="0.25">
      <c r="A21" s="1441"/>
      <c r="B21" s="1452"/>
      <c r="C21" s="1455"/>
      <c r="D21" s="1458"/>
      <c r="E21" s="1440" t="s">
        <v>827</v>
      </c>
      <c r="F21" s="1443" t="s">
        <v>828</v>
      </c>
      <c r="G21" s="1503">
        <v>0.15</v>
      </c>
      <c r="H21" s="1506">
        <f>+M26</f>
        <v>1</v>
      </c>
      <c r="I21" s="1499">
        <f>+O26</f>
        <v>0</v>
      </c>
      <c r="J21" s="1499">
        <f>+I21/H21</f>
        <v>0</v>
      </c>
      <c r="K21" s="28" t="s">
        <v>829</v>
      </c>
      <c r="L21" s="28" t="s">
        <v>830</v>
      </c>
      <c r="M21" s="175">
        <v>0.1</v>
      </c>
      <c r="N21" s="176">
        <f>+M21*G$21*C$17</f>
        <v>8.2500000000000004E-3</v>
      </c>
      <c r="O21" s="177">
        <f>+'1012 UAECOB 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+'1012 UAECOB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+'1012 UAECOB Ver.'!N73</f>
        <v>0</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+'1012 UAECOB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v>
      </c>
      <c r="M26" s="99">
        <f>SUM(M21:M25)</f>
        <v>1</v>
      </c>
      <c r="N26" s="100">
        <f>SUM(N21:N25)</f>
        <v>8.2500000000000004E-2</v>
      </c>
      <c r="O26" s="174">
        <f>+O21+O22+O23+O24+O25</f>
        <v>0</v>
      </c>
    </row>
    <row r="27" spans="1:15" ht="24" x14ac:dyDescent="0.25">
      <c r="A27" s="1441"/>
      <c r="B27" s="1452"/>
      <c r="C27" s="1455"/>
      <c r="D27" s="1458"/>
      <c r="E27" s="1440" t="s">
        <v>838</v>
      </c>
      <c r="F27" s="1443" t="s">
        <v>839</v>
      </c>
      <c r="G27" s="1503">
        <v>0.2</v>
      </c>
      <c r="H27" s="1506">
        <f>+M30</f>
        <v>1</v>
      </c>
      <c r="I27" s="1499">
        <f>+O30</f>
        <v>0.57999999999999996</v>
      </c>
      <c r="J27" s="1499">
        <f>+I27/H27</f>
        <v>0.57999999999999996</v>
      </c>
      <c r="K27" s="28" t="s">
        <v>840</v>
      </c>
      <c r="L27" s="28" t="s">
        <v>841</v>
      </c>
      <c r="M27" s="179">
        <v>0.1</v>
      </c>
      <c r="N27" s="180">
        <f>+M27*G$27*C$17</f>
        <v>1.1000000000000003E-2</v>
      </c>
      <c r="O27" s="177">
        <f>+'1012 UAECOB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+'1012 UAECOB Ver.'!N130</f>
        <v>0.48</v>
      </c>
    </row>
    <row r="29" spans="1:15" ht="15.75" thickBot="1" x14ac:dyDescent="0.3">
      <c r="A29" s="1441"/>
      <c r="B29" s="1452"/>
      <c r="C29" s="1455"/>
      <c r="D29" s="1458"/>
      <c r="E29" s="1441"/>
      <c r="F29" s="1444"/>
      <c r="G29" s="1504"/>
      <c r="H29" s="1507"/>
      <c r="I29" s="1500"/>
      <c r="J29" s="1500"/>
      <c r="K29" s="101" t="s">
        <v>844</v>
      </c>
      <c r="L29" s="101" t="s">
        <v>845</v>
      </c>
      <c r="M29" s="164">
        <v>0.3</v>
      </c>
      <c r="N29" s="165">
        <f>+M29*G$27*C$17</f>
        <v>3.3000000000000002E-2</v>
      </c>
      <c r="O29" s="173">
        <f>+'1012 UAECOB Ver.'!N131</f>
        <v>0</v>
      </c>
    </row>
    <row r="30" spans="1:15" ht="15.75" thickBot="1" x14ac:dyDescent="0.3">
      <c r="A30" s="1441"/>
      <c r="B30" s="1452"/>
      <c r="C30" s="1455"/>
      <c r="D30" s="1458"/>
      <c r="E30" s="1442"/>
      <c r="F30" s="1445"/>
      <c r="G30" s="1505"/>
      <c r="H30" s="1508"/>
      <c r="I30" s="1501"/>
      <c r="J30" s="1502"/>
      <c r="K30" s="97" t="s">
        <v>800</v>
      </c>
      <c r="L30" s="98">
        <f>+O30/M30</f>
        <v>0.57999999999999996</v>
      </c>
      <c r="M30" s="99">
        <f>SUM(M27:M29)</f>
        <v>1</v>
      </c>
      <c r="N30" s="100">
        <f>SUM(N27:N29)</f>
        <v>0.11000000000000001</v>
      </c>
      <c r="O30" s="174">
        <f>+O27+O28+O29</f>
        <v>0.57999999999999996</v>
      </c>
    </row>
    <row r="31" spans="1:15" ht="15" customHeight="1" x14ac:dyDescent="0.25">
      <c r="A31" s="1441"/>
      <c r="B31" s="1452"/>
      <c r="C31" s="1455"/>
      <c r="D31" s="1458"/>
      <c r="E31" s="1440" t="s">
        <v>846</v>
      </c>
      <c r="F31" s="1443" t="s">
        <v>847</v>
      </c>
      <c r="G31" s="1503">
        <v>0.1</v>
      </c>
      <c r="H31" s="1506">
        <f>SUM(M31:M33)</f>
        <v>0.45</v>
      </c>
      <c r="I31" s="1499">
        <f>+O31+O32+O33</f>
        <v>0</v>
      </c>
      <c r="J31" s="1499">
        <f>+I31/H31</f>
        <v>0</v>
      </c>
      <c r="K31" s="28" t="s">
        <v>848</v>
      </c>
      <c r="L31" s="28" t="s">
        <v>804</v>
      </c>
      <c r="M31" s="179">
        <v>0.1</v>
      </c>
      <c r="N31" s="180">
        <f>+(M31/H31)*G$31*C$17</f>
        <v>1.2222222222222226E-2</v>
      </c>
      <c r="O31" s="177">
        <f>+'1012 UAECOB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+'1012 UAECOB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+'1012 UAECOB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+'1012 UAECOB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+'1012 UAECOB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+'1012 UAECOB 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+O38+O39+O40+O41</f>
        <v>0.55000000000000004</v>
      </c>
      <c r="J38" s="1499">
        <f>+I38/H38</f>
        <v>1.0000000000000002</v>
      </c>
      <c r="K38" s="28" t="s">
        <v>861</v>
      </c>
      <c r="L38" s="28" t="s">
        <v>804</v>
      </c>
      <c r="M38" s="179">
        <v>0.1</v>
      </c>
      <c r="N38" s="180">
        <f>+(M38/H38)*G$38*C$17</f>
        <v>2.0000000000000004E-2</v>
      </c>
      <c r="O38" s="177">
        <f>+'1012 UAECOB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+'1012 UAECOB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+'1012 UAECOB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+'1012 UAECOB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+'1012 UAECOB Ver.'!N244</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+'1012 UAECOB Ver.'!N249</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+'1012 UAECOB Ver.'!N254</f>
        <v>0</v>
      </c>
    </row>
    <row r="45" spans="1:15" ht="15.75" thickBot="1" x14ac:dyDescent="0.3">
      <c r="A45" s="1441"/>
      <c r="B45" s="1452"/>
      <c r="C45" s="1455"/>
      <c r="D45" s="1458"/>
      <c r="E45" s="1442"/>
      <c r="F45" s="1445"/>
      <c r="G45" s="1505"/>
      <c r="H45" s="1508"/>
      <c r="I45" s="1501"/>
      <c r="J45" s="1502"/>
      <c r="K45" s="97" t="s">
        <v>800</v>
      </c>
      <c r="L45" s="98">
        <f>+O45/M45</f>
        <v>0.55000000000000016</v>
      </c>
      <c r="M45" s="99">
        <f>SUM(M38:M44)</f>
        <v>0.99999999999999989</v>
      </c>
      <c r="N45" s="100">
        <f>SUM(N38:N41)</f>
        <v>0.11000000000000001</v>
      </c>
      <c r="O45" s="174">
        <f>+O38+O39+O40+O41+O42+O43+O44</f>
        <v>0.55000000000000004</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+'1012 UAECOB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+'1012 UAECOB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+'1012 UAECOB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+'1012 UAECOB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+'1012 UAECOB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+'1012 UAECOB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+'1012 UAECOB Ver.'!N184</f>
        <v>0.1</v>
      </c>
    </row>
    <row r="53" spans="1:15" ht="15.75"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+M54*G$54*C$17</f>
        <v>6.8750000000000009E-3</v>
      </c>
      <c r="O54" s="177">
        <f>+'1012 UAECOB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+'1012 UAECOB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+'1012 UAECOB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+'1012 UAECOB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+'1012 UAECOB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+'1012 UAECOB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+'1012 UAECOB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+'1012 UAECOB Ver.'!N193</f>
        <v>0</v>
      </c>
    </row>
    <row r="62" spans="1:15" ht="15.75"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4.9319999999999996E-2</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+'1012 UAECOB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+'1012 UAECOB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+'1012 UAECOB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+'1012 UAECOB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+'1012 UAECOB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+'1012 UAECOB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+'1012 UAECOB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+'1012 UAECOB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+'1012 UAECOB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+'1012 UAECOB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+'1012 UAECOB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+'1012 UAECOB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+'1012 UAECOB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+'1012 UAECOB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+'1012 UAECOB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+'1012 UAECOB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+'1012 UAECOB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+'1012 UAECOB 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24.75"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+M42+M43+M44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SUM(M34:M36)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+'1012 UAECOB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+'1012 UAECOB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+'1012 UAECOB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+'1012 UAECOB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+'1012 UAECOB Ver.'!N264</f>
        <v>0.3</v>
      </c>
    </row>
    <row r="91" spans="1:15" x14ac:dyDescent="0.25">
      <c r="C91" s="199">
        <v>2022</v>
      </c>
      <c r="D91" s="200">
        <f>+(C2*D2)+(C17*D17)+(C63*D63)+(C85*D85)</f>
        <v>0.55420700000000012</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honeticPr fontId="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0"/>
  </sheetPr>
  <dimension ref="A1:P533"/>
  <sheetViews>
    <sheetView zoomScale="69" zoomScaleNormal="69"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6.140625" style="3" customWidth="1"/>
    <col min="4" max="4" width="14.5703125" style="3" customWidth="1"/>
    <col min="5" max="5" width="12.42578125" style="11" customWidth="1"/>
    <col min="6" max="6" width="47.42578125" style="4" customWidth="1"/>
    <col min="7" max="7" width="16.5703125" style="1" customWidth="1"/>
    <col min="8" max="8" width="13.7109375" style="2" customWidth="1"/>
    <col min="9" max="9" width="15.2851562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1900</v>
      </c>
      <c r="G2" s="1542"/>
      <c r="H2" s="1542"/>
      <c r="I2" s="1542"/>
      <c r="J2" s="1542"/>
      <c r="K2" s="1542"/>
      <c r="L2" s="1543"/>
      <c r="M2" s="1543"/>
      <c r="N2" s="1543"/>
      <c r="O2" s="1543"/>
    </row>
    <row r="3" spans="1:15" s="24" customFormat="1" ht="18.75" customHeight="1" x14ac:dyDescent="0.25">
      <c r="A3" s="1541" t="s">
        <v>101</v>
      </c>
      <c r="B3" s="1541"/>
      <c r="C3" s="1541"/>
      <c r="D3" s="1541"/>
      <c r="E3" s="1541"/>
      <c r="F3" s="1542">
        <v>1013</v>
      </c>
      <c r="G3" s="1542"/>
      <c r="H3" s="1542"/>
      <c r="I3" s="1542"/>
      <c r="J3" s="1542"/>
      <c r="K3" s="1542"/>
      <c r="L3" s="1543"/>
      <c r="M3" s="1543"/>
      <c r="N3" s="1543"/>
      <c r="O3" s="1543"/>
    </row>
    <row r="4" spans="1:15" s="24" customFormat="1" ht="18.75" customHeight="1" x14ac:dyDescent="0.25">
      <c r="A4" s="1541" t="s">
        <v>102</v>
      </c>
      <c r="B4" s="1541"/>
      <c r="C4" s="1541"/>
      <c r="D4" s="1541"/>
      <c r="E4" s="1541"/>
      <c r="F4" s="1542" t="s">
        <v>17</v>
      </c>
      <c r="G4" s="1542"/>
      <c r="H4" s="1542"/>
      <c r="I4" s="1542"/>
      <c r="J4" s="1542"/>
      <c r="K4" s="1542"/>
      <c r="L4" s="1543"/>
      <c r="M4" s="1543"/>
      <c r="N4" s="1543"/>
      <c r="O4" s="1543"/>
    </row>
    <row r="5" spans="1:15" s="24" customFormat="1" ht="18.75" customHeight="1" x14ac:dyDescent="0.25">
      <c r="A5" s="1541" t="s">
        <v>103</v>
      </c>
      <c r="B5" s="1541"/>
      <c r="C5" s="1541"/>
      <c r="D5" s="1541"/>
      <c r="E5" s="1541"/>
      <c r="F5" s="1542" t="s">
        <v>104</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5" t="s">
        <v>126</v>
      </c>
      <c r="L7" s="223" t="s">
        <v>125</v>
      </c>
      <c r="M7" s="137" t="s">
        <v>126</v>
      </c>
      <c r="N7" s="1537">
        <v>0</v>
      </c>
      <c r="O7" s="268" t="s">
        <v>1901</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3" t="s">
        <v>125</v>
      </c>
      <c r="M8" s="137" t="s">
        <v>126</v>
      </c>
      <c r="N8" s="1538"/>
      <c r="O8" s="225" t="s">
        <v>1902</v>
      </c>
    </row>
    <row r="9" spans="1:15" s="4" customFormat="1" ht="63.75" x14ac:dyDescent="0.25">
      <c r="A9" s="82">
        <v>3</v>
      </c>
      <c r="B9" s="133" t="s">
        <v>120</v>
      </c>
      <c r="C9" s="133" t="s">
        <v>121</v>
      </c>
      <c r="D9" s="133" t="s">
        <v>122</v>
      </c>
      <c r="E9" s="122">
        <v>3</v>
      </c>
      <c r="F9" s="125" t="s">
        <v>131</v>
      </c>
      <c r="G9" s="1422">
        <v>2</v>
      </c>
      <c r="H9" s="138" t="s">
        <v>125</v>
      </c>
      <c r="I9" s="133" t="s">
        <v>124</v>
      </c>
      <c r="J9" s="222" t="s">
        <v>125</v>
      </c>
      <c r="K9" s="5" t="s">
        <v>126</v>
      </c>
      <c r="L9" s="223" t="s">
        <v>125</v>
      </c>
      <c r="M9" s="137" t="s">
        <v>126</v>
      </c>
      <c r="N9" s="85">
        <v>0</v>
      </c>
      <c r="O9" s="225" t="s">
        <v>1903</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218"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35">
        <v>0.4</v>
      </c>
      <c r="O11" s="268" t="s">
        <v>1904</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36"/>
      <c r="O12" s="268" t="s">
        <v>1905</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129</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137" t="s">
        <v>129</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68" t="s">
        <v>1906</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269">
        <v>1</v>
      </c>
      <c r="N20" s="226">
        <v>0.15</v>
      </c>
      <c r="O20" s="268" t="s">
        <v>1907</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225" t="s">
        <v>1908</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1909</v>
      </c>
      <c r="L22" s="223" t="s">
        <v>125</v>
      </c>
      <c r="M22" s="48" t="s">
        <v>1909</v>
      </c>
      <c r="N22" s="85">
        <v>0</v>
      </c>
      <c r="O22" s="268"/>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225" t="s">
        <v>1910</v>
      </c>
    </row>
    <row r="24" spans="1:15" s="4" customFormat="1" ht="63.7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126</v>
      </c>
      <c r="N24" s="85">
        <v>0</v>
      </c>
      <c r="O24" s="225" t="s">
        <v>1911</v>
      </c>
    </row>
    <row r="25" spans="1:15" s="4" customFormat="1" ht="140.2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129</v>
      </c>
      <c r="N25" s="229">
        <v>0</v>
      </c>
      <c r="O25" s="32" t="s">
        <v>1912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7" t="s">
        <v>126</v>
      </c>
      <c r="N26" s="85">
        <v>0</v>
      </c>
      <c r="O26" s="225" t="s">
        <v>1913</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137"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7"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126</v>
      </c>
      <c r="N29" s="85">
        <v>0</v>
      </c>
      <c r="O29" s="225" t="s">
        <v>1913</v>
      </c>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126</v>
      </c>
      <c r="N30" s="85">
        <v>0</v>
      </c>
      <c r="O30" s="225" t="s">
        <v>1913</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137"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137" t="s">
        <v>126</v>
      </c>
      <c r="N32" s="85">
        <v>0</v>
      </c>
      <c r="O32" s="225" t="s">
        <v>1913</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7" t="s">
        <v>129</v>
      </c>
      <c r="N33" s="85">
        <v>0</v>
      </c>
      <c r="O33" s="225"/>
    </row>
    <row r="34" spans="1:15" s="4" customFormat="1" ht="165.75" x14ac:dyDescent="0.25">
      <c r="A34" s="82">
        <v>28</v>
      </c>
      <c r="B34" s="133" t="s">
        <v>120</v>
      </c>
      <c r="C34" s="133" t="s">
        <v>161</v>
      </c>
      <c r="D34" s="133" t="s">
        <v>149</v>
      </c>
      <c r="E34" s="122" t="s">
        <v>200</v>
      </c>
      <c r="F34" s="125" t="s">
        <v>201</v>
      </c>
      <c r="G34" s="140" t="s">
        <v>125</v>
      </c>
      <c r="H34" s="138" t="s">
        <v>125</v>
      </c>
      <c r="I34" s="133" t="s">
        <v>166</v>
      </c>
      <c r="J34" s="222" t="s">
        <v>125</v>
      </c>
      <c r="K34" s="45" t="s">
        <v>1914</v>
      </c>
      <c r="L34" s="223" t="s">
        <v>125</v>
      </c>
      <c r="M34" s="45" t="s">
        <v>1914</v>
      </c>
      <c r="N34" s="85">
        <v>0</v>
      </c>
      <c r="O34" s="32" t="s">
        <v>1915</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268" t="s">
        <v>1916</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129</v>
      </c>
      <c r="N36" s="226">
        <v>0.2</v>
      </c>
      <c r="O36" s="268" t="s">
        <v>1917</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268" t="s">
        <v>1918</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2"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225" t="s">
        <v>1919</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225" t="s">
        <v>1919</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t="s">
        <v>1919</v>
      </c>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45" t="s">
        <v>1209</v>
      </c>
      <c r="L42" s="274" t="s">
        <v>1920</v>
      </c>
      <c r="M42" s="275" t="s">
        <v>1920</v>
      </c>
      <c r="N42" s="85">
        <v>0</v>
      </c>
      <c r="O42" s="268" t="s">
        <v>1921</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11</v>
      </c>
      <c r="L43" s="272">
        <v>216</v>
      </c>
      <c r="M43" s="269">
        <v>2</v>
      </c>
      <c r="N43" s="236">
        <v>0.3</v>
      </c>
      <c r="O43" s="225" t="s">
        <v>1922</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21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273" t="s">
        <v>129</v>
      </c>
      <c r="M45" s="142" t="s">
        <v>129</v>
      </c>
      <c r="N45" s="85">
        <v>0</v>
      </c>
      <c r="O45" s="268" t="s">
        <v>1923</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273" t="s">
        <v>129</v>
      </c>
      <c r="M46" s="142" t="s">
        <v>129</v>
      </c>
      <c r="N46" s="85">
        <v>0</v>
      </c>
      <c r="O46" s="268" t="s">
        <v>1923</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273" t="s">
        <v>129</v>
      </c>
      <c r="M47" s="142" t="s">
        <v>126</v>
      </c>
      <c r="N47" s="85">
        <v>0</v>
      </c>
      <c r="O47" s="268" t="s">
        <v>1923</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273" t="s">
        <v>129</v>
      </c>
      <c r="M48" s="142" t="s">
        <v>126</v>
      </c>
      <c r="N48" s="85">
        <v>0</v>
      </c>
      <c r="O48" s="268" t="s">
        <v>1923</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129</v>
      </c>
      <c r="L49" s="273" t="s">
        <v>129</v>
      </c>
      <c r="M49" s="142" t="s">
        <v>126</v>
      </c>
      <c r="N49" s="85">
        <v>0</v>
      </c>
      <c r="O49" s="268" t="s">
        <v>1923</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129</v>
      </c>
      <c r="L50" s="424" t="s">
        <v>126</v>
      </c>
      <c r="M50" s="142" t="s">
        <v>126</v>
      </c>
      <c r="N50" s="85">
        <v>0</v>
      </c>
      <c r="O50" s="268"/>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424" t="s">
        <v>126</v>
      </c>
      <c r="M51" s="142"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129</v>
      </c>
      <c r="L52" s="424" t="s">
        <v>126</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424" t="s">
        <v>129</v>
      </c>
      <c r="M53" s="142" t="s">
        <v>129</v>
      </c>
      <c r="N53" s="85">
        <v>0</v>
      </c>
      <c r="O53" s="268" t="s">
        <v>1923</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424" t="s">
        <v>129</v>
      </c>
      <c r="M54" s="142" t="s">
        <v>126</v>
      </c>
      <c r="N54" s="85">
        <v>0</v>
      </c>
      <c r="O54" s="268" t="s">
        <v>1923</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129</v>
      </c>
      <c r="L55" s="42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c r="M56" s="142" t="s">
        <v>1924</v>
      </c>
      <c r="N56" s="85">
        <v>0</v>
      </c>
      <c r="O56" s="268"/>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32" t="s">
        <v>1925</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1909</v>
      </c>
      <c r="L58" s="223" t="s">
        <v>125</v>
      </c>
      <c r="M58" s="48" t="s">
        <v>1909</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3" t="s">
        <v>125</v>
      </c>
      <c r="M59" s="137" t="s">
        <v>129</v>
      </c>
      <c r="N59" s="236">
        <v>0.1</v>
      </c>
      <c r="O59" s="268" t="s">
        <v>1926</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7">
        <v>0.1</v>
      </c>
      <c r="L60" s="276">
        <v>0.08</v>
      </c>
      <c r="M60" s="279">
        <v>0.08</v>
      </c>
      <c r="N60" s="85">
        <v>0</v>
      </c>
      <c r="O60" s="268" t="s">
        <v>1927</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5">
        <v>8</v>
      </c>
      <c r="L61" s="276">
        <v>6.7799999999999999E-2</v>
      </c>
      <c r="M61" s="279">
        <v>7.0000000000000007E-2</v>
      </c>
      <c r="N61" s="280">
        <v>0</v>
      </c>
      <c r="O61" s="268" t="s">
        <v>1928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65"/>
      <c r="L62" s="223" t="s">
        <v>125</v>
      </c>
      <c r="M62" s="139" t="s">
        <v>1924</v>
      </c>
      <c r="N62" s="85">
        <v>0</v>
      </c>
      <c r="O62" s="268" t="s">
        <v>1929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268" t="s">
        <v>1930</v>
      </c>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48" t="s">
        <v>1931</v>
      </c>
      <c r="L64" s="223" t="s">
        <v>125</v>
      </c>
      <c r="M64" s="139" t="s">
        <v>1932</v>
      </c>
      <c r="N64" s="85">
        <v>0</v>
      </c>
      <c r="O64" s="268"/>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126</v>
      </c>
      <c r="L66" s="223" t="s">
        <v>125</v>
      </c>
      <c r="M66" s="137" t="s">
        <v>129</v>
      </c>
      <c r="N66" s="236">
        <v>0.05</v>
      </c>
      <c r="O66" s="225" t="s">
        <v>1933</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30</v>
      </c>
      <c r="L67" s="272">
        <v>30</v>
      </c>
      <c r="M67" s="269">
        <v>30</v>
      </c>
      <c r="N67" s="85">
        <v>0</v>
      </c>
      <c r="O67" s="225"/>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0</v>
      </c>
      <c r="L68" s="272">
        <v>0</v>
      </c>
      <c r="M68" s="269">
        <v>0</v>
      </c>
      <c r="N68" s="236">
        <v>0</v>
      </c>
      <c r="O68" s="225" t="s">
        <v>1934</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1935</v>
      </c>
      <c r="L70" s="223" t="s">
        <v>125</v>
      </c>
      <c r="M70" s="48" t="s">
        <v>1935</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1936</v>
      </c>
      <c r="L72" s="223" t="s">
        <v>125</v>
      </c>
      <c r="M72" s="48" t="s">
        <v>1936</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6</v>
      </c>
      <c r="L74" s="272">
        <v>6</v>
      </c>
      <c r="M74" s="269">
        <v>6</v>
      </c>
      <c r="N74" s="85">
        <v>0</v>
      </c>
      <c r="O74" s="225" t="s">
        <v>1937</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v>0</v>
      </c>
      <c r="M75" s="269">
        <v>0</v>
      </c>
      <c r="N75" s="85">
        <v>0</v>
      </c>
      <c r="O75" s="268"/>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13000</v>
      </c>
      <c r="L76" s="272">
        <v>13100</v>
      </c>
      <c r="M76" s="324" t="s">
        <v>407</v>
      </c>
      <c r="N76" s="85">
        <v>0</v>
      </c>
      <c r="O76" s="225" t="s">
        <v>1938</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90">
        <v>0</v>
      </c>
      <c r="L77" s="272">
        <v>7520</v>
      </c>
      <c r="M77" s="324" t="s">
        <v>407</v>
      </c>
      <c r="N77" s="85">
        <v>0</v>
      </c>
      <c r="O77" s="268" t="s">
        <v>1939</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90">
        <v>0</v>
      </c>
      <c r="L78" s="272">
        <v>1000</v>
      </c>
      <c r="M78" s="324" t="s">
        <v>407</v>
      </c>
      <c r="N78" s="85">
        <v>0</v>
      </c>
      <c r="O78" s="268" t="s">
        <v>1940</v>
      </c>
    </row>
    <row r="79" spans="1:15" s="4" customFormat="1" ht="76.5" x14ac:dyDescent="0.25">
      <c r="A79" s="82">
        <v>73</v>
      </c>
      <c r="B79" s="133" t="s">
        <v>293</v>
      </c>
      <c r="C79" s="133" t="s">
        <v>304</v>
      </c>
      <c r="D79" s="133" t="s">
        <v>330</v>
      </c>
      <c r="E79" s="122">
        <v>28</v>
      </c>
      <c r="F79" s="125" t="s">
        <v>331</v>
      </c>
      <c r="G79" s="140" t="s">
        <v>125</v>
      </c>
      <c r="H79" s="138" t="s">
        <v>125</v>
      </c>
      <c r="I79" s="133" t="s">
        <v>321</v>
      </c>
      <c r="J79" s="222">
        <v>18</v>
      </c>
      <c r="K79" s="90">
        <v>0</v>
      </c>
      <c r="L79" s="272">
        <v>968</v>
      </c>
      <c r="M79" s="324" t="s">
        <v>407</v>
      </c>
      <c r="N79" s="85">
        <v>0</v>
      </c>
      <c r="O79" s="268" t="s">
        <v>1941</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90">
        <v>0</v>
      </c>
      <c r="L80" s="272">
        <v>52165</v>
      </c>
      <c r="M80" s="324" t="s">
        <v>407</v>
      </c>
      <c r="N80" s="85">
        <v>0</v>
      </c>
      <c r="O80" s="268" t="s">
        <v>1942</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90">
        <v>0</v>
      </c>
      <c r="L81" s="272">
        <v>0</v>
      </c>
      <c r="M81" s="324" t="s">
        <v>407</v>
      </c>
      <c r="N81" s="85">
        <v>0</v>
      </c>
      <c r="O81" s="268"/>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32" t="s">
        <v>1943</v>
      </c>
      <c r="L82" s="144" t="s">
        <v>1944</v>
      </c>
      <c r="M82" s="132" t="s">
        <v>1943</v>
      </c>
      <c r="N82" s="85">
        <v>0</v>
      </c>
      <c r="O82" s="268"/>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5" t="s">
        <v>1945</v>
      </c>
      <c r="L83" s="288">
        <v>0.23300000000000001</v>
      </c>
      <c r="M83" s="149">
        <v>0.23300000000000001</v>
      </c>
      <c r="N83" s="85">
        <v>0</v>
      </c>
      <c r="O83" s="268" t="s">
        <v>1946</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5" t="s">
        <v>349</v>
      </c>
      <c r="L84" s="144" t="s">
        <v>349</v>
      </c>
      <c r="M84" s="5" t="s">
        <v>349</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5" t="s">
        <v>1947</v>
      </c>
      <c r="L85" s="288">
        <v>8.5999999999999993E-2</v>
      </c>
      <c r="M85" s="314">
        <v>8.5999999999999993E-2</v>
      </c>
      <c r="N85" s="85">
        <v>0</v>
      </c>
      <c r="O85" s="268" t="s">
        <v>1946</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218"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68"/>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63.75" x14ac:dyDescent="0.25">
      <c r="A89" s="82">
        <v>83</v>
      </c>
      <c r="B89" s="133" t="s">
        <v>293</v>
      </c>
      <c r="C89" s="133" t="s">
        <v>304</v>
      </c>
      <c r="D89" s="133" t="s">
        <v>354</v>
      </c>
      <c r="E89" s="122" t="s">
        <v>361</v>
      </c>
      <c r="F89" s="125" t="s">
        <v>362</v>
      </c>
      <c r="G89" s="140" t="s">
        <v>125</v>
      </c>
      <c r="H89" s="138" t="s">
        <v>125</v>
      </c>
      <c r="I89" s="133" t="s">
        <v>124</v>
      </c>
      <c r="J89" s="222" t="s">
        <v>363</v>
      </c>
      <c r="K89" s="5" t="s">
        <v>129</v>
      </c>
      <c r="L89" s="222" t="s">
        <v>129</v>
      </c>
      <c r="M89" s="259" t="s">
        <v>129</v>
      </c>
      <c r="N89" s="85">
        <v>0</v>
      </c>
      <c r="O89" s="225" t="s">
        <v>1948</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129</v>
      </c>
      <c r="L92" s="222" t="s">
        <v>129</v>
      </c>
      <c r="M92" s="259" t="s">
        <v>129</v>
      </c>
      <c r="N92" s="85">
        <v>0</v>
      </c>
      <c r="O92" s="268" t="s">
        <v>1949</v>
      </c>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218"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126</v>
      </c>
      <c r="L94" s="222" t="s">
        <v>126</v>
      </c>
      <c r="M94" s="259"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129</v>
      </c>
      <c r="M95" s="259" t="s">
        <v>129</v>
      </c>
      <c r="N95" s="85">
        <v>0</v>
      </c>
      <c r="O95" s="225" t="s">
        <v>1950</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129</v>
      </c>
      <c r="M96" s="259" t="s">
        <v>129</v>
      </c>
      <c r="N96" s="85">
        <v>0</v>
      </c>
      <c r="O96" s="225" t="s">
        <v>1950</v>
      </c>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126</v>
      </c>
      <c r="L99" s="141" t="s">
        <v>126</v>
      </c>
      <c r="M99" s="137" t="s">
        <v>126</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126</v>
      </c>
      <c r="L100" s="223"/>
      <c r="M100" s="259" t="s">
        <v>126</v>
      </c>
      <c r="N100" s="243">
        <v>0</v>
      </c>
      <c r="O100" s="225"/>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434</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434</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434</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434</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434</v>
      </c>
      <c r="M107" s="259"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434</v>
      </c>
      <c r="M108" s="259"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434</v>
      </c>
      <c r="M109" s="259"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126</v>
      </c>
      <c r="M110" s="259"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126</v>
      </c>
      <c r="M111" s="259"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126</v>
      </c>
      <c r="M112" s="259"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v>0</v>
      </c>
      <c r="L115" s="223" t="s">
        <v>125</v>
      </c>
      <c r="M115" s="259"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434</v>
      </c>
      <c r="L116" s="144">
        <v>6</v>
      </c>
      <c r="M116" s="259"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426"/>
      <c r="M117" s="259" t="s">
        <v>407</v>
      </c>
      <c r="N117" s="85">
        <v>0</v>
      </c>
      <c r="O117" s="26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c r="M118" s="259"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434</v>
      </c>
      <c r="L119" s="144"/>
      <c r="M119" s="259" t="s">
        <v>407</v>
      </c>
      <c r="N119" s="85">
        <v>0</v>
      </c>
      <c r="O119" s="26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424"/>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434</v>
      </c>
      <c r="L122" s="424"/>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434</v>
      </c>
      <c r="L123" s="424"/>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434</v>
      </c>
      <c r="L124" s="424"/>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434</v>
      </c>
      <c r="L125" s="424"/>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434</v>
      </c>
      <c r="L126" s="424"/>
      <c r="M126" s="247" t="s">
        <v>407</v>
      </c>
      <c r="N126" s="85">
        <v>0</v>
      </c>
      <c r="O126" s="26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424"/>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424"/>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0</v>
      </c>
      <c r="L130" s="246">
        <v>0</v>
      </c>
      <c r="M130" s="247">
        <v>0</v>
      </c>
      <c r="N130" s="236">
        <v>0</v>
      </c>
      <c r="O130" s="225" t="s">
        <v>1951</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5">
        <v>0</v>
      </c>
      <c r="L131" s="272">
        <v>968</v>
      </c>
      <c r="M131" s="269">
        <v>0</v>
      </c>
      <c r="N131" s="256">
        <v>0</v>
      </c>
      <c r="O131" s="268" t="s">
        <v>1941</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0</v>
      </c>
      <c r="L132" s="272">
        <v>52165</v>
      </c>
      <c r="M132" s="269">
        <v>0</v>
      </c>
      <c r="N132" s="85">
        <v>0</v>
      </c>
      <c r="O132" s="268" t="s">
        <v>1942</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292">
        <v>0</v>
      </c>
      <c r="M133" s="45">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135</v>
      </c>
      <c r="L134" s="246" t="s">
        <v>135</v>
      </c>
      <c r="M134" s="137" t="s">
        <v>126</v>
      </c>
      <c r="N134" s="226">
        <v>0</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7" t="s">
        <v>126</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7" t="s">
        <v>126</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7" t="s">
        <v>126</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126</v>
      </c>
      <c r="N138" s="85">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259"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465">
        <v>0</v>
      </c>
      <c r="M141" s="151">
        <v>0</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465">
        <v>0</v>
      </c>
      <c r="M142" s="15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126</v>
      </c>
      <c r="L143" s="223" t="s">
        <v>125</v>
      </c>
      <c r="M143" s="259"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150">
        <v>1</v>
      </c>
      <c r="M145" s="151">
        <v>1</v>
      </c>
      <c r="N145" s="85">
        <v>0</v>
      </c>
      <c r="O145" s="268"/>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126</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126</v>
      </c>
      <c r="L148" s="246" t="s">
        <v>126</v>
      </c>
      <c r="M148" s="247" t="s">
        <v>126</v>
      </c>
      <c r="N148" s="85">
        <v>0</v>
      </c>
      <c r="O148" s="225" t="s">
        <v>1952</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268"/>
    </row>
    <row r="151" spans="1:15" s="4" customFormat="1" ht="242.25" x14ac:dyDescent="0.25">
      <c r="A151" s="82">
        <v>145</v>
      </c>
      <c r="B151" s="133" t="s">
        <v>293</v>
      </c>
      <c r="C151" s="133" t="s">
        <v>508</v>
      </c>
      <c r="D151" s="133" t="s">
        <v>295</v>
      </c>
      <c r="E151" s="122" t="s">
        <v>510</v>
      </c>
      <c r="F151" s="125" t="s">
        <v>511</v>
      </c>
      <c r="G151" s="140" t="s">
        <v>125</v>
      </c>
      <c r="H151" s="138" t="s">
        <v>125</v>
      </c>
      <c r="I151" s="133" t="s">
        <v>166</v>
      </c>
      <c r="J151" s="222" t="s">
        <v>125</v>
      </c>
      <c r="K151" s="48" t="s">
        <v>1953</v>
      </c>
      <c r="L151" s="223" t="s">
        <v>125</v>
      </c>
      <c r="M151" s="48" t="s">
        <v>1953</v>
      </c>
      <c r="N151" s="85">
        <v>0</v>
      </c>
      <c r="O151" s="32" t="s">
        <v>1954</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t="s">
        <v>126</v>
      </c>
      <c r="M152" s="247" t="s">
        <v>126</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t="s">
        <v>126</v>
      </c>
      <c r="M153" s="247" t="s">
        <v>126</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t="s">
        <v>434</v>
      </c>
      <c r="M154" s="259" t="s">
        <v>126</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434</v>
      </c>
      <c r="M155" s="259" t="s">
        <v>126</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135</v>
      </c>
      <c r="L156" s="246" t="s">
        <v>135</v>
      </c>
      <c r="M156" s="218" t="s">
        <v>135</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t="s">
        <v>126</v>
      </c>
      <c r="M157" s="247" t="s">
        <v>126</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t="s">
        <v>126</v>
      </c>
      <c r="M158" s="247" t="s">
        <v>126</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407</v>
      </c>
      <c r="M159" s="247" t="s">
        <v>126</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t="s">
        <v>407</v>
      </c>
      <c r="M160" s="247" t="s">
        <v>126</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126</v>
      </c>
      <c r="M161" s="259" t="s">
        <v>126</v>
      </c>
      <c r="N161" s="226">
        <v>0</v>
      </c>
      <c r="O161" s="32"/>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5">
        <v>0</v>
      </c>
      <c r="L162" s="223" t="s">
        <v>125</v>
      </c>
      <c r="M162" s="259" t="s">
        <v>407</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126</v>
      </c>
      <c r="L163" s="222" t="s">
        <v>129</v>
      </c>
      <c r="M163" s="259" t="s">
        <v>126</v>
      </c>
      <c r="N163" s="85">
        <v>0</v>
      </c>
      <c r="O163" s="225" t="s">
        <v>1955</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t="s">
        <v>125</v>
      </c>
      <c r="M164" s="247" t="s">
        <v>407</v>
      </c>
      <c r="N164" s="226">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247" t="s">
        <v>407</v>
      </c>
      <c r="N165" s="226">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126</v>
      </c>
      <c r="M166" s="247" t="s">
        <v>407</v>
      </c>
      <c r="N166" s="226">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129</v>
      </c>
      <c r="M167" s="259" t="s">
        <v>129</v>
      </c>
      <c r="N167" s="226">
        <v>0.1</v>
      </c>
    </row>
    <row r="168" spans="1:15" s="4" customFormat="1" ht="25.5" x14ac:dyDescent="0.25">
      <c r="A168" s="82">
        <v>162</v>
      </c>
      <c r="B168" s="133" t="s">
        <v>293</v>
      </c>
      <c r="C168" s="133" t="s">
        <v>542</v>
      </c>
      <c r="D168" s="133" t="s">
        <v>295</v>
      </c>
      <c r="E168" s="122" t="s">
        <v>544</v>
      </c>
      <c r="F168" s="125" t="s">
        <v>545</v>
      </c>
      <c r="G168" s="140" t="s">
        <v>125</v>
      </c>
      <c r="H168" s="138" t="s">
        <v>125</v>
      </c>
      <c r="I168" s="133" t="s">
        <v>166</v>
      </c>
      <c r="J168" s="222" t="s">
        <v>125</v>
      </c>
      <c r="K168" s="5" t="s">
        <v>434</v>
      </c>
      <c r="L168" s="223" t="s">
        <v>125</v>
      </c>
      <c r="M168" s="139" t="s">
        <v>1956</v>
      </c>
      <c r="N168" s="85">
        <v>0</v>
      </c>
      <c r="O168" s="225"/>
    </row>
    <row r="169" spans="1:15" s="4" customFormat="1" ht="89.25" x14ac:dyDescent="0.25">
      <c r="A169" s="82">
        <v>163</v>
      </c>
      <c r="B169" s="133" t="s">
        <v>293</v>
      </c>
      <c r="C169" s="133" t="s">
        <v>542</v>
      </c>
      <c r="D169" s="133" t="s">
        <v>295</v>
      </c>
      <c r="E169" s="122">
        <v>56</v>
      </c>
      <c r="F169" s="125" t="s">
        <v>547</v>
      </c>
      <c r="G169" s="140">
        <v>35</v>
      </c>
      <c r="H169" s="139">
        <v>0.2</v>
      </c>
      <c r="I169" s="133" t="s">
        <v>177</v>
      </c>
      <c r="J169" s="141">
        <v>48</v>
      </c>
      <c r="K169" s="5" t="s">
        <v>434</v>
      </c>
      <c r="L169" s="246" t="s">
        <v>126</v>
      </c>
      <c r="M169" s="247" t="s">
        <v>126</v>
      </c>
      <c r="N169" s="226">
        <v>0</v>
      </c>
      <c r="O169" s="32" t="s">
        <v>1957</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434</v>
      </c>
      <c r="L170" s="223" t="s">
        <v>125</v>
      </c>
      <c r="M170" s="247" t="s">
        <v>126</v>
      </c>
      <c r="N170" s="226">
        <v>0</v>
      </c>
      <c r="O170" s="225"/>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5" t="s">
        <v>434</v>
      </c>
      <c r="L171" s="223" t="s">
        <v>125</v>
      </c>
      <c r="M171" s="247" t="s">
        <v>126</v>
      </c>
      <c r="N171" s="85">
        <v>0</v>
      </c>
      <c r="O171" s="225"/>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5" t="s">
        <v>434</v>
      </c>
      <c r="L172" s="223" t="s">
        <v>125</v>
      </c>
      <c r="M172" s="247" t="s">
        <v>126</v>
      </c>
      <c r="N172" s="85">
        <v>0</v>
      </c>
      <c r="O172" s="225"/>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5" t="s">
        <v>434</v>
      </c>
      <c r="L173" s="223" t="s">
        <v>125</v>
      </c>
      <c r="M173" s="247" t="s">
        <v>126</v>
      </c>
      <c r="N173" s="85">
        <v>0</v>
      </c>
      <c r="O173" s="225"/>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5" t="s">
        <v>434</v>
      </c>
      <c r="L174" s="223" t="s">
        <v>125</v>
      </c>
      <c r="M174" s="247" t="s">
        <v>126</v>
      </c>
      <c r="N174" s="85">
        <v>0</v>
      </c>
      <c r="O174" s="225"/>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5" t="s">
        <v>434</v>
      </c>
      <c r="L175" s="223" t="s">
        <v>125</v>
      </c>
      <c r="M175" s="247" t="s">
        <v>126</v>
      </c>
      <c r="N175" s="85">
        <v>0</v>
      </c>
      <c r="O175" s="225"/>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5" t="s">
        <v>434</v>
      </c>
      <c r="L176" s="223" t="s">
        <v>125</v>
      </c>
      <c r="M176" s="247" t="s">
        <v>126</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434</v>
      </c>
      <c r="L177" s="246" t="s">
        <v>135</v>
      </c>
      <c r="M177" s="247" t="s">
        <v>126</v>
      </c>
      <c r="N177" s="229">
        <v>0</v>
      </c>
      <c r="O177" s="230"/>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5" t="s">
        <v>434</v>
      </c>
      <c r="L178" s="222" t="s">
        <v>126</v>
      </c>
      <c r="M178" s="247" t="s">
        <v>126</v>
      </c>
      <c r="N178" s="226">
        <v>0</v>
      </c>
      <c r="O178" s="225"/>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5" t="s">
        <v>434</v>
      </c>
      <c r="L179" s="222" t="s">
        <v>126</v>
      </c>
      <c r="M179" s="247" t="s">
        <v>126</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434</v>
      </c>
      <c r="L180" s="246" t="s">
        <v>135</v>
      </c>
      <c r="M180" s="247" t="s">
        <v>126</v>
      </c>
      <c r="N180" s="226">
        <v>0</v>
      </c>
      <c r="O180" s="225"/>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5" t="s">
        <v>434</v>
      </c>
      <c r="L181" s="246" t="s">
        <v>126</v>
      </c>
      <c r="M181" s="247" t="s">
        <v>126</v>
      </c>
      <c r="N181" s="85">
        <v>0</v>
      </c>
      <c r="O181" s="225"/>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5" t="s">
        <v>434</v>
      </c>
      <c r="L182" s="246" t="s">
        <v>126</v>
      </c>
      <c r="M182" s="247" t="s">
        <v>126</v>
      </c>
      <c r="N182" s="85">
        <v>0</v>
      </c>
      <c r="O182" s="225"/>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5" t="s">
        <v>434</v>
      </c>
      <c r="L183" s="246" t="s">
        <v>126</v>
      </c>
      <c r="M183" s="247" t="s">
        <v>126</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434</v>
      </c>
      <c r="L184" s="246" t="s">
        <v>126</v>
      </c>
      <c r="M184" s="247" t="s">
        <v>126</v>
      </c>
      <c r="N184" s="226">
        <v>0</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93"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48" t="s">
        <v>129</v>
      </c>
      <c r="L186" s="222" t="s">
        <v>129</v>
      </c>
      <c r="M186" s="259"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48" t="s">
        <v>129</v>
      </c>
      <c r="L187" s="222" t="s">
        <v>129</v>
      </c>
      <c r="M187" s="259"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48" t="s">
        <v>129</v>
      </c>
      <c r="L188" s="222" t="s">
        <v>129</v>
      </c>
      <c r="M188" s="259" t="s">
        <v>129</v>
      </c>
      <c r="N188" s="661">
        <v>0.125</v>
      </c>
      <c r="O188" s="268"/>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48" t="s">
        <v>129</v>
      </c>
      <c r="L189" s="222" t="s">
        <v>129</v>
      </c>
      <c r="M189" s="259"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48" t="s">
        <v>129</v>
      </c>
      <c r="L190" s="222" t="s">
        <v>129</v>
      </c>
      <c r="M190" s="259"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48" t="s">
        <v>129</v>
      </c>
      <c r="L191" s="222" t="s">
        <v>129</v>
      </c>
      <c r="M191" s="259" t="s">
        <v>129</v>
      </c>
      <c r="N191" s="661">
        <v>0.125</v>
      </c>
      <c r="O191" s="225" t="s">
        <v>1958</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48" t="s">
        <v>129</v>
      </c>
      <c r="L192" s="222" t="s">
        <v>129</v>
      </c>
      <c r="M192" s="259"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259" t="s">
        <v>129</v>
      </c>
      <c r="N193" s="661">
        <v>0.125</v>
      </c>
      <c r="O193" s="225"/>
    </row>
    <row r="194" spans="1:15" s="4" customFormat="1" ht="76.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259" t="s">
        <v>129</v>
      </c>
      <c r="N194" s="226">
        <v>0.1</v>
      </c>
      <c r="O194" s="225" t="s">
        <v>1959</v>
      </c>
    </row>
    <row r="195" spans="1:15" s="4" customFormat="1" ht="76.5" x14ac:dyDescent="0.25">
      <c r="A195" s="82">
        <v>189</v>
      </c>
      <c r="B195" s="133" t="s">
        <v>601</v>
      </c>
      <c r="C195" s="133" t="s">
        <v>602</v>
      </c>
      <c r="D195" s="133" t="s">
        <v>295</v>
      </c>
      <c r="E195" s="122" t="s">
        <v>606</v>
      </c>
      <c r="F195" s="125" t="s">
        <v>607</v>
      </c>
      <c r="G195" s="140" t="s">
        <v>125</v>
      </c>
      <c r="H195" s="138" t="s">
        <v>125</v>
      </c>
      <c r="I195" s="133" t="s">
        <v>166</v>
      </c>
      <c r="J195" s="222" t="s">
        <v>125</v>
      </c>
      <c r="K195" s="132" t="s">
        <v>1960</v>
      </c>
      <c r="L195" s="223" t="s">
        <v>125</v>
      </c>
      <c r="M195" s="142" t="s">
        <v>1960</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247" t="s">
        <v>129</v>
      </c>
      <c r="N196" s="85">
        <v>0</v>
      </c>
      <c r="O196" s="225"/>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93" t="s">
        <v>135</v>
      </c>
      <c r="N197" s="85">
        <v>0</v>
      </c>
      <c r="O197" s="225"/>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225"/>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126</v>
      </c>
      <c r="N199" s="226">
        <v>0</v>
      </c>
      <c r="O199" s="225"/>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225"/>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225"/>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225"/>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225"/>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225"/>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126</v>
      </c>
      <c r="N205" s="226">
        <v>0</v>
      </c>
      <c r="O205" s="225"/>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225"/>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225"/>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126</v>
      </c>
      <c r="N210" s="226">
        <v>0</v>
      </c>
      <c r="O210" s="225"/>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225"/>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45" t="s">
        <v>1314</v>
      </c>
      <c r="L212" s="223" t="s">
        <v>125</v>
      </c>
      <c r="M212" s="259" t="s">
        <v>1314</v>
      </c>
      <c r="N212" s="85">
        <v>0</v>
      </c>
      <c r="O212" s="225" t="s">
        <v>1961</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t="s">
        <v>126</v>
      </c>
      <c r="M213" s="259" t="s">
        <v>126</v>
      </c>
      <c r="N213" s="229">
        <v>0</v>
      </c>
      <c r="O213" s="230"/>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222" t="s">
        <v>407</v>
      </c>
      <c r="M222" s="259" t="s">
        <v>407</v>
      </c>
      <c r="N222" s="85">
        <v>0</v>
      </c>
      <c r="O222" s="225"/>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259" t="s">
        <v>126</v>
      </c>
      <c r="N223" s="226">
        <v>0</v>
      </c>
      <c r="O223" s="225" t="s">
        <v>1962</v>
      </c>
    </row>
    <row r="224" spans="1:15" s="4" customFormat="1" ht="76.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126</v>
      </c>
      <c r="N228" s="85">
        <v>0</v>
      </c>
      <c r="O228" s="225"/>
    </row>
    <row r="229" spans="1:15" s="4" customFormat="1" ht="63.75" x14ac:dyDescent="0.25">
      <c r="A229" s="82">
        <v>223</v>
      </c>
      <c r="B229" s="133" t="s">
        <v>601</v>
      </c>
      <c r="C229" s="133" t="s">
        <v>644</v>
      </c>
      <c r="D229" s="133" t="s">
        <v>644</v>
      </c>
      <c r="E229" s="122">
        <v>70</v>
      </c>
      <c r="F229" s="125" t="s">
        <v>680</v>
      </c>
      <c r="G229" s="140" t="s">
        <v>125</v>
      </c>
      <c r="H229" s="138" t="s">
        <v>125</v>
      </c>
      <c r="I229" s="133" t="s">
        <v>321</v>
      </c>
      <c r="J229" s="222">
        <v>58</v>
      </c>
      <c r="K229" s="45" t="s">
        <v>1964</v>
      </c>
      <c r="L229" s="283">
        <v>0</v>
      </c>
      <c r="M229" s="269">
        <v>0</v>
      </c>
      <c r="N229" s="85">
        <v>0</v>
      </c>
      <c r="O229" s="225" t="s">
        <v>1965</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c r="L230" s="272">
        <v>0</v>
      </c>
      <c r="M230" s="269">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126</v>
      </c>
      <c r="N233" s="85">
        <v>0</v>
      </c>
      <c r="O233" s="230" t="s">
        <v>1966</v>
      </c>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259"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18"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126</v>
      </c>
      <c r="L238" s="222" t="s">
        <v>126</v>
      </c>
      <c r="M238" s="259" t="s">
        <v>129</v>
      </c>
      <c r="N238" s="85">
        <v>0</v>
      </c>
      <c r="O238" s="225" t="s">
        <v>1967</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126</v>
      </c>
      <c r="N243" s="85">
        <v>0</v>
      </c>
      <c r="O243" s="225"/>
    </row>
    <row r="244" spans="1:15" s="4" customFormat="1" ht="89.25" x14ac:dyDescent="0.25">
      <c r="A244" s="82">
        <v>238</v>
      </c>
      <c r="B244" s="133" t="s">
        <v>601</v>
      </c>
      <c r="C244" s="133" t="s">
        <v>664</v>
      </c>
      <c r="D244" s="133" t="s">
        <v>295</v>
      </c>
      <c r="E244" s="122">
        <v>75</v>
      </c>
      <c r="F244" s="125" t="s">
        <v>710</v>
      </c>
      <c r="G244" s="140" t="s">
        <v>125</v>
      </c>
      <c r="H244" s="138" t="s">
        <v>125</v>
      </c>
      <c r="I244" s="133" t="s">
        <v>124</v>
      </c>
      <c r="J244" s="222" t="s">
        <v>125</v>
      </c>
      <c r="K244" s="5" t="s">
        <v>126</v>
      </c>
      <c r="L244" s="223"/>
      <c r="M244" s="259" t="s">
        <v>126</v>
      </c>
      <c r="N244" s="85">
        <v>0</v>
      </c>
      <c r="O244" s="225" t="s">
        <v>1968</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t="s">
        <v>125</v>
      </c>
      <c r="M245" s="259" t="s">
        <v>407</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259"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t="s">
        <v>125</v>
      </c>
      <c r="M247" s="259"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407</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259"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259"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126</v>
      </c>
      <c r="M256" s="259" t="s">
        <v>126</v>
      </c>
      <c r="N256" s="226">
        <v>0</v>
      </c>
      <c r="O256" s="225" t="s">
        <v>1969</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129</v>
      </c>
      <c r="N257" s="226">
        <v>0.1</v>
      </c>
      <c r="O257" s="225" t="s">
        <v>1970</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5">
        <v>0</v>
      </c>
      <c r="L258" s="294"/>
      <c r="M258" s="466">
        <v>0</v>
      </c>
      <c r="N258" s="256">
        <v>0</v>
      </c>
      <c r="O258" s="225"/>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500</v>
      </c>
      <c r="L259" s="272">
        <v>870</v>
      </c>
      <c r="M259" s="269">
        <v>870</v>
      </c>
      <c r="N259" s="85">
        <v>0</v>
      </c>
      <c r="O259" s="268" t="s">
        <v>1971</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0</v>
      </c>
      <c r="L260" s="272">
        <v>0</v>
      </c>
      <c r="M260" s="269">
        <v>500</v>
      </c>
      <c r="N260" s="85">
        <v>0</v>
      </c>
      <c r="O260" s="268" t="s">
        <v>1972</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126</v>
      </c>
      <c r="L262" s="222" t="s">
        <v>129</v>
      </c>
      <c r="M262" s="259" t="s">
        <v>129</v>
      </c>
      <c r="N262" s="1535">
        <v>0.3</v>
      </c>
      <c r="O262" s="268" t="s">
        <v>1973</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268" t="s">
        <v>1974</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129</v>
      </c>
      <c r="M264" s="259" t="s">
        <v>126</v>
      </c>
      <c r="N264" s="1535">
        <v>0.3</v>
      </c>
      <c r="O264" s="298" t="s">
        <v>1975</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126</v>
      </c>
      <c r="L265" s="222" t="s">
        <v>129</v>
      </c>
      <c r="M265" s="259" t="s">
        <v>129</v>
      </c>
      <c r="N265" s="1536"/>
      <c r="O265" s="225" t="s">
        <v>1976</v>
      </c>
    </row>
    <row r="266" spans="1:15" x14ac:dyDescent="0.25">
      <c r="E266" s="95"/>
      <c r="L266" s="1"/>
      <c r="M266" s="467"/>
      <c r="N266" s="468"/>
      <c r="O266" s="469"/>
    </row>
    <row r="267" spans="1:15" x14ac:dyDescent="0.25">
      <c r="E267" s="95"/>
      <c r="L267" s="1"/>
      <c r="M267" s="309"/>
      <c r="N267" s="309"/>
      <c r="O267" s="469"/>
    </row>
    <row r="268" spans="1:15" x14ac:dyDescent="0.25">
      <c r="E268" s="95"/>
      <c r="L268" s="1"/>
      <c r="M268" s="309"/>
      <c r="N268" s="309"/>
      <c r="O268" s="469"/>
    </row>
    <row r="269" spans="1:15" x14ac:dyDescent="0.25">
      <c r="E269" s="95"/>
      <c r="L269" s="1"/>
      <c r="M269" s="309"/>
      <c r="N269" s="309"/>
      <c r="O269" s="469"/>
    </row>
    <row r="270" spans="1:15" x14ac:dyDescent="0.25">
      <c r="E270" s="95"/>
      <c r="L270" s="1"/>
      <c r="M270" s="309"/>
      <c r="N270" s="309"/>
      <c r="O270" s="469"/>
    </row>
    <row r="271" spans="1:15" x14ac:dyDescent="0.25">
      <c r="E271" s="95"/>
      <c r="L271" s="1"/>
      <c r="M271" s="309"/>
      <c r="N271" s="309"/>
      <c r="O271" s="469"/>
    </row>
    <row r="272" spans="1:15" x14ac:dyDescent="0.25">
      <c r="E272" s="95"/>
      <c r="L272" s="1"/>
      <c r="M272" s="309"/>
      <c r="N272" s="309"/>
      <c r="O272" s="469"/>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9">
    <dataValidation allowBlank="1" showInputMessage="1" showErrorMessage="1" sqref="K61:K62 K258:K260 K131:K133 K229:K230 K77:K81 K141:L142 M133" xr:uid="{0AE18441-7D30-4E40-8AF4-6FC3B793030A}"/>
    <dataValidation type="list" allowBlank="1" showInputMessage="1" showErrorMessage="1" sqref="N258" xr:uid="{F6DD779A-433E-47F3-B02D-96A960ED7829}">
      <formula1>"0%,20%"</formula1>
    </dataValidation>
    <dataValidation type="list" allowBlank="1" showInputMessage="1" showErrorMessage="1" sqref="N131" xr:uid="{E3998A69-855F-4E10-B0BA-B10E6149D4F4}">
      <formula1>"0%,30%"</formula1>
    </dataValidation>
    <dataValidation type="list" allowBlank="1" showInputMessage="1" showErrorMessage="1" sqref="N100" xr:uid="{A46A8D18-92BC-4752-A00E-8528D5471B9D}">
      <formula1>"0%,20%,39%,50%"</formula1>
    </dataValidation>
    <dataValidation type="whole" allowBlank="1" showInputMessage="1" showErrorMessage="1" sqref="I130 L231 L114:M114 K122:K128 K43 K130:M130 L185 L261 K114:K119 K67:K68 K20 K74:K75 K145 L235" xr:uid="{161DC78A-B90F-4B00-A804-6CCFFA822D3A}">
      <formula1>0</formula1>
      <formula2>10000000</formula2>
    </dataValidation>
    <dataValidation type="list" allowBlank="1" showInputMessage="1" showErrorMessage="1" sqref="K114:M114 L45:L49 K147:K149 K223 K152:K155 K232:K234 K196 K198:K211 K143 K244:K255 K168:K184 K157:K161 K45:K57 K94:K101 K163:K166 K103:K112 K135:K138 K140 K116:K119 K122:K128 L178:L179 L94:M97" xr:uid="{233C1BEC-47AC-45CA-8825-5447AA86606E}">
      <formula1>"SI,NO,NO APLICA"</formula1>
    </dataValidation>
    <dataValidation type="list" allowBlank="1" showInputMessage="1" showErrorMessage="1" sqref="I129 M7:M9 K167:M167 M236:M244 K150:M150 K69:M69 K144:M144 L161:M161 K35:K37 L57:M57 M23:M24 K65:M65 M18:M19 L163:M163 K129:M129 K21:M21 K262:M265 M231 M223:M224 M45:M55 K256:M257 K87:M92 K186:M194 K236:K242 K231 K7:K9 K63 K66 K71 K73 K11:K16 K224:K228 K213:K221 K18:K19 K23:K33 K59 K39:K41 M11:M16" xr:uid="{C6286E1E-457A-4E67-BA2C-1B2136B8751B}">
      <formula1>"SI,NO"</formula1>
    </dataValidation>
    <dataValidation type="list" allowBlank="1" showInputMessage="1" showErrorMessage="1" sqref="L98:M98 L154:M155 M100:M101 M115:M119 L101 L135:M139 L103:M113 M134" xr:uid="{65695474-DE37-441D-9F45-3E361D90D46E}">
      <formula1>"SI,NO,NO APLICA,VACIO"</formula1>
    </dataValidation>
    <dataValidation type="list" allowBlank="1" showInputMessage="1" showErrorMessage="1" sqref="L36:L37 L213:L216 L250:L255 L147:M149 M140 L236:L238 L181:L184 L232:M234 M59 M213:M222 M73 L166:M166 M66 L99:M99 L152:M153 M196 M198:M211 M25:M33 L222:L224 M169:M184 M71 L39:M41 M35:M37 L157:M160 M245:M255 M225:M228 M121:M128 M164:M165 L169 L63:M63 M143 M162" xr:uid="{F59437F2-1CAF-4C43-90FF-E3F8AB5C4F1E}">
      <formula1>"SI,NO,VACIO"</formula1>
    </dataValidation>
  </dataValidations>
  <hyperlinks>
    <hyperlink ref="O35" r:id="rId1" display="https://secretariageneral.gov.co/sites/default/files/instrumentos_gestion_informacion/pgd_v5_2021-2021.pdf" xr:uid="{8342F969-A810-434F-9FDD-A0A714CA3FF6}"/>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V92"/>
  <sheetViews>
    <sheetView showGridLines="0" topLeftCell="J1" zoomScale="75" zoomScaleNormal="7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5.7109375" style="198" customWidth="1"/>
    <col min="16" max="16" width="11.42578125" style="24"/>
    <col min="17" max="17" width="29.5703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0.70500000000000007</v>
      </c>
      <c r="E2" s="1446" t="s">
        <v>775</v>
      </c>
      <c r="F2" s="1443" t="s">
        <v>121</v>
      </c>
      <c r="G2" s="1503">
        <v>0.3</v>
      </c>
      <c r="H2" s="1506">
        <f>+M6</f>
        <v>1</v>
      </c>
      <c r="I2" s="1499">
        <f>+O6</f>
        <v>0.6</v>
      </c>
      <c r="J2" s="1499">
        <f>+I2/H2</f>
        <v>0.6</v>
      </c>
      <c r="K2" s="25" t="s">
        <v>776</v>
      </c>
      <c r="L2" s="25" t="s">
        <v>777</v>
      </c>
      <c r="M2" s="159">
        <v>0.4</v>
      </c>
      <c r="N2" s="160">
        <f>+M2*G2*C2</f>
        <v>3.5999999999999997E-2</v>
      </c>
      <c r="O2" s="161">
        <f>+'1013 Un.Dis. Ver.'!N7</f>
        <v>0</v>
      </c>
      <c r="Q2" s="301" t="s">
        <v>778</v>
      </c>
      <c r="R2" s="302" t="s">
        <v>1129</v>
      </c>
      <c r="S2" s="302" t="s">
        <v>783</v>
      </c>
      <c r="T2" s="302" t="s">
        <v>1589</v>
      </c>
      <c r="U2" s="302" t="s">
        <v>783</v>
      </c>
      <c r="V2" s="302" t="s">
        <v>1462</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+'1013 Un.Dis. Ver.'!N11</f>
        <v>0.4</v>
      </c>
      <c r="Q3" s="301" t="s">
        <v>786</v>
      </c>
      <c r="R3" s="302" t="s">
        <v>1693</v>
      </c>
      <c r="S3" s="302" t="s">
        <v>1260</v>
      </c>
      <c r="T3" s="302" t="s">
        <v>1977</v>
      </c>
      <c r="U3" s="302" t="s">
        <v>1977</v>
      </c>
      <c r="V3" s="302" t="s">
        <v>1693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+'1013 Un.Dis. Ver.'!N17</f>
        <v>0.05</v>
      </c>
      <c r="Q4" s="301" t="s">
        <v>791</v>
      </c>
      <c r="R4" s="302" t="s">
        <v>1078</v>
      </c>
      <c r="S4" s="302" t="s">
        <v>1698</v>
      </c>
      <c r="T4" s="302" t="s">
        <v>1978</v>
      </c>
      <c r="U4" s="302" t="s">
        <v>1978</v>
      </c>
      <c r="V4" s="302" t="s">
        <v>1464</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+'1013 Un.Dis. Ver.'!N20</f>
        <v>0.15</v>
      </c>
      <c r="Q5" s="301" t="s">
        <v>799</v>
      </c>
      <c r="R5" s="301">
        <v>0.24714285714285714</v>
      </c>
      <c r="S5" s="301">
        <v>0.39142857142857146</v>
      </c>
      <c r="T5" s="301">
        <v>0.33250000000000002</v>
      </c>
      <c r="U5" s="301">
        <v>0.37676785858585859</v>
      </c>
      <c r="V5" s="301">
        <f>+D91</f>
        <v>0.36702922222222223</v>
      </c>
    </row>
    <row r="6" spans="1:22" ht="30" customHeight="1" thickBot="1" x14ac:dyDescent="0.3">
      <c r="A6" s="1426"/>
      <c r="B6" s="1429"/>
      <c r="C6" s="1461"/>
      <c r="D6" s="1458"/>
      <c r="E6" s="1448"/>
      <c r="F6" s="1445"/>
      <c r="G6" s="1505"/>
      <c r="H6" s="1508"/>
      <c r="I6" s="1501"/>
      <c r="J6" s="1502"/>
      <c r="K6" s="97" t="s">
        <v>800</v>
      </c>
      <c r="L6" s="98">
        <f>+O6/M6</f>
        <v>0.6</v>
      </c>
      <c r="M6" s="99">
        <f>SUM(M2:M5)</f>
        <v>1</v>
      </c>
      <c r="N6" s="100">
        <f>SUM(N2:N5)</f>
        <v>0.09</v>
      </c>
      <c r="O6" s="73">
        <f>+O2+O3+O4+O5</f>
        <v>0.6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+'1013 Un.Dis.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+'1013 Un.Dis.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+'1013 Un.Dis.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+'1013 Un.Dis.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0.5</v>
      </c>
      <c r="J12" s="1499">
        <f>+I12/H12</f>
        <v>0.5</v>
      </c>
      <c r="K12" s="25" t="s">
        <v>813</v>
      </c>
      <c r="L12" s="25" t="s">
        <v>804</v>
      </c>
      <c r="M12" s="159">
        <v>0.1</v>
      </c>
      <c r="N12" s="160">
        <f>+M12*G$12*C$2</f>
        <v>1.0499999999999999E-2</v>
      </c>
      <c r="O12" s="161">
        <f>+'1013 Un.Dis.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+'1013 Un.Dis.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+'1013 Un.Dis. Ver.'!N61</f>
        <v>0</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+'1013 Un.Dis. Ver.'!N63</f>
        <v>0.3</v>
      </c>
    </row>
    <row r="16" spans="1:22" ht="30" customHeight="1" thickBot="1" x14ac:dyDescent="0.3">
      <c r="A16" s="1427"/>
      <c r="B16" s="1430"/>
      <c r="C16" s="1462"/>
      <c r="D16" s="1464"/>
      <c r="E16" s="1448"/>
      <c r="F16" s="1445"/>
      <c r="G16" s="1505"/>
      <c r="H16" s="1508"/>
      <c r="I16" s="1501"/>
      <c r="J16" s="1502"/>
      <c r="K16" s="97" t="s">
        <v>800</v>
      </c>
      <c r="L16" s="98">
        <f>+O16/M16</f>
        <v>0.5</v>
      </c>
      <c r="M16" s="99">
        <f>SUM(M12:M15)</f>
        <v>1</v>
      </c>
      <c r="N16" s="100">
        <f>SUM(N12:N15)</f>
        <v>0.105</v>
      </c>
      <c r="O16" s="73">
        <f>+O12+O13+O14+O15</f>
        <v>0.5</v>
      </c>
    </row>
    <row r="17" spans="1:15" ht="15" customHeight="1" x14ac:dyDescent="0.25">
      <c r="A17" s="1449">
        <v>2</v>
      </c>
      <c r="B17" s="1451" t="s">
        <v>820</v>
      </c>
      <c r="C17" s="1454">
        <v>0.55000000000000004</v>
      </c>
      <c r="D17" s="1457">
        <f>+(G17*J17)+(G21*J21)+(G27*J27)+(G31*J31)+(G38*J38)+(G46*J46)+(G54*J54)</f>
        <v>0.20472222222222225</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+'1013 Un.Dis.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+'1013 Un.Dis.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+'1013 Un.Dis. Ver.'!N68</f>
        <v>0</v>
      </c>
    </row>
    <row r="20" spans="1:15" ht="26.2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0.2</v>
      </c>
      <c r="J21" s="1499">
        <f>+I21/H21</f>
        <v>0.2</v>
      </c>
      <c r="K21" s="28" t="s">
        <v>829</v>
      </c>
      <c r="L21" s="28" t="s">
        <v>830</v>
      </c>
      <c r="M21" s="175">
        <v>0.1</v>
      </c>
      <c r="N21" s="176">
        <f>+M21*G$21*C$17</f>
        <v>8.2500000000000004E-3</v>
      </c>
      <c r="O21" s="177">
        <f>+'1013 Un.Dis.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+'1013 Un.Dis.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+'1013 Un.Dis.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+'1013 Un.Dis.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0.2</v>
      </c>
      <c r="M26" s="99">
        <f>SUM(M21:M25)</f>
        <v>1</v>
      </c>
      <c r="N26" s="100">
        <f>SUM(N21:N25)</f>
        <v>8.2500000000000004E-2</v>
      </c>
      <c r="O26" s="174">
        <f>+O21+O22+O23+O24+O25</f>
        <v>0.2</v>
      </c>
    </row>
    <row r="27" spans="1:15" ht="24" x14ac:dyDescent="0.25">
      <c r="A27" s="1441"/>
      <c r="B27" s="1452"/>
      <c r="C27" s="1455"/>
      <c r="D27" s="1458"/>
      <c r="E27" s="1440" t="s">
        <v>838</v>
      </c>
      <c r="F27" s="1443" t="s">
        <v>839</v>
      </c>
      <c r="G27" s="1503">
        <v>0.2</v>
      </c>
      <c r="H27" s="1506">
        <f>+M30</f>
        <v>1</v>
      </c>
      <c r="I27" s="1499">
        <f>+O30</f>
        <v>0.1</v>
      </c>
      <c r="J27" s="1499">
        <f>+I27/H27</f>
        <v>0.1</v>
      </c>
      <c r="K27" s="28" t="s">
        <v>840</v>
      </c>
      <c r="L27" s="28" t="s">
        <v>841</v>
      </c>
      <c r="M27" s="179">
        <v>0.1</v>
      </c>
      <c r="N27" s="180">
        <f>+M27*G$27*C$17</f>
        <v>1.1000000000000003E-2</v>
      </c>
      <c r="O27" s="177">
        <f>+'1013 Un.Dis.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+'1013 Un.Dis. Ver.'!N130</f>
        <v>0</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+'1013 Un.Dis. Ver.'!N131</f>
        <v>0</v>
      </c>
    </row>
    <row r="30" spans="1:15" ht="26.25" customHeight="1" thickBot="1" x14ac:dyDescent="0.3">
      <c r="A30" s="1441"/>
      <c r="B30" s="1452"/>
      <c r="C30" s="1455"/>
      <c r="D30" s="1458"/>
      <c r="E30" s="1442"/>
      <c r="F30" s="1445"/>
      <c r="G30" s="1505"/>
      <c r="H30" s="1508"/>
      <c r="I30" s="1501"/>
      <c r="J30" s="1502"/>
      <c r="K30" s="97" t="s">
        <v>800</v>
      </c>
      <c r="L30" s="98">
        <f>+O30/M30</f>
        <v>0.1</v>
      </c>
      <c r="M30" s="99">
        <f>SUM(M27:M29)</f>
        <v>1</v>
      </c>
      <c r="N30" s="100">
        <f>SUM(N27:N29)</f>
        <v>0.11000000000000001</v>
      </c>
      <c r="O30" s="174">
        <f>+O27+O28+O29</f>
        <v>0.1</v>
      </c>
    </row>
    <row r="31" spans="1:15" ht="15" customHeight="1" x14ac:dyDescent="0.25">
      <c r="A31" s="1441"/>
      <c r="B31" s="1452"/>
      <c r="C31" s="1455"/>
      <c r="D31" s="1458"/>
      <c r="E31" s="1440" t="s">
        <v>846</v>
      </c>
      <c r="F31" s="1443" t="s">
        <v>847</v>
      </c>
      <c r="G31" s="1503">
        <v>0.1</v>
      </c>
      <c r="H31" s="1506">
        <f>SUM(M31:M33)</f>
        <v>0.45</v>
      </c>
      <c r="I31" s="1499">
        <f>SUM(O31+O32+O33)</f>
        <v>0.1</v>
      </c>
      <c r="J31" s="1499">
        <f>+I31/H31</f>
        <v>0.22222222222222224</v>
      </c>
      <c r="K31" s="28" t="s">
        <v>848</v>
      </c>
      <c r="L31" s="28" t="s">
        <v>804</v>
      </c>
      <c r="M31" s="179">
        <v>0.1</v>
      </c>
      <c r="N31" s="180">
        <f>+(M31/H31)*G$31*C$17</f>
        <v>1.2222222222222226E-2</v>
      </c>
      <c r="O31" s="177">
        <f>+'1013 Un.Dis.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+'1013 Un.Dis.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+'1013 Un.Dis.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+'1013 Un.Dis.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+'1013 Un.Dis.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+'1013 Un.Dis. Ver.'!N156</f>
        <v>0</v>
      </c>
    </row>
    <row r="37" spans="1:15" ht="33.75" customHeight="1" thickBot="1" x14ac:dyDescent="0.3">
      <c r="A37" s="1441"/>
      <c r="B37" s="1452"/>
      <c r="C37" s="1455"/>
      <c r="D37" s="1458"/>
      <c r="E37" s="1442"/>
      <c r="F37" s="1445"/>
      <c r="G37" s="1505"/>
      <c r="H37" s="1508"/>
      <c r="I37" s="1501"/>
      <c r="J37" s="1502"/>
      <c r="K37" s="97" t="s">
        <v>800</v>
      </c>
      <c r="L37" s="98">
        <f>+O37/M37</f>
        <v>0.1</v>
      </c>
      <c r="M37" s="99">
        <f>SUM(M31:M36)</f>
        <v>1</v>
      </c>
      <c r="N37" s="100">
        <f>SUM(N31:N33)</f>
        <v>5.5000000000000014E-2</v>
      </c>
      <c r="O37" s="174">
        <f>+O31+O32+O33+O34+O35+O36</f>
        <v>0.1</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+'1013 Un.Dis.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+'1013 Un.Dis.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+'1013 Un.Dis.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+'1013 Un.Dis.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+'1013 Un.Dis. Ver.'!N244</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+'1013 Un.Dis. Ver.'!N249</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+'1013 Un.Dis. Ver.'!N254</f>
        <v>0</v>
      </c>
    </row>
    <row r="45" spans="1:15" ht="33.75" customHeight="1"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+'1013 Un.Dis.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+'1013 Un.Dis.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+'1013 Un.Dis.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+'1013 Un.Dis.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+'1013 Un.Dis.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+'1013 Un.Dis.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+'1013 Un.Dis. Ver.'!N184</f>
        <v>0</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+'1013 Un.Dis.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+'1013 Un.Dis.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+'1013 Un.Dis.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+'1013 Un.Dis.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+'1013 Un.Dis.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+'1013 Un.Dis.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+'1013 Un.Dis.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+'1013 Un.Dis.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7.9320000000000002E-2</v>
      </c>
      <c r="E63" s="1492" t="s">
        <v>133</v>
      </c>
      <c r="F63" s="1443" t="s">
        <v>900</v>
      </c>
      <c r="G63" s="1503">
        <v>0.3</v>
      </c>
      <c r="H63" s="1516">
        <f>+M81</f>
        <v>1</v>
      </c>
      <c r="I63" s="1528">
        <f>+O81</f>
        <v>0.21440000000000003</v>
      </c>
      <c r="J63" s="1519">
        <f>+I63/H63</f>
        <v>0.21440000000000003</v>
      </c>
      <c r="K63" s="28" t="s">
        <v>136</v>
      </c>
      <c r="L63" s="28" t="s">
        <v>804</v>
      </c>
      <c r="M63" s="179">
        <v>0.1</v>
      </c>
      <c r="N63" s="176">
        <f>+M63*G$63*C$63</f>
        <v>3.0000000000000001E-3</v>
      </c>
      <c r="O63" s="177">
        <f>+'1013 Un.Dis.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+'1013 Un.Dis.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+'1013 Un.Dis. Ver.'!N199</f>
        <v>0</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+'1013 Un.Dis.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+'1013 Un.Dis.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+'1013 Un.Dis.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+'1013 Un.Dis.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+'1013 Un.Dis.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+'1013 Un.Dis.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+'1013 Un.Dis.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+'1013 Un.Dis.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+'1013 Un.Dis.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+'1013 Un.Dis.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+'1013 Un.Dis.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+'1013 Un.Dis.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+'1013 Un.Dis.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+'1013 Un.Dis.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+'1013 Un.Dis. Ver.'!N223</f>
        <v>0</v>
      </c>
    </row>
    <row r="81" spans="1:15" ht="30" customHeight="1" thickBot="1" x14ac:dyDescent="0.3">
      <c r="A81" s="1441"/>
      <c r="B81" s="1452"/>
      <c r="C81" s="1455"/>
      <c r="D81" s="1490"/>
      <c r="E81" s="1494"/>
      <c r="F81" s="1445"/>
      <c r="G81" s="1505"/>
      <c r="H81" s="1518"/>
      <c r="I81" s="1533"/>
      <c r="J81" s="1531"/>
      <c r="K81" s="97" t="s">
        <v>800</v>
      </c>
      <c r="L81" s="98">
        <f>+O81/M81</f>
        <v>0.21440000000000003</v>
      </c>
      <c r="M81" s="99">
        <f>SUM(M63:M80)</f>
        <v>1</v>
      </c>
      <c r="N81" s="100">
        <f>SUM(N63:N80)</f>
        <v>0.03</v>
      </c>
      <c r="O81" s="174">
        <f>SUM(O63+O64+O65+O66+O67+O68+O69+O70+O71+O72+O73+O74+O75+O76+O77+O78+O79+O80)</f>
        <v>0.21440000000000003</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+M42+M43+M44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0.7</v>
      </c>
      <c r="E85" s="1440" t="s">
        <v>142</v>
      </c>
      <c r="F85" s="1443" t="s">
        <v>938</v>
      </c>
      <c r="G85" s="1503">
        <v>0.4</v>
      </c>
      <c r="H85" s="1503">
        <f>+M88</f>
        <v>0.4</v>
      </c>
      <c r="I85" s="1528">
        <f>+O88</f>
        <v>0.1</v>
      </c>
      <c r="J85" s="1519">
        <f>+I85/G85</f>
        <v>0.25</v>
      </c>
      <c r="K85" s="28" t="s">
        <v>939</v>
      </c>
      <c r="L85" s="28" t="s">
        <v>940</v>
      </c>
      <c r="M85" s="179">
        <v>0.1</v>
      </c>
      <c r="N85" s="176">
        <f>+M85*C85</f>
        <v>5.000000000000001E-3</v>
      </c>
      <c r="O85" s="177">
        <f>+'1013 Un.Dis. Ver.'!N256</f>
        <v>0</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+'1013 Un.Dis.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+'1013 Un.Dis. Ver.'!N258</f>
        <v>0</v>
      </c>
    </row>
    <row r="88" spans="1:15" ht="29.25" customHeight="1" thickBot="1" x14ac:dyDescent="0.3">
      <c r="A88" s="1441"/>
      <c r="B88" s="1452"/>
      <c r="C88" s="1497"/>
      <c r="D88" s="1490"/>
      <c r="E88" s="1442"/>
      <c r="F88" s="1445"/>
      <c r="G88" s="1505"/>
      <c r="H88" s="1505"/>
      <c r="I88" s="1533"/>
      <c r="J88" s="1531"/>
      <c r="K88" s="97" t="s">
        <v>800</v>
      </c>
      <c r="L88" s="98">
        <f>+O88/M88</f>
        <v>0.25</v>
      </c>
      <c r="M88" s="99">
        <f>SUM(M85:M87)</f>
        <v>0.4</v>
      </c>
      <c r="N88" s="190">
        <f>+M88*C85</f>
        <v>2.0000000000000004E-2</v>
      </c>
      <c r="O88" s="174">
        <f>+O85+O86+O87</f>
        <v>0.1</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+'1013 Un.Dis.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+'1013 Un.Dis. Ver.'!N264</f>
        <v>0.3</v>
      </c>
    </row>
    <row r="91" spans="1:15" x14ac:dyDescent="0.25">
      <c r="C91" s="199">
        <v>2022</v>
      </c>
      <c r="D91" s="200">
        <f>+(C2*D2)+(C17*D17)+(C63*D63)+(C85*D85)</f>
        <v>0.36702922222222223</v>
      </c>
      <c r="M91" s="201"/>
      <c r="N91" s="200">
        <f>+N6+N11+N16+N20+N26+N30+N37+N45+N53+N62+N81+N82+N83+N84+N88+N89+N90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0"/>
  </sheetPr>
  <dimension ref="A1:O533"/>
  <sheetViews>
    <sheetView topLeftCell="K1" zoomScale="80" zoomScaleNormal="80" workbookViewId="0">
      <selection activeCell="J42" sqref="J42"/>
    </sheetView>
  </sheetViews>
  <sheetFormatPr baseColWidth="10" defaultColWidth="11.42578125" defaultRowHeight="12.75" x14ac:dyDescent="0.25"/>
  <cols>
    <col min="1" max="1" width="5.28515625" style="2" customWidth="1"/>
    <col min="2" max="2" width="16.7109375" style="11" customWidth="1"/>
    <col min="3" max="3" width="13" style="3" customWidth="1"/>
    <col min="4" max="4" width="14.5703125" style="3" customWidth="1"/>
    <col min="5" max="5" width="8" style="11" customWidth="1"/>
    <col min="6" max="6" width="43.85546875" style="4" customWidth="1"/>
    <col min="7" max="7" width="14.140625"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41.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100</v>
      </c>
      <c r="G2" s="1542"/>
      <c r="H2" s="1542"/>
      <c r="I2" s="1542"/>
      <c r="J2" s="1542"/>
      <c r="K2" s="1542"/>
      <c r="L2" s="1543"/>
      <c r="M2" s="1543"/>
      <c r="N2" s="1543"/>
      <c r="O2" s="1543"/>
    </row>
    <row r="3" spans="1:15" s="24" customFormat="1" ht="18.75" customHeight="1" x14ac:dyDescent="0.25">
      <c r="A3" s="1541" t="s">
        <v>101</v>
      </c>
      <c r="B3" s="1541"/>
      <c r="C3" s="1541"/>
      <c r="D3" s="1541"/>
      <c r="E3" s="1541"/>
      <c r="F3" s="1542">
        <v>1014</v>
      </c>
      <c r="G3" s="1542"/>
      <c r="H3" s="1542"/>
      <c r="I3" s="1542"/>
      <c r="J3" s="1542"/>
      <c r="K3" s="1542"/>
      <c r="L3" s="1543"/>
      <c r="M3" s="1543"/>
      <c r="N3" s="1543"/>
      <c r="O3" s="1543"/>
    </row>
    <row r="4" spans="1:15" s="24" customFormat="1" ht="18.75" customHeight="1" x14ac:dyDescent="0.25">
      <c r="A4" s="1541" t="s">
        <v>102</v>
      </c>
      <c r="B4" s="1541"/>
      <c r="C4" s="1541"/>
      <c r="D4" s="1541"/>
      <c r="E4" s="1541"/>
      <c r="F4" s="1542" t="s">
        <v>18</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473" customFormat="1" ht="42" customHeight="1" x14ac:dyDescent="0.25">
      <c r="A6" s="471" t="s">
        <v>105</v>
      </c>
      <c r="B6" s="471" t="s">
        <v>106</v>
      </c>
      <c r="C6" s="471" t="s">
        <v>107</v>
      </c>
      <c r="D6" s="471" t="s">
        <v>108</v>
      </c>
      <c r="E6" s="471" t="s">
        <v>109</v>
      </c>
      <c r="F6" s="471" t="s">
        <v>110</v>
      </c>
      <c r="G6" s="471" t="s">
        <v>111</v>
      </c>
      <c r="H6" s="471" t="s">
        <v>112</v>
      </c>
      <c r="I6" s="471" t="s">
        <v>113</v>
      </c>
      <c r="J6" s="471" t="s">
        <v>114</v>
      </c>
      <c r="K6" s="471" t="s">
        <v>115</v>
      </c>
      <c r="L6" s="472" t="s">
        <v>116</v>
      </c>
      <c r="M6" s="471" t="s">
        <v>117</v>
      </c>
      <c r="N6" s="471" t="s">
        <v>118</v>
      </c>
      <c r="O6" s="471" t="s">
        <v>119</v>
      </c>
    </row>
    <row r="7" spans="1:15" s="4" customFormat="1" ht="351.75" customHeight="1" x14ac:dyDescent="0.25">
      <c r="A7" s="82">
        <v>1</v>
      </c>
      <c r="B7" s="133" t="s">
        <v>120</v>
      </c>
      <c r="C7" s="133" t="s">
        <v>121</v>
      </c>
      <c r="D7" s="133" t="s">
        <v>122</v>
      </c>
      <c r="E7" s="122">
        <v>1</v>
      </c>
      <c r="F7" s="125" t="s">
        <v>123</v>
      </c>
      <c r="G7" s="1404">
        <v>1</v>
      </c>
      <c r="H7" s="1545">
        <v>0.4</v>
      </c>
      <c r="I7" s="133" t="s">
        <v>124</v>
      </c>
      <c r="J7" s="222" t="s">
        <v>125</v>
      </c>
      <c r="K7" s="5" t="s">
        <v>126</v>
      </c>
      <c r="L7" s="223" t="s">
        <v>125</v>
      </c>
      <c r="M7" s="137" t="s">
        <v>126</v>
      </c>
      <c r="N7" s="1537">
        <v>0</v>
      </c>
      <c r="O7" s="84" t="s">
        <v>1979</v>
      </c>
    </row>
    <row r="8" spans="1:15" s="4" customFormat="1" ht="313.5" customHeight="1" x14ac:dyDescent="0.25">
      <c r="A8" s="82">
        <v>2</v>
      </c>
      <c r="B8" s="133" t="s">
        <v>120</v>
      </c>
      <c r="C8" s="133" t="s">
        <v>121</v>
      </c>
      <c r="D8" s="133" t="s">
        <v>122</v>
      </c>
      <c r="E8" s="122">
        <v>2</v>
      </c>
      <c r="F8" s="125" t="s">
        <v>128</v>
      </c>
      <c r="G8" s="1405"/>
      <c r="H8" s="1407"/>
      <c r="I8" s="133" t="s">
        <v>124</v>
      </c>
      <c r="J8" s="222" t="s">
        <v>125</v>
      </c>
      <c r="K8" s="5" t="s">
        <v>126</v>
      </c>
      <c r="L8" s="223" t="s">
        <v>125</v>
      </c>
      <c r="M8" s="137" t="s">
        <v>126</v>
      </c>
      <c r="N8" s="1538"/>
      <c r="O8" s="84" t="s">
        <v>1980</v>
      </c>
    </row>
    <row r="9" spans="1:15" s="4" customFormat="1" ht="81.75" customHeight="1" x14ac:dyDescent="0.25">
      <c r="A9" s="82">
        <v>3</v>
      </c>
      <c r="B9" s="133" t="s">
        <v>120</v>
      </c>
      <c r="C9" s="133" t="s">
        <v>121</v>
      </c>
      <c r="D9" s="133" t="s">
        <v>122</v>
      </c>
      <c r="E9" s="122">
        <v>3</v>
      </c>
      <c r="F9" s="125" t="s">
        <v>131</v>
      </c>
      <c r="G9" s="1422">
        <v>2</v>
      </c>
      <c r="H9" s="139" t="s">
        <v>125</v>
      </c>
      <c r="I9" s="133" t="s">
        <v>124</v>
      </c>
      <c r="J9" s="222" t="s">
        <v>125</v>
      </c>
      <c r="K9" s="5" t="s">
        <v>126</v>
      </c>
      <c r="L9" s="223" t="s">
        <v>125</v>
      </c>
      <c r="M9" s="137" t="s">
        <v>129</v>
      </c>
      <c r="N9" s="85">
        <v>0</v>
      </c>
      <c r="O9" s="32" t="s">
        <v>1981</v>
      </c>
    </row>
    <row r="10" spans="1:15" s="4" customFormat="1" ht="51" customHeight="1" x14ac:dyDescent="0.25">
      <c r="A10" s="82">
        <v>4</v>
      </c>
      <c r="B10" s="133" t="s">
        <v>120</v>
      </c>
      <c r="C10" s="133" t="s">
        <v>121</v>
      </c>
      <c r="D10" s="133" t="s">
        <v>122</v>
      </c>
      <c r="E10" s="122" t="s">
        <v>133</v>
      </c>
      <c r="F10" s="125" t="s">
        <v>134</v>
      </c>
      <c r="G10" s="1422"/>
      <c r="H10" s="139" t="s">
        <v>125</v>
      </c>
      <c r="I10" s="133" t="s">
        <v>135</v>
      </c>
      <c r="J10" s="222" t="s">
        <v>125</v>
      </c>
      <c r="K10" s="132" t="s">
        <v>135</v>
      </c>
      <c r="L10" s="223" t="s">
        <v>125</v>
      </c>
      <c r="M10" s="137" t="s">
        <v>135</v>
      </c>
      <c r="N10" s="85">
        <v>0</v>
      </c>
      <c r="O10" s="84"/>
    </row>
    <row r="11" spans="1:15" s="4" customFormat="1" ht="57"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7" t="s">
        <v>126</v>
      </c>
      <c r="N11" s="1589">
        <v>0.2</v>
      </c>
      <c r="O11" s="32"/>
    </row>
    <row r="12" spans="1:15" s="4" customFormat="1" ht="57"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137" t="s">
        <v>129</v>
      </c>
      <c r="N12" s="1590"/>
      <c r="O12" s="32" t="s">
        <v>1982</v>
      </c>
    </row>
    <row r="13" spans="1:15" s="4" customFormat="1" ht="65.25" customHeight="1" x14ac:dyDescent="0.25">
      <c r="A13" s="82">
        <v>7</v>
      </c>
      <c r="B13" s="133" t="s">
        <v>120</v>
      </c>
      <c r="C13" s="133" t="s">
        <v>121</v>
      </c>
      <c r="D13" s="133" t="s">
        <v>122</v>
      </c>
      <c r="E13" s="122">
        <v>4</v>
      </c>
      <c r="F13" s="125" t="s">
        <v>141</v>
      </c>
      <c r="G13" s="140" t="s">
        <v>125</v>
      </c>
      <c r="H13" s="139" t="s">
        <v>125</v>
      </c>
      <c r="I13" s="133" t="s">
        <v>124</v>
      </c>
      <c r="J13" s="222" t="s">
        <v>125</v>
      </c>
      <c r="K13" s="5" t="s">
        <v>126</v>
      </c>
      <c r="L13" s="223" t="s">
        <v>125</v>
      </c>
      <c r="M13" s="137" t="s">
        <v>126</v>
      </c>
      <c r="N13" s="85">
        <v>0</v>
      </c>
      <c r="O13" s="84" t="s">
        <v>1983</v>
      </c>
    </row>
    <row r="14" spans="1:15" s="4" customFormat="1" ht="67.5" customHeight="1" x14ac:dyDescent="0.25">
      <c r="A14" s="82">
        <v>8</v>
      </c>
      <c r="B14" s="133" t="s">
        <v>120</v>
      </c>
      <c r="C14" s="133" t="s">
        <v>121</v>
      </c>
      <c r="D14" s="133" t="s">
        <v>122</v>
      </c>
      <c r="E14" s="122" t="s">
        <v>142</v>
      </c>
      <c r="F14" s="125" t="s">
        <v>143</v>
      </c>
      <c r="G14" s="140" t="s">
        <v>125</v>
      </c>
      <c r="H14" s="139" t="s">
        <v>125</v>
      </c>
      <c r="I14" s="133" t="s">
        <v>124</v>
      </c>
      <c r="J14" s="222" t="s">
        <v>125</v>
      </c>
      <c r="K14" s="5" t="s">
        <v>129</v>
      </c>
      <c r="L14" s="223" t="s">
        <v>125</v>
      </c>
      <c r="M14" s="137" t="s">
        <v>129</v>
      </c>
      <c r="N14" s="85">
        <v>0</v>
      </c>
      <c r="O14" s="84" t="s">
        <v>1984</v>
      </c>
    </row>
    <row r="15" spans="1:15" s="4" customFormat="1" ht="67.5" customHeight="1" x14ac:dyDescent="0.25">
      <c r="A15" s="82">
        <v>9</v>
      </c>
      <c r="B15" s="133" t="s">
        <v>120</v>
      </c>
      <c r="C15" s="133" t="s">
        <v>121</v>
      </c>
      <c r="D15" s="133" t="s">
        <v>122</v>
      </c>
      <c r="E15" s="122" t="s">
        <v>144</v>
      </c>
      <c r="F15" s="125" t="s">
        <v>145</v>
      </c>
      <c r="G15" s="140" t="s">
        <v>125</v>
      </c>
      <c r="H15" s="139" t="s">
        <v>125</v>
      </c>
      <c r="I15" s="133" t="s">
        <v>124</v>
      </c>
      <c r="J15" s="222" t="s">
        <v>125</v>
      </c>
      <c r="K15" s="5" t="s">
        <v>126</v>
      </c>
      <c r="L15" s="223" t="s">
        <v>125</v>
      </c>
      <c r="M15" s="137" t="s">
        <v>126</v>
      </c>
      <c r="N15" s="85">
        <v>0</v>
      </c>
      <c r="O15" s="84" t="s">
        <v>1983</v>
      </c>
    </row>
    <row r="16" spans="1:15" s="4" customFormat="1" ht="67.5" customHeight="1" x14ac:dyDescent="0.25">
      <c r="A16" s="82">
        <v>10</v>
      </c>
      <c r="B16" s="133" t="s">
        <v>120</v>
      </c>
      <c r="C16" s="133" t="s">
        <v>121</v>
      </c>
      <c r="D16" s="133" t="s">
        <v>122</v>
      </c>
      <c r="E16" s="122" t="s">
        <v>146</v>
      </c>
      <c r="F16" s="125" t="s">
        <v>147</v>
      </c>
      <c r="G16" s="140" t="s">
        <v>125</v>
      </c>
      <c r="H16" s="139" t="s">
        <v>125</v>
      </c>
      <c r="I16" s="133" t="s">
        <v>124</v>
      </c>
      <c r="J16" s="222" t="s">
        <v>125</v>
      </c>
      <c r="K16" s="5" t="s">
        <v>129</v>
      </c>
      <c r="L16" s="223" t="s">
        <v>125</v>
      </c>
      <c r="M16" s="137" t="s">
        <v>129</v>
      </c>
      <c r="N16" s="85">
        <v>0</v>
      </c>
      <c r="O16" s="84" t="s">
        <v>1985</v>
      </c>
    </row>
    <row r="17" spans="1:15" s="4" customFormat="1" ht="6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84" t="s">
        <v>1986</v>
      </c>
    </row>
    <row r="18" spans="1:15" s="4" customFormat="1" ht="67.5" customHeight="1" x14ac:dyDescent="0.25">
      <c r="A18" s="82">
        <v>12</v>
      </c>
      <c r="B18" s="133" t="s">
        <v>120</v>
      </c>
      <c r="C18" s="133" t="s">
        <v>121</v>
      </c>
      <c r="D18" s="133" t="s">
        <v>149</v>
      </c>
      <c r="E18" s="122" t="s">
        <v>151</v>
      </c>
      <c r="F18" s="125" t="s">
        <v>152</v>
      </c>
      <c r="G18" s="1422"/>
      <c r="H18" s="139" t="s">
        <v>125</v>
      </c>
      <c r="I18" s="133" t="s">
        <v>124</v>
      </c>
      <c r="J18" s="222" t="s">
        <v>125</v>
      </c>
      <c r="K18" s="5" t="s">
        <v>129</v>
      </c>
      <c r="L18" s="223" t="s">
        <v>125</v>
      </c>
      <c r="M18" s="137" t="s">
        <v>129</v>
      </c>
      <c r="N18" s="85">
        <v>0</v>
      </c>
      <c r="O18" s="84"/>
    </row>
    <row r="19" spans="1:15" s="4" customFormat="1" ht="67.5" customHeight="1" x14ac:dyDescent="0.25">
      <c r="A19" s="82">
        <v>13</v>
      </c>
      <c r="B19" s="133" t="s">
        <v>120</v>
      </c>
      <c r="C19" s="133" t="s">
        <v>121</v>
      </c>
      <c r="D19" s="133" t="s">
        <v>149</v>
      </c>
      <c r="E19" s="122" t="s">
        <v>154</v>
      </c>
      <c r="F19" s="125" t="s">
        <v>155</v>
      </c>
      <c r="G19" s="1405"/>
      <c r="H19" s="139" t="s">
        <v>125</v>
      </c>
      <c r="I19" s="133" t="s">
        <v>124</v>
      </c>
      <c r="J19" s="222" t="s">
        <v>125</v>
      </c>
      <c r="K19" s="5" t="s">
        <v>126</v>
      </c>
      <c r="L19" s="223" t="s">
        <v>125</v>
      </c>
      <c r="M19" s="137" t="s">
        <v>126</v>
      </c>
      <c r="N19" s="85">
        <v>0</v>
      </c>
      <c r="O19" s="84"/>
    </row>
    <row r="20" spans="1:15" s="4" customFormat="1" ht="67.5" customHeight="1" x14ac:dyDescent="0.25">
      <c r="A20" s="82">
        <v>14</v>
      </c>
      <c r="B20" s="133" t="s">
        <v>120</v>
      </c>
      <c r="C20" s="133" t="s">
        <v>121</v>
      </c>
      <c r="D20" s="133" t="s">
        <v>156</v>
      </c>
      <c r="E20" s="122" t="s">
        <v>157</v>
      </c>
      <c r="F20" s="125" t="s">
        <v>158</v>
      </c>
      <c r="G20" s="140">
        <v>4</v>
      </c>
      <c r="H20" s="139">
        <v>0.15</v>
      </c>
      <c r="I20" s="133" t="s">
        <v>159</v>
      </c>
      <c r="J20" s="222" t="s">
        <v>125</v>
      </c>
      <c r="K20" s="45">
        <v>0</v>
      </c>
      <c r="L20" s="223" t="s">
        <v>125</v>
      </c>
      <c r="M20" s="269">
        <v>3</v>
      </c>
      <c r="N20" s="226">
        <v>0.15</v>
      </c>
      <c r="O20" s="84" t="s">
        <v>1987</v>
      </c>
    </row>
    <row r="21" spans="1:15" s="4" customFormat="1" ht="67.5" customHeight="1"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84" t="s">
        <v>1988</v>
      </c>
    </row>
    <row r="22" spans="1:15" s="4" customFormat="1" ht="81.75" customHeight="1" x14ac:dyDescent="0.25">
      <c r="A22" s="82">
        <v>16</v>
      </c>
      <c r="B22" s="133" t="s">
        <v>120</v>
      </c>
      <c r="C22" s="133" t="s">
        <v>161</v>
      </c>
      <c r="D22" s="133" t="s">
        <v>149</v>
      </c>
      <c r="E22" s="122" t="s">
        <v>164</v>
      </c>
      <c r="F22" s="125" t="s">
        <v>165</v>
      </c>
      <c r="G22" s="140" t="s">
        <v>125</v>
      </c>
      <c r="H22" s="139" t="s">
        <v>125</v>
      </c>
      <c r="I22" s="133" t="s">
        <v>166</v>
      </c>
      <c r="J22" s="222" t="s">
        <v>125</v>
      </c>
      <c r="K22" s="48" t="s">
        <v>1989</v>
      </c>
      <c r="L22" s="223" t="s">
        <v>125</v>
      </c>
      <c r="M22" s="137" t="s">
        <v>1990</v>
      </c>
      <c r="N22" s="85">
        <v>0</v>
      </c>
      <c r="O22" s="84" t="s">
        <v>1991</v>
      </c>
    </row>
    <row r="23" spans="1:15" s="4" customFormat="1" ht="309.75" customHeight="1" x14ac:dyDescent="0.25">
      <c r="A23" s="82">
        <v>17</v>
      </c>
      <c r="B23" s="133" t="s">
        <v>120</v>
      </c>
      <c r="C23" s="133" t="s">
        <v>161</v>
      </c>
      <c r="D23" s="133" t="s">
        <v>149</v>
      </c>
      <c r="E23" s="122" t="s">
        <v>169</v>
      </c>
      <c r="F23" s="125" t="s">
        <v>170</v>
      </c>
      <c r="G23" s="140" t="s">
        <v>125</v>
      </c>
      <c r="H23" s="139" t="s">
        <v>125</v>
      </c>
      <c r="I23" s="133" t="s">
        <v>124</v>
      </c>
      <c r="J23" s="222" t="s">
        <v>125</v>
      </c>
      <c r="K23" s="5" t="s">
        <v>129</v>
      </c>
      <c r="L23" s="223" t="s">
        <v>125</v>
      </c>
      <c r="M23" s="137" t="s">
        <v>129</v>
      </c>
      <c r="N23" s="85">
        <v>0</v>
      </c>
      <c r="O23" s="84" t="s">
        <v>1992</v>
      </c>
    </row>
    <row r="24" spans="1:15" s="4" customFormat="1" ht="129" customHeight="1" x14ac:dyDescent="0.25">
      <c r="A24" s="82">
        <v>18</v>
      </c>
      <c r="B24" s="133" t="s">
        <v>120</v>
      </c>
      <c r="C24" s="133" t="s">
        <v>161</v>
      </c>
      <c r="D24" s="133" t="s">
        <v>149</v>
      </c>
      <c r="E24" s="122" t="s">
        <v>172</v>
      </c>
      <c r="F24" s="125" t="s">
        <v>173</v>
      </c>
      <c r="G24" s="140" t="s">
        <v>125</v>
      </c>
      <c r="H24" s="139" t="s">
        <v>125</v>
      </c>
      <c r="I24" s="133" t="s">
        <v>124</v>
      </c>
      <c r="J24" s="222" t="s">
        <v>125</v>
      </c>
      <c r="K24" s="5" t="s">
        <v>129</v>
      </c>
      <c r="L24" s="223" t="s">
        <v>125</v>
      </c>
      <c r="M24" s="137" t="s">
        <v>129</v>
      </c>
      <c r="N24" s="85">
        <v>0</v>
      </c>
      <c r="O24" s="84" t="s">
        <v>1993</v>
      </c>
    </row>
    <row r="25" spans="1:15" s="4" customFormat="1" ht="165" customHeight="1" x14ac:dyDescent="0.25">
      <c r="A25" s="82">
        <v>19</v>
      </c>
      <c r="B25" s="133" t="s">
        <v>120</v>
      </c>
      <c r="C25" s="133" t="s">
        <v>161</v>
      </c>
      <c r="D25" s="133" t="s">
        <v>149</v>
      </c>
      <c r="E25" s="122" t="s">
        <v>175</v>
      </c>
      <c r="F25" s="125" t="s">
        <v>176</v>
      </c>
      <c r="G25" s="140" t="s">
        <v>125</v>
      </c>
      <c r="H25" s="139" t="s">
        <v>125</v>
      </c>
      <c r="I25" s="133" t="s">
        <v>177</v>
      </c>
      <c r="J25" s="228" t="s">
        <v>125</v>
      </c>
      <c r="K25" s="5" t="s">
        <v>126</v>
      </c>
      <c r="L25" s="223" t="s">
        <v>125</v>
      </c>
      <c r="M25" s="137" t="s">
        <v>129</v>
      </c>
      <c r="N25" s="229">
        <v>0</v>
      </c>
      <c r="O25" s="123" t="s">
        <v>1994</v>
      </c>
    </row>
    <row r="26" spans="1:15" s="4" customFormat="1" ht="45" customHeight="1" x14ac:dyDescent="0.25">
      <c r="A26" s="82">
        <v>20</v>
      </c>
      <c r="B26" s="133" t="s">
        <v>120</v>
      </c>
      <c r="C26" s="133" t="s">
        <v>161</v>
      </c>
      <c r="D26" s="133" t="s">
        <v>149</v>
      </c>
      <c r="E26" s="122" t="s">
        <v>179</v>
      </c>
      <c r="F26" s="125" t="s">
        <v>180</v>
      </c>
      <c r="G26" s="140" t="s">
        <v>125</v>
      </c>
      <c r="H26" s="139" t="s">
        <v>125</v>
      </c>
      <c r="I26" s="133" t="s">
        <v>177</v>
      </c>
      <c r="J26" s="222" t="s">
        <v>125</v>
      </c>
      <c r="K26" s="5" t="s">
        <v>126</v>
      </c>
      <c r="L26" s="223" t="s">
        <v>125</v>
      </c>
      <c r="M26" s="137" t="s">
        <v>126</v>
      </c>
      <c r="N26" s="85">
        <v>0</v>
      </c>
      <c r="O26" s="84" t="s">
        <v>1995</v>
      </c>
    </row>
    <row r="27" spans="1:15" s="4" customFormat="1" ht="45" customHeight="1" x14ac:dyDescent="0.25">
      <c r="A27" s="82">
        <v>21</v>
      </c>
      <c r="B27" s="133" t="s">
        <v>120</v>
      </c>
      <c r="C27" s="133" t="s">
        <v>161</v>
      </c>
      <c r="D27" s="133" t="s">
        <v>149</v>
      </c>
      <c r="E27" s="122" t="s">
        <v>182</v>
      </c>
      <c r="F27" s="125" t="s">
        <v>183</v>
      </c>
      <c r="G27" s="140" t="s">
        <v>125</v>
      </c>
      <c r="H27" s="139" t="s">
        <v>125</v>
      </c>
      <c r="I27" s="133" t="s">
        <v>177</v>
      </c>
      <c r="J27" s="222" t="s">
        <v>125</v>
      </c>
      <c r="K27" s="5" t="s">
        <v>126</v>
      </c>
      <c r="L27" s="223" t="s">
        <v>125</v>
      </c>
      <c r="M27" s="137" t="s">
        <v>129</v>
      </c>
      <c r="N27" s="85">
        <v>0</v>
      </c>
      <c r="O27" s="84" t="s">
        <v>1996</v>
      </c>
    </row>
    <row r="28" spans="1:15" s="4" customFormat="1" ht="45" customHeight="1" x14ac:dyDescent="0.25">
      <c r="A28" s="82">
        <v>22</v>
      </c>
      <c r="B28" s="133" t="s">
        <v>120</v>
      </c>
      <c r="C28" s="133" t="s">
        <v>161</v>
      </c>
      <c r="D28" s="133" t="s">
        <v>149</v>
      </c>
      <c r="E28" s="122" t="s">
        <v>185</v>
      </c>
      <c r="F28" s="125" t="s">
        <v>186</v>
      </c>
      <c r="G28" s="140" t="s">
        <v>125</v>
      </c>
      <c r="H28" s="139" t="s">
        <v>125</v>
      </c>
      <c r="I28" s="133" t="s">
        <v>177</v>
      </c>
      <c r="J28" s="222" t="s">
        <v>125</v>
      </c>
      <c r="K28" s="5" t="s">
        <v>126</v>
      </c>
      <c r="L28" s="223" t="s">
        <v>125</v>
      </c>
      <c r="M28" s="137" t="s">
        <v>129</v>
      </c>
      <c r="N28" s="85">
        <v>0</v>
      </c>
      <c r="O28" s="84" t="s">
        <v>1997</v>
      </c>
    </row>
    <row r="29" spans="1:15" s="4" customFormat="1" ht="45" customHeight="1" x14ac:dyDescent="0.25">
      <c r="A29" s="82">
        <v>23</v>
      </c>
      <c r="B29" s="133" t="s">
        <v>120</v>
      </c>
      <c r="C29" s="133" t="s">
        <v>161</v>
      </c>
      <c r="D29" s="133" t="s">
        <v>149</v>
      </c>
      <c r="E29" s="122" t="s">
        <v>188</v>
      </c>
      <c r="F29" s="125" t="s">
        <v>189</v>
      </c>
      <c r="G29" s="140" t="s">
        <v>125</v>
      </c>
      <c r="H29" s="139" t="s">
        <v>125</v>
      </c>
      <c r="I29" s="133" t="s">
        <v>177</v>
      </c>
      <c r="J29" s="222" t="s">
        <v>125</v>
      </c>
      <c r="K29" s="5" t="s">
        <v>126</v>
      </c>
      <c r="L29" s="223" t="s">
        <v>125</v>
      </c>
      <c r="M29" s="137" t="s">
        <v>407</v>
      </c>
      <c r="N29" s="85">
        <v>0</v>
      </c>
      <c r="O29" s="84" t="s">
        <v>1998</v>
      </c>
    </row>
    <row r="30" spans="1:15" s="4" customFormat="1" ht="45" customHeight="1" x14ac:dyDescent="0.25">
      <c r="A30" s="82">
        <v>24</v>
      </c>
      <c r="B30" s="133" t="s">
        <v>120</v>
      </c>
      <c r="C30" s="133" t="s">
        <v>161</v>
      </c>
      <c r="D30" s="133" t="s">
        <v>149</v>
      </c>
      <c r="E30" s="122" t="s">
        <v>190</v>
      </c>
      <c r="F30" s="125" t="s">
        <v>191</v>
      </c>
      <c r="G30" s="140" t="s">
        <v>125</v>
      </c>
      <c r="H30" s="139" t="s">
        <v>125</v>
      </c>
      <c r="I30" s="133" t="s">
        <v>177</v>
      </c>
      <c r="J30" s="222" t="s">
        <v>125</v>
      </c>
      <c r="K30" s="5" t="s">
        <v>126</v>
      </c>
      <c r="L30" s="223" t="s">
        <v>125</v>
      </c>
      <c r="M30" s="137" t="s">
        <v>129</v>
      </c>
      <c r="N30" s="85">
        <v>0</v>
      </c>
      <c r="O30" s="84" t="s">
        <v>1999</v>
      </c>
    </row>
    <row r="31" spans="1:15" s="4" customFormat="1" ht="45" customHeight="1" x14ac:dyDescent="0.25">
      <c r="A31" s="82">
        <v>25</v>
      </c>
      <c r="B31" s="133" t="s">
        <v>120</v>
      </c>
      <c r="C31" s="133" t="s">
        <v>161</v>
      </c>
      <c r="D31" s="133" t="s">
        <v>149</v>
      </c>
      <c r="E31" s="122" t="s">
        <v>193</v>
      </c>
      <c r="F31" s="125" t="s">
        <v>194</v>
      </c>
      <c r="G31" s="140" t="s">
        <v>125</v>
      </c>
      <c r="H31" s="139" t="s">
        <v>125</v>
      </c>
      <c r="I31" s="133" t="s">
        <v>177</v>
      </c>
      <c r="J31" s="222" t="s">
        <v>125</v>
      </c>
      <c r="K31" s="5" t="s">
        <v>126</v>
      </c>
      <c r="L31" s="223" t="s">
        <v>125</v>
      </c>
      <c r="M31" s="137" t="s">
        <v>129</v>
      </c>
      <c r="N31" s="85">
        <v>0</v>
      </c>
      <c r="O31" s="84" t="s">
        <v>1996</v>
      </c>
    </row>
    <row r="32" spans="1:15" s="4" customFormat="1" ht="45" customHeight="1" x14ac:dyDescent="0.25">
      <c r="A32" s="82">
        <v>26</v>
      </c>
      <c r="B32" s="133" t="s">
        <v>120</v>
      </c>
      <c r="C32" s="133" t="s">
        <v>161</v>
      </c>
      <c r="D32" s="133" t="s">
        <v>149</v>
      </c>
      <c r="E32" s="122" t="s">
        <v>195</v>
      </c>
      <c r="F32" s="125" t="s">
        <v>196</v>
      </c>
      <c r="G32" s="140" t="s">
        <v>125</v>
      </c>
      <c r="H32" s="139" t="s">
        <v>125</v>
      </c>
      <c r="I32" s="133" t="s">
        <v>177</v>
      </c>
      <c r="J32" s="222" t="s">
        <v>125</v>
      </c>
      <c r="K32" s="5" t="s">
        <v>126</v>
      </c>
      <c r="L32" s="223" t="s">
        <v>125</v>
      </c>
      <c r="M32" s="137" t="s">
        <v>126</v>
      </c>
      <c r="N32" s="85">
        <v>0</v>
      </c>
      <c r="O32" s="84" t="s">
        <v>2000</v>
      </c>
    </row>
    <row r="33" spans="1:15" s="4" customFormat="1" ht="45" customHeight="1" x14ac:dyDescent="0.25">
      <c r="A33" s="82">
        <v>27</v>
      </c>
      <c r="B33" s="133" t="s">
        <v>120</v>
      </c>
      <c r="C33" s="133" t="s">
        <v>161</v>
      </c>
      <c r="D33" s="133" t="s">
        <v>149</v>
      </c>
      <c r="E33" s="122" t="s">
        <v>198</v>
      </c>
      <c r="F33" s="125" t="s">
        <v>199</v>
      </c>
      <c r="G33" s="140" t="s">
        <v>125</v>
      </c>
      <c r="H33" s="139" t="s">
        <v>125</v>
      </c>
      <c r="I33" s="133" t="s">
        <v>177</v>
      </c>
      <c r="J33" s="222" t="s">
        <v>125</v>
      </c>
      <c r="K33" s="5" t="s">
        <v>126</v>
      </c>
      <c r="L33" s="223" t="s">
        <v>125</v>
      </c>
      <c r="M33" s="137" t="s">
        <v>129</v>
      </c>
      <c r="N33" s="85">
        <v>0</v>
      </c>
      <c r="O33" s="84" t="s">
        <v>1999</v>
      </c>
    </row>
    <row r="34" spans="1:15" s="4" customFormat="1" ht="45" customHeight="1" x14ac:dyDescent="0.25">
      <c r="A34" s="82">
        <v>28</v>
      </c>
      <c r="B34" s="133" t="s">
        <v>120</v>
      </c>
      <c r="C34" s="133" t="s">
        <v>161</v>
      </c>
      <c r="D34" s="133" t="s">
        <v>149</v>
      </c>
      <c r="E34" s="122" t="s">
        <v>200</v>
      </c>
      <c r="F34" s="125" t="s">
        <v>201</v>
      </c>
      <c r="G34" s="140" t="s">
        <v>125</v>
      </c>
      <c r="H34" s="139" t="s">
        <v>125</v>
      </c>
      <c r="I34" s="133" t="s">
        <v>166</v>
      </c>
      <c r="J34" s="222" t="s">
        <v>125</v>
      </c>
      <c r="K34" s="45" t="s">
        <v>2001</v>
      </c>
      <c r="L34" s="223" t="s">
        <v>125</v>
      </c>
      <c r="M34" s="142" t="s">
        <v>2002</v>
      </c>
      <c r="N34" s="85">
        <v>0</v>
      </c>
      <c r="O34" s="84"/>
    </row>
    <row r="35" spans="1:15" s="4" customFormat="1" ht="69" customHeight="1" x14ac:dyDescent="0.25">
      <c r="A35" s="82">
        <v>29</v>
      </c>
      <c r="B35" s="133" t="s">
        <v>120</v>
      </c>
      <c r="C35" s="133" t="s">
        <v>161</v>
      </c>
      <c r="D35" s="133" t="s">
        <v>149</v>
      </c>
      <c r="E35" s="122">
        <v>7</v>
      </c>
      <c r="F35" s="125" t="s">
        <v>205</v>
      </c>
      <c r="G35" s="140" t="s">
        <v>125</v>
      </c>
      <c r="H35" s="139" t="s">
        <v>125</v>
      </c>
      <c r="I35" s="133" t="s">
        <v>177</v>
      </c>
      <c r="J35" s="222" t="s">
        <v>125</v>
      </c>
      <c r="K35" s="5" t="s">
        <v>126</v>
      </c>
      <c r="L35" s="223" t="s">
        <v>125</v>
      </c>
      <c r="M35" s="224" t="s">
        <v>129</v>
      </c>
      <c r="N35" s="85">
        <v>0</v>
      </c>
      <c r="O35" s="84" t="s">
        <v>2003</v>
      </c>
    </row>
    <row r="36" spans="1:15" s="4" customFormat="1" ht="70.5" customHeight="1" x14ac:dyDescent="0.25">
      <c r="A36" s="82">
        <v>30</v>
      </c>
      <c r="B36" s="133" t="s">
        <v>120</v>
      </c>
      <c r="C36" s="133" t="s">
        <v>161</v>
      </c>
      <c r="D36" s="133" t="s">
        <v>149</v>
      </c>
      <c r="E36" s="122">
        <v>8</v>
      </c>
      <c r="F36" s="125" t="s">
        <v>207</v>
      </c>
      <c r="G36" s="140">
        <v>6</v>
      </c>
      <c r="H36" s="139">
        <v>0.2</v>
      </c>
      <c r="I36" s="133" t="s">
        <v>177</v>
      </c>
      <c r="J36" s="222">
        <v>2</v>
      </c>
      <c r="K36" s="5" t="s">
        <v>126</v>
      </c>
      <c r="L36" s="141" t="s">
        <v>129</v>
      </c>
      <c r="M36" s="137" t="s">
        <v>129</v>
      </c>
      <c r="N36" s="226">
        <v>0.2</v>
      </c>
      <c r="O36" s="84" t="s">
        <v>2004</v>
      </c>
    </row>
    <row r="37" spans="1:15" s="4" customFormat="1" ht="202.5" customHeight="1" x14ac:dyDescent="0.25">
      <c r="A37" s="82">
        <v>31</v>
      </c>
      <c r="B37" s="133" t="s">
        <v>120</v>
      </c>
      <c r="C37" s="133" t="s">
        <v>161</v>
      </c>
      <c r="D37" s="133" t="s">
        <v>149</v>
      </c>
      <c r="E37" s="122">
        <v>9</v>
      </c>
      <c r="F37" s="125" t="s">
        <v>209</v>
      </c>
      <c r="G37" s="140" t="s">
        <v>125</v>
      </c>
      <c r="H37" s="139" t="s">
        <v>125</v>
      </c>
      <c r="I37" s="133" t="s">
        <v>177</v>
      </c>
      <c r="J37" s="222">
        <v>3</v>
      </c>
      <c r="K37" s="5" t="s">
        <v>126</v>
      </c>
      <c r="L37" s="141" t="s">
        <v>129</v>
      </c>
      <c r="M37" s="137" t="s">
        <v>126</v>
      </c>
      <c r="N37" s="232">
        <v>0</v>
      </c>
      <c r="O37" s="84" t="s">
        <v>2005</v>
      </c>
    </row>
    <row r="38" spans="1:15" s="4" customFormat="1" ht="60"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99" customHeight="1" x14ac:dyDescent="0.25">
      <c r="A39" s="82">
        <v>33</v>
      </c>
      <c r="B39" s="133" t="s">
        <v>120</v>
      </c>
      <c r="C39" s="133" t="s">
        <v>161</v>
      </c>
      <c r="D39" s="133" t="s">
        <v>149</v>
      </c>
      <c r="E39" s="122" t="s">
        <v>212</v>
      </c>
      <c r="F39" s="125" t="s">
        <v>213</v>
      </c>
      <c r="G39" s="1422">
        <v>7</v>
      </c>
      <c r="H39" s="139" t="s">
        <v>125</v>
      </c>
      <c r="I39" s="133" t="s">
        <v>177</v>
      </c>
      <c r="J39" s="222" t="s">
        <v>142</v>
      </c>
      <c r="K39" s="5" t="s">
        <v>126</v>
      </c>
      <c r="L39" s="141" t="s">
        <v>126</v>
      </c>
      <c r="M39" s="137" t="s">
        <v>126</v>
      </c>
      <c r="N39" s="85">
        <v>0</v>
      </c>
      <c r="O39" s="84" t="s">
        <v>2006</v>
      </c>
    </row>
    <row r="40" spans="1:15" s="4" customFormat="1" ht="90" customHeight="1" x14ac:dyDescent="0.25">
      <c r="A40" s="82">
        <v>34</v>
      </c>
      <c r="B40" s="133" t="s">
        <v>120</v>
      </c>
      <c r="C40" s="133" t="s">
        <v>161</v>
      </c>
      <c r="D40" s="133" t="s">
        <v>149</v>
      </c>
      <c r="E40" s="122" t="s">
        <v>215</v>
      </c>
      <c r="F40" s="125" t="s">
        <v>216</v>
      </c>
      <c r="G40" s="1422"/>
      <c r="H40" s="139" t="s">
        <v>125</v>
      </c>
      <c r="I40" s="133" t="s">
        <v>177</v>
      </c>
      <c r="J40" s="222" t="s">
        <v>144</v>
      </c>
      <c r="K40" s="5" t="s">
        <v>129</v>
      </c>
      <c r="L40" s="141" t="s">
        <v>129</v>
      </c>
      <c r="M40" s="137" t="s">
        <v>129</v>
      </c>
      <c r="N40" s="85">
        <v>0</v>
      </c>
      <c r="O40" s="84" t="s">
        <v>2007</v>
      </c>
    </row>
    <row r="41" spans="1:15" s="4" customFormat="1" ht="168.75" customHeight="1" x14ac:dyDescent="0.25">
      <c r="A41" s="82">
        <v>35</v>
      </c>
      <c r="B41" s="133" t="s">
        <v>120</v>
      </c>
      <c r="C41" s="133" t="s">
        <v>161</v>
      </c>
      <c r="D41" s="133" t="s">
        <v>149</v>
      </c>
      <c r="E41" s="122" t="s">
        <v>218</v>
      </c>
      <c r="F41" s="125" t="s">
        <v>219</v>
      </c>
      <c r="G41" s="1422"/>
      <c r="H41" s="139" t="s">
        <v>125</v>
      </c>
      <c r="I41" s="133" t="s">
        <v>177</v>
      </c>
      <c r="J41" s="222" t="s">
        <v>146</v>
      </c>
      <c r="K41" s="5" t="s">
        <v>126</v>
      </c>
      <c r="L41" s="141" t="s">
        <v>126</v>
      </c>
      <c r="M41" s="137" t="s">
        <v>129</v>
      </c>
      <c r="N41" s="85">
        <v>0</v>
      </c>
      <c r="O41" s="84" t="s">
        <v>2008</v>
      </c>
    </row>
    <row r="42" spans="1:15" s="4" customFormat="1" ht="64.5" customHeight="1" x14ac:dyDescent="0.25">
      <c r="A42" s="82">
        <v>36</v>
      </c>
      <c r="B42" s="133" t="s">
        <v>120</v>
      </c>
      <c r="C42" s="133" t="s">
        <v>161</v>
      </c>
      <c r="D42" s="133" t="s">
        <v>149</v>
      </c>
      <c r="E42" s="122" t="s">
        <v>221</v>
      </c>
      <c r="F42" s="125" t="s">
        <v>222</v>
      </c>
      <c r="G42" s="1405"/>
      <c r="H42" s="139" t="s">
        <v>125</v>
      </c>
      <c r="I42" s="133" t="s">
        <v>166</v>
      </c>
      <c r="J42" s="222" t="s">
        <v>223</v>
      </c>
      <c r="K42" s="45" t="s">
        <v>126</v>
      </c>
      <c r="L42" s="141" t="s">
        <v>126</v>
      </c>
      <c r="M42" s="45" t="s">
        <v>126</v>
      </c>
      <c r="N42" s="85">
        <v>0</v>
      </c>
      <c r="O42" s="84"/>
    </row>
    <row r="43" spans="1:15" s="4" customFormat="1" ht="54.75" customHeight="1" x14ac:dyDescent="0.25">
      <c r="A43" s="82">
        <v>37</v>
      </c>
      <c r="B43" s="133" t="s">
        <v>120</v>
      </c>
      <c r="C43" s="133" t="s">
        <v>161</v>
      </c>
      <c r="D43" s="133" t="s">
        <v>149</v>
      </c>
      <c r="E43" s="122">
        <v>11</v>
      </c>
      <c r="F43" s="125" t="s">
        <v>226</v>
      </c>
      <c r="G43" s="1422">
        <v>8</v>
      </c>
      <c r="H43" s="139">
        <v>0.3</v>
      </c>
      <c r="I43" s="133" t="s">
        <v>159</v>
      </c>
      <c r="J43" s="222">
        <v>5</v>
      </c>
      <c r="K43" s="45">
        <v>21</v>
      </c>
      <c r="L43" s="272"/>
      <c r="M43" s="311">
        <v>1</v>
      </c>
      <c r="N43" s="236">
        <v>0.3</v>
      </c>
      <c r="O43" s="84" t="s">
        <v>2009</v>
      </c>
    </row>
    <row r="44" spans="1:15" s="4" customFormat="1" ht="54.75" customHeight="1" x14ac:dyDescent="0.25">
      <c r="A44" s="82">
        <v>38</v>
      </c>
      <c r="B44" s="133" t="s">
        <v>120</v>
      </c>
      <c r="C44" s="133" t="s">
        <v>161</v>
      </c>
      <c r="D44" s="133" t="s">
        <v>149</v>
      </c>
      <c r="E44" s="122" t="s">
        <v>228</v>
      </c>
      <c r="F44" s="125" t="s">
        <v>229</v>
      </c>
      <c r="G44" s="1422"/>
      <c r="H44" s="139" t="s">
        <v>125</v>
      </c>
      <c r="I44" s="133" t="s">
        <v>135</v>
      </c>
      <c r="J44" s="222" t="s">
        <v>151</v>
      </c>
      <c r="K44" s="132" t="s">
        <v>135</v>
      </c>
      <c r="L44" s="144" t="s">
        <v>135</v>
      </c>
      <c r="M44" s="142" t="s">
        <v>135</v>
      </c>
      <c r="N44" s="85">
        <v>0</v>
      </c>
      <c r="O44" s="84" t="s">
        <v>2010</v>
      </c>
    </row>
    <row r="45" spans="1:15" s="4" customFormat="1" ht="54" customHeight="1" x14ac:dyDescent="0.25">
      <c r="A45" s="82">
        <v>39</v>
      </c>
      <c r="B45" s="133" t="s">
        <v>120</v>
      </c>
      <c r="C45" s="133" t="s">
        <v>161</v>
      </c>
      <c r="D45" s="133" t="s">
        <v>149</v>
      </c>
      <c r="E45" s="122" t="s">
        <v>230</v>
      </c>
      <c r="F45" s="125" t="s">
        <v>231</v>
      </c>
      <c r="G45" s="1422"/>
      <c r="H45" s="139" t="s">
        <v>125</v>
      </c>
      <c r="I45" s="133" t="s">
        <v>124</v>
      </c>
      <c r="J45" s="222" t="s">
        <v>232</v>
      </c>
      <c r="K45" s="5" t="s">
        <v>129</v>
      </c>
      <c r="L45" s="144" t="s">
        <v>129</v>
      </c>
      <c r="M45" s="142" t="s">
        <v>129</v>
      </c>
      <c r="N45" s="85">
        <v>0</v>
      </c>
      <c r="O45" s="84"/>
    </row>
    <row r="46" spans="1:15" s="4" customFormat="1" ht="54" customHeight="1" x14ac:dyDescent="0.25">
      <c r="A46" s="82">
        <v>40</v>
      </c>
      <c r="B46" s="133" t="s">
        <v>120</v>
      </c>
      <c r="C46" s="133" t="s">
        <v>161</v>
      </c>
      <c r="D46" s="133" t="s">
        <v>149</v>
      </c>
      <c r="E46" s="122" t="s">
        <v>233</v>
      </c>
      <c r="F46" s="125" t="s">
        <v>234</v>
      </c>
      <c r="G46" s="1422"/>
      <c r="H46" s="139" t="s">
        <v>125</v>
      </c>
      <c r="I46" s="133" t="s">
        <v>124</v>
      </c>
      <c r="J46" s="222" t="s">
        <v>235</v>
      </c>
      <c r="K46" s="5" t="s">
        <v>129</v>
      </c>
      <c r="L46" s="144" t="s">
        <v>129</v>
      </c>
      <c r="M46" s="142" t="s">
        <v>129</v>
      </c>
      <c r="N46" s="85">
        <v>0</v>
      </c>
      <c r="O46" s="84"/>
    </row>
    <row r="47" spans="1:15" s="4" customFormat="1" ht="54" customHeight="1" x14ac:dyDescent="0.25">
      <c r="A47" s="82">
        <v>41</v>
      </c>
      <c r="B47" s="133" t="s">
        <v>120</v>
      </c>
      <c r="C47" s="133" t="s">
        <v>161</v>
      </c>
      <c r="D47" s="133" t="s">
        <v>149</v>
      </c>
      <c r="E47" s="122" t="s">
        <v>236</v>
      </c>
      <c r="F47" s="125" t="s">
        <v>237</v>
      </c>
      <c r="G47" s="1422"/>
      <c r="H47" s="139" t="s">
        <v>125</v>
      </c>
      <c r="I47" s="133" t="s">
        <v>124</v>
      </c>
      <c r="J47" s="222" t="s">
        <v>238</v>
      </c>
      <c r="K47" s="5" t="s">
        <v>126</v>
      </c>
      <c r="L47" s="144" t="s">
        <v>129</v>
      </c>
      <c r="M47" s="142" t="s">
        <v>129</v>
      </c>
      <c r="N47" s="85">
        <v>0</v>
      </c>
      <c r="O47" s="84"/>
    </row>
    <row r="48" spans="1:15" s="4" customFormat="1" ht="54" customHeight="1" x14ac:dyDescent="0.25">
      <c r="A48" s="82">
        <v>42</v>
      </c>
      <c r="B48" s="133" t="s">
        <v>120</v>
      </c>
      <c r="C48" s="133" t="s">
        <v>161</v>
      </c>
      <c r="D48" s="133" t="s">
        <v>149</v>
      </c>
      <c r="E48" s="122" t="s">
        <v>239</v>
      </c>
      <c r="F48" s="125" t="s">
        <v>240</v>
      </c>
      <c r="G48" s="1422"/>
      <c r="H48" s="139" t="s">
        <v>125</v>
      </c>
      <c r="I48" s="133" t="s">
        <v>124</v>
      </c>
      <c r="J48" s="222" t="s">
        <v>241</v>
      </c>
      <c r="K48" s="5" t="s">
        <v>126</v>
      </c>
      <c r="L48" s="144" t="s">
        <v>129</v>
      </c>
      <c r="M48" s="142" t="s">
        <v>129</v>
      </c>
      <c r="N48" s="85">
        <v>0</v>
      </c>
      <c r="O48" s="84"/>
    </row>
    <row r="49" spans="1:15" s="4" customFormat="1" ht="55.5" customHeight="1" x14ac:dyDescent="0.25">
      <c r="A49" s="82">
        <v>43</v>
      </c>
      <c r="B49" s="133" t="s">
        <v>120</v>
      </c>
      <c r="C49" s="133" t="s">
        <v>161</v>
      </c>
      <c r="D49" s="133" t="s">
        <v>149</v>
      </c>
      <c r="E49" s="122" t="s">
        <v>242</v>
      </c>
      <c r="F49" s="125" t="s">
        <v>243</v>
      </c>
      <c r="G49" s="1422"/>
      <c r="H49" s="139" t="s">
        <v>125</v>
      </c>
      <c r="I49" s="133" t="s">
        <v>124</v>
      </c>
      <c r="J49" s="222" t="s">
        <v>244</v>
      </c>
      <c r="K49" s="5" t="s">
        <v>129</v>
      </c>
      <c r="L49" s="144" t="s">
        <v>129</v>
      </c>
      <c r="M49" s="142" t="s">
        <v>129</v>
      </c>
      <c r="N49" s="85">
        <v>0</v>
      </c>
      <c r="O49" s="84"/>
    </row>
    <row r="50" spans="1:15" s="4" customFormat="1" ht="55.5" customHeight="1" x14ac:dyDescent="0.25">
      <c r="A50" s="82">
        <v>44</v>
      </c>
      <c r="B50" s="133" t="s">
        <v>120</v>
      </c>
      <c r="C50" s="133" t="s">
        <v>161</v>
      </c>
      <c r="D50" s="133" t="s">
        <v>149</v>
      </c>
      <c r="E50" s="122" t="s">
        <v>245</v>
      </c>
      <c r="F50" s="125" t="s">
        <v>246</v>
      </c>
      <c r="G50" s="1422"/>
      <c r="H50" s="139" t="s">
        <v>125</v>
      </c>
      <c r="I50" s="133" t="s">
        <v>124</v>
      </c>
      <c r="J50" s="222" t="s">
        <v>247</v>
      </c>
      <c r="K50" s="5" t="s">
        <v>126</v>
      </c>
      <c r="L50" s="144" t="s">
        <v>126</v>
      </c>
      <c r="M50" s="142" t="s">
        <v>126</v>
      </c>
      <c r="N50" s="85">
        <v>0</v>
      </c>
      <c r="O50" s="84"/>
    </row>
    <row r="51" spans="1:15" s="4" customFormat="1" ht="55.5" customHeight="1" x14ac:dyDescent="0.25">
      <c r="A51" s="82">
        <v>45</v>
      </c>
      <c r="B51" s="133" t="s">
        <v>120</v>
      </c>
      <c r="C51" s="133" t="s">
        <v>161</v>
      </c>
      <c r="D51" s="133" t="s">
        <v>149</v>
      </c>
      <c r="E51" s="122" t="s">
        <v>248</v>
      </c>
      <c r="F51" s="125" t="s">
        <v>249</v>
      </c>
      <c r="G51" s="1422"/>
      <c r="H51" s="139" t="s">
        <v>125</v>
      </c>
      <c r="I51" s="133" t="s">
        <v>124</v>
      </c>
      <c r="J51" s="222" t="s">
        <v>250</v>
      </c>
      <c r="K51" s="5" t="s">
        <v>129</v>
      </c>
      <c r="L51" s="144" t="s">
        <v>129</v>
      </c>
      <c r="M51" s="142" t="s">
        <v>129</v>
      </c>
      <c r="N51" s="85">
        <v>0</v>
      </c>
      <c r="O51" s="84" t="s">
        <v>2011</v>
      </c>
    </row>
    <row r="52" spans="1:15" s="4" customFormat="1" ht="57" customHeight="1" x14ac:dyDescent="0.25">
      <c r="A52" s="82">
        <v>46</v>
      </c>
      <c r="B52" s="133" t="s">
        <v>120</v>
      </c>
      <c r="C52" s="133" t="s">
        <v>161</v>
      </c>
      <c r="D52" s="133" t="s">
        <v>149</v>
      </c>
      <c r="E52" s="122" t="s">
        <v>251</v>
      </c>
      <c r="F52" s="125" t="s">
        <v>252</v>
      </c>
      <c r="G52" s="1422"/>
      <c r="H52" s="139" t="s">
        <v>125</v>
      </c>
      <c r="I52" s="133" t="s">
        <v>124</v>
      </c>
      <c r="J52" s="222" t="s">
        <v>253</v>
      </c>
      <c r="K52" s="5" t="s">
        <v>129</v>
      </c>
      <c r="L52" s="144" t="s">
        <v>126</v>
      </c>
      <c r="M52" s="142" t="s">
        <v>126</v>
      </c>
      <c r="N52" s="85">
        <v>0</v>
      </c>
      <c r="O52" s="84"/>
    </row>
    <row r="53" spans="1:15" s="4" customFormat="1" ht="57" customHeight="1" x14ac:dyDescent="0.25">
      <c r="A53" s="82">
        <v>47</v>
      </c>
      <c r="B53" s="133" t="s">
        <v>120</v>
      </c>
      <c r="C53" s="133" t="s">
        <v>161</v>
      </c>
      <c r="D53" s="133" t="s">
        <v>149</v>
      </c>
      <c r="E53" s="122" t="s">
        <v>254</v>
      </c>
      <c r="F53" s="125" t="s">
        <v>255</v>
      </c>
      <c r="G53" s="1422"/>
      <c r="H53" s="139" t="s">
        <v>125</v>
      </c>
      <c r="I53" s="133" t="s">
        <v>124</v>
      </c>
      <c r="J53" s="222" t="s">
        <v>256</v>
      </c>
      <c r="K53" s="5" t="s">
        <v>129</v>
      </c>
      <c r="L53" s="144" t="s">
        <v>129</v>
      </c>
      <c r="M53" s="142" t="s">
        <v>129</v>
      </c>
      <c r="N53" s="85">
        <v>0</v>
      </c>
      <c r="O53" s="84"/>
    </row>
    <row r="54" spans="1:15" s="4" customFormat="1" ht="57" customHeight="1" x14ac:dyDescent="0.25">
      <c r="A54" s="82">
        <v>48</v>
      </c>
      <c r="B54" s="133" t="s">
        <v>120</v>
      </c>
      <c r="C54" s="133" t="s">
        <v>161</v>
      </c>
      <c r="D54" s="133" t="s">
        <v>149</v>
      </c>
      <c r="E54" s="122" t="s">
        <v>257</v>
      </c>
      <c r="F54" s="125" t="s">
        <v>258</v>
      </c>
      <c r="G54" s="1422"/>
      <c r="H54" s="139" t="s">
        <v>125</v>
      </c>
      <c r="I54" s="133" t="s">
        <v>124</v>
      </c>
      <c r="J54" s="222" t="s">
        <v>259</v>
      </c>
      <c r="K54" s="5" t="s">
        <v>129</v>
      </c>
      <c r="L54" s="144" t="s">
        <v>129</v>
      </c>
      <c r="M54" s="142" t="s">
        <v>129</v>
      </c>
      <c r="N54" s="85">
        <v>0</v>
      </c>
      <c r="O54" s="84"/>
    </row>
    <row r="55" spans="1:15" s="4" customFormat="1" ht="50.25" customHeight="1" x14ac:dyDescent="0.25">
      <c r="A55" s="82">
        <v>49</v>
      </c>
      <c r="B55" s="133" t="s">
        <v>120</v>
      </c>
      <c r="C55" s="133" t="s">
        <v>161</v>
      </c>
      <c r="D55" s="133" t="s">
        <v>149</v>
      </c>
      <c r="E55" s="122" t="s">
        <v>260</v>
      </c>
      <c r="F55" s="125" t="s">
        <v>261</v>
      </c>
      <c r="G55" s="1422"/>
      <c r="H55" s="139" t="s">
        <v>125</v>
      </c>
      <c r="I55" s="133" t="s">
        <v>124</v>
      </c>
      <c r="J55" s="222" t="s">
        <v>262</v>
      </c>
      <c r="K55" s="5" t="s">
        <v>126</v>
      </c>
      <c r="L55" s="144" t="s">
        <v>129</v>
      </c>
      <c r="M55" s="142" t="s">
        <v>129</v>
      </c>
      <c r="N55" s="85">
        <v>0</v>
      </c>
      <c r="O55" s="84"/>
    </row>
    <row r="56" spans="1:15" s="4" customFormat="1" ht="90.75" customHeight="1" x14ac:dyDescent="0.25">
      <c r="A56" s="82">
        <v>50</v>
      </c>
      <c r="B56" s="133" t="s">
        <v>120</v>
      </c>
      <c r="C56" s="133" t="s">
        <v>161</v>
      </c>
      <c r="D56" s="133" t="s">
        <v>149</v>
      </c>
      <c r="E56" s="122" t="s">
        <v>263</v>
      </c>
      <c r="F56" s="125" t="s">
        <v>264</v>
      </c>
      <c r="G56" s="1405"/>
      <c r="H56" s="139" t="s">
        <v>125</v>
      </c>
      <c r="I56" s="133" t="s">
        <v>265</v>
      </c>
      <c r="J56" s="222" t="s">
        <v>266</v>
      </c>
      <c r="K56" s="5"/>
      <c r="L56" s="144" t="s">
        <v>2012</v>
      </c>
      <c r="M56" s="142" t="s">
        <v>2012</v>
      </c>
      <c r="N56" s="85">
        <v>0</v>
      </c>
      <c r="O56" s="84" t="s">
        <v>2012</v>
      </c>
    </row>
    <row r="57" spans="1:15" s="4" customFormat="1" ht="286.5" customHeight="1" x14ac:dyDescent="0.25">
      <c r="A57" s="82">
        <v>51</v>
      </c>
      <c r="B57" s="133" t="s">
        <v>120</v>
      </c>
      <c r="C57" s="133" t="s">
        <v>268</v>
      </c>
      <c r="D57" s="133" t="s">
        <v>149</v>
      </c>
      <c r="E57" s="122">
        <v>12</v>
      </c>
      <c r="F57" s="125" t="s">
        <v>269</v>
      </c>
      <c r="G57" s="140">
        <v>9</v>
      </c>
      <c r="H57" s="139">
        <v>0.1</v>
      </c>
      <c r="I57" s="133" t="s">
        <v>124</v>
      </c>
      <c r="J57" s="222">
        <v>6</v>
      </c>
      <c r="K57" s="5" t="s">
        <v>126</v>
      </c>
      <c r="L57" s="141" t="s">
        <v>129</v>
      </c>
      <c r="M57" s="137" t="s">
        <v>129</v>
      </c>
      <c r="N57" s="236">
        <v>0.1</v>
      </c>
      <c r="O57" s="84" t="s">
        <v>2013</v>
      </c>
    </row>
    <row r="58" spans="1:15" s="4" customFormat="1" ht="49.5" customHeight="1" x14ac:dyDescent="0.25">
      <c r="A58" s="82">
        <v>52</v>
      </c>
      <c r="B58" s="133" t="s">
        <v>120</v>
      </c>
      <c r="C58" s="133" t="s">
        <v>268</v>
      </c>
      <c r="D58" s="133" t="s">
        <v>149</v>
      </c>
      <c r="E58" s="122" t="s">
        <v>271</v>
      </c>
      <c r="F58" s="125" t="s">
        <v>272</v>
      </c>
      <c r="G58" s="140" t="s">
        <v>125</v>
      </c>
      <c r="H58" s="139" t="s">
        <v>125</v>
      </c>
      <c r="I58" s="133" t="s">
        <v>166</v>
      </c>
      <c r="J58" s="222" t="s">
        <v>125</v>
      </c>
      <c r="K58" s="48" t="s">
        <v>126</v>
      </c>
      <c r="L58" s="223" t="s">
        <v>125</v>
      </c>
      <c r="M58" s="142" t="s">
        <v>2014</v>
      </c>
      <c r="N58" s="85">
        <v>0</v>
      </c>
      <c r="O58" s="84" t="s">
        <v>2015</v>
      </c>
    </row>
    <row r="59" spans="1:15" s="4" customFormat="1" ht="78" customHeight="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129</v>
      </c>
      <c r="N59" s="236">
        <v>0.1</v>
      </c>
      <c r="O59" s="84" t="s">
        <v>2016</v>
      </c>
    </row>
    <row r="60" spans="1:15" s="4" customFormat="1" ht="57" customHeight="1" x14ac:dyDescent="0.25">
      <c r="A60" s="82">
        <v>54</v>
      </c>
      <c r="B60" s="133" t="s">
        <v>120</v>
      </c>
      <c r="C60" s="133" t="s">
        <v>268</v>
      </c>
      <c r="D60" s="133" t="s">
        <v>149</v>
      </c>
      <c r="E60" s="122">
        <v>14</v>
      </c>
      <c r="F60" s="125" t="s">
        <v>277</v>
      </c>
      <c r="G60" s="140" t="s">
        <v>125</v>
      </c>
      <c r="H60" s="139" t="s">
        <v>125</v>
      </c>
      <c r="I60" s="133" t="s">
        <v>278</v>
      </c>
      <c r="J60" s="222">
        <v>7</v>
      </c>
      <c r="K60" s="75">
        <v>1</v>
      </c>
      <c r="L60" s="330">
        <v>1</v>
      </c>
      <c r="M60" s="279">
        <v>1</v>
      </c>
      <c r="N60" s="85">
        <v>0</v>
      </c>
      <c r="O60" s="84" t="s">
        <v>2017</v>
      </c>
    </row>
    <row r="61" spans="1:15" s="4" customFormat="1" ht="57" customHeight="1" x14ac:dyDescent="0.25">
      <c r="A61" s="82">
        <v>55</v>
      </c>
      <c r="B61" s="133" t="s">
        <v>120</v>
      </c>
      <c r="C61" s="133" t="s">
        <v>268</v>
      </c>
      <c r="D61" s="133" t="s">
        <v>149</v>
      </c>
      <c r="E61" s="122">
        <v>15</v>
      </c>
      <c r="F61" s="125" t="s">
        <v>279</v>
      </c>
      <c r="G61" s="140">
        <v>11</v>
      </c>
      <c r="H61" s="139" t="s">
        <v>280</v>
      </c>
      <c r="I61" s="133" t="s">
        <v>278</v>
      </c>
      <c r="J61" s="222">
        <v>8</v>
      </c>
      <c r="K61" s="75">
        <v>1</v>
      </c>
      <c r="L61" s="330">
        <v>1</v>
      </c>
      <c r="M61" s="279">
        <v>1</v>
      </c>
      <c r="N61" s="280">
        <v>0.5</v>
      </c>
      <c r="O61" s="84" t="s">
        <v>2017</v>
      </c>
    </row>
    <row r="62" spans="1:15" s="4" customFormat="1" ht="152.25" customHeight="1" x14ac:dyDescent="0.25">
      <c r="A62" s="82">
        <v>56</v>
      </c>
      <c r="B62" s="133" t="s">
        <v>120</v>
      </c>
      <c r="C62" s="133" t="s">
        <v>268</v>
      </c>
      <c r="D62" s="133" t="s">
        <v>149</v>
      </c>
      <c r="E62" s="122">
        <v>16</v>
      </c>
      <c r="F62" s="125" t="s">
        <v>283</v>
      </c>
      <c r="G62" s="140" t="s">
        <v>125</v>
      </c>
      <c r="H62" s="139" t="s">
        <v>125</v>
      </c>
      <c r="I62" s="133" t="s">
        <v>166</v>
      </c>
      <c r="J62" s="222" t="s">
        <v>125</v>
      </c>
      <c r="K62" s="45" t="s">
        <v>2018</v>
      </c>
      <c r="L62" s="223" t="s">
        <v>125</v>
      </c>
      <c r="M62" s="142" t="s">
        <v>2019</v>
      </c>
      <c r="N62" s="85">
        <v>0</v>
      </c>
      <c r="O62" s="84" t="s">
        <v>2020</v>
      </c>
    </row>
    <row r="63" spans="1:15" s="4" customFormat="1" ht="123.75" customHeight="1" x14ac:dyDescent="0.25">
      <c r="A63" s="82"/>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84" t="s">
        <v>2021</v>
      </c>
    </row>
    <row r="64" spans="1:15" s="4" customFormat="1" ht="60" customHeight="1" x14ac:dyDescent="0.25">
      <c r="A64" s="82">
        <v>58</v>
      </c>
      <c r="B64" s="133" t="s">
        <v>120</v>
      </c>
      <c r="C64" s="133" t="s">
        <v>268</v>
      </c>
      <c r="D64" s="133" t="s">
        <v>149</v>
      </c>
      <c r="E64" s="122" t="s">
        <v>289</v>
      </c>
      <c r="F64" s="125" t="s">
        <v>290</v>
      </c>
      <c r="G64" s="140" t="s">
        <v>125</v>
      </c>
      <c r="H64" s="139" t="s">
        <v>125</v>
      </c>
      <c r="I64" s="133" t="s">
        <v>166</v>
      </c>
      <c r="J64" s="222" t="s">
        <v>125</v>
      </c>
      <c r="K64" s="5" t="s">
        <v>129</v>
      </c>
      <c r="L64" s="223" t="s">
        <v>125</v>
      </c>
      <c r="M64" s="142" t="s">
        <v>2022</v>
      </c>
      <c r="N64" s="85">
        <v>0</v>
      </c>
      <c r="O64" s="84" t="s">
        <v>2023</v>
      </c>
    </row>
    <row r="65" spans="1:15" s="4" customFormat="1" ht="207" customHeight="1"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t="s">
        <v>2024</v>
      </c>
    </row>
    <row r="66" spans="1:15" s="4" customFormat="1" ht="81.75" customHeight="1"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474" t="s">
        <v>2003</v>
      </c>
    </row>
    <row r="67" spans="1:15" s="4" customFormat="1" ht="261" customHeight="1" x14ac:dyDescent="0.25">
      <c r="A67" s="82">
        <v>61</v>
      </c>
      <c r="B67" s="133" t="s">
        <v>293</v>
      </c>
      <c r="C67" s="133" t="s">
        <v>294</v>
      </c>
      <c r="D67" s="133" t="s">
        <v>300</v>
      </c>
      <c r="E67" s="122">
        <v>20</v>
      </c>
      <c r="F67" s="125" t="s">
        <v>301</v>
      </c>
      <c r="G67" s="140" t="s">
        <v>125</v>
      </c>
      <c r="H67" s="139" t="s">
        <v>125</v>
      </c>
      <c r="I67" s="133" t="s">
        <v>159</v>
      </c>
      <c r="J67" s="222">
        <v>10</v>
      </c>
      <c r="K67" s="45">
        <v>13</v>
      </c>
      <c r="L67" s="272">
        <v>14</v>
      </c>
      <c r="M67" s="269">
        <v>14</v>
      </c>
      <c r="N67" s="85">
        <v>0</v>
      </c>
      <c r="O67" s="84" t="s">
        <v>2025</v>
      </c>
    </row>
    <row r="68" spans="1:15" s="4" customFormat="1" ht="270" customHeight="1" x14ac:dyDescent="0.25">
      <c r="A68" s="82">
        <v>62</v>
      </c>
      <c r="B68" s="133" t="s">
        <v>293</v>
      </c>
      <c r="C68" s="133" t="s">
        <v>294</v>
      </c>
      <c r="D68" s="133" t="s">
        <v>300</v>
      </c>
      <c r="E68" s="122">
        <v>21</v>
      </c>
      <c r="F68" s="125" t="s">
        <v>302</v>
      </c>
      <c r="G68" s="140">
        <v>15</v>
      </c>
      <c r="H68" s="139">
        <v>0.85</v>
      </c>
      <c r="I68" s="133" t="s">
        <v>159</v>
      </c>
      <c r="J68" s="222">
        <v>13</v>
      </c>
      <c r="K68" s="45">
        <v>0</v>
      </c>
      <c r="L68" s="272">
        <v>14</v>
      </c>
      <c r="M68" s="311">
        <v>0</v>
      </c>
      <c r="N68" s="236">
        <v>0</v>
      </c>
      <c r="O68" s="84" t="s">
        <v>2026</v>
      </c>
    </row>
    <row r="69" spans="1:15" s="4" customFormat="1" ht="131.25" customHeight="1"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84" t="s">
        <v>2027</v>
      </c>
    </row>
    <row r="70" spans="1:15" s="4" customFormat="1" ht="59.25" customHeight="1" x14ac:dyDescent="0.25">
      <c r="A70" s="82">
        <v>64</v>
      </c>
      <c r="B70" s="133" t="s">
        <v>293</v>
      </c>
      <c r="C70" s="133" t="s">
        <v>304</v>
      </c>
      <c r="D70" s="133" t="s">
        <v>295</v>
      </c>
      <c r="E70" s="122" t="s">
        <v>306</v>
      </c>
      <c r="F70" s="125" t="s">
        <v>307</v>
      </c>
      <c r="G70" s="140" t="s">
        <v>125</v>
      </c>
      <c r="H70" s="139" t="s">
        <v>125</v>
      </c>
      <c r="I70" s="133" t="s">
        <v>166</v>
      </c>
      <c r="J70" s="222" t="s">
        <v>125</v>
      </c>
      <c r="K70" s="132" t="s">
        <v>2028</v>
      </c>
      <c r="L70" s="223" t="s">
        <v>125</v>
      </c>
      <c r="M70" s="132" t="s">
        <v>2028</v>
      </c>
      <c r="N70" s="85">
        <v>0</v>
      </c>
      <c r="O70" s="84" t="s">
        <v>2029</v>
      </c>
    </row>
    <row r="71" spans="1:15" s="4" customFormat="1" ht="59.25" customHeight="1"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84"/>
    </row>
    <row r="72" spans="1:15" s="4" customFormat="1" ht="39" customHeight="1" x14ac:dyDescent="0.25">
      <c r="A72" s="82">
        <v>66</v>
      </c>
      <c r="B72" s="133" t="s">
        <v>293</v>
      </c>
      <c r="C72" s="133" t="s">
        <v>304</v>
      </c>
      <c r="D72" s="133" t="s">
        <v>295</v>
      </c>
      <c r="E72" s="122" t="s">
        <v>311</v>
      </c>
      <c r="F72" s="125" t="s">
        <v>312</v>
      </c>
      <c r="G72" s="140" t="s">
        <v>125</v>
      </c>
      <c r="H72" s="139" t="s">
        <v>125</v>
      </c>
      <c r="I72" s="133" t="s">
        <v>166</v>
      </c>
      <c r="J72" s="222" t="s">
        <v>125</v>
      </c>
      <c r="K72" s="48" t="s">
        <v>2030</v>
      </c>
      <c r="L72" s="223" t="s">
        <v>125</v>
      </c>
      <c r="M72" s="48" t="s">
        <v>2030</v>
      </c>
      <c r="N72" s="85">
        <v>0</v>
      </c>
      <c r="O72" s="84"/>
    </row>
    <row r="73" spans="1:15" s="4" customFormat="1" ht="60.75" customHeight="1"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474" t="s">
        <v>2031</v>
      </c>
    </row>
    <row r="74" spans="1:15" s="4" customFormat="1" ht="351.75" customHeight="1" x14ac:dyDescent="0.25">
      <c r="A74" s="82">
        <v>68</v>
      </c>
      <c r="B74" s="133" t="s">
        <v>293</v>
      </c>
      <c r="C74" s="133" t="s">
        <v>304</v>
      </c>
      <c r="D74" s="133" t="s">
        <v>295</v>
      </c>
      <c r="E74" s="122">
        <v>25</v>
      </c>
      <c r="F74" s="125" t="s">
        <v>316</v>
      </c>
      <c r="G74" s="140" t="s">
        <v>125</v>
      </c>
      <c r="H74" s="139" t="s">
        <v>125</v>
      </c>
      <c r="I74" s="133" t="s">
        <v>159</v>
      </c>
      <c r="J74" s="222">
        <v>11</v>
      </c>
      <c r="K74" s="45">
        <v>5</v>
      </c>
      <c r="L74" s="272">
        <v>6</v>
      </c>
      <c r="M74" s="269">
        <v>6</v>
      </c>
      <c r="N74" s="85">
        <v>0</v>
      </c>
      <c r="O74" s="84" t="s">
        <v>2032</v>
      </c>
    </row>
    <row r="75" spans="1:15" s="4" customFormat="1" ht="81.75" customHeight="1" x14ac:dyDescent="0.25">
      <c r="A75" s="82">
        <v>69</v>
      </c>
      <c r="B75" s="133" t="s">
        <v>293</v>
      </c>
      <c r="C75" s="133" t="s">
        <v>304</v>
      </c>
      <c r="D75" s="133" t="s">
        <v>295</v>
      </c>
      <c r="E75" s="122">
        <v>26</v>
      </c>
      <c r="F75" s="125" t="s">
        <v>318</v>
      </c>
      <c r="G75" s="140" t="s">
        <v>125</v>
      </c>
      <c r="H75" s="139" t="s">
        <v>125</v>
      </c>
      <c r="I75" s="133" t="s">
        <v>159</v>
      </c>
      <c r="J75" s="222">
        <v>15</v>
      </c>
      <c r="K75" s="45">
        <v>1</v>
      </c>
      <c r="L75" s="272">
        <v>2</v>
      </c>
      <c r="M75" s="269">
        <v>2</v>
      </c>
      <c r="N75" s="85">
        <v>0</v>
      </c>
      <c r="O75" s="84" t="s">
        <v>2033</v>
      </c>
    </row>
    <row r="76" spans="1:15" s="4" customFormat="1" ht="60.75" customHeight="1" x14ac:dyDescent="0.25">
      <c r="A76" s="82">
        <v>70</v>
      </c>
      <c r="B76" s="133" t="s">
        <v>293</v>
      </c>
      <c r="C76" s="133" t="s">
        <v>304</v>
      </c>
      <c r="D76" s="133" t="s">
        <v>300</v>
      </c>
      <c r="E76" s="122">
        <v>27</v>
      </c>
      <c r="F76" s="125" t="s">
        <v>320</v>
      </c>
      <c r="G76" s="140" t="s">
        <v>125</v>
      </c>
      <c r="H76" s="139" t="s">
        <v>125</v>
      </c>
      <c r="I76" s="133" t="s">
        <v>321</v>
      </c>
      <c r="J76" s="222">
        <v>16</v>
      </c>
      <c r="K76" s="48" t="s">
        <v>2034</v>
      </c>
      <c r="L76" s="283">
        <v>178.25</v>
      </c>
      <c r="M76" s="284">
        <v>178.25</v>
      </c>
      <c r="N76" s="85">
        <v>0</v>
      </c>
      <c r="O76" s="84" t="s">
        <v>2035</v>
      </c>
    </row>
    <row r="77" spans="1:15" s="4" customFormat="1" ht="55.5" customHeight="1" x14ac:dyDescent="0.25">
      <c r="A77" s="82">
        <v>71</v>
      </c>
      <c r="B77" s="133" t="s">
        <v>293</v>
      </c>
      <c r="C77" s="133" t="s">
        <v>304</v>
      </c>
      <c r="D77" s="133" t="s">
        <v>300</v>
      </c>
      <c r="E77" s="122" t="s">
        <v>323</v>
      </c>
      <c r="F77" s="125" t="s">
        <v>324</v>
      </c>
      <c r="G77" s="140" t="s">
        <v>125</v>
      </c>
      <c r="H77" s="139" t="s">
        <v>125</v>
      </c>
      <c r="I77" s="133" t="s">
        <v>159</v>
      </c>
      <c r="J77" s="222" t="s">
        <v>325</v>
      </c>
      <c r="K77" s="48">
        <v>5339</v>
      </c>
      <c r="L77" s="272">
        <v>5070</v>
      </c>
      <c r="M77" s="269">
        <v>5070</v>
      </c>
      <c r="N77" s="85">
        <v>0</v>
      </c>
      <c r="O77" s="84" t="s">
        <v>2036</v>
      </c>
    </row>
    <row r="78" spans="1:15" s="4" customFormat="1" ht="55.5" customHeight="1" x14ac:dyDescent="0.25">
      <c r="A78" s="82">
        <v>72</v>
      </c>
      <c r="B78" s="133" t="s">
        <v>293</v>
      </c>
      <c r="C78" s="133" t="s">
        <v>304</v>
      </c>
      <c r="D78" s="133" t="s">
        <v>300</v>
      </c>
      <c r="E78" s="122" t="s">
        <v>327</v>
      </c>
      <c r="F78" s="125" t="s">
        <v>328</v>
      </c>
      <c r="G78" s="140" t="s">
        <v>125</v>
      </c>
      <c r="H78" s="139" t="s">
        <v>125</v>
      </c>
      <c r="I78" s="133" t="s">
        <v>321</v>
      </c>
      <c r="J78" s="222">
        <v>17</v>
      </c>
      <c r="K78" s="48" t="s">
        <v>2037</v>
      </c>
      <c r="L78" s="283">
        <v>1572</v>
      </c>
      <c r="M78" s="284">
        <v>1572</v>
      </c>
      <c r="N78" s="85">
        <v>0</v>
      </c>
      <c r="O78" s="84" t="s">
        <v>2038</v>
      </c>
    </row>
    <row r="79" spans="1:15" s="4" customFormat="1" ht="55.5" customHeight="1" x14ac:dyDescent="0.25">
      <c r="A79" s="82">
        <v>73</v>
      </c>
      <c r="B79" s="133" t="s">
        <v>293</v>
      </c>
      <c r="C79" s="133" t="s">
        <v>304</v>
      </c>
      <c r="D79" s="133" t="s">
        <v>330</v>
      </c>
      <c r="E79" s="122">
        <v>28</v>
      </c>
      <c r="F79" s="125" t="s">
        <v>331</v>
      </c>
      <c r="G79" s="140" t="s">
        <v>125</v>
      </c>
      <c r="H79" s="139" t="s">
        <v>125</v>
      </c>
      <c r="I79" s="133" t="s">
        <v>321</v>
      </c>
      <c r="J79" s="222">
        <v>18</v>
      </c>
      <c r="K79" s="48" t="s">
        <v>2039</v>
      </c>
      <c r="L79" s="292" t="s">
        <v>2040</v>
      </c>
      <c r="M79" s="324">
        <v>108.25</v>
      </c>
      <c r="N79" s="85">
        <v>0</v>
      </c>
      <c r="O79" s="84" t="s">
        <v>2041</v>
      </c>
    </row>
    <row r="80" spans="1:15" s="4" customFormat="1" ht="51" customHeight="1" x14ac:dyDescent="0.25">
      <c r="A80" s="82">
        <v>74</v>
      </c>
      <c r="B80" s="133" t="s">
        <v>293</v>
      </c>
      <c r="C80" s="133" t="s">
        <v>304</v>
      </c>
      <c r="D80" s="133" t="s">
        <v>330</v>
      </c>
      <c r="E80" s="122" t="s">
        <v>333</v>
      </c>
      <c r="F80" s="125" t="s">
        <v>334</v>
      </c>
      <c r="G80" s="140" t="s">
        <v>125</v>
      </c>
      <c r="H80" s="139" t="s">
        <v>125</v>
      </c>
      <c r="I80" s="133" t="s">
        <v>159</v>
      </c>
      <c r="J80" s="222" t="s">
        <v>335</v>
      </c>
      <c r="K80" s="48">
        <v>2395</v>
      </c>
      <c r="L80" s="272">
        <v>3369</v>
      </c>
      <c r="M80" s="269">
        <v>3369</v>
      </c>
      <c r="N80" s="85">
        <v>0</v>
      </c>
      <c r="O80" s="84" t="s">
        <v>2042</v>
      </c>
    </row>
    <row r="81" spans="1:15" s="4" customFormat="1" ht="51" customHeight="1" x14ac:dyDescent="0.25">
      <c r="A81" s="82">
        <v>75</v>
      </c>
      <c r="B81" s="133" t="s">
        <v>293</v>
      </c>
      <c r="C81" s="133" t="s">
        <v>304</v>
      </c>
      <c r="D81" s="133" t="s">
        <v>330</v>
      </c>
      <c r="E81" s="122" t="s">
        <v>337</v>
      </c>
      <c r="F81" s="125" t="s">
        <v>338</v>
      </c>
      <c r="G81" s="140" t="s">
        <v>125</v>
      </c>
      <c r="H81" s="139" t="s">
        <v>125</v>
      </c>
      <c r="I81" s="133" t="s">
        <v>321</v>
      </c>
      <c r="J81" s="222">
        <v>19</v>
      </c>
      <c r="K81" s="45">
        <v>0</v>
      </c>
      <c r="L81" s="283">
        <v>0</v>
      </c>
      <c r="M81" s="312">
        <v>0</v>
      </c>
      <c r="N81" s="85">
        <v>0</v>
      </c>
      <c r="O81" s="84"/>
    </row>
    <row r="82" spans="1:15" s="4" customFormat="1" ht="51" customHeight="1" x14ac:dyDescent="0.25">
      <c r="A82" s="82">
        <v>76</v>
      </c>
      <c r="B82" s="133" t="s">
        <v>293</v>
      </c>
      <c r="C82" s="133" t="s">
        <v>304</v>
      </c>
      <c r="D82" s="133" t="s">
        <v>339</v>
      </c>
      <c r="E82" s="122">
        <v>29</v>
      </c>
      <c r="F82" s="125" t="s">
        <v>340</v>
      </c>
      <c r="G82" s="140" t="s">
        <v>125</v>
      </c>
      <c r="H82" s="139" t="s">
        <v>125</v>
      </c>
      <c r="I82" s="133" t="s">
        <v>166</v>
      </c>
      <c r="J82" s="222">
        <v>20</v>
      </c>
      <c r="K82" s="48" t="s">
        <v>2043</v>
      </c>
      <c r="L82" s="144" t="s">
        <v>2044</v>
      </c>
      <c r="M82" s="48" t="s">
        <v>2044</v>
      </c>
      <c r="N82" s="85">
        <v>0</v>
      </c>
      <c r="O82" s="84"/>
    </row>
    <row r="83" spans="1:15" s="4" customFormat="1" ht="51" customHeight="1" x14ac:dyDescent="0.25">
      <c r="A83" s="82">
        <v>77</v>
      </c>
      <c r="B83" s="133" t="s">
        <v>293</v>
      </c>
      <c r="C83" s="133" t="s">
        <v>304</v>
      </c>
      <c r="D83" s="133" t="s">
        <v>339</v>
      </c>
      <c r="E83" s="122" t="s">
        <v>344</v>
      </c>
      <c r="F83" s="125" t="s">
        <v>345</v>
      </c>
      <c r="G83" s="140" t="s">
        <v>125</v>
      </c>
      <c r="H83" s="139" t="s">
        <v>125</v>
      </c>
      <c r="I83" s="88" t="s">
        <v>278</v>
      </c>
      <c r="J83" s="222" t="s">
        <v>346</v>
      </c>
      <c r="K83" s="62">
        <v>0.25</v>
      </c>
      <c r="L83" s="148">
        <v>0.26700000000000002</v>
      </c>
      <c r="M83" s="149">
        <v>0.27</v>
      </c>
      <c r="N83" s="85">
        <v>0</v>
      </c>
      <c r="O83" s="84"/>
    </row>
    <row r="84" spans="1:15" s="4" customFormat="1" ht="51" customHeight="1" x14ac:dyDescent="0.25">
      <c r="A84" s="82">
        <v>78</v>
      </c>
      <c r="B84" s="133" t="s">
        <v>293</v>
      </c>
      <c r="C84" s="133" t="s">
        <v>304</v>
      </c>
      <c r="D84" s="133" t="s">
        <v>339</v>
      </c>
      <c r="E84" s="122">
        <v>30</v>
      </c>
      <c r="F84" s="125" t="s">
        <v>347</v>
      </c>
      <c r="G84" s="140" t="s">
        <v>125</v>
      </c>
      <c r="H84" s="139" t="s">
        <v>125</v>
      </c>
      <c r="I84" s="133" t="s">
        <v>166</v>
      </c>
      <c r="J84" s="222">
        <v>21</v>
      </c>
      <c r="K84" s="48" t="s">
        <v>349</v>
      </c>
      <c r="L84" s="144" t="s">
        <v>349</v>
      </c>
      <c r="M84" s="48" t="s">
        <v>349</v>
      </c>
      <c r="N84" s="85">
        <v>0</v>
      </c>
      <c r="O84" s="84"/>
    </row>
    <row r="85" spans="1:15" s="4" customFormat="1" ht="51" customHeight="1" x14ac:dyDescent="0.25">
      <c r="A85" s="82">
        <v>79</v>
      </c>
      <c r="B85" s="133" t="s">
        <v>293</v>
      </c>
      <c r="C85" s="133" t="s">
        <v>304</v>
      </c>
      <c r="D85" s="133" t="s">
        <v>339</v>
      </c>
      <c r="E85" s="122" t="s">
        <v>350</v>
      </c>
      <c r="F85" s="125" t="s">
        <v>351</v>
      </c>
      <c r="G85" s="140" t="s">
        <v>125</v>
      </c>
      <c r="H85" s="139" t="s">
        <v>125</v>
      </c>
      <c r="I85" s="88" t="s">
        <v>278</v>
      </c>
      <c r="J85" s="222" t="s">
        <v>352</v>
      </c>
      <c r="K85" s="62">
        <v>0.44</v>
      </c>
      <c r="L85" s="148">
        <v>0.432</v>
      </c>
      <c r="M85" s="314">
        <v>0.43</v>
      </c>
      <c r="N85" s="85">
        <v>0</v>
      </c>
      <c r="O85" s="84"/>
    </row>
    <row r="86" spans="1:15" s="4" customFormat="1" ht="51" customHeight="1" x14ac:dyDescent="0.25">
      <c r="A86" s="82">
        <v>80</v>
      </c>
      <c r="B86" s="133" t="s">
        <v>293</v>
      </c>
      <c r="C86" s="133" t="s">
        <v>304</v>
      </c>
      <c r="D86" s="133"/>
      <c r="E86" s="122">
        <v>31</v>
      </c>
      <c r="F86" s="125" t="s">
        <v>353</v>
      </c>
      <c r="G86" s="140" t="s">
        <v>125</v>
      </c>
      <c r="H86" s="139" t="s">
        <v>125</v>
      </c>
      <c r="I86" s="88" t="s">
        <v>135</v>
      </c>
      <c r="J86" s="222">
        <v>22</v>
      </c>
      <c r="K86" s="132" t="s">
        <v>135</v>
      </c>
      <c r="L86" s="148" t="s">
        <v>135</v>
      </c>
      <c r="M86" s="149" t="s">
        <v>135</v>
      </c>
      <c r="N86" s="85">
        <v>0</v>
      </c>
      <c r="O86" s="84"/>
    </row>
    <row r="87" spans="1:15" s="4" customFormat="1" ht="51" customHeight="1" x14ac:dyDescent="0.25">
      <c r="A87" s="82">
        <v>81</v>
      </c>
      <c r="B87" s="133" t="s">
        <v>293</v>
      </c>
      <c r="C87" s="133" t="s">
        <v>304</v>
      </c>
      <c r="D87" s="133" t="s">
        <v>354</v>
      </c>
      <c r="E87" s="122" t="s">
        <v>355</v>
      </c>
      <c r="F87" s="125" t="s">
        <v>356</v>
      </c>
      <c r="G87" s="140" t="s">
        <v>125</v>
      </c>
      <c r="H87" s="139" t="s">
        <v>125</v>
      </c>
      <c r="I87" s="133" t="s">
        <v>124</v>
      </c>
      <c r="J87" s="222" t="s">
        <v>306</v>
      </c>
      <c r="K87" s="5" t="s">
        <v>126</v>
      </c>
      <c r="L87" s="222" t="s">
        <v>126</v>
      </c>
      <c r="M87" s="259" t="s">
        <v>126</v>
      </c>
      <c r="N87" s="85">
        <v>0</v>
      </c>
      <c r="O87" s="84"/>
    </row>
    <row r="88" spans="1:15" s="4" customFormat="1" ht="72.75" customHeight="1" x14ac:dyDescent="0.25">
      <c r="A88" s="82">
        <v>82</v>
      </c>
      <c r="B88" s="133" t="s">
        <v>293</v>
      </c>
      <c r="C88" s="133" t="s">
        <v>304</v>
      </c>
      <c r="D88" s="133" t="s">
        <v>354</v>
      </c>
      <c r="E88" s="122" t="s">
        <v>358</v>
      </c>
      <c r="F88" s="125" t="s">
        <v>359</v>
      </c>
      <c r="G88" s="140" t="s">
        <v>125</v>
      </c>
      <c r="H88" s="139" t="s">
        <v>125</v>
      </c>
      <c r="I88" s="133" t="s">
        <v>124</v>
      </c>
      <c r="J88" s="222" t="s">
        <v>360</v>
      </c>
      <c r="K88" s="5" t="s">
        <v>126</v>
      </c>
      <c r="L88" s="222" t="s">
        <v>129</v>
      </c>
      <c r="M88" s="259" t="s">
        <v>129</v>
      </c>
      <c r="N88" s="85">
        <v>0</v>
      </c>
      <c r="O88" s="84" t="s">
        <v>2045</v>
      </c>
    </row>
    <row r="89" spans="1:15" s="4" customFormat="1" ht="51" customHeight="1" x14ac:dyDescent="0.25">
      <c r="A89" s="82">
        <v>83</v>
      </c>
      <c r="B89" s="133" t="s">
        <v>293</v>
      </c>
      <c r="C89" s="133" t="s">
        <v>304</v>
      </c>
      <c r="D89" s="133" t="s">
        <v>354</v>
      </c>
      <c r="E89" s="122" t="s">
        <v>361</v>
      </c>
      <c r="F89" s="125" t="s">
        <v>362</v>
      </c>
      <c r="G89" s="140" t="s">
        <v>125</v>
      </c>
      <c r="H89" s="139" t="s">
        <v>125</v>
      </c>
      <c r="I89" s="133" t="s">
        <v>124</v>
      </c>
      <c r="J89" s="222" t="s">
        <v>363</v>
      </c>
      <c r="K89" s="5" t="s">
        <v>129</v>
      </c>
      <c r="L89" s="222" t="s">
        <v>129</v>
      </c>
      <c r="M89" s="259" t="s">
        <v>129</v>
      </c>
      <c r="N89" s="85">
        <v>0</v>
      </c>
      <c r="O89" s="84"/>
    </row>
    <row r="90" spans="1:15" s="4" customFormat="1" ht="51" customHeight="1" x14ac:dyDescent="0.25">
      <c r="A90" s="82">
        <v>84</v>
      </c>
      <c r="B90" s="133" t="s">
        <v>293</v>
      </c>
      <c r="C90" s="133" t="s">
        <v>304</v>
      </c>
      <c r="D90" s="133" t="s">
        <v>354</v>
      </c>
      <c r="E90" s="122" t="s">
        <v>364</v>
      </c>
      <c r="F90" s="125" t="s">
        <v>365</v>
      </c>
      <c r="G90" s="140" t="s">
        <v>125</v>
      </c>
      <c r="H90" s="139" t="s">
        <v>125</v>
      </c>
      <c r="I90" s="133" t="s">
        <v>124</v>
      </c>
      <c r="J90" s="222" t="s">
        <v>366</v>
      </c>
      <c r="K90" s="5" t="s">
        <v>126</v>
      </c>
      <c r="L90" s="222" t="s">
        <v>126</v>
      </c>
      <c r="M90" s="259" t="s">
        <v>126</v>
      </c>
      <c r="N90" s="85">
        <v>0</v>
      </c>
      <c r="O90" s="84"/>
    </row>
    <row r="91" spans="1:15" s="4" customFormat="1" ht="51" customHeight="1" x14ac:dyDescent="0.25">
      <c r="A91" s="82">
        <v>85</v>
      </c>
      <c r="B91" s="133" t="s">
        <v>293</v>
      </c>
      <c r="C91" s="133" t="s">
        <v>304</v>
      </c>
      <c r="D91" s="133" t="s">
        <v>354</v>
      </c>
      <c r="E91" s="122" t="s">
        <v>367</v>
      </c>
      <c r="F91" s="125" t="s">
        <v>368</v>
      </c>
      <c r="G91" s="140" t="s">
        <v>125</v>
      </c>
      <c r="H91" s="139" t="s">
        <v>125</v>
      </c>
      <c r="I91" s="133" t="s">
        <v>124</v>
      </c>
      <c r="J91" s="222" t="s">
        <v>369</v>
      </c>
      <c r="K91" s="5" t="s">
        <v>126</v>
      </c>
      <c r="L91" s="222" t="s">
        <v>126</v>
      </c>
      <c r="M91" s="259" t="s">
        <v>126</v>
      </c>
      <c r="N91" s="85">
        <v>0</v>
      </c>
      <c r="O91" s="84"/>
    </row>
    <row r="92" spans="1:15" s="4" customFormat="1" ht="51" customHeight="1" x14ac:dyDescent="0.25">
      <c r="A92" s="82">
        <v>86</v>
      </c>
      <c r="B92" s="133" t="s">
        <v>293</v>
      </c>
      <c r="C92" s="133" t="s">
        <v>304</v>
      </c>
      <c r="D92" s="133" t="s">
        <v>354</v>
      </c>
      <c r="E92" s="122" t="s">
        <v>371</v>
      </c>
      <c r="F92" s="125" t="s">
        <v>372</v>
      </c>
      <c r="G92" s="140" t="s">
        <v>125</v>
      </c>
      <c r="H92" s="139" t="s">
        <v>125</v>
      </c>
      <c r="I92" s="133" t="s">
        <v>124</v>
      </c>
      <c r="J92" s="222" t="s">
        <v>373</v>
      </c>
      <c r="K92" s="5" t="s">
        <v>126</v>
      </c>
      <c r="L92" s="222" t="s">
        <v>126</v>
      </c>
      <c r="M92" s="259" t="s">
        <v>126</v>
      </c>
      <c r="N92" s="85">
        <v>0</v>
      </c>
      <c r="O92" s="84"/>
    </row>
    <row r="93" spans="1:15" s="4" customFormat="1" ht="51" customHeight="1" x14ac:dyDescent="0.25">
      <c r="A93" s="82">
        <v>87</v>
      </c>
      <c r="B93" s="133" t="s">
        <v>293</v>
      </c>
      <c r="C93" s="133" t="s">
        <v>304</v>
      </c>
      <c r="D93" s="133" t="s">
        <v>354</v>
      </c>
      <c r="E93" s="122">
        <v>32</v>
      </c>
      <c r="F93" s="125" t="s">
        <v>374</v>
      </c>
      <c r="G93" s="140" t="s">
        <v>125</v>
      </c>
      <c r="H93" s="139" t="s">
        <v>125</v>
      </c>
      <c r="I93" s="133" t="s">
        <v>135</v>
      </c>
      <c r="J93" s="222">
        <v>23</v>
      </c>
      <c r="K93" s="132" t="s">
        <v>135</v>
      </c>
      <c r="L93" s="141" t="s">
        <v>135</v>
      </c>
      <c r="M93" s="137" t="s">
        <v>135</v>
      </c>
      <c r="N93" s="85">
        <v>0</v>
      </c>
      <c r="O93" s="84"/>
    </row>
    <row r="94" spans="1:15" s="4" customFormat="1" ht="61.5" customHeight="1" x14ac:dyDescent="0.25">
      <c r="A94" s="82">
        <v>88</v>
      </c>
      <c r="B94" s="133" t="s">
        <v>293</v>
      </c>
      <c r="C94" s="133" t="s">
        <v>304</v>
      </c>
      <c r="D94" s="133" t="s">
        <v>354</v>
      </c>
      <c r="E94" s="122" t="s">
        <v>375</v>
      </c>
      <c r="F94" s="125" t="s">
        <v>376</v>
      </c>
      <c r="G94" s="140" t="s">
        <v>125</v>
      </c>
      <c r="H94" s="139" t="s">
        <v>125</v>
      </c>
      <c r="I94" s="133" t="s">
        <v>377</v>
      </c>
      <c r="J94" s="222" t="s">
        <v>311</v>
      </c>
      <c r="K94" s="5" t="s">
        <v>126</v>
      </c>
      <c r="L94" s="222" t="s">
        <v>129</v>
      </c>
      <c r="M94" s="259" t="s">
        <v>129</v>
      </c>
      <c r="N94" s="85">
        <v>0</v>
      </c>
      <c r="O94" s="84" t="s">
        <v>2046</v>
      </c>
    </row>
    <row r="95" spans="1:15" s="4" customFormat="1" ht="51" customHeight="1" x14ac:dyDescent="0.25">
      <c r="A95" s="82">
        <v>89</v>
      </c>
      <c r="B95" s="133" t="s">
        <v>293</v>
      </c>
      <c r="C95" s="133" t="s">
        <v>304</v>
      </c>
      <c r="D95" s="133" t="s">
        <v>354</v>
      </c>
      <c r="E95" s="122" t="s">
        <v>379</v>
      </c>
      <c r="F95" s="125" t="s">
        <v>380</v>
      </c>
      <c r="G95" s="140" t="s">
        <v>125</v>
      </c>
      <c r="H95" s="139" t="s">
        <v>125</v>
      </c>
      <c r="I95" s="133" t="s">
        <v>377</v>
      </c>
      <c r="J95" s="222" t="s">
        <v>381</v>
      </c>
      <c r="K95" s="5" t="s">
        <v>129</v>
      </c>
      <c r="L95" s="222" t="s">
        <v>129</v>
      </c>
      <c r="M95" s="259" t="s">
        <v>129</v>
      </c>
      <c r="N95" s="85">
        <v>0</v>
      </c>
      <c r="O95" s="84" t="s">
        <v>2047</v>
      </c>
    </row>
    <row r="96" spans="1:15" s="4" customFormat="1" ht="52.5" customHeight="1" x14ac:dyDescent="0.25">
      <c r="A96" s="82">
        <v>90</v>
      </c>
      <c r="B96" s="133" t="s">
        <v>293</v>
      </c>
      <c r="C96" s="133" t="s">
        <v>304</v>
      </c>
      <c r="D96" s="133" t="s">
        <v>354</v>
      </c>
      <c r="E96" s="122" t="s">
        <v>382</v>
      </c>
      <c r="F96" s="125" t="s">
        <v>383</v>
      </c>
      <c r="G96" s="140" t="s">
        <v>125</v>
      </c>
      <c r="H96" s="139" t="s">
        <v>125</v>
      </c>
      <c r="I96" s="133" t="s">
        <v>377</v>
      </c>
      <c r="J96" s="222" t="s">
        <v>384</v>
      </c>
      <c r="K96" s="5" t="s">
        <v>126</v>
      </c>
      <c r="L96" s="222" t="s">
        <v>126</v>
      </c>
      <c r="M96" s="259" t="s">
        <v>126</v>
      </c>
      <c r="N96" s="85">
        <v>0</v>
      </c>
      <c r="O96" s="84"/>
    </row>
    <row r="97" spans="1:15" s="4" customFormat="1" ht="52.5" customHeight="1" x14ac:dyDescent="0.25">
      <c r="A97" s="82">
        <v>91</v>
      </c>
      <c r="B97" s="133" t="s">
        <v>293</v>
      </c>
      <c r="C97" s="133" t="s">
        <v>304</v>
      </c>
      <c r="D97" s="133" t="s">
        <v>354</v>
      </c>
      <c r="E97" s="122" t="s">
        <v>385</v>
      </c>
      <c r="F97" s="125" t="s">
        <v>386</v>
      </c>
      <c r="G97" s="140" t="s">
        <v>125</v>
      </c>
      <c r="H97" s="139" t="s">
        <v>125</v>
      </c>
      <c r="I97" s="133" t="s">
        <v>377</v>
      </c>
      <c r="J97" s="222" t="s">
        <v>387</v>
      </c>
      <c r="K97" s="5" t="s">
        <v>126</v>
      </c>
      <c r="L97" s="222" t="s">
        <v>126</v>
      </c>
      <c r="M97" s="259" t="s">
        <v>126</v>
      </c>
      <c r="N97" s="85">
        <v>0</v>
      </c>
      <c r="O97" s="84"/>
    </row>
    <row r="98" spans="1:15" s="4" customFormat="1" ht="81.75" customHeight="1" x14ac:dyDescent="0.25">
      <c r="A98" s="82">
        <v>92</v>
      </c>
      <c r="B98" s="133" t="s">
        <v>293</v>
      </c>
      <c r="C98" s="133" t="s">
        <v>304</v>
      </c>
      <c r="D98" s="133" t="s">
        <v>330</v>
      </c>
      <c r="E98" s="122">
        <v>33</v>
      </c>
      <c r="F98" s="125" t="s">
        <v>389</v>
      </c>
      <c r="G98" s="140" t="s">
        <v>125</v>
      </c>
      <c r="H98" s="139" t="s">
        <v>125</v>
      </c>
      <c r="I98" s="133" t="s">
        <v>390</v>
      </c>
      <c r="J98" s="222">
        <v>24</v>
      </c>
      <c r="K98" s="5" t="s">
        <v>129</v>
      </c>
      <c r="L98" s="222" t="s">
        <v>129</v>
      </c>
      <c r="M98" s="259" t="s">
        <v>129</v>
      </c>
      <c r="N98" s="85">
        <v>0</v>
      </c>
      <c r="O98" s="84"/>
    </row>
    <row r="99" spans="1:15" s="4" customFormat="1" ht="270" customHeight="1" x14ac:dyDescent="0.25">
      <c r="A99" s="82">
        <v>93</v>
      </c>
      <c r="B99" s="133" t="s">
        <v>293</v>
      </c>
      <c r="C99" s="133" t="s">
        <v>304</v>
      </c>
      <c r="D99" s="133" t="s">
        <v>330</v>
      </c>
      <c r="E99" s="122" t="s">
        <v>391</v>
      </c>
      <c r="F99" s="125" t="s">
        <v>392</v>
      </c>
      <c r="G99" s="140" t="s">
        <v>125</v>
      </c>
      <c r="H99" s="139" t="s">
        <v>125</v>
      </c>
      <c r="I99" s="133" t="s">
        <v>177</v>
      </c>
      <c r="J99" s="222" t="s">
        <v>393</v>
      </c>
      <c r="K99" s="5" t="s">
        <v>129</v>
      </c>
      <c r="L99" s="141" t="s">
        <v>129</v>
      </c>
      <c r="M99" s="137" t="s">
        <v>129</v>
      </c>
      <c r="N99" s="85">
        <v>0</v>
      </c>
      <c r="O99" s="32" t="s">
        <v>2048</v>
      </c>
    </row>
    <row r="100" spans="1:15" s="4" customFormat="1" ht="112.5" x14ac:dyDescent="0.25">
      <c r="A100" s="82">
        <v>94</v>
      </c>
      <c r="B100" s="133" t="s">
        <v>293</v>
      </c>
      <c r="C100" s="133" t="s">
        <v>304</v>
      </c>
      <c r="D100" s="133" t="s">
        <v>330</v>
      </c>
      <c r="E100" s="122" t="s">
        <v>395</v>
      </c>
      <c r="F100" s="125" t="s">
        <v>396</v>
      </c>
      <c r="G100" s="140">
        <v>19</v>
      </c>
      <c r="H100" s="316" t="s">
        <v>1112</v>
      </c>
      <c r="I100" s="133" t="s">
        <v>177</v>
      </c>
      <c r="J100" s="222" t="s">
        <v>125</v>
      </c>
      <c r="K100" s="5" t="s">
        <v>129</v>
      </c>
      <c r="L100" s="223" t="s">
        <v>125</v>
      </c>
      <c r="M100" s="259" t="s">
        <v>129</v>
      </c>
      <c r="N100" s="243">
        <v>0.39</v>
      </c>
      <c r="O100" s="84" t="s">
        <v>2049</v>
      </c>
    </row>
    <row r="101" spans="1:15" s="4" customFormat="1" ht="105.75" customHeight="1" x14ac:dyDescent="0.25">
      <c r="A101" s="82">
        <v>95</v>
      </c>
      <c r="B101" s="133" t="s">
        <v>293</v>
      </c>
      <c r="C101" s="133" t="s">
        <v>304</v>
      </c>
      <c r="D101" s="133" t="s">
        <v>330</v>
      </c>
      <c r="E101" s="122">
        <v>34</v>
      </c>
      <c r="F101" s="125" t="s">
        <v>399</v>
      </c>
      <c r="G101" s="140" t="s">
        <v>125</v>
      </c>
      <c r="H101" s="139" t="s">
        <v>125</v>
      </c>
      <c r="I101" s="133" t="s">
        <v>390</v>
      </c>
      <c r="J101" s="141">
        <v>25</v>
      </c>
      <c r="K101" s="5"/>
      <c r="L101" s="222" t="s">
        <v>129</v>
      </c>
      <c r="M101" s="259" t="s">
        <v>129</v>
      </c>
      <c r="N101" s="85">
        <v>0</v>
      </c>
      <c r="O101" s="32" t="s">
        <v>2050</v>
      </c>
    </row>
    <row r="102" spans="1:15" s="4" customFormat="1" ht="97.5" customHeight="1"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247" t="s">
        <v>407</v>
      </c>
      <c r="N102" s="226">
        <v>0</v>
      </c>
      <c r="O102" s="84" t="s">
        <v>2051</v>
      </c>
    </row>
    <row r="103" spans="1:15" s="4" customFormat="1" ht="60.75" customHeight="1" x14ac:dyDescent="0.25">
      <c r="A103" s="82">
        <v>97</v>
      </c>
      <c r="B103" s="133" t="s">
        <v>293</v>
      </c>
      <c r="C103" s="133" t="s">
        <v>304</v>
      </c>
      <c r="D103" s="133" t="s">
        <v>330</v>
      </c>
      <c r="E103" s="122" t="s">
        <v>405</v>
      </c>
      <c r="F103" s="125">
        <v>2012</v>
      </c>
      <c r="G103" s="1422"/>
      <c r="H103" s="139" t="s">
        <v>125</v>
      </c>
      <c r="I103" s="133" t="s">
        <v>390</v>
      </c>
      <c r="J103" s="222" t="s">
        <v>406</v>
      </c>
      <c r="K103" s="5" t="s">
        <v>126</v>
      </c>
      <c r="L103" s="222" t="s">
        <v>434</v>
      </c>
      <c r="M103" s="259" t="s">
        <v>434</v>
      </c>
      <c r="N103" s="85">
        <v>0</v>
      </c>
      <c r="O103" s="84"/>
    </row>
    <row r="104" spans="1:15" s="4" customFormat="1" ht="60.75" customHeight="1" x14ac:dyDescent="0.25">
      <c r="A104" s="82">
        <v>98</v>
      </c>
      <c r="B104" s="133" t="s">
        <v>293</v>
      </c>
      <c r="C104" s="133" t="s">
        <v>304</v>
      </c>
      <c r="D104" s="133" t="s">
        <v>330</v>
      </c>
      <c r="E104" s="122" t="s">
        <v>408</v>
      </c>
      <c r="F104" s="125">
        <v>2013</v>
      </c>
      <c r="G104" s="1422"/>
      <c r="H104" s="139" t="s">
        <v>125</v>
      </c>
      <c r="I104" s="133" t="s">
        <v>390</v>
      </c>
      <c r="J104" s="222" t="s">
        <v>409</v>
      </c>
      <c r="K104" s="5" t="s">
        <v>126</v>
      </c>
      <c r="L104" s="222" t="s">
        <v>434</v>
      </c>
      <c r="M104" s="259" t="s">
        <v>434</v>
      </c>
      <c r="N104" s="85">
        <v>0</v>
      </c>
      <c r="O104" s="84"/>
    </row>
    <row r="105" spans="1:15" s="4" customFormat="1" ht="60.75" customHeight="1" x14ac:dyDescent="0.25">
      <c r="A105" s="82">
        <v>99</v>
      </c>
      <c r="B105" s="133" t="s">
        <v>293</v>
      </c>
      <c r="C105" s="133" t="s">
        <v>304</v>
      </c>
      <c r="D105" s="133" t="s">
        <v>330</v>
      </c>
      <c r="E105" s="122" t="s">
        <v>410</v>
      </c>
      <c r="F105" s="125">
        <v>2014</v>
      </c>
      <c r="G105" s="1422"/>
      <c r="H105" s="139" t="s">
        <v>125</v>
      </c>
      <c r="I105" s="133" t="s">
        <v>390</v>
      </c>
      <c r="J105" s="222" t="s">
        <v>411</v>
      </c>
      <c r="K105" s="5" t="s">
        <v>126</v>
      </c>
      <c r="L105" s="222" t="s">
        <v>434</v>
      </c>
      <c r="M105" s="259" t="s">
        <v>126</v>
      </c>
      <c r="N105" s="85">
        <v>0</v>
      </c>
      <c r="O105" s="84" t="s">
        <v>2052</v>
      </c>
    </row>
    <row r="106" spans="1:15" s="4" customFormat="1" ht="60.75" customHeight="1" x14ac:dyDescent="0.25">
      <c r="A106" s="82">
        <v>100</v>
      </c>
      <c r="B106" s="133" t="s">
        <v>293</v>
      </c>
      <c r="C106" s="133" t="s">
        <v>304</v>
      </c>
      <c r="D106" s="133" t="s">
        <v>330</v>
      </c>
      <c r="E106" s="122" t="s">
        <v>412</v>
      </c>
      <c r="F106" s="125">
        <v>2015</v>
      </c>
      <c r="G106" s="1422"/>
      <c r="H106" s="139" t="s">
        <v>125</v>
      </c>
      <c r="I106" s="133" t="s">
        <v>390</v>
      </c>
      <c r="J106" s="222" t="s">
        <v>413</v>
      </c>
      <c r="K106" s="5" t="s">
        <v>126</v>
      </c>
      <c r="L106" s="222" t="s">
        <v>434</v>
      </c>
      <c r="M106" s="259" t="s">
        <v>126</v>
      </c>
      <c r="N106" s="85">
        <v>0</v>
      </c>
      <c r="O106" s="84" t="s">
        <v>2052</v>
      </c>
    </row>
    <row r="107" spans="1:15" s="4" customFormat="1" ht="60.75" customHeight="1" x14ac:dyDescent="0.25">
      <c r="A107" s="82">
        <v>101</v>
      </c>
      <c r="B107" s="133" t="s">
        <v>293</v>
      </c>
      <c r="C107" s="133" t="s">
        <v>304</v>
      </c>
      <c r="D107" s="133" t="s">
        <v>330</v>
      </c>
      <c r="E107" s="122" t="s">
        <v>414</v>
      </c>
      <c r="F107" s="125">
        <v>2016</v>
      </c>
      <c r="G107" s="1422"/>
      <c r="H107" s="139" t="s">
        <v>125</v>
      </c>
      <c r="I107" s="133" t="s">
        <v>390</v>
      </c>
      <c r="J107" s="222" t="s">
        <v>415</v>
      </c>
      <c r="K107" s="5" t="s">
        <v>126</v>
      </c>
      <c r="L107" s="222" t="s">
        <v>434</v>
      </c>
      <c r="M107" s="259" t="s">
        <v>126</v>
      </c>
      <c r="N107" s="85">
        <v>0</v>
      </c>
      <c r="O107" s="84" t="s">
        <v>2052</v>
      </c>
    </row>
    <row r="108" spans="1:15" s="4" customFormat="1" ht="60.75" customHeight="1" x14ac:dyDescent="0.25">
      <c r="A108" s="82">
        <v>102</v>
      </c>
      <c r="B108" s="133" t="s">
        <v>293</v>
      </c>
      <c r="C108" s="133" t="s">
        <v>304</v>
      </c>
      <c r="D108" s="133" t="s">
        <v>330</v>
      </c>
      <c r="E108" s="122" t="s">
        <v>416</v>
      </c>
      <c r="F108" s="125">
        <v>2017</v>
      </c>
      <c r="G108" s="1422"/>
      <c r="H108" s="139" t="s">
        <v>125</v>
      </c>
      <c r="I108" s="133" t="s">
        <v>390</v>
      </c>
      <c r="J108" s="222" t="s">
        <v>417</v>
      </c>
      <c r="K108" s="5" t="s">
        <v>126</v>
      </c>
      <c r="L108" s="222" t="s">
        <v>434</v>
      </c>
      <c r="M108" s="259" t="s">
        <v>126</v>
      </c>
      <c r="N108" s="85">
        <v>0</v>
      </c>
      <c r="O108" s="84" t="s">
        <v>2052</v>
      </c>
    </row>
    <row r="109" spans="1:15" s="4" customFormat="1" ht="60.75" customHeight="1" x14ac:dyDescent="0.25">
      <c r="A109" s="82">
        <v>103</v>
      </c>
      <c r="B109" s="133" t="s">
        <v>293</v>
      </c>
      <c r="C109" s="133" t="s">
        <v>304</v>
      </c>
      <c r="D109" s="133" t="s">
        <v>330</v>
      </c>
      <c r="E109" s="122" t="s">
        <v>418</v>
      </c>
      <c r="F109" s="125">
        <v>2018</v>
      </c>
      <c r="G109" s="1422"/>
      <c r="H109" s="139" t="s">
        <v>125</v>
      </c>
      <c r="I109" s="133" t="s">
        <v>390</v>
      </c>
      <c r="J109" s="222" t="s">
        <v>419</v>
      </c>
      <c r="K109" s="5" t="s">
        <v>126</v>
      </c>
      <c r="L109" s="222" t="s">
        <v>434</v>
      </c>
      <c r="M109" s="259" t="s">
        <v>126</v>
      </c>
      <c r="N109" s="85">
        <v>0</v>
      </c>
      <c r="O109" s="84" t="s">
        <v>2052</v>
      </c>
    </row>
    <row r="110" spans="1:15" s="4" customFormat="1" ht="60.75" customHeight="1" x14ac:dyDescent="0.25">
      <c r="A110" s="82">
        <v>104</v>
      </c>
      <c r="B110" s="133" t="s">
        <v>293</v>
      </c>
      <c r="C110" s="133" t="s">
        <v>304</v>
      </c>
      <c r="D110" s="133" t="s">
        <v>330</v>
      </c>
      <c r="E110" s="122" t="s">
        <v>420</v>
      </c>
      <c r="F110" s="125">
        <v>2019</v>
      </c>
      <c r="G110" s="1422"/>
      <c r="H110" s="139" t="s">
        <v>125</v>
      </c>
      <c r="I110" s="133" t="s">
        <v>390</v>
      </c>
      <c r="J110" s="222" t="s">
        <v>421</v>
      </c>
      <c r="K110" s="5" t="s">
        <v>126</v>
      </c>
      <c r="L110" s="222" t="s">
        <v>434</v>
      </c>
      <c r="M110" s="259" t="s">
        <v>126</v>
      </c>
      <c r="N110" s="85">
        <v>0</v>
      </c>
      <c r="O110" s="84" t="s">
        <v>2052</v>
      </c>
    </row>
    <row r="111" spans="1:15" s="4" customFormat="1" ht="60.75" customHeight="1" x14ac:dyDescent="0.25">
      <c r="A111" s="82">
        <v>105</v>
      </c>
      <c r="B111" s="133" t="s">
        <v>293</v>
      </c>
      <c r="C111" s="133" t="s">
        <v>304</v>
      </c>
      <c r="D111" s="133" t="s">
        <v>330</v>
      </c>
      <c r="E111" s="122" t="s">
        <v>422</v>
      </c>
      <c r="F111" s="125">
        <v>2020</v>
      </c>
      <c r="G111" s="1422"/>
      <c r="H111" s="139" t="s">
        <v>125</v>
      </c>
      <c r="I111" s="133" t="s">
        <v>390</v>
      </c>
      <c r="J111" s="222" t="s">
        <v>423</v>
      </c>
      <c r="K111" s="5" t="s">
        <v>126</v>
      </c>
      <c r="L111" s="222" t="s">
        <v>434</v>
      </c>
      <c r="M111" s="259" t="s">
        <v>126</v>
      </c>
      <c r="N111" s="85">
        <v>0</v>
      </c>
      <c r="O111" s="84" t="s">
        <v>2052</v>
      </c>
    </row>
    <row r="112" spans="1:15" s="4" customFormat="1" ht="60.75" customHeight="1" x14ac:dyDescent="0.25">
      <c r="A112" s="82">
        <v>106</v>
      </c>
      <c r="B112" s="133" t="s">
        <v>293</v>
      </c>
      <c r="C112" s="133" t="s">
        <v>304</v>
      </c>
      <c r="D112" s="133" t="s">
        <v>330</v>
      </c>
      <c r="E112" s="122" t="s">
        <v>424</v>
      </c>
      <c r="F112" s="125">
        <v>2021</v>
      </c>
      <c r="G112" s="1422"/>
      <c r="H112" s="139" t="s">
        <v>125</v>
      </c>
      <c r="I112" s="133" t="s">
        <v>390</v>
      </c>
      <c r="J112" s="222" t="s">
        <v>425</v>
      </c>
      <c r="K112" s="5" t="s">
        <v>126</v>
      </c>
      <c r="L112" s="222" t="s">
        <v>434</v>
      </c>
      <c r="M112" s="259" t="s">
        <v>126</v>
      </c>
      <c r="N112" s="85">
        <v>0</v>
      </c>
      <c r="O112" s="84" t="s">
        <v>2052</v>
      </c>
    </row>
    <row r="113" spans="1:15" s="4" customFormat="1" ht="60.75" customHeight="1" x14ac:dyDescent="0.25">
      <c r="A113" s="82">
        <v>107</v>
      </c>
      <c r="B113" s="133" t="s">
        <v>293</v>
      </c>
      <c r="C113" s="133" t="s">
        <v>304</v>
      </c>
      <c r="D113" s="133" t="s">
        <v>330</v>
      </c>
      <c r="E113" s="122" t="s">
        <v>426</v>
      </c>
      <c r="F113" s="125">
        <v>2022</v>
      </c>
      <c r="G113" s="1405"/>
      <c r="H113" s="139" t="s">
        <v>125</v>
      </c>
      <c r="I113" s="133" t="s">
        <v>390</v>
      </c>
      <c r="J113" s="222" t="s">
        <v>427</v>
      </c>
      <c r="K113" s="58"/>
      <c r="L113" s="222" t="s">
        <v>434</v>
      </c>
      <c r="M113" s="259" t="s">
        <v>126</v>
      </c>
      <c r="N113" s="85">
        <v>0</v>
      </c>
      <c r="O113" s="84" t="s">
        <v>2052</v>
      </c>
    </row>
    <row r="114" spans="1:15" s="4" customFormat="1" ht="109.5" customHeight="1" x14ac:dyDescent="0.25">
      <c r="A114" s="82">
        <v>108</v>
      </c>
      <c r="B114" s="133" t="s">
        <v>293</v>
      </c>
      <c r="C114" s="133" t="s">
        <v>304</v>
      </c>
      <c r="D114" s="133" t="s">
        <v>330</v>
      </c>
      <c r="E114" s="122" t="s">
        <v>428</v>
      </c>
      <c r="F114" s="125" t="s">
        <v>429</v>
      </c>
      <c r="G114" s="140" t="s">
        <v>125</v>
      </c>
      <c r="H114" s="139" t="s">
        <v>125</v>
      </c>
      <c r="I114" s="133" t="s">
        <v>390</v>
      </c>
      <c r="J114" s="222" t="s">
        <v>430</v>
      </c>
      <c r="K114" s="45" t="s">
        <v>126</v>
      </c>
      <c r="L114" s="246" t="s">
        <v>126</v>
      </c>
      <c r="M114" s="247" t="s">
        <v>126</v>
      </c>
      <c r="N114" s="85">
        <v>0</v>
      </c>
      <c r="O114" s="84"/>
    </row>
    <row r="115" spans="1:15" s="4" customFormat="1" ht="57.75" customHeight="1" x14ac:dyDescent="0.25">
      <c r="A115" s="82">
        <v>109</v>
      </c>
      <c r="B115" s="133" t="s">
        <v>293</v>
      </c>
      <c r="C115" s="133" t="s">
        <v>304</v>
      </c>
      <c r="D115" s="133" t="s">
        <v>330</v>
      </c>
      <c r="E115" s="122" t="s">
        <v>431</v>
      </c>
      <c r="F115" s="125" t="s">
        <v>432</v>
      </c>
      <c r="G115" s="140" t="s">
        <v>125</v>
      </c>
      <c r="H115" s="139" t="s">
        <v>125</v>
      </c>
      <c r="I115" s="133" t="s">
        <v>321</v>
      </c>
      <c r="J115" s="222" t="s">
        <v>125</v>
      </c>
      <c r="K115" s="45">
        <v>0</v>
      </c>
      <c r="L115" s="223" t="s">
        <v>125</v>
      </c>
      <c r="M115" s="313" t="s">
        <v>407</v>
      </c>
      <c r="N115" s="85">
        <v>0</v>
      </c>
      <c r="O115" s="84"/>
    </row>
    <row r="116" spans="1:15" s="4" customFormat="1" ht="81.75" customHeight="1" x14ac:dyDescent="0.25">
      <c r="A116" s="82">
        <v>110</v>
      </c>
      <c r="B116" s="133" t="s">
        <v>293</v>
      </c>
      <c r="C116" s="133" t="s">
        <v>304</v>
      </c>
      <c r="D116" s="133" t="s">
        <v>330</v>
      </c>
      <c r="E116" s="122">
        <v>35</v>
      </c>
      <c r="F116" s="125" t="s">
        <v>433</v>
      </c>
      <c r="G116" s="140" t="s">
        <v>125</v>
      </c>
      <c r="H116" s="139" t="s">
        <v>125</v>
      </c>
      <c r="I116" s="133" t="s">
        <v>159</v>
      </c>
      <c r="J116" s="222">
        <v>11</v>
      </c>
      <c r="K116" s="45"/>
      <c r="L116" s="144">
        <v>6</v>
      </c>
      <c r="M116" s="142">
        <v>6</v>
      </c>
      <c r="N116" s="85">
        <v>0</v>
      </c>
      <c r="O116" s="84"/>
    </row>
    <row r="117" spans="1:15" s="4" customFormat="1" ht="81.75" customHeight="1" x14ac:dyDescent="0.25">
      <c r="A117" s="82">
        <v>111</v>
      </c>
      <c r="B117" s="133" t="s">
        <v>293</v>
      </c>
      <c r="C117" s="133" t="s">
        <v>304</v>
      </c>
      <c r="D117" s="133" t="s">
        <v>354</v>
      </c>
      <c r="E117" s="122" t="s">
        <v>436</v>
      </c>
      <c r="F117" s="125" t="s">
        <v>437</v>
      </c>
      <c r="G117" s="140" t="s">
        <v>125</v>
      </c>
      <c r="H117" s="139" t="s">
        <v>125</v>
      </c>
      <c r="I117" s="133" t="s">
        <v>321</v>
      </c>
      <c r="J117" s="222">
        <v>26</v>
      </c>
      <c r="K117" s="45" t="s">
        <v>434</v>
      </c>
      <c r="L117" s="144" t="s">
        <v>434</v>
      </c>
      <c r="M117" s="45" t="s">
        <v>407</v>
      </c>
      <c r="N117" s="85">
        <v>0</v>
      </c>
      <c r="O117" s="84"/>
    </row>
    <row r="118" spans="1:15" s="4" customFormat="1" ht="81.75" customHeight="1" x14ac:dyDescent="0.25">
      <c r="A118" s="82">
        <v>112</v>
      </c>
      <c r="B118" s="133" t="s">
        <v>293</v>
      </c>
      <c r="C118" s="133" t="s">
        <v>304</v>
      </c>
      <c r="D118" s="133" t="s">
        <v>300</v>
      </c>
      <c r="E118" s="122" t="s">
        <v>438</v>
      </c>
      <c r="F118" s="125" t="s">
        <v>439</v>
      </c>
      <c r="G118" s="140" t="s">
        <v>125</v>
      </c>
      <c r="H118" s="139" t="s">
        <v>125</v>
      </c>
      <c r="I118" s="133" t="s">
        <v>159</v>
      </c>
      <c r="J118" s="222" t="s">
        <v>440</v>
      </c>
      <c r="K118" s="45" t="s">
        <v>434</v>
      </c>
      <c r="L118" s="144" t="s">
        <v>434</v>
      </c>
      <c r="M118" s="45" t="s">
        <v>407</v>
      </c>
      <c r="N118" s="85">
        <v>0</v>
      </c>
      <c r="O118" s="84"/>
    </row>
    <row r="119" spans="1:15" s="4" customFormat="1" ht="81.75" customHeight="1" x14ac:dyDescent="0.25">
      <c r="A119" s="82">
        <v>113</v>
      </c>
      <c r="B119" s="133" t="s">
        <v>293</v>
      </c>
      <c r="C119" s="133" t="s">
        <v>304</v>
      </c>
      <c r="D119" s="133" t="s">
        <v>300</v>
      </c>
      <c r="E119" s="122" t="s">
        <v>441</v>
      </c>
      <c r="F119" s="125" t="s">
        <v>442</v>
      </c>
      <c r="G119" s="140" t="s">
        <v>125</v>
      </c>
      <c r="H119" s="139" t="s">
        <v>125</v>
      </c>
      <c r="I119" s="133" t="s">
        <v>159</v>
      </c>
      <c r="J119" s="222" t="s">
        <v>443</v>
      </c>
      <c r="K119" s="45" t="s">
        <v>434</v>
      </c>
      <c r="L119" s="144" t="s">
        <v>434</v>
      </c>
      <c r="M119" s="45" t="s">
        <v>407</v>
      </c>
      <c r="N119" s="85">
        <v>0</v>
      </c>
      <c r="O119" s="84"/>
    </row>
    <row r="120" spans="1:15" s="4" customFormat="1" ht="81.75" customHeight="1" x14ac:dyDescent="0.25">
      <c r="A120" s="82">
        <v>114</v>
      </c>
      <c r="B120" s="133" t="s">
        <v>293</v>
      </c>
      <c r="C120" s="133" t="s">
        <v>304</v>
      </c>
      <c r="D120" s="133" t="s">
        <v>354</v>
      </c>
      <c r="E120" s="133">
        <v>36</v>
      </c>
      <c r="F120" s="125" t="s">
        <v>444</v>
      </c>
      <c r="G120" s="140" t="s">
        <v>125</v>
      </c>
      <c r="H120" s="139" t="s">
        <v>125</v>
      </c>
      <c r="I120" s="133" t="s">
        <v>135</v>
      </c>
      <c r="J120" s="141">
        <v>27</v>
      </c>
      <c r="K120" s="132" t="s">
        <v>135</v>
      </c>
      <c r="L120" s="246" t="s">
        <v>135</v>
      </c>
      <c r="M120" s="247" t="s">
        <v>135</v>
      </c>
      <c r="N120" s="85">
        <v>0</v>
      </c>
      <c r="O120" s="84"/>
    </row>
    <row r="121" spans="1:15" s="4" customFormat="1" ht="52.5" customHeight="1" x14ac:dyDescent="0.25">
      <c r="A121" s="82">
        <v>115</v>
      </c>
      <c r="B121" s="133" t="s">
        <v>293</v>
      </c>
      <c r="C121" s="133" t="s">
        <v>304</v>
      </c>
      <c r="D121" s="133" t="s">
        <v>354</v>
      </c>
      <c r="E121" s="133" t="s">
        <v>445</v>
      </c>
      <c r="F121" s="125" t="s">
        <v>356</v>
      </c>
      <c r="G121" s="140" t="s">
        <v>125</v>
      </c>
      <c r="H121" s="139" t="s">
        <v>125</v>
      </c>
      <c r="I121" s="133" t="s">
        <v>177</v>
      </c>
      <c r="J121" s="141" t="s">
        <v>323</v>
      </c>
      <c r="K121" s="132"/>
      <c r="L121" s="144" t="s">
        <v>434</v>
      </c>
      <c r="M121" s="45" t="s">
        <v>407</v>
      </c>
      <c r="N121" s="85">
        <v>0</v>
      </c>
      <c r="O121" s="84"/>
    </row>
    <row r="122" spans="1:15" s="4" customFormat="1" ht="52.5" customHeight="1" x14ac:dyDescent="0.25">
      <c r="A122" s="82">
        <v>116</v>
      </c>
      <c r="B122" s="133" t="s">
        <v>293</v>
      </c>
      <c r="C122" s="133" t="s">
        <v>304</v>
      </c>
      <c r="D122" s="133" t="s">
        <v>354</v>
      </c>
      <c r="E122" s="133" t="s">
        <v>446</v>
      </c>
      <c r="F122" s="125" t="s">
        <v>447</v>
      </c>
      <c r="G122" s="140" t="s">
        <v>125</v>
      </c>
      <c r="H122" s="139" t="s">
        <v>125</v>
      </c>
      <c r="I122" s="133" t="s">
        <v>177</v>
      </c>
      <c r="J122" s="141" t="s">
        <v>327</v>
      </c>
      <c r="K122" s="45" t="s">
        <v>126</v>
      </c>
      <c r="L122" s="144" t="s">
        <v>434</v>
      </c>
      <c r="M122" s="45" t="s">
        <v>407</v>
      </c>
      <c r="N122" s="85">
        <v>0</v>
      </c>
      <c r="O122" s="84"/>
    </row>
    <row r="123" spans="1:15" s="4" customFormat="1" ht="52.5" customHeight="1" x14ac:dyDescent="0.25">
      <c r="A123" s="82">
        <v>117</v>
      </c>
      <c r="B123" s="133" t="s">
        <v>293</v>
      </c>
      <c r="C123" s="133" t="s">
        <v>304</v>
      </c>
      <c r="D123" s="133" t="s">
        <v>354</v>
      </c>
      <c r="E123" s="133" t="s">
        <v>448</v>
      </c>
      <c r="F123" s="125" t="s">
        <v>449</v>
      </c>
      <c r="G123" s="140" t="s">
        <v>125</v>
      </c>
      <c r="H123" s="139" t="s">
        <v>125</v>
      </c>
      <c r="I123" s="133" t="s">
        <v>177</v>
      </c>
      <c r="J123" s="141" t="s">
        <v>450</v>
      </c>
      <c r="K123" s="45" t="s">
        <v>126</v>
      </c>
      <c r="L123" s="144" t="s">
        <v>434</v>
      </c>
      <c r="M123" s="45" t="s">
        <v>407</v>
      </c>
      <c r="N123" s="85">
        <v>0</v>
      </c>
      <c r="O123" s="84"/>
    </row>
    <row r="124" spans="1:15" s="4" customFormat="1" ht="52.5" customHeight="1" x14ac:dyDescent="0.25">
      <c r="A124" s="82">
        <v>118</v>
      </c>
      <c r="B124" s="133" t="s">
        <v>293</v>
      </c>
      <c r="C124" s="133" t="s">
        <v>304</v>
      </c>
      <c r="D124" s="133" t="s">
        <v>354</v>
      </c>
      <c r="E124" s="133" t="s">
        <v>451</v>
      </c>
      <c r="F124" s="125" t="s">
        <v>452</v>
      </c>
      <c r="G124" s="140" t="s">
        <v>125</v>
      </c>
      <c r="H124" s="139" t="s">
        <v>125</v>
      </c>
      <c r="I124" s="133" t="s">
        <v>177</v>
      </c>
      <c r="J124" s="141" t="s">
        <v>453</v>
      </c>
      <c r="K124" s="5" t="s">
        <v>126</v>
      </c>
      <c r="L124" s="144" t="s">
        <v>434</v>
      </c>
      <c r="M124" s="45" t="s">
        <v>407</v>
      </c>
      <c r="N124" s="85">
        <v>0</v>
      </c>
      <c r="O124" s="84"/>
    </row>
    <row r="125" spans="1:15" s="4" customFormat="1" ht="52.5" customHeight="1" x14ac:dyDescent="0.25">
      <c r="A125" s="82">
        <v>119</v>
      </c>
      <c r="B125" s="133" t="s">
        <v>293</v>
      </c>
      <c r="C125" s="133" t="s">
        <v>304</v>
      </c>
      <c r="D125" s="133" t="s">
        <v>354</v>
      </c>
      <c r="E125" s="133" t="s">
        <v>454</v>
      </c>
      <c r="F125" s="125" t="s">
        <v>368</v>
      </c>
      <c r="G125" s="140" t="s">
        <v>125</v>
      </c>
      <c r="H125" s="139" t="s">
        <v>125</v>
      </c>
      <c r="I125" s="133" t="s">
        <v>177</v>
      </c>
      <c r="J125" s="141" t="s">
        <v>455</v>
      </c>
      <c r="K125" s="5" t="s">
        <v>126</v>
      </c>
      <c r="L125" s="144" t="s">
        <v>434</v>
      </c>
      <c r="M125" s="45" t="s">
        <v>407</v>
      </c>
      <c r="N125" s="85">
        <v>0</v>
      </c>
      <c r="O125" s="84"/>
    </row>
    <row r="126" spans="1:15" s="4" customFormat="1" ht="49.5" customHeight="1" x14ac:dyDescent="0.25">
      <c r="A126" s="82">
        <v>120</v>
      </c>
      <c r="B126" s="133" t="s">
        <v>293</v>
      </c>
      <c r="C126" s="133" t="s">
        <v>304</v>
      </c>
      <c r="D126" s="133" t="s">
        <v>354</v>
      </c>
      <c r="E126" s="133" t="s">
        <v>456</v>
      </c>
      <c r="F126" s="125" t="s">
        <v>372</v>
      </c>
      <c r="G126" s="140" t="s">
        <v>125</v>
      </c>
      <c r="H126" s="139" t="s">
        <v>125</v>
      </c>
      <c r="I126" s="133" t="s">
        <v>177</v>
      </c>
      <c r="J126" s="141" t="s">
        <v>457</v>
      </c>
      <c r="K126" s="5" t="s">
        <v>126</v>
      </c>
      <c r="L126" s="144" t="s">
        <v>434</v>
      </c>
      <c r="M126" s="45"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9" t="s">
        <v>125</v>
      </c>
      <c r="I127" s="133" t="s">
        <v>177</v>
      </c>
      <c r="J127" s="141" t="s">
        <v>460</v>
      </c>
      <c r="K127" s="132"/>
      <c r="L127" s="144" t="s">
        <v>434</v>
      </c>
      <c r="M127" s="45"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9" t="s">
        <v>125</v>
      </c>
      <c r="I128" s="133" t="s">
        <v>177</v>
      </c>
      <c r="J128" s="141" t="s">
        <v>463</v>
      </c>
      <c r="K128" s="132"/>
      <c r="L128" s="144" t="s">
        <v>434</v>
      </c>
      <c r="M128" s="45" t="s">
        <v>407</v>
      </c>
      <c r="N128" s="85">
        <v>0</v>
      </c>
      <c r="O128" s="84"/>
    </row>
    <row r="129" spans="1:15" s="4" customFormat="1" ht="55.5" customHeight="1" x14ac:dyDescent="0.25">
      <c r="A129" s="82">
        <v>123</v>
      </c>
      <c r="B129" s="133" t="s">
        <v>293</v>
      </c>
      <c r="C129" s="133" t="s">
        <v>464</v>
      </c>
      <c r="D129" s="133" t="s">
        <v>295</v>
      </c>
      <c r="E129" s="122">
        <v>37</v>
      </c>
      <c r="F129" s="125" t="s">
        <v>465</v>
      </c>
      <c r="G129" s="140">
        <v>21</v>
      </c>
      <c r="H129" s="139">
        <v>0.1</v>
      </c>
      <c r="I129" s="122" t="s">
        <v>129</v>
      </c>
      <c r="J129" s="141">
        <v>28</v>
      </c>
      <c r="K129" s="5" t="s">
        <v>129</v>
      </c>
      <c r="L129" s="222" t="s">
        <v>129</v>
      </c>
      <c r="M129" s="259" t="s">
        <v>129</v>
      </c>
      <c r="N129" s="226">
        <v>0.1</v>
      </c>
      <c r="O129" s="84" t="s">
        <v>2053</v>
      </c>
    </row>
    <row r="130" spans="1:15" s="4" customFormat="1" ht="60" customHeight="1" x14ac:dyDescent="0.25">
      <c r="A130" s="82">
        <v>124</v>
      </c>
      <c r="B130" s="133" t="s">
        <v>293</v>
      </c>
      <c r="C130" s="133" t="s">
        <v>464</v>
      </c>
      <c r="D130" s="133" t="s">
        <v>300</v>
      </c>
      <c r="E130" s="122">
        <v>38</v>
      </c>
      <c r="F130" s="125" t="s">
        <v>466</v>
      </c>
      <c r="G130" s="140">
        <v>22</v>
      </c>
      <c r="H130" s="139">
        <v>0.6</v>
      </c>
      <c r="I130" s="133" t="s">
        <v>159</v>
      </c>
      <c r="J130" s="141">
        <v>29</v>
      </c>
      <c r="K130" s="45">
        <v>13</v>
      </c>
      <c r="L130" s="246">
        <v>14</v>
      </c>
      <c r="M130" s="247">
        <v>14</v>
      </c>
      <c r="N130" s="236">
        <v>0.6</v>
      </c>
      <c r="O130" s="84"/>
    </row>
    <row r="131" spans="1:15" s="4" customFormat="1" ht="74.25" customHeight="1" x14ac:dyDescent="0.25">
      <c r="A131" s="82">
        <v>125</v>
      </c>
      <c r="B131" s="133" t="s">
        <v>293</v>
      </c>
      <c r="C131" s="133" t="s">
        <v>464</v>
      </c>
      <c r="D131" s="133" t="s">
        <v>330</v>
      </c>
      <c r="E131" s="122">
        <v>39</v>
      </c>
      <c r="F131" s="125" t="s">
        <v>468</v>
      </c>
      <c r="G131" s="140">
        <v>23</v>
      </c>
      <c r="H131" s="139">
        <v>0.3</v>
      </c>
      <c r="I131" s="133" t="s">
        <v>321</v>
      </c>
      <c r="J131" s="141">
        <v>30</v>
      </c>
      <c r="K131" s="48" t="s">
        <v>2039</v>
      </c>
      <c r="L131" s="292">
        <v>108.25</v>
      </c>
      <c r="M131" s="324">
        <v>108.3</v>
      </c>
      <c r="N131" s="256">
        <v>0.3</v>
      </c>
      <c r="O131" s="84" t="s">
        <v>964</v>
      </c>
    </row>
    <row r="132" spans="1:15" s="4" customFormat="1" ht="81.75" customHeight="1" x14ac:dyDescent="0.25">
      <c r="A132" s="82">
        <v>126</v>
      </c>
      <c r="B132" s="133" t="s">
        <v>293</v>
      </c>
      <c r="C132" s="133" t="s">
        <v>464</v>
      </c>
      <c r="D132" s="133" t="s">
        <v>330</v>
      </c>
      <c r="E132" s="122" t="s">
        <v>470</v>
      </c>
      <c r="F132" s="125" t="s">
        <v>471</v>
      </c>
      <c r="G132" s="140" t="s">
        <v>125</v>
      </c>
      <c r="H132" s="139" t="s">
        <v>125</v>
      </c>
      <c r="I132" s="133" t="s">
        <v>159</v>
      </c>
      <c r="J132" s="222">
        <v>31</v>
      </c>
      <c r="K132" s="48">
        <v>2395</v>
      </c>
      <c r="L132" s="272">
        <v>3369</v>
      </c>
      <c r="M132" s="269">
        <v>3369</v>
      </c>
      <c r="N132" s="85">
        <v>0</v>
      </c>
      <c r="O132" s="84"/>
    </row>
    <row r="133" spans="1:15" s="4" customFormat="1" ht="81.75" customHeight="1" x14ac:dyDescent="0.25">
      <c r="A133" s="82">
        <v>127</v>
      </c>
      <c r="B133" s="133" t="s">
        <v>293</v>
      </c>
      <c r="C133" s="133" t="s">
        <v>464</v>
      </c>
      <c r="D133" s="133" t="s">
        <v>330</v>
      </c>
      <c r="E133" s="122">
        <v>40</v>
      </c>
      <c r="F133" s="125" t="s">
        <v>472</v>
      </c>
      <c r="G133" s="140" t="s">
        <v>125</v>
      </c>
      <c r="H133" s="139" t="s">
        <v>125</v>
      </c>
      <c r="I133" s="133" t="s">
        <v>321</v>
      </c>
      <c r="J133" s="222">
        <v>32</v>
      </c>
      <c r="K133" s="45">
        <v>0</v>
      </c>
      <c r="L133" s="292">
        <v>0</v>
      </c>
      <c r="M133" s="324">
        <v>0</v>
      </c>
      <c r="N133" s="85">
        <v>0</v>
      </c>
      <c r="O133" s="84"/>
    </row>
    <row r="134" spans="1:15" s="4" customFormat="1" ht="216.75" customHeight="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126</v>
      </c>
      <c r="N134" s="226">
        <v>0</v>
      </c>
      <c r="O134" s="84" t="s">
        <v>2054</v>
      </c>
    </row>
    <row r="135" spans="1:15" s="4" customFormat="1" ht="57" customHeight="1" x14ac:dyDescent="0.25">
      <c r="A135" s="82">
        <v>129</v>
      </c>
      <c r="B135" s="133" t="s">
        <v>293</v>
      </c>
      <c r="C135" s="133" t="s">
        <v>464</v>
      </c>
      <c r="D135" s="133" t="s">
        <v>473</v>
      </c>
      <c r="E135" s="122" t="s">
        <v>476</v>
      </c>
      <c r="F135" s="125">
        <v>2018</v>
      </c>
      <c r="G135" s="1422"/>
      <c r="H135" s="139" t="s">
        <v>125</v>
      </c>
      <c r="I135" s="133" t="s">
        <v>390</v>
      </c>
      <c r="J135" s="222" t="s">
        <v>391</v>
      </c>
      <c r="K135" s="5" t="s">
        <v>126</v>
      </c>
      <c r="L135" s="141" t="s">
        <v>126</v>
      </c>
      <c r="M135" s="137" t="s">
        <v>126</v>
      </c>
      <c r="N135" s="85">
        <v>0</v>
      </c>
      <c r="O135" s="84"/>
    </row>
    <row r="136" spans="1:15" s="4" customFormat="1" ht="57" customHeight="1" x14ac:dyDescent="0.25">
      <c r="A136" s="82">
        <v>130</v>
      </c>
      <c r="B136" s="133" t="s">
        <v>293</v>
      </c>
      <c r="C136" s="133" t="s">
        <v>464</v>
      </c>
      <c r="D136" s="133" t="s">
        <v>473</v>
      </c>
      <c r="E136" s="122" t="s">
        <v>477</v>
      </c>
      <c r="F136" s="125">
        <v>2019</v>
      </c>
      <c r="G136" s="1422"/>
      <c r="H136" s="139" t="s">
        <v>125</v>
      </c>
      <c r="I136" s="133" t="s">
        <v>390</v>
      </c>
      <c r="J136" s="222" t="s">
        <v>395</v>
      </c>
      <c r="K136" s="5" t="s">
        <v>126</v>
      </c>
      <c r="L136" s="141" t="s">
        <v>126</v>
      </c>
      <c r="M136" s="137" t="s">
        <v>126</v>
      </c>
      <c r="N136" s="85">
        <v>0</v>
      </c>
      <c r="O136" s="84"/>
    </row>
    <row r="137" spans="1:15" s="4" customFormat="1" ht="57" customHeight="1" x14ac:dyDescent="0.25">
      <c r="A137" s="82">
        <v>131</v>
      </c>
      <c r="B137" s="133" t="s">
        <v>293</v>
      </c>
      <c r="C137" s="133" t="s">
        <v>464</v>
      </c>
      <c r="D137" s="133" t="s">
        <v>473</v>
      </c>
      <c r="E137" s="122" t="s">
        <v>478</v>
      </c>
      <c r="F137" s="125">
        <v>2020</v>
      </c>
      <c r="G137" s="1422"/>
      <c r="H137" s="139" t="s">
        <v>125</v>
      </c>
      <c r="I137" s="133" t="s">
        <v>390</v>
      </c>
      <c r="J137" s="222" t="s">
        <v>479</v>
      </c>
      <c r="K137" s="5" t="s">
        <v>126</v>
      </c>
      <c r="L137" s="141" t="s">
        <v>126</v>
      </c>
      <c r="M137" s="137" t="s">
        <v>126</v>
      </c>
      <c r="N137" s="85">
        <v>0</v>
      </c>
      <c r="O137" s="84"/>
    </row>
    <row r="138" spans="1:15" s="4" customFormat="1" ht="57" customHeight="1" x14ac:dyDescent="0.25">
      <c r="A138" s="82">
        <v>132</v>
      </c>
      <c r="B138" s="133" t="s">
        <v>293</v>
      </c>
      <c r="C138" s="133" t="s">
        <v>464</v>
      </c>
      <c r="D138" s="133" t="s">
        <v>473</v>
      </c>
      <c r="E138" s="122" t="s">
        <v>480</v>
      </c>
      <c r="F138" s="125">
        <v>2021</v>
      </c>
      <c r="G138" s="1422"/>
      <c r="H138" s="139" t="s">
        <v>125</v>
      </c>
      <c r="I138" s="133" t="s">
        <v>390</v>
      </c>
      <c r="J138" s="222" t="s">
        <v>481</v>
      </c>
      <c r="K138" s="5" t="s">
        <v>126</v>
      </c>
      <c r="L138" s="141" t="s">
        <v>126</v>
      </c>
      <c r="M138" s="137" t="s">
        <v>126</v>
      </c>
      <c r="N138" s="85">
        <v>0</v>
      </c>
      <c r="O138" s="84"/>
    </row>
    <row r="139" spans="1:15" s="4" customFormat="1" ht="57" customHeight="1" x14ac:dyDescent="0.25">
      <c r="A139" s="82">
        <v>133</v>
      </c>
      <c r="B139" s="133" t="s">
        <v>293</v>
      </c>
      <c r="C139" s="133" t="s">
        <v>464</v>
      </c>
      <c r="D139" s="133" t="s">
        <v>473</v>
      </c>
      <c r="E139" s="122" t="s">
        <v>482</v>
      </c>
      <c r="F139" s="125">
        <v>2022</v>
      </c>
      <c r="G139" s="1405"/>
      <c r="H139" s="139" t="s">
        <v>125</v>
      </c>
      <c r="I139" s="133" t="s">
        <v>390</v>
      </c>
      <c r="J139" s="222" t="s">
        <v>483</v>
      </c>
      <c r="K139" s="58"/>
      <c r="L139" s="141" t="s">
        <v>126</v>
      </c>
      <c r="M139" s="137" t="s">
        <v>126</v>
      </c>
      <c r="N139" s="85">
        <v>0</v>
      </c>
      <c r="O139" s="84"/>
    </row>
    <row r="140" spans="1:15" s="4" customFormat="1" ht="135" customHeight="1" x14ac:dyDescent="0.25">
      <c r="A140" s="82">
        <v>134</v>
      </c>
      <c r="B140" s="133" t="s">
        <v>293</v>
      </c>
      <c r="C140" s="133" t="s">
        <v>464</v>
      </c>
      <c r="D140" s="133" t="s">
        <v>473</v>
      </c>
      <c r="E140" s="122" t="s">
        <v>485</v>
      </c>
      <c r="F140" s="125" t="s">
        <v>486</v>
      </c>
      <c r="G140" s="140" t="s">
        <v>125</v>
      </c>
      <c r="H140" s="139" t="s">
        <v>125</v>
      </c>
      <c r="I140" s="133" t="s">
        <v>177</v>
      </c>
      <c r="J140" s="222" t="s">
        <v>125</v>
      </c>
      <c r="K140" s="5" t="s">
        <v>126</v>
      </c>
      <c r="L140" s="223" t="s">
        <v>125</v>
      </c>
      <c r="M140" s="259" t="s">
        <v>126</v>
      </c>
      <c r="N140" s="85">
        <v>0</v>
      </c>
      <c r="O140" s="83" t="s">
        <v>2055</v>
      </c>
    </row>
    <row r="141" spans="1:15" s="4" customFormat="1" ht="72" customHeight="1" x14ac:dyDescent="0.25">
      <c r="A141" s="82">
        <v>135</v>
      </c>
      <c r="B141" s="133" t="s">
        <v>293</v>
      </c>
      <c r="C141" s="133" t="s">
        <v>464</v>
      </c>
      <c r="D141" s="133" t="s">
        <v>473</v>
      </c>
      <c r="E141" s="122" t="s">
        <v>487</v>
      </c>
      <c r="F141" s="125" t="s">
        <v>488</v>
      </c>
      <c r="G141" s="140" t="s">
        <v>125</v>
      </c>
      <c r="H141" s="139" t="s">
        <v>125</v>
      </c>
      <c r="I141" s="133" t="s">
        <v>321</v>
      </c>
      <c r="J141" s="141">
        <v>34</v>
      </c>
      <c r="K141" s="132">
        <v>0</v>
      </c>
      <c r="L141" s="144" t="s">
        <v>434</v>
      </c>
      <c r="M141" s="151" t="s">
        <v>407</v>
      </c>
      <c r="N141" s="85">
        <v>0</v>
      </c>
      <c r="O141" s="84"/>
    </row>
    <row r="142" spans="1:15" s="4" customFormat="1" ht="81.75" customHeight="1" x14ac:dyDescent="0.25">
      <c r="A142" s="82">
        <v>136</v>
      </c>
      <c r="B142" s="133" t="s">
        <v>293</v>
      </c>
      <c r="C142" s="133" t="s">
        <v>464</v>
      </c>
      <c r="D142" s="133" t="s">
        <v>473</v>
      </c>
      <c r="E142" s="122" t="s">
        <v>490</v>
      </c>
      <c r="F142" s="125" t="s">
        <v>491</v>
      </c>
      <c r="G142" s="140" t="s">
        <v>125</v>
      </c>
      <c r="H142" s="139" t="s">
        <v>125</v>
      </c>
      <c r="I142" s="133" t="s">
        <v>321</v>
      </c>
      <c r="J142" s="141">
        <v>35</v>
      </c>
      <c r="K142" s="45">
        <v>0</v>
      </c>
      <c r="L142" s="144" t="s">
        <v>434</v>
      </c>
      <c r="M142" s="151" t="s">
        <v>126</v>
      </c>
      <c r="N142" s="85">
        <v>0</v>
      </c>
      <c r="O142" s="84"/>
    </row>
    <row r="143" spans="1:15" s="4" customFormat="1" ht="57" customHeight="1" x14ac:dyDescent="0.25">
      <c r="A143" s="82">
        <v>137</v>
      </c>
      <c r="B143" s="133" t="s">
        <v>293</v>
      </c>
      <c r="C143" s="133" t="s">
        <v>464</v>
      </c>
      <c r="D143" s="133" t="s">
        <v>473</v>
      </c>
      <c r="E143" s="122">
        <v>42</v>
      </c>
      <c r="F143" s="125" t="s">
        <v>492</v>
      </c>
      <c r="G143" s="140" t="s">
        <v>125</v>
      </c>
      <c r="H143" s="139" t="s">
        <v>125</v>
      </c>
      <c r="I143" s="133" t="s">
        <v>377</v>
      </c>
      <c r="J143" s="222" t="s">
        <v>125</v>
      </c>
      <c r="K143" s="5"/>
      <c r="L143" s="223" t="s">
        <v>125</v>
      </c>
      <c r="M143" s="259" t="s">
        <v>126</v>
      </c>
      <c r="N143" s="85">
        <v>0</v>
      </c>
      <c r="O143" s="84"/>
    </row>
    <row r="144" spans="1:15" s="4" customFormat="1" ht="268.5" customHeight="1" x14ac:dyDescent="0.25">
      <c r="A144" s="82">
        <v>138</v>
      </c>
      <c r="B144" s="133" t="s">
        <v>293</v>
      </c>
      <c r="C144" s="133" t="s">
        <v>493</v>
      </c>
      <c r="D144" s="133" t="s">
        <v>339</v>
      </c>
      <c r="E144" s="122">
        <v>43</v>
      </c>
      <c r="F144" s="125" t="s">
        <v>494</v>
      </c>
      <c r="G144" s="140" t="s">
        <v>125</v>
      </c>
      <c r="H144" s="139" t="s">
        <v>125</v>
      </c>
      <c r="I144" s="133" t="s">
        <v>124</v>
      </c>
      <c r="J144" s="141">
        <v>36</v>
      </c>
      <c r="K144" s="5" t="s">
        <v>129</v>
      </c>
      <c r="L144" s="222" t="s">
        <v>129</v>
      </c>
      <c r="M144" s="259" t="s">
        <v>129</v>
      </c>
      <c r="N144" s="85">
        <v>0</v>
      </c>
      <c r="O144" s="84" t="s">
        <v>2056</v>
      </c>
    </row>
    <row r="145" spans="1:15" s="4" customFormat="1" ht="66.75" customHeight="1" x14ac:dyDescent="0.25">
      <c r="A145" s="82">
        <v>139</v>
      </c>
      <c r="B145" s="133" t="s">
        <v>293</v>
      </c>
      <c r="C145" s="133" t="s">
        <v>493</v>
      </c>
      <c r="D145" s="133" t="s">
        <v>339</v>
      </c>
      <c r="E145" s="122" t="s">
        <v>495</v>
      </c>
      <c r="F145" s="125" t="s">
        <v>496</v>
      </c>
      <c r="G145" s="140" t="s">
        <v>125</v>
      </c>
      <c r="H145" s="139" t="s">
        <v>125</v>
      </c>
      <c r="I145" s="133" t="s">
        <v>159</v>
      </c>
      <c r="J145" s="141" t="s">
        <v>445</v>
      </c>
      <c r="K145" s="45">
        <v>2</v>
      </c>
      <c r="L145" s="150">
        <v>2</v>
      </c>
      <c r="M145" s="151">
        <v>2</v>
      </c>
      <c r="N145" s="85">
        <v>0</v>
      </c>
      <c r="O145" s="84" t="s">
        <v>2047</v>
      </c>
    </row>
    <row r="146" spans="1:15" s="4" customFormat="1" ht="50.25" customHeight="1" x14ac:dyDescent="0.25">
      <c r="A146" s="82">
        <v>140</v>
      </c>
      <c r="B146" s="133" t="s">
        <v>293</v>
      </c>
      <c r="C146" s="133" t="s">
        <v>493</v>
      </c>
      <c r="D146" s="133" t="s">
        <v>300</v>
      </c>
      <c r="E146" s="122">
        <v>44</v>
      </c>
      <c r="F146" s="125" t="s">
        <v>497</v>
      </c>
      <c r="G146" s="140" t="s">
        <v>125</v>
      </c>
      <c r="H146" s="139" t="s">
        <v>125</v>
      </c>
      <c r="I146" s="133" t="s">
        <v>135</v>
      </c>
      <c r="J146" s="222">
        <v>37</v>
      </c>
      <c r="K146" s="132" t="s">
        <v>135</v>
      </c>
      <c r="L146" s="246" t="s">
        <v>135</v>
      </c>
      <c r="M146" s="247" t="s">
        <v>135</v>
      </c>
      <c r="N146" s="85">
        <v>0</v>
      </c>
      <c r="O146" s="84"/>
    </row>
    <row r="147" spans="1:15" s="4" customFormat="1" ht="52.5" customHeight="1" x14ac:dyDescent="0.25">
      <c r="A147" s="82">
        <v>141</v>
      </c>
      <c r="B147" s="133" t="s">
        <v>293</v>
      </c>
      <c r="C147" s="133" t="s">
        <v>493</v>
      </c>
      <c r="D147" s="133" t="s">
        <v>300</v>
      </c>
      <c r="E147" s="122" t="s">
        <v>498</v>
      </c>
      <c r="F147" s="125" t="s">
        <v>499</v>
      </c>
      <c r="G147" s="140" t="s">
        <v>125</v>
      </c>
      <c r="H147" s="139" t="s">
        <v>125</v>
      </c>
      <c r="I147" s="133" t="s">
        <v>177</v>
      </c>
      <c r="J147" s="222" t="s">
        <v>500</v>
      </c>
      <c r="K147" s="5" t="s">
        <v>129</v>
      </c>
      <c r="L147" s="246" t="s">
        <v>129</v>
      </c>
      <c r="M147" s="247" t="s">
        <v>129</v>
      </c>
      <c r="N147" s="85">
        <v>0</v>
      </c>
      <c r="O147" s="84"/>
    </row>
    <row r="148" spans="1:15" s="4" customFormat="1" ht="52.5" customHeight="1" x14ac:dyDescent="0.25">
      <c r="A148" s="82">
        <v>142</v>
      </c>
      <c r="B148" s="133" t="s">
        <v>293</v>
      </c>
      <c r="C148" s="133" t="s">
        <v>493</v>
      </c>
      <c r="D148" s="133" t="s">
        <v>300</v>
      </c>
      <c r="E148" s="122" t="s">
        <v>501</v>
      </c>
      <c r="F148" s="125" t="s">
        <v>502</v>
      </c>
      <c r="G148" s="140" t="s">
        <v>125</v>
      </c>
      <c r="H148" s="139" t="s">
        <v>125</v>
      </c>
      <c r="I148" s="133" t="s">
        <v>177</v>
      </c>
      <c r="J148" s="222" t="s">
        <v>503</v>
      </c>
      <c r="K148" s="5" t="s">
        <v>129</v>
      </c>
      <c r="L148" s="246" t="s">
        <v>129</v>
      </c>
      <c r="M148" s="247" t="s">
        <v>129</v>
      </c>
      <c r="N148" s="85">
        <v>0</v>
      </c>
      <c r="O148" s="84" t="s">
        <v>2057</v>
      </c>
    </row>
    <row r="149" spans="1:15" s="4" customFormat="1" ht="64.5" customHeight="1" x14ac:dyDescent="0.25">
      <c r="A149" s="82">
        <v>143</v>
      </c>
      <c r="B149" s="133" t="s">
        <v>293</v>
      </c>
      <c r="C149" s="133" t="s">
        <v>493</v>
      </c>
      <c r="D149" s="133" t="s">
        <v>473</v>
      </c>
      <c r="E149" s="122" t="s">
        <v>505</v>
      </c>
      <c r="F149" s="125" t="s">
        <v>506</v>
      </c>
      <c r="G149" s="140" t="s">
        <v>125</v>
      </c>
      <c r="H149" s="139" t="s">
        <v>125</v>
      </c>
      <c r="I149" s="133" t="s">
        <v>177</v>
      </c>
      <c r="J149" s="222" t="s">
        <v>507</v>
      </c>
      <c r="K149" s="5" t="s">
        <v>126</v>
      </c>
      <c r="L149" s="246" t="s">
        <v>129</v>
      </c>
      <c r="M149" s="247" t="s">
        <v>129</v>
      </c>
      <c r="N149" s="85">
        <v>0</v>
      </c>
      <c r="O149" s="84" t="s">
        <v>2058</v>
      </c>
    </row>
    <row r="150" spans="1:15" s="4" customFormat="1" ht="55.5" customHeight="1"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84"/>
    </row>
    <row r="151" spans="1:15" s="4" customFormat="1" ht="62.25" customHeight="1" x14ac:dyDescent="0.25">
      <c r="A151" s="82">
        <v>145</v>
      </c>
      <c r="B151" s="133" t="s">
        <v>293</v>
      </c>
      <c r="C151" s="133" t="s">
        <v>508</v>
      </c>
      <c r="D151" s="133" t="s">
        <v>295</v>
      </c>
      <c r="E151" s="122" t="s">
        <v>510</v>
      </c>
      <c r="F151" s="125" t="s">
        <v>511</v>
      </c>
      <c r="G151" s="140" t="s">
        <v>125</v>
      </c>
      <c r="H151" s="139" t="s">
        <v>125</v>
      </c>
      <c r="I151" s="133" t="s">
        <v>166</v>
      </c>
      <c r="J151" s="222" t="s">
        <v>125</v>
      </c>
      <c r="K151" s="45" t="s">
        <v>129</v>
      </c>
      <c r="L151" s="223" t="s">
        <v>125</v>
      </c>
      <c r="M151" s="142" t="s">
        <v>2059</v>
      </c>
      <c r="N151" s="85">
        <v>0</v>
      </c>
      <c r="O151" s="84" t="s">
        <v>2060</v>
      </c>
    </row>
    <row r="152" spans="1:15" s="4" customFormat="1" ht="62.25" customHeight="1" x14ac:dyDescent="0.25">
      <c r="A152" s="82">
        <v>146</v>
      </c>
      <c r="B152" s="133" t="s">
        <v>293</v>
      </c>
      <c r="C152" s="133" t="s">
        <v>508</v>
      </c>
      <c r="D152" s="133" t="s">
        <v>295</v>
      </c>
      <c r="E152" s="122">
        <v>46</v>
      </c>
      <c r="F152" s="125" t="s">
        <v>513</v>
      </c>
      <c r="G152" s="140">
        <v>25</v>
      </c>
      <c r="H152" s="139">
        <v>0.1</v>
      </c>
      <c r="I152" s="133" t="s">
        <v>177</v>
      </c>
      <c r="J152" s="141">
        <v>39</v>
      </c>
      <c r="K152" s="5" t="s">
        <v>129</v>
      </c>
      <c r="L152" s="246" t="s">
        <v>129</v>
      </c>
      <c r="M152" s="247" t="s">
        <v>129</v>
      </c>
      <c r="N152" s="226">
        <v>0.1</v>
      </c>
      <c r="O152" s="84"/>
    </row>
    <row r="153" spans="1:15" s="4" customFormat="1" ht="62.25" customHeight="1" x14ac:dyDescent="0.25">
      <c r="A153" s="82">
        <v>147</v>
      </c>
      <c r="B153" s="133" t="s">
        <v>293</v>
      </c>
      <c r="C153" s="133" t="s">
        <v>508</v>
      </c>
      <c r="D153" s="133" t="s">
        <v>515</v>
      </c>
      <c r="E153" s="122">
        <v>47</v>
      </c>
      <c r="F153" s="125" t="s">
        <v>516</v>
      </c>
      <c r="G153" s="140">
        <v>26</v>
      </c>
      <c r="H153" s="139">
        <v>0.25</v>
      </c>
      <c r="I153" s="133" t="s">
        <v>177</v>
      </c>
      <c r="J153" s="141">
        <v>40</v>
      </c>
      <c r="K153" s="5" t="s">
        <v>129</v>
      </c>
      <c r="L153" s="246" t="s">
        <v>129</v>
      </c>
      <c r="M153" s="247" t="s">
        <v>129</v>
      </c>
      <c r="N153" s="226">
        <v>0.25</v>
      </c>
      <c r="O153" s="84"/>
    </row>
    <row r="154" spans="1:15" s="4" customFormat="1" ht="54.75" customHeight="1" x14ac:dyDescent="0.25">
      <c r="A154" s="82">
        <v>148</v>
      </c>
      <c r="B154" s="133" t="s">
        <v>293</v>
      </c>
      <c r="C154" s="133" t="s">
        <v>508</v>
      </c>
      <c r="D154" s="133" t="s">
        <v>515</v>
      </c>
      <c r="E154" s="122">
        <v>48</v>
      </c>
      <c r="F154" s="125" t="s">
        <v>517</v>
      </c>
      <c r="G154" s="140">
        <v>27</v>
      </c>
      <c r="H154" s="139">
        <v>0.25</v>
      </c>
      <c r="I154" s="133" t="s">
        <v>390</v>
      </c>
      <c r="J154" s="141">
        <v>41</v>
      </c>
      <c r="K154" s="5" t="s">
        <v>126</v>
      </c>
      <c r="L154" s="222" t="s">
        <v>129</v>
      </c>
      <c r="M154" s="259" t="s">
        <v>129</v>
      </c>
      <c r="N154" s="226">
        <v>0.25</v>
      </c>
      <c r="O154" s="84"/>
    </row>
    <row r="155" spans="1:15" s="4" customFormat="1" ht="51" customHeight="1" x14ac:dyDescent="0.25">
      <c r="A155" s="82">
        <v>149</v>
      </c>
      <c r="B155" s="133" t="s">
        <v>293</v>
      </c>
      <c r="C155" s="133" t="s">
        <v>508</v>
      </c>
      <c r="D155" s="133" t="s">
        <v>515</v>
      </c>
      <c r="E155" s="122">
        <v>49</v>
      </c>
      <c r="F155" s="125" t="s">
        <v>518</v>
      </c>
      <c r="G155" s="140">
        <v>28</v>
      </c>
      <c r="H155" s="139">
        <v>0.25</v>
      </c>
      <c r="I155" s="133" t="s">
        <v>390</v>
      </c>
      <c r="J155" s="141">
        <v>42</v>
      </c>
      <c r="K155" s="5" t="s">
        <v>129</v>
      </c>
      <c r="L155" s="222" t="s">
        <v>129</v>
      </c>
      <c r="M155" s="259" t="s">
        <v>129</v>
      </c>
      <c r="N155" s="226">
        <v>0.25</v>
      </c>
      <c r="O155" s="84"/>
    </row>
    <row r="156" spans="1:15" s="4" customFormat="1" ht="51" customHeight="1" x14ac:dyDescent="0.25">
      <c r="A156" s="82">
        <v>150</v>
      </c>
      <c r="B156" s="133" t="s">
        <v>293</v>
      </c>
      <c r="C156" s="133" t="s">
        <v>508</v>
      </c>
      <c r="D156" s="133" t="s">
        <v>515</v>
      </c>
      <c r="E156" s="122">
        <v>50</v>
      </c>
      <c r="F156" s="125" t="s">
        <v>520</v>
      </c>
      <c r="G156" s="1422">
        <v>29</v>
      </c>
      <c r="H156" s="139">
        <v>0.05</v>
      </c>
      <c r="I156" s="133" t="s">
        <v>177</v>
      </c>
      <c r="J156" s="141">
        <v>43</v>
      </c>
      <c r="K156" s="5" t="s">
        <v>125</v>
      </c>
      <c r="L156" s="246" t="s">
        <v>135</v>
      </c>
      <c r="M156" s="475" t="s">
        <v>129</v>
      </c>
      <c r="N156" s="226">
        <v>0.05</v>
      </c>
      <c r="O156" s="84"/>
    </row>
    <row r="157" spans="1:15" s="4" customFormat="1" ht="49.5" customHeight="1" x14ac:dyDescent="0.25">
      <c r="A157" s="82">
        <v>151</v>
      </c>
      <c r="B157" s="133" t="s">
        <v>293</v>
      </c>
      <c r="C157" s="133" t="s">
        <v>508</v>
      </c>
      <c r="D157" s="133" t="s">
        <v>515</v>
      </c>
      <c r="E157" s="122" t="s">
        <v>521</v>
      </c>
      <c r="F157" s="125" t="s">
        <v>522</v>
      </c>
      <c r="G157" s="1422"/>
      <c r="H157" s="139" t="s">
        <v>125</v>
      </c>
      <c r="I157" s="133" t="s">
        <v>177</v>
      </c>
      <c r="J157" s="222" t="s">
        <v>495</v>
      </c>
      <c r="K157" s="5" t="s">
        <v>129</v>
      </c>
      <c r="L157" s="246" t="s">
        <v>129</v>
      </c>
      <c r="M157" s="247" t="s">
        <v>129</v>
      </c>
      <c r="N157" s="85">
        <v>0</v>
      </c>
      <c r="O157" s="84"/>
    </row>
    <row r="158" spans="1:15" s="4" customFormat="1" ht="49.5" customHeight="1" x14ac:dyDescent="0.25">
      <c r="A158" s="82">
        <v>152</v>
      </c>
      <c r="B158" s="133" t="s">
        <v>293</v>
      </c>
      <c r="C158" s="133" t="s">
        <v>508</v>
      </c>
      <c r="D158" s="133" t="s">
        <v>515</v>
      </c>
      <c r="E158" s="122" t="s">
        <v>523</v>
      </c>
      <c r="F158" s="125" t="s">
        <v>524</v>
      </c>
      <c r="G158" s="1422"/>
      <c r="H158" s="139" t="s">
        <v>125</v>
      </c>
      <c r="I158" s="133" t="s">
        <v>177</v>
      </c>
      <c r="J158" s="222" t="s">
        <v>525</v>
      </c>
      <c r="K158" s="5" t="s">
        <v>129</v>
      </c>
      <c r="L158" s="246" t="s">
        <v>129</v>
      </c>
      <c r="M158" s="247" t="s">
        <v>129</v>
      </c>
      <c r="N158" s="85">
        <v>0</v>
      </c>
      <c r="O158" s="84"/>
    </row>
    <row r="159" spans="1:15" s="4" customFormat="1" ht="49.5" customHeight="1" x14ac:dyDescent="0.25">
      <c r="A159" s="82">
        <v>153</v>
      </c>
      <c r="B159" s="133" t="s">
        <v>293</v>
      </c>
      <c r="C159" s="133" t="s">
        <v>508</v>
      </c>
      <c r="D159" s="133" t="s">
        <v>515</v>
      </c>
      <c r="E159" s="122" t="s">
        <v>526</v>
      </c>
      <c r="F159" s="125" t="s">
        <v>527</v>
      </c>
      <c r="G159" s="1422"/>
      <c r="H159" s="139" t="s">
        <v>125</v>
      </c>
      <c r="I159" s="133" t="s">
        <v>390</v>
      </c>
      <c r="J159" s="222" t="s">
        <v>528</v>
      </c>
      <c r="K159" s="5" t="s">
        <v>129</v>
      </c>
      <c r="L159" s="246" t="s">
        <v>129</v>
      </c>
      <c r="M159" s="247" t="s">
        <v>129</v>
      </c>
      <c r="N159" s="85">
        <v>0</v>
      </c>
      <c r="O159" s="84"/>
    </row>
    <row r="160" spans="1:15" s="4" customFormat="1" ht="40.5" customHeight="1" x14ac:dyDescent="0.25">
      <c r="A160" s="82">
        <v>154</v>
      </c>
      <c r="B160" s="133" t="s">
        <v>293</v>
      </c>
      <c r="C160" s="133" t="s">
        <v>508</v>
      </c>
      <c r="D160" s="133" t="s">
        <v>515</v>
      </c>
      <c r="E160" s="122" t="s">
        <v>529</v>
      </c>
      <c r="F160" s="125" t="s">
        <v>530</v>
      </c>
      <c r="G160" s="1405"/>
      <c r="H160" s="139" t="s">
        <v>125</v>
      </c>
      <c r="I160" s="133" t="s">
        <v>390</v>
      </c>
      <c r="J160" s="222" t="s">
        <v>531</v>
      </c>
      <c r="K160" s="5" t="s">
        <v>129</v>
      </c>
      <c r="L160" s="222" t="s">
        <v>129</v>
      </c>
      <c r="M160" s="259" t="s">
        <v>129</v>
      </c>
      <c r="N160" s="85">
        <v>0</v>
      </c>
      <c r="O160" s="84"/>
    </row>
    <row r="161" spans="1:15" s="4" customFormat="1" ht="81.75" customHeight="1"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84" t="s">
        <v>2061</v>
      </c>
    </row>
    <row r="162" spans="1:15" s="4" customFormat="1" ht="50.25" customHeight="1" x14ac:dyDescent="0.25">
      <c r="A162" s="82">
        <v>156</v>
      </c>
      <c r="B162" s="133" t="s">
        <v>293</v>
      </c>
      <c r="C162" s="133" t="s">
        <v>532</v>
      </c>
      <c r="D162" s="133" t="s">
        <v>295</v>
      </c>
      <c r="E162" s="122" t="s">
        <v>535</v>
      </c>
      <c r="F162" s="125" t="s">
        <v>536</v>
      </c>
      <c r="G162" s="140" t="s">
        <v>125</v>
      </c>
      <c r="H162" s="139" t="s">
        <v>125</v>
      </c>
      <c r="I162" s="133" t="s">
        <v>166</v>
      </c>
      <c r="J162" s="222" t="s">
        <v>125</v>
      </c>
      <c r="K162" s="48" t="s">
        <v>2062</v>
      </c>
      <c r="L162" s="223" t="s">
        <v>125</v>
      </c>
      <c r="M162" s="48" t="s">
        <v>2062</v>
      </c>
      <c r="N162" s="85">
        <v>0</v>
      </c>
      <c r="O162" s="84" t="s">
        <v>2063</v>
      </c>
    </row>
    <row r="163" spans="1:15" s="4" customFormat="1" ht="50.25" customHeight="1" x14ac:dyDescent="0.25">
      <c r="A163" s="82">
        <v>157</v>
      </c>
      <c r="B163" s="133" t="s">
        <v>293</v>
      </c>
      <c r="C163" s="133" t="s">
        <v>532</v>
      </c>
      <c r="D163" s="133" t="s">
        <v>295</v>
      </c>
      <c r="E163" s="122">
        <v>52</v>
      </c>
      <c r="F163" s="125" t="s">
        <v>537</v>
      </c>
      <c r="G163" s="140" t="s">
        <v>125</v>
      </c>
      <c r="H163" s="139" t="s">
        <v>125</v>
      </c>
      <c r="I163" s="133" t="s">
        <v>124</v>
      </c>
      <c r="J163" s="222">
        <v>45</v>
      </c>
      <c r="K163" s="5" t="s">
        <v>129</v>
      </c>
      <c r="L163" s="222" t="s">
        <v>129</v>
      </c>
      <c r="M163" s="259" t="s">
        <v>129</v>
      </c>
      <c r="N163" s="85">
        <v>0</v>
      </c>
      <c r="O163" s="84" t="s">
        <v>2064</v>
      </c>
    </row>
    <row r="164" spans="1:15" s="4" customFormat="1" ht="216.75" customHeight="1"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84" t="s">
        <v>2065</v>
      </c>
    </row>
    <row r="165" spans="1:15" s="4" customFormat="1" ht="125.25" customHeight="1" x14ac:dyDescent="0.25">
      <c r="A165" s="82">
        <v>159</v>
      </c>
      <c r="B165" s="133" t="s">
        <v>293</v>
      </c>
      <c r="C165" s="133" t="s">
        <v>532</v>
      </c>
      <c r="D165" s="133" t="s">
        <v>354</v>
      </c>
      <c r="E165" s="122">
        <v>53</v>
      </c>
      <c r="F165" s="125" t="s">
        <v>540</v>
      </c>
      <c r="G165" s="140">
        <v>32</v>
      </c>
      <c r="H165" s="139">
        <v>0.25</v>
      </c>
      <c r="I165" s="133" t="s">
        <v>177</v>
      </c>
      <c r="J165" s="222" t="s">
        <v>125</v>
      </c>
      <c r="K165" s="5" t="s">
        <v>129</v>
      </c>
      <c r="L165" s="223" t="s">
        <v>125</v>
      </c>
      <c r="M165" s="247" t="s">
        <v>129</v>
      </c>
      <c r="N165" s="226">
        <v>0.25</v>
      </c>
      <c r="O165" s="84" t="s">
        <v>2066</v>
      </c>
    </row>
    <row r="166" spans="1:15" s="4" customFormat="1" ht="66.75" customHeight="1" x14ac:dyDescent="0.25">
      <c r="A166" s="82">
        <v>160</v>
      </c>
      <c r="B166" s="133" t="s">
        <v>293</v>
      </c>
      <c r="C166" s="133" t="s">
        <v>532</v>
      </c>
      <c r="D166" s="133" t="s">
        <v>354</v>
      </c>
      <c r="E166" s="122">
        <v>54</v>
      </c>
      <c r="F166" s="125" t="s">
        <v>541</v>
      </c>
      <c r="G166" s="140">
        <v>33</v>
      </c>
      <c r="H166" s="139">
        <v>0.1</v>
      </c>
      <c r="I166" s="133" t="s">
        <v>177</v>
      </c>
      <c r="J166" s="222">
        <v>46</v>
      </c>
      <c r="K166" s="5" t="s">
        <v>129</v>
      </c>
      <c r="L166" s="246" t="s">
        <v>129</v>
      </c>
      <c r="M166" s="247" t="s">
        <v>129</v>
      </c>
      <c r="N166" s="226">
        <v>0.1</v>
      </c>
      <c r="O166" s="84" t="s">
        <v>2067</v>
      </c>
    </row>
    <row r="167" spans="1:15" s="4" customFormat="1" ht="62.25" customHeight="1"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84" t="s">
        <v>1047</v>
      </c>
    </row>
    <row r="168" spans="1:15" s="4" customFormat="1" ht="48" customHeight="1" x14ac:dyDescent="0.25">
      <c r="A168" s="82">
        <v>162</v>
      </c>
      <c r="B168" s="133" t="s">
        <v>293</v>
      </c>
      <c r="C168" s="133" t="s">
        <v>542</v>
      </c>
      <c r="D168" s="133" t="s">
        <v>295</v>
      </c>
      <c r="E168" s="122" t="s">
        <v>544</v>
      </c>
      <c r="F168" s="125" t="s">
        <v>545</v>
      </c>
      <c r="G168" s="140" t="s">
        <v>125</v>
      </c>
      <c r="H168" s="139" t="s">
        <v>125</v>
      </c>
      <c r="I168" s="133" t="s">
        <v>166</v>
      </c>
      <c r="J168" s="222" t="s">
        <v>125</v>
      </c>
      <c r="K168" s="132" t="s">
        <v>2068</v>
      </c>
      <c r="L168" s="223" t="s">
        <v>125</v>
      </c>
      <c r="M168" s="132" t="s">
        <v>2068</v>
      </c>
      <c r="N168" s="85">
        <v>0</v>
      </c>
      <c r="O168" s="84"/>
    </row>
    <row r="169" spans="1:15" s="4" customFormat="1" ht="81.75" customHeight="1" x14ac:dyDescent="0.25">
      <c r="A169" s="82">
        <v>163</v>
      </c>
      <c r="B169" s="133" t="s">
        <v>293</v>
      </c>
      <c r="C169" s="133" t="s">
        <v>542</v>
      </c>
      <c r="D169" s="133" t="s">
        <v>295</v>
      </c>
      <c r="E169" s="122">
        <v>56</v>
      </c>
      <c r="F169" s="125" t="s">
        <v>547</v>
      </c>
      <c r="G169" s="140">
        <v>35</v>
      </c>
      <c r="H169" s="139">
        <v>0.2</v>
      </c>
      <c r="I169" s="133" t="s">
        <v>177</v>
      </c>
      <c r="J169" s="141">
        <v>48</v>
      </c>
      <c r="K169" s="5" t="s">
        <v>126</v>
      </c>
      <c r="L169" s="246" t="s">
        <v>129</v>
      </c>
      <c r="M169" s="247" t="s">
        <v>126</v>
      </c>
      <c r="N169" s="226">
        <v>0</v>
      </c>
      <c r="O169" s="84"/>
    </row>
    <row r="170" spans="1:15" s="4" customFormat="1" ht="54.75" customHeight="1" x14ac:dyDescent="0.25">
      <c r="A170" s="82">
        <v>164</v>
      </c>
      <c r="B170" s="133" t="s">
        <v>293</v>
      </c>
      <c r="C170" s="133" t="s">
        <v>542</v>
      </c>
      <c r="D170" s="133" t="s">
        <v>295</v>
      </c>
      <c r="E170" s="122">
        <v>57</v>
      </c>
      <c r="F170" s="125" t="s">
        <v>548</v>
      </c>
      <c r="G170" s="1422">
        <v>36</v>
      </c>
      <c r="H170" s="139">
        <v>0.2</v>
      </c>
      <c r="I170" s="133" t="s">
        <v>177</v>
      </c>
      <c r="J170" s="222" t="s">
        <v>125</v>
      </c>
      <c r="K170" s="5" t="s">
        <v>126</v>
      </c>
      <c r="L170" s="223" t="s">
        <v>125</v>
      </c>
      <c r="M170" s="247" t="s">
        <v>129</v>
      </c>
      <c r="N170" s="226">
        <v>0.2</v>
      </c>
      <c r="O170" s="84"/>
    </row>
    <row r="171" spans="1:15" s="4" customFormat="1" ht="81.75" customHeight="1" x14ac:dyDescent="0.25">
      <c r="A171" s="82">
        <v>165</v>
      </c>
      <c r="B171" s="133" t="s">
        <v>293</v>
      </c>
      <c r="C171" s="133" t="s">
        <v>542</v>
      </c>
      <c r="D171" s="133" t="s">
        <v>295</v>
      </c>
      <c r="E171" s="122" t="s">
        <v>549</v>
      </c>
      <c r="F171" s="125" t="s">
        <v>550</v>
      </c>
      <c r="G171" s="1422"/>
      <c r="H171" s="139" t="s">
        <v>125</v>
      </c>
      <c r="I171" s="133" t="s">
        <v>177</v>
      </c>
      <c r="J171" s="222" t="s">
        <v>125</v>
      </c>
      <c r="K171" s="5" t="s">
        <v>129</v>
      </c>
      <c r="L171" s="223" t="s">
        <v>125</v>
      </c>
      <c r="M171" s="247" t="s">
        <v>129</v>
      </c>
      <c r="N171" s="85">
        <v>0</v>
      </c>
      <c r="O171" s="84"/>
    </row>
    <row r="172" spans="1:15" s="4" customFormat="1" ht="57.75" customHeight="1" x14ac:dyDescent="0.25">
      <c r="A172" s="82">
        <v>166</v>
      </c>
      <c r="B172" s="133" t="s">
        <v>293</v>
      </c>
      <c r="C172" s="133" t="s">
        <v>542</v>
      </c>
      <c r="D172" s="133" t="s">
        <v>295</v>
      </c>
      <c r="E172" s="122" t="s">
        <v>551</v>
      </c>
      <c r="F172" s="125" t="s">
        <v>552</v>
      </c>
      <c r="G172" s="1422"/>
      <c r="H172" s="139" t="s">
        <v>125</v>
      </c>
      <c r="I172" s="133" t="s">
        <v>177</v>
      </c>
      <c r="J172" s="222" t="s">
        <v>125</v>
      </c>
      <c r="K172" s="5" t="s">
        <v>126</v>
      </c>
      <c r="L172" s="223" t="s">
        <v>125</v>
      </c>
      <c r="M172" s="247" t="s">
        <v>129</v>
      </c>
      <c r="N172" s="85">
        <v>0</v>
      </c>
      <c r="O172" s="84"/>
    </row>
    <row r="173" spans="1:15" s="4" customFormat="1" ht="57.75" customHeight="1" x14ac:dyDescent="0.25">
      <c r="A173" s="82">
        <v>167</v>
      </c>
      <c r="B173" s="133" t="s">
        <v>293</v>
      </c>
      <c r="C173" s="133" t="s">
        <v>542</v>
      </c>
      <c r="D173" s="133" t="s">
        <v>295</v>
      </c>
      <c r="E173" s="122" t="s">
        <v>553</v>
      </c>
      <c r="F173" s="125" t="s">
        <v>554</v>
      </c>
      <c r="G173" s="1422"/>
      <c r="H173" s="139" t="s">
        <v>125</v>
      </c>
      <c r="I173" s="133" t="s">
        <v>177</v>
      </c>
      <c r="J173" s="222" t="s">
        <v>125</v>
      </c>
      <c r="K173" s="5" t="s">
        <v>126</v>
      </c>
      <c r="L173" s="223" t="s">
        <v>125</v>
      </c>
      <c r="M173" s="247" t="s">
        <v>126</v>
      </c>
      <c r="N173" s="85">
        <v>0</v>
      </c>
      <c r="O173" s="84"/>
    </row>
    <row r="174" spans="1:15" s="4" customFormat="1" ht="57.75" customHeight="1" x14ac:dyDescent="0.25">
      <c r="A174" s="82">
        <v>168</v>
      </c>
      <c r="B174" s="133" t="s">
        <v>293</v>
      </c>
      <c r="C174" s="133" t="s">
        <v>542</v>
      </c>
      <c r="D174" s="133" t="s">
        <v>295</v>
      </c>
      <c r="E174" s="122" t="s">
        <v>555</v>
      </c>
      <c r="F174" s="125" t="s">
        <v>556</v>
      </c>
      <c r="G174" s="1422"/>
      <c r="H174" s="139" t="s">
        <v>125</v>
      </c>
      <c r="I174" s="133" t="s">
        <v>177</v>
      </c>
      <c r="J174" s="222" t="s">
        <v>125</v>
      </c>
      <c r="K174" s="5" t="s">
        <v>126</v>
      </c>
      <c r="L174" s="223" t="s">
        <v>125</v>
      </c>
      <c r="M174" s="247" t="s">
        <v>126</v>
      </c>
      <c r="N174" s="85">
        <v>0</v>
      </c>
      <c r="O174" s="84"/>
    </row>
    <row r="175" spans="1:15" s="4" customFormat="1" ht="43.5" customHeight="1" x14ac:dyDescent="0.25">
      <c r="A175" s="82">
        <v>169</v>
      </c>
      <c r="B175" s="133" t="s">
        <v>293</v>
      </c>
      <c r="C175" s="133" t="s">
        <v>542</v>
      </c>
      <c r="D175" s="133" t="s">
        <v>295</v>
      </c>
      <c r="E175" s="122" t="s">
        <v>557</v>
      </c>
      <c r="F175" s="125" t="s">
        <v>558</v>
      </c>
      <c r="G175" s="1422"/>
      <c r="H175" s="139" t="s">
        <v>125</v>
      </c>
      <c r="I175" s="133" t="s">
        <v>177</v>
      </c>
      <c r="J175" s="222" t="s">
        <v>125</v>
      </c>
      <c r="K175" s="5" t="s">
        <v>126</v>
      </c>
      <c r="L175" s="223" t="s">
        <v>125</v>
      </c>
      <c r="M175" s="247" t="s">
        <v>126</v>
      </c>
      <c r="N175" s="85">
        <v>0</v>
      </c>
      <c r="O175" s="84"/>
    </row>
    <row r="176" spans="1:15" s="4" customFormat="1" ht="43.5" customHeight="1" x14ac:dyDescent="0.25">
      <c r="A176" s="82">
        <v>170</v>
      </c>
      <c r="B176" s="133" t="s">
        <v>293</v>
      </c>
      <c r="C176" s="133" t="s">
        <v>542</v>
      </c>
      <c r="D176" s="133" t="s">
        <v>295</v>
      </c>
      <c r="E176" s="122" t="s">
        <v>559</v>
      </c>
      <c r="F176" s="125" t="s">
        <v>560</v>
      </c>
      <c r="G176" s="1405"/>
      <c r="H176" s="139" t="s">
        <v>125</v>
      </c>
      <c r="I176" s="133" t="s">
        <v>177</v>
      </c>
      <c r="J176" s="222" t="s">
        <v>125</v>
      </c>
      <c r="K176" s="5" t="s">
        <v>129</v>
      </c>
      <c r="L176" s="223" t="s">
        <v>125</v>
      </c>
      <c r="M176" s="247" t="s">
        <v>129</v>
      </c>
      <c r="N176" s="85">
        <v>0</v>
      </c>
      <c r="O176" s="84"/>
    </row>
    <row r="177" spans="1:15" s="4" customFormat="1" ht="52.5" customHeight="1" x14ac:dyDescent="0.25">
      <c r="A177" s="82">
        <v>171</v>
      </c>
      <c r="B177" s="133" t="s">
        <v>293</v>
      </c>
      <c r="C177" s="133" t="s">
        <v>542</v>
      </c>
      <c r="D177" s="133" t="s">
        <v>515</v>
      </c>
      <c r="E177" s="122">
        <v>58</v>
      </c>
      <c r="F177" s="125" t="s">
        <v>561</v>
      </c>
      <c r="G177" s="140">
        <v>37</v>
      </c>
      <c r="H177" s="139" t="s">
        <v>125</v>
      </c>
      <c r="I177" s="133" t="s">
        <v>177</v>
      </c>
      <c r="J177" s="153">
        <v>49</v>
      </c>
      <c r="K177" s="5" t="s">
        <v>129</v>
      </c>
      <c r="L177" s="246" t="s">
        <v>135</v>
      </c>
      <c r="M177" s="247" t="s">
        <v>129</v>
      </c>
      <c r="N177" s="229">
        <v>0</v>
      </c>
      <c r="O177" s="133" t="s">
        <v>562</v>
      </c>
    </row>
    <row r="178" spans="1:15" s="4" customFormat="1" ht="49.5" customHeight="1"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59" t="s">
        <v>129</v>
      </c>
      <c r="N178" s="226">
        <v>0.15</v>
      </c>
      <c r="O178" s="84"/>
    </row>
    <row r="179" spans="1:15" s="4" customFormat="1" ht="49.5" customHeight="1"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259" t="s">
        <v>129</v>
      </c>
      <c r="N179" s="226">
        <v>0.15</v>
      </c>
      <c r="O179" s="84"/>
    </row>
    <row r="180" spans="1:15" s="4" customFormat="1" ht="66.75" customHeight="1" x14ac:dyDescent="0.25">
      <c r="A180" s="82">
        <v>174</v>
      </c>
      <c r="B180" s="133" t="s">
        <v>293</v>
      </c>
      <c r="C180" s="133" t="s">
        <v>542</v>
      </c>
      <c r="D180" s="133" t="s">
        <v>515</v>
      </c>
      <c r="E180" s="122">
        <v>59</v>
      </c>
      <c r="F180" s="125" t="s">
        <v>569</v>
      </c>
      <c r="G180" s="1422">
        <v>38</v>
      </c>
      <c r="H180" s="139">
        <v>0.1</v>
      </c>
      <c r="I180" s="133" t="s">
        <v>177</v>
      </c>
      <c r="J180" s="222">
        <v>50</v>
      </c>
      <c r="K180" s="5" t="s">
        <v>126</v>
      </c>
      <c r="L180" s="246" t="s">
        <v>135</v>
      </c>
      <c r="M180" s="247" t="s">
        <v>129</v>
      </c>
      <c r="N180" s="226">
        <v>0.1</v>
      </c>
      <c r="O180" s="84"/>
    </row>
    <row r="181" spans="1:15" s="4" customFormat="1" ht="48" customHeight="1" x14ac:dyDescent="0.25">
      <c r="A181" s="82">
        <v>175</v>
      </c>
      <c r="B181" s="133" t="s">
        <v>293</v>
      </c>
      <c r="C181" s="133" t="s">
        <v>542</v>
      </c>
      <c r="D181" s="133" t="s">
        <v>515</v>
      </c>
      <c r="E181" s="122" t="s">
        <v>571</v>
      </c>
      <c r="F181" s="125" t="s">
        <v>564</v>
      </c>
      <c r="G181" s="1422"/>
      <c r="H181" s="139" t="s">
        <v>125</v>
      </c>
      <c r="I181" s="133" t="s">
        <v>177</v>
      </c>
      <c r="J181" s="222" t="s">
        <v>521</v>
      </c>
      <c r="K181" s="5" t="s">
        <v>126</v>
      </c>
      <c r="L181" s="246" t="s">
        <v>129</v>
      </c>
      <c r="M181" s="247" t="s">
        <v>129</v>
      </c>
      <c r="N181" s="85">
        <v>0</v>
      </c>
      <c r="O181" s="84"/>
    </row>
    <row r="182" spans="1:15" s="4" customFormat="1" ht="48" customHeight="1" x14ac:dyDescent="0.25">
      <c r="A182" s="82">
        <v>176</v>
      </c>
      <c r="B182" s="133" t="s">
        <v>293</v>
      </c>
      <c r="C182" s="133" t="s">
        <v>542</v>
      </c>
      <c r="D182" s="133" t="s">
        <v>515</v>
      </c>
      <c r="E182" s="122" t="s">
        <v>572</v>
      </c>
      <c r="F182" s="125" t="s">
        <v>573</v>
      </c>
      <c r="G182" s="1422"/>
      <c r="H182" s="139" t="s">
        <v>125</v>
      </c>
      <c r="I182" s="133" t="s">
        <v>177</v>
      </c>
      <c r="J182" s="222" t="s">
        <v>523</v>
      </c>
      <c r="K182" s="5" t="s">
        <v>126</v>
      </c>
      <c r="L182" s="246" t="s">
        <v>129</v>
      </c>
      <c r="M182" s="247" t="s">
        <v>129</v>
      </c>
      <c r="N182" s="85">
        <v>0</v>
      </c>
      <c r="O182" s="84"/>
    </row>
    <row r="183" spans="1:15" s="4" customFormat="1" ht="48" customHeight="1" x14ac:dyDescent="0.25">
      <c r="A183" s="82">
        <v>177</v>
      </c>
      <c r="B183" s="133" t="s">
        <v>293</v>
      </c>
      <c r="C183" s="133" t="s">
        <v>542</v>
      </c>
      <c r="D183" s="133" t="s">
        <v>515</v>
      </c>
      <c r="E183" s="122" t="s">
        <v>574</v>
      </c>
      <c r="F183" s="125" t="s">
        <v>575</v>
      </c>
      <c r="G183" s="1405"/>
      <c r="H183" s="139" t="s">
        <v>125</v>
      </c>
      <c r="I183" s="133" t="s">
        <v>177</v>
      </c>
      <c r="J183" s="222" t="s">
        <v>526</v>
      </c>
      <c r="K183" s="5" t="s">
        <v>126</v>
      </c>
      <c r="L183" s="246" t="s">
        <v>129</v>
      </c>
      <c r="M183" s="247" t="s">
        <v>129</v>
      </c>
      <c r="N183" s="85">
        <v>0</v>
      </c>
      <c r="O183" s="84"/>
    </row>
    <row r="184" spans="1:15" s="4" customFormat="1" ht="57.75" customHeight="1" x14ac:dyDescent="0.25">
      <c r="A184" s="82">
        <v>178</v>
      </c>
      <c r="B184" s="133" t="s">
        <v>293</v>
      </c>
      <c r="C184" s="133" t="s">
        <v>542</v>
      </c>
      <c r="D184" s="133" t="s">
        <v>515</v>
      </c>
      <c r="E184" s="122">
        <v>60</v>
      </c>
      <c r="F184" s="125" t="s">
        <v>576</v>
      </c>
      <c r="G184" s="140">
        <v>39</v>
      </c>
      <c r="H184" s="139">
        <v>0.1</v>
      </c>
      <c r="I184" s="133" t="s">
        <v>124</v>
      </c>
      <c r="J184" s="222">
        <v>51</v>
      </c>
      <c r="K184" s="5" t="s">
        <v>129</v>
      </c>
      <c r="L184" s="222" t="s">
        <v>129</v>
      </c>
      <c r="M184" s="259" t="s">
        <v>129</v>
      </c>
      <c r="N184" s="226">
        <v>0.1</v>
      </c>
      <c r="O184" s="84"/>
    </row>
    <row r="185" spans="1:15" s="4" customFormat="1" ht="81.75" customHeight="1" x14ac:dyDescent="0.25">
      <c r="A185" s="82">
        <v>179</v>
      </c>
      <c r="B185" s="133" t="s">
        <v>293</v>
      </c>
      <c r="C185" s="133" t="s">
        <v>578</v>
      </c>
      <c r="D185" s="133" t="s">
        <v>578</v>
      </c>
      <c r="E185" s="122">
        <v>61</v>
      </c>
      <c r="F185" s="125" t="s">
        <v>579</v>
      </c>
      <c r="G185" s="140" t="s">
        <v>125</v>
      </c>
      <c r="H185" s="139" t="s">
        <v>125</v>
      </c>
      <c r="I185" s="133" t="s">
        <v>135</v>
      </c>
      <c r="J185" s="222">
        <v>52</v>
      </c>
      <c r="K185" s="5" t="s">
        <v>135</v>
      </c>
      <c r="L185" s="222" t="s">
        <v>135</v>
      </c>
      <c r="M185" s="259" t="s">
        <v>135</v>
      </c>
      <c r="N185" s="85">
        <v>0</v>
      </c>
      <c r="O185" s="84"/>
    </row>
    <row r="186" spans="1:15" s="4" customFormat="1" ht="52.5" customHeight="1" x14ac:dyDescent="0.25">
      <c r="A186" s="82">
        <v>180</v>
      </c>
      <c r="B186" s="133" t="s">
        <v>293</v>
      </c>
      <c r="C186" s="133" t="s">
        <v>578</v>
      </c>
      <c r="D186" s="133" t="s">
        <v>295</v>
      </c>
      <c r="E186" s="122" t="s">
        <v>580</v>
      </c>
      <c r="F186" s="125" t="s">
        <v>581</v>
      </c>
      <c r="G186" s="140">
        <v>40</v>
      </c>
      <c r="H186" s="139">
        <v>0.125</v>
      </c>
      <c r="I186" s="133" t="s">
        <v>124</v>
      </c>
      <c r="J186" s="222" t="s">
        <v>538</v>
      </c>
      <c r="K186" s="5" t="s">
        <v>129</v>
      </c>
      <c r="L186" s="222" t="s">
        <v>129</v>
      </c>
      <c r="M186" s="259" t="s">
        <v>129</v>
      </c>
      <c r="N186" s="661">
        <v>0.125</v>
      </c>
      <c r="O186" s="32" t="s">
        <v>2069</v>
      </c>
    </row>
    <row r="187" spans="1:15" s="4" customFormat="1" ht="52.5" customHeight="1" x14ac:dyDescent="0.25">
      <c r="A187" s="82">
        <v>181</v>
      </c>
      <c r="B187" s="133" t="s">
        <v>293</v>
      </c>
      <c r="C187" s="133" t="s">
        <v>578</v>
      </c>
      <c r="D187" s="133" t="s">
        <v>339</v>
      </c>
      <c r="E187" s="122" t="s">
        <v>582</v>
      </c>
      <c r="F187" s="125" t="s">
        <v>339</v>
      </c>
      <c r="G187" s="140">
        <v>40</v>
      </c>
      <c r="H187" s="139">
        <v>0.125</v>
      </c>
      <c r="I187" s="133" t="s">
        <v>124</v>
      </c>
      <c r="J187" s="222" t="s">
        <v>583</v>
      </c>
      <c r="K187" s="5" t="s">
        <v>126</v>
      </c>
      <c r="L187" s="222" t="s">
        <v>126</v>
      </c>
      <c r="M187" s="259" t="s">
        <v>126</v>
      </c>
      <c r="N187" s="226">
        <v>0</v>
      </c>
      <c r="O187" s="32" t="s">
        <v>2070</v>
      </c>
    </row>
    <row r="188" spans="1:15" s="4" customFormat="1" ht="52.5" customHeight="1" x14ac:dyDescent="0.25">
      <c r="A188" s="82">
        <v>182</v>
      </c>
      <c r="B188" s="133" t="s">
        <v>293</v>
      </c>
      <c r="C188" s="133" t="s">
        <v>578</v>
      </c>
      <c r="D188" s="133" t="s">
        <v>515</v>
      </c>
      <c r="E188" s="122" t="s">
        <v>584</v>
      </c>
      <c r="F188" s="125" t="s">
        <v>515</v>
      </c>
      <c r="G188" s="140">
        <v>40</v>
      </c>
      <c r="H188" s="139">
        <v>0.125</v>
      </c>
      <c r="I188" s="133" t="s">
        <v>124</v>
      </c>
      <c r="J188" s="222" t="s">
        <v>585</v>
      </c>
      <c r="K188" s="5" t="s">
        <v>129</v>
      </c>
      <c r="L188" s="222" t="s">
        <v>129</v>
      </c>
      <c r="M188" s="259" t="s">
        <v>129</v>
      </c>
      <c r="N188" s="661">
        <v>0.125</v>
      </c>
      <c r="O188" s="32" t="s">
        <v>2071</v>
      </c>
    </row>
    <row r="189" spans="1:15" s="4" customFormat="1" ht="52.5" customHeight="1" x14ac:dyDescent="0.25">
      <c r="A189" s="82">
        <v>183</v>
      </c>
      <c r="B189" s="133" t="s">
        <v>293</v>
      </c>
      <c r="C189" s="133" t="s">
        <v>578</v>
      </c>
      <c r="D189" s="133" t="s">
        <v>300</v>
      </c>
      <c r="E189" s="122" t="s">
        <v>586</v>
      </c>
      <c r="F189" s="125" t="s">
        <v>300</v>
      </c>
      <c r="G189" s="140">
        <v>40</v>
      </c>
      <c r="H189" s="139">
        <v>0.125</v>
      </c>
      <c r="I189" s="133" t="s">
        <v>124</v>
      </c>
      <c r="J189" s="222" t="s">
        <v>587</v>
      </c>
      <c r="K189" s="5" t="s">
        <v>129</v>
      </c>
      <c r="L189" s="222" t="s">
        <v>129</v>
      </c>
      <c r="M189" s="259" t="s">
        <v>129</v>
      </c>
      <c r="N189" s="661">
        <v>0.125</v>
      </c>
      <c r="O189" s="32" t="s">
        <v>1233</v>
      </c>
    </row>
    <row r="190" spans="1:15" s="4" customFormat="1" ht="52.5" customHeight="1" x14ac:dyDescent="0.25">
      <c r="A190" s="82">
        <v>184</v>
      </c>
      <c r="B190" s="133" t="s">
        <v>293</v>
      </c>
      <c r="C190" s="133" t="s">
        <v>578</v>
      </c>
      <c r="D190" s="133" t="s">
        <v>330</v>
      </c>
      <c r="E190" s="122" t="s">
        <v>588</v>
      </c>
      <c r="F190" s="125" t="s">
        <v>589</v>
      </c>
      <c r="G190" s="140">
        <v>40</v>
      </c>
      <c r="H190" s="139">
        <v>0.125</v>
      </c>
      <c r="I190" s="133" t="s">
        <v>124</v>
      </c>
      <c r="J190" s="222" t="s">
        <v>590</v>
      </c>
      <c r="K190" s="5" t="s">
        <v>129</v>
      </c>
      <c r="L190" s="222" t="s">
        <v>129</v>
      </c>
      <c r="M190" s="259" t="s">
        <v>129</v>
      </c>
      <c r="N190" s="661">
        <v>0.125</v>
      </c>
      <c r="O190" s="32" t="s">
        <v>1234</v>
      </c>
    </row>
    <row r="191" spans="1:15" s="4" customFormat="1" ht="52.5" customHeight="1" x14ac:dyDescent="0.25">
      <c r="A191" s="82">
        <v>185</v>
      </c>
      <c r="B191" s="133" t="s">
        <v>293</v>
      </c>
      <c r="C191" s="133" t="s">
        <v>578</v>
      </c>
      <c r="D191" s="133" t="s">
        <v>473</v>
      </c>
      <c r="E191" s="122" t="s">
        <v>591</v>
      </c>
      <c r="F191" s="125" t="s">
        <v>592</v>
      </c>
      <c r="G191" s="140">
        <v>40</v>
      </c>
      <c r="H191" s="139">
        <v>0.125</v>
      </c>
      <c r="I191" s="133" t="s">
        <v>124</v>
      </c>
      <c r="J191" s="222" t="s">
        <v>593</v>
      </c>
      <c r="K191" s="5" t="s">
        <v>129</v>
      </c>
      <c r="L191" s="222" t="s">
        <v>129</v>
      </c>
      <c r="M191" s="259" t="s">
        <v>129</v>
      </c>
      <c r="N191" s="661">
        <v>0.125</v>
      </c>
      <c r="O191" s="32" t="s">
        <v>2072</v>
      </c>
    </row>
    <row r="192" spans="1:15" s="4" customFormat="1" ht="52.5" customHeight="1" x14ac:dyDescent="0.25">
      <c r="A192" s="82">
        <v>186</v>
      </c>
      <c r="B192" s="133" t="s">
        <v>293</v>
      </c>
      <c r="C192" s="133" t="s">
        <v>578</v>
      </c>
      <c r="D192" s="133" t="s">
        <v>354</v>
      </c>
      <c r="E192" s="122" t="s">
        <v>594</v>
      </c>
      <c r="F192" s="125" t="s">
        <v>595</v>
      </c>
      <c r="G192" s="140">
        <v>40</v>
      </c>
      <c r="H192" s="139">
        <v>0.125</v>
      </c>
      <c r="I192" s="133" t="s">
        <v>124</v>
      </c>
      <c r="J192" s="222" t="s">
        <v>596</v>
      </c>
      <c r="K192" s="5" t="s">
        <v>129</v>
      </c>
      <c r="L192" s="222" t="s">
        <v>129</v>
      </c>
      <c r="M192" s="259" t="s">
        <v>129</v>
      </c>
      <c r="N192" s="661">
        <v>0.125</v>
      </c>
      <c r="O192" s="32" t="s">
        <v>1236</v>
      </c>
    </row>
    <row r="193" spans="1:15" s="4" customFormat="1" ht="52.5" customHeight="1" x14ac:dyDescent="0.25">
      <c r="A193" s="82">
        <v>187</v>
      </c>
      <c r="B193" s="133" t="s">
        <v>293</v>
      </c>
      <c r="C193" s="133" t="s">
        <v>578</v>
      </c>
      <c r="D193" s="133" t="s">
        <v>597</v>
      </c>
      <c r="E193" s="122" t="s">
        <v>598</v>
      </c>
      <c r="F193" s="125" t="s">
        <v>599</v>
      </c>
      <c r="G193" s="140">
        <v>40</v>
      </c>
      <c r="H193" s="139">
        <v>0.125</v>
      </c>
      <c r="I193" s="133" t="s">
        <v>124</v>
      </c>
      <c r="J193" s="222" t="s">
        <v>600</v>
      </c>
      <c r="K193" s="5" t="s">
        <v>129</v>
      </c>
      <c r="L193" s="222" t="s">
        <v>129</v>
      </c>
      <c r="M193" s="259" t="s">
        <v>129</v>
      </c>
      <c r="N193" s="661">
        <v>0.125</v>
      </c>
      <c r="O193" s="32" t="s">
        <v>1237</v>
      </c>
    </row>
    <row r="194" spans="1:15" s="4" customFormat="1" ht="63" customHeight="1"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259" t="s">
        <v>129</v>
      </c>
      <c r="N194" s="226">
        <v>0.1</v>
      </c>
      <c r="O194" s="84"/>
    </row>
    <row r="195" spans="1:15" s="4" customFormat="1" ht="63" customHeight="1" x14ac:dyDescent="0.25">
      <c r="A195" s="82">
        <v>189</v>
      </c>
      <c r="B195" s="133" t="s">
        <v>601</v>
      </c>
      <c r="C195" s="133" t="s">
        <v>602</v>
      </c>
      <c r="D195" s="133" t="s">
        <v>295</v>
      </c>
      <c r="E195" s="122" t="s">
        <v>606</v>
      </c>
      <c r="F195" s="125" t="s">
        <v>607</v>
      </c>
      <c r="G195" s="140" t="s">
        <v>125</v>
      </c>
      <c r="H195" s="139" t="s">
        <v>125</v>
      </c>
      <c r="I195" s="133" t="s">
        <v>166</v>
      </c>
      <c r="J195" s="222" t="s">
        <v>125</v>
      </c>
      <c r="K195" s="132" t="s">
        <v>2073</v>
      </c>
      <c r="L195" s="223" t="s">
        <v>125</v>
      </c>
      <c r="M195" s="142" t="s">
        <v>2073</v>
      </c>
      <c r="N195" s="85">
        <v>0</v>
      </c>
      <c r="O195" s="84"/>
    </row>
    <row r="196" spans="1:15" s="4" customFormat="1" ht="81.75" customHeight="1" x14ac:dyDescent="0.25">
      <c r="A196" s="82">
        <v>190</v>
      </c>
      <c r="B196" s="133" t="s">
        <v>601</v>
      </c>
      <c r="C196" s="133" t="s">
        <v>602</v>
      </c>
      <c r="D196" s="133" t="s">
        <v>603</v>
      </c>
      <c r="E196" s="122">
        <v>63</v>
      </c>
      <c r="F196" s="125" t="s">
        <v>608</v>
      </c>
      <c r="G196" s="140" t="s">
        <v>125</v>
      </c>
      <c r="H196" s="139" t="s">
        <v>125</v>
      </c>
      <c r="I196" s="133" t="s">
        <v>177</v>
      </c>
      <c r="J196" s="222" t="s">
        <v>125</v>
      </c>
      <c r="K196" s="5" t="s">
        <v>129</v>
      </c>
      <c r="L196" s="223" t="s">
        <v>125</v>
      </c>
      <c r="M196" s="247" t="s">
        <v>129</v>
      </c>
      <c r="N196" s="85">
        <v>0</v>
      </c>
      <c r="O196" s="84"/>
    </row>
    <row r="197" spans="1:15" s="4" customFormat="1" ht="81.75" customHeight="1" x14ac:dyDescent="0.25">
      <c r="A197" s="82">
        <v>191</v>
      </c>
      <c r="B197" s="133" t="s">
        <v>601</v>
      </c>
      <c r="C197" s="133" t="s">
        <v>602</v>
      </c>
      <c r="D197" s="133" t="s">
        <v>603</v>
      </c>
      <c r="E197" s="122" t="s">
        <v>609</v>
      </c>
      <c r="F197" s="125" t="s">
        <v>610</v>
      </c>
      <c r="G197" s="1422">
        <v>42</v>
      </c>
      <c r="H197" s="139" t="s">
        <v>125</v>
      </c>
      <c r="I197" s="133" t="s">
        <v>135</v>
      </c>
      <c r="J197" s="222" t="s">
        <v>125</v>
      </c>
      <c r="K197" s="5" t="s">
        <v>135</v>
      </c>
      <c r="L197" s="223" t="s">
        <v>125</v>
      </c>
      <c r="M197" s="259" t="s">
        <v>135</v>
      </c>
      <c r="N197" s="85">
        <v>0</v>
      </c>
      <c r="O197" s="84"/>
    </row>
    <row r="198" spans="1:15" s="4" customFormat="1" ht="66.75" customHeight="1" x14ac:dyDescent="0.25">
      <c r="A198" s="82">
        <v>192</v>
      </c>
      <c r="B198" s="133" t="s">
        <v>601</v>
      </c>
      <c r="C198" s="133" t="s">
        <v>602</v>
      </c>
      <c r="D198" s="133" t="s">
        <v>603</v>
      </c>
      <c r="E198" s="122" t="s">
        <v>611</v>
      </c>
      <c r="F198" s="125" t="s">
        <v>612</v>
      </c>
      <c r="G198" s="1422"/>
      <c r="H198" s="139">
        <v>2.86E-2</v>
      </c>
      <c r="I198" s="133" t="s">
        <v>177</v>
      </c>
      <c r="J198" s="222" t="s">
        <v>125</v>
      </c>
      <c r="K198" s="5" t="s">
        <v>129</v>
      </c>
      <c r="L198" s="223" t="s">
        <v>125</v>
      </c>
      <c r="M198" s="247" t="s">
        <v>129</v>
      </c>
      <c r="N198" s="661">
        <v>2.86E-2</v>
      </c>
      <c r="O198" s="84"/>
    </row>
    <row r="199" spans="1:15" s="4" customFormat="1" ht="66.75" customHeight="1" x14ac:dyDescent="0.25">
      <c r="A199" s="82">
        <v>193</v>
      </c>
      <c r="B199" s="133" t="s">
        <v>601</v>
      </c>
      <c r="C199" s="133" t="s">
        <v>602</v>
      </c>
      <c r="D199" s="133" t="s">
        <v>603</v>
      </c>
      <c r="E199" s="122" t="s">
        <v>614</v>
      </c>
      <c r="F199" s="125" t="s">
        <v>615</v>
      </c>
      <c r="G199" s="1422"/>
      <c r="H199" s="139">
        <v>2.86E-2</v>
      </c>
      <c r="I199" s="133" t="s">
        <v>177</v>
      </c>
      <c r="J199" s="222" t="s">
        <v>125</v>
      </c>
      <c r="K199" s="5" t="s">
        <v>129</v>
      </c>
      <c r="L199" s="223" t="s">
        <v>125</v>
      </c>
      <c r="M199" s="247" t="s">
        <v>129</v>
      </c>
      <c r="N199" s="661">
        <v>2.86E-2</v>
      </c>
      <c r="O199" s="84"/>
    </row>
    <row r="200" spans="1:15" s="4" customFormat="1" ht="66.75" customHeight="1" x14ac:dyDescent="0.25">
      <c r="A200" s="82">
        <v>194</v>
      </c>
      <c r="B200" s="133" t="s">
        <v>601</v>
      </c>
      <c r="C200" s="133" t="s">
        <v>602</v>
      </c>
      <c r="D200" s="133" t="s">
        <v>603</v>
      </c>
      <c r="E200" s="122" t="s">
        <v>616</v>
      </c>
      <c r="F200" s="125" t="s">
        <v>617</v>
      </c>
      <c r="G200" s="1422"/>
      <c r="H200" s="139">
        <v>2.86E-2</v>
      </c>
      <c r="I200" s="133" t="s">
        <v>177</v>
      </c>
      <c r="J200" s="222" t="s">
        <v>125</v>
      </c>
      <c r="K200" s="5" t="s">
        <v>129</v>
      </c>
      <c r="L200" s="223" t="s">
        <v>125</v>
      </c>
      <c r="M200" s="247" t="s">
        <v>129</v>
      </c>
      <c r="N200" s="661">
        <v>2.86E-2</v>
      </c>
      <c r="O200" s="84"/>
    </row>
    <row r="201" spans="1:15" s="4" customFormat="1" ht="66.75" customHeight="1" x14ac:dyDescent="0.25">
      <c r="A201" s="82">
        <v>195</v>
      </c>
      <c r="B201" s="133" t="s">
        <v>601</v>
      </c>
      <c r="C201" s="133" t="s">
        <v>602</v>
      </c>
      <c r="D201" s="133" t="s">
        <v>603</v>
      </c>
      <c r="E201" s="122" t="s">
        <v>618</v>
      </c>
      <c r="F201" s="125" t="s">
        <v>619</v>
      </c>
      <c r="G201" s="1422"/>
      <c r="H201" s="139">
        <v>2.86E-2</v>
      </c>
      <c r="I201" s="133" t="s">
        <v>177</v>
      </c>
      <c r="J201" s="222" t="s">
        <v>125</v>
      </c>
      <c r="K201" s="5" t="s">
        <v>129</v>
      </c>
      <c r="L201" s="223" t="s">
        <v>125</v>
      </c>
      <c r="M201" s="247" t="s">
        <v>129</v>
      </c>
      <c r="N201" s="661">
        <v>2.86E-2</v>
      </c>
      <c r="O201" s="84"/>
    </row>
    <row r="202" spans="1:15" s="4" customFormat="1" ht="66.75" customHeight="1" x14ac:dyDescent="0.25">
      <c r="A202" s="82">
        <v>196</v>
      </c>
      <c r="B202" s="133" t="s">
        <v>601</v>
      </c>
      <c r="C202" s="133" t="s">
        <v>602</v>
      </c>
      <c r="D202" s="133" t="s">
        <v>603</v>
      </c>
      <c r="E202" s="122" t="s">
        <v>620</v>
      </c>
      <c r="F202" s="125" t="s">
        <v>621</v>
      </c>
      <c r="G202" s="1422"/>
      <c r="H202" s="139">
        <v>2.86E-2</v>
      </c>
      <c r="I202" s="133" t="s">
        <v>177</v>
      </c>
      <c r="J202" s="222" t="s">
        <v>125</v>
      </c>
      <c r="K202" s="5" t="s">
        <v>126</v>
      </c>
      <c r="L202" s="223" t="s">
        <v>125</v>
      </c>
      <c r="M202" s="247" t="s">
        <v>126</v>
      </c>
      <c r="N202" s="226">
        <v>0</v>
      </c>
      <c r="O202" s="84"/>
    </row>
    <row r="203" spans="1:15" s="4" customFormat="1" ht="66.75" customHeight="1" x14ac:dyDescent="0.25">
      <c r="A203" s="82">
        <v>197</v>
      </c>
      <c r="B203" s="133" t="s">
        <v>601</v>
      </c>
      <c r="C203" s="133" t="s">
        <v>602</v>
      </c>
      <c r="D203" s="133" t="s">
        <v>603</v>
      </c>
      <c r="E203" s="122" t="s">
        <v>623</v>
      </c>
      <c r="F203" s="125" t="s">
        <v>624</v>
      </c>
      <c r="G203" s="1422"/>
      <c r="H203" s="139">
        <v>2.86E-2</v>
      </c>
      <c r="I203" s="133" t="s">
        <v>177</v>
      </c>
      <c r="J203" s="222" t="s">
        <v>125</v>
      </c>
      <c r="K203" s="5" t="s">
        <v>129</v>
      </c>
      <c r="L203" s="223" t="s">
        <v>125</v>
      </c>
      <c r="M203" s="247" t="s">
        <v>129</v>
      </c>
      <c r="N203" s="661">
        <v>2.86E-2</v>
      </c>
      <c r="O203" s="84"/>
    </row>
    <row r="204" spans="1:15" s="4" customFormat="1" ht="66.75" customHeight="1" x14ac:dyDescent="0.25">
      <c r="A204" s="82">
        <v>198</v>
      </c>
      <c r="B204" s="133" t="s">
        <v>601</v>
      </c>
      <c r="C204" s="133" t="s">
        <v>602</v>
      </c>
      <c r="D204" s="133" t="s">
        <v>603</v>
      </c>
      <c r="E204" s="122" t="s">
        <v>625</v>
      </c>
      <c r="F204" s="125" t="s">
        <v>626</v>
      </c>
      <c r="G204" s="1422"/>
      <c r="H204" s="139">
        <v>2.86E-2</v>
      </c>
      <c r="I204" s="133" t="s">
        <v>177</v>
      </c>
      <c r="J204" s="222" t="s">
        <v>125</v>
      </c>
      <c r="K204" s="5" t="s">
        <v>129</v>
      </c>
      <c r="L204" s="223" t="s">
        <v>125</v>
      </c>
      <c r="M204" s="247" t="s">
        <v>129</v>
      </c>
      <c r="N204" s="661">
        <v>2.86E-2</v>
      </c>
      <c r="O204" s="84"/>
    </row>
    <row r="205" spans="1:15" s="4" customFormat="1" ht="66.75" customHeight="1" x14ac:dyDescent="0.25">
      <c r="A205" s="82">
        <v>199</v>
      </c>
      <c r="B205" s="133" t="s">
        <v>601</v>
      </c>
      <c r="C205" s="133" t="s">
        <v>602</v>
      </c>
      <c r="D205" s="133" t="s">
        <v>603</v>
      </c>
      <c r="E205" s="122" t="s">
        <v>627</v>
      </c>
      <c r="F205" s="125" t="s">
        <v>628</v>
      </c>
      <c r="G205" s="1422"/>
      <c r="H205" s="139">
        <v>2.86E-2</v>
      </c>
      <c r="I205" s="133" t="s">
        <v>177</v>
      </c>
      <c r="J205" s="222" t="s">
        <v>125</v>
      </c>
      <c r="K205" s="5" t="s">
        <v>129</v>
      </c>
      <c r="L205" s="223" t="s">
        <v>125</v>
      </c>
      <c r="M205" s="247" t="s">
        <v>129</v>
      </c>
      <c r="N205" s="661">
        <v>2.86E-2</v>
      </c>
      <c r="O205" s="84"/>
    </row>
    <row r="206" spans="1:15" s="4" customFormat="1" ht="66.75" customHeight="1" x14ac:dyDescent="0.25">
      <c r="A206" s="82">
        <v>200</v>
      </c>
      <c r="B206" s="133" t="s">
        <v>601</v>
      </c>
      <c r="C206" s="133" t="s">
        <v>602</v>
      </c>
      <c r="D206" s="133" t="s">
        <v>603</v>
      </c>
      <c r="E206" s="122" t="s">
        <v>629</v>
      </c>
      <c r="F206" s="125" t="s">
        <v>630</v>
      </c>
      <c r="G206" s="1422"/>
      <c r="H206" s="139">
        <v>2.86E-2</v>
      </c>
      <c r="I206" s="133" t="s">
        <v>177</v>
      </c>
      <c r="J206" s="222" t="s">
        <v>125</v>
      </c>
      <c r="K206" s="5" t="s">
        <v>129</v>
      </c>
      <c r="L206" s="223" t="s">
        <v>125</v>
      </c>
      <c r="M206" s="247" t="s">
        <v>129</v>
      </c>
      <c r="N206" s="661">
        <v>2.86E-2</v>
      </c>
      <c r="O206" s="84"/>
    </row>
    <row r="207" spans="1:15" s="4" customFormat="1" ht="66.75" customHeight="1" x14ac:dyDescent="0.25">
      <c r="A207" s="82">
        <v>201</v>
      </c>
      <c r="B207" s="133" t="s">
        <v>601</v>
      </c>
      <c r="C207" s="133" t="s">
        <v>602</v>
      </c>
      <c r="D207" s="133" t="s">
        <v>603</v>
      </c>
      <c r="E207" s="122" t="s">
        <v>631</v>
      </c>
      <c r="F207" s="125" t="s">
        <v>632</v>
      </c>
      <c r="G207" s="1422"/>
      <c r="H207" s="139">
        <v>2.86E-2</v>
      </c>
      <c r="I207" s="133" t="s">
        <v>177</v>
      </c>
      <c r="J207" s="222" t="s">
        <v>125</v>
      </c>
      <c r="K207" s="5" t="s">
        <v>126</v>
      </c>
      <c r="L207" s="223" t="s">
        <v>125</v>
      </c>
      <c r="M207" s="247" t="s">
        <v>126</v>
      </c>
      <c r="N207" s="226">
        <v>0</v>
      </c>
      <c r="O207" s="84"/>
    </row>
    <row r="208" spans="1:15" s="4" customFormat="1" ht="66.75" customHeight="1" x14ac:dyDescent="0.25">
      <c r="A208" s="82">
        <v>202</v>
      </c>
      <c r="B208" s="133" t="s">
        <v>601</v>
      </c>
      <c r="C208" s="133" t="s">
        <v>602</v>
      </c>
      <c r="D208" s="133" t="s">
        <v>603</v>
      </c>
      <c r="E208" s="122" t="s">
        <v>633</v>
      </c>
      <c r="F208" s="125" t="s">
        <v>634</v>
      </c>
      <c r="G208" s="1422"/>
      <c r="H208" s="139">
        <v>2.86E-2</v>
      </c>
      <c r="I208" s="133" t="s">
        <v>177</v>
      </c>
      <c r="J208" s="222" t="s">
        <v>125</v>
      </c>
      <c r="K208" s="5" t="s">
        <v>129</v>
      </c>
      <c r="L208" s="223" t="s">
        <v>125</v>
      </c>
      <c r="M208" s="247" t="s">
        <v>126</v>
      </c>
      <c r="N208" s="226">
        <v>0</v>
      </c>
      <c r="O208" s="84"/>
    </row>
    <row r="209" spans="1:15" s="4" customFormat="1" ht="66.75" customHeight="1" x14ac:dyDescent="0.25">
      <c r="A209" s="82">
        <v>203</v>
      </c>
      <c r="B209" s="133" t="s">
        <v>601</v>
      </c>
      <c r="C209" s="133" t="s">
        <v>602</v>
      </c>
      <c r="D209" s="133" t="s">
        <v>603</v>
      </c>
      <c r="E209" s="122" t="s">
        <v>635</v>
      </c>
      <c r="F209" s="125" t="s">
        <v>636</v>
      </c>
      <c r="G209" s="1422"/>
      <c r="H209" s="139">
        <v>2.86E-2</v>
      </c>
      <c r="I209" s="133" t="s">
        <v>177</v>
      </c>
      <c r="J209" s="222" t="s">
        <v>125</v>
      </c>
      <c r="K209" s="5" t="s">
        <v>129</v>
      </c>
      <c r="L209" s="223" t="s">
        <v>125</v>
      </c>
      <c r="M209" s="247" t="s">
        <v>129</v>
      </c>
      <c r="N209" s="661">
        <v>2.86E-2</v>
      </c>
      <c r="O209" s="84"/>
    </row>
    <row r="210" spans="1:15" s="4" customFormat="1" ht="66.75" customHeight="1" x14ac:dyDescent="0.25">
      <c r="A210" s="82">
        <v>204</v>
      </c>
      <c r="B210" s="133" t="s">
        <v>601</v>
      </c>
      <c r="C210" s="133" t="s">
        <v>602</v>
      </c>
      <c r="D210" s="133" t="s">
        <v>603</v>
      </c>
      <c r="E210" s="122" t="s">
        <v>637</v>
      </c>
      <c r="F210" s="125" t="s">
        <v>638</v>
      </c>
      <c r="G210" s="1422"/>
      <c r="H210" s="139">
        <v>2.86E-2</v>
      </c>
      <c r="I210" s="133" t="s">
        <v>177</v>
      </c>
      <c r="J210" s="222" t="s">
        <v>125</v>
      </c>
      <c r="K210" s="5" t="s">
        <v>129</v>
      </c>
      <c r="L210" s="223" t="s">
        <v>125</v>
      </c>
      <c r="M210" s="247" t="s">
        <v>129</v>
      </c>
      <c r="N210" s="661">
        <v>2.86E-2</v>
      </c>
      <c r="O210" s="84"/>
    </row>
    <row r="211" spans="1:15" s="4" customFormat="1" ht="62.25" customHeight="1" x14ac:dyDescent="0.25">
      <c r="A211" s="82">
        <v>205</v>
      </c>
      <c r="B211" s="133" t="s">
        <v>601</v>
      </c>
      <c r="C211" s="133" t="s">
        <v>602</v>
      </c>
      <c r="D211" s="133" t="s">
        <v>603</v>
      </c>
      <c r="E211" s="122" t="s">
        <v>639</v>
      </c>
      <c r="F211" s="125" t="s">
        <v>640</v>
      </c>
      <c r="G211" s="1405"/>
      <c r="H211" s="139">
        <v>2.86E-2</v>
      </c>
      <c r="I211" s="133" t="s">
        <v>177</v>
      </c>
      <c r="J211" s="222" t="s">
        <v>125</v>
      </c>
      <c r="K211" s="5" t="s">
        <v>129</v>
      </c>
      <c r="L211" s="223" t="s">
        <v>125</v>
      </c>
      <c r="M211" s="247" t="s">
        <v>129</v>
      </c>
      <c r="N211" s="661">
        <v>2.86E-2</v>
      </c>
      <c r="O211" s="84"/>
    </row>
    <row r="212" spans="1:15" s="4" customFormat="1" ht="81.75" customHeight="1" x14ac:dyDescent="0.25">
      <c r="A212" s="82">
        <v>206</v>
      </c>
      <c r="B212" s="133" t="s">
        <v>601</v>
      </c>
      <c r="C212" s="133" t="s">
        <v>602</v>
      </c>
      <c r="D212" s="133" t="s">
        <v>603</v>
      </c>
      <c r="E212" s="122">
        <v>64</v>
      </c>
      <c r="F212" s="125" t="s">
        <v>641</v>
      </c>
      <c r="G212" s="140" t="s">
        <v>125</v>
      </c>
      <c r="H212" s="139" t="s">
        <v>125</v>
      </c>
      <c r="I212" s="133" t="s">
        <v>166</v>
      </c>
      <c r="J212" s="222" t="s">
        <v>125</v>
      </c>
      <c r="K212" s="45"/>
      <c r="L212" s="223" t="s">
        <v>125</v>
      </c>
      <c r="M212" s="259" t="s">
        <v>2074</v>
      </c>
      <c r="N212" s="85">
        <v>0</v>
      </c>
      <c r="O212" s="84"/>
    </row>
    <row r="213" spans="1:15" s="4" customFormat="1" ht="60" customHeight="1" x14ac:dyDescent="0.25">
      <c r="A213" s="82">
        <v>207</v>
      </c>
      <c r="B213" s="133" t="s">
        <v>601</v>
      </c>
      <c r="C213" s="133" t="s">
        <v>644</v>
      </c>
      <c r="D213" s="133" t="s">
        <v>644</v>
      </c>
      <c r="E213" s="122">
        <v>65</v>
      </c>
      <c r="F213" s="125" t="s">
        <v>645</v>
      </c>
      <c r="G213" s="140" t="s">
        <v>125</v>
      </c>
      <c r="H213" s="139" t="s">
        <v>125</v>
      </c>
      <c r="I213" s="133" t="s">
        <v>177</v>
      </c>
      <c r="J213" s="228">
        <v>54</v>
      </c>
      <c r="K213" s="5" t="s">
        <v>126</v>
      </c>
      <c r="L213" s="222"/>
      <c r="M213" s="259" t="s">
        <v>126</v>
      </c>
      <c r="N213" s="229">
        <v>0</v>
      </c>
      <c r="O213" s="123"/>
    </row>
    <row r="214" spans="1:15" s="4" customFormat="1" ht="66" customHeight="1" x14ac:dyDescent="0.25">
      <c r="A214" s="82">
        <v>208</v>
      </c>
      <c r="B214" s="133" t="s">
        <v>601</v>
      </c>
      <c r="C214" s="133" t="s">
        <v>644</v>
      </c>
      <c r="D214" s="133" t="s">
        <v>644</v>
      </c>
      <c r="E214" s="122" t="s">
        <v>646</v>
      </c>
      <c r="F214" s="125" t="s">
        <v>647</v>
      </c>
      <c r="G214" s="140" t="s">
        <v>125</v>
      </c>
      <c r="H214" s="139" t="s">
        <v>125</v>
      </c>
      <c r="I214" s="133" t="s">
        <v>177</v>
      </c>
      <c r="J214" s="222" t="s">
        <v>648</v>
      </c>
      <c r="K214" s="5" t="s">
        <v>126</v>
      </c>
      <c r="L214" s="222" t="s">
        <v>126</v>
      </c>
      <c r="M214" s="259" t="s">
        <v>126</v>
      </c>
      <c r="N214" s="85">
        <v>0</v>
      </c>
      <c r="O214" s="84"/>
    </row>
    <row r="215" spans="1:15" s="4" customFormat="1" ht="66" customHeight="1" x14ac:dyDescent="0.25">
      <c r="A215" s="82">
        <v>209</v>
      </c>
      <c r="B215" s="133" t="s">
        <v>601</v>
      </c>
      <c r="C215" s="133" t="s">
        <v>644</v>
      </c>
      <c r="D215" s="133" t="s">
        <v>644</v>
      </c>
      <c r="E215" s="122" t="s">
        <v>649</v>
      </c>
      <c r="F215" s="125" t="s">
        <v>650</v>
      </c>
      <c r="G215" s="140" t="s">
        <v>125</v>
      </c>
      <c r="H215" s="139" t="s">
        <v>125</v>
      </c>
      <c r="I215" s="133" t="s">
        <v>177</v>
      </c>
      <c r="J215" s="222" t="s">
        <v>651</v>
      </c>
      <c r="K215" s="5" t="s">
        <v>126</v>
      </c>
      <c r="L215" s="222" t="s">
        <v>126</v>
      </c>
      <c r="M215" s="259" t="s">
        <v>126</v>
      </c>
      <c r="N215" s="85">
        <v>0</v>
      </c>
      <c r="O215" s="84"/>
    </row>
    <row r="216" spans="1:15" s="4" customFormat="1" ht="66" customHeight="1" x14ac:dyDescent="0.25">
      <c r="A216" s="82">
        <v>210</v>
      </c>
      <c r="B216" s="133" t="s">
        <v>601</v>
      </c>
      <c r="C216" s="133" t="s">
        <v>644</v>
      </c>
      <c r="D216" s="133" t="s">
        <v>644</v>
      </c>
      <c r="E216" s="122" t="s">
        <v>652</v>
      </c>
      <c r="F216" s="125" t="s">
        <v>653</v>
      </c>
      <c r="G216" s="140" t="s">
        <v>125</v>
      </c>
      <c r="H216" s="139" t="s">
        <v>125</v>
      </c>
      <c r="I216" s="133" t="s">
        <v>177</v>
      </c>
      <c r="J216" s="222" t="s">
        <v>654</v>
      </c>
      <c r="K216" s="5" t="s">
        <v>126</v>
      </c>
      <c r="L216" s="222" t="s">
        <v>126</v>
      </c>
      <c r="M216" s="259" t="s">
        <v>126</v>
      </c>
      <c r="N216" s="85">
        <v>0</v>
      </c>
      <c r="O216" s="84"/>
    </row>
    <row r="217" spans="1:15" s="4" customFormat="1" ht="81.75" customHeight="1" x14ac:dyDescent="0.25">
      <c r="A217" s="82">
        <v>211</v>
      </c>
      <c r="B217" s="133" t="s">
        <v>601</v>
      </c>
      <c r="C217" s="133" t="s">
        <v>644</v>
      </c>
      <c r="D217" s="133" t="s">
        <v>644</v>
      </c>
      <c r="E217" s="122">
        <v>66</v>
      </c>
      <c r="F217" s="125" t="s">
        <v>655</v>
      </c>
      <c r="G217" s="140" t="s">
        <v>125</v>
      </c>
      <c r="H217" s="139" t="s">
        <v>125</v>
      </c>
      <c r="I217" s="133" t="s">
        <v>124</v>
      </c>
      <c r="J217" s="222" t="s">
        <v>125</v>
      </c>
      <c r="K217" s="5" t="s">
        <v>126</v>
      </c>
      <c r="L217" s="223" t="s">
        <v>125</v>
      </c>
      <c r="M217" s="259" t="s">
        <v>126</v>
      </c>
      <c r="N217" s="85">
        <v>0</v>
      </c>
      <c r="O217" s="84"/>
    </row>
    <row r="218" spans="1:15" s="4" customFormat="1" ht="81.75" customHeight="1" x14ac:dyDescent="0.25">
      <c r="A218" s="82">
        <v>212</v>
      </c>
      <c r="B218" s="133" t="s">
        <v>601</v>
      </c>
      <c r="C218" s="133" t="s">
        <v>644</v>
      </c>
      <c r="D218" s="133" t="s">
        <v>644</v>
      </c>
      <c r="E218" s="122" t="s">
        <v>656</v>
      </c>
      <c r="F218" s="125" t="s">
        <v>657</v>
      </c>
      <c r="G218" s="140" t="s">
        <v>125</v>
      </c>
      <c r="H218" s="139" t="s">
        <v>125</v>
      </c>
      <c r="I218" s="133" t="s">
        <v>177</v>
      </c>
      <c r="J218" s="222" t="s">
        <v>125</v>
      </c>
      <c r="K218" s="5" t="s">
        <v>126</v>
      </c>
      <c r="L218" s="223" t="s">
        <v>125</v>
      </c>
      <c r="M218" s="259" t="s">
        <v>126</v>
      </c>
      <c r="N218" s="85">
        <v>0</v>
      </c>
      <c r="O218" s="84"/>
    </row>
    <row r="219" spans="1:15" s="4" customFormat="1" ht="81.75" customHeight="1" x14ac:dyDescent="0.25">
      <c r="A219" s="82">
        <v>213</v>
      </c>
      <c r="B219" s="133" t="s">
        <v>601</v>
      </c>
      <c r="C219" s="133" t="s">
        <v>644</v>
      </c>
      <c r="D219" s="133" t="s">
        <v>644</v>
      </c>
      <c r="E219" s="122" t="s">
        <v>658</v>
      </c>
      <c r="F219" s="125" t="s">
        <v>659</v>
      </c>
      <c r="G219" s="140" t="s">
        <v>125</v>
      </c>
      <c r="H219" s="139" t="s">
        <v>125</v>
      </c>
      <c r="I219" s="133" t="s">
        <v>177</v>
      </c>
      <c r="J219" s="222" t="s">
        <v>125</v>
      </c>
      <c r="K219" s="5" t="s">
        <v>126</v>
      </c>
      <c r="L219" s="223" t="s">
        <v>125</v>
      </c>
      <c r="M219" s="259" t="s">
        <v>126</v>
      </c>
      <c r="N219" s="85">
        <v>0</v>
      </c>
      <c r="O219" s="84"/>
    </row>
    <row r="220" spans="1:15" s="4" customFormat="1" ht="81.75" customHeight="1" x14ac:dyDescent="0.25">
      <c r="A220" s="82">
        <v>214</v>
      </c>
      <c r="B220" s="133" t="s">
        <v>601</v>
      </c>
      <c r="C220" s="133" t="s">
        <v>644</v>
      </c>
      <c r="D220" s="133" t="s">
        <v>644</v>
      </c>
      <c r="E220" s="122" t="s">
        <v>660</v>
      </c>
      <c r="F220" s="125" t="s">
        <v>661</v>
      </c>
      <c r="G220" s="140" t="s">
        <v>125</v>
      </c>
      <c r="H220" s="139" t="s">
        <v>125</v>
      </c>
      <c r="I220" s="133" t="s">
        <v>177</v>
      </c>
      <c r="J220" s="222" t="s">
        <v>125</v>
      </c>
      <c r="K220" s="5" t="s">
        <v>126</v>
      </c>
      <c r="L220" s="223" t="s">
        <v>125</v>
      </c>
      <c r="M220" s="259" t="s">
        <v>126</v>
      </c>
      <c r="N220" s="85">
        <v>0</v>
      </c>
      <c r="O220" s="84"/>
    </row>
    <row r="221" spans="1:15" s="4" customFormat="1" ht="81.75" customHeight="1" x14ac:dyDescent="0.25">
      <c r="A221" s="82">
        <v>215</v>
      </c>
      <c r="B221" s="133" t="s">
        <v>601</v>
      </c>
      <c r="C221" s="133" t="s">
        <v>644</v>
      </c>
      <c r="D221" s="133" t="s">
        <v>644</v>
      </c>
      <c r="E221" s="122" t="s">
        <v>662</v>
      </c>
      <c r="F221" s="125" t="s">
        <v>663</v>
      </c>
      <c r="G221" s="140" t="s">
        <v>125</v>
      </c>
      <c r="H221" s="139" t="s">
        <v>125</v>
      </c>
      <c r="I221" s="133" t="s">
        <v>177</v>
      </c>
      <c r="J221" s="222" t="s">
        <v>125</v>
      </c>
      <c r="K221" s="5" t="s">
        <v>126</v>
      </c>
      <c r="L221" s="223" t="s">
        <v>125</v>
      </c>
      <c r="M221" s="259" t="s">
        <v>126</v>
      </c>
      <c r="N221" s="85">
        <v>0</v>
      </c>
      <c r="O221" s="84"/>
    </row>
    <row r="222" spans="1:15" s="4" customFormat="1" ht="81.75" customHeight="1" x14ac:dyDescent="0.25">
      <c r="A222" s="82">
        <v>216</v>
      </c>
      <c r="B222" s="133" t="s">
        <v>601</v>
      </c>
      <c r="C222" s="133" t="s">
        <v>664</v>
      </c>
      <c r="D222" s="133" t="s">
        <v>354</v>
      </c>
      <c r="E222" s="122" t="s">
        <v>665</v>
      </c>
      <c r="F222" s="125" t="s">
        <v>666</v>
      </c>
      <c r="G222" s="140" t="s">
        <v>125</v>
      </c>
      <c r="H222" s="139" t="s">
        <v>125</v>
      </c>
      <c r="I222" s="133" t="s">
        <v>265</v>
      </c>
      <c r="J222" s="222">
        <v>55</v>
      </c>
      <c r="K222" s="45" t="s">
        <v>2075</v>
      </c>
      <c r="L222" s="222" t="s">
        <v>126</v>
      </c>
      <c r="M222" s="315" t="s">
        <v>129</v>
      </c>
      <c r="N222" s="85">
        <v>0</v>
      </c>
      <c r="O222" s="84" t="s">
        <v>2076</v>
      </c>
    </row>
    <row r="223" spans="1:15" s="4" customFormat="1" ht="81.75" customHeight="1" x14ac:dyDescent="0.25">
      <c r="A223" s="82">
        <v>217</v>
      </c>
      <c r="B223" s="133" t="s">
        <v>601</v>
      </c>
      <c r="C223" s="133" t="s">
        <v>602</v>
      </c>
      <c r="D223" s="133" t="s">
        <v>603</v>
      </c>
      <c r="E223" s="122">
        <v>67</v>
      </c>
      <c r="F223" s="125" t="s">
        <v>669</v>
      </c>
      <c r="G223" s="140">
        <v>43</v>
      </c>
      <c r="H223" s="139">
        <v>0.3</v>
      </c>
      <c r="I223" s="133" t="s">
        <v>124</v>
      </c>
      <c r="J223" s="222">
        <v>56</v>
      </c>
      <c r="K223" s="5" t="s">
        <v>126</v>
      </c>
      <c r="L223" s="222" t="s">
        <v>129</v>
      </c>
      <c r="M223" s="259" t="s">
        <v>126</v>
      </c>
      <c r="N223" s="232">
        <v>0</v>
      </c>
      <c r="O223" s="84" t="s">
        <v>2077</v>
      </c>
    </row>
    <row r="224" spans="1:15" s="4" customFormat="1" ht="81.75" customHeight="1" x14ac:dyDescent="0.25">
      <c r="A224" s="82">
        <v>218</v>
      </c>
      <c r="B224" s="133" t="s">
        <v>601</v>
      </c>
      <c r="C224" s="133" t="s">
        <v>602</v>
      </c>
      <c r="D224" s="133" t="s">
        <v>634</v>
      </c>
      <c r="E224" s="122">
        <v>68</v>
      </c>
      <c r="F224" s="125" t="s">
        <v>670</v>
      </c>
      <c r="G224" s="140">
        <v>44</v>
      </c>
      <c r="H224" s="139">
        <v>0.1</v>
      </c>
      <c r="I224" s="133" t="s">
        <v>124</v>
      </c>
      <c r="J224" s="222">
        <v>57</v>
      </c>
      <c r="K224" s="5" t="s">
        <v>126</v>
      </c>
      <c r="L224" s="222" t="s">
        <v>129</v>
      </c>
      <c r="M224" s="259" t="s">
        <v>126</v>
      </c>
      <c r="N224" s="226">
        <v>0</v>
      </c>
      <c r="O224" s="84" t="s">
        <v>2078</v>
      </c>
    </row>
    <row r="225" spans="1:15" s="4" customFormat="1" ht="81.75" customHeight="1" x14ac:dyDescent="0.25">
      <c r="A225" s="82">
        <v>219</v>
      </c>
      <c r="B225" s="133" t="s">
        <v>601</v>
      </c>
      <c r="C225" s="133" t="s">
        <v>634</v>
      </c>
      <c r="D225" s="133" t="s">
        <v>634</v>
      </c>
      <c r="E225" s="122">
        <v>69</v>
      </c>
      <c r="F225" s="125" t="s">
        <v>672</v>
      </c>
      <c r="G225" s="1422">
        <v>45</v>
      </c>
      <c r="H225" s="139">
        <v>0.1</v>
      </c>
      <c r="I225" s="133" t="s">
        <v>135</v>
      </c>
      <c r="J225" s="222" t="s">
        <v>125</v>
      </c>
      <c r="K225" s="5" t="s">
        <v>126</v>
      </c>
      <c r="L225" s="223" t="s">
        <v>125</v>
      </c>
      <c r="M225" s="259" t="s">
        <v>126</v>
      </c>
      <c r="N225" s="226">
        <v>0</v>
      </c>
      <c r="O225" s="84"/>
    </row>
    <row r="226" spans="1:15" s="4" customFormat="1" ht="81.75" customHeight="1" x14ac:dyDescent="0.25">
      <c r="A226" s="82">
        <v>220</v>
      </c>
      <c r="B226" s="133" t="s">
        <v>601</v>
      </c>
      <c r="C226" s="133" t="s">
        <v>634</v>
      </c>
      <c r="D226" s="133" t="s">
        <v>634</v>
      </c>
      <c r="E226" s="122" t="s">
        <v>674</v>
      </c>
      <c r="F226" s="125" t="s">
        <v>675</v>
      </c>
      <c r="G226" s="1422"/>
      <c r="H226" s="139" t="s">
        <v>125</v>
      </c>
      <c r="I226" s="133" t="s">
        <v>177</v>
      </c>
      <c r="J226" s="222" t="s">
        <v>125</v>
      </c>
      <c r="K226" s="5" t="s">
        <v>126</v>
      </c>
      <c r="L226" s="223" t="s">
        <v>125</v>
      </c>
      <c r="M226" s="259" t="s">
        <v>126</v>
      </c>
      <c r="N226" s="85">
        <v>0</v>
      </c>
      <c r="O226" s="84"/>
    </row>
    <row r="227" spans="1:15" s="4" customFormat="1" ht="81.75" customHeight="1" x14ac:dyDescent="0.25">
      <c r="A227" s="82">
        <v>221</v>
      </c>
      <c r="B227" s="133" t="s">
        <v>601</v>
      </c>
      <c r="C227" s="133" t="s">
        <v>634</v>
      </c>
      <c r="D227" s="133" t="s">
        <v>634</v>
      </c>
      <c r="E227" s="122" t="s">
        <v>676</v>
      </c>
      <c r="F227" s="125" t="s">
        <v>677</v>
      </c>
      <c r="G227" s="1422"/>
      <c r="H227" s="139" t="s">
        <v>125</v>
      </c>
      <c r="I227" s="133" t="s">
        <v>177</v>
      </c>
      <c r="J227" s="222" t="s">
        <v>125</v>
      </c>
      <c r="K227" s="5" t="s">
        <v>126</v>
      </c>
      <c r="L227" s="223" t="s">
        <v>125</v>
      </c>
      <c r="M227" s="259" t="s">
        <v>126</v>
      </c>
      <c r="N227" s="85">
        <v>0</v>
      </c>
      <c r="O227" s="84"/>
    </row>
    <row r="228" spans="1:15" s="4" customFormat="1" ht="81.75" customHeight="1" x14ac:dyDescent="0.25">
      <c r="A228" s="82">
        <v>222</v>
      </c>
      <c r="B228" s="133" t="s">
        <v>601</v>
      </c>
      <c r="C228" s="133" t="s">
        <v>634</v>
      </c>
      <c r="D228" s="133" t="s">
        <v>634</v>
      </c>
      <c r="E228" s="122" t="s">
        <v>678</v>
      </c>
      <c r="F228" s="125" t="s">
        <v>679</v>
      </c>
      <c r="G228" s="1405"/>
      <c r="H228" s="139" t="s">
        <v>125</v>
      </c>
      <c r="I228" s="133" t="s">
        <v>177</v>
      </c>
      <c r="J228" s="222" t="s">
        <v>125</v>
      </c>
      <c r="K228" s="5" t="s">
        <v>126</v>
      </c>
      <c r="L228" s="223" t="s">
        <v>125</v>
      </c>
      <c r="M228" s="259" t="s">
        <v>126</v>
      </c>
      <c r="N228" s="85">
        <v>0</v>
      </c>
      <c r="O228" s="84"/>
    </row>
    <row r="229" spans="1:15" s="4" customFormat="1" ht="81.75" customHeight="1" x14ac:dyDescent="0.25">
      <c r="A229" s="82">
        <v>223</v>
      </c>
      <c r="B229" s="133" t="s">
        <v>601</v>
      </c>
      <c r="C229" s="133" t="s">
        <v>644</v>
      </c>
      <c r="D229" s="133" t="s">
        <v>644</v>
      </c>
      <c r="E229" s="122">
        <v>70</v>
      </c>
      <c r="F229" s="125" t="s">
        <v>680</v>
      </c>
      <c r="G229" s="140" t="s">
        <v>125</v>
      </c>
      <c r="H229" s="139" t="s">
        <v>125</v>
      </c>
      <c r="I229" s="133" t="s">
        <v>321</v>
      </c>
      <c r="J229" s="222">
        <v>58</v>
      </c>
      <c r="K229" s="48" t="s">
        <v>2037</v>
      </c>
      <c r="L229" s="283">
        <v>1572</v>
      </c>
      <c r="M229" s="284">
        <v>1572</v>
      </c>
      <c r="N229" s="85">
        <v>0</v>
      </c>
      <c r="O229" s="84"/>
    </row>
    <row r="230" spans="1:15" s="4" customFormat="1" ht="81.75" customHeight="1" x14ac:dyDescent="0.25">
      <c r="A230" s="82">
        <v>224</v>
      </c>
      <c r="B230" s="133" t="s">
        <v>601</v>
      </c>
      <c r="C230" s="133" t="s">
        <v>644</v>
      </c>
      <c r="D230" s="133" t="s">
        <v>644</v>
      </c>
      <c r="E230" s="122">
        <v>71</v>
      </c>
      <c r="F230" s="125" t="s">
        <v>681</v>
      </c>
      <c r="G230" s="140" t="s">
        <v>125</v>
      </c>
      <c r="H230" s="139" t="s">
        <v>125</v>
      </c>
      <c r="I230" s="133" t="s">
        <v>321</v>
      </c>
      <c r="J230" s="222">
        <v>59</v>
      </c>
      <c r="K230" s="45">
        <v>0</v>
      </c>
      <c r="L230" s="292">
        <v>0</v>
      </c>
      <c r="M230" s="324">
        <v>0</v>
      </c>
      <c r="N230" s="85">
        <v>0</v>
      </c>
      <c r="O230" s="84"/>
    </row>
    <row r="231" spans="1:15" s="4" customFormat="1" ht="56.25" customHeight="1" x14ac:dyDescent="0.25">
      <c r="A231" s="82">
        <v>225</v>
      </c>
      <c r="B231" s="133" t="s">
        <v>601</v>
      </c>
      <c r="C231" s="133" t="s">
        <v>682</v>
      </c>
      <c r="D231" s="133" t="s">
        <v>682</v>
      </c>
      <c r="E231" s="122">
        <v>72</v>
      </c>
      <c r="F231" s="125" t="s">
        <v>683</v>
      </c>
      <c r="G231" s="140" t="s">
        <v>125</v>
      </c>
      <c r="H231" s="139" t="s">
        <v>125</v>
      </c>
      <c r="I231" s="133" t="s">
        <v>124</v>
      </c>
      <c r="J231" s="141">
        <v>60</v>
      </c>
      <c r="K231" s="5" t="s">
        <v>129</v>
      </c>
      <c r="L231" s="222" t="s">
        <v>135</v>
      </c>
      <c r="M231" s="247" t="s">
        <v>129</v>
      </c>
      <c r="N231" s="85">
        <v>0</v>
      </c>
      <c r="O231" s="84"/>
    </row>
    <row r="232" spans="1:15" s="4" customFormat="1" ht="56.25" customHeight="1" x14ac:dyDescent="0.25">
      <c r="A232" s="82">
        <v>226</v>
      </c>
      <c r="B232" s="133" t="s">
        <v>601</v>
      </c>
      <c r="C232" s="133" t="s">
        <v>682</v>
      </c>
      <c r="D232" s="133" t="s">
        <v>603</v>
      </c>
      <c r="E232" s="122" t="s">
        <v>684</v>
      </c>
      <c r="F232" s="125" t="s">
        <v>685</v>
      </c>
      <c r="G232" s="140" t="s">
        <v>125</v>
      </c>
      <c r="H232" s="139" t="s">
        <v>125</v>
      </c>
      <c r="I232" s="133" t="s">
        <v>177</v>
      </c>
      <c r="J232" s="222" t="s">
        <v>686</v>
      </c>
      <c r="K232" s="5" t="s">
        <v>129</v>
      </c>
      <c r="L232" s="222" t="s">
        <v>129</v>
      </c>
      <c r="M232" s="259" t="s">
        <v>129</v>
      </c>
      <c r="N232" s="85">
        <v>0</v>
      </c>
      <c r="O232" s="84"/>
    </row>
    <row r="233" spans="1:15" s="4" customFormat="1" ht="56.25" customHeight="1" x14ac:dyDescent="0.25">
      <c r="A233" s="82">
        <v>227</v>
      </c>
      <c r="B233" s="133" t="s">
        <v>601</v>
      </c>
      <c r="C233" s="133" t="s">
        <v>682</v>
      </c>
      <c r="D233" s="133" t="s">
        <v>603</v>
      </c>
      <c r="E233" s="122" t="s">
        <v>687</v>
      </c>
      <c r="F233" s="125" t="s">
        <v>688</v>
      </c>
      <c r="G233" s="140" t="s">
        <v>125</v>
      </c>
      <c r="H233" s="139" t="s">
        <v>125</v>
      </c>
      <c r="I233" s="133" t="s">
        <v>177</v>
      </c>
      <c r="J233" s="222" t="s">
        <v>689</v>
      </c>
      <c r="K233" s="5" t="s">
        <v>129</v>
      </c>
      <c r="L233" s="222" t="s">
        <v>129</v>
      </c>
      <c r="M233" s="259" t="s">
        <v>129</v>
      </c>
      <c r="N233" s="85">
        <v>0</v>
      </c>
      <c r="O233" s="86"/>
    </row>
    <row r="234" spans="1:15" s="4" customFormat="1" ht="56.25" customHeight="1" x14ac:dyDescent="0.25">
      <c r="A234" s="82">
        <v>228</v>
      </c>
      <c r="B234" s="133" t="s">
        <v>601</v>
      </c>
      <c r="C234" s="133" t="s">
        <v>682</v>
      </c>
      <c r="D234" s="133" t="s">
        <v>603</v>
      </c>
      <c r="E234" s="122" t="s">
        <v>690</v>
      </c>
      <c r="F234" s="125" t="s">
        <v>575</v>
      </c>
      <c r="G234" s="140" t="s">
        <v>125</v>
      </c>
      <c r="H234" s="139" t="s">
        <v>125</v>
      </c>
      <c r="I234" s="133" t="s">
        <v>177</v>
      </c>
      <c r="J234" s="222" t="s">
        <v>691</v>
      </c>
      <c r="K234" s="5" t="s">
        <v>129</v>
      </c>
      <c r="L234" s="222" t="s">
        <v>129</v>
      </c>
      <c r="M234" s="259" t="s">
        <v>129</v>
      </c>
      <c r="N234" s="85">
        <v>0</v>
      </c>
      <c r="O234" s="84"/>
    </row>
    <row r="235" spans="1:15" s="4" customFormat="1" ht="56.25" customHeight="1" x14ac:dyDescent="0.25">
      <c r="A235" s="82">
        <v>229</v>
      </c>
      <c r="B235" s="133" t="s">
        <v>601</v>
      </c>
      <c r="C235" s="133" t="s">
        <v>692</v>
      </c>
      <c r="D235" s="133" t="s">
        <v>692</v>
      </c>
      <c r="E235" s="122">
        <v>73</v>
      </c>
      <c r="F235" s="125" t="s">
        <v>693</v>
      </c>
      <c r="G235" s="140" t="s">
        <v>125</v>
      </c>
      <c r="H235" s="139" t="s">
        <v>125</v>
      </c>
      <c r="I235" s="133" t="s">
        <v>135</v>
      </c>
      <c r="J235" s="222">
        <v>61</v>
      </c>
      <c r="K235" s="132" t="s">
        <v>135</v>
      </c>
      <c r="L235" s="222" t="s">
        <v>135</v>
      </c>
      <c r="M235" s="259" t="s">
        <v>135</v>
      </c>
      <c r="N235" s="85">
        <v>0</v>
      </c>
      <c r="O235" s="84"/>
    </row>
    <row r="236" spans="1:15" s="4" customFormat="1" ht="56.25" customHeight="1" x14ac:dyDescent="0.25">
      <c r="A236" s="82">
        <v>230</v>
      </c>
      <c r="B236" s="133" t="s">
        <v>601</v>
      </c>
      <c r="C236" s="133" t="s">
        <v>692</v>
      </c>
      <c r="D236" s="133" t="s">
        <v>692</v>
      </c>
      <c r="E236" s="122" t="s">
        <v>694</v>
      </c>
      <c r="F236" s="125" t="s">
        <v>695</v>
      </c>
      <c r="G236" s="140" t="s">
        <v>125</v>
      </c>
      <c r="H236" s="139" t="s">
        <v>125</v>
      </c>
      <c r="I236" s="133" t="s">
        <v>124</v>
      </c>
      <c r="J236" s="222" t="s">
        <v>580</v>
      </c>
      <c r="K236" s="5" t="s">
        <v>129</v>
      </c>
      <c r="L236" s="222" t="s">
        <v>129</v>
      </c>
      <c r="M236" s="259" t="s">
        <v>129</v>
      </c>
      <c r="N236" s="85">
        <v>0</v>
      </c>
      <c r="O236" s="84"/>
    </row>
    <row r="237" spans="1:15" s="4" customFormat="1" ht="56.25" customHeight="1" x14ac:dyDescent="0.25">
      <c r="A237" s="82">
        <v>231</v>
      </c>
      <c r="B237" s="133" t="s">
        <v>601</v>
      </c>
      <c r="C237" s="133" t="s">
        <v>692</v>
      </c>
      <c r="D237" s="133" t="s">
        <v>692</v>
      </c>
      <c r="E237" s="122" t="s">
        <v>696</v>
      </c>
      <c r="F237" s="125" t="s">
        <v>697</v>
      </c>
      <c r="G237" s="140" t="s">
        <v>125</v>
      </c>
      <c r="H237" s="139" t="s">
        <v>125</v>
      </c>
      <c r="I237" s="133" t="s">
        <v>124</v>
      </c>
      <c r="J237" s="222" t="s">
        <v>582</v>
      </c>
      <c r="K237" s="5" t="s">
        <v>129</v>
      </c>
      <c r="L237" s="222" t="s">
        <v>129</v>
      </c>
      <c r="M237" s="259" t="s">
        <v>129</v>
      </c>
      <c r="N237" s="85">
        <v>0</v>
      </c>
      <c r="O237" s="84"/>
    </row>
    <row r="238" spans="1:15" s="4" customFormat="1" ht="56.25" customHeight="1" x14ac:dyDescent="0.25">
      <c r="A238" s="82">
        <v>232</v>
      </c>
      <c r="B238" s="133" t="s">
        <v>601</v>
      </c>
      <c r="C238" s="133" t="s">
        <v>692</v>
      </c>
      <c r="D238" s="133" t="s">
        <v>692</v>
      </c>
      <c r="E238" s="122">
        <v>74</v>
      </c>
      <c r="F238" s="125" t="s">
        <v>698</v>
      </c>
      <c r="G238" s="140" t="s">
        <v>125</v>
      </c>
      <c r="H238" s="139" t="s">
        <v>125</v>
      </c>
      <c r="I238" s="133" t="s">
        <v>124</v>
      </c>
      <c r="J238" s="222">
        <v>62</v>
      </c>
      <c r="K238" s="5" t="s">
        <v>126</v>
      </c>
      <c r="L238" s="222" t="s">
        <v>126</v>
      </c>
      <c r="M238" s="259" t="s">
        <v>126</v>
      </c>
      <c r="N238" s="85">
        <v>0</v>
      </c>
      <c r="O238" s="84"/>
    </row>
    <row r="239" spans="1:15" s="4" customFormat="1" ht="56.25" customHeight="1" x14ac:dyDescent="0.25">
      <c r="A239" s="82">
        <v>233</v>
      </c>
      <c r="B239" s="133" t="s">
        <v>601</v>
      </c>
      <c r="C239" s="133" t="s">
        <v>692</v>
      </c>
      <c r="D239" s="133" t="s">
        <v>692</v>
      </c>
      <c r="E239" s="122" t="s">
        <v>699</v>
      </c>
      <c r="F239" s="125" t="s">
        <v>700</v>
      </c>
      <c r="G239" s="140" t="s">
        <v>125</v>
      </c>
      <c r="H239" s="139" t="s">
        <v>125</v>
      </c>
      <c r="I239" s="133" t="s">
        <v>124</v>
      </c>
      <c r="J239" s="154" t="s">
        <v>125</v>
      </c>
      <c r="K239" s="5"/>
      <c r="L239" s="223" t="s">
        <v>125</v>
      </c>
      <c r="M239" s="259" t="s">
        <v>126</v>
      </c>
      <c r="N239" s="85">
        <v>0</v>
      </c>
      <c r="O239" s="84"/>
    </row>
    <row r="240" spans="1:15" s="4" customFormat="1" ht="56.25" customHeight="1" x14ac:dyDescent="0.25">
      <c r="A240" s="82">
        <v>234</v>
      </c>
      <c r="B240" s="133" t="s">
        <v>601</v>
      </c>
      <c r="C240" s="133" t="s">
        <v>692</v>
      </c>
      <c r="D240" s="133" t="s">
        <v>692</v>
      </c>
      <c r="E240" s="122" t="s">
        <v>701</v>
      </c>
      <c r="F240" s="125" t="s">
        <v>702</v>
      </c>
      <c r="G240" s="140" t="s">
        <v>125</v>
      </c>
      <c r="H240" s="139" t="s">
        <v>125</v>
      </c>
      <c r="I240" s="133" t="s">
        <v>124</v>
      </c>
      <c r="J240" s="154" t="s">
        <v>125</v>
      </c>
      <c r="K240" s="5"/>
      <c r="L240" s="223" t="s">
        <v>125</v>
      </c>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9" t="s">
        <v>125</v>
      </c>
      <c r="I241" s="133" t="s">
        <v>124</v>
      </c>
      <c r="J241" s="154" t="s">
        <v>125</v>
      </c>
      <c r="K241" s="5"/>
      <c r="L241" s="223" t="s">
        <v>125</v>
      </c>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9" t="s">
        <v>125</v>
      </c>
      <c r="I242" s="133" t="s">
        <v>124</v>
      </c>
      <c r="J242" s="154" t="s">
        <v>125</v>
      </c>
      <c r="K242" s="5"/>
      <c r="L242" s="223" t="s">
        <v>125</v>
      </c>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9" t="s">
        <v>125</v>
      </c>
      <c r="I243" s="133" t="s">
        <v>124</v>
      </c>
      <c r="J243" s="154" t="s">
        <v>125</v>
      </c>
      <c r="K243" s="58"/>
      <c r="L243" s="223" t="s">
        <v>125</v>
      </c>
      <c r="M243" s="259" t="s">
        <v>129</v>
      </c>
      <c r="N243" s="85">
        <v>0</v>
      </c>
      <c r="O243" s="84" t="s">
        <v>2079</v>
      </c>
    </row>
    <row r="244" spans="1:15" s="4" customFormat="1" ht="81.75" customHeight="1" x14ac:dyDescent="0.25">
      <c r="A244" s="82">
        <v>238</v>
      </c>
      <c r="B244" s="133" t="s">
        <v>601</v>
      </c>
      <c r="C244" s="133" t="s">
        <v>664</v>
      </c>
      <c r="D244" s="133" t="s">
        <v>295</v>
      </c>
      <c r="E244" s="122">
        <v>75</v>
      </c>
      <c r="F244" s="125" t="s">
        <v>710</v>
      </c>
      <c r="G244" s="140" t="s">
        <v>125</v>
      </c>
      <c r="H244" s="139" t="s">
        <v>125</v>
      </c>
      <c r="I244" s="133" t="s">
        <v>124</v>
      </c>
      <c r="J244" s="222" t="s">
        <v>125</v>
      </c>
      <c r="K244" s="5" t="s">
        <v>129</v>
      </c>
      <c r="L244" s="223" t="s">
        <v>125</v>
      </c>
      <c r="M244" s="259" t="s">
        <v>129</v>
      </c>
      <c r="N244" s="85">
        <v>0</v>
      </c>
      <c r="O244" s="84" t="s">
        <v>2080</v>
      </c>
    </row>
    <row r="245" spans="1:15" s="4" customFormat="1" ht="81.75" customHeight="1" x14ac:dyDescent="0.25">
      <c r="A245" s="82">
        <v>239</v>
      </c>
      <c r="B245" s="133" t="s">
        <v>601</v>
      </c>
      <c r="C245" s="133" t="s">
        <v>664</v>
      </c>
      <c r="D245" s="133" t="s">
        <v>712</v>
      </c>
      <c r="E245" s="122">
        <v>76</v>
      </c>
      <c r="F245" s="125" t="s">
        <v>713</v>
      </c>
      <c r="G245" s="1422">
        <v>46</v>
      </c>
      <c r="H245" s="139">
        <v>0.1</v>
      </c>
      <c r="I245" s="133" t="s">
        <v>177</v>
      </c>
      <c r="J245" s="222" t="s">
        <v>125</v>
      </c>
      <c r="K245" s="5" t="s">
        <v>129</v>
      </c>
      <c r="L245" s="223" t="s">
        <v>125</v>
      </c>
      <c r="M245" s="259" t="s">
        <v>129</v>
      </c>
      <c r="N245" s="226">
        <v>0.1</v>
      </c>
      <c r="O245" s="84"/>
    </row>
    <row r="246" spans="1:15" s="4" customFormat="1" ht="81.75" customHeight="1" x14ac:dyDescent="0.25">
      <c r="A246" s="82">
        <v>240</v>
      </c>
      <c r="B246" s="133" t="s">
        <v>601</v>
      </c>
      <c r="C246" s="133" t="s">
        <v>664</v>
      </c>
      <c r="D246" s="133" t="s">
        <v>712</v>
      </c>
      <c r="E246" s="122" t="s">
        <v>714</v>
      </c>
      <c r="F246" s="125" t="s">
        <v>715</v>
      </c>
      <c r="G246" s="1422"/>
      <c r="H246" s="139" t="s">
        <v>125</v>
      </c>
      <c r="I246" s="133" t="s">
        <v>177</v>
      </c>
      <c r="J246" s="222" t="s">
        <v>125</v>
      </c>
      <c r="K246" s="5" t="s">
        <v>126</v>
      </c>
      <c r="L246" s="223" t="s">
        <v>125</v>
      </c>
      <c r="M246" s="259" t="s">
        <v>129</v>
      </c>
      <c r="N246" s="85">
        <v>0</v>
      </c>
      <c r="O246" s="84"/>
    </row>
    <row r="247" spans="1:15" s="4" customFormat="1" ht="81.75" customHeight="1" x14ac:dyDescent="0.25">
      <c r="A247" s="82">
        <v>241</v>
      </c>
      <c r="B247" s="133" t="s">
        <v>601</v>
      </c>
      <c r="C247" s="133" t="s">
        <v>664</v>
      </c>
      <c r="D247" s="133" t="s">
        <v>712</v>
      </c>
      <c r="E247" s="122" t="s">
        <v>716</v>
      </c>
      <c r="F247" s="125" t="s">
        <v>717</v>
      </c>
      <c r="G247" s="1422"/>
      <c r="H247" s="139" t="s">
        <v>125</v>
      </c>
      <c r="I247" s="133" t="s">
        <v>177</v>
      </c>
      <c r="J247" s="222" t="s">
        <v>125</v>
      </c>
      <c r="K247" s="5" t="s">
        <v>129</v>
      </c>
      <c r="L247" s="223" t="s">
        <v>125</v>
      </c>
      <c r="M247" s="259" t="s">
        <v>129</v>
      </c>
      <c r="N247" s="85">
        <v>0</v>
      </c>
      <c r="O247" s="84"/>
    </row>
    <row r="248" spans="1:15" s="4" customFormat="1" ht="81.75" customHeight="1" x14ac:dyDescent="0.25">
      <c r="A248" s="82">
        <v>242</v>
      </c>
      <c r="B248" s="133" t="s">
        <v>601</v>
      </c>
      <c r="C248" s="133" t="s">
        <v>664</v>
      </c>
      <c r="D248" s="133" t="s">
        <v>712</v>
      </c>
      <c r="E248" s="122" t="s">
        <v>718</v>
      </c>
      <c r="F248" s="125" t="s">
        <v>719</v>
      </c>
      <c r="G248" s="1422"/>
      <c r="H248" s="139" t="s">
        <v>125</v>
      </c>
      <c r="I248" s="133" t="s">
        <v>177</v>
      </c>
      <c r="J248" s="222" t="s">
        <v>125</v>
      </c>
      <c r="K248" s="5" t="s">
        <v>126</v>
      </c>
      <c r="L248" s="223" t="s">
        <v>125</v>
      </c>
      <c r="M248" s="259" t="s">
        <v>126</v>
      </c>
      <c r="N248" s="85">
        <v>0</v>
      </c>
      <c r="O248" s="84"/>
    </row>
    <row r="249" spans="1:15" s="4" customFormat="1" ht="81.75" customHeight="1" x14ac:dyDescent="0.25">
      <c r="A249" s="82">
        <v>243</v>
      </c>
      <c r="B249" s="133" t="s">
        <v>601</v>
      </c>
      <c r="C249" s="133" t="s">
        <v>664</v>
      </c>
      <c r="D249" s="133" t="s">
        <v>712</v>
      </c>
      <c r="E249" s="122" t="s">
        <v>720</v>
      </c>
      <c r="F249" s="125" t="s">
        <v>721</v>
      </c>
      <c r="G249" s="1405"/>
      <c r="H249" s="139" t="s">
        <v>125</v>
      </c>
      <c r="I249" s="133" t="s">
        <v>177</v>
      </c>
      <c r="J249" s="222" t="s">
        <v>125</v>
      </c>
      <c r="K249" s="5" t="s">
        <v>126</v>
      </c>
      <c r="L249" s="223" t="s">
        <v>125</v>
      </c>
      <c r="M249" s="259" t="s">
        <v>129</v>
      </c>
      <c r="N249" s="85">
        <v>0</v>
      </c>
      <c r="O249" s="84"/>
    </row>
    <row r="250" spans="1:15" s="4" customFormat="1" ht="81.75" customHeight="1" x14ac:dyDescent="0.25">
      <c r="A250" s="82">
        <v>244</v>
      </c>
      <c r="B250" s="133" t="s">
        <v>601</v>
      </c>
      <c r="C250" s="133" t="s">
        <v>664</v>
      </c>
      <c r="D250" s="133" t="s">
        <v>712</v>
      </c>
      <c r="E250" s="122">
        <v>77</v>
      </c>
      <c r="F250" s="125" t="s">
        <v>722</v>
      </c>
      <c r="G250" s="1422">
        <v>47</v>
      </c>
      <c r="H250" s="139">
        <v>0.25</v>
      </c>
      <c r="I250" s="133" t="s">
        <v>177</v>
      </c>
      <c r="J250" s="141">
        <v>63</v>
      </c>
      <c r="K250" s="5" t="s">
        <v>126</v>
      </c>
      <c r="L250" s="222"/>
      <c r="M250" s="259" t="s">
        <v>126</v>
      </c>
      <c r="N250" s="226">
        <v>0</v>
      </c>
      <c r="O250" s="84" t="s">
        <v>2081</v>
      </c>
    </row>
    <row r="251" spans="1:15" s="4" customFormat="1" ht="81.75" customHeight="1" x14ac:dyDescent="0.25">
      <c r="A251" s="82">
        <v>245</v>
      </c>
      <c r="B251" s="133" t="s">
        <v>601</v>
      </c>
      <c r="C251" s="133" t="s">
        <v>664</v>
      </c>
      <c r="D251" s="133" t="s">
        <v>712</v>
      </c>
      <c r="E251" s="122" t="s">
        <v>723</v>
      </c>
      <c r="F251" s="125" t="s">
        <v>724</v>
      </c>
      <c r="G251" s="1422"/>
      <c r="H251" s="139" t="s">
        <v>125</v>
      </c>
      <c r="I251" s="133" t="s">
        <v>177</v>
      </c>
      <c r="J251" s="222" t="s">
        <v>609</v>
      </c>
      <c r="K251" s="5" t="s">
        <v>126</v>
      </c>
      <c r="L251" s="222" t="s">
        <v>126</v>
      </c>
      <c r="M251" s="259" t="s">
        <v>126</v>
      </c>
      <c r="N251" s="85">
        <v>0</v>
      </c>
      <c r="O251" s="84"/>
    </row>
    <row r="252" spans="1:15" s="4" customFormat="1" ht="81.75" customHeight="1" x14ac:dyDescent="0.25">
      <c r="A252" s="82">
        <v>246</v>
      </c>
      <c r="B252" s="133" t="s">
        <v>601</v>
      </c>
      <c r="C252" s="133" t="s">
        <v>664</v>
      </c>
      <c r="D252" s="133" t="s">
        <v>712</v>
      </c>
      <c r="E252" s="122" t="s">
        <v>725</v>
      </c>
      <c r="F252" s="125" t="s">
        <v>726</v>
      </c>
      <c r="G252" s="1422"/>
      <c r="H252" s="139" t="s">
        <v>125</v>
      </c>
      <c r="I252" s="133" t="s">
        <v>177</v>
      </c>
      <c r="J252" s="222" t="s">
        <v>727</v>
      </c>
      <c r="K252" s="5" t="s">
        <v>126</v>
      </c>
      <c r="L252" s="222" t="s">
        <v>126</v>
      </c>
      <c r="M252" s="259" t="s">
        <v>126</v>
      </c>
      <c r="N252" s="85">
        <v>0</v>
      </c>
      <c r="O252" s="84"/>
    </row>
    <row r="253" spans="1:15" s="4" customFormat="1" ht="81.75" customHeight="1" x14ac:dyDescent="0.25">
      <c r="A253" s="82">
        <v>247</v>
      </c>
      <c r="B253" s="133" t="s">
        <v>601</v>
      </c>
      <c r="C253" s="133" t="s">
        <v>664</v>
      </c>
      <c r="D253" s="133" t="s">
        <v>712</v>
      </c>
      <c r="E253" s="122" t="s">
        <v>728</v>
      </c>
      <c r="F253" s="125" t="s">
        <v>729</v>
      </c>
      <c r="G253" s="1422"/>
      <c r="H253" s="139" t="s">
        <v>125</v>
      </c>
      <c r="I253" s="133" t="s">
        <v>177</v>
      </c>
      <c r="J253" s="222" t="s">
        <v>730</v>
      </c>
      <c r="K253" s="5" t="s">
        <v>126</v>
      </c>
      <c r="L253" s="222" t="s">
        <v>126</v>
      </c>
      <c r="M253" s="259" t="s">
        <v>126</v>
      </c>
      <c r="N253" s="85">
        <v>0</v>
      </c>
      <c r="O253" s="84"/>
    </row>
    <row r="254" spans="1:15" s="4" customFormat="1" ht="81.75" customHeight="1" x14ac:dyDescent="0.25">
      <c r="A254" s="82">
        <v>248</v>
      </c>
      <c r="B254" s="133" t="s">
        <v>601</v>
      </c>
      <c r="C254" s="133" t="s">
        <v>664</v>
      </c>
      <c r="D254" s="133" t="s">
        <v>712</v>
      </c>
      <c r="E254" s="122" t="s">
        <v>731</v>
      </c>
      <c r="F254" s="125" t="s">
        <v>732</v>
      </c>
      <c r="G254" s="1405"/>
      <c r="H254" s="139" t="s">
        <v>125</v>
      </c>
      <c r="I254" s="133" t="s">
        <v>177</v>
      </c>
      <c r="J254" s="222" t="s">
        <v>733</v>
      </c>
      <c r="K254" s="5" t="s">
        <v>126</v>
      </c>
      <c r="L254" s="222" t="s">
        <v>126</v>
      </c>
      <c r="M254" s="259" t="s">
        <v>126</v>
      </c>
      <c r="N254" s="85">
        <v>0</v>
      </c>
      <c r="O254" s="84"/>
    </row>
    <row r="255" spans="1:15" s="4" customFormat="1" ht="81.75" customHeight="1" x14ac:dyDescent="0.25">
      <c r="A255" s="82">
        <v>249</v>
      </c>
      <c r="B255" s="133" t="s">
        <v>601</v>
      </c>
      <c r="C255" s="133" t="s">
        <v>664</v>
      </c>
      <c r="D255" s="133" t="s">
        <v>712</v>
      </c>
      <c r="E255" s="122">
        <v>78</v>
      </c>
      <c r="F255" s="125" t="s">
        <v>734</v>
      </c>
      <c r="G255" s="140">
        <v>48</v>
      </c>
      <c r="H255" s="139">
        <v>0.1</v>
      </c>
      <c r="I255" s="133" t="s">
        <v>177</v>
      </c>
      <c r="J255" s="141">
        <v>64</v>
      </c>
      <c r="K255" s="5" t="s">
        <v>126</v>
      </c>
      <c r="L255" s="222" t="s">
        <v>129</v>
      </c>
      <c r="M255" s="259" t="s">
        <v>126</v>
      </c>
      <c r="N255" s="232">
        <v>0</v>
      </c>
      <c r="O255" s="84" t="s">
        <v>2082</v>
      </c>
    </row>
    <row r="256" spans="1:15" s="4" customFormat="1" ht="81.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126</v>
      </c>
      <c r="N256" s="226">
        <v>0</v>
      </c>
      <c r="O256" s="84" t="s">
        <v>2083</v>
      </c>
    </row>
    <row r="257" spans="1:15" s="4" customFormat="1" ht="81.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129</v>
      </c>
      <c r="N257" s="226">
        <v>0.1</v>
      </c>
      <c r="O257" s="84" t="s">
        <v>2084</v>
      </c>
    </row>
    <row r="258" spans="1:15" s="4" customFormat="1" ht="81.75" customHeight="1" x14ac:dyDescent="0.25">
      <c r="A258" s="82">
        <v>252</v>
      </c>
      <c r="B258" s="133" t="s">
        <v>735</v>
      </c>
      <c r="C258" s="133" t="s">
        <v>736</v>
      </c>
      <c r="D258" s="133" t="s">
        <v>736</v>
      </c>
      <c r="E258" s="122">
        <v>80</v>
      </c>
      <c r="F258" s="125" t="s">
        <v>741</v>
      </c>
      <c r="G258" s="140">
        <v>51</v>
      </c>
      <c r="H258" s="139">
        <v>0.2</v>
      </c>
      <c r="I258" s="133" t="s">
        <v>742</v>
      </c>
      <c r="J258" s="141">
        <v>66</v>
      </c>
      <c r="K258" s="121">
        <v>0.4753</v>
      </c>
      <c r="L258" s="341">
        <v>1.21</v>
      </c>
      <c r="M258" s="326">
        <v>1.21</v>
      </c>
      <c r="N258" s="256">
        <v>0.2</v>
      </c>
      <c r="O258" s="84" t="s">
        <v>2085</v>
      </c>
    </row>
    <row r="259" spans="1:15" s="4" customFormat="1" ht="81.75" customHeight="1" x14ac:dyDescent="0.25">
      <c r="A259" s="82">
        <v>253</v>
      </c>
      <c r="B259" s="133" t="s">
        <v>735</v>
      </c>
      <c r="C259" s="133" t="s">
        <v>736</v>
      </c>
      <c r="D259" s="133" t="s">
        <v>736</v>
      </c>
      <c r="E259" s="122">
        <v>81</v>
      </c>
      <c r="F259" s="125" t="s">
        <v>745</v>
      </c>
      <c r="G259" s="140" t="s">
        <v>125</v>
      </c>
      <c r="H259" s="139" t="s">
        <v>125</v>
      </c>
      <c r="I259" s="133" t="s">
        <v>321</v>
      </c>
      <c r="J259" s="141">
        <v>67</v>
      </c>
      <c r="K259" s="45"/>
      <c r="L259" s="292">
        <v>199</v>
      </c>
      <c r="M259" s="313">
        <v>199</v>
      </c>
      <c r="N259" s="85">
        <v>0</v>
      </c>
      <c r="O259" s="84"/>
    </row>
    <row r="260" spans="1:15" s="4" customFormat="1" ht="81.75" customHeight="1" x14ac:dyDescent="0.25">
      <c r="A260" s="82">
        <v>254</v>
      </c>
      <c r="B260" s="133" t="s">
        <v>735</v>
      </c>
      <c r="C260" s="133" t="s">
        <v>736</v>
      </c>
      <c r="D260" s="133" t="s">
        <v>736</v>
      </c>
      <c r="E260" s="122">
        <v>82</v>
      </c>
      <c r="F260" s="125" t="s">
        <v>747</v>
      </c>
      <c r="G260" s="140" t="s">
        <v>125</v>
      </c>
      <c r="H260" s="139" t="s">
        <v>125</v>
      </c>
      <c r="I260" s="133" t="s">
        <v>321</v>
      </c>
      <c r="J260" s="141">
        <v>68</v>
      </c>
      <c r="K260" s="45">
        <v>164</v>
      </c>
      <c r="L260" s="292">
        <v>164</v>
      </c>
      <c r="M260" s="313">
        <v>164</v>
      </c>
      <c r="N260" s="85">
        <v>0</v>
      </c>
      <c r="O260" s="84"/>
    </row>
    <row r="261" spans="1:15" s="4" customFormat="1" ht="81.75" customHeight="1" x14ac:dyDescent="0.25">
      <c r="A261" s="82">
        <v>255</v>
      </c>
      <c r="B261" s="133" t="s">
        <v>735</v>
      </c>
      <c r="C261" s="133" t="s">
        <v>748</v>
      </c>
      <c r="D261" s="133" t="s">
        <v>748</v>
      </c>
      <c r="E261" s="122">
        <v>83</v>
      </c>
      <c r="F261" s="125" t="s">
        <v>749</v>
      </c>
      <c r="G261" s="140" t="s">
        <v>125</v>
      </c>
      <c r="H261" s="139" t="s">
        <v>125</v>
      </c>
      <c r="I261" s="133" t="s">
        <v>135</v>
      </c>
      <c r="J261" s="141">
        <v>69</v>
      </c>
      <c r="K261" s="59" t="s">
        <v>135</v>
      </c>
      <c r="L261" s="222" t="s">
        <v>135</v>
      </c>
      <c r="M261" s="259" t="s">
        <v>135</v>
      </c>
      <c r="N261" s="85">
        <v>0</v>
      </c>
      <c r="O261" s="84"/>
    </row>
    <row r="262" spans="1:15" s="4" customFormat="1" ht="81.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84" t="s">
        <v>2086</v>
      </c>
    </row>
    <row r="263" spans="1:15" s="4" customFormat="1" ht="81.75" customHeight="1" x14ac:dyDescent="0.25">
      <c r="A263" s="82">
        <v>257</v>
      </c>
      <c r="B263" s="133" t="s">
        <v>735</v>
      </c>
      <c r="C263" s="133" t="s">
        <v>748</v>
      </c>
      <c r="D263" s="133" t="s">
        <v>748</v>
      </c>
      <c r="E263" s="122" t="s">
        <v>754</v>
      </c>
      <c r="F263" s="125" t="s">
        <v>755</v>
      </c>
      <c r="G263" s="1405"/>
      <c r="H263" s="1407"/>
      <c r="I263" s="133" t="s">
        <v>124</v>
      </c>
      <c r="J263" s="222" t="s">
        <v>676</v>
      </c>
      <c r="K263" s="5" t="s">
        <v>126</v>
      </c>
      <c r="L263" s="222" t="s">
        <v>126</v>
      </c>
      <c r="M263" s="259" t="s">
        <v>126</v>
      </c>
      <c r="N263" s="1536"/>
      <c r="O263" s="84" t="s">
        <v>2087</v>
      </c>
    </row>
    <row r="264" spans="1:15" s="4" customFormat="1" ht="81.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126</v>
      </c>
      <c r="M264" s="259" t="s">
        <v>126</v>
      </c>
      <c r="N264" s="1535">
        <v>0.3</v>
      </c>
      <c r="O264" s="84" t="s">
        <v>2088</v>
      </c>
    </row>
    <row r="265" spans="1:15" s="4" customFormat="1" ht="81.75" customHeight="1" x14ac:dyDescent="0.25">
      <c r="A265" s="82">
        <v>259</v>
      </c>
      <c r="B265" s="133" t="s">
        <v>735</v>
      </c>
      <c r="C265" s="133" t="s">
        <v>756</v>
      </c>
      <c r="D265" s="133" t="s">
        <v>756</v>
      </c>
      <c r="E265" s="122">
        <v>85</v>
      </c>
      <c r="F265" s="125" t="s">
        <v>758</v>
      </c>
      <c r="G265" s="1405"/>
      <c r="H265" s="1407"/>
      <c r="I265" s="133" t="s">
        <v>124</v>
      </c>
      <c r="J265" s="141">
        <v>71</v>
      </c>
      <c r="K265" s="5" t="s">
        <v>129</v>
      </c>
      <c r="L265" s="222" t="s">
        <v>129</v>
      </c>
      <c r="M265" s="259" t="s">
        <v>129</v>
      </c>
      <c r="N265" s="1536"/>
      <c r="O265" s="84" t="s">
        <v>2089</v>
      </c>
    </row>
    <row r="266" spans="1:15" s="4" customFormat="1" ht="81.75" customHeight="1" x14ac:dyDescent="0.25">
      <c r="A266" s="2"/>
      <c r="B266" s="309"/>
      <c r="C266" s="1"/>
      <c r="D266" s="1"/>
      <c r="E266" s="309"/>
      <c r="G266" s="1"/>
      <c r="H266" s="2"/>
      <c r="I266" s="2"/>
      <c r="J266" s="2"/>
      <c r="K266" s="10"/>
      <c r="L266" s="1"/>
      <c r="M266" s="309"/>
      <c r="N266" s="468"/>
      <c r="O266" s="44"/>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sheetData>
  <sheetProtection formatCells="0" formatColumns="0" formatRows="0" insertColumns="0" insertHyperlinks="0"/>
  <mergeCells count="36">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64:G265"/>
    <mergeCell ref="H264:H265"/>
    <mergeCell ref="N264:N265"/>
    <mergeCell ref="G245:G249"/>
    <mergeCell ref="G250:G254"/>
    <mergeCell ref="G262:G263"/>
    <mergeCell ref="H262:H263"/>
    <mergeCell ref="N262:N263"/>
  </mergeCells>
  <dataValidations count="8">
    <dataValidation type="list" allowBlank="1" showInputMessage="1" showErrorMessage="1" sqref="N258" xr:uid="{8385FFE1-898B-417A-981F-12DE56AC6844}">
      <formula1>"0%,20%"</formula1>
    </dataValidation>
    <dataValidation type="list" allowBlank="1" showInputMessage="1" showErrorMessage="1" sqref="N131" xr:uid="{8AEE28E3-5F95-4208-91CE-C25ED3DB656B}">
      <formula1>"0%,30%"</formula1>
    </dataValidation>
    <dataValidation type="list" allowBlank="1" showInputMessage="1" showErrorMessage="1" sqref="N100" xr:uid="{16D5B5F3-C5C0-45A4-88A6-C8671B9CC9AD}">
      <formula1>"0%,20%,39%,50%"</formula1>
    </dataValidation>
    <dataValidation type="whole" allowBlank="1" showInputMessage="1" showErrorMessage="1" sqref="L231 L185:M185 L261:M261 K114:K116 K43 K130:M130 L235:M235 K67:K68 K20 K74:K75 K145 K102 K60:K61 K142 K259:K260 K81 K156 K230 K133:K134 M197 L114:M114" xr:uid="{B82CF09D-8B6A-443A-8DCD-B4C4C8C39AFE}">
      <formula1>0</formula1>
      <formula2>10000000</formula2>
    </dataValidation>
    <dataValidation type="list" allowBlank="1" showInputMessage="1" showErrorMessage="1" sqref="K140 M143 K114:M114 L178:M179 K147:K149 K223 K152:K155 K232:K234 K196 K198:K211 K143 K169:K176 K45:K56 K157:K160 K178:K183 K214:K216 K218:K221 K226:K228 K251:K255 K244:K249 K94:K101 K163:K166 K103:K112 K135:K138 L94:M97" xr:uid="{82E25FAB-D511-49DB-AF95-4560CDED795F}">
      <formula1>"SI,NO,NO APLICA"</formula1>
    </dataValidation>
    <dataValidation type="list" allowBlank="1" showInputMessage="1" showErrorMessage="1" sqref="I129 M7:M9 K161:M161 L167:M167 K236:K242 L236:L238 K150:M150 K69:M69 K144:M144 K87:M92 K217 M18:M19 K35:K37 L163:M163 K57:M57 K65:M65 K129:M129 K21:M21 L45:M55 L223:L224 M23:M24 K11:K16 K184:M184 K250 K186:K193 K256:M257 K262:M265 K7:K9 L186:M194 K231 K63:K64 K66 K71 K73 K224:K225 K213 K18:K19 K23:K33 K59 K39:K41 K177 M236:M244 M223:M228 M11:M12 M14:M16" xr:uid="{AD171E74-F054-47F0-AB97-208765FDE50F}">
      <formula1>"SI,NO"</formula1>
    </dataValidation>
    <dataValidation type="list" allowBlank="1" showInputMessage="1" showErrorMessage="1" sqref="L98:M98 L154:M155 M134:M139 L135:L139 M100:M101 L103:M113 L101 L159:M160" xr:uid="{13DF9D9A-F4CB-46D8-873A-542F409A240E}">
      <formula1>"SI,NO,NO APLICA,VACIO"</formula1>
    </dataValidation>
    <dataValidation type="list" allowBlank="1" showInputMessage="1" showErrorMessage="1" sqref="L36:L37 L181:L183 L63:M63 M156:M158 M25:M33 L213:M216 L250:L255 L42 M59 M73 M66 L166 L99:M99 L152:M153 L232:M234 M102 L169 M169:M177 L157:L158 M71 M140 L147:M149 M35:M37 M217:M221 M198:M211 M196 M245:M255 M180:M183 M231 L39:M41 M164:M166" xr:uid="{C83D1F78-CBBA-495A-92BB-58D02FACC07B}">
      <formula1>"SI,NO,VACIO"</formula1>
    </dataValidation>
  </dataValidations>
  <hyperlinks>
    <hyperlink ref="O66" r:id="rId1" xr:uid="{99580952-59C0-4AE0-8553-803A6680E05C}"/>
    <hyperlink ref="O73" r:id="rId2" xr:uid="{CD6F63A7-749E-4B9B-994D-CFD0DAC752C3}"/>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V92"/>
  <sheetViews>
    <sheetView showGridLines="0" topLeftCell="I1" zoomScale="80" zoomScaleNormal="80"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0.85546875" style="198" customWidth="1"/>
    <col min="7" max="7" width="11.42578125" style="198" bestFit="1"/>
    <col min="8" max="8" width="13.140625" style="198" bestFit="1" customWidth="1"/>
    <col min="9" max="9" width="12" style="198" customWidth="1"/>
    <col min="10" max="10" width="12.5703125" style="198" bestFit="1" customWidth="1"/>
    <col min="11" max="11" width="26.5703125" style="198" customWidth="1"/>
    <col min="12" max="12" width="27.5703125" style="198" bestFit="1" customWidth="1"/>
    <col min="13" max="14" width="11.42578125" style="198"/>
    <col min="15" max="15" width="13.5703125" style="198" bestFit="1" customWidth="1"/>
    <col min="16" max="16" width="11.42578125" style="24"/>
    <col min="17" max="17" width="35.140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44.25" customHeight="1" x14ac:dyDescent="0.25">
      <c r="A2" s="1425">
        <v>1</v>
      </c>
      <c r="B2" s="1428" t="s">
        <v>774</v>
      </c>
      <c r="C2" s="1460">
        <v>0.3</v>
      </c>
      <c r="D2" s="1463">
        <f>+(G2*J2)+(G7*J7)+(G12*J12)</f>
        <v>0.82</v>
      </c>
      <c r="E2" s="1446" t="s">
        <v>775</v>
      </c>
      <c r="F2" s="1443" t="s">
        <v>121</v>
      </c>
      <c r="G2" s="1503">
        <v>0.3</v>
      </c>
      <c r="H2" s="1506">
        <f>+M6</f>
        <v>1</v>
      </c>
      <c r="I2" s="1499">
        <f>+O6</f>
        <v>0.4</v>
      </c>
      <c r="J2" s="1499">
        <f>+I2/H2</f>
        <v>0.4</v>
      </c>
      <c r="K2" s="25" t="s">
        <v>776</v>
      </c>
      <c r="L2" s="25" t="s">
        <v>777</v>
      </c>
      <c r="M2" s="159">
        <v>0.4</v>
      </c>
      <c r="N2" s="160">
        <f>+M2*G2*C2</f>
        <v>3.5999999999999997E-2</v>
      </c>
      <c r="O2" s="161">
        <f>+'1014 ERU Ver.'!N7</f>
        <v>0</v>
      </c>
      <c r="Q2" s="301" t="s">
        <v>778</v>
      </c>
      <c r="R2" s="302" t="s">
        <v>779</v>
      </c>
      <c r="S2" s="302" t="s">
        <v>780</v>
      </c>
      <c r="T2" s="302" t="s">
        <v>781</v>
      </c>
      <c r="U2" s="302" t="s">
        <v>782</v>
      </c>
      <c r="V2" s="302" t="s">
        <v>783</v>
      </c>
    </row>
    <row r="3" spans="1:22" ht="25.5" customHeight="1" x14ac:dyDescent="0.25">
      <c r="A3" s="1426"/>
      <c r="B3" s="1429"/>
      <c r="C3" s="1461"/>
      <c r="D3" s="1458"/>
      <c r="E3" s="1447"/>
      <c r="F3" s="1444"/>
      <c r="G3" s="1504"/>
      <c r="H3" s="1507"/>
      <c r="I3" s="1500"/>
      <c r="J3" s="1500"/>
      <c r="K3" s="26" t="s">
        <v>784</v>
      </c>
      <c r="L3" s="26" t="s">
        <v>785</v>
      </c>
      <c r="M3" s="20">
        <v>0.4</v>
      </c>
      <c r="N3" s="162">
        <f>+M3*G2*C2</f>
        <v>3.5999999999999997E-2</v>
      </c>
      <c r="O3" s="163">
        <f>+'1014 ERU Ver.'!N11</f>
        <v>0.2</v>
      </c>
      <c r="Q3" s="301" t="s">
        <v>786</v>
      </c>
      <c r="R3" s="302" t="s">
        <v>1826</v>
      </c>
      <c r="S3" s="302" t="s">
        <v>2090</v>
      </c>
      <c r="T3" s="302" t="s">
        <v>2091</v>
      </c>
      <c r="U3" s="302" t="s">
        <v>2092</v>
      </c>
      <c r="V3" s="302" t="s">
        <v>1826</v>
      </c>
    </row>
    <row r="4" spans="1:22" ht="25.5" customHeight="1" x14ac:dyDescent="0.25">
      <c r="A4" s="1426"/>
      <c r="B4" s="1429"/>
      <c r="C4" s="1461"/>
      <c r="D4" s="1458"/>
      <c r="E4" s="1447"/>
      <c r="F4" s="1444"/>
      <c r="G4" s="1504"/>
      <c r="H4" s="1507"/>
      <c r="I4" s="1500"/>
      <c r="J4" s="1500"/>
      <c r="K4" s="26" t="s">
        <v>789</v>
      </c>
      <c r="L4" s="26" t="s">
        <v>790</v>
      </c>
      <c r="M4" s="20">
        <v>0.05</v>
      </c>
      <c r="N4" s="162">
        <f>+M4*G2*C2</f>
        <v>4.4999999999999997E-3</v>
      </c>
      <c r="O4" s="163">
        <f>+'1014 ERU Ver.'!N17</f>
        <v>0.05</v>
      </c>
      <c r="Q4" s="301" t="s">
        <v>791</v>
      </c>
      <c r="R4" s="302" t="s">
        <v>1080</v>
      </c>
      <c r="S4" s="302" t="s">
        <v>1076</v>
      </c>
      <c r="T4" s="302" t="s">
        <v>2093</v>
      </c>
      <c r="U4" s="302" t="s">
        <v>2094</v>
      </c>
      <c r="V4" s="302" t="s">
        <v>2094</v>
      </c>
    </row>
    <row r="5" spans="1:22" ht="25.5" customHeight="1" thickBot="1" x14ac:dyDescent="0.3">
      <c r="A5" s="1426"/>
      <c r="B5" s="1429"/>
      <c r="C5" s="1461"/>
      <c r="D5" s="1458"/>
      <c r="E5" s="1447"/>
      <c r="F5" s="1444"/>
      <c r="G5" s="1504"/>
      <c r="H5" s="1507"/>
      <c r="I5" s="1500"/>
      <c r="J5" s="1500"/>
      <c r="K5" s="101" t="s">
        <v>797</v>
      </c>
      <c r="L5" s="101" t="s">
        <v>798</v>
      </c>
      <c r="M5" s="164">
        <v>0.15</v>
      </c>
      <c r="N5" s="165">
        <f>+M5*G2*C2</f>
        <v>1.35E-2</v>
      </c>
      <c r="O5" s="166">
        <f>+'1014 ERU Ver.'!N20</f>
        <v>0.15</v>
      </c>
      <c r="Q5" s="301" t="s">
        <v>799</v>
      </c>
      <c r="R5" s="301">
        <v>0.48142857142857143</v>
      </c>
      <c r="S5" s="301">
        <v>0.77428571428571424</v>
      </c>
      <c r="T5" s="301">
        <v>0.73964285714285716</v>
      </c>
      <c r="U5" s="301">
        <v>0.67836670707070723</v>
      </c>
      <c r="V5" s="301">
        <f>+D91</f>
        <v>0.76750188888888904</v>
      </c>
    </row>
    <row r="6" spans="1:22" ht="25.5" customHeight="1" thickBot="1" x14ac:dyDescent="0.3">
      <c r="A6" s="1426"/>
      <c r="B6" s="1429"/>
      <c r="C6" s="1461"/>
      <c r="D6" s="1458"/>
      <c r="E6" s="1448"/>
      <c r="F6" s="1445"/>
      <c r="G6" s="1505"/>
      <c r="H6" s="1508"/>
      <c r="I6" s="1501"/>
      <c r="J6" s="1502"/>
      <c r="K6" s="97" t="s">
        <v>800</v>
      </c>
      <c r="L6" s="98">
        <f>+O6/M6</f>
        <v>0.4</v>
      </c>
      <c r="M6" s="99">
        <f>SUM(M2:M5)</f>
        <v>1</v>
      </c>
      <c r="N6" s="100">
        <f>SUM(N2:N5)</f>
        <v>0.09</v>
      </c>
      <c r="O6" s="73">
        <f>+O2+O3+O4+O5</f>
        <v>0.4</v>
      </c>
    </row>
    <row r="7" spans="1:22" ht="24"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v>1.0999999999999999E-2</v>
      </c>
      <c r="O7" s="161">
        <f>+'1014 ERU Ver.'!N21</f>
        <v>0.1</v>
      </c>
    </row>
    <row r="8" spans="1:22" ht="24" customHeight="1" x14ac:dyDescent="0.25">
      <c r="A8" s="1426"/>
      <c r="B8" s="1429"/>
      <c r="C8" s="1461"/>
      <c r="D8" s="1458"/>
      <c r="E8" s="1441"/>
      <c r="F8" s="1444"/>
      <c r="G8" s="1504"/>
      <c r="H8" s="1507"/>
      <c r="I8" s="1500"/>
      <c r="J8" s="1500"/>
      <c r="K8" s="26" t="s">
        <v>805</v>
      </c>
      <c r="L8" s="26" t="s">
        <v>806</v>
      </c>
      <c r="M8" s="20">
        <v>0.2</v>
      </c>
      <c r="N8" s="162">
        <v>2.1000000000000001E-2</v>
      </c>
      <c r="O8" s="163">
        <f>+'1014 ERU Ver.'!N36</f>
        <v>0.2</v>
      </c>
    </row>
    <row r="9" spans="1:22" ht="24" customHeight="1" x14ac:dyDescent="0.25">
      <c r="A9" s="1426"/>
      <c r="B9" s="1429"/>
      <c r="C9" s="1461"/>
      <c r="D9" s="1458"/>
      <c r="E9" s="1441"/>
      <c r="F9" s="1444"/>
      <c r="G9" s="1504"/>
      <c r="H9" s="1507"/>
      <c r="I9" s="1500"/>
      <c r="J9" s="1500"/>
      <c r="K9" s="26" t="s">
        <v>807</v>
      </c>
      <c r="L9" s="26" t="s">
        <v>808</v>
      </c>
      <c r="M9" s="20">
        <v>0.4</v>
      </c>
      <c r="N9" s="162">
        <v>4.2000000000000003E-2</v>
      </c>
      <c r="O9" s="163">
        <f>+'1014 ERU Ver.'!N38</f>
        <v>0.4</v>
      </c>
    </row>
    <row r="10" spans="1:22" ht="24" customHeight="1" thickBot="1" x14ac:dyDescent="0.3">
      <c r="A10" s="1426"/>
      <c r="B10" s="1429"/>
      <c r="C10" s="1461"/>
      <c r="D10" s="1458"/>
      <c r="E10" s="1441"/>
      <c r="F10" s="1444"/>
      <c r="G10" s="1504"/>
      <c r="H10" s="1507"/>
      <c r="I10" s="1500"/>
      <c r="J10" s="1500"/>
      <c r="K10" s="101" t="s">
        <v>809</v>
      </c>
      <c r="L10" s="101" t="s">
        <v>810</v>
      </c>
      <c r="M10" s="164">
        <v>0.3</v>
      </c>
      <c r="N10" s="165">
        <v>3.2000000000000001E-2</v>
      </c>
      <c r="O10" s="476">
        <f>+'1014 ERU Ver.'!N43</f>
        <v>0.3</v>
      </c>
    </row>
    <row r="11" spans="1:22" ht="24" customHeight="1" thickBot="1" x14ac:dyDescent="0.3">
      <c r="A11" s="1426"/>
      <c r="B11" s="1429"/>
      <c r="C11" s="1461"/>
      <c r="D11" s="1458"/>
      <c r="E11" s="1442"/>
      <c r="F11" s="1445"/>
      <c r="G11" s="1505"/>
      <c r="H11" s="1508"/>
      <c r="I11" s="1501"/>
      <c r="J11" s="1502"/>
      <c r="K11" s="97" t="s">
        <v>800</v>
      </c>
      <c r="L11" s="98">
        <f>+O11/M11</f>
        <v>1</v>
      </c>
      <c r="M11" s="99">
        <v>1</v>
      </c>
      <c r="N11" s="100">
        <v>0.105</v>
      </c>
      <c r="O11" s="73">
        <f>+O7+O8+O9+O10</f>
        <v>1</v>
      </c>
    </row>
    <row r="12" spans="1:22" ht="23.2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v>0.01</v>
      </c>
      <c r="O12" s="161">
        <f>+'1014 ERU Ver.'!N57</f>
        <v>0.1</v>
      </c>
    </row>
    <row r="13" spans="1:22" ht="23.25" customHeight="1" x14ac:dyDescent="0.25">
      <c r="A13" s="1426"/>
      <c r="B13" s="1429"/>
      <c r="C13" s="1461"/>
      <c r="D13" s="1458"/>
      <c r="E13" s="1447"/>
      <c r="F13" s="1444"/>
      <c r="G13" s="1504"/>
      <c r="H13" s="1507"/>
      <c r="I13" s="1500"/>
      <c r="J13" s="1500"/>
      <c r="K13" s="26" t="s">
        <v>814</v>
      </c>
      <c r="L13" s="26" t="s">
        <v>815</v>
      </c>
      <c r="M13" s="20">
        <v>0.1</v>
      </c>
      <c r="N13" s="162">
        <v>0.01</v>
      </c>
      <c r="O13" s="436">
        <f>+'1014 ERU Ver.'!N59</f>
        <v>0.1</v>
      </c>
    </row>
    <row r="14" spans="1:22" ht="23.25" customHeight="1" x14ac:dyDescent="0.25">
      <c r="A14" s="1426"/>
      <c r="B14" s="1429"/>
      <c r="C14" s="1461"/>
      <c r="D14" s="1458"/>
      <c r="E14" s="1447"/>
      <c r="F14" s="1444"/>
      <c r="G14" s="1504"/>
      <c r="H14" s="1507"/>
      <c r="I14" s="1500"/>
      <c r="J14" s="1500"/>
      <c r="K14" s="26" t="s">
        <v>816</v>
      </c>
      <c r="L14" s="26" t="s">
        <v>817</v>
      </c>
      <c r="M14" s="20">
        <v>0.5</v>
      </c>
      <c r="N14" s="162">
        <v>0.05</v>
      </c>
      <c r="O14" s="163">
        <f>+'1014 ERU Ver.'!N61</f>
        <v>0.5</v>
      </c>
    </row>
    <row r="15" spans="1:22" ht="23.25" customHeight="1" thickBot="1" x14ac:dyDescent="0.3">
      <c r="A15" s="1426"/>
      <c r="B15" s="1429"/>
      <c r="C15" s="1461"/>
      <c r="D15" s="1458"/>
      <c r="E15" s="1447"/>
      <c r="F15" s="1444"/>
      <c r="G15" s="1504"/>
      <c r="H15" s="1507"/>
      <c r="I15" s="1500"/>
      <c r="J15" s="1500"/>
      <c r="K15" s="101" t="s">
        <v>818</v>
      </c>
      <c r="L15" s="101" t="s">
        <v>819</v>
      </c>
      <c r="M15" s="164">
        <v>0.3</v>
      </c>
      <c r="N15" s="165">
        <v>0.03</v>
      </c>
      <c r="O15" s="166">
        <f>+'1014 ERU Ver.'!N63</f>
        <v>0.3</v>
      </c>
    </row>
    <row r="16" spans="1:22" ht="23.25" customHeight="1" thickBot="1" x14ac:dyDescent="0.3">
      <c r="A16" s="1427"/>
      <c r="B16" s="1430"/>
      <c r="C16" s="1462"/>
      <c r="D16" s="1464"/>
      <c r="E16" s="1448"/>
      <c r="F16" s="1445"/>
      <c r="G16" s="1505"/>
      <c r="H16" s="1508"/>
      <c r="I16" s="1501"/>
      <c r="J16" s="1502"/>
      <c r="K16" s="97" t="s">
        <v>800</v>
      </c>
      <c r="L16" s="98">
        <f>+O16/M16</f>
        <v>1</v>
      </c>
      <c r="M16" s="99">
        <v>1</v>
      </c>
      <c r="N16" s="100">
        <v>0.105</v>
      </c>
      <c r="O16" s="73">
        <f>+O12+O13+O14+O15</f>
        <v>1</v>
      </c>
    </row>
    <row r="17" spans="1:15" ht="25.5" customHeight="1" x14ac:dyDescent="0.25">
      <c r="A17" s="1449">
        <v>2</v>
      </c>
      <c r="B17" s="1451" t="s">
        <v>820</v>
      </c>
      <c r="C17" s="1454">
        <v>0.55000000000000004</v>
      </c>
      <c r="D17" s="1457">
        <f>+(G17*J17)+(G21*J21)+(G27*J27)+(G31*J31)+(G38*J38)+(G46*J46)+(G54*J54)</f>
        <v>0.77850000000000008</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+'1014 ERU Ver.'!N65</f>
        <v>0.1</v>
      </c>
    </row>
    <row r="18" spans="1:15" ht="25.5" customHeight="1" x14ac:dyDescent="0.25">
      <c r="A18" s="1441"/>
      <c r="B18" s="1452"/>
      <c r="C18" s="1455"/>
      <c r="D18" s="1458"/>
      <c r="E18" s="1441"/>
      <c r="F18" s="1444"/>
      <c r="G18" s="1504"/>
      <c r="H18" s="1507"/>
      <c r="I18" s="1510"/>
      <c r="J18" s="1513"/>
      <c r="K18" s="26" t="s">
        <v>823</v>
      </c>
      <c r="L18" s="26" t="s">
        <v>824</v>
      </c>
      <c r="M18" s="22">
        <v>0.05</v>
      </c>
      <c r="N18" s="21">
        <f>+M18*G$17*C$17</f>
        <v>4.1250000000000002E-3</v>
      </c>
      <c r="O18" s="170">
        <f>+'1014 ERU Ver.'!N66</f>
        <v>0.05</v>
      </c>
    </row>
    <row r="19" spans="1:15" ht="25.5" customHeight="1"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+'1014 ERU Ver.'!N68</f>
        <v>0</v>
      </c>
    </row>
    <row r="20" spans="1:15" ht="25.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25.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+'1014 ERU Ver.'!N69</f>
        <v>0.1</v>
      </c>
    </row>
    <row r="22" spans="1:15" ht="25.5" customHeight="1" x14ac:dyDescent="0.25">
      <c r="A22" s="1441"/>
      <c r="B22" s="1452"/>
      <c r="C22" s="1455"/>
      <c r="D22" s="1458"/>
      <c r="E22" s="1441"/>
      <c r="F22" s="1444"/>
      <c r="G22" s="1504"/>
      <c r="H22" s="1507"/>
      <c r="I22" s="1500"/>
      <c r="J22" s="1500"/>
      <c r="K22" s="26" t="s">
        <v>831</v>
      </c>
      <c r="L22" s="26" t="s">
        <v>832</v>
      </c>
      <c r="M22" s="22">
        <v>0.05</v>
      </c>
      <c r="N22" s="21">
        <f>+M22*G$21*C$17</f>
        <v>4.1250000000000002E-3</v>
      </c>
      <c r="O22" s="170">
        <f>+'1014 ERU Ver.'!N71</f>
        <v>0.05</v>
      </c>
    </row>
    <row r="23" spans="1:15" ht="25.5" customHeight="1" x14ac:dyDescent="0.25">
      <c r="A23" s="1441"/>
      <c r="B23" s="1452"/>
      <c r="C23" s="1455"/>
      <c r="D23" s="1458"/>
      <c r="E23" s="1441"/>
      <c r="F23" s="1444"/>
      <c r="G23" s="1504"/>
      <c r="H23" s="1507"/>
      <c r="I23" s="1500"/>
      <c r="J23" s="1500"/>
      <c r="K23" s="26" t="s">
        <v>833</v>
      </c>
      <c r="L23" s="26" t="s">
        <v>824</v>
      </c>
      <c r="M23" s="22">
        <v>0.05</v>
      </c>
      <c r="N23" s="21">
        <f>+M23*G$21*C$17</f>
        <v>4.1250000000000002E-3</v>
      </c>
      <c r="O23" s="170">
        <f>+'1014 ERU Ver.'!N73</f>
        <v>0.05</v>
      </c>
    </row>
    <row r="24" spans="1:15" ht="25.5" customHeight="1" x14ac:dyDescent="0.25">
      <c r="A24" s="1441"/>
      <c r="B24" s="1452"/>
      <c r="C24" s="1455"/>
      <c r="D24" s="1458"/>
      <c r="E24" s="1441"/>
      <c r="F24" s="1444"/>
      <c r="G24" s="1504"/>
      <c r="H24" s="1507"/>
      <c r="I24" s="1500"/>
      <c r="J24" s="1500"/>
      <c r="K24" s="26" t="s">
        <v>834</v>
      </c>
      <c r="L24" s="26" t="s">
        <v>835</v>
      </c>
      <c r="M24" s="22">
        <v>0.5</v>
      </c>
      <c r="N24" s="21">
        <f>+M24*G$21*C$17</f>
        <v>4.1250000000000002E-2</v>
      </c>
      <c r="O24" s="170">
        <f>+'1014 ERU Ver.'!N100</f>
        <v>0.39</v>
      </c>
    </row>
    <row r="25" spans="1:15" ht="25.5" customHeight="1" thickBot="1" x14ac:dyDescent="0.3">
      <c r="A25" s="1441"/>
      <c r="B25" s="1452"/>
      <c r="C25" s="1455"/>
      <c r="D25" s="1458"/>
      <c r="E25" s="1441"/>
      <c r="F25" s="1444"/>
      <c r="G25" s="1504"/>
      <c r="H25" s="1507"/>
      <c r="I25" s="1500"/>
      <c r="J25" s="1500"/>
      <c r="K25" s="101" t="s">
        <v>836</v>
      </c>
      <c r="L25" s="101" t="s">
        <v>1137</v>
      </c>
      <c r="M25" s="171">
        <v>0.3</v>
      </c>
      <c r="N25" s="172">
        <f>+M25*G$21*C$17</f>
        <v>2.4750000000000001E-2</v>
      </c>
      <c r="O25" s="178">
        <f>+'1014 ERU Ver.'!N102</f>
        <v>0</v>
      </c>
    </row>
    <row r="26" spans="1:15" ht="25.5" customHeight="1"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5.5" customHeight="1" x14ac:dyDescent="0.25">
      <c r="A27" s="1441"/>
      <c r="B27" s="1452"/>
      <c r="C27" s="1455"/>
      <c r="D27" s="1458"/>
      <c r="E27" s="1440" t="s">
        <v>838</v>
      </c>
      <c r="F27" s="1443" t="s">
        <v>839</v>
      </c>
      <c r="G27" s="1503">
        <v>0.2</v>
      </c>
      <c r="H27" s="1506">
        <f>+M30</f>
        <v>1</v>
      </c>
      <c r="I27" s="1499">
        <f>+O30</f>
        <v>1</v>
      </c>
      <c r="J27" s="1499">
        <f>+I27/H27</f>
        <v>1</v>
      </c>
      <c r="K27" s="28" t="s">
        <v>840</v>
      </c>
      <c r="L27" s="28" t="s">
        <v>841</v>
      </c>
      <c r="M27" s="179">
        <v>0.1</v>
      </c>
      <c r="N27" s="180">
        <f>+M27*G$27*C$17</f>
        <v>1.1000000000000003E-2</v>
      </c>
      <c r="O27" s="177">
        <f>+'1014 ERU Ver.'!N129</f>
        <v>0.1</v>
      </c>
    </row>
    <row r="28" spans="1:15" ht="25.5" customHeight="1" x14ac:dyDescent="0.25">
      <c r="A28" s="1441"/>
      <c r="B28" s="1452"/>
      <c r="C28" s="1455"/>
      <c r="D28" s="1458"/>
      <c r="E28" s="1441"/>
      <c r="F28" s="1444"/>
      <c r="G28" s="1504"/>
      <c r="H28" s="1507"/>
      <c r="I28" s="1500"/>
      <c r="J28" s="1500"/>
      <c r="K28" s="26" t="s">
        <v>842</v>
      </c>
      <c r="L28" s="26" t="s">
        <v>843</v>
      </c>
      <c r="M28" s="20">
        <v>0.6</v>
      </c>
      <c r="N28" s="162">
        <f>+M28*G$27*C$17</f>
        <v>6.6000000000000003E-2</v>
      </c>
      <c r="O28" s="170">
        <f>+'1014 ERU Ver.'!N130</f>
        <v>0.6</v>
      </c>
    </row>
    <row r="29" spans="1:15" ht="25.5" customHeight="1"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+'1014 ERU Ver.'!N131</f>
        <v>0.3</v>
      </c>
    </row>
    <row r="30" spans="1:15" ht="25.5" customHeight="1" thickBot="1" x14ac:dyDescent="0.3">
      <c r="A30" s="1441"/>
      <c r="B30" s="1452"/>
      <c r="C30" s="1455"/>
      <c r="D30" s="1458"/>
      <c r="E30" s="1442"/>
      <c r="F30" s="1445"/>
      <c r="G30" s="1505"/>
      <c r="H30" s="1508"/>
      <c r="I30" s="1501"/>
      <c r="J30" s="1502"/>
      <c r="K30" s="97" t="s">
        <v>800</v>
      </c>
      <c r="L30" s="98">
        <f>+O30/M30</f>
        <v>1</v>
      </c>
      <c r="M30" s="99">
        <f>SUM(M27:M29)</f>
        <v>1</v>
      </c>
      <c r="N30" s="100">
        <f>SUM(N27:N29)</f>
        <v>0.11000000000000001</v>
      </c>
      <c r="O30" s="174">
        <f>+O27+O28+O29</f>
        <v>1</v>
      </c>
    </row>
    <row r="31" spans="1:15" ht="25.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+'1014 ERU Ver.'!N150</f>
        <v>0.1</v>
      </c>
    </row>
    <row r="32" spans="1:15" ht="25.5" customHeight="1" x14ac:dyDescent="0.25">
      <c r="A32" s="1441"/>
      <c r="B32" s="1452"/>
      <c r="C32" s="1455"/>
      <c r="D32" s="1458"/>
      <c r="E32" s="1441"/>
      <c r="F32" s="1444"/>
      <c r="G32" s="1504"/>
      <c r="H32" s="1507"/>
      <c r="I32" s="1500"/>
      <c r="J32" s="1500"/>
      <c r="K32" s="26" t="s">
        <v>849</v>
      </c>
      <c r="L32" s="26" t="s">
        <v>850</v>
      </c>
      <c r="M32" s="20">
        <v>0.1</v>
      </c>
      <c r="N32" s="162">
        <f>+(M32/H31)*G$31*C$17</f>
        <v>1.2222222222222226E-2</v>
      </c>
      <c r="O32" s="170">
        <f>+'1014 ERU Ver.'!N152</f>
        <v>0.1</v>
      </c>
    </row>
    <row r="33" spans="1:15" ht="25.5" customHeight="1" x14ac:dyDescent="0.25">
      <c r="A33" s="1441"/>
      <c r="B33" s="1452"/>
      <c r="C33" s="1455"/>
      <c r="D33" s="1458"/>
      <c r="E33" s="1441"/>
      <c r="F33" s="1444"/>
      <c r="G33" s="1504"/>
      <c r="H33" s="1507"/>
      <c r="I33" s="1500"/>
      <c r="J33" s="1500"/>
      <c r="K33" s="26" t="s">
        <v>851</v>
      </c>
      <c r="L33" s="26" t="s">
        <v>852</v>
      </c>
      <c r="M33" s="20">
        <v>0.25</v>
      </c>
      <c r="N33" s="162">
        <f>+(M33/H31)*G$31*C$17</f>
        <v>3.0555555555555561E-2</v>
      </c>
      <c r="O33" s="170">
        <f>+'1014 ERU Ver.'!N153</f>
        <v>0.25</v>
      </c>
    </row>
    <row r="34" spans="1:15" ht="25.5" customHeight="1" x14ac:dyDescent="0.25">
      <c r="A34" s="1441"/>
      <c r="B34" s="1452"/>
      <c r="C34" s="1455"/>
      <c r="D34" s="1458"/>
      <c r="E34" s="1441"/>
      <c r="F34" s="1444"/>
      <c r="G34" s="1504"/>
      <c r="H34" s="1507"/>
      <c r="I34" s="1500"/>
      <c r="J34" s="1500"/>
      <c r="K34" s="26" t="s">
        <v>853</v>
      </c>
      <c r="L34" s="26" t="s">
        <v>854</v>
      </c>
      <c r="M34" s="20">
        <v>0.25</v>
      </c>
      <c r="N34" s="162">
        <f>+(M34/H$83)*G$83*C$63</f>
        <v>6.8181818181818179E-3</v>
      </c>
      <c r="O34" s="170">
        <f>+'1014 ERU Ver.'!N154</f>
        <v>0.25</v>
      </c>
    </row>
    <row r="35" spans="1:15" ht="25.5" customHeight="1" x14ac:dyDescent="0.25">
      <c r="A35" s="1441"/>
      <c r="B35" s="1452"/>
      <c r="C35" s="1455"/>
      <c r="D35" s="1458"/>
      <c r="E35" s="1441"/>
      <c r="F35" s="1444"/>
      <c r="G35" s="1504"/>
      <c r="H35" s="1507"/>
      <c r="I35" s="1500"/>
      <c r="J35" s="1500"/>
      <c r="K35" s="26" t="s">
        <v>855</v>
      </c>
      <c r="L35" s="26" t="s">
        <v>856</v>
      </c>
      <c r="M35" s="20">
        <v>0.25</v>
      </c>
      <c r="N35" s="162">
        <f>+(M35/H$83)*G$83*C$63</f>
        <v>6.8181818181818179E-3</v>
      </c>
      <c r="O35" s="170">
        <f>+'1014 ERU Ver.'!N155</f>
        <v>0.25</v>
      </c>
    </row>
    <row r="36" spans="1:15" ht="25.5" customHeight="1"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+'1014 ERU Ver.'!N156</f>
        <v>0.05</v>
      </c>
    </row>
    <row r="37" spans="1:15" ht="25.5" customHeight="1"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25.5" customHeight="1" x14ac:dyDescent="0.25">
      <c r="A38" s="1441"/>
      <c r="B38" s="1452"/>
      <c r="C38" s="1455"/>
      <c r="D38" s="1458"/>
      <c r="E38" s="1440" t="s">
        <v>859</v>
      </c>
      <c r="F38" s="1443" t="s">
        <v>860</v>
      </c>
      <c r="G38" s="1503">
        <v>0.2</v>
      </c>
      <c r="H38" s="1506">
        <f>SUM(M38:M41)</f>
        <v>0.55000000000000004</v>
      </c>
      <c r="I38" s="1499">
        <f>SUM(O38+O39+O40+O41)</f>
        <v>0.55000000000000004</v>
      </c>
      <c r="J38" s="1499">
        <f>+I38/H38</f>
        <v>1</v>
      </c>
      <c r="K38" s="28" t="s">
        <v>861</v>
      </c>
      <c r="L38" s="28" t="s">
        <v>804</v>
      </c>
      <c r="M38" s="179">
        <v>0.1</v>
      </c>
      <c r="N38" s="180">
        <f>+(M38/H38)*G$38*C$17</f>
        <v>2.0000000000000004E-2</v>
      </c>
      <c r="O38" s="177">
        <f>+'1014 ERU Ver.'!N161</f>
        <v>0.1</v>
      </c>
    </row>
    <row r="39" spans="1:15" ht="25.5" customHeight="1" x14ac:dyDescent="0.25">
      <c r="A39" s="1441"/>
      <c r="B39" s="1452"/>
      <c r="C39" s="1455"/>
      <c r="D39" s="1458"/>
      <c r="E39" s="1441"/>
      <c r="F39" s="1444"/>
      <c r="G39" s="1504"/>
      <c r="H39" s="1507"/>
      <c r="I39" s="1500"/>
      <c r="J39" s="1500"/>
      <c r="K39" s="26" t="s">
        <v>862</v>
      </c>
      <c r="L39" s="26" t="s">
        <v>863</v>
      </c>
      <c r="M39" s="20">
        <v>0.1</v>
      </c>
      <c r="N39" s="162">
        <f>+(M39/H38)*G$38*C$17</f>
        <v>2.0000000000000004E-2</v>
      </c>
      <c r="O39" s="170">
        <f>+'1014 ERU Ver.'!N164</f>
        <v>0.1</v>
      </c>
    </row>
    <row r="40" spans="1:15" ht="25.5" customHeight="1" x14ac:dyDescent="0.25">
      <c r="A40" s="1441"/>
      <c r="B40" s="1452"/>
      <c r="C40" s="1455"/>
      <c r="D40" s="1458"/>
      <c r="E40" s="1441"/>
      <c r="F40" s="1444"/>
      <c r="G40" s="1504"/>
      <c r="H40" s="1507"/>
      <c r="I40" s="1500"/>
      <c r="J40" s="1500"/>
      <c r="K40" s="26" t="s">
        <v>864</v>
      </c>
      <c r="L40" s="26" t="s">
        <v>865</v>
      </c>
      <c r="M40" s="20">
        <v>0.25</v>
      </c>
      <c r="N40" s="162">
        <f>+(M40/H38)*G$38*C$17</f>
        <v>0.05</v>
      </c>
      <c r="O40" s="170">
        <f>+'1014 ERU Ver.'!N165</f>
        <v>0.25</v>
      </c>
    </row>
    <row r="41" spans="1:15" ht="25.5" customHeight="1" x14ac:dyDescent="0.25">
      <c r="A41" s="1441"/>
      <c r="B41" s="1452"/>
      <c r="C41" s="1455"/>
      <c r="D41" s="1458"/>
      <c r="E41" s="1441"/>
      <c r="F41" s="1444"/>
      <c r="G41" s="1504"/>
      <c r="H41" s="1507"/>
      <c r="I41" s="1500"/>
      <c r="J41" s="1500"/>
      <c r="K41" s="26" t="s">
        <v>866</v>
      </c>
      <c r="L41" s="26" t="s">
        <v>867</v>
      </c>
      <c r="M41" s="20">
        <v>0.1</v>
      </c>
      <c r="N41" s="162">
        <f>+(M41/H38)*G$38*C$17</f>
        <v>2.0000000000000004E-2</v>
      </c>
      <c r="O41" s="170">
        <f>+'1014 ERU Ver.'!N166</f>
        <v>0.1</v>
      </c>
    </row>
    <row r="42" spans="1:15" ht="25.5" customHeight="1" x14ac:dyDescent="0.25">
      <c r="A42" s="1441"/>
      <c r="B42" s="1452"/>
      <c r="C42" s="1455"/>
      <c r="D42" s="1458"/>
      <c r="E42" s="1441"/>
      <c r="F42" s="1444"/>
      <c r="G42" s="1504"/>
      <c r="H42" s="1507"/>
      <c r="I42" s="1500"/>
      <c r="J42" s="1500"/>
      <c r="K42" s="26" t="s">
        <v>868</v>
      </c>
      <c r="L42" s="26" t="s">
        <v>869</v>
      </c>
      <c r="M42" s="20">
        <v>0.1</v>
      </c>
      <c r="N42" s="162">
        <f>+(M42/H$82)*G$82*C$63</f>
        <v>8.8888888888888906E-3</v>
      </c>
      <c r="O42" s="170">
        <f>+'1014 ERU Ver.'!N245</f>
        <v>0.1</v>
      </c>
    </row>
    <row r="43" spans="1:15" ht="25.5" customHeight="1" x14ac:dyDescent="0.25">
      <c r="A43" s="1441"/>
      <c r="B43" s="1452"/>
      <c r="C43" s="1455"/>
      <c r="D43" s="1458"/>
      <c r="E43" s="1441"/>
      <c r="F43" s="1444"/>
      <c r="G43" s="1504"/>
      <c r="H43" s="1507"/>
      <c r="I43" s="1500"/>
      <c r="J43" s="1500"/>
      <c r="K43" s="26" t="s">
        <v>870</v>
      </c>
      <c r="L43" s="26" t="s">
        <v>871</v>
      </c>
      <c r="M43" s="20">
        <v>0.25</v>
      </c>
      <c r="N43" s="162">
        <f>+(M43/H$82)*G$82*C$63</f>
        <v>2.2222222222222227E-2</v>
      </c>
      <c r="O43" s="170">
        <f>+'1014 ERU Ver.'!N250</f>
        <v>0</v>
      </c>
    </row>
    <row r="44" spans="1:15" ht="25.5" customHeight="1"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+'1014 ERU Ver.'!N255</f>
        <v>0</v>
      </c>
    </row>
    <row r="45" spans="1:15" ht="25.5" customHeight="1" thickBot="1" x14ac:dyDescent="0.3">
      <c r="A45" s="1441"/>
      <c r="B45" s="1452"/>
      <c r="C45" s="1455"/>
      <c r="D45" s="1458"/>
      <c r="E45" s="1442"/>
      <c r="F45" s="1445"/>
      <c r="G45" s="1505"/>
      <c r="H45" s="1508"/>
      <c r="I45" s="1501"/>
      <c r="J45" s="1502"/>
      <c r="K45" s="97" t="s">
        <v>800</v>
      </c>
      <c r="L45" s="98">
        <f>+O45/M45</f>
        <v>0.65</v>
      </c>
      <c r="M45" s="99">
        <f>SUM(M38:M44)</f>
        <v>1</v>
      </c>
      <c r="N45" s="100">
        <f>SUM(N38:N41)</f>
        <v>0.11000000000000001</v>
      </c>
      <c r="O45" s="174">
        <f>+O38+O39+O40+O41+O42+O43+O44</f>
        <v>0.65</v>
      </c>
    </row>
    <row r="46" spans="1:15" ht="25.5" customHeight="1" x14ac:dyDescent="0.25">
      <c r="A46" s="1441"/>
      <c r="B46" s="1452"/>
      <c r="C46" s="1455"/>
      <c r="D46" s="1458"/>
      <c r="E46" s="1440" t="s">
        <v>874</v>
      </c>
      <c r="F46" s="1443" t="s">
        <v>875</v>
      </c>
      <c r="G46" s="1503">
        <v>0.1</v>
      </c>
      <c r="H46" s="1522">
        <f>SUM(M46:M52)/2</f>
        <v>0.5</v>
      </c>
      <c r="I46" s="1509">
        <f>SUM(O46+O47+O48+O49+O50+O51+O52)/2</f>
        <v>0.4</v>
      </c>
      <c r="J46" s="1509">
        <f>+I46/H46</f>
        <v>0.8</v>
      </c>
      <c r="K46" s="28" t="s">
        <v>876</v>
      </c>
      <c r="L46" s="28" t="s">
        <v>804</v>
      </c>
      <c r="M46" s="179">
        <v>0.1</v>
      </c>
      <c r="N46" s="176">
        <f>+(M46/H46)*G$46*C$17</f>
        <v>1.1000000000000003E-2</v>
      </c>
      <c r="O46" s="177">
        <f>+'1014 ERU Ver.'!N167</f>
        <v>0.1</v>
      </c>
    </row>
    <row r="47" spans="1:15" ht="25.5" customHeight="1" x14ac:dyDescent="0.25">
      <c r="A47" s="1441"/>
      <c r="B47" s="1452"/>
      <c r="C47" s="1455"/>
      <c r="D47" s="1458"/>
      <c r="E47" s="1441"/>
      <c r="F47" s="1444"/>
      <c r="G47" s="1504"/>
      <c r="H47" s="1523"/>
      <c r="I47" s="1510"/>
      <c r="J47" s="1510"/>
      <c r="K47" s="26" t="s">
        <v>877</v>
      </c>
      <c r="L47" s="26" t="s">
        <v>878</v>
      </c>
      <c r="M47" s="20">
        <v>0.2</v>
      </c>
      <c r="N47" s="176">
        <f>+(M47/H46)*G$46*C$17</f>
        <v>2.2000000000000006E-2</v>
      </c>
      <c r="O47" s="170">
        <f>+'1014 ERU Ver.'!N169</f>
        <v>0</v>
      </c>
    </row>
    <row r="48" spans="1:15" ht="25.5" customHeight="1" x14ac:dyDescent="0.25">
      <c r="A48" s="1441"/>
      <c r="B48" s="1452"/>
      <c r="C48" s="1455"/>
      <c r="D48" s="1458"/>
      <c r="E48" s="1441"/>
      <c r="F48" s="1444"/>
      <c r="G48" s="1504"/>
      <c r="H48" s="1523"/>
      <c r="I48" s="1510"/>
      <c r="J48" s="1510"/>
      <c r="K48" s="26" t="s">
        <v>879</v>
      </c>
      <c r="L48" s="26" t="s">
        <v>880</v>
      </c>
      <c r="M48" s="20">
        <v>0.2</v>
      </c>
      <c r="N48" s="176">
        <f>+(M48/H46)*G$46*C$17</f>
        <v>2.2000000000000006E-2</v>
      </c>
      <c r="O48" s="170">
        <f>+'1014 ERU Ver.'!N170</f>
        <v>0.2</v>
      </c>
    </row>
    <row r="49" spans="1:15" ht="25.5" customHeight="1" x14ac:dyDescent="0.25">
      <c r="A49" s="1441"/>
      <c r="B49" s="1452"/>
      <c r="C49" s="1455"/>
      <c r="D49" s="1458"/>
      <c r="E49" s="1441"/>
      <c r="F49" s="1444"/>
      <c r="G49" s="1504"/>
      <c r="H49" s="1523"/>
      <c r="I49" s="1510"/>
      <c r="J49" s="1510"/>
      <c r="K49" s="26" t="s">
        <v>881</v>
      </c>
      <c r="L49" s="26" t="s">
        <v>882</v>
      </c>
      <c r="M49" s="20">
        <v>0.15</v>
      </c>
      <c r="N49" s="176">
        <f>+(M49/H46)*G$46*C$17</f>
        <v>1.6500000000000001E-2</v>
      </c>
      <c r="O49" s="170">
        <f>+'1014 ERU Ver.'!N178</f>
        <v>0.15</v>
      </c>
    </row>
    <row r="50" spans="1:15" ht="25.5" customHeight="1" x14ac:dyDescent="0.25">
      <c r="A50" s="1441"/>
      <c r="B50" s="1452"/>
      <c r="C50" s="1455"/>
      <c r="D50" s="1458"/>
      <c r="E50" s="1441"/>
      <c r="F50" s="1444"/>
      <c r="G50" s="1504"/>
      <c r="H50" s="1523"/>
      <c r="I50" s="1510"/>
      <c r="J50" s="1510"/>
      <c r="K50" s="26" t="s">
        <v>883</v>
      </c>
      <c r="L50" s="26" t="s">
        <v>884</v>
      </c>
      <c r="M50" s="20">
        <v>0.15</v>
      </c>
      <c r="N50" s="176">
        <f>+(M50/H46)*G$46*C$17</f>
        <v>1.6500000000000001E-2</v>
      </c>
      <c r="O50" s="170">
        <f>+'1014 ERU Ver.'!N179</f>
        <v>0.15</v>
      </c>
    </row>
    <row r="51" spans="1:15" ht="25.5" customHeight="1" x14ac:dyDescent="0.25">
      <c r="A51" s="1441"/>
      <c r="B51" s="1452"/>
      <c r="C51" s="1455"/>
      <c r="D51" s="1458"/>
      <c r="E51" s="1441"/>
      <c r="F51" s="1444"/>
      <c r="G51" s="1504"/>
      <c r="H51" s="1523"/>
      <c r="I51" s="1510"/>
      <c r="J51" s="1510"/>
      <c r="K51" s="26" t="s">
        <v>885</v>
      </c>
      <c r="L51" s="26" t="s">
        <v>886</v>
      </c>
      <c r="M51" s="20">
        <v>0.1</v>
      </c>
      <c r="N51" s="176">
        <f>+(M51/H46)*G$46*C$17</f>
        <v>1.1000000000000003E-2</v>
      </c>
      <c r="O51" s="170">
        <f>+'1014 ERU Ver.'!N180</f>
        <v>0.1</v>
      </c>
    </row>
    <row r="52" spans="1:15" ht="25.5" customHeight="1"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+'1014 ERU Ver.'!N184</f>
        <v>0.1</v>
      </c>
    </row>
    <row r="53" spans="1:15" ht="25.5" customHeight="1" thickBot="1" x14ac:dyDescent="0.3">
      <c r="A53" s="1441"/>
      <c r="B53" s="1452"/>
      <c r="C53" s="1455"/>
      <c r="D53" s="1458"/>
      <c r="E53" s="1442"/>
      <c r="F53" s="1445"/>
      <c r="G53" s="1505"/>
      <c r="H53" s="1524"/>
      <c r="I53" s="1511"/>
      <c r="J53" s="1511"/>
      <c r="K53" s="97" t="s">
        <v>800</v>
      </c>
      <c r="L53" s="98">
        <f>+O53/M53</f>
        <v>0.8</v>
      </c>
      <c r="M53" s="99">
        <f>SUM(M46:M52)</f>
        <v>1</v>
      </c>
      <c r="N53" s="100">
        <f>SUM(N46:N52)/2</f>
        <v>5.5000000000000007E-2</v>
      </c>
      <c r="O53" s="174">
        <f>+O46+O47+O48+O49+O50+O51+O52</f>
        <v>0.8</v>
      </c>
    </row>
    <row r="54" spans="1:15" ht="18"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 t="shared" ref="N54:N61" si="0">+M54*G$54*C$17</f>
        <v>6.8750000000000009E-3</v>
      </c>
      <c r="O54" s="177">
        <f>+'1014 ERU Ver.'!N186</f>
        <v>0.125</v>
      </c>
    </row>
    <row r="55" spans="1:15" ht="18" customHeight="1" x14ac:dyDescent="0.25">
      <c r="A55" s="1441"/>
      <c r="B55" s="1452"/>
      <c r="C55" s="1455"/>
      <c r="D55" s="1458"/>
      <c r="E55" s="1441"/>
      <c r="F55" s="1444"/>
      <c r="G55" s="1504"/>
      <c r="H55" s="1526"/>
      <c r="I55" s="1529"/>
      <c r="J55" s="1520"/>
      <c r="K55" s="26" t="s">
        <v>892</v>
      </c>
      <c r="L55" s="26" t="s">
        <v>339</v>
      </c>
      <c r="M55" s="162">
        <v>0.125</v>
      </c>
      <c r="N55" s="21">
        <f t="shared" si="0"/>
        <v>6.8750000000000009E-3</v>
      </c>
      <c r="O55" s="177">
        <f>+'1014 ERU Ver.'!N187</f>
        <v>0</v>
      </c>
    </row>
    <row r="56" spans="1:15" ht="18" customHeight="1" x14ac:dyDescent="0.25">
      <c r="A56" s="1441"/>
      <c r="B56" s="1452"/>
      <c r="C56" s="1455"/>
      <c r="D56" s="1458"/>
      <c r="E56" s="1441"/>
      <c r="F56" s="1444"/>
      <c r="G56" s="1504"/>
      <c r="H56" s="1526"/>
      <c r="I56" s="1529"/>
      <c r="J56" s="1520"/>
      <c r="K56" s="26" t="s">
        <v>893</v>
      </c>
      <c r="L56" s="26" t="s">
        <v>515</v>
      </c>
      <c r="M56" s="162">
        <v>0.125</v>
      </c>
      <c r="N56" s="21">
        <f t="shared" si="0"/>
        <v>6.8750000000000009E-3</v>
      </c>
      <c r="O56" s="177">
        <f>+'1014 ERU Ver.'!N188</f>
        <v>0.125</v>
      </c>
    </row>
    <row r="57" spans="1:15" ht="18" customHeight="1" x14ac:dyDescent="0.25">
      <c r="A57" s="1441"/>
      <c r="B57" s="1452"/>
      <c r="C57" s="1455"/>
      <c r="D57" s="1458"/>
      <c r="E57" s="1441"/>
      <c r="F57" s="1444"/>
      <c r="G57" s="1504"/>
      <c r="H57" s="1526"/>
      <c r="I57" s="1529"/>
      <c r="J57" s="1520"/>
      <c r="K57" s="26" t="s">
        <v>894</v>
      </c>
      <c r="L57" s="26" t="s">
        <v>300</v>
      </c>
      <c r="M57" s="162">
        <v>0.125</v>
      </c>
      <c r="N57" s="21">
        <f t="shared" si="0"/>
        <v>6.8750000000000009E-3</v>
      </c>
      <c r="O57" s="177">
        <f>+'1014 ERU Ver.'!N189</f>
        <v>0.125</v>
      </c>
    </row>
    <row r="58" spans="1:15" ht="18" customHeight="1" x14ac:dyDescent="0.25">
      <c r="A58" s="1441"/>
      <c r="B58" s="1452"/>
      <c r="C58" s="1455"/>
      <c r="D58" s="1458"/>
      <c r="E58" s="1441"/>
      <c r="F58" s="1444"/>
      <c r="G58" s="1504"/>
      <c r="H58" s="1526"/>
      <c r="I58" s="1529"/>
      <c r="J58" s="1520"/>
      <c r="K58" s="26" t="s">
        <v>895</v>
      </c>
      <c r="L58" s="26" t="s">
        <v>589</v>
      </c>
      <c r="M58" s="162">
        <v>0.125</v>
      </c>
      <c r="N58" s="21">
        <f t="shared" si="0"/>
        <v>6.8750000000000009E-3</v>
      </c>
      <c r="O58" s="177">
        <f>+'1014 ERU Ver.'!N190</f>
        <v>0.125</v>
      </c>
    </row>
    <row r="59" spans="1:15" ht="18" customHeight="1" x14ac:dyDescent="0.25">
      <c r="A59" s="1441"/>
      <c r="B59" s="1452"/>
      <c r="C59" s="1455"/>
      <c r="D59" s="1458"/>
      <c r="E59" s="1441"/>
      <c r="F59" s="1444"/>
      <c r="G59" s="1504"/>
      <c r="H59" s="1526"/>
      <c r="I59" s="1529"/>
      <c r="J59" s="1520"/>
      <c r="K59" s="26" t="s">
        <v>896</v>
      </c>
      <c r="L59" s="26" t="s">
        <v>592</v>
      </c>
      <c r="M59" s="162">
        <v>0.125</v>
      </c>
      <c r="N59" s="21">
        <f t="shared" si="0"/>
        <v>6.8750000000000009E-3</v>
      </c>
      <c r="O59" s="177">
        <f>+'1014 ERU Ver.'!N191</f>
        <v>0.125</v>
      </c>
    </row>
    <row r="60" spans="1:15" ht="18" customHeight="1" x14ac:dyDescent="0.25">
      <c r="A60" s="1441"/>
      <c r="B60" s="1452"/>
      <c r="C60" s="1455"/>
      <c r="D60" s="1458"/>
      <c r="E60" s="1441"/>
      <c r="F60" s="1444"/>
      <c r="G60" s="1504"/>
      <c r="H60" s="1526"/>
      <c r="I60" s="1529"/>
      <c r="J60" s="1520"/>
      <c r="K60" s="26" t="s">
        <v>897</v>
      </c>
      <c r="L60" s="26" t="s">
        <v>595</v>
      </c>
      <c r="M60" s="162">
        <v>0.125</v>
      </c>
      <c r="N60" s="21">
        <f t="shared" si="0"/>
        <v>6.8750000000000009E-3</v>
      </c>
      <c r="O60" s="177">
        <f>+'1014 ERU Ver.'!N192</f>
        <v>0.125</v>
      </c>
    </row>
    <row r="61" spans="1:15" ht="18" customHeight="1"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7">
        <f>+'1014 ERU Ver.'!N193</f>
        <v>0.125</v>
      </c>
    </row>
    <row r="62" spans="1:15" ht="18" customHeight="1"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21.75" customHeight="1" x14ac:dyDescent="0.25">
      <c r="A63" s="1440">
        <v>3</v>
      </c>
      <c r="B63" s="1484" t="s">
        <v>899</v>
      </c>
      <c r="C63" s="1486">
        <v>0.1</v>
      </c>
      <c r="D63" s="1488">
        <f>+(J63*G63)+(J82*G82)+(J83*G83)+(J84*G84)</f>
        <v>0.48326888888888897</v>
      </c>
      <c r="E63" s="1492" t="s">
        <v>133</v>
      </c>
      <c r="F63" s="1443" t="s">
        <v>900</v>
      </c>
      <c r="G63" s="1503">
        <v>0.3</v>
      </c>
      <c r="H63" s="1516">
        <f>+M81</f>
        <v>1</v>
      </c>
      <c r="I63" s="1528">
        <f>+O81</f>
        <v>0.41460000000000014</v>
      </c>
      <c r="J63" s="1519">
        <f>+I63/H63</f>
        <v>0.41460000000000014</v>
      </c>
      <c r="K63" s="28" t="s">
        <v>136</v>
      </c>
      <c r="L63" s="28" t="s">
        <v>804</v>
      </c>
      <c r="M63" s="179">
        <v>0.1</v>
      </c>
      <c r="N63" s="176">
        <f>+M63*G$63*C$63</f>
        <v>3.0000000000000001E-3</v>
      </c>
      <c r="O63" s="177">
        <f>+'1014 ERU Ver.'!N194</f>
        <v>0.1</v>
      </c>
    </row>
    <row r="64" spans="1:15" ht="21.75" customHeight="1"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+'1014 ERU Ver.'!N198</f>
        <v>2.86E-2</v>
      </c>
    </row>
    <row r="65" spans="1:15" ht="21.75" customHeight="1"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+'1014 ERU Ver.'!N199</f>
        <v>2.86E-2</v>
      </c>
    </row>
    <row r="66" spans="1:15" ht="21.75" customHeight="1"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+'1014 ERU Ver.'!N200</f>
        <v>2.86E-2</v>
      </c>
    </row>
    <row r="67" spans="1:15" ht="21.75" customHeight="1"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+'1014 ERU Ver.'!N201</f>
        <v>2.86E-2</v>
      </c>
    </row>
    <row r="68" spans="1:15" ht="21.75" customHeight="1"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+'1014 ERU Ver.'!N202</f>
        <v>0</v>
      </c>
    </row>
    <row r="69" spans="1:15" ht="21.75" customHeight="1"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+'1014 ERU Ver.'!N203</f>
        <v>2.86E-2</v>
      </c>
    </row>
    <row r="70" spans="1:15" ht="21.75" customHeight="1"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+'1014 ERU Ver.'!N204</f>
        <v>2.86E-2</v>
      </c>
    </row>
    <row r="71" spans="1:15" ht="21.75" customHeight="1"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+'1014 ERU Ver.'!N205</f>
        <v>2.86E-2</v>
      </c>
    </row>
    <row r="72" spans="1:15" ht="21.75" customHeight="1"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+'1014 ERU Ver.'!N206</f>
        <v>2.86E-2</v>
      </c>
    </row>
    <row r="73" spans="1:15" ht="21.75" customHeight="1"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+'1014 ERU Ver.'!N207</f>
        <v>0</v>
      </c>
    </row>
    <row r="74" spans="1:15" ht="21.75" customHeight="1"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+'1014 ERU Ver.'!N208</f>
        <v>0</v>
      </c>
    </row>
    <row r="75" spans="1:15" ht="21.75" customHeight="1"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+'1014 ERU Ver.'!N209</f>
        <v>2.86E-2</v>
      </c>
    </row>
    <row r="76" spans="1:15" ht="21.75" customHeight="1"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+'1014 ERU Ver.'!N210</f>
        <v>2.86E-2</v>
      </c>
    </row>
    <row r="77" spans="1:15" ht="21.75" customHeight="1"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+'1014 ERU Ver.'!N211</f>
        <v>2.86E-2</v>
      </c>
    </row>
    <row r="78" spans="1:15" ht="21.75"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+'1014 ERU Ver.'!N224</f>
        <v>0</v>
      </c>
    </row>
    <row r="79" spans="1:15" ht="21.75" customHeight="1" x14ac:dyDescent="0.25">
      <c r="A79" s="1449"/>
      <c r="B79" s="1451"/>
      <c r="C79" s="1454"/>
      <c r="D79" s="1489"/>
      <c r="E79" s="1493"/>
      <c r="F79" s="1495"/>
      <c r="G79" s="1515"/>
      <c r="H79" s="1517"/>
      <c r="I79" s="1532"/>
      <c r="J79" s="1534"/>
      <c r="K79" s="26" t="s">
        <v>930</v>
      </c>
      <c r="L79" s="26" t="s">
        <v>931</v>
      </c>
      <c r="M79" s="20">
        <v>0.1</v>
      </c>
      <c r="N79" s="176">
        <f t="shared" si="1"/>
        <v>3.0000000000000001E-3</v>
      </c>
      <c r="O79" s="177">
        <f>+'1014 ERU Ver.'!N225</f>
        <v>0</v>
      </c>
    </row>
    <row r="80" spans="1:15" ht="21.75" customHeight="1"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+'1014 ERU Ver.'!N223</f>
        <v>0</v>
      </c>
    </row>
    <row r="81" spans="1:15" ht="25.5" customHeight="1" thickBot="1" x14ac:dyDescent="0.3">
      <c r="A81" s="1441"/>
      <c r="B81" s="1452"/>
      <c r="C81" s="1455"/>
      <c r="D81" s="1490"/>
      <c r="E81" s="1494"/>
      <c r="F81" s="1445"/>
      <c r="G81" s="1505"/>
      <c r="H81" s="1518"/>
      <c r="I81" s="1533"/>
      <c r="J81" s="1531"/>
      <c r="K81" s="97" t="s">
        <v>800</v>
      </c>
      <c r="L81" s="98">
        <f>+O81/M81</f>
        <v>0.41460000000000014</v>
      </c>
      <c r="M81" s="99">
        <f>SUM(M63:M80)</f>
        <v>1</v>
      </c>
      <c r="N81" s="100">
        <f>SUM(N63:N80)</f>
        <v>0.03</v>
      </c>
      <c r="O81" s="174">
        <f>SUM(O63+O64+O65+O66+O67+O68+O69+O70+O71+O72+O73+O74+O75+O76+O77+O78+O79+O80)</f>
        <v>0.41460000000000014</v>
      </c>
    </row>
    <row r="82" spans="1:15" ht="25.5" customHeight="1" thickBot="1" x14ac:dyDescent="0.3">
      <c r="A82" s="1441"/>
      <c r="B82" s="1452"/>
      <c r="C82" s="1455"/>
      <c r="D82" s="1490"/>
      <c r="E82" s="184" t="s">
        <v>933</v>
      </c>
      <c r="F82" s="185" t="s">
        <v>934</v>
      </c>
      <c r="G82" s="186">
        <v>0.4</v>
      </c>
      <c r="H82" s="186">
        <f>SUM(M42:M44)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25.5" customHeight="1" thickBot="1" x14ac:dyDescent="0.3">
      <c r="A83" s="1441"/>
      <c r="B83" s="1452"/>
      <c r="C83" s="1455"/>
      <c r="D83" s="1490"/>
      <c r="E83" s="184" t="s">
        <v>935</v>
      </c>
      <c r="F83" s="185" t="s">
        <v>847</v>
      </c>
      <c r="G83" s="186">
        <v>0.15</v>
      </c>
      <c r="H83" s="186">
        <f>SUM(M34:M36)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25.5" customHeight="1" thickBot="1" x14ac:dyDescent="0.3">
      <c r="A84" s="1442"/>
      <c r="B84" s="1485"/>
      <c r="C84" s="1487"/>
      <c r="D84" s="1491"/>
      <c r="E84" s="184" t="s">
        <v>936</v>
      </c>
      <c r="F84" s="185" t="s">
        <v>542</v>
      </c>
      <c r="G84" s="186">
        <v>0.15</v>
      </c>
      <c r="H84" s="186">
        <f>+M84</f>
        <v>0.5</v>
      </c>
      <c r="I84" s="187">
        <f>+O84</f>
        <v>0.4</v>
      </c>
      <c r="J84" s="188">
        <f>+I84/H84</f>
        <v>0.8</v>
      </c>
      <c r="K84" s="97" t="s">
        <v>800</v>
      </c>
      <c r="L84" s="98">
        <f>+O84/M84</f>
        <v>0.8</v>
      </c>
      <c r="M84" s="99">
        <f>100%/2</f>
        <v>0.5</v>
      </c>
      <c r="N84" s="190">
        <f>SUM(M46:M52)*G84*C63</f>
        <v>1.4999999999999999E-2</v>
      </c>
      <c r="O84" s="174">
        <f>+O53/2</f>
        <v>0.4</v>
      </c>
    </row>
    <row r="85" spans="1:15" ht="25.5" customHeight="1" x14ac:dyDescent="0.25">
      <c r="A85" s="1440">
        <v>4</v>
      </c>
      <c r="B85" s="1484" t="s">
        <v>937</v>
      </c>
      <c r="C85" s="1496">
        <v>0.05</v>
      </c>
      <c r="D85" s="1488">
        <f>+(J85*G85)+(J89*G89)+(J90*G90)</f>
        <v>0.90000000000000013</v>
      </c>
      <c r="E85" s="1440" t="s">
        <v>142</v>
      </c>
      <c r="F85" s="1443" t="s">
        <v>938</v>
      </c>
      <c r="G85" s="1503">
        <v>0.4</v>
      </c>
      <c r="H85" s="1503">
        <f>+M88</f>
        <v>0.4</v>
      </c>
      <c r="I85" s="1528">
        <f>+O88</f>
        <v>0.30000000000000004</v>
      </c>
      <c r="J85" s="1519">
        <f>+I85/G85</f>
        <v>0.75000000000000011</v>
      </c>
      <c r="K85" s="28" t="s">
        <v>939</v>
      </c>
      <c r="L85" s="28" t="s">
        <v>940</v>
      </c>
      <c r="M85" s="179">
        <v>0.1</v>
      </c>
      <c r="N85" s="176">
        <f>+M85*C85</f>
        <v>5.000000000000001E-3</v>
      </c>
      <c r="O85" s="435">
        <f>+'1014 ERU Ver.'!N256</f>
        <v>0</v>
      </c>
    </row>
    <row r="86" spans="1:15" ht="25.5" customHeight="1" x14ac:dyDescent="0.25">
      <c r="A86" s="1441"/>
      <c r="B86" s="1452"/>
      <c r="C86" s="1497"/>
      <c r="D86" s="1490"/>
      <c r="E86" s="1441"/>
      <c r="F86" s="1444"/>
      <c r="G86" s="1504"/>
      <c r="H86" s="1504"/>
      <c r="I86" s="1529"/>
      <c r="J86" s="1520"/>
      <c r="K86" s="26" t="s">
        <v>941</v>
      </c>
      <c r="L86" s="26" t="s">
        <v>942</v>
      </c>
      <c r="M86" s="20">
        <v>0.1</v>
      </c>
      <c r="N86" s="21">
        <f>+M86*C85</f>
        <v>5.000000000000001E-3</v>
      </c>
      <c r="O86" s="177">
        <f>+'1014 ERU Ver.'!N257</f>
        <v>0.1</v>
      </c>
    </row>
    <row r="87" spans="1:15" ht="25.5"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435">
        <f>+'1014 ERU Ver.'!N258</f>
        <v>0.2</v>
      </c>
    </row>
    <row r="88" spans="1:15" ht="25.5" customHeight="1" thickBot="1" x14ac:dyDescent="0.3">
      <c r="A88" s="1441"/>
      <c r="B88" s="1452"/>
      <c r="C88" s="1497"/>
      <c r="D88" s="1490"/>
      <c r="E88" s="1442"/>
      <c r="F88" s="1445"/>
      <c r="G88" s="1505"/>
      <c r="H88" s="1505"/>
      <c r="I88" s="1533"/>
      <c r="J88" s="1531"/>
      <c r="K88" s="97" t="s">
        <v>800</v>
      </c>
      <c r="L88" s="98">
        <f>+O88/M88</f>
        <v>0.75000000000000011</v>
      </c>
      <c r="M88" s="99">
        <f>SUM(M85:M87)</f>
        <v>0.4</v>
      </c>
      <c r="N88" s="190">
        <f>+M88*C85</f>
        <v>2.0000000000000004E-2</v>
      </c>
      <c r="O88" s="174">
        <f>+O85+O86+O87</f>
        <v>0.30000000000000004</v>
      </c>
    </row>
    <row r="89" spans="1:15" ht="25.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+'1014 ERU Ver.'!N262</f>
        <v>0.3</v>
      </c>
    </row>
    <row r="90" spans="1:15" ht="25.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+'1014 ERU Ver.'!N264</f>
        <v>0.3</v>
      </c>
    </row>
    <row r="91" spans="1:15" x14ac:dyDescent="0.25">
      <c r="C91" s="199">
        <v>2022</v>
      </c>
      <c r="D91" s="200">
        <f>+(C2*D2)+(C17*D17)+(C63*D63)+(C85*D85)</f>
        <v>0.76750188888888904</v>
      </c>
      <c r="M91" s="201"/>
      <c r="N91" s="200">
        <f>SUM(N6+N11+N16+N20+N26+N30+N37+N45+N53+N62+N81+N82+N83+N84+N88+N89+N90)</f>
        <v>1.0000000000000002</v>
      </c>
      <c r="O91" s="201"/>
    </row>
    <row r="92" spans="1:15" x14ac:dyDescent="0.25">
      <c r="C92" s="199"/>
      <c r="D92" s="202"/>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sheetPr>
  <dimension ref="A1:V92"/>
  <sheetViews>
    <sheetView showGridLines="0" topLeftCell="J42" zoomScale="73" zoomScaleNormal="73"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7.140625" style="198" customWidth="1"/>
    <col min="5" max="5" width="11.42578125" style="198" bestFit="1" customWidth="1"/>
    <col min="6" max="6" width="34.28515625" style="198" customWidth="1"/>
    <col min="7" max="7" width="11.42578125" style="198" bestFit="1" customWidth="1"/>
    <col min="8" max="8" width="13.140625" style="198" bestFit="1" customWidth="1"/>
    <col min="9" max="9" width="12" style="198" customWidth="1"/>
    <col min="10" max="10" width="12.5703125" style="198" bestFit="1" customWidth="1"/>
    <col min="11" max="11" width="24.85546875" style="198" customWidth="1"/>
    <col min="12" max="12" width="27.5703125" style="198" bestFit="1" customWidth="1"/>
    <col min="13" max="14" width="11.42578125" style="198"/>
    <col min="15" max="15" width="15.5703125" style="198" customWidth="1"/>
    <col min="16" max="16" width="11.42578125" style="24"/>
    <col min="17" max="17" width="38"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42.75" customHeight="1" x14ac:dyDescent="0.25">
      <c r="A2" s="1425">
        <v>1</v>
      </c>
      <c r="B2" s="1428" t="s">
        <v>774</v>
      </c>
      <c r="C2" s="1460">
        <v>0.3</v>
      </c>
      <c r="D2" s="1463">
        <f>+(G2*J2)+(G7*J7)+(G12*J12)</f>
        <v>0.87</v>
      </c>
      <c r="E2" s="1446" t="s">
        <v>775</v>
      </c>
      <c r="F2" s="1443" t="s">
        <v>121</v>
      </c>
      <c r="G2" s="1431">
        <v>0.3</v>
      </c>
      <c r="H2" s="1434">
        <f>+M6</f>
        <v>1</v>
      </c>
      <c r="I2" s="1437">
        <f>+O6</f>
        <v>0.80000000000000016</v>
      </c>
      <c r="J2" s="1437">
        <f>+I2/H2</f>
        <v>0.80000000000000016</v>
      </c>
      <c r="K2" s="25" t="s">
        <v>776</v>
      </c>
      <c r="L2" s="25" t="s">
        <v>777</v>
      </c>
      <c r="M2" s="159">
        <v>0.4</v>
      </c>
      <c r="N2" s="160">
        <f>+M2*G2*C2</f>
        <v>3.5999999999999997E-2</v>
      </c>
      <c r="O2" s="161">
        <f>+'1001 AcueductoVer.'!N7</f>
        <v>0.4</v>
      </c>
      <c r="Q2" s="301" t="s">
        <v>778</v>
      </c>
      <c r="R2" s="119" t="s">
        <v>779</v>
      </c>
      <c r="S2" s="119" t="s">
        <v>780</v>
      </c>
      <c r="T2" s="119" t="s">
        <v>781</v>
      </c>
      <c r="U2" s="119" t="s">
        <v>782</v>
      </c>
      <c r="V2" s="119" t="s">
        <v>783</v>
      </c>
    </row>
    <row r="3" spans="1:22" x14ac:dyDescent="0.25">
      <c r="A3" s="1426"/>
      <c r="B3" s="1429"/>
      <c r="C3" s="1461"/>
      <c r="D3" s="1458"/>
      <c r="E3" s="1447"/>
      <c r="F3" s="1444"/>
      <c r="G3" s="1432"/>
      <c r="H3" s="1435"/>
      <c r="I3" s="1438"/>
      <c r="J3" s="1438"/>
      <c r="K3" s="26" t="s">
        <v>784</v>
      </c>
      <c r="L3" s="26" t="s">
        <v>785</v>
      </c>
      <c r="M3" s="20">
        <v>0.4</v>
      </c>
      <c r="N3" s="162">
        <f>+M3*G2*C2</f>
        <v>3.5999999999999997E-2</v>
      </c>
      <c r="O3" s="163">
        <f>+'1001 AcueductoVer.'!N11</f>
        <v>0.2</v>
      </c>
      <c r="Q3" s="301" t="s">
        <v>786</v>
      </c>
      <c r="R3" s="119" t="s">
        <v>787</v>
      </c>
      <c r="S3" s="119" t="s">
        <v>787</v>
      </c>
      <c r="T3" s="119" t="s">
        <v>788</v>
      </c>
      <c r="U3" s="119" t="s">
        <v>788</v>
      </c>
      <c r="V3" s="119" t="s">
        <v>787</v>
      </c>
    </row>
    <row r="4" spans="1:22" ht="36" customHeight="1" x14ac:dyDescent="0.25">
      <c r="A4" s="1426"/>
      <c r="B4" s="1429"/>
      <c r="C4" s="1461"/>
      <c r="D4" s="1458"/>
      <c r="E4" s="1447"/>
      <c r="F4" s="1444"/>
      <c r="G4" s="1432"/>
      <c r="H4" s="1435"/>
      <c r="I4" s="1438"/>
      <c r="J4" s="1438"/>
      <c r="K4" s="26" t="s">
        <v>789</v>
      </c>
      <c r="L4" s="26" t="s">
        <v>790</v>
      </c>
      <c r="M4" s="20">
        <v>0.05</v>
      </c>
      <c r="N4" s="162">
        <f>+M4*G2*C2</f>
        <v>4.4999999999999997E-3</v>
      </c>
      <c r="O4" s="163">
        <f>+'1001 AcueductoVer.'!N17</f>
        <v>0.05</v>
      </c>
      <c r="Q4" s="301" t="s">
        <v>791</v>
      </c>
      <c r="R4" s="119" t="s">
        <v>792</v>
      </c>
      <c r="S4" s="119" t="s">
        <v>793</v>
      </c>
      <c r="T4" s="119" t="s">
        <v>794</v>
      </c>
      <c r="U4" s="119" t="s">
        <v>795</v>
      </c>
      <c r="V4" s="119" t="s">
        <v>796</v>
      </c>
    </row>
    <row r="5" spans="1:22" ht="24.75" thickBot="1" x14ac:dyDescent="0.3">
      <c r="A5" s="1426"/>
      <c r="B5" s="1429"/>
      <c r="C5" s="1461"/>
      <c r="D5" s="1458"/>
      <c r="E5" s="1447"/>
      <c r="F5" s="1444"/>
      <c r="G5" s="1432"/>
      <c r="H5" s="1435"/>
      <c r="I5" s="1438"/>
      <c r="J5" s="1438"/>
      <c r="K5" s="101" t="s">
        <v>797</v>
      </c>
      <c r="L5" s="101" t="s">
        <v>798</v>
      </c>
      <c r="M5" s="164">
        <v>0.15</v>
      </c>
      <c r="N5" s="165">
        <f>+M5*G2*C2</f>
        <v>1.35E-2</v>
      </c>
      <c r="O5" s="166">
        <f>+'1001 AcueductoVer.'!N20</f>
        <v>0.15</v>
      </c>
      <c r="Q5" s="301" t="s">
        <v>799</v>
      </c>
      <c r="R5" s="118">
        <v>0.39571428571428574</v>
      </c>
      <c r="S5" s="118">
        <v>0.41714285714285715</v>
      </c>
      <c r="T5" s="118">
        <v>0.66061428571428571</v>
      </c>
      <c r="U5" s="118">
        <v>0.6</v>
      </c>
      <c r="V5" s="301">
        <f>+D91</f>
        <v>0.64398385858585871</v>
      </c>
    </row>
    <row r="6" spans="1:22" ht="30" customHeight="1" thickBot="1" x14ac:dyDescent="0.3">
      <c r="A6" s="1426"/>
      <c r="B6" s="1429"/>
      <c r="C6" s="1461"/>
      <c r="D6" s="1458"/>
      <c r="E6" s="1448"/>
      <c r="F6" s="1445"/>
      <c r="G6" s="1433"/>
      <c r="H6" s="1436"/>
      <c r="I6" s="1439"/>
      <c r="J6" s="1439"/>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431">
        <v>0.35</v>
      </c>
      <c r="H7" s="1434">
        <f>+M11</f>
        <v>1</v>
      </c>
      <c r="I7" s="1437">
        <f>+O11</f>
        <v>0.8</v>
      </c>
      <c r="J7" s="1437">
        <f>+I7/H7</f>
        <v>0.8</v>
      </c>
      <c r="K7" s="25" t="s">
        <v>803</v>
      </c>
      <c r="L7" s="25" t="s">
        <v>804</v>
      </c>
      <c r="M7" s="159">
        <v>0.1</v>
      </c>
      <c r="N7" s="160">
        <f>+M7*G7*C2</f>
        <v>1.0499999999999999E-2</v>
      </c>
      <c r="O7" s="161">
        <f>+'1001 AcueductoVer.'!N21</f>
        <v>0.1</v>
      </c>
    </row>
    <row r="8" spans="1:22" x14ac:dyDescent="0.25">
      <c r="A8" s="1426"/>
      <c r="B8" s="1429"/>
      <c r="C8" s="1461"/>
      <c r="D8" s="1458"/>
      <c r="E8" s="1441"/>
      <c r="F8" s="1444"/>
      <c r="G8" s="1432"/>
      <c r="H8" s="1435"/>
      <c r="I8" s="1438"/>
      <c r="J8" s="1438"/>
      <c r="K8" s="26" t="s">
        <v>805</v>
      </c>
      <c r="L8" s="26" t="s">
        <v>806</v>
      </c>
      <c r="M8" s="20">
        <v>0.2</v>
      </c>
      <c r="N8" s="162">
        <f>+M8*G$7*C$2</f>
        <v>2.0999999999999998E-2</v>
      </c>
      <c r="O8" s="163">
        <f>+'1001 AcueductoVer.'!N36</f>
        <v>0</v>
      </c>
    </row>
    <row r="9" spans="1:22" ht="15" customHeight="1" x14ac:dyDescent="0.25">
      <c r="A9" s="1426"/>
      <c r="B9" s="1429"/>
      <c r="C9" s="1461"/>
      <c r="D9" s="1458"/>
      <c r="E9" s="1441"/>
      <c r="F9" s="1444"/>
      <c r="G9" s="1432"/>
      <c r="H9" s="1435"/>
      <c r="I9" s="1438"/>
      <c r="J9" s="1438"/>
      <c r="K9" s="26" t="s">
        <v>807</v>
      </c>
      <c r="L9" s="26" t="s">
        <v>808</v>
      </c>
      <c r="M9" s="20">
        <v>0.4</v>
      </c>
      <c r="N9" s="162">
        <f>+M9*G$7*C$2</f>
        <v>4.1999999999999996E-2</v>
      </c>
      <c r="O9" s="163">
        <f>+'1001 AcueductoVer.'!N38</f>
        <v>0.4</v>
      </c>
    </row>
    <row r="10" spans="1:22" ht="15.75" thickBot="1" x14ac:dyDescent="0.3">
      <c r="A10" s="1426"/>
      <c r="B10" s="1429"/>
      <c r="C10" s="1461"/>
      <c r="D10" s="1458"/>
      <c r="E10" s="1441"/>
      <c r="F10" s="1444"/>
      <c r="G10" s="1432"/>
      <c r="H10" s="1435"/>
      <c r="I10" s="1438"/>
      <c r="J10" s="1438"/>
      <c r="K10" s="101" t="s">
        <v>809</v>
      </c>
      <c r="L10" s="101" t="s">
        <v>810</v>
      </c>
      <c r="M10" s="164">
        <v>0.3</v>
      </c>
      <c r="N10" s="165">
        <f>+M10*G$7*C$2</f>
        <v>3.15E-2</v>
      </c>
      <c r="O10" s="166">
        <f>+'1001 AcueductoVer.'!N43</f>
        <v>0.3</v>
      </c>
    </row>
    <row r="11" spans="1:22" ht="30" customHeight="1" thickBot="1" x14ac:dyDescent="0.3">
      <c r="A11" s="1426"/>
      <c r="B11" s="1429"/>
      <c r="C11" s="1461"/>
      <c r="D11" s="1458"/>
      <c r="E11" s="1442"/>
      <c r="F11" s="1445"/>
      <c r="G11" s="1433"/>
      <c r="H11" s="1436"/>
      <c r="I11" s="1439"/>
      <c r="J11" s="1439"/>
      <c r="K11" s="97" t="s">
        <v>800</v>
      </c>
      <c r="L11" s="98">
        <f>+O11/M11</f>
        <v>0.8</v>
      </c>
      <c r="M11" s="99">
        <f>SUM(M7:M10)</f>
        <v>1</v>
      </c>
      <c r="N11" s="100">
        <f>SUM(N7:N10)</f>
        <v>0.105</v>
      </c>
      <c r="O11" s="73">
        <f>+O7+O8+O9+O10</f>
        <v>0.8</v>
      </c>
    </row>
    <row r="12" spans="1:22" ht="15" customHeight="1" x14ac:dyDescent="0.25">
      <c r="A12" s="1426"/>
      <c r="B12" s="1429"/>
      <c r="C12" s="1461"/>
      <c r="D12" s="1458"/>
      <c r="E12" s="1446" t="s">
        <v>811</v>
      </c>
      <c r="F12" s="1443" t="s">
        <v>812</v>
      </c>
      <c r="G12" s="1431">
        <v>0.35</v>
      </c>
      <c r="H12" s="1434">
        <f>+M16</f>
        <v>1</v>
      </c>
      <c r="I12" s="1437">
        <f>+O16</f>
        <v>1</v>
      </c>
      <c r="J12" s="1437">
        <f>+I12/H12</f>
        <v>1</v>
      </c>
      <c r="K12" s="25" t="s">
        <v>813</v>
      </c>
      <c r="L12" s="25" t="s">
        <v>804</v>
      </c>
      <c r="M12" s="159">
        <v>0.1</v>
      </c>
      <c r="N12" s="160">
        <f>+M12*G$12*C$2</f>
        <v>1.0499999999999999E-2</v>
      </c>
      <c r="O12" s="161">
        <f>+'1001 AcueductoVer.'!N57</f>
        <v>0.1</v>
      </c>
    </row>
    <row r="13" spans="1:22" ht="24" customHeight="1" x14ac:dyDescent="0.25">
      <c r="A13" s="1426"/>
      <c r="B13" s="1429"/>
      <c r="C13" s="1461"/>
      <c r="D13" s="1458"/>
      <c r="E13" s="1447"/>
      <c r="F13" s="1444"/>
      <c r="G13" s="1432"/>
      <c r="H13" s="1435"/>
      <c r="I13" s="1438"/>
      <c r="J13" s="1438"/>
      <c r="K13" s="26" t="s">
        <v>814</v>
      </c>
      <c r="L13" s="26" t="s">
        <v>815</v>
      </c>
      <c r="M13" s="20">
        <v>0.1</v>
      </c>
      <c r="N13" s="162">
        <f>+M13*G$12*C$2</f>
        <v>1.0499999999999999E-2</v>
      </c>
      <c r="O13" s="163">
        <f>+'1001 AcueductoVer.'!N59</f>
        <v>0.1</v>
      </c>
    </row>
    <row r="14" spans="1:22" x14ac:dyDescent="0.25">
      <c r="A14" s="1426"/>
      <c r="B14" s="1429"/>
      <c r="C14" s="1461"/>
      <c r="D14" s="1458"/>
      <c r="E14" s="1447"/>
      <c r="F14" s="1444"/>
      <c r="G14" s="1432"/>
      <c r="H14" s="1435"/>
      <c r="I14" s="1438"/>
      <c r="J14" s="1438"/>
      <c r="K14" s="26" t="s">
        <v>816</v>
      </c>
      <c r="L14" s="26" t="s">
        <v>817</v>
      </c>
      <c r="M14" s="20">
        <v>0.5</v>
      </c>
      <c r="N14" s="162">
        <f>+M14*G$12*C$2</f>
        <v>5.2499999999999998E-2</v>
      </c>
      <c r="O14" s="163">
        <f>+'1001 AcueductoVer.'!N61</f>
        <v>0.5</v>
      </c>
    </row>
    <row r="15" spans="1:22" ht="15.75" thickBot="1" x14ac:dyDescent="0.3">
      <c r="A15" s="1426"/>
      <c r="B15" s="1429"/>
      <c r="C15" s="1461"/>
      <c r="D15" s="1458"/>
      <c r="E15" s="1447"/>
      <c r="F15" s="1444"/>
      <c r="G15" s="1432"/>
      <c r="H15" s="1435"/>
      <c r="I15" s="1438"/>
      <c r="J15" s="1438"/>
      <c r="K15" s="101" t="s">
        <v>818</v>
      </c>
      <c r="L15" s="101" t="s">
        <v>819</v>
      </c>
      <c r="M15" s="164">
        <v>0.3</v>
      </c>
      <c r="N15" s="165">
        <f>+M15*G$12*C$2</f>
        <v>3.15E-2</v>
      </c>
      <c r="O15" s="166">
        <f>+'1001 AcueductoVer.'!N63</f>
        <v>0.3</v>
      </c>
    </row>
    <row r="16" spans="1:22" ht="24.75" customHeight="1" thickBot="1" x14ac:dyDescent="0.3">
      <c r="A16" s="1427"/>
      <c r="B16" s="1430"/>
      <c r="C16" s="1462"/>
      <c r="D16" s="1464"/>
      <c r="E16" s="1448"/>
      <c r="F16" s="1445"/>
      <c r="G16" s="1433"/>
      <c r="H16" s="1436"/>
      <c r="I16" s="1439"/>
      <c r="J16" s="1439"/>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0.58722222222222231</v>
      </c>
      <c r="E17" s="1440" t="s">
        <v>821</v>
      </c>
      <c r="F17" s="1443" t="s">
        <v>294</v>
      </c>
      <c r="G17" s="1431">
        <v>0.15</v>
      </c>
      <c r="H17" s="1434">
        <f>+M20</f>
        <v>1</v>
      </c>
      <c r="I17" s="1465">
        <f>+O20</f>
        <v>1</v>
      </c>
      <c r="J17" s="1468">
        <f>+I17/H17</f>
        <v>1</v>
      </c>
      <c r="K17" s="25" t="s">
        <v>822</v>
      </c>
      <c r="L17" s="25" t="s">
        <v>804</v>
      </c>
      <c r="M17" s="167">
        <v>0.1</v>
      </c>
      <c r="N17" s="168">
        <f>+M17*G$17*C$17</f>
        <v>8.2500000000000004E-3</v>
      </c>
      <c r="O17" s="169">
        <f>+'1001 AcueductoVer.'!N65</f>
        <v>0.1</v>
      </c>
    </row>
    <row r="18" spans="1:15" x14ac:dyDescent="0.25">
      <c r="A18" s="1441"/>
      <c r="B18" s="1452"/>
      <c r="C18" s="1455"/>
      <c r="D18" s="1458"/>
      <c r="E18" s="1441"/>
      <c r="F18" s="1444"/>
      <c r="G18" s="1432"/>
      <c r="H18" s="1435"/>
      <c r="I18" s="1466"/>
      <c r="J18" s="1469"/>
      <c r="K18" s="26" t="s">
        <v>823</v>
      </c>
      <c r="L18" s="26" t="s">
        <v>824</v>
      </c>
      <c r="M18" s="22">
        <v>0.05</v>
      </c>
      <c r="N18" s="21">
        <f>+M18*G$17*C$17</f>
        <v>4.1250000000000002E-3</v>
      </c>
      <c r="O18" s="170">
        <f>+'1001 AcueductoVer.'!N66</f>
        <v>0.05</v>
      </c>
    </row>
    <row r="19" spans="1:15" ht="15.75" customHeight="1" thickBot="1" x14ac:dyDescent="0.3">
      <c r="A19" s="1441"/>
      <c r="B19" s="1452"/>
      <c r="C19" s="1455"/>
      <c r="D19" s="1458"/>
      <c r="E19" s="1441"/>
      <c r="F19" s="1444"/>
      <c r="G19" s="1432"/>
      <c r="H19" s="1435"/>
      <c r="I19" s="1466"/>
      <c r="J19" s="1469"/>
      <c r="K19" s="101" t="s">
        <v>825</v>
      </c>
      <c r="L19" s="101" t="s">
        <v>826</v>
      </c>
      <c r="M19" s="171">
        <v>0.85</v>
      </c>
      <c r="N19" s="172">
        <f>+M19*G$17*C$17</f>
        <v>7.0125000000000007E-2</v>
      </c>
      <c r="O19" s="173">
        <f>+'1001 AcueductoVer.'!N68</f>
        <v>0.85</v>
      </c>
    </row>
    <row r="20" spans="1:15" ht="18.75" customHeight="1" thickBot="1" x14ac:dyDescent="0.3">
      <c r="A20" s="1441"/>
      <c r="B20" s="1452"/>
      <c r="C20" s="1455"/>
      <c r="D20" s="1458"/>
      <c r="E20" s="1442"/>
      <c r="F20" s="1445"/>
      <c r="G20" s="1433"/>
      <c r="H20" s="1436"/>
      <c r="I20" s="1467"/>
      <c r="J20" s="1470"/>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431">
        <v>0.15</v>
      </c>
      <c r="H21" s="1434">
        <f>+M26</f>
        <v>1</v>
      </c>
      <c r="I21" s="1437">
        <f>+O26</f>
        <v>0.7</v>
      </c>
      <c r="J21" s="1437">
        <f>+I21/H21</f>
        <v>0.7</v>
      </c>
      <c r="K21" s="28" t="s">
        <v>829</v>
      </c>
      <c r="L21" s="28" t="s">
        <v>830</v>
      </c>
      <c r="M21" s="175">
        <v>0.1</v>
      </c>
      <c r="N21" s="176">
        <f>+M21*G$21*C$17</f>
        <v>8.2500000000000004E-3</v>
      </c>
      <c r="O21" s="177">
        <f>+'1001 AcueductoVer.'!N69</f>
        <v>0.1</v>
      </c>
    </row>
    <row r="22" spans="1:15" x14ac:dyDescent="0.25">
      <c r="A22" s="1441"/>
      <c r="B22" s="1452"/>
      <c r="C22" s="1455"/>
      <c r="D22" s="1458"/>
      <c r="E22" s="1441"/>
      <c r="F22" s="1444"/>
      <c r="G22" s="1432"/>
      <c r="H22" s="1435"/>
      <c r="I22" s="1438"/>
      <c r="J22" s="1438"/>
      <c r="K22" s="26" t="s">
        <v>831</v>
      </c>
      <c r="L22" s="26" t="s">
        <v>832</v>
      </c>
      <c r="M22" s="22">
        <v>0.05</v>
      </c>
      <c r="N22" s="21">
        <f>+M22*G$21*C$17</f>
        <v>4.1250000000000002E-3</v>
      </c>
      <c r="O22" s="170">
        <f>+'1001 AcueductoVer.'!N71</f>
        <v>0.05</v>
      </c>
    </row>
    <row r="23" spans="1:15" x14ac:dyDescent="0.25">
      <c r="A23" s="1441"/>
      <c r="B23" s="1452"/>
      <c r="C23" s="1455"/>
      <c r="D23" s="1458"/>
      <c r="E23" s="1441"/>
      <c r="F23" s="1444"/>
      <c r="G23" s="1432"/>
      <c r="H23" s="1435"/>
      <c r="I23" s="1438"/>
      <c r="J23" s="1438"/>
      <c r="K23" s="26" t="s">
        <v>833</v>
      </c>
      <c r="L23" s="26" t="s">
        <v>824</v>
      </c>
      <c r="M23" s="22">
        <v>0.05</v>
      </c>
      <c r="N23" s="21">
        <f>+M23*G$21*C$17</f>
        <v>4.1250000000000002E-3</v>
      </c>
      <c r="O23" s="170">
        <f>+'1001 AcueductoVer.'!N73</f>
        <v>0.05</v>
      </c>
    </row>
    <row r="24" spans="1:15" x14ac:dyDescent="0.25">
      <c r="A24" s="1441"/>
      <c r="B24" s="1452"/>
      <c r="C24" s="1455"/>
      <c r="D24" s="1458"/>
      <c r="E24" s="1441"/>
      <c r="F24" s="1444"/>
      <c r="G24" s="1432"/>
      <c r="H24" s="1435"/>
      <c r="I24" s="1438"/>
      <c r="J24" s="1438"/>
      <c r="K24" s="26" t="s">
        <v>834</v>
      </c>
      <c r="L24" s="26" t="s">
        <v>835</v>
      </c>
      <c r="M24" s="22">
        <v>0.5</v>
      </c>
      <c r="N24" s="21">
        <f>+M24*G$21*C$17</f>
        <v>4.1250000000000002E-2</v>
      </c>
      <c r="O24" s="170">
        <f>+'1001 AcueductoVer.'!N100</f>
        <v>0.5</v>
      </c>
    </row>
    <row r="25" spans="1:15" ht="24.75" thickBot="1" x14ac:dyDescent="0.3">
      <c r="A25" s="1441"/>
      <c r="B25" s="1452"/>
      <c r="C25" s="1455"/>
      <c r="D25" s="1458"/>
      <c r="E25" s="1441"/>
      <c r="F25" s="1444"/>
      <c r="G25" s="1432"/>
      <c r="H25" s="1435"/>
      <c r="I25" s="1438"/>
      <c r="J25" s="1438"/>
      <c r="K25" s="101" t="s">
        <v>836</v>
      </c>
      <c r="L25" s="101" t="s">
        <v>837</v>
      </c>
      <c r="M25" s="171">
        <v>0.3</v>
      </c>
      <c r="N25" s="172">
        <f>+M25*G$21*C$17</f>
        <v>2.4750000000000001E-2</v>
      </c>
      <c r="O25" s="178">
        <v>0</v>
      </c>
    </row>
    <row r="26" spans="1:15" ht="18" customHeight="1" thickBot="1" x14ac:dyDescent="0.3">
      <c r="A26" s="1441"/>
      <c r="B26" s="1452"/>
      <c r="C26" s="1455"/>
      <c r="D26" s="1458"/>
      <c r="E26" s="1442"/>
      <c r="F26" s="1445"/>
      <c r="G26" s="1433"/>
      <c r="H26" s="1436"/>
      <c r="I26" s="1439"/>
      <c r="J26" s="1439"/>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431">
        <v>0.2</v>
      </c>
      <c r="H27" s="1434">
        <f>+M30</f>
        <v>1</v>
      </c>
      <c r="I27" s="1437">
        <f>+O30</f>
        <v>0.7</v>
      </c>
      <c r="J27" s="1437">
        <f>+I27/H27</f>
        <v>0.7</v>
      </c>
      <c r="K27" s="28" t="s">
        <v>840</v>
      </c>
      <c r="L27" s="28" t="s">
        <v>841</v>
      </c>
      <c r="M27" s="179">
        <v>0.1</v>
      </c>
      <c r="N27" s="180">
        <f>+M27*G$27*C$17</f>
        <v>1.1000000000000003E-2</v>
      </c>
      <c r="O27" s="177">
        <f>+'1001 AcueductoVer.'!N129</f>
        <v>0.1</v>
      </c>
    </row>
    <row r="28" spans="1:15" x14ac:dyDescent="0.25">
      <c r="A28" s="1441"/>
      <c r="B28" s="1452"/>
      <c r="C28" s="1455"/>
      <c r="D28" s="1458"/>
      <c r="E28" s="1441"/>
      <c r="F28" s="1444"/>
      <c r="G28" s="1432"/>
      <c r="H28" s="1435"/>
      <c r="I28" s="1438"/>
      <c r="J28" s="1438"/>
      <c r="K28" s="26" t="s">
        <v>842</v>
      </c>
      <c r="L28" s="26" t="s">
        <v>843</v>
      </c>
      <c r="M28" s="20">
        <v>0.6</v>
      </c>
      <c r="N28" s="162">
        <f>+M28*G$27*C$17</f>
        <v>6.6000000000000003E-2</v>
      </c>
      <c r="O28" s="170">
        <f>+'1001 AcueductoVer.'!N130</f>
        <v>0.6</v>
      </c>
    </row>
    <row r="29" spans="1:15" ht="15.75" thickBot="1" x14ac:dyDescent="0.3">
      <c r="A29" s="1441"/>
      <c r="B29" s="1452"/>
      <c r="C29" s="1455"/>
      <c r="D29" s="1458"/>
      <c r="E29" s="1441"/>
      <c r="F29" s="1444"/>
      <c r="G29" s="1432"/>
      <c r="H29" s="1435"/>
      <c r="I29" s="1438"/>
      <c r="J29" s="1438"/>
      <c r="K29" s="101" t="s">
        <v>844</v>
      </c>
      <c r="L29" s="101" t="s">
        <v>845</v>
      </c>
      <c r="M29" s="164">
        <v>0.3</v>
      </c>
      <c r="N29" s="165">
        <f>+M29*G$27*C$17</f>
        <v>3.3000000000000002E-2</v>
      </c>
      <c r="O29" s="173">
        <f>+'1001 AcueductoVer.'!N131</f>
        <v>0</v>
      </c>
    </row>
    <row r="30" spans="1:15" ht="20.25" customHeight="1" thickBot="1" x14ac:dyDescent="0.3">
      <c r="A30" s="1441"/>
      <c r="B30" s="1452"/>
      <c r="C30" s="1455"/>
      <c r="D30" s="1458"/>
      <c r="E30" s="1442"/>
      <c r="F30" s="1445"/>
      <c r="G30" s="1433"/>
      <c r="H30" s="1436"/>
      <c r="I30" s="1439"/>
      <c r="J30" s="1439"/>
      <c r="K30" s="97" t="s">
        <v>800</v>
      </c>
      <c r="L30" s="98">
        <f>+O30/M30</f>
        <v>0.7</v>
      </c>
      <c r="M30" s="99">
        <f>SUM(M27:M29)</f>
        <v>1</v>
      </c>
      <c r="N30" s="100">
        <f>SUM(N27:N29)</f>
        <v>0.11000000000000001</v>
      </c>
      <c r="O30" s="174">
        <f>+O27+O28+O29</f>
        <v>0.7</v>
      </c>
    </row>
    <row r="31" spans="1:15" ht="15" customHeight="1" x14ac:dyDescent="0.25">
      <c r="A31" s="1441"/>
      <c r="B31" s="1452"/>
      <c r="C31" s="1455"/>
      <c r="D31" s="1458"/>
      <c r="E31" s="1440" t="s">
        <v>846</v>
      </c>
      <c r="F31" s="1443" t="s">
        <v>847</v>
      </c>
      <c r="G31" s="1431">
        <v>0.1</v>
      </c>
      <c r="H31" s="1434">
        <f>SUM(M31:M33)</f>
        <v>0.45</v>
      </c>
      <c r="I31" s="1437">
        <f>+O31+O32+O33</f>
        <v>0.1</v>
      </c>
      <c r="J31" s="1437">
        <f>+I31/H31</f>
        <v>0.22222222222222224</v>
      </c>
      <c r="K31" s="28" t="s">
        <v>848</v>
      </c>
      <c r="L31" s="28" t="s">
        <v>804</v>
      </c>
      <c r="M31" s="179">
        <v>0.1</v>
      </c>
      <c r="N31" s="180">
        <f>+(M31/H31)*G$31*C$17</f>
        <v>1.2222222222222226E-2</v>
      </c>
      <c r="O31" s="177">
        <f>+'1001 AcueductoVer.'!N150</f>
        <v>0.1</v>
      </c>
    </row>
    <row r="32" spans="1:15" ht="24" x14ac:dyDescent="0.25">
      <c r="A32" s="1441"/>
      <c r="B32" s="1452"/>
      <c r="C32" s="1455"/>
      <c r="D32" s="1458"/>
      <c r="E32" s="1441"/>
      <c r="F32" s="1444"/>
      <c r="G32" s="1432"/>
      <c r="H32" s="1435"/>
      <c r="I32" s="1438"/>
      <c r="J32" s="1438"/>
      <c r="K32" s="26" t="s">
        <v>849</v>
      </c>
      <c r="L32" s="26" t="s">
        <v>850</v>
      </c>
      <c r="M32" s="20">
        <v>0.1</v>
      </c>
      <c r="N32" s="162">
        <f>+(M32/H31)*G$31*C$17</f>
        <v>1.2222222222222226E-2</v>
      </c>
      <c r="O32" s="170">
        <f>+'1001 AcueductoVer.'!N152</f>
        <v>0</v>
      </c>
    </row>
    <row r="33" spans="1:15" x14ac:dyDescent="0.25">
      <c r="A33" s="1441"/>
      <c r="B33" s="1452"/>
      <c r="C33" s="1455"/>
      <c r="D33" s="1458"/>
      <c r="E33" s="1441"/>
      <c r="F33" s="1444"/>
      <c r="G33" s="1432"/>
      <c r="H33" s="1435"/>
      <c r="I33" s="1438"/>
      <c r="J33" s="1438"/>
      <c r="K33" s="26" t="s">
        <v>851</v>
      </c>
      <c r="L33" s="26" t="s">
        <v>852</v>
      </c>
      <c r="M33" s="20">
        <v>0.25</v>
      </c>
      <c r="N33" s="162">
        <f>+(M33/H31)*G$31*C$17</f>
        <v>3.0555555555555561E-2</v>
      </c>
      <c r="O33" s="170">
        <f>+'1001 AcueductoVer.'!N153</f>
        <v>0</v>
      </c>
    </row>
    <row r="34" spans="1:15" x14ac:dyDescent="0.25">
      <c r="A34" s="1441"/>
      <c r="B34" s="1452"/>
      <c r="C34" s="1455"/>
      <c r="D34" s="1458"/>
      <c r="E34" s="1441"/>
      <c r="F34" s="1444"/>
      <c r="G34" s="1432"/>
      <c r="H34" s="1435"/>
      <c r="I34" s="1438"/>
      <c r="J34" s="1438"/>
      <c r="K34" s="26" t="s">
        <v>853</v>
      </c>
      <c r="L34" s="26" t="s">
        <v>854</v>
      </c>
      <c r="M34" s="20">
        <v>0.25</v>
      </c>
      <c r="N34" s="162">
        <f>+(M34/H$83)*G$83*C$63</f>
        <v>6.8181818181818179E-3</v>
      </c>
      <c r="O34" s="170">
        <f>+'1001 AcueductoVer.'!N154</f>
        <v>0</v>
      </c>
    </row>
    <row r="35" spans="1:15" x14ac:dyDescent="0.25">
      <c r="A35" s="1441"/>
      <c r="B35" s="1452"/>
      <c r="C35" s="1455"/>
      <c r="D35" s="1458"/>
      <c r="E35" s="1441"/>
      <c r="F35" s="1444"/>
      <c r="G35" s="1432"/>
      <c r="H35" s="1435"/>
      <c r="I35" s="1438"/>
      <c r="J35" s="1438"/>
      <c r="K35" s="26" t="s">
        <v>855</v>
      </c>
      <c r="L35" s="26" t="s">
        <v>856</v>
      </c>
      <c r="M35" s="20">
        <v>0.25</v>
      </c>
      <c r="N35" s="162">
        <f>+(M35/H$83)*G$83*C$63</f>
        <v>6.8181818181818179E-3</v>
      </c>
      <c r="O35" s="170">
        <f>+'1001 AcueductoVer.'!N155</f>
        <v>0</v>
      </c>
    </row>
    <row r="36" spans="1:15" ht="15.75" customHeight="1" thickBot="1" x14ac:dyDescent="0.3">
      <c r="A36" s="1441"/>
      <c r="B36" s="1452"/>
      <c r="C36" s="1455"/>
      <c r="D36" s="1458"/>
      <c r="E36" s="1441"/>
      <c r="F36" s="1444"/>
      <c r="G36" s="1432"/>
      <c r="H36" s="1435"/>
      <c r="I36" s="1438"/>
      <c r="J36" s="1438"/>
      <c r="K36" s="101" t="s">
        <v>857</v>
      </c>
      <c r="L36" s="101" t="s">
        <v>858</v>
      </c>
      <c r="M36" s="164">
        <v>0.05</v>
      </c>
      <c r="N36" s="165">
        <f>+(M36/H$83)*G$83*C$63</f>
        <v>1.3636363636363637E-3</v>
      </c>
      <c r="O36" s="173">
        <f>+'1001 AcueductoVer.'!N156</f>
        <v>0.05</v>
      </c>
    </row>
    <row r="37" spans="1:15" ht="27.75" customHeight="1" thickBot="1" x14ac:dyDescent="0.3">
      <c r="A37" s="1441"/>
      <c r="B37" s="1452"/>
      <c r="C37" s="1455"/>
      <c r="D37" s="1458"/>
      <c r="E37" s="1442"/>
      <c r="F37" s="1445"/>
      <c r="G37" s="1433"/>
      <c r="H37" s="1436"/>
      <c r="I37" s="1439"/>
      <c r="J37" s="1439"/>
      <c r="K37" s="97" t="s">
        <v>800</v>
      </c>
      <c r="L37" s="98">
        <f>+O37/M37</f>
        <v>0.15000000000000002</v>
      </c>
      <c r="M37" s="99">
        <f>SUM(M31:M36)</f>
        <v>1</v>
      </c>
      <c r="N37" s="100">
        <f>SUM(N31:N33)</f>
        <v>5.5000000000000014E-2</v>
      </c>
      <c r="O37" s="174">
        <f>+O31+O32+O33+O34+O35+O36</f>
        <v>0.15000000000000002</v>
      </c>
    </row>
    <row r="38" spans="1:15" ht="15" customHeight="1" x14ac:dyDescent="0.25">
      <c r="A38" s="1441"/>
      <c r="B38" s="1452"/>
      <c r="C38" s="1455"/>
      <c r="D38" s="1458"/>
      <c r="E38" s="1440" t="s">
        <v>859</v>
      </c>
      <c r="F38" s="1443" t="s">
        <v>860</v>
      </c>
      <c r="G38" s="1431">
        <v>0.2</v>
      </c>
      <c r="H38" s="1434">
        <f>SUM(M38:M41)</f>
        <v>0.54999999999999993</v>
      </c>
      <c r="I38" s="1437">
        <f>+O38+O39+O40+O41</f>
        <v>0</v>
      </c>
      <c r="J38" s="1437">
        <f>+I38/H38</f>
        <v>0</v>
      </c>
      <c r="K38" s="28" t="s">
        <v>861</v>
      </c>
      <c r="L38" s="28" t="s">
        <v>804</v>
      </c>
      <c r="M38" s="179">
        <v>0.1</v>
      </c>
      <c r="N38" s="180">
        <f>+(M38/H38)*G$38*C$17</f>
        <v>2.0000000000000004E-2</v>
      </c>
      <c r="O38" s="177">
        <f>+'1001 AcueductoVer.'!N161</f>
        <v>0</v>
      </c>
    </row>
    <row r="39" spans="1:15" ht="24" x14ac:dyDescent="0.25">
      <c r="A39" s="1441"/>
      <c r="B39" s="1452"/>
      <c r="C39" s="1455"/>
      <c r="D39" s="1458"/>
      <c r="E39" s="1441"/>
      <c r="F39" s="1444"/>
      <c r="G39" s="1432"/>
      <c r="H39" s="1435"/>
      <c r="I39" s="1438"/>
      <c r="J39" s="1438"/>
      <c r="K39" s="26" t="s">
        <v>862</v>
      </c>
      <c r="L39" s="26" t="s">
        <v>863</v>
      </c>
      <c r="M39" s="20">
        <v>0.25</v>
      </c>
      <c r="N39" s="162">
        <f>+(M39/H38)*G$38*C$17</f>
        <v>5.000000000000001E-2</v>
      </c>
      <c r="O39" s="170">
        <f>+'1001 AcueductoVer.'!N164</f>
        <v>0</v>
      </c>
    </row>
    <row r="40" spans="1:15" ht="24" x14ac:dyDescent="0.25">
      <c r="A40" s="1441"/>
      <c r="B40" s="1452"/>
      <c r="C40" s="1455"/>
      <c r="D40" s="1458"/>
      <c r="E40" s="1441"/>
      <c r="F40" s="1444"/>
      <c r="G40" s="1432"/>
      <c r="H40" s="1435"/>
      <c r="I40" s="1438"/>
      <c r="J40" s="1438"/>
      <c r="K40" s="26" t="s">
        <v>864</v>
      </c>
      <c r="L40" s="26" t="s">
        <v>865</v>
      </c>
      <c r="M40" s="20">
        <v>0.1</v>
      </c>
      <c r="N40" s="162">
        <f>+(M40/H38)*G$38*C$17</f>
        <v>2.0000000000000004E-2</v>
      </c>
      <c r="O40" s="170">
        <f>+'1001 AcueductoVer.'!N165</f>
        <v>0</v>
      </c>
    </row>
    <row r="41" spans="1:15" x14ac:dyDescent="0.25">
      <c r="A41" s="1441"/>
      <c r="B41" s="1452"/>
      <c r="C41" s="1455"/>
      <c r="D41" s="1458"/>
      <c r="E41" s="1441"/>
      <c r="F41" s="1444"/>
      <c r="G41" s="1432"/>
      <c r="H41" s="1435"/>
      <c r="I41" s="1438"/>
      <c r="J41" s="1438"/>
      <c r="K41" s="26" t="s">
        <v>866</v>
      </c>
      <c r="L41" s="26" t="s">
        <v>867</v>
      </c>
      <c r="M41" s="20">
        <v>0.1</v>
      </c>
      <c r="N41" s="162">
        <f>+(M41/H38)*G$38*C$17</f>
        <v>2.0000000000000004E-2</v>
      </c>
      <c r="O41" s="170">
        <f>+'1001 AcueductoVer.'!N166</f>
        <v>0</v>
      </c>
    </row>
    <row r="42" spans="1:15" ht="24" x14ac:dyDescent="0.25">
      <c r="A42" s="1441"/>
      <c r="B42" s="1452"/>
      <c r="C42" s="1455"/>
      <c r="D42" s="1458"/>
      <c r="E42" s="1441"/>
      <c r="F42" s="1444"/>
      <c r="G42" s="1432"/>
      <c r="H42" s="1435"/>
      <c r="I42" s="1438"/>
      <c r="J42" s="1438"/>
      <c r="K42" s="26" t="s">
        <v>868</v>
      </c>
      <c r="L42" s="26" t="s">
        <v>869</v>
      </c>
      <c r="M42" s="20">
        <v>0.1</v>
      </c>
      <c r="N42" s="162">
        <f>+(M42/H$82)*G$82*C$63</f>
        <v>8.8888888888888906E-3</v>
      </c>
      <c r="O42" s="170">
        <f>+'1001 AcueductoVer.'!N241</f>
        <v>0</v>
      </c>
    </row>
    <row r="43" spans="1:15" ht="24" x14ac:dyDescent="0.25">
      <c r="A43" s="1441"/>
      <c r="B43" s="1452"/>
      <c r="C43" s="1455"/>
      <c r="D43" s="1458"/>
      <c r="E43" s="1441"/>
      <c r="F43" s="1444"/>
      <c r="G43" s="1432"/>
      <c r="H43" s="1435"/>
      <c r="I43" s="1438"/>
      <c r="J43" s="1438"/>
      <c r="K43" s="26" t="s">
        <v>870</v>
      </c>
      <c r="L43" s="26" t="s">
        <v>871</v>
      </c>
      <c r="M43" s="20">
        <v>0.25</v>
      </c>
      <c r="N43" s="162">
        <f>+(M43/H$82)*G$82*C$63</f>
        <v>2.2222222222222227E-2</v>
      </c>
      <c r="O43" s="170">
        <f>+'1001 AcueductoVer.'!N246</f>
        <v>0</v>
      </c>
    </row>
    <row r="44" spans="1:15" ht="15.75" customHeight="1" thickBot="1" x14ac:dyDescent="0.3">
      <c r="A44" s="1441"/>
      <c r="B44" s="1452"/>
      <c r="C44" s="1455"/>
      <c r="D44" s="1458"/>
      <c r="E44" s="1441"/>
      <c r="F44" s="1444"/>
      <c r="G44" s="1432"/>
      <c r="H44" s="1435"/>
      <c r="I44" s="1438"/>
      <c r="J44" s="1438"/>
      <c r="K44" s="101" t="s">
        <v>872</v>
      </c>
      <c r="L44" s="101" t="s">
        <v>873</v>
      </c>
      <c r="M44" s="164">
        <v>0.1</v>
      </c>
      <c r="N44" s="165">
        <f>+(M44/H$82)*G$82*C$63</f>
        <v>8.8888888888888906E-3</v>
      </c>
      <c r="O44" s="173">
        <f>+'1001 AcueductoVer.'!N251</f>
        <v>0</v>
      </c>
    </row>
    <row r="45" spans="1:15" ht="19.5" customHeight="1" thickBot="1" x14ac:dyDescent="0.3">
      <c r="A45" s="1441"/>
      <c r="B45" s="1452"/>
      <c r="C45" s="1455"/>
      <c r="D45" s="1458"/>
      <c r="E45" s="1442"/>
      <c r="F45" s="1445"/>
      <c r="G45" s="1433"/>
      <c r="H45" s="1436"/>
      <c r="I45" s="1439"/>
      <c r="J45" s="1439"/>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431">
        <v>0.1</v>
      </c>
      <c r="H46" s="1474">
        <f>SUM(M46:M52)/2</f>
        <v>0.5</v>
      </c>
      <c r="I46" s="1465">
        <f>SUM(O46+O47+O48+O49+O50+O51+O52)/2</f>
        <v>0.35000000000000003</v>
      </c>
      <c r="J46" s="1465">
        <f>+I46/H46</f>
        <v>0.70000000000000007</v>
      </c>
      <c r="K46" s="28" t="s">
        <v>876</v>
      </c>
      <c r="L46" s="28" t="s">
        <v>804</v>
      </c>
      <c r="M46" s="179">
        <v>0.1</v>
      </c>
      <c r="N46" s="176">
        <f>+(M46/H46)*G$46*C$17</f>
        <v>1.1000000000000003E-2</v>
      </c>
      <c r="O46" s="177">
        <f>+'1001 AcueductoVer.'!N167</f>
        <v>0.1</v>
      </c>
    </row>
    <row r="47" spans="1:15" x14ac:dyDescent="0.25">
      <c r="A47" s="1441"/>
      <c r="B47" s="1452"/>
      <c r="C47" s="1455"/>
      <c r="D47" s="1458"/>
      <c r="E47" s="1441"/>
      <c r="F47" s="1444"/>
      <c r="G47" s="1432"/>
      <c r="H47" s="1475"/>
      <c r="I47" s="1466"/>
      <c r="J47" s="1466"/>
      <c r="K47" s="26" t="s">
        <v>877</v>
      </c>
      <c r="L47" s="26" t="s">
        <v>878</v>
      </c>
      <c r="M47" s="20">
        <v>0.2</v>
      </c>
      <c r="N47" s="176">
        <f>+(M47/H46)*G$46*C$17</f>
        <v>2.2000000000000006E-2</v>
      </c>
      <c r="O47" s="170">
        <f>+'1001 AcueductoVer.'!N169</f>
        <v>0</v>
      </c>
    </row>
    <row r="48" spans="1:15" ht="15" customHeight="1" x14ac:dyDescent="0.25">
      <c r="A48" s="1441"/>
      <c r="B48" s="1452"/>
      <c r="C48" s="1455"/>
      <c r="D48" s="1458"/>
      <c r="E48" s="1441"/>
      <c r="F48" s="1444"/>
      <c r="G48" s="1432"/>
      <c r="H48" s="1475"/>
      <c r="I48" s="1466"/>
      <c r="J48" s="1466"/>
      <c r="K48" s="26" t="s">
        <v>879</v>
      </c>
      <c r="L48" s="26" t="s">
        <v>880</v>
      </c>
      <c r="M48" s="20">
        <v>0.2</v>
      </c>
      <c r="N48" s="176">
        <f>+(M48/H46)*G$46*C$17</f>
        <v>2.2000000000000006E-2</v>
      </c>
      <c r="O48" s="170">
        <f>+'1001 AcueductoVer.'!N170</f>
        <v>0.2</v>
      </c>
    </row>
    <row r="49" spans="1:15" ht="24" x14ac:dyDescent="0.25">
      <c r="A49" s="1441"/>
      <c r="B49" s="1452"/>
      <c r="C49" s="1455"/>
      <c r="D49" s="1458"/>
      <c r="E49" s="1441"/>
      <c r="F49" s="1444"/>
      <c r="G49" s="1432"/>
      <c r="H49" s="1475"/>
      <c r="I49" s="1466"/>
      <c r="J49" s="1466"/>
      <c r="K49" s="26" t="s">
        <v>881</v>
      </c>
      <c r="L49" s="26" t="s">
        <v>882</v>
      </c>
      <c r="M49" s="20">
        <v>0.15</v>
      </c>
      <c r="N49" s="176">
        <f>+(M49/H46)*G$46*C$17</f>
        <v>1.6500000000000001E-2</v>
      </c>
      <c r="O49" s="170">
        <f>+'1001 AcueductoVer.'!N178</f>
        <v>0.15</v>
      </c>
    </row>
    <row r="50" spans="1:15" ht="24" x14ac:dyDescent="0.25">
      <c r="A50" s="1441"/>
      <c r="B50" s="1452"/>
      <c r="C50" s="1455"/>
      <c r="D50" s="1458"/>
      <c r="E50" s="1441"/>
      <c r="F50" s="1444"/>
      <c r="G50" s="1432"/>
      <c r="H50" s="1475"/>
      <c r="I50" s="1466"/>
      <c r="J50" s="1466"/>
      <c r="K50" s="26" t="s">
        <v>883</v>
      </c>
      <c r="L50" s="26" t="s">
        <v>884</v>
      </c>
      <c r="M50" s="20">
        <v>0.15</v>
      </c>
      <c r="N50" s="176">
        <f>+(M50/H46)*G$46*C$17</f>
        <v>1.6500000000000001E-2</v>
      </c>
      <c r="O50" s="170">
        <f>+'1001 AcueductoVer.'!N179</f>
        <v>0.15</v>
      </c>
    </row>
    <row r="51" spans="1:15" x14ac:dyDescent="0.25">
      <c r="A51" s="1441"/>
      <c r="B51" s="1452"/>
      <c r="C51" s="1455"/>
      <c r="D51" s="1458"/>
      <c r="E51" s="1441"/>
      <c r="F51" s="1444"/>
      <c r="G51" s="1432"/>
      <c r="H51" s="1475"/>
      <c r="I51" s="1466"/>
      <c r="J51" s="1466"/>
      <c r="K51" s="26" t="s">
        <v>885</v>
      </c>
      <c r="L51" s="26" t="s">
        <v>886</v>
      </c>
      <c r="M51" s="20">
        <v>0.1</v>
      </c>
      <c r="N51" s="176">
        <f>+(M51/H46)*G$46*C$17</f>
        <v>1.1000000000000003E-2</v>
      </c>
      <c r="O51" s="170">
        <f>+'1001 AcueductoVer.'!N180</f>
        <v>0</v>
      </c>
    </row>
    <row r="52" spans="1:15" ht="15.75" thickBot="1" x14ac:dyDescent="0.3">
      <c r="A52" s="1441"/>
      <c r="B52" s="1452"/>
      <c r="C52" s="1455"/>
      <c r="D52" s="1458"/>
      <c r="E52" s="1441"/>
      <c r="F52" s="1444"/>
      <c r="G52" s="1432"/>
      <c r="H52" s="1475"/>
      <c r="I52" s="1466"/>
      <c r="J52" s="1466"/>
      <c r="K52" s="101" t="s">
        <v>887</v>
      </c>
      <c r="L52" s="101" t="s">
        <v>888</v>
      </c>
      <c r="M52" s="164">
        <v>0.1</v>
      </c>
      <c r="N52" s="176">
        <f>+(M52/H46)*G$46*C$17</f>
        <v>1.1000000000000003E-2</v>
      </c>
      <c r="O52" s="173">
        <f>+'1001 AcueductoVer.'!N184</f>
        <v>0.1</v>
      </c>
    </row>
    <row r="53" spans="1:15" ht="18.75" customHeight="1" thickBot="1" x14ac:dyDescent="0.3">
      <c r="A53" s="1441"/>
      <c r="B53" s="1452"/>
      <c r="C53" s="1455"/>
      <c r="D53" s="1458"/>
      <c r="E53" s="1442"/>
      <c r="F53" s="1445"/>
      <c r="G53" s="1433"/>
      <c r="H53" s="1476"/>
      <c r="I53" s="1467"/>
      <c r="J53" s="1467"/>
      <c r="K53" s="97" t="s">
        <v>800</v>
      </c>
      <c r="L53" s="98">
        <f>+O53/M53</f>
        <v>0.70000000000000007</v>
      </c>
      <c r="M53" s="99">
        <f>SUM(M46:M52)</f>
        <v>1</v>
      </c>
      <c r="N53" s="100">
        <f>SUM(N46:N52)/2</f>
        <v>5.5000000000000007E-2</v>
      </c>
      <c r="O53" s="174">
        <f>+O46+O47+O48+O49+O50+O51+O52</f>
        <v>0.70000000000000007</v>
      </c>
    </row>
    <row r="54" spans="1:15" ht="15" customHeight="1" x14ac:dyDescent="0.25">
      <c r="A54" s="1441"/>
      <c r="B54" s="1452"/>
      <c r="C54" s="1455"/>
      <c r="D54" s="1458"/>
      <c r="E54" s="1440" t="s">
        <v>889</v>
      </c>
      <c r="F54" s="1443" t="s">
        <v>890</v>
      </c>
      <c r="G54" s="1431">
        <v>0.1</v>
      </c>
      <c r="H54" s="1478">
        <f>SUM(M54:M61)</f>
        <v>1</v>
      </c>
      <c r="I54" s="1481">
        <f>+O62</f>
        <v>1</v>
      </c>
      <c r="J54" s="1471">
        <f>+I54/H54</f>
        <v>1</v>
      </c>
      <c r="K54" s="28" t="s">
        <v>891</v>
      </c>
      <c r="L54" s="28" t="s">
        <v>581</v>
      </c>
      <c r="M54" s="180">
        <v>0.125</v>
      </c>
      <c r="N54" s="176">
        <f>+M54*G$54*C$17</f>
        <v>6.8750000000000009E-3</v>
      </c>
      <c r="O54" s="177">
        <f>+'1001 AcueductoVer.'!N186</f>
        <v>0.125</v>
      </c>
    </row>
    <row r="55" spans="1:15" x14ac:dyDescent="0.25">
      <c r="A55" s="1441"/>
      <c r="B55" s="1452"/>
      <c r="C55" s="1455"/>
      <c r="D55" s="1458"/>
      <c r="E55" s="1441"/>
      <c r="F55" s="1444"/>
      <c r="G55" s="1432"/>
      <c r="H55" s="1479"/>
      <c r="I55" s="1482"/>
      <c r="J55" s="1472"/>
      <c r="K55" s="26" t="s">
        <v>892</v>
      </c>
      <c r="L55" s="26" t="s">
        <v>339</v>
      </c>
      <c r="M55" s="162">
        <v>0.125</v>
      </c>
      <c r="N55" s="21">
        <f t="shared" ref="N55:N61" si="0">+M55*G$54*C$17</f>
        <v>6.8750000000000009E-3</v>
      </c>
      <c r="O55" s="170">
        <f>+'1001 AcueductoVer.'!N187</f>
        <v>0.125</v>
      </c>
    </row>
    <row r="56" spans="1:15" x14ac:dyDescent="0.25">
      <c r="A56" s="1441"/>
      <c r="B56" s="1452"/>
      <c r="C56" s="1455"/>
      <c r="D56" s="1458"/>
      <c r="E56" s="1441"/>
      <c r="F56" s="1444"/>
      <c r="G56" s="1432"/>
      <c r="H56" s="1479"/>
      <c r="I56" s="1482"/>
      <c r="J56" s="1472"/>
      <c r="K56" s="26" t="s">
        <v>893</v>
      </c>
      <c r="L56" s="26" t="s">
        <v>515</v>
      </c>
      <c r="M56" s="162">
        <v>0.125</v>
      </c>
      <c r="N56" s="21">
        <f t="shared" si="0"/>
        <v>6.8750000000000009E-3</v>
      </c>
      <c r="O56" s="170">
        <f>+'1001 AcueductoVer.'!N188</f>
        <v>0.125</v>
      </c>
    </row>
    <row r="57" spans="1:15" x14ac:dyDescent="0.25">
      <c r="A57" s="1441"/>
      <c r="B57" s="1452"/>
      <c r="C57" s="1455"/>
      <c r="D57" s="1458"/>
      <c r="E57" s="1441"/>
      <c r="F57" s="1444"/>
      <c r="G57" s="1432"/>
      <c r="H57" s="1479"/>
      <c r="I57" s="1482"/>
      <c r="J57" s="1472"/>
      <c r="K57" s="26" t="s">
        <v>894</v>
      </c>
      <c r="L57" s="26" t="s">
        <v>300</v>
      </c>
      <c r="M57" s="162">
        <v>0.125</v>
      </c>
      <c r="N57" s="21">
        <f t="shared" si="0"/>
        <v>6.8750000000000009E-3</v>
      </c>
      <c r="O57" s="170">
        <f>+'1001 AcueductoVer.'!N189</f>
        <v>0.125</v>
      </c>
    </row>
    <row r="58" spans="1:15" x14ac:dyDescent="0.25">
      <c r="A58" s="1441"/>
      <c r="B58" s="1452"/>
      <c r="C58" s="1455"/>
      <c r="D58" s="1458"/>
      <c r="E58" s="1441"/>
      <c r="F58" s="1444"/>
      <c r="G58" s="1432"/>
      <c r="H58" s="1479"/>
      <c r="I58" s="1482"/>
      <c r="J58" s="1472"/>
      <c r="K58" s="26" t="s">
        <v>895</v>
      </c>
      <c r="L58" s="26" t="s">
        <v>589</v>
      </c>
      <c r="M58" s="162">
        <v>0.125</v>
      </c>
      <c r="N58" s="21">
        <f t="shared" si="0"/>
        <v>6.8750000000000009E-3</v>
      </c>
      <c r="O58" s="170">
        <f>+'1001 AcueductoVer.'!N190</f>
        <v>0.125</v>
      </c>
    </row>
    <row r="59" spans="1:15" ht="15" customHeight="1" x14ac:dyDescent="0.25">
      <c r="A59" s="1441"/>
      <c r="B59" s="1452"/>
      <c r="C59" s="1455"/>
      <c r="D59" s="1458"/>
      <c r="E59" s="1441"/>
      <c r="F59" s="1444"/>
      <c r="G59" s="1432"/>
      <c r="H59" s="1479"/>
      <c r="I59" s="1482"/>
      <c r="J59" s="1472"/>
      <c r="K59" s="26" t="s">
        <v>896</v>
      </c>
      <c r="L59" s="26" t="s">
        <v>592</v>
      </c>
      <c r="M59" s="162">
        <v>0.125</v>
      </c>
      <c r="N59" s="21">
        <f t="shared" si="0"/>
        <v>6.8750000000000009E-3</v>
      </c>
      <c r="O59" s="170">
        <f>+'1001 AcueductoVer.'!N191</f>
        <v>0.125</v>
      </c>
    </row>
    <row r="60" spans="1:15" ht="15" customHeight="1" x14ac:dyDescent="0.25">
      <c r="A60" s="1441"/>
      <c r="B60" s="1452"/>
      <c r="C60" s="1455"/>
      <c r="D60" s="1458"/>
      <c r="E60" s="1441"/>
      <c r="F60" s="1444"/>
      <c r="G60" s="1432"/>
      <c r="H60" s="1479"/>
      <c r="I60" s="1482"/>
      <c r="J60" s="1472"/>
      <c r="K60" s="26" t="s">
        <v>897</v>
      </c>
      <c r="L60" s="26" t="s">
        <v>595</v>
      </c>
      <c r="M60" s="162">
        <v>0.125</v>
      </c>
      <c r="N60" s="21">
        <f t="shared" si="0"/>
        <v>6.8750000000000009E-3</v>
      </c>
      <c r="O60" s="170">
        <f>+'1001 AcueductoVer.'!N192</f>
        <v>0.125</v>
      </c>
    </row>
    <row r="61" spans="1:15" ht="15.75" thickBot="1" x14ac:dyDescent="0.3">
      <c r="A61" s="1441"/>
      <c r="B61" s="1452"/>
      <c r="C61" s="1455"/>
      <c r="D61" s="1458"/>
      <c r="E61" s="1441"/>
      <c r="F61" s="1444"/>
      <c r="G61" s="1432"/>
      <c r="H61" s="1479"/>
      <c r="I61" s="1482"/>
      <c r="J61" s="1472"/>
      <c r="K61" s="101" t="s">
        <v>898</v>
      </c>
      <c r="L61" s="101" t="s">
        <v>599</v>
      </c>
      <c r="M61" s="165">
        <v>0.125</v>
      </c>
      <c r="N61" s="172">
        <f t="shared" si="0"/>
        <v>6.8750000000000009E-3</v>
      </c>
      <c r="O61" s="173">
        <f>+'1001 AcueductoVer.'!N193</f>
        <v>0.125</v>
      </c>
    </row>
    <row r="62" spans="1:15" ht="22.5" customHeight="1" thickBot="1" x14ac:dyDescent="0.3">
      <c r="A62" s="1450"/>
      <c r="B62" s="1453"/>
      <c r="C62" s="1456"/>
      <c r="D62" s="1459"/>
      <c r="E62" s="1450"/>
      <c r="F62" s="1477"/>
      <c r="G62" s="1433"/>
      <c r="H62" s="1480"/>
      <c r="I62" s="1483"/>
      <c r="J62" s="1473"/>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0.20011636363636365</v>
      </c>
      <c r="E63" s="1492" t="s">
        <v>133</v>
      </c>
      <c r="F63" s="1443" t="s">
        <v>900</v>
      </c>
      <c r="G63" s="1431">
        <v>0.3</v>
      </c>
      <c r="H63" s="1478">
        <f>+M81</f>
        <v>1</v>
      </c>
      <c r="I63" s="1481">
        <f>+O81</f>
        <v>0.27160000000000006</v>
      </c>
      <c r="J63" s="1471">
        <f>+I63/H63</f>
        <v>0.27160000000000006</v>
      </c>
      <c r="K63" s="28" t="s">
        <v>136</v>
      </c>
      <c r="L63" s="28" t="s">
        <v>804</v>
      </c>
      <c r="M63" s="179">
        <v>0.1</v>
      </c>
      <c r="N63" s="176">
        <f>+M63*G$63*C$63</f>
        <v>3.0000000000000001E-3</v>
      </c>
      <c r="O63" s="177">
        <f>+'1001 AcueductoVer.'!N194</f>
        <v>0.1</v>
      </c>
    </row>
    <row r="64" spans="1:15" x14ac:dyDescent="0.25">
      <c r="A64" s="1449"/>
      <c r="B64" s="1451"/>
      <c r="C64" s="1454"/>
      <c r="D64" s="1489"/>
      <c r="E64" s="1493"/>
      <c r="F64" s="1495"/>
      <c r="G64" s="1432"/>
      <c r="H64" s="1479"/>
      <c r="I64" s="1482"/>
      <c r="J64" s="1472"/>
      <c r="K64" s="26" t="s">
        <v>139</v>
      </c>
      <c r="L64" s="28" t="s">
        <v>901</v>
      </c>
      <c r="M64" s="20">
        <f>40%/14</f>
        <v>2.8571428571428574E-2</v>
      </c>
      <c r="N64" s="176">
        <f t="shared" ref="N64:N80" si="1">+M64*G$63*C$63</f>
        <v>8.5714285714285721E-4</v>
      </c>
      <c r="O64" s="177" t="str">
        <f>+'1001 AcueductoVer.'!N198</f>
        <v>2,86%</v>
      </c>
    </row>
    <row r="65" spans="1:15" x14ac:dyDescent="0.25">
      <c r="A65" s="1449"/>
      <c r="B65" s="1451"/>
      <c r="C65" s="1454"/>
      <c r="D65" s="1489"/>
      <c r="E65" s="1493"/>
      <c r="F65" s="1495"/>
      <c r="G65" s="1432"/>
      <c r="H65" s="1479"/>
      <c r="I65" s="1482"/>
      <c r="J65" s="1472"/>
      <c r="K65" s="28" t="s">
        <v>902</v>
      </c>
      <c r="L65" s="28" t="s">
        <v>903</v>
      </c>
      <c r="M65" s="20">
        <f t="shared" ref="M65:M77" si="2">40%/14</f>
        <v>2.8571428571428574E-2</v>
      </c>
      <c r="N65" s="176">
        <f t="shared" si="1"/>
        <v>8.5714285714285721E-4</v>
      </c>
      <c r="O65" s="177" t="str">
        <f>+'1001 AcueductoVer.'!N199</f>
        <v>2,86%</v>
      </c>
    </row>
    <row r="66" spans="1:15" x14ac:dyDescent="0.25">
      <c r="A66" s="1449"/>
      <c r="B66" s="1451"/>
      <c r="C66" s="1454"/>
      <c r="D66" s="1489"/>
      <c r="E66" s="1493"/>
      <c r="F66" s="1495"/>
      <c r="G66" s="1432"/>
      <c r="H66" s="1479"/>
      <c r="I66" s="1482"/>
      <c r="J66" s="1472"/>
      <c r="K66" s="26" t="s">
        <v>904</v>
      </c>
      <c r="L66" s="28" t="s">
        <v>905</v>
      </c>
      <c r="M66" s="20">
        <f t="shared" si="2"/>
        <v>2.8571428571428574E-2</v>
      </c>
      <c r="N66" s="176">
        <f t="shared" si="1"/>
        <v>8.5714285714285721E-4</v>
      </c>
      <c r="O66" s="177" t="str">
        <f>+'1001 AcueductoVer.'!N200</f>
        <v>2,86%</v>
      </c>
    </row>
    <row r="67" spans="1:15" ht="15" customHeight="1" x14ac:dyDescent="0.25">
      <c r="A67" s="1449"/>
      <c r="B67" s="1451"/>
      <c r="C67" s="1454"/>
      <c r="D67" s="1489"/>
      <c r="E67" s="1493"/>
      <c r="F67" s="1495"/>
      <c r="G67" s="1432"/>
      <c r="H67" s="1479"/>
      <c r="I67" s="1482"/>
      <c r="J67" s="1472"/>
      <c r="K67" s="28" t="s">
        <v>906</v>
      </c>
      <c r="L67" s="28" t="s">
        <v>907</v>
      </c>
      <c r="M67" s="20">
        <f t="shared" si="2"/>
        <v>2.8571428571428574E-2</v>
      </c>
      <c r="N67" s="176">
        <f t="shared" si="1"/>
        <v>8.5714285714285721E-4</v>
      </c>
      <c r="O67" s="177">
        <f>+'1001 AcueductoVer.'!N201</f>
        <v>2.86E-2</v>
      </c>
    </row>
    <row r="68" spans="1:15" ht="15" customHeight="1" x14ac:dyDescent="0.25">
      <c r="A68" s="1449"/>
      <c r="B68" s="1451"/>
      <c r="C68" s="1454"/>
      <c r="D68" s="1489"/>
      <c r="E68" s="1493"/>
      <c r="F68" s="1495"/>
      <c r="G68" s="1432"/>
      <c r="H68" s="1479"/>
      <c r="I68" s="1482"/>
      <c r="J68" s="1472"/>
      <c r="K68" s="26" t="s">
        <v>908</v>
      </c>
      <c r="L68" s="28" t="s">
        <v>909</v>
      </c>
      <c r="M68" s="20">
        <f t="shared" si="2"/>
        <v>2.8571428571428574E-2</v>
      </c>
      <c r="N68" s="176">
        <f t="shared" si="1"/>
        <v>8.5714285714285721E-4</v>
      </c>
      <c r="O68" s="177">
        <f>+'1001 AcueductoVer.'!N202</f>
        <v>0</v>
      </c>
    </row>
    <row r="69" spans="1:15" x14ac:dyDescent="0.25">
      <c r="A69" s="1449"/>
      <c r="B69" s="1451"/>
      <c r="C69" s="1454"/>
      <c r="D69" s="1489"/>
      <c r="E69" s="1493"/>
      <c r="F69" s="1495"/>
      <c r="G69" s="1432"/>
      <c r="H69" s="1479"/>
      <c r="I69" s="1482"/>
      <c r="J69" s="1472"/>
      <c r="K69" s="28" t="s">
        <v>910</v>
      </c>
      <c r="L69" s="28" t="s">
        <v>911</v>
      </c>
      <c r="M69" s="20">
        <f t="shared" si="2"/>
        <v>2.8571428571428574E-2</v>
      </c>
      <c r="N69" s="176">
        <f t="shared" si="1"/>
        <v>8.5714285714285721E-4</v>
      </c>
      <c r="O69" s="177">
        <f>+'1001 AcueductoVer.'!N203</f>
        <v>0</v>
      </c>
    </row>
    <row r="70" spans="1:15" ht="24" customHeight="1" x14ac:dyDescent="0.25">
      <c r="A70" s="1449"/>
      <c r="B70" s="1451"/>
      <c r="C70" s="1454"/>
      <c r="D70" s="1489"/>
      <c r="E70" s="1493"/>
      <c r="F70" s="1495"/>
      <c r="G70" s="1432"/>
      <c r="H70" s="1479"/>
      <c r="I70" s="1482"/>
      <c r="J70" s="1472"/>
      <c r="K70" s="26" t="s">
        <v>912</v>
      </c>
      <c r="L70" s="28" t="s">
        <v>913</v>
      </c>
      <c r="M70" s="20">
        <f t="shared" si="2"/>
        <v>2.8571428571428574E-2</v>
      </c>
      <c r="N70" s="176">
        <f t="shared" si="1"/>
        <v>8.5714285714285721E-4</v>
      </c>
      <c r="O70" s="177">
        <f>+'1001 AcueductoVer.'!N204</f>
        <v>0</v>
      </c>
    </row>
    <row r="71" spans="1:15" x14ac:dyDescent="0.25">
      <c r="A71" s="1449"/>
      <c r="B71" s="1451"/>
      <c r="C71" s="1454"/>
      <c r="D71" s="1489"/>
      <c r="E71" s="1493"/>
      <c r="F71" s="1495"/>
      <c r="G71" s="1432"/>
      <c r="H71" s="1479"/>
      <c r="I71" s="1482"/>
      <c r="J71" s="1472"/>
      <c r="K71" s="28" t="s">
        <v>914</v>
      </c>
      <c r="L71" s="28" t="s">
        <v>915</v>
      </c>
      <c r="M71" s="20">
        <f t="shared" si="2"/>
        <v>2.8571428571428574E-2</v>
      </c>
      <c r="N71" s="176">
        <f t="shared" si="1"/>
        <v>8.5714285714285721E-4</v>
      </c>
      <c r="O71" s="177">
        <f>+'1001 AcueductoVer.'!N205</f>
        <v>0</v>
      </c>
    </row>
    <row r="72" spans="1:15" ht="15" customHeight="1" x14ac:dyDescent="0.25">
      <c r="A72" s="1449"/>
      <c r="B72" s="1451"/>
      <c r="C72" s="1454"/>
      <c r="D72" s="1489"/>
      <c r="E72" s="1493"/>
      <c r="F72" s="1495"/>
      <c r="G72" s="1432"/>
      <c r="H72" s="1479"/>
      <c r="I72" s="1482"/>
      <c r="J72" s="1472"/>
      <c r="K72" s="28" t="s">
        <v>916</v>
      </c>
      <c r="L72" s="28" t="s">
        <v>917</v>
      </c>
      <c r="M72" s="20">
        <f t="shared" si="2"/>
        <v>2.8571428571428574E-2</v>
      </c>
      <c r="N72" s="176">
        <f t="shared" si="1"/>
        <v>8.5714285714285721E-4</v>
      </c>
      <c r="O72" s="177">
        <f>+'1001 AcueductoVer.'!N206</f>
        <v>0</v>
      </c>
    </row>
    <row r="73" spans="1:15" x14ac:dyDescent="0.25">
      <c r="A73" s="1449"/>
      <c r="B73" s="1451"/>
      <c r="C73" s="1454"/>
      <c r="D73" s="1489"/>
      <c r="E73" s="1493"/>
      <c r="F73" s="1495"/>
      <c r="G73" s="1432"/>
      <c r="H73" s="1479"/>
      <c r="I73" s="1482"/>
      <c r="J73" s="1472"/>
      <c r="K73" s="26" t="s">
        <v>918</v>
      </c>
      <c r="L73" s="28" t="s">
        <v>919</v>
      </c>
      <c r="M73" s="20">
        <f t="shared" si="2"/>
        <v>2.8571428571428574E-2</v>
      </c>
      <c r="N73" s="176">
        <f t="shared" si="1"/>
        <v>8.5714285714285721E-4</v>
      </c>
      <c r="O73" s="177">
        <f>+'1001 AcueductoVer.'!N207</f>
        <v>0</v>
      </c>
    </row>
    <row r="74" spans="1:15" x14ac:dyDescent="0.25">
      <c r="A74" s="1449"/>
      <c r="B74" s="1451"/>
      <c r="C74" s="1454"/>
      <c r="D74" s="1489"/>
      <c r="E74" s="1493"/>
      <c r="F74" s="1495"/>
      <c r="G74" s="1432"/>
      <c r="H74" s="1479"/>
      <c r="I74" s="1482"/>
      <c r="J74" s="1472"/>
      <c r="K74" s="28" t="s">
        <v>920</v>
      </c>
      <c r="L74" s="28" t="s">
        <v>921</v>
      </c>
      <c r="M74" s="20">
        <f t="shared" si="2"/>
        <v>2.8571428571428574E-2</v>
      </c>
      <c r="N74" s="176">
        <f t="shared" si="1"/>
        <v>8.5714285714285721E-4</v>
      </c>
      <c r="O74" s="177">
        <f>+'1001 AcueductoVer.'!N208</f>
        <v>0</v>
      </c>
    </row>
    <row r="75" spans="1:15" ht="15" customHeight="1" x14ac:dyDescent="0.25">
      <c r="A75" s="1449"/>
      <c r="B75" s="1451"/>
      <c r="C75" s="1454"/>
      <c r="D75" s="1489"/>
      <c r="E75" s="1493"/>
      <c r="F75" s="1495"/>
      <c r="G75" s="1432"/>
      <c r="H75" s="1479"/>
      <c r="I75" s="1482"/>
      <c r="J75" s="1472"/>
      <c r="K75" s="26" t="s">
        <v>922</v>
      </c>
      <c r="L75" s="28" t="s">
        <v>923</v>
      </c>
      <c r="M75" s="20">
        <f t="shared" si="2"/>
        <v>2.8571428571428574E-2</v>
      </c>
      <c r="N75" s="176">
        <f t="shared" si="1"/>
        <v>8.5714285714285721E-4</v>
      </c>
      <c r="O75" s="177">
        <f>+'1001 AcueductoVer.'!N209</f>
        <v>0</v>
      </c>
    </row>
    <row r="76" spans="1:15" ht="15" customHeight="1" x14ac:dyDescent="0.25">
      <c r="A76" s="1449"/>
      <c r="B76" s="1451"/>
      <c r="C76" s="1454"/>
      <c r="D76" s="1489"/>
      <c r="E76" s="1493"/>
      <c r="F76" s="1495"/>
      <c r="G76" s="1432"/>
      <c r="H76" s="1479"/>
      <c r="I76" s="1482"/>
      <c r="J76" s="1472"/>
      <c r="K76" s="28" t="s">
        <v>924</v>
      </c>
      <c r="L76" s="28" t="s">
        <v>925</v>
      </c>
      <c r="M76" s="20">
        <f t="shared" si="2"/>
        <v>2.8571428571428574E-2</v>
      </c>
      <c r="N76" s="176">
        <f t="shared" si="1"/>
        <v>8.5714285714285721E-4</v>
      </c>
      <c r="O76" s="177">
        <f>+'1001 AcueductoVer.'!N210</f>
        <v>2.86E-2</v>
      </c>
    </row>
    <row r="77" spans="1:15" x14ac:dyDescent="0.25">
      <c r="A77" s="1449"/>
      <c r="B77" s="1451"/>
      <c r="C77" s="1454"/>
      <c r="D77" s="1489"/>
      <c r="E77" s="1493"/>
      <c r="F77" s="1495"/>
      <c r="G77" s="1432"/>
      <c r="H77" s="1479"/>
      <c r="I77" s="1482"/>
      <c r="J77" s="1472"/>
      <c r="K77" s="26" t="s">
        <v>926</v>
      </c>
      <c r="L77" s="28" t="s">
        <v>927</v>
      </c>
      <c r="M77" s="20">
        <f t="shared" si="2"/>
        <v>2.8571428571428574E-2</v>
      </c>
      <c r="N77" s="176">
        <f t="shared" si="1"/>
        <v>8.5714285714285721E-4</v>
      </c>
      <c r="O77" s="177">
        <f>+'1001 AcueductoVer.'!N211</f>
        <v>2.86E-2</v>
      </c>
    </row>
    <row r="78" spans="1:15" ht="24" customHeight="1" x14ac:dyDescent="0.25">
      <c r="A78" s="1449"/>
      <c r="B78" s="1451"/>
      <c r="C78" s="1454"/>
      <c r="D78" s="1489"/>
      <c r="E78" s="1493"/>
      <c r="F78" s="1495"/>
      <c r="G78" s="1432"/>
      <c r="H78" s="1479"/>
      <c r="I78" s="1482"/>
      <c r="J78" s="1472"/>
      <c r="K78" s="28" t="s">
        <v>928</v>
      </c>
      <c r="L78" s="26" t="s">
        <v>929</v>
      </c>
      <c r="M78" s="20">
        <v>0.1</v>
      </c>
      <c r="N78" s="176">
        <f t="shared" si="1"/>
        <v>3.0000000000000001E-3</v>
      </c>
      <c r="O78" s="177">
        <f>+'1001 AcueductoVer.'!N224</f>
        <v>0</v>
      </c>
    </row>
    <row r="79" spans="1:15" ht="24" x14ac:dyDescent="0.25">
      <c r="A79" s="1449"/>
      <c r="B79" s="1451"/>
      <c r="C79" s="1454"/>
      <c r="D79" s="1489"/>
      <c r="E79" s="1493"/>
      <c r="F79" s="1495"/>
      <c r="G79" s="1432"/>
      <c r="H79" s="1479"/>
      <c r="I79" s="1482"/>
      <c r="J79" s="1472"/>
      <c r="K79" s="26" t="s">
        <v>930</v>
      </c>
      <c r="L79" s="26" t="s">
        <v>931</v>
      </c>
      <c r="M79" s="20">
        <v>0.1</v>
      </c>
      <c r="N79" s="176">
        <f t="shared" si="1"/>
        <v>3.0000000000000001E-3</v>
      </c>
      <c r="O79" s="177">
        <f>+'1001 AcueductoVer.'!N225</f>
        <v>0</v>
      </c>
    </row>
    <row r="80" spans="1:15" ht="15.75" thickBot="1" x14ac:dyDescent="0.3">
      <c r="A80" s="1449"/>
      <c r="B80" s="1451"/>
      <c r="C80" s="1454"/>
      <c r="D80" s="1489"/>
      <c r="E80" s="1493"/>
      <c r="F80" s="1495"/>
      <c r="G80" s="1432"/>
      <c r="H80" s="1479"/>
      <c r="I80" s="1482"/>
      <c r="J80" s="1472"/>
      <c r="K80" s="181" t="s">
        <v>932</v>
      </c>
      <c r="L80" s="101" t="s">
        <v>603</v>
      </c>
      <c r="M80" s="164">
        <v>0.3</v>
      </c>
      <c r="N80" s="182">
        <f t="shared" si="1"/>
        <v>8.9999999999999993E-3</v>
      </c>
      <c r="O80" s="183">
        <f>+'1001 AcueductoVer.'!N223</f>
        <v>0</v>
      </c>
    </row>
    <row r="81" spans="1:15" ht="30.75" customHeight="1" thickBot="1" x14ac:dyDescent="0.3">
      <c r="A81" s="1441"/>
      <c r="B81" s="1452"/>
      <c r="C81" s="1455"/>
      <c r="D81" s="1490"/>
      <c r="E81" s="1494"/>
      <c r="F81" s="1445"/>
      <c r="G81" s="1433"/>
      <c r="H81" s="1480"/>
      <c r="I81" s="1483"/>
      <c r="J81" s="1473"/>
      <c r="K81" s="97" t="s">
        <v>800</v>
      </c>
      <c r="L81" s="98">
        <f>+O81/M81</f>
        <v>0.27160000000000006</v>
      </c>
      <c r="M81" s="99">
        <f>SUM(M63:M80)</f>
        <v>1</v>
      </c>
      <c r="N81" s="100">
        <f>SUM(N63:N80)</f>
        <v>0.03</v>
      </c>
      <c r="O81" s="174">
        <f>SUM(O63+O64+O65+O66+O67+O68+O69+O70+O71+O72+O73+O74+O75+O76+O77+O78+O79+O80)</f>
        <v>0.27160000000000006</v>
      </c>
    </row>
    <row r="82" spans="1:15" ht="30.75" customHeight="1"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SUM(M42:M44)</f>
        <v>0.44999999999999996</v>
      </c>
      <c r="N82" s="130">
        <f>SUM(N42:N44)</f>
        <v>4.0000000000000008E-2</v>
      </c>
      <c r="O82" s="189">
        <f>SUM(O42+O43+O44)</f>
        <v>0</v>
      </c>
    </row>
    <row r="83" spans="1:15" ht="30.75" customHeight="1" thickBot="1" x14ac:dyDescent="0.3">
      <c r="A83" s="1441"/>
      <c r="B83" s="1452"/>
      <c r="C83" s="1455"/>
      <c r="D83" s="1490"/>
      <c r="E83" s="184" t="s">
        <v>935</v>
      </c>
      <c r="F83" s="185" t="s">
        <v>847</v>
      </c>
      <c r="G83" s="186">
        <v>0.15</v>
      </c>
      <c r="H83" s="186">
        <f>SUM(M34:M36)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30.75" customHeight="1" thickBot="1" x14ac:dyDescent="0.3">
      <c r="A84" s="1442"/>
      <c r="B84" s="1485"/>
      <c r="C84" s="1487"/>
      <c r="D84" s="1491"/>
      <c r="E84" s="184" t="s">
        <v>936</v>
      </c>
      <c r="F84" s="185" t="s">
        <v>542</v>
      </c>
      <c r="G84" s="186">
        <v>0.15</v>
      </c>
      <c r="H84" s="186">
        <f>+M84</f>
        <v>0.5</v>
      </c>
      <c r="I84" s="187">
        <f>+O84</f>
        <v>0.35000000000000003</v>
      </c>
      <c r="J84" s="188">
        <f>+I84/H84</f>
        <v>0.70000000000000007</v>
      </c>
      <c r="K84" s="97" t="s">
        <v>800</v>
      </c>
      <c r="L84" s="98">
        <f>+O84/M84</f>
        <v>0.70000000000000007</v>
      </c>
      <c r="M84" s="99">
        <f>100%/2</f>
        <v>0.5</v>
      </c>
      <c r="N84" s="190">
        <f>SUM(M46:M52)*G84*C63</f>
        <v>1.4999999999999999E-2</v>
      </c>
      <c r="O84" s="174">
        <f>+O53/2</f>
        <v>0.35000000000000003</v>
      </c>
    </row>
    <row r="85" spans="1:15" ht="39.75" customHeight="1" x14ac:dyDescent="0.25">
      <c r="A85" s="1440">
        <v>4</v>
      </c>
      <c r="B85" s="1484" t="s">
        <v>937</v>
      </c>
      <c r="C85" s="1496">
        <v>0.05</v>
      </c>
      <c r="D85" s="1488">
        <f>+(J85*G85)+(J89*G89)+(J90*G90)</f>
        <v>0.8</v>
      </c>
      <c r="E85" s="1440" t="s">
        <v>142</v>
      </c>
      <c r="F85" s="1443" t="s">
        <v>938</v>
      </c>
      <c r="G85" s="1431">
        <v>0.4</v>
      </c>
      <c r="H85" s="1431">
        <f>+M88</f>
        <v>0.4</v>
      </c>
      <c r="I85" s="1481">
        <f>+O88</f>
        <v>0.2</v>
      </c>
      <c r="J85" s="1471">
        <f>+I85/G85</f>
        <v>0.5</v>
      </c>
      <c r="K85" s="28" t="s">
        <v>939</v>
      </c>
      <c r="L85" s="28" t="s">
        <v>940</v>
      </c>
      <c r="M85" s="179">
        <v>0.1</v>
      </c>
      <c r="N85" s="176">
        <f>+M85*C85</f>
        <v>5.000000000000001E-3</v>
      </c>
      <c r="O85" s="177">
        <f>+'1001 AcueductoVer.'!N256</f>
        <v>0</v>
      </c>
    </row>
    <row r="86" spans="1:15" ht="32.25" customHeight="1" x14ac:dyDescent="0.25">
      <c r="A86" s="1441"/>
      <c r="B86" s="1452"/>
      <c r="C86" s="1497"/>
      <c r="D86" s="1490"/>
      <c r="E86" s="1441"/>
      <c r="F86" s="1444"/>
      <c r="G86" s="1432"/>
      <c r="H86" s="1432"/>
      <c r="I86" s="1482"/>
      <c r="J86" s="1472"/>
      <c r="K86" s="26" t="s">
        <v>941</v>
      </c>
      <c r="L86" s="26" t="s">
        <v>942</v>
      </c>
      <c r="M86" s="20">
        <v>0.1</v>
      </c>
      <c r="N86" s="21">
        <f>+M86*C85</f>
        <v>5.000000000000001E-3</v>
      </c>
      <c r="O86" s="177">
        <f>+'1001 AcueductoVer.'!N257</f>
        <v>0</v>
      </c>
    </row>
    <row r="87" spans="1:15" ht="36" customHeight="1" thickBot="1" x14ac:dyDescent="0.3">
      <c r="A87" s="1441"/>
      <c r="B87" s="1452"/>
      <c r="C87" s="1497"/>
      <c r="D87" s="1490"/>
      <c r="E87" s="1441"/>
      <c r="F87" s="1444"/>
      <c r="G87" s="1432"/>
      <c r="H87" s="1432"/>
      <c r="I87" s="1482"/>
      <c r="J87" s="1472"/>
      <c r="K87" s="101" t="s">
        <v>943</v>
      </c>
      <c r="L87" s="101" t="s">
        <v>944</v>
      </c>
      <c r="M87" s="164">
        <v>0.2</v>
      </c>
      <c r="N87" s="171">
        <f>+M87*C85</f>
        <v>1.0000000000000002E-2</v>
      </c>
      <c r="O87" s="177">
        <f>+'1001 AcueductoVer.'!N258</f>
        <v>0.2</v>
      </c>
    </row>
    <row r="88" spans="1:15" ht="27" customHeight="1" thickBot="1" x14ac:dyDescent="0.3">
      <c r="A88" s="1441"/>
      <c r="B88" s="1452"/>
      <c r="C88" s="1497"/>
      <c r="D88" s="1490"/>
      <c r="E88" s="1442"/>
      <c r="F88" s="1445"/>
      <c r="G88" s="1433"/>
      <c r="H88" s="1433"/>
      <c r="I88" s="1483"/>
      <c r="J88" s="1473"/>
      <c r="K88" s="97" t="s">
        <v>800</v>
      </c>
      <c r="L88" s="98">
        <f>+O88/M88</f>
        <v>0.5</v>
      </c>
      <c r="M88" s="99">
        <f>SUM(M85:M87)</f>
        <v>0.4</v>
      </c>
      <c r="N88" s="190">
        <f>+M88*C85</f>
        <v>2.0000000000000004E-2</v>
      </c>
      <c r="O88" s="174">
        <f>+O85+O86+O87</f>
        <v>0.2</v>
      </c>
    </row>
    <row r="89" spans="1:15" ht="27"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+'1001 AcueductoVer.'!N262</f>
        <v>0.3</v>
      </c>
    </row>
    <row r="90" spans="1:15" ht="27"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+'1001 AcueductoVer.'!N264</f>
        <v>0.3</v>
      </c>
    </row>
    <row r="91" spans="1:15" x14ac:dyDescent="0.25">
      <c r="C91" s="199">
        <v>2022</v>
      </c>
      <c r="D91" s="200">
        <f>+(C2*D2)+(C17*D17)+(C63*D63)+(C85*D85)</f>
        <v>0.64398385858585871</v>
      </c>
      <c r="M91" s="201"/>
      <c r="N91" s="200">
        <f>SUM(N6+N11+N16+N20+N26+N30+N37+N45+N53+N62+N81+N82+N83+N84+N88+N89+N90)</f>
        <v>1.0000000000000002</v>
      </c>
      <c r="O91" s="201"/>
    </row>
    <row r="92" spans="1:15" x14ac:dyDescent="0.25">
      <c r="C92" s="199"/>
      <c r="D92" s="202"/>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honeticPr fontId="6"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theme="0"/>
  </sheetPr>
  <dimension ref="A1:P533"/>
  <sheetViews>
    <sheetView zoomScale="70" zoomScaleNormal="70" workbookViewId="0">
      <selection activeCell="J42" sqref="J42"/>
    </sheetView>
  </sheetViews>
  <sheetFormatPr baseColWidth="10" defaultColWidth="11.42578125" defaultRowHeight="12.75" x14ac:dyDescent="0.25"/>
  <cols>
    <col min="1" max="1" width="16.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85546875" style="11" customWidth="1"/>
    <col min="10" max="10" width="11.28515625" style="2" customWidth="1"/>
    <col min="11" max="11" width="12.28515625" style="10" customWidth="1"/>
    <col min="12" max="12" width="14.140625" style="3" customWidth="1"/>
    <col min="13" max="13" width="10.28515625" style="11" customWidth="1"/>
    <col min="14" max="14" width="15.85546875" style="11" customWidth="1"/>
    <col min="15" max="15" width="52.570312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1465</v>
      </c>
      <c r="G2" s="1544"/>
      <c r="H2" s="1544"/>
      <c r="I2" s="1544"/>
      <c r="J2" s="1544"/>
      <c r="K2" s="1544"/>
      <c r="L2" s="1543"/>
      <c r="M2" s="1543"/>
      <c r="N2" s="1543"/>
      <c r="O2" s="1543"/>
    </row>
    <row r="3" spans="1:15" s="24" customFormat="1" ht="18.75" customHeight="1" x14ac:dyDescent="0.25">
      <c r="A3" s="1541" t="s">
        <v>101</v>
      </c>
      <c r="B3" s="1541"/>
      <c r="C3" s="1541"/>
      <c r="D3" s="1541"/>
      <c r="E3" s="1541"/>
      <c r="F3" s="1544">
        <v>1015</v>
      </c>
      <c r="G3" s="1544"/>
      <c r="H3" s="1544"/>
      <c r="I3" s="1544"/>
      <c r="J3" s="1544"/>
      <c r="K3" s="1544"/>
      <c r="L3" s="1543"/>
      <c r="M3" s="1543"/>
      <c r="N3" s="1543"/>
      <c r="O3" s="1543"/>
    </row>
    <row r="4" spans="1:15" s="24" customFormat="1" ht="18.75" customHeight="1" x14ac:dyDescent="0.25">
      <c r="A4" s="1541" t="s">
        <v>102</v>
      </c>
      <c r="B4" s="1541"/>
      <c r="C4" s="1541"/>
      <c r="D4" s="1541"/>
      <c r="E4" s="1541"/>
      <c r="F4" s="1544" t="s">
        <v>19</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customHeight="1"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537">
        <v>0.4</v>
      </c>
      <c r="O7" s="225" t="s">
        <v>2095</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t="s">
        <v>2096</v>
      </c>
    </row>
    <row r="9" spans="1:15" s="4" customFormat="1" ht="63.75" customHeight="1" x14ac:dyDescent="0.25">
      <c r="A9" s="82">
        <v>3</v>
      </c>
      <c r="B9" s="133" t="s">
        <v>120</v>
      </c>
      <c r="C9" s="133" t="s">
        <v>121</v>
      </c>
      <c r="D9" s="133" t="s">
        <v>122</v>
      </c>
      <c r="E9" s="122">
        <v>3</v>
      </c>
      <c r="F9" s="125" t="s">
        <v>131</v>
      </c>
      <c r="G9" s="1422">
        <v>2</v>
      </c>
      <c r="H9" s="138" t="s">
        <v>125</v>
      </c>
      <c r="I9" s="133" t="s">
        <v>124</v>
      </c>
      <c r="J9" s="222" t="s">
        <v>125</v>
      </c>
      <c r="K9" s="63" t="s">
        <v>126</v>
      </c>
      <c r="L9" s="223" t="s">
        <v>125</v>
      </c>
      <c r="M9" s="137" t="s">
        <v>126</v>
      </c>
      <c r="N9" s="85">
        <v>0</v>
      </c>
      <c r="O9" s="225" t="s">
        <v>2097</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126</v>
      </c>
      <c r="L11" s="223" t="s">
        <v>125</v>
      </c>
      <c r="M11" s="137" t="s">
        <v>126</v>
      </c>
      <c r="N11" s="1535">
        <v>0.2</v>
      </c>
      <c r="O11" s="225" t="s">
        <v>2098</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129</v>
      </c>
      <c r="L12" s="223" t="s">
        <v>125</v>
      </c>
      <c r="M12" s="137" t="s">
        <v>129</v>
      </c>
      <c r="N12" s="1536"/>
      <c r="O12" s="225" t="s">
        <v>2099</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7" t="s">
        <v>129</v>
      </c>
      <c r="N13" s="85">
        <v>0</v>
      </c>
      <c r="O13" s="268"/>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7" t="s">
        <v>129</v>
      </c>
      <c r="N14" s="85">
        <v>0</v>
      </c>
      <c r="O14" s="225" t="s">
        <v>2100</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129</v>
      </c>
      <c r="L15" s="223" t="s">
        <v>125</v>
      </c>
      <c r="M15" s="137" t="s">
        <v>129</v>
      </c>
      <c r="N15" s="85">
        <v>0</v>
      </c>
      <c r="O15" s="225" t="s">
        <v>2101</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7" t="s">
        <v>129</v>
      </c>
      <c r="N16" s="85">
        <v>0</v>
      </c>
      <c r="O16" s="225" t="s">
        <v>2102</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t="s">
        <v>2103</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126</v>
      </c>
      <c r="L18" s="223" t="s">
        <v>125</v>
      </c>
      <c r="M18" s="137" t="s">
        <v>129</v>
      </c>
      <c r="N18" s="85">
        <v>0</v>
      </c>
      <c r="O18" s="225" t="s">
        <v>2104</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129</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227">
        <v>1</v>
      </c>
      <c r="N20" s="226">
        <v>0.15</v>
      </c>
      <c r="O20" s="225" t="s">
        <v>2105</v>
      </c>
    </row>
    <row r="21" spans="1:15" s="4" customFormat="1" ht="165.75"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7" t="s">
        <v>129</v>
      </c>
      <c r="N21" s="226">
        <v>0.1</v>
      </c>
      <c r="O21" s="225" t="s">
        <v>2106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2107</v>
      </c>
      <c r="L22" s="223" t="s">
        <v>125</v>
      </c>
      <c r="M22" s="133" t="s">
        <v>2108</v>
      </c>
      <c r="N22" s="85">
        <v>0</v>
      </c>
      <c r="O22" s="225"/>
    </row>
    <row r="23" spans="1:15" s="4" customFormat="1" ht="89.25" x14ac:dyDescent="0.25">
      <c r="A23" s="82">
        <v>17</v>
      </c>
      <c r="B23" s="133" t="s">
        <v>120</v>
      </c>
      <c r="C23" s="133" t="s">
        <v>161</v>
      </c>
      <c r="D23" s="133" t="s">
        <v>149</v>
      </c>
      <c r="E23" s="122" t="s">
        <v>169</v>
      </c>
      <c r="F23" s="125" t="s">
        <v>170</v>
      </c>
      <c r="G23" s="140" t="s">
        <v>125</v>
      </c>
      <c r="H23" s="138" t="s">
        <v>125</v>
      </c>
      <c r="I23" s="133" t="s">
        <v>124</v>
      </c>
      <c r="J23" s="222" t="s">
        <v>125</v>
      </c>
      <c r="K23" s="63" t="s">
        <v>126</v>
      </c>
      <c r="L23" s="223" t="s">
        <v>125</v>
      </c>
      <c r="M23" s="137" t="s">
        <v>129</v>
      </c>
      <c r="N23" s="85">
        <v>0</v>
      </c>
      <c r="O23" s="225" t="s">
        <v>2109</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85">
        <v>0</v>
      </c>
      <c r="O24" s="225" t="s">
        <v>2110</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63" t="s">
        <v>126</v>
      </c>
      <c r="L25" s="223" t="s">
        <v>125</v>
      </c>
      <c r="M25" s="137" t="s">
        <v>129</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126</v>
      </c>
      <c r="L26" s="223" t="s">
        <v>125</v>
      </c>
      <c r="M26" s="137" t="s">
        <v>126</v>
      </c>
      <c r="N26" s="85">
        <v>0</v>
      </c>
      <c r="O26" s="268" t="s">
        <v>2111</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126</v>
      </c>
      <c r="L27" s="223" t="s">
        <v>125</v>
      </c>
      <c r="M27" s="137" t="s">
        <v>126</v>
      </c>
      <c r="N27" s="85">
        <v>0</v>
      </c>
      <c r="O27" s="268" t="s">
        <v>2111</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126</v>
      </c>
      <c r="L28" s="223" t="s">
        <v>125</v>
      </c>
      <c r="M28" s="137" t="s">
        <v>126</v>
      </c>
      <c r="N28" s="85">
        <v>0</v>
      </c>
      <c r="O28" s="225" t="s">
        <v>2112</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7" t="s">
        <v>126</v>
      </c>
      <c r="N29" s="85">
        <v>0</v>
      </c>
      <c r="O29" s="225" t="s">
        <v>2113</v>
      </c>
    </row>
    <row r="30" spans="1:15" s="4" customFormat="1" ht="51" x14ac:dyDescent="0.25">
      <c r="A30" s="82">
        <v>24</v>
      </c>
      <c r="B30" s="133" t="s">
        <v>120</v>
      </c>
      <c r="C30" s="133" t="s">
        <v>161</v>
      </c>
      <c r="D30" s="133" t="s">
        <v>149</v>
      </c>
      <c r="E30" s="122" t="s">
        <v>190</v>
      </c>
      <c r="F30" s="125" t="s">
        <v>191</v>
      </c>
      <c r="G30" s="140" t="s">
        <v>125</v>
      </c>
      <c r="H30" s="138" t="s">
        <v>125</v>
      </c>
      <c r="I30" s="133" t="s">
        <v>177</v>
      </c>
      <c r="J30" s="222" t="s">
        <v>125</v>
      </c>
      <c r="K30" s="63" t="s">
        <v>126</v>
      </c>
      <c r="L30" s="223" t="s">
        <v>125</v>
      </c>
      <c r="M30" s="137" t="s">
        <v>129</v>
      </c>
      <c r="N30" s="85">
        <v>0</v>
      </c>
      <c r="O30" s="225" t="s">
        <v>2114</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126</v>
      </c>
      <c r="L31" s="223" t="s">
        <v>125</v>
      </c>
      <c r="M31" s="137" t="s">
        <v>126</v>
      </c>
      <c r="N31" s="85">
        <v>0</v>
      </c>
      <c r="O31" s="268" t="s">
        <v>2111</v>
      </c>
    </row>
    <row r="32" spans="1:15" s="4" customFormat="1" ht="63.7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7" t="s">
        <v>129</v>
      </c>
      <c r="N32" s="85">
        <v>0</v>
      </c>
      <c r="O32" s="225" t="s">
        <v>2115</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126</v>
      </c>
      <c r="L33" s="223" t="s">
        <v>125</v>
      </c>
      <c r="M33" s="137" t="s">
        <v>126</v>
      </c>
      <c r="N33" s="85">
        <v>0</v>
      </c>
      <c r="O33" s="225" t="s">
        <v>2113</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1156</v>
      </c>
      <c r="L34" s="223" t="s">
        <v>125</v>
      </c>
      <c r="M34" s="142" t="s">
        <v>957</v>
      </c>
      <c r="N34" s="85">
        <v>0</v>
      </c>
      <c r="O34" s="225"/>
    </row>
    <row r="35" spans="1:15" s="4" customFormat="1" ht="60"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7" t="s">
        <v>129</v>
      </c>
      <c r="N35" s="85">
        <v>0</v>
      </c>
      <c r="O35" s="307" t="s">
        <v>2116</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7" t="s">
        <v>129</v>
      </c>
      <c r="N36" s="226">
        <v>0.2</v>
      </c>
      <c r="O36" s="225" t="s">
        <v>2117</v>
      </c>
    </row>
    <row r="37" spans="1:15" s="4" customFormat="1" ht="191.25"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7" t="s">
        <v>129</v>
      </c>
      <c r="N37" s="232">
        <v>0</v>
      </c>
      <c r="O37" s="225" t="s">
        <v>2118</v>
      </c>
    </row>
    <row r="38" spans="1:15" s="4" customFormat="1" ht="38.25"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7" t="s">
        <v>129</v>
      </c>
      <c r="N39" s="85">
        <v>0</v>
      </c>
      <c r="O39" s="225" t="s">
        <v>2119</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129</v>
      </c>
      <c r="L40" s="141" t="s">
        <v>129</v>
      </c>
      <c r="M40" s="137" t="s">
        <v>126</v>
      </c>
      <c r="N40" s="85">
        <v>0</v>
      </c>
      <c r="O40" s="225" t="s">
        <v>2120</v>
      </c>
    </row>
    <row r="41" spans="1:15" s="4" customFormat="1" ht="280.5" x14ac:dyDescent="0.25">
      <c r="A41" s="82">
        <v>35</v>
      </c>
      <c r="B41" s="133" t="s">
        <v>120</v>
      </c>
      <c r="C41" s="133" t="s">
        <v>161</v>
      </c>
      <c r="D41" s="133" t="s">
        <v>149</v>
      </c>
      <c r="E41" s="122" t="s">
        <v>218</v>
      </c>
      <c r="F41" s="125" t="s">
        <v>219</v>
      </c>
      <c r="G41" s="1422"/>
      <c r="H41" s="138" t="s">
        <v>125</v>
      </c>
      <c r="I41" s="133" t="s">
        <v>177</v>
      </c>
      <c r="J41" s="222" t="s">
        <v>146</v>
      </c>
      <c r="K41" s="63" t="s">
        <v>129</v>
      </c>
      <c r="L41" s="141" t="s">
        <v>129</v>
      </c>
      <c r="M41" s="137" t="s">
        <v>129</v>
      </c>
      <c r="N41" s="85">
        <v>0</v>
      </c>
      <c r="O41" s="225" t="s">
        <v>2121</v>
      </c>
    </row>
    <row r="42" spans="1:15" s="4" customFormat="1" ht="258.75" x14ac:dyDescent="0.25">
      <c r="A42" s="82">
        <v>36</v>
      </c>
      <c r="B42" s="133" t="s">
        <v>120</v>
      </c>
      <c r="C42" s="133" t="s">
        <v>161</v>
      </c>
      <c r="D42" s="133" t="s">
        <v>149</v>
      </c>
      <c r="E42" s="122" t="s">
        <v>221</v>
      </c>
      <c r="F42" s="125" t="s">
        <v>222</v>
      </c>
      <c r="G42" s="1405"/>
      <c r="H42" s="138" t="s">
        <v>125</v>
      </c>
      <c r="I42" s="133" t="s">
        <v>166</v>
      </c>
      <c r="J42" s="222" t="s">
        <v>223</v>
      </c>
      <c r="K42" s="48" t="s">
        <v>2122</v>
      </c>
      <c r="L42" s="233" t="s">
        <v>2123</v>
      </c>
      <c r="M42" s="308" t="s">
        <v>2123</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5</v>
      </c>
      <c r="L43" s="235">
        <v>9</v>
      </c>
      <c r="M43" s="227">
        <v>9</v>
      </c>
      <c r="N43" s="236">
        <v>0.3</v>
      </c>
      <c r="O43" s="225" t="s">
        <v>2124</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144"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129</v>
      </c>
      <c r="L47" s="144" t="s">
        <v>129</v>
      </c>
      <c r="M47" s="142"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129</v>
      </c>
      <c r="L48" s="144" t="s">
        <v>129</v>
      </c>
      <c r="M48" s="142"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129</v>
      </c>
      <c r="L49" s="144" t="s">
        <v>129</v>
      </c>
      <c r="M49" s="142"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129</v>
      </c>
      <c r="L50" s="144" t="s">
        <v>129</v>
      </c>
      <c r="M50" s="142"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126</v>
      </c>
      <c r="L51" s="144" t="s">
        <v>129</v>
      </c>
      <c r="M51" s="142"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129</v>
      </c>
      <c r="L52" s="144" t="s">
        <v>129</v>
      </c>
      <c r="M52" s="142"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129</v>
      </c>
      <c r="L53" s="144" t="s">
        <v>129</v>
      </c>
      <c r="M53" s="142"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129</v>
      </c>
      <c r="L54" s="144" t="s">
        <v>129</v>
      </c>
      <c r="M54" s="142"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144" t="s">
        <v>129</v>
      </c>
      <c r="M55" s="142"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2125</v>
      </c>
      <c r="M56" s="108" t="s">
        <v>2125</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3" t="s">
        <v>129</v>
      </c>
      <c r="N57" s="236">
        <v>0.1</v>
      </c>
      <c r="O57" s="225" t="s">
        <v>2126</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2107</v>
      </c>
      <c r="L58" s="223" t="s">
        <v>125</v>
      </c>
      <c r="M58" s="108" t="s">
        <v>2108</v>
      </c>
      <c r="N58" s="85">
        <v>0</v>
      </c>
      <c r="O58" s="225"/>
    </row>
    <row r="59" spans="1:15" s="4" customFormat="1" ht="140.25"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3" t="s">
        <v>129</v>
      </c>
      <c r="N59" s="236">
        <v>0.1</v>
      </c>
      <c r="O59" s="225" t="s">
        <v>2127</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6">
        <v>0.25</v>
      </c>
      <c r="L60" s="237">
        <v>0.75</v>
      </c>
      <c r="M60" s="477">
        <v>0.75</v>
      </c>
      <c r="N60" s="85">
        <v>0</v>
      </c>
      <c r="O60" s="225" t="s">
        <v>2128</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6">
        <v>0.25</v>
      </c>
      <c r="L61" s="237">
        <v>0.75</v>
      </c>
      <c r="M61" s="477">
        <v>0.75</v>
      </c>
      <c r="N61" s="239">
        <v>0.5</v>
      </c>
      <c r="O61" s="225" t="s">
        <v>2128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2129</v>
      </c>
      <c r="L62" s="223" t="s">
        <v>125</v>
      </c>
      <c r="M62" s="478" t="s">
        <v>2130</v>
      </c>
      <c r="N62" s="85">
        <v>0</v>
      </c>
      <c r="O62" s="225" t="s">
        <v>2131</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3" t="s">
        <v>129</v>
      </c>
      <c r="N63" s="236">
        <v>0.3</v>
      </c>
      <c r="O63" s="225" t="s">
        <v>2128</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2132</v>
      </c>
      <c r="L64" s="223" t="s">
        <v>125</v>
      </c>
      <c r="M64" s="108" t="s">
        <v>2133</v>
      </c>
      <c r="N64" s="85">
        <v>0</v>
      </c>
      <c r="O64" s="225" t="s">
        <v>2128</v>
      </c>
    </row>
    <row r="65" spans="1:15" s="4" customFormat="1" ht="63.7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3" t="s">
        <v>129</v>
      </c>
      <c r="N65" s="236">
        <v>0.1</v>
      </c>
      <c r="O65" s="225" t="s">
        <v>2134</v>
      </c>
    </row>
    <row r="66" spans="1:15" s="4" customFormat="1" ht="4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3" t="s">
        <v>129</v>
      </c>
      <c r="N66" s="236">
        <v>0.05</v>
      </c>
      <c r="O66" s="282" t="s">
        <v>2135</v>
      </c>
    </row>
    <row r="67" spans="1:15" s="4" customFormat="1" ht="102" x14ac:dyDescent="0.25">
      <c r="A67" s="82">
        <v>61</v>
      </c>
      <c r="B67" s="133" t="s">
        <v>293</v>
      </c>
      <c r="C67" s="133" t="s">
        <v>294</v>
      </c>
      <c r="D67" s="133" t="s">
        <v>300</v>
      </c>
      <c r="E67" s="122">
        <v>20</v>
      </c>
      <c r="F67" s="125" t="s">
        <v>301</v>
      </c>
      <c r="G67" s="140" t="s">
        <v>125</v>
      </c>
      <c r="H67" s="138" t="s">
        <v>125</v>
      </c>
      <c r="I67" s="133" t="s">
        <v>159</v>
      </c>
      <c r="J67" s="222">
        <v>10</v>
      </c>
      <c r="K67" s="45">
        <v>13</v>
      </c>
      <c r="L67" s="235">
        <v>13</v>
      </c>
      <c r="M67" s="362">
        <v>13</v>
      </c>
      <c r="N67" s="85">
        <v>0</v>
      </c>
      <c r="O67" s="225" t="s">
        <v>2136</v>
      </c>
    </row>
    <row r="68" spans="1:15" s="4" customFormat="1" ht="153" x14ac:dyDescent="0.25">
      <c r="A68" s="82">
        <v>62</v>
      </c>
      <c r="B68" s="133" t="s">
        <v>293</v>
      </c>
      <c r="C68" s="133" t="s">
        <v>294</v>
      </c>
      <c r="D68" s="133" t="s">
        <v>300</v>
      </c>
      <c r="E68" s="122">
        <v>21</v>
      </c>
      <c r="F68" s="125" t="s">
        <v>302</v>
      </c>
      <c r="G68" s="140">
        <v>15</v>
      </c>
      <c r="H68" s="139">
        <v>0.85</v>
      </c>
      <c r="I68" s="133" t="s">
        <v>159</v>
      </c>
      <c r="J68" s="222">
        <v>13</v>
      </c>
      <c r="K68" s="45">
        <v>13</v>
      </c>
      <c r="L68" s="235">
        <v>13</v>
      </c>
      <c r="M68" s="362">
        <v>4</v>
      </c>
      <c r="N68" s="236">
        <v>0.26153846153846155</v>
      </c>
      <c r="O68" s="225" t="s">
        <v>2137</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3" t="s">
        <v>129</v>
      </c>
      <c r="N69" s="236">
        <v>0.1</v>
      </c>
      <c r="O69" s="225" t="s">
        <v>2138</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2139</v>
      </c>
      <c r="L70" s="223" t="s">
        <v>125</v>
      </c>
      <c r="M70" s="57" t="s">
        <v>2139</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3" t="s">
        <v>129</v>
      </c>
      <c r="N71" s="236">
        <v>0.05</v>
      </c>
      <c r="O71" s="225"/>
    </row>
    <row r="72" spans="1:15" s="4" customFormat="1" ht="45" x14ac:dyDescent="0.25">
      <c r="A72" s="82">
        <v>66</v>
      </c>
      <c r="B72" s="133" t="s">
        <v>293</v>
      </c>
      <c r="C72" s="133" t="s">
        <v>304</v>
      </c>
      <c r="D72" s="133" t="s">
        <v>295</v>
      </c>
      <c r="E72" s="122" t="s">
        <v>311</v>
      </c>
      <c r="F72" s="125" t="s">
        <v>312</v>
      </c>
      <c r="G72" s="140" t="s">
        <v>125</v>
      </c>
      <c r="H72" s="138" t="s">
        <v>125</v>
      </c>
      <c r="I72" s="133" t="s">
        <v>166</v>
      </c>
      <c r="J72" s="222" t="s">
        <v>125</v>
      </c>
      <c r="K72" s="45" t="s">
        <v>2140</v>
      </c>
      <c r="L72" s="223" t="s">
        <v>125</v>
      </c>
      <c r="M72" s="308" t="s">
        <v>2141</v>
      </c>
      <c r="N72" s="85">
        <v>0</v>
      </c>
      <c r="O72" s="225"/>
    </row>
    <row r="73" spans="1:15" s="4" customFormat="1" ht="4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3" t="s">
        <v>129</v>
      </c>
      <c r="N73" s="236">
        <v>0.05</v>
      </c>
      <c r="O73" s="282" t="s">
        <v>2142</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2</v>
      </c>
      <c r="L74" s="235">
        <v>2</v>
      </c>
      <c r="M74" s="362">
        <v>2</v>
      </c>
      <c r="N74" s="85">
        <v>0</v>
      </c>
      <c r="O74" s="225" t="s">
        <v>2143</v>
      </c>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45">
        <v>0</v>
      </c>
      <c r="L75" s="235">
        <v>0</v>
      </c>
      <c r="M75" s="362">
        <v>0</v>
      </c>
      <c r="N75" s="85">
        <v>0</v>
      </c>
      <c r="O75" s="225" t="s">
        <v>2144</v>
      </c>
    </row>
    <row r="76" spans="1:15" s="4" customFormat="1" ht="204" x14ac:dyDescent="0.25">
      <c r="A76" s="82">
        <v>70</v>
      </c>
      <c r="B76" s="133" t="s">
        <v>293</v>
      </c>
      <c r="C76" s="133" t="s">
        <v>304</v>
      </c>
      <c r="D76" s="133" t="s">
        <v>300</v>
      </c>
      <c r="E76" s="122">
        <v>27</v>
      </c>
      <c r="F76" s="125" t="s">
        <v>320</v>
      </c>
      <c r="G76" s="140" t="s">
        <v>125</v>
      </c>
      <c r="H76" s="138" t="s">
        <v>125</v>
      </c>
      <c r="I76" s="133" t="s">
        <v>321</v>
      </c>
      <c r="J76" s="222">
        <v>16</v>
      </c>
      <c r="K76" s="132">
        <v>2600.25</v>
      </c>
      <c r="L76" s="261">
        <v>1027.25</v>
      </c>
      <c r="M76" s="479">
        <v>1027.25</v>
      </c>
      <c r="N76" s="85">
        <v>0</v>
      </c>
      <c r="O76" s="225" t="s">
        <v>2145</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132">
        <v>94865</v>
      </c>
      <c r="L77" s="235">
        <v>26332</v>
      </c>
      <c r="M77" s="362">
        <v>26332</v>
      </c>
      <c r="N77" s="85">
        <v>0</v>
      </c>
      <c r="O77" s="225" t="s">
        <v>2146</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2400</v>
      </c>
      <c r="L78" s="261">
        <v>1449</v>
      </c>
      <c r="M78" s="362">
        <v>1449</v>
      </c>
      <c r="N78" s="85">
        <v>0</v>
      </c>
      <c r="O78" s="225" t="s">
        <v>2147</v>
      </c>
    </row>
    <row r="79" spans="1:15" s="4" customFormat="1" ht="267.75" x14ac:dyDescent="0.25">
      <c r="A79" s="82">
        <v>73</v>
      </c>
      <c r="B79" s="133" t="s">
        <v>293</v>
      </c>
      <c r="C79" s="133" t="s">
        <v>304</v>
      </c>
      <c r="D79" s="133" t="s">
        <v>330</v>
      </c>
      <c r="E79" s="122">
        <v>28</v>
      </c>
      <c r="F79" s="125" t="s">
        <v>331</v>
      </c>
      <c r="G79" s="140" t="s">
        <v>125</v>
      </c>
      <c r="H79" s="138" t="s">
        <v>125</v>
      </c>
      <c r="I79" s="133" t="s">
        <v>321</v>
      </c>
      <c r="J79" s="222">
        <v>18</v>
      </c>
      <c r="K79" s="45">
        <v>5477</v>
      </c>
      <c r="L79" s="235" t="s">
        <v>2148</v>
      </c>
      <c r="M79" s="479">
        <v>6032.5</v>
      </c>
      <c r="N79" s="85">
        <v>0</v>
      </c>
      <c r="O79" s="225" t="s">
        <v>2149</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80275</v>
      </c>
      <c r="L80" s="235">
        <v>97427</v>
      </c>
      <c r="M80" s="362">
        <v>97427</v>
      </c>
      <c r="N80" s="85">
        <v>0</v>
      </c>
      <c r="O80" s="225" t="s">
        <v>2150</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v>10.5</v>
      </c>
      <c r="L81" s="261">
        <v>1012.74</v>
      </c>
      <c r="M81" s="379">
        <v>1012.74</v>
      </c>
      <c r="N81" s="85">
        <v>0</v>
      </c>
      <c r="O81" s="225" t="s">
        <v>2151</v>
      </c>
    </row>
    <row r="82" spans="1:15" s="4" customFormat="1" ht="89.25" x14ac:dyDescent="0.25">
      <c r="A82" s="82">
        <v>76</v>
      </c>
      <c r="B82" s="133" t="s">
        <v>293</v>
      </c>
      <c r="C82" s="133" t="s">
        <v>304</v>
      </c>
      <c r="D82" s="133" t="s">
        <v>339</v>
      </c>
      <c r="E82" s="122">
        <v>29</v>
      </c>
      <c r="F82" s="125" t="s">
        <v>340</v>
      </c>
      <c r="G82" s="140" t="s">
        <v>125</v>
      </c>
      <c r="H82" s="138" t="s">
        <v>125</v>
      </c>
      <c r="I82" s="133" t="s">
        <v>166</v>
      </c>
      <c r="J82" s="222">
        <v>20</v>
      </c>
      <c r="K82" s="132" t="s">
        <v>2152</v>
      </c>
      <c r="L82" s="144" t="s">
        <v>2152</v>
      </c>
      <c r="M82" s="132" t="s">
        <v>2152</v>
      </c>
      <c r="N82" s="85">
        <v>0</v>
      </c>
      <c r="O82" s="225" t="s">
        <v>2153</v>
      </c>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46">
        <v>0.1</v>
      </c>
      <c r="L83" s="148">
        <v>0.1</v>
      </c>
      <c r="M83" s="46">
        <v>0.1</v>
      </c>
      <c r="N83" s="85">
        <v>0</v>
      </c>
      <c r="O83" s="225"/>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132" t="s">
        <v>2154</v>
      </c>
      <c r="L84" s="144" t="s">
        <v>2154</v>
      </c>
      <c r="M84" s="132" t="s">
        <v>2154</v>
      </c>
      <c r="N84" s="85">
        <v>0</v>
      </c>
      <c r="O84" s="225" t="s">
        <v>2155</v>
      </c>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430">
        <v>0.6</v>
      </c>
      <c r="L85" s="148">
        <v>0.6</v>
      </c>
      <c r="M85" s="46">
        <v>0.6</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129</v>
      </c>
      <c r="L87" s="244" t="s">
        <v>129</v>
      </c>
      <c r="M87" s="63" t="s">
        <v>129</v>
      </c>
      <c r="N87" s="85">
        <v>0</v>
      </c>
      <c r="O87" s="225" t="s">
        <v>2156</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126</v>
      </c>
      <c r="L88" s="244" t="s">
        <v>126</v>
      </c>
      <c r="M88" s="63"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129</v>
      </c>
      <c r="L89" s="244" t="s">
        <v>129</v>
      </c>
      <c r="M89" s="63" t="s">
        <v>129</v>
      </c>
      <c r="N89" s="85">
        <v>0</v>
      </c>
      <c r="O89" s="225" t="s">
        <v>2157</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244" t="s">
        <v>126</v>
      </c>
      <c r="M90" s="63"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244" t="s">
        <v>126</v>
      </c>
      <c r="M91" s="63"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126</v>
      </c>
      <c r="L92" s="244" t="s">
        <v>126</v>
      </c>
      <c r="M92" s="63"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126</v>
      </c>
      <c r="L94" s="244" t="s">
        <v>126</v>
      </c>
      <c r="M94" s="38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129</v>
      </c>
      <c r="L95" s="244" t="s">
        <v>129</v>
      </c>
      <c r="M95" s="385" t="s">
        <v>129</v>
      </c>
      <c r="N95" s="85">
        <v>0</v>
      </c>
      <c r="O95" s="225" t="s">
        <v>2158</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126</v>
      </c>
      <c r="L96" s="244" t="s">
        <v>126</v>
      </c>
      <c r="M96" s="38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126</v>
      </c>
      <c r="L97" s="244" t="s">
        <v>126</v>
      </c>
      <c r="M97" s="38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38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3" t="s">
        <v>129</v>
      </c>
      <c r="N99" s="85">
        <v>0</v>
      </c>
      <c r="O99" s="225" t="s">
        <v>2159</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t="s">
        <v>407</v>
      </c>
      <c r="M100" s="385" t="s">
        <v>129</v>
      </c>
      <c r="N100" s="480">
        <v>0.5</v>
      </c>
      <c r="O100" s="225" t="s">
        <v>2160</v>
      </c>
    </row>
    <row r="101" spans="1:15" s="4" customFormat="1" ht="165.75"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126</v>
      </c>
      <c r="M101" s="385" t="s">
        <v>129</v>
      </c>
      <c r="N101" s="85">
        <v>0</v>
      </c>
      <c r="O101" s="225" t="s">
        <v>2161</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129</v>
      </c>
      <c r="L103" s="244" t="s">
        <v>126</v>
      </c>
      <c r="M103" s="385"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126</v>
      </c>
      <c r="L104" s="244" t="s">
        <v>126</v>
      </c>
      <c r="M104" s="385"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129</v>
      </c>
      <c r="L105" s="244" t="s">
        <v>126</v>
      </c>
      <c r="M105" s="385"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126</v>
      </c>
      <c r="L106" s="244" t="s">
        <v>126</v>
      </c>
      <c r="M106" s="385"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126</v>
      </c>
      <c r="L107" s="244" t="s">
        <v>126</v>
      </c>
      <c r="M107" s="385"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126</v>
      </c>
      <c r="L108" s="244" t="s">
        <v>126</v>
      </c>
      <c r="M108" s="385"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126</v>
      </c>
      <c r="L109" s="244" t="s">
        <v>126</v>
      </c>
      <c r="M109" s="385"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126</v>
      </c>
      <c r="L110" s="244" t="s">
        <v>126</v>
      </c>
      <c r="M110" s="385"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126</v>
      </c>
      <c r="L111" s="244" t="s">
        <v>126</v>
      </c>
      <c r="M111" s="385"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126</v>
      </c>
      <c r="L112" s="244" t="s">
        <v>126</v>
      </c>
      <c r="M112" s="385"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126</v>
      </c>
      <c r="M113" s="385" t="s">
        <v>126</v>
      </c>
      <c r="N113" s="85">
        <v>0</v>
      </c>
      <c r="O113" s="225"/>
    </row>
    <row r="114" spans="1:15" s="4" customFormat="1" ht="89.25" customHeight="1"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434</v>
      </c>
      <c r="M114" s="38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23" t="s">
        <v>125</v>
      </c>
      <c r="M115" s="108"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t="s">
        <v>407</v>
      </c>
      <c r="M116" s="108"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144" t="s">
        <v>407</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144" t="s">
        <v>407</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144" t="s">
        <v>407</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38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144" t="s">
        <v>407</v>
      </c>
      <c r="M122" s="38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144" t="s">
        <v>407</v>
      </c>
      <c r="M123" s="38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144" t="s">
        <v>407</v>
      </c>
      <c r="M124" s="38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144" t="s">
        <v>407</v>
      </c>
      <c r="M125" s="38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144" t="s">
        <v>407</v>
      </c>
      <c r="M126" s="38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38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38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127" t="s">
        <v>129</v>
      </c>
      <c r="N129" s="250">
        <v>0.1</v>
      </c>
      <c r="O129" s="225" t="s">
        <v>2162</v>
      </c>
    </row>
    <row r="130" spans="1:16" s="4" customFormat="1" ht="140.25" x14ac:dyDescent="0.25">
      <c r="A130" s="82">
        <v>124</v>
      </c>
      <c r="B130" s="133" t="s">
        <v>293</v>
      </c>
      <c r="C130" s="133" t="s">
        <v>464</v>
      </c>
      <c r="D130" s="133" t="s">
        <v>300</v>
      </c>
      <c r="E130" s="122">
        <v>38</v>
      </c>
      <c r="F130" s="125" t="s">
        <v>466</v>
      </c>
      <c r="G130" s="140">
        <v>22</v>
      </c>
      <c r="H130" s="139">
        <v>0.6</v>
      </c>
      <c r="I130" s="252">
        <v>7</v>
      </c>
      <c r="J130" s="141">
        <v>29</v>
      </c>
      <c r="K130" s="45">
        <v>3</v>
      </c>
      <c r="L130" s="253">
        <v>13</v>
      </c>
      <c r="M130" s="252">
        <v>4</v>
      </c>
      <c r="N130" s="255">
        <v>0.18461538461538463</v>
      </c>
      <c r="O130" s="225" t="s">
        <v>2163</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8">
        <v>5477</v>
      </c>
      <c r="L131" s="261">
        <v>6032.5</v>
      </c>
      <c r="M131" s="479">
        <v>6032.5</v>
      </c>
      <c r="N131" s="226">
        <v>0.3</v>
      </c>
      <c r="O131" s="431" t="s">
        <v>2164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80275</v>
      </c>
      <c r="L132" s="235">
        <v>97427</v>
      </c>
      <c r="M132" s="362">
        <v>97427</v>
      </c>
      <c r="N132" s="85">
        <v>0</v>
      </c>
      <c r="O132" s="431" t="s">
        <v>1537</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2165</v>
      </c>
      <c r="L133" s="261">
        <v>0.23</v>
      </c>
      <c r="M133" s="479">
        <v>0.23</v>
      </c>
      <c r="N133" s="85">
        <v>0</v>
      </c>
      <c r="O133" s="431" t="s">
        <v>2166</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3"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3"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3"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3"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3"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126</v>
      </c>
      <c r="M139" s="133"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38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t="s">
        <v>434</v>
      </c>
      <c r="L141" s="244" t="s">
        <v>407</v>
      </c>
      <c r="M141" s="385"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t="s">
        <v>434</v>
      </c>
      <c r="L142" s="244" t="s">
        <v>407</v>
      </c>
      <c r="M142" s="385"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44" t="s">
        <v>407</v>
      </c>
      <c r="M143" s="385"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244" t="s">
        <v>129</v>
      </c>
      <c r="M144" s="385"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3</v>
      </c>
      <c r="L145" s="257">
        <v>3</v>
      </c>
      <c r="M145" s="481">
        <v>3</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246" t="s">
        <v>129</v>
      </c>
      <c r="M147" s="387" t="s">
        <v>129</v>
      </c>
      <c r="N147" s="85">
        <v>0</v>
      </c>
      <c r="O147" s="225" t="s">
        <v>2167</v>
      </c>
    </row>
    <row r="148" spans="1:15" s="4" customFormat="1" ht="51" x14ac:dyDescent="0.25">
      <c r="A148" s="82">
        <v>142</v>
      </c>
      <c r="B148" s="133" t="s">
        <v>293</v>
      </c>
      <c r="C148" s="133" t="s">
        <v>493</v>
      </c>
      <c r="D148" s="133" t="s">
        <v>300</v>
      </c>
      <c r="E148" s="122" t="s">
        <v>501</v>
      </c>
      <c r="F148" s="125" t="s">
        <v>502</v>
      </c>
      <c r="G148" s="140" t="s">
        <v>125</v>
      </c>
      <c r="H148" s="138" t="s">
        <v>125</v>
      </c>
      <c r="I148" s="133" t="s">
        <v>177</v>
      </c>
      <c r="J148" s="222" t="s">
        <v>503</v>
      </c>
      <c r="K148" s="63" t="s">
        <v>129</v>
      </c>
      <c r="L148" s="246" t="s">
        <v>129</v>
      </c>
      <c r="M148" s="387" t="s">
        <v>129</v>
      </c>
      <c r="N148" s="85">
        <v>0</v>
      </c>
      <c r="O148" s="225" t="s">
        <v>2168</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126</v>
      </c>
      <c r="L149" s="246" t="s">
        <v>129</v>
      </c>
      <c r="M149" s="387" t="s">
        <v>126</v>
      </c>
      <c r="N149" s="85">
        <v>0</v>
      </c>
      <c r="O149" s="225" t="s">
        <v>2169</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129</v>
      </c>
      <c r="L150" s="246" t="s">
        <v>129</v>
      </c>
      <c r="M150" s="385" t="s">
        <v>129</v>
      </c>
      <c r="N150" s="226">
        <v>0.1</v>
      </c>
      <c r="O150" s="225" t="s">
        <v>2170</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57" t="s">
        <v>2171</v>
      </c>
      <c r="L151" s="223" t="s">
        <v>125</v>
      </c>
      <c r="M151" s="57" t="s">
        <v>2171</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63" t="s">
        <v>129</v>
      </c>
      <c r="L152" s="246" t="s">
        <v>129</v>
      </c>
      <c r="M152" s="387" t="s">
        <v>129</v>
      </c>
      <c r="N152" s="226">
        <v>0.1</v>
      </c>
      <c r="O152" s="225" t="s">
        <v>2172</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129</v>
      </c>
      <c r="L153" s="246" t="s">
        <v>129</v>
      </c>
      <c r="M153" s="387" t="s">
        <v>129</v>
      </c>
      <c r="N153" s="226">
        <v>0.25</v>
      </c>
      <c r="O153" s="225" t="s">
        <v>2173</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129</v>
      </c>
      <c r="L154" s="246" t="s">
        <v>129</v>
      </c>
      <c r="M154" s="385" t="s">
        <v>129</v>
      </c>
      <c r="N154" s="226">
        <v>0.25</v>
      </c>
      <c r="O154" s="268" t="s">
        <v>2174</v>
      </c>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129</v>
      </c>
      <c r="L155" s="246" t="s">
        <v>129</v>
      </c>
      <c r="M155" s="385" t="s">
        <v>129</v>
      </c>
      <c r="N155" s="226">
        <v>0.25</v>
      </c>
      <c r="O155" s="268" t="s">
        <v>2174</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38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129</v>
      </c>
      <c r="L157" s="246" t="s">
        <v>129</v>
      </c>
      <c r="M157" s="387" t="s">
        <v>129</v>
      </c>
      <c r="N157" s="85">
        <v>0</v>
      </c>
      <c r="O157" s="108" t="s">
        <v>2175</v>
      </c>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129</v>
      </c>
      <c r="L158" s="246" t="s">
        <v>129</v>
      </c>
      <c r="M158" s="387" t="s">
        <v>129</v>
      </c>
      <c r="N158" s="85">
        <v>0</v>
      </c>
      <c r="O158" s="108" t="s">
        <v>2175</v>
      </c>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126</v>
      </c>
      <c r="L159" s="246" t="s">
        <v>126</v>
      </c>
      <c r="M159" s="38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63" t="s">
        <v>129</v>
      </c>
      <c r="L160" s="246" t="s">
        <v>129</v>
      </c>
      <c r="M160" s="385" t="s">
        <v>129</v>
      </c>
      <c r="N160" s="85">
        <v>0</v>
      </c>
      <c r="O160" s="108" t="s">
        <v>2175</v>
      </c>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246" t="s">
        <v>129</v>
      </c>
      <c r="M161" s="385" t="s">
        <v>129</v>
      </c>
      <c r="N161" s="226">
        <v>0.1</v>
      </c>
      <c r="O161" s="225" t="s">
        <v>2176</v>
      </c>
    </row>
    <row r="162" spans="1:15" s="4" customFormat="1" ht="51" x14ac:dyDescent="0.25">
      <c r="A162" s="82">
        <v>156</v>
      </c>
      <c r="B162" s="133" t="s">
        <v>293</v>
      </c>
      <c r="C162" s="133" t="s">
        <v>532</v>
      </c>
      <c r="D162" s="133" t="s">
        <v>295</v>
      </c>
      <c r="E162" s="122" t="s">
        <v>535</v>
      </c>
      <c r="F162" s="125" t="s">
        <v>536</v>
      </c>
      <c r="G162" s="140" t="s">
        <v>125</v>
      </c>
      <c r="H162" s="138" t="s">
        <v>125</v>
      </c>
      <c r="I162" s="133" t="s">
        <v>166</v>
      </c>
      <c r="J162" s="222" t="s">
        <v>125</v>
      </c>
      <c r="K162" s="57" t="s">
        <v>2177</v>
      </c>
      <c r="L162" s="223" t="s">
        <v>125</v>
      </c>
      <c r="M162" s="108" t="s">
        <v>2108</v>
      </c>
      <c r="N162" s="85">
        <v>0</v>
      </c>
      <c r="O162" s="225" t="s">
        <v>2178</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6" t="s">
        <v>129</v>
      </c>
      <c r="M163" s="24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226">
        <v>0.1</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247" t="s">
        <v>129</v>
      </c>
      <c r="N165" s="226">
        <v>0.25</v>
      </c>
      <c r="O165" s="225" t="s">
        <v>2179</v>
      </c>
    </row>
    <row r="166" spans="1:15" s="4" customFormat="1" ht="63.75" x14ac:dyDescent="0.25">
      <c r="A166" s="82">
        <v>160</v>
      </c>
      <c r="B166" s="133" t="s">
        <v>293</v>
      </c>
      <c r="C166" s="133" t="s">
        <v>532</v>
      </c>
      <c r="D166" s="133" t="s">
        <v>354</v>
      </c>
      <c r="E166" s="122">
        <v>54</v>
      </c>
      <c r="F166" s="125" t="s">
        <v>541</v>
      </c>
      <c r="G166" s="140">
        <v>33</v>
      </c>
      <c r="H166" s="152">
        <v>0.1</v>
      </c>
      <c r="I166" s="133" t="s">
        <v>177</v>
      </c>
      <c r="J166" s="222">
        <v>46</v>
      </c>
      <c r="K166" s="63" t="s">
        <v>129</v>
      </c>
      <c r="L166" s="246" t="s">
        <v>129</v>
      </c>
      <c r="M166" s="247" t="s">
        <v>129</v>
      </c>
      <c r="N166" s="226">
        <v>0.1</v>
      </c>
      <c r="O166" s="225" t="s">
        <v>2180</v>
      </c>
    </row>
    <row r="167" spans="1:15" s="4" customFormat="1" ht="51" x14ac:dyDescent="0.25">
      <c r="A167" s="82">
        <v>161</v>
      </c>
      <c r="B167" s="133" t="s">
        <v>293</v>
      </c>
      <c r="C167" s="133" t="s">
        <v>542</v>
      </c>
      <c r="D167" s="133" t="s">
        <v>295</v>
      </c>
      <c r="E167" s="122">
        <v>55</v>
      </c>
      <c r="F167" s="125" t="s">
        <v>543</v>
      </c>
      <c r="G167" s="140">
        <v>34</v>
      </c>
      <c r="H167" s="139">
        <v>0.1</v>
      </c>
      <c r="I167" s="133" t="s">
        <v>124</v>
      </c>
      <c r="J167" s="141">
        <v>47</v>
      </c>
      <c r="K167" s="63" t="s">
        <v>129</v>
      </c>
      <c r="L167" s="246" t="s">
        <v>129</v>
      </c>
      <c r="M167" s="245" t="s">
        <v>129</v>
      </c>
      <c r="N167" s="226">
        <v>0.1</v>
      </c>
      <c r="O167" s="225" t="s">
        <v>2181</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7" t="s">
        <v>2182</v>
      </c>
      <c r="L168" s="223" t="s">
        <v>125</v>
      </c>
      <c r="M168" s="57" t="s">
        <v>2182</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129</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126</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126</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126</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259" t="s">
        <v>129</v>
      </c>
      <c r="N177" s="229">
        <v>0</v>
      </c>
      <c r="O177" s="230" t="s">
        <v>2183</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246" t="s">
        <v>129</v>
      </c>
      <c r="M178" s="245"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246" t="s">
        <v>129</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129</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246" t="s">
        <v>129</v>
      </c>
      <c r="M181" s="247" t="s">
        <v>129</v>
      </c>
      <c r="N181" s="85">
        <v>0</v>
      </c>
      <c r="O181" s="225" t="s">
        <v>2184</v>
      </c>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129</v>
      </c>
      <c r="L182" s="246"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129</v>
      </c>
      <c r="L183" s="246"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129</v>
      </c>
      <c r="L184" s="246" t="s">
        <v>129</v>
      </c>
      <c r="M184" s="245" t="s">
        <v>129</v>
      </c>
      <c r="N184" s="226">
        <v>0.1</v>
      </c>
      <c r="O184" s="225" t="s">
        <v>2185</v>
      </c>
    </row>
    <row r="185" spans="1:15" s="4" customFormat="1" ht="63.75" customHeight="1"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51"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6" t="s">
        <v>129</v>
      </c>
      <c r="M186" s="245" t="s">
        <v>129</v>
      </c>
      <c r="N186" s="661">
        <v>0.125</v>
      </c>
      <c r="O186" s="225" t="s">
        <v>2186</v>
      </c>
    </row>
    <row r="187" spans="1:15" s="4" customFormat="1" ht="51"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6" t="s">
        <v>129</v>
      </c>
      <c r="M187" s="245" t="s">
        <v>129</v>
      </c>
      <c r="N187" s="661">
        <v>0.125</v>
      </c>
      <c r="O187" s="225" t="s">
        <v>2186</v>
      </c>
    </row>
    <row r="188" spans="1:15" s="4" customFormat="1" ht="51"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6" t="s">
        <v>129</v>
      </c>
      <c r="M188" s="245" t="s">
        <v>129</v>
      </c>
      <c r="N188" s="661">
        <v>0.125</v>
      </c>
      <c r="O188" s="225" t="s">
        <v>2186</v>
      </c>
    </row>
    <row r="189" spans="1:15" s="4" customFormat="1" ht="51"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6" t="s">
        <v>129</v>
      </c>
      <c r="M189" s="245" t="s">
        <v>129</v>
      </c>
      <c r="N189" s="661">
        <v>0.125</v>
      </c>
      <c r="O189" s="225" t="s">
        <v>2186</v>
      </c>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6" t="s">
        <v>129</v>
      </c>
      <c r="M190" s="245" t="s">
        <v>129</v>
      </c>
      <c r="N190" s="661">
        <v>0.125</v>
      </c>
      <c r="O190" s="225" t="s">
        <v>2186</v>
      </c>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6" t="s">
        <v>129</v>
      </c>
      <c r="M191" s="245" t="s">
        <v>129</v>
      </c>
      <c r="N191" s="661">
        <v>0.125</v>
      </c>
      <c r="O191" s="225" t="s">
        <v>2186</v>
      </c>
    </row>
    <row r="192" spans="1:15" s="4" customFormat="1" ht="51"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6" t="s">
        <v>129</v>
      </c>
      <c r="M192" s="245" t="s">
        <v>129</v>
      </c>
      <c r="N192" s="661">
        <v>0.125</v>
      </c>
      <c r="O192" s="225" t="s">
        <v>2186</v>
      </c>
    </row>
    <row r="193" spans="1:15" s="4" customFormat="1" ht="51"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6" t="s">
        <v>129</v>
      </c>
      <c r="M193" s="245" t="s">
        <v>129</v>
      </c>
      <c r="N193" s="661">
        <v>0.125</v>
      </c>
      <c r="O193" s="225" t="s">
        <v>2186</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244" t="s">
        <v>129</v>
      </c>
      <c r="M194" s="245" t="s">
        <v>129</v>
      </c>
      <c r="N194" s="226">
        <v>0.1</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434</v>
      </c>
      <c r="L195" s="223" t="s">
        <v>125</v>
      </c>
      <c r="M195" s="142" t="s">
        <v>2187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48" t="s">
        <v>434</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48"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48"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48"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48"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48"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48"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48"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48" t="s">
        <v>126</v>
      </c>
      <c r="L205" s="223" t="s">
        <v>125</v>
      </c>
      <c r="M205" s="247" t="s">
        <v>129</v>
      </c>
      <c r="N205" s="661">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48"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48"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48"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48"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48"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48"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45" t="s">
        <v>1571</v>
      </c>
      <c r="N212" s="85">
        <v>0</v>
      </c>
      <c r="O212" s="225" t="s">
        <v>2188</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129</v>
      </c>
      <c r="L213" s="248" t="s">
        <v>407</v>
      </c>
      <c r="M213" s="249" t="s">
        <v>129</v>
      </c>
      <c r="N213" s="229">
        <v>0</v>
      </c>
      <c r="O213" s="230" t="s">
        <v>2189</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129</v>
      </c>
      <c r="L214" s="248" t="s">
        <v>129</v>
      </c>
      <c r="M214" s="245"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129</v>
      </c>
      <c r="L215" s="248" t="s">
        <v>129</v>
      </c>
      <c r="M215" s="245"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129</v>
      </c>
      <c r="L216" s="248" t="s">
        <v>129</v>
      </c>
      <c r="M216" s="245"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125</v>
      </c>
      <c r="L217" s="223" t="s">
        <v>125</v>
      </c>
      <c r="M217" s="245" t="s">
        <v>126</v>
      </c>
      <c r="N217" s="85">
        <v>0</v>
      </c>
      <c r="O217" s="225" t="s">
        <v>2190</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5"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126</v>
      </c>
      <c r="N219" s="85">
        <v>0</v>
      </c>
      <c r="O219" s="225" t="s">
        <v>2191</v>
      </c>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126</v>
      </c>
      <c r="N221" s="85">
        <v>0</v>
      </c>
      <c r="O221" s="225"/>
    </row>
    <row r="222" spans="1:15" s="4" customFormat="1" ht="76.5" x14ac:dyDescent="0.25">
      <c r="A222" s="82">
        <v>216</v>
      </c>
      <c r="B222" s="133" t="s">
        <v>601</v>
      </c>
      <c r="C222" s="133" t="s">
        <v>664</v>
      </c>
      <c r="D222" s="133" t="s">
        <v>354</v>
      </c>
      <c r="E222" s="122" t="s">
        <v>665</v>
      </c>
      <c r="F222" s="125" t="s">
        <v>666</v>
      </c>
      <c r="G222" s="140" t="s">
        <v>125</v>
      </c>
      <c r="H222" s="138" t="s">
        <v>125</v>
      </c>
      <c r="I222" s="133" t="s">
        <v>265</v>
      </c>
      <c r="J222" s="222">
        <v>55</v>
      </c>
      <c r="K222" s="45" t="s">
        <v>126</v>
      </c>
      <c r="L222" s="443" t="s">
        <v>2192</v>
      </c>
      <c r="M222" s="463" t="s">
        <v>2192</v>
      </c>
      <c r="N222" s="85">
        <v>0</v>
      </c>
      <c r="O222" s="225"/>
    </row>
    <row r="223" spans="1:15" s="4" customFormat="1" ht="178.5"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126</v>
      </c>
      <c r="M223" s="245" t="s">
        <v>126</v>
      </c>
      <c r="N223" s="226">
        <v>0</v>
      </c>
      <c r="O223" s="225" t="s">
        <v>2193</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129</v>
      </c>
      <c r="M224" s="245"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245" t="s">
        <v>129</v>
      </c>
      <c r="N225" s="226">
        <v>0.1</v>
      </c>
      <c r="O225" s="225" t="s">
        <v>2194</v>
      </c>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245"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245"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245"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2400</v>
      </c>
      <c r="L229" s="261" t="s">
        <v>2195</v>
      </c>
      <c r="M229" s="262">
        <v>3174.2</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10.5</v>
      </c>
      <c r="L230" s="235" t="s">
        <v>2196</v>
      </c>
      <c r="M230" s="263">
        <v>3174.2</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126</v>
      </c>
      <c r="L231" s="222" t="s">
        <v>135</v>
      </c>
      <c r="M231" s="245"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244" t="s">
        <v>129</v>
      </c>
      <c r="M232" s="245" t="s">
        <v>129</v>
      </c>
      <c r="N232" s="85">
        <v>0</v>
      </c>
      <c r="O232" s="225" t="s">
        <v>2197</v>
      </c>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244" t="s">
        <v>126</v>
      </c>
      <c r="M233" s="245"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129</v>
      </c>
      <c r="M234" s="245"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63.7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129</v>
      </c>
      <c r="M236" s="245" t="s">
        <v>129</v>
      </c>
      <c r="N236" s="85">
        <v>0</v>
      </c>
      <c r="O236" s="225" t="s">
        <v>2198</v>
      </c>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129</v>
      </c>
      <c r="M237" s="245" t="s">
        <v>129</v>
      </c>
      <c r="N237" s="85">
        <v>0</v>
      </c>
      <c r="O237" s="225" t="s">
        <v>2199</v>
      </c>
    </row>
    <row r="238" spans="1:15" s="4" customFormat="1" ht="76.5" x14ac:dyDescent="0.25">
      <c r="A238" s="82">
        <v>232</v>
      </c>
      <c r="B238" s="133" t="s">
        <v>601</v>
      </c>
      <c r="C238" s="133" t="s">
        <v>692</v>
      </c>
      <c r="D238" s="133" t="s">
        <v>692</v>
      </c>
      <c r="E238" s="122">
        <v>74</v>
      </c>
      <c r="F238" s="125" t="s">
        <v>698</v>
      </c>
      <c r="G238" s="140" t="s">
        <v>125</v>
      </c>
      <c r="H238" s="138" t="s">
        <v>125</v>
      </c>
      <c r="I238" s="133" t="s">
        <v>124</v>
      </c>
      <c r="J238" s="222">
        <v>62</v>
      </c>
      <c r="K238" s="63" t="s">
        <v>126</v>
      </c>
      <c r="L238" s="244" t="s">
        <v>126</v>
      </c>
      <c r="M238" s="245" t="s">
        <v>129</v>
      </c>
      <c r="N238" s="85">
        <v>0</v>
      </c>
      <c r="O238" s="225" t="s">
        <v>2200</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245" t="s">
        <v>129</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245" t="s">
        <v>129</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45"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245" t="s">
        <v>129</v>
      </c>
      <c r="N244" s="85">
        <v>0</v>
      </c>
      <c r="O244" s="225" t="s">
        <v>2201</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126</v>
      </c>
      <c r="L245" s="223" t="s">
        <v>125</v>
      </c>
      <c r="M245" s="24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245"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126</v>
      </c>
      <c r="L247" s="223" t="s">
        <v>125</v>
      </c>
      <c r="M247" s="24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45"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245" t="s">
        <v>126</v>
      </c>
      <c r="N250" s="226">
        <v>0</v>
      </c>
      <c r="O250" s="225" t="s">
        <v>2202</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126</v>
      </c>
      <c r="L251" s="244" t="s">
        <v>407</v>
      </c>
      <c r="M251" s="245"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t="s">
        <v>407</v>
      </c>
      <c r="M252" s="24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t="s">
        <v>407</v>
      </c>
      <c r="M253" s="24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t="s">
        <v>407</v>
      </c>
      <c r="M254" s="24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244" t="s">
        <v>407</v>
      </c>
      <c r="M255" s="245" t="s">
        <v>129</v>
      </c>
      <c r="N255" s="226">
        <v>0.1</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245" t="s">
        <v>129</v>
      </c>
      <c r="N256" s="226">
        <v>0.1</v>
      </c>
      <c r="O256" s="225" t="s">
        <v>2203</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24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0.01</v>
      </c>
      <c r="L258" s="265">
        <v>0.01</v>
      </c>
      <c r="M258" s="482">
        <v>0.01</v>
      </c>
      <c r="N258" s="226">
        <v>0.2</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120</v>
      </c>
      <c r="L259" s="235">
        <v>1756</v>
      </c>
      <c r="M259" s="227">
        <v>1756</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1699</v>
      </c>
      <c r="L260" s="235">
        <v>1699</v>
      </c>
      <c r="M260" s="227">
        <v>1699</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245" t="s">
        <v>129</v>
      </c>
      <c r="N262" s="1535">
        <v>0.3</v>
      </c>
      <c r="O262" s="225" t="s">
        <v>2204</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244" t="s">
        <v>129</v>
      </c>
      <c r="M263" s="245" t="s">
        <v>129</v>
      </c>
      <c r="N263" s="1536"/>
      <c r="O263" s="225" t="s">
        <v>2205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129</v>
      </c>
      <c r="L264" s="244" t="s">
        <v>129</v>
      </c>
      <c r="M264" s="245" t="s">
        <v>129</v>
      </c>
      <c r="N264" s="1535">
        <v>0.3</v>
      </c>
      <c r="O264" s="225" t="s">
        <v>2206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244" t="s">
        <v>129</v>
      </c>
      <c r="M265" s="245" t="s">
        <v>129</v>
      </c>
      <c r="N265" s="1536"/>
      <c r="O265" s="225" t="s">
        <v>2207</v>
      </c>
    </row>
    <row r="266" spans="1:15" x14ac:dyDescent="0.25">
      <c r="E266" s="95"/>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sheetData>
  <sheetProtection formatCells="0" formatColumns="0" formatRows="0" insertColumns="0" insertHyperlinks="0"/>
  <mergeCells count="36">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64:G265"/>
    <mergeCell ref="H264:H265"/>
    <mergeCell ref="N264:N265"/>
    <mergeCell ref="G245:G249"/>
    <mergeCell ref="G250:G254"/>
    <mergeCell ref="G262:G263"/>
    <mergeCell ref="H262:H263"/>
    <mergeCell ref="N262:N263"/>
  </mergeCells>
  <dataValidations count="8">
    <dataValidation type="list" allowBlank="1" showInputMessage="1" showErrorMessage="1" sqref="N258" xr:uid="{E4E9CFD6-C0B5-4360-8531-CD45A17AE6B5}">
      <formula1>"0%,20%"</formula1>
    </dataValidation>
    <dataValidation type="list" allowBlank="1" showInputMessage="1" showErrorMessage="1" sqref="N131" xr:uid="{A7652163-109C-483A-8DCC-94531132E014}">
      <formula1>"0%,30%"</formula1>
    </dataValidation>
    <dataValidation type="list" allowBlank="1" showInputMessage="1" showErrorMessage="1" sqref="N100" xr:uid="{F16304DB-EDE5-424D-A21B-1F5BEECCBA6A}">
      <formula1>"0%,20%,39%,50%"</formula1>
    </dataValidation>
    <dataValidation type="whole" allowBlank="1" showInputMessage="1" showErrorMessage="1" sqref="I130 L231 K130:M130 L185:M185 K114:K115 K43 L261:M261 L114:M114 K67:K68 K20 K74:K75 K145 K102 K259:K260 K78:K80 K134 K141:K142 L235:M235 M197" xr:uid="{1DB417BF-3E9E-4464-A21D-FE4EB5520590}">
      <formula1>0</formula1>
      <formula2>10000000</formula2>
    </dataValidation>
    <dataValidation type="list" allowBlank="1" showInputMessage="1" showErrorMessage="1" sqref="L94:M97 K140 M178:M179 K114:M114 K147:K149 K223 K152:K155 K232:K234 K143 K45:K56 K157:K160 K214:K216 K218:K221 K169:K184 K244:K255 K94:K101 K163:K166 K103:K112 K135:K138" xr:uid="{006C8047-76D5-43E5-919B-073A43E2D780}">
      <formula1>"SI,NO,NO APLICA"</formula1>
    </dataValidation>
    <dataValidation type="list" allowBlank="1" showInputMessage="1" showErrorMessage="1" sqref="I129 M11:M16 M7:M9 M167 M163 L194:M194 L45:M55 K69:M69 K144:M144 M184 K39:L41 M231 K57:M57 M18:M19 M161 K65:M65 K129:M129 K21:M21 L238 L223:L224 K167 K256:M257 M23:M24 K186:K194 K262:M265 K87:M92 M150 K231 K7:K9 K63:L63 K66 K71 K73 K11:K16 K224:K228 K213 K18:K19 K23:K33 K59 K217 K236:K242 K35:K37 L36:L37 K150 K161 M217 M236:M244 M223:M225 M186:M193" xr:uid="{06D8C053-5D70-40D2-B5B9-AA567FE593DA}">
      <formula1>"SI,NO"</formula1>
    </dataValidation>
    <dataValidation type="list" allowBlank="1" showInputMessage="1" showErrorMessage="1" sqref="M154:M155 L98:M98 M159:M160 L135:L139 L103:M113 M100:M101 L101 M134:M139" xr:uid="{9A5698FF-8722-42B9-8052-020E01E717EB}">
      <formula1>"SI,NO,NO APLICA,VACIO"</formula1>
    </dataValidation>
    <dataValidation type="list" allowBlank="1" showInputMessage="1" showErrorMessage="1" sqref="L186:L193 L157:L161 L166:L167 M39:M41 M156:M158 L250:L255 L236:L237 M140:M143 L169 M59 L181:L184 M73 L163 M66 L99:M99 L150 L232:M234 M198:M211 M25:M33 M63 M180:M183 M71 L141:L143 L152:L155 M35:M37 L178:L179 M164:M166 L213:M216 M245:M255 L147:M149 M152:M153 M226:M228 M218:M221 M196 M121:M128 M169:M177" xr:uid="{9228231D-9323-43CA-92ED-E97D831D9AEA}">
      <formula1>"SI,NO,VACIO"</formula1>
    </dataValidation>
  </dataValidations>
  <hyperlinks>
    <hyperlink ref="O35" r:id="rId1" xr:uid="{EF613B30-9451-464D-9C76-3F03163446DD}"/>
    <hyperlink ref="O66" r:id="rId2" xr:uid="{D5941878-7005-42FF-BA7D-7913C2B4152F}"/>
    <hyperlink ref="O73" r:id="rId3" xr:uid="{6E854E7A-E1BB-4D32-A5AB-046E1EE4CC74}"/>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V91"/>
  <sheetViews>
    <sheetView showGridLines="0" topLeftCell="H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7.7109375" style="198" customWidth="1"/>
    <col min="5" max="5" width="11.42578125" style="198" bestFit="1"/>
    <col min="6" max="6" width="26.85546875" style="198" customWidth="1"/>
    <col min="7" max="7" width="11.42578125" style="198" bestFit="1"/>
    <col min="8" max="8" width="13.140625" style="198" bestFit="1" customWidth="1"/>
    <col min="9" max="9" width="12" style="198" customWidth="1"/>
    <col min="10" max="10" width="12.5703125" style="198" bestFit="1" customWidth="1"/>
    <col min="11" max="11" width="25.85546875" style="198" customWidth="1"/>
    <col min="12" max="12" width="31.42578125" style="198" customWidth="1"/>
    <col min="13" max="14" width="11.42578125" style="198"/>
    <col min="15" max="15" width="15.7109375" style="198" customWidth="1"/>
    <col min="16" max="16" width="11.42578125" style="24"/>
    <col min="17" max="17" width="30.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26.25" customHeight="1" x14ac:dyDescent="0.25">
      <c r="A2" s="1425">
        <v>1</v>
      </c>
      <c r="B2" s="1428" t="s">
        <v>774</v>
      </c>
      <c r="C2" s="1460">
        <v>0.3</v>
      </c>
      <c r="D2" s="1463">
        <f>+(G2*J2)+(G7*J7)+(G12*J12)</f>
        <v>0.94000000000000006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+'1015 IDRD Ver.'!N7</f>
        <v>0.4</v>
      </c>
      <c r="Q2" s="301" t="s">
        <v>778</v>
      </c>
      <c r="R2" s="302" t="s">
        <v>1588</v>
      </c>
      <c r="S2" s="302" t="s">
        <v>2208</v>
      </c>
      <c r="T2" s="302" t="s">
        <v>1590</v>
      </c>
      <c r="U2" s="302" t="s">
        <v>2209</v>
      </c>
      <c r="V2" s="302" t="s">
        <v>1588</v>
      </c>
    </row>
    <row r="3" spans="1:22" ht="26.25" customHeight="1" x14ac:dyDescent="0.25">
      <c r="A3" s="1426"/>
      <c r="B3" s="1429"/>
      <c r="C3" s="1461"/>
      <c r="D3" s="1458"/>
      <c r="E3" s="1447"/>
      <c r="F3" s="1444"/>
      <c r="G3" s="1504"/>
      <c r="H3" s="1507"/>
      <c r="I3" s="1500"/>
      <c r="J3" s="1500"/>
      <c r="K3" s="26" t="s">
        <v>784</v>
      </c>
      <c r="L3" s="26" t="s">
        <v>785</v>
      </c>
      <c r="M3" s="20">
        <v>0.4</v>
      </c>
      <c r="N3" s="162">
        <f>+M3*G2*C2</f>
        <v>3.5999999999999997E-2</v>
      </c>
      <c r="O3" s="163">
        <f>+'1015 IDRD Ver.'!N11</f>
        <v>0.2</v>
      </c>
      <c r="Q3" s="301" t="s">
        <v>786</v>
      </c>
      <c r="R3" s="302" t="s">
        <v>2210</v>
      </c>
      <c r="S3" s="302" t="s">
        <v>2211</v>
      </c>
      <c r="T3" s="302" t="s">
        <v>2211</v>
      </c>
      <c r="U3" s="302" t="s">
        <v>2210</v>
      </c>
      <c r="V3" s="302" t="s">
        <v>2212</v>
      </c>
    </row>
    <row r="4" spans="1:22" ht="26.25" customHeight="1" x14ac:dyDescent="0.25">
      <c r="A4" s="1426"/>
      <c r="B4" s="1429"/>
      <c r="C4" s="1461"/>
      <c r="D4" s="1458"/>
      <c r="E4" s="1447"/>
      <c r="F4" s="1444"/>
      <c r="G4" s="1504"/>
      <c r="H4" s="1507"/>
      <c r="I4" s="1500"/>
      <c r="J4" s="1500"/>
      <c r="K4" s="26" t="s">
        <v>789</v>
      </c>
      <c r="L4" s="26" t="s">
        <v>790</v>
      </c>
      <c r="M4" s="20">
        <v>0.05</v>
      </c>
      <c r="N4" s="162">
        <f>+M4*G2*C2</f>
        <v>4.4999999999999997E-3</v>
      </c>
      <c r="O4" s="163">
        <f>+'1015 IDRD Ver.'!N17</f>
        <v>0.05</v>
      </c>
      <c r="Q4" s="301" t="s">
        <v>791</v>
      </c>
      <c r="R4" s="302" t="s">
        <v>2213</v>
      </c>
      <c r="S4" s="302" t="s">
        <v>2214</v>
      </c>
      <c r="T4" s="302" t="s">
        <v>792</v>
      </c>
      <c r="U4" s="302" t="s">
        <v>2215</v>
      </c>
      <c r="V4" s="302" t="s">
        <v>2216</v>
      </c>
    </row>
    <row r="5" spans="1:22" ht="26.25" customHeight="1" thickBot="1" x14ac:dyDescent="0.3">
      <c r="A5" s="1426"/>
      <c r="B5" s="1429"/>
      <c r="C5" s="1461"/>
      <c r="D5" s="1458"/>
      <c r="E5" s="1447"/>
      <c r="F5" s="1444"/>
      <c r="G5" s="1504"/>
      <c r="H5" s="1507"/>
      <c r="I5" s="1500"/>
      <c r="J5" s="1500"/>
      <c r="K5" s="101" t="s">
        <v>797</v>
      </c>
      <c r="L5" s="101" t="s">
        <v>798</v>
      </c>
      <c r="M5" s="164">
        <v>0.15</v>
      </c>
      <c r="N5" s="165">
        <f>+M5*G2*C2</f>
        <v>1.35E-2</v>
      </c>
      <c r="O5" s="166">
        <f>+'1015 IDRD Ver.'!N20</f>
        <v>0.15</v>
      </c>
      <c r="Q5" s="301" t="s">
        <v>799</v>
      </c>
      <c r="R5" s="301">
        <v>0.47</v>
      </c>
      <c r="S5" s="301">
        <v>0.72</v>
      </c>
      <c r="T5" s="301">
        <v>0.59</v>
      </c>
      <c r="U5" s="301">
        <v>0.86</v>
      </c>
      <c r="V5" s="301">
        <f>+D91</f>
        <v>0.82279339316239331</v>
      </c>
    </row>
    <row r="6" spans="1:22" ht="26.25" customHeight="1"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26.2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+'1015 IDRD Ver.'!N21</f>
        <v>0.1</v>
      </c>
    </row>
    <row r="8" spans="1:22" ht="26.25" customHeight="1" x14ac:dyDescent="0.25">
      <c r="A8" s="1426"/>
      <c r="B8" s="1429"/>
      <c r="C8" s="1461"/>
      <c r="D8" s="1458"/>
      <c r="E8" s="1441"/>
      <c r="F8" s="1444"/>
      <c r="G8" s="1504"/>
      <c r="H8" s="1507"/>
      <c r="I8" s="1500"/>
      <c r="J8" s="1500"/>
      <c r="K8" s="26" t="s">
        <v>805</v>
      </c>
      <c r="L8" s="26" t="s">
        <v>806</v>
      </c>
      <c r="M8" s="20">
        <v>0.2</v>
      </c>
      <c r="N8" s="162">
        <f>+M8*G$7*C$2</f>
        <v>2.0999999999999998E-2</v>
      </c>
      <c r="O8" s="163">
        <f>+'1015 IDRD Ver.'!N36</f>
        <v>0.2</v>
      </c>
    </row>
    <row r="9" spans="1:22" ht="26.25" customHeight="1" x14ac:dyDescent="0.25">
      <c r="A9" s="1426"/>
      <c r="B9" s="1429"/>
      <c r="C9" s="1461"/>
      <c r="D9" s="1458"/>
      <c r="E9" s="1441"/>
      <c r="F9" s="1444"/>
      <c r="G9" s="1504"/>
      <c r="H9" s="1507"/>
      <c r="I9" s="1500"/>
      <c r="J9" s="1500"/>
      <c r="K9" s="26" t="s">
        <v>807</v>
      </c>
      <c r="L9" s="26" t="s">
        <v>808</v>
      </c>
      <c r="M9" s="20">
        <v>0.4</v>
      </c>
      <c r="N9" s="162">
        <f>+M9*G$7*C$2</f>
        <v>4.1999999999999996E-2</v>
      </c>
      <c r="O9" s="163">
        <f>+'1015 IDRD Ver.'!N38</f>
        <v>0.4</v>
      </c>
    </row>
    <row r="10" spans="1:22" ht="26.25" customHeight="1" thickBot="1" x14ac:dyDescent="0.3">
      <c r="A10" s="1426"/>
      <c r="B10" s="1429"/>
      <c r="C10" s="1461"/>
      <c r="D10" s="1458"/>
      <c r="E10" s="1441"/>
      <c r="F10" s="1444"/>
      <c r="G10" s="1504"/>
      <c r="H10" s="1507"/>
      <c r="I10" s="1500"/>
      <c r="J10" s="1500"/>
      <c r="K10" s="101" t="s">
        <v>809</v>
      </c>
      <c r="L10" s="101" t="s">
        <v>810</v>
      </c>
      <c r="M10" s="164">
        <v>0.3</v>
      </c>
      <c r="N10" s="165">
        <f>+M10*G$7*C$2</f>
        <v>3.15E-2</v>
      </c>
      <c r="O10" s="166">
        <f>+'1015 IDRD Ver.'!N43</f>
        <v>0.3</v>
      </c>
    </row>
    <row r="11" spans="1:22" ht="26.25"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26.2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+'1015 IDRD Ver.'!N57</f>
        <v>0.1</v>
      </c>
    </row>
    <row r="13" spans="1:22" ht="26.25" customHeight="1" x14ac:dyDescent="0.25">
      <c r="A13" s="1426"/>
      <c r="B13" s="1429"/>
      <c r="C13" s="1461"/>
      <c r="D13" s="1458"/>
      <c r="E13" s="1447"/>
      <c r="F13" s="1444"/>
      <c r="G13" s="1504"/>
      <c r="H13" s="1507"/>
      <c r="I13" s="1500"/>
      <c r="J13" s="1500"/>
      <c r="K13" s="26" t="s">
        <v>814</v>
      </c>
      <c r="L13" s="26" t="s">
        <v>815</v>
      </c>
      <c r="M13" s="20">
        <v>0.1</v>
      </c>
      <c r="N13" s="162">
        <f>+M13*G$12*C$2</f>
        <v>1.0499999999999999E-2</v>
      </c>
      <c r="O13" s="163">
        <f>+'1015 IDRD Ver.'!N59</f>
        <v>0.1</v>
      </c>
    </row>
    <row r="14" spans="1:22" ht="26.25" customHeight="1" x14ac:dyDescent="0.25">
      <c r="A14" s="1426"/>
      <c r="B14" s="1429"/>
      <c r="C14" s="1461"/>
      <c r="D14" s="1458"/>
      <c r="E14" s="1447"/>
      <c r="F14" s="1444"/>
      <c r="G14" s="1504"/>
      <c r="H14" s="1507"/>
      <c r="I14" s="1500"/>
      <c r="J14" s="1500"/>
      <c r="K14" s="26" t="s">
        <v>816</v>
      </c>
      <c r="L14" s="26" t="s">
        <v>817</v>
      </c>
      <c r="M14" s="20">
        <v>0.5</v>
      </c>
      <c r="N14" s="162">
        <f>+M14*G$12*C$2</f>
        <v>5.2499999999999998E-2</v>
      </c>
      <c r="O14" s="163">
        <f>+'1015 IDRD Ver.'!N61</f>
        <v>0.5</v>
      </c>
    </row>
    <row r="15" spans="1:22" ht="26.25" customHeight="1" thickBot="1" x14ac:dyDescent="0.3">
      <c r="A15" s="1426"/>
      <c r="B15" s="1429"/>
      <c r="C15" s="1461"/>
      <c r="D15" s="1458"/>
      <c r="E15" s="1447"/>
      <c r="F15" s="1444"/>
      <c r="G15" s="1504"/>
      <c r="H15" s="1507"/>
      <c r="I15" s="1500"/>
      <c r="J15" s="1500"/>
      <c r="K15" s="101" t="s">
        <v>818</v>
      </c>
      <c r="L15" s="101" t="s">
        <v>819</v>
      </c>
      <c r="M15" s="164">
        <v>0.3</v>
      </c>
      <c r="N15" s="165">
        <f>+M15*G$12*C$2</f>
        <v>3.15E-2</v>
      </c>
      <c r="O15" s="166">
        <f>+'1015 IDRD Ver.'!N63</f>
        <v>0.3</v>
      </c>
    </row>
    <row r="16" spans="1:22" ht="26.25"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26.25" customHeight="1" x14ac:dyDescent="0.25">
      <c r="A17" s="1449">
        <v>2</v>
      </c>
      <c r="B17" s="1451" t="s">
        <v>820</v>
      </c>
      <c r="C17" s="1454">
        <v>0.55000000000000004</v>
      </c>
      <c r="D17" s="1457">
        <f>+(G17*J17)+(G21*J21)+(G27*J27)+(G31*J31)+(G38*J38)+(G46*J46)+(G54*J54)</f>
        <v>0.78365384615384615</v>
      </c>
      <c r="E17" s="1440" t="s">
        <v>821</v>
      </c>
      <c r="F17" s="1443" t="s">
        <v>294</v>
      </c>
      <c r="G17" s="1503">
        <v>0.15</v>
      </c>
      <c r="H17" s="1506">
        <f>+M20</f>
        <v>1</v>
      </c>
      <c r="I17" s="1509">
        <f>+O20</f>
        <v>0.41153846153846158</v>
      </c>
      <c r="J17" s="1512">
        <f>+I17/H17</f>
        <v>0.41153846153846158</v>
      </c>
      <c r="K17" s="25" t="s">
        <v>822</v>
      </c>
      <c r="L17" s="25" t="s">
        <v>804</v>
      </c>
      <c r="M17" s="167">
        <v>0.1</v>
      </c>
      <c r="N17" s="168">
        <f>+M17*G$17*C$17</f>
        <v>8.2500000000000004E-3</v>
      </c>
      <c r="O17" s="169">
        <f>+'1015 IDRD Ver.'!N65</f>
        <v>0.1</v>
      </c>
    </row>
    <row r="18" spans="1:15" ht="26.25" customHeight="1" x14ac:dyDescent="0.25">
      <c r="A18" s="1441"/>
      <c r="B18" s="1452"/>
      <c r="C18" s="1455"/>
      <c r="D18" s="1458"/>
      <c r="E18" s="1441"/>
      <c r="F18" s="1444"/>
      <c r="G18" s="1504"/>
      <c r="H18" s="1507"/>
      <c r="I18" s="1510"/>
      <c r="J18" s="1513"/>
      <c r="K18" s="26" t="s">
        <v>823</v>
      </c>
      <c r="L18" s="26" t="s">
        <v>824</v>
      </c>
      <c r="M18" s="22">
        <v>0.05</v>
      </c>
      <c r="N18" s="21">
        <f>+M18*G$17*C$17</f>
        <v>4.1250000000000002E-3</v>
      </c>
      <c r="O18" s="170">
        <f>+'1015 IDRD Ver.'!N66</f>
        <v>0.05</v>
      </c>
    </row>
    <row r="19" spans="1:15" ht="26.25" customHeight="1"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+'1015 IDRD Ver.'!N68</f>
        <v>0.26153846153846155</v>
      </c>
    </row>
    <row r="20" spans="1:15" ht="26.25" customHeight="1" thickBot="1" x14ac:dyDescent="0.3">
      <c r="A20" s="1441"/>
      <c r="B20" s="1452"/>
      <c r="C20" s="1455"/>
      <c r="D20" s="1458"/>
      <c r="E20" s="1442"/>
      <c r="F20" s="1445"/>
      <c r="G20" s="1505"/>
      <c r="H20" s="1508"/>
      <c r="I20" s="1511"/>
      <c r="J20" s="1514"/>
      <c r="K20" s="97" t="s">
        <v>800</v>
      </c>
      <c r="L20" s="98">
        <f>+O20/M20</f>
        <v>0.41153846153846158</v>
      </c>
      <c r="M20" s="99">
        <f>SUM(M17:M19)</f>
        <v>1</v>
      </c>
      <c r="N20" s="100">
        <f>SUM(N17:N19)</f>
        <v>8.2500000000000004E-2</v>
      </c>
      <c r="O20" s="174">
        <f>+O17+O18+O19</f>
        <v>0.41153846153846158</v>
      </c>
    </row>
    <row r="21" spans="1:15" ht="26.2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+'1015 IDRD Ver.'!N69</f>
        <v>0.1</v>
      </c>
    </row>
    <row r="22" spans="1:15" ht="26.25" customHeight="1" x14ac:dyDescent="0.25">
      <c r="A22" s="1441"/>
      <c r="B22" s="1452"/>
      <c r="C22" s="1455"/>
      <c r="D22" s="1458"/>
      <c r="E22" s="1441"/>
      <c r="F22" s="1444"/>
      <c r="G22" s="1504"/>
      <c r="H22" s="1507"/>
      <c r="I22" s="1500"/>
      <c r="J22" s="1500"/>
      <c r="K22" s="26" t="s">
        <v>831</v>
      </c>
      <c r="L22" s="26" t="s">
        <v>832</v>
      </c>
      <c r="M22" s="22">
        <v>0.05</v>
      </c>
      <c r="N22" s="21">
        <f>+M22*G$21*C$17</f>
        <v>4.1250000000000002E-3</v>
      </c>
      <c r="O22" s="170">
        <f>+'1015 IDRD Ver.'!N71</f>
        <v>0.05</v>
      </c>
    </row>
    <row r="23" spans="1:15" ht="26.25" customHeight="1" x14ac:dyDescent="0.25">
      <c r="A23" s="1441"/>
      <c r="B23" s="1452"/>
      <c r="C23" s="1455"/>
      <c r="D23" s="1458"/>
      <c r="E23" s="1441"/>
      <c r="F23" s="1444"/>
      <c r="G23" s="1504"/>
      <c r="H23" s="1507"/>
      <c r="I23" s="1500"/>
      <c r="J23" s="1500"/>
      <c r="K23" s="26" t="s">
        <v>833</v>
      </c>
      <c r="L23" s="26" t="s">
        <v>824</v>
      </c>
      <c r="M23" s="22">
        <v>0.05</v>
      </c>
      <c r="N23" s="21">
        <f>+M23*G$21*C$17</f>
        <v>4.1250000000000002E-3</v>
      </c>
      <c r="O23" s="170">
        <f>+'1015 IDRD Ver.'!N73</f>
        <v>0.05</v>
      </c>
    </row>
    <row r="24" spans="1:15" ht="26.25" customHeight="1" x14ac:dyDescent="0.25">
      <c r="A24" s="1441"/>
      <c r="B24" s="1452"/>
      <c r="C24" s="1455"/>
      <c r="D24" s="1458"/>
      <c r="E24" s="1441"/>
      <c r="F24" s="1444"/>
      <c r="G24" s="1504"/>
      <c r="H24" s="1507"/>
      <c r="I24" s="1500"/>
      <c r="J24" s="1500"/>
      <c r="K24" s="26" t="s">
        <v>834</v>
      </c>
      <c r="L24" s="26" t="s">
        <v>835</v>
      </c>
      <c r="M24" s="22">
        <v>0.5</v>
      </c>
      <c r="N24" s="21">
        <f>+M24*G$21*C$17</f>
        <v>4.1250000000000002E-2</v>
      </c>
      <c r="O24" s="170">
        <f>+'1015 IDRD Ver.'!N100</f>
        <v>0.5</v>
      </c>
    </row>
    <row r="25" spans="1:15" ht="26.25" customHeight="1"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6.25" customHeight="1" x14ac:dyDescent="0.25">
      <c r="A27" s="1441"/>
      <c r="B27" s="1452"/>
      <c r="C27" s="1455"/>
      <c r="D27" s="1458"/>
      <c r="E27" s="1440" t="s">
        <v>838</v>
      </c>
      <c r="F27" s="1443" t="s">
        <v>839</v>
      </c>
      <c r="G27" s="1503">
        <v>0.2</v>
      </c>
      <c r="H27" s="1506">
        <f>+M30</f>
        <v>1</v>
      </c>
      <c r="I27" s="1499">
        <f>+O30</f>
        <v>0.58461538461538454</v>
      </c>
      <c r="J27" s="1499">
        <f>+I27/H27</f>
        <v>0.58461538461538454</v>
      </c>
      <c r="K27" s="28" t="s">
        <v>840</v>
      </c>
      <c r="L27" s="28" t="s">
        <v>841</v>
      </c>
      <c r="M27" s="179">
        <v>0.1</v>
      </c>
      <c r="N27" s="180">
        <f>+M27*G$27*C$17</f>
        <v>1.1000000000000003E-2</v>
      </c>
      <c r="O27" s="177">
        <f>+'1015 IDRD Ver.'!N129</f>
        <v>0.1</v>
      </c>
    </row>
    <row r="28" spans="1:15" ht="26.25" customHeight="1" x14ac:dyDescent="0.25">
      <c r="A28" s="1441"/>
      <c r="B28" s="1452"/>
      <c r="C28" s="1455"/>
      <c r="D28" s="1458"/>
      <c r="E28" s="1441"/>
      <c r="F28" s="1444"/>
      <c r="G28" s="1504"/>
      <c r="H28" s="1507"/>
      <c r="I28" s="1500"/>
      <c r="J28" s="1500"/>
      <c r="K28" s="26" t="s">
        <v>842</v>
      </c>
      <c r="L28" s="26" t="s">
        <v>843</v>
      </c>
      <c r="M28" s="20">
        <v>0.6</v>
      </c>
      <c r="N28" s="162">
        <f>+M28*G$27*C$17</f>
        <v>6.6000000000000003E-2</v>
      </c>
      <c r="O28" s="170">
        <f>+'1015 IDRD Ver.'!N130</f>
        <v>0.18461538461538463</v>
      </c>
    </row>
    <row r="29" spans="1:15" ht="26.25" customHeight="1" thickBot="1" x14ac:dyDescent="0.3">
      <c r="A29" s="1441"/>
      <c r="B29" s="1452"/>
      <c r="C29" s="1455"/>
      <c r="D29" s="1458"/>
      <c r="E29" s="1441"/>
      <c r="F29" s="1444"/>
      <c r="G29" s="1504"/>
      <c r="H29" s="1507"/>
      <c r="I29" s="1500"/>
      <c r="J29" s="1500"/>
      <c r="K29" s="101" t="s">
        <v>844</v>
      </c>
      <c r="L29" s="101" t="s">
        <v>979</v>
      </c>
      <c r="M29" s="164">
        <v>0.3</v>
      </c>
      <c r="N29" s="165">
        <f>+M29*G$27*C$17</f>
        <v>3.3000000000000002E-2</v>
      </c>
      <c r="O29" s="434">
        <f>+'1015 IDRD Ver.'!N131</f>
        <v>0.3</v>
      </c>
    </row>
    <row r="30" spans="1:15" ht="26.25" customHeight="1" thickBot="1" x14ac:dyDescent="0.3">
      <c r="A30" s="1441"/>
      <c r="B30" s="1452"/>
      <c r="C30" s="1455"/>
      <c r="D30" s="1458"/>
      <c r="E30" s="1442"/>
      <c r="F30" s="1445"/>
      <c r="G30" s="1505"/>
      <c r="H30" s="1508"/>
      <c r="I30" s="1501"/>
      <c r="J30" s="1502"/>
      <c r="K30" s="97" t="s">
        <v>800</v>
      </c>
      <c r="L30" s="98">
        <f>+O30/M30</f>
        <v>0.58461538461538454</v>
      </c>
      <c r="M30" s="99">
        <f>SUM(M27:M29)</f>
        <v>1</v>
      </c>
      <c r="N30" s="100">
        <f>SUM(N27:N29)</f>
        <v>0.11000000000000001</v>
      </c>
      <c r="O30" s="174">
        <f>+O27+O28+O29</f>
        <v>0.58461538461538454</v>
      </c>
    </row>
    <row r="31" spans="1:15" ht="26.2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435">
        <f>+'1015 IDRD Ver.'!N150</f>
        <v>0.1</v>
      </c>
    </row>
    <row r="32" spans="1:15" ht="26.25" customHeight="1" x14ac:dyDescent="0.25">
      <c r="A32" s="1441"/>
      <c r="B32" s="1452"/>
      <c r="C32" s="1455"/>
      <c r="D32" s="1458"/>
      <c r="E32" s="1441"/>
      <c r="F32" s="1444"/>
      <c r="G32" s="1504"/>
      <c r="H32" s="1507"/>
      <c r="I32" s="1500"/>
      <c r="J32" s="1500"/>
      <c r="K32" s="26" t="s">
        <v>849</v>
      </c>
      <c r="L32" s="26" t="s">
        <v>850</v>
      </c>
      <c r="M32" s="20">
        <v>0.1</v>
      </c>
      <c r="N32" s="162">
        <f>+(M32/H31)*G$31*C$17</f>
        <v>1.2222222222222226E-2</v>
      </c>
      <c r="O32" s="170">
        <f>+'1015 IDRD Ver.'!N152</f>
        <v>0.1</v>
      </c>
    </row>
    <row r="33" spans="1:15" ht="26.25" customHeight="1" x14ac:dyDescent="0.25">
      <c r="A33" s="1441"/>
      <c r="B33" s="1452"/>
      <c r="C33" s="1455"/>
      <c r="D33" s="1458"/>
      <c r="E33" s="1441"/>
      <c r="F33" s="1444"/>
      <c r="G33" s="1504"/>
      <c r="H33" s="1507"/>
      <c r="I33" s="1500"/>
      <c r="J33" s="1500"/>
      <c r="K33" s="26" t="s">
        <v>851</v>
      </c>
      <c r="L33" s="26" t="s">
        <v>852</v>
      </c>
      <c r="M33" s="20">
        <v>0.25</v>
      </c>
      <c r="N33" s="162">
        <f>+(M33/H31)*G$31*C$17</f>
        <v>3.0555555555555561E-2</v>
      </c>
      <c r="O33" s="436">
        <f>+'1015 IDRD Ver.'!N153</f>
        <v>0.25</v>
      </c>
    </row>
    <row r="34" spans="1:15" ht="26.25" customHeight="1" x14ac:dyDescent="0.25">
      <c r="A34" s="1441"/>
      <c r="B34" s="1452"/>
      <c r="C34" s="1455"/>
      <c r="D34" s="1458"/>
      <c r="E34" s="1441"/>
      <c r="F34" s="1444"/>
      <c r="G34" s="1504"/>
      <c r="H34" s="1507"/>
      <c r="I34" s="1500"/>
      <c r="J34" s="1500"/>
      <c r="K34" s="26" t="s">
        <v>853</v>
      </c>
      <c r="L34" s="26" t="s">
        <v>854</v>
      </c>
      <c r="M34" s="20">
        <v>0.25</v>
      </c>
      <c r="N34" s="162">
        <f>+(M34/H$83)*G$83*C$63</f>
        <v>6.8181818181818179E-3</v>
      </c>
      <c r="O34" s="436">
        <f>+'1015 IDRD Ver.'!N154</f>
        <v>0.25</v>
      </c>
    </row>
    <row r="35" spans="1:15" ht="26.25" customHeight="1" x14ac:dyDescent="0.25">
      <c r="A35" s="1441"/>
      <c r="B35" s="1452"/>
      <c r="C35" s="1455"/>
      <c r="D35" s="1458"/>
      <c r="E35" s="1441"/>
      <c r="F35" s="1444"/>
      <c r="G35" s="1504"/>
      <c r="H35" s="1507"/>
      <c r="I35" s="1500"/>
      <c r="J35" s="1500"/>
      <c r="K35" s="26" t="s">
        <v>855</v>
      </c>
      <c r="L35" s="26" t="s">
        <v>856</v>
      </c>
      <c r="M35" s="20">
        <v>0.25</v>
      </c>
      <c r="N35" s="162">
        <f>+(M35/H$83)*G$83*C$63</f>
        <v>6.8181818181818179E-3</v>
      </c>
      <c r="O35" s="170">
        <f>+'1015 IDRD Ver.'!N155</f>
        <v>0.25</v>
      </c>
    </row>
    <row r="36" spans="1:15" ht="26.25" customHeight="1"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+'1015 IDRD Ver.'!N156</f>
        <v>0.05</v>
      </c>
    </row>
    <row r="37" spans="1:15" ht="26.25" customHeight="1"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26.2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+'1015 IDRD Ver.'!N161</f>
        <v>0.1</v>
      </c>
    </row>
    <row r="39" spans="1:15" ht="26.25" customHeight="1" x14ac:dyDescent="0.25">
      <c r="A39" s="1441"/>
      <c r="B39" s="1452"/>
      <c r="C39" s="1455"/>
      <c r="D39" s="1458"/>
      <c r="E39" s="1441"/>
      <c r="F39" s="1444"/>
      <c r="G39" s="1504"/>
      <c r="H39" s="1507"/>
      <c r="I39" s="1500"/>
      <c r="J39" s="1500"/>
      <c r="K39" s="26" t="s">
        <v>862</v>
      </c>
      <c r="L39" s="26" t="s">
        <v>863</v>
      </c>
      <c r="M39" s="20">
        <v>0.25</v>
      </c>
      <c r="N39" s="162">
        <f>+(M39/H38)*G$38*C$17</f>
        <v>5.000000000000001E-2</v>
      </c>
      <c r="O39" s="170">
        <f>+'1015 IDRD Ver.'!N164</f>
        <v>0.1</v>
      </c>
    </row>
    <row r="40" spans="1:15" ht="26.25" customHeight="1" x14ac:dyDescent="0.25">
      <c r="A40" s="1441"/>
      <c r="B40" s="1452"/>
      <c r="C40" s="1455"/>
      <c r="D40" s="1458"/>
      <c r="E40" s="1441"/>
      <c r="F40" s="1444"/>
      <c r="G40" s="1504"/>
      <c r="H40" s="1507"/>
      <c r="I40" s="1500"/>
      <c r="J40" s="1500"/>
      <c r="K40" s="26" t="s">
        <v>864</v>
      </c>
      <c r="L40" s="26" t="s">
        <v>865</v>
      </c>
      <c r="M40" s="20">
        <v>0.1</v>
      </c>
      <c r="N40" s="162">
        <f>+(M40/H38)*G$38*C$17</f>
        <v>2.0000000000000004E-2</v>
      </c>
      <c r="O40" s="170">
        <f>+'1015 IDRD Ver.'!N165</f>
        <v>0.25</v>
      </c>
    </row>
    <row r="41" spans="1:15" ht="26.25" customHeight="1" x14ac:dyDescent="0.25">
      <c r="A41" s="1441"/>
      <c r="B41" s="1452"/>
      <c r="C41" s="1455"/>
      <c r="D41" s="1458"/>
      <c r="E41" s="1441"/>
      <c r="F41" s="1444"/>
      <c r="G41" s="1504"/>
      <c r="H41" s="1507"/>
      <c r="I41" s="1500"/>
      <c r="J41" s="1500"/>
      <c r="K41" s="26" t="s">
        <v>866</v>
      </c>
      <c r="L41" s="26" t="s">
        <v>867</v>
      </c>
      <c r="M41" s="20">
        <v>0.1</v>
      </c>
      <c r="N41" s="162">
        <f>+(M41/H38)*G$38*C$17</f>
        <v>2.0000000000000004E-2</v>
      </c>
      <c r="O41" s="170">
        <f>+'1015 IDRD Ver.'!N166</f>
        <v>0.1</v>
      </c>
    </row>
    <row r="42" spans="1:15" ht="26.25" customHeight="1" x14ac:dyDescent="0.25">
      <c r="A42" s="1441"/>
      <c r="B42" s="1452"/>
      <c r="C42" s="1455"/>
      <c r="D42" s="1458"/>
      <c r="E42" s="1441"/>
      <c r="F42" s="1444"/>
      <c r="G42" s="1504"/>
      <c r="H42" s="1507"/>
      <c r="I42" s="1500"/>
      <c r="J42" s="1500"/>
      <c r="K42" s="26" t="s">
        <v>868</v>
      </c>
      <c r="L42" s="26" t="s">
        <v>869</v>
      </c>
      <c r="M42" s="20">
        <v>0.1</v>
      </c>
      <c r="N42" s="162">
        <f>+(M42/H$82)*G$82*C$63</f>
        <v>8.8888888888888906E-3</v>
      </c>
      <c r="O42" s="170">
        <f>+'1015 IDRD Ver.'!N245</f>
        <v>0.1</v>
      </c>
    </row>
    <row r="43" spans="1:15" ht="26.25" customHeight="1" x14ac:dyDescent="0.25">
      <c r="A43" s="1441"/>
      <c r="B43" s="1452"/>
      <c r="C43" s="1455"/>
      <c r="D43" s="1458"/>
      <c r="E43" s="1441"/>
      <c r="F43" s="1444"/>
      <c r="G43" s="1504"/>
      <c r="H43" s="1507"/>
      <c r="I43" s="1500"/>
      <c r="J43" s="1500"/>
      <c r="K43" s="26" t="s">
        <v>870</v>
      </c>
      <c r="L43" s="26" t="s">
        <v>871</v>
      </c>
      <c r="M43" s="20">
        <v>0.25</v>
      </c>
      <c r="N43" s="162">
        <f>+(M43/H$82)*G$82*C$63</f>
        <v>2.2222222222222227E-2</v>
      </c>
      <c r="O43" s="170">
        <f>+'1015 IDRD Ver.'!N250</f>
        <v>0</v>
      </c>
    </row>
    <row r="44" spans="1:15" ht="26.25" customHeight="1"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+'1015 IDRD Ver.'!N255</f>
        <v>0.1</v>
      </c>
    </row>
    <row r="45" spans="1:15" ht="26.2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26.2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+'1015 IDRD Ver.'!N167</f>
        <v>0.1</v>
      </c>
    </row>
    <row r="47" spans="1:15" ht="26.25" customHeight="1" x14ac:dyDescent="0.25">
      <c r="A47" s="1441"/>
      <c r="B47" s="1452"/>
      <c r="C47" s="1455"/>
      <c r="D47" s="1458"/>
      <c r="E47" s="1441"/>
      <c r="F47" s="1444"/>
      <c r="G47" s="1504"/>
      <c r="H47" s="1523"/>
      <c r="I47" s="1510"/>
      <c r="J47" s="1510"/>
      <c r="K47" s="26" t="s">
        <v>877</v>
      </c>
      <c r="L47" s="26" t="s">
        <v>878</v>
      </c>
      <c r="M47" s="20">
        <v>0.2</v>
      </c>
      <c r="N47" s="176">
        <f>+(M47/H46)*G$46*C$17</f>
        <v>2.2000000000000006E-2</v>
      </c>
      <c r="O47" s="170">
        <f>+'1015 IDRD Ver.'!N169</f>
        <v>0.2</v>
      </c>
    </row>
    <row r="48" spans="1:15" ht="26.25" customHeight="1" x14ac:dyDescent="0.25">
      <c r="A48" s="1441"/>
      <c r="B48" s="1452"/>
      <c r="C48" s="1455"/>
      <c r="D48" s="1458"/>
      <c r="E48" s="1441"/>
      <c r="F48" s="1444"/>
      <c r="G48" s="1504"/>
      <c r="H48" s="1523"/>
      <c r="I48" s="1510"/>
      <c r="J48" s="1510"/>
      <c r="K48" s="26" t="s">
        <v>879</v>
      </c>
      <c r="L48" s="26" t="s">
        <v>880</v>
      </c>
      <c r="M48" s="20">
        <v>0.2</v>
      </c>
      <c r="N48" s="176">
        <f>+(M48/H46)*G$46*C$17</f>
        <v>2.2000000000000006E-2</v>
      </c>
      <c r="O48" s="170">
        <f>+'1015 IDRD Ver.'!N170</f>
        <v>0.2</v>
      </c>
    </row>
    <row r="49" spans="1:15" ht="26.25" customHeight="1" x14ac:dyDescent="0.25">
      <c r="A49" s="1441"/>
      <c r="B49" s="1452"/>
      <c r="C49" s="1455"/>
      <c r="D49" s="1458"/>
      <c r="E49" s="1441"/>
      <c r="F49" s="1444"/>
      <c r="G49" s="1504"/>
      <c r="H49" s="1523"/>
      <c r="I49" s="1510"/>
      <c r="J49" s="1510"/>
      <c r="K49" s="26" t="s">
        <v>881</v>
      </c>
      <c r="L49" s="26" t="s">
        <v>882</v>
      </c>
      <c r="M49" s="20">
        <v>0.15</v>
      </c>
      <c r="N49" s="176">
        <f>+(M49/H46)*G$46*C$17</f>
        <v>1.6500000000000001E-2</v>
      </c>
      <c r="O49" s="170">
        <f>+'1015 IDRD Ver.'!N178</f>
        <v>0.15</v>
      </c>
    </row>
    <row r="50" spans="1:15" ht="26.25" customHeight="1" x14ac:dyDescent="0.25">
      <c r="A50" s="1441"/>
      <c r="B50" s="1452"/>
      <c r="C50" s="1455"/>
      <c r="D50" s="1458"/>
      <c r="E50" s="1441"/>
      <c r="F50" s="1444"/>
      <c r="G50" s="1504"/>
      <c r="H50" s="1523"/>
      <c r="I50" s="1510"/>
      <c r="J50" s="1510"/>
      <c r="K50" s="26" t="s">
        <v>883</v>
      </c>
      <c r="L50" s="26" t="s">
        <v>884</v>
      </c>
      <c r="M50" s="20">
        <v>0.15</v>
      </c>
      <c r="N50" s="176">
        <f>+(M50/H46)*G$46*C$17</f>
        <v>1.6500000000000001E-2</v>
      </c>
      <c r="O50" s="170">
        <f>+'1015 IDRD Ver.'!N179</f>
        <v>0.15</v>
      </c>
    </row>
    <row r="51" spans="1:15" ht="26.25" customHeight="1" x14ac:dyDescent="0.25">
      <c r="A51" s="1441"/>
      <c r="B51" s="1452"/>
      <c r="C51" s="1455"/>
      <c r="D51" s="1458"/>
      <c r="E51" s="1441"/>
      <c r="F51" s="1444"/>
      <c r="G51" s="1504"/>
      <c r="H51" s="1523"/>
      <c r="I51" s="1510"/>
      <c r="J51" s="1510"/>
      <c r="K51" s="26" t="s">
        <v>885</v>
      </c>
      <c r="L51" s="26" t="s">
        <v>886</v>
      </c>
      <c r="M51" s="20">
        <v>0.1</v>
      </c>
      <c r="N51" s="176">
        <f>+(M51/H46)*G$46*C$17</f>
        <v>1.1000000000000003E-2</v>
      </c>
      <c r="O51" s="170">
        <f>+'1015 IDRD Ver.'!N180</f>
        <v>0.1</v>
      </c>
    </row>
    <row r="52" spans="1:15" ht="26.25" customHeight="1"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+'1015 IDRD Ver.'!N184</f>
        <v>0.1</v>
      </c>
    </row>
    <row r="53" spans="1:15" ht="26.25"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26.2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+'1015 IDRD Ver.'!N186</f>
        <v>0.125</v>
      </c>
    </row>
    <row r="55" spans="1:15" ht="26.25" customHeight="1"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+'1015 IDRD Ver.'!N187</f>
        <v>0.125</v>
      </c>
    </row>
    <row r="56" spans="1:15" ht="26.25" customHeight="1" x14ac:dyDescent="0.25">
      <c r="A56" s="1441"/>
      <c r="B56" s="1452"/>
      <c r="C56" s="1455"/>
      <c r="D56" s="1458"/>
      <c r="E56" s="1441"/>
      <c r="F56" s="1444"/>
      <c r="G56" s="1504"/>
      <c r="H56" s="1526"/>
      <c r="I56" s="1529"/>
      <c r="J56" s="1520"/>
      <c r="K56" s="26" t="s">
        <v>893</v>
      </c>
      <c r="L56" s="26" t="s">
        <v>515</v>
      </c>
      <c r="M56" s="162">
        <v>0.125</v>
      </c>
      <c r="N56" s="21">
        <f t="shared" si="0"/>
        <v>6.8750000000000009E-3</v>
      </c>
      <c r="O56" s="170">
        <f>+'1015 IDRD Ver.'!N188</f>
        <v>0.125</v>
      </c>
    </row>
    <row r="57" spans="1:15" ht="26.25" customHeight="1" x14ac:dyDescent="0.25">
      <c r="A57" s="1441"/>
      <c r="B57" s="1452"/>
      <c r="C57" s="1455"/>
      <c r="D57" s="1458"/>
      <c r="E57" s="1441"/>
      <c r="F57" s="1444"/>
      <c r="G57" s="1504"/>
      <c r="H57" s="1526"/>
      <c r="I57" s="1529"/>
      <c r="J57" s="1520"/>
      <c r="K57" s="26" t="s">
        <v>894</v>
      </c>
      <c r="L57" s="26" t="s">
        <v>300</v>
      </c>
      <c r="M57" s="162">
        <v>0.125</v>
      </c>
      <c r="N57" s="21">
        <f t="shared" si="0"/>
        <v>6.8750000000000009E-3</v>
      </c>
      <c r="O57" s="170">
        <f>+'1015 IDRD Ver.'!N189</f>
        <v>0.125</v>
      </c>
    </row>
    <row r="58" spans="1:15" ht="26.25" customHeight="1" x14ac:dyDescent="0.25">
      <c r="A58" s="1441"/>
      <c r="B58" s="1452"/>
      <c r="C58" s="1455"/>
      <c r="D58" s="1458"/>
      <c r="E58" s="1441"/>
      <c r="F58" s="1444"/>
      <c r="G58" s="1504"/>
      <c r="H58" s="1526"/>
      <c r="I58" s="1529"/>
      <c r="J58" s="1520"/>
      <c r="K58" s="26" t="s">
        <v>895</v>
      </c>
      <c r="L58" s="26" t="s">
        <v>589</v>
      </c>
      <c r="M58" s="162">
        <v>0.125</v>
      </c>
      <c r="N58" s="21">
        <f t="shared" si="0"/>
        <v>6.8750000000000009E-3</v>
      </c>
      <c r="O58" s="170">
        <f>+'1015 IDRD Ver.'!N190</f>
        <v>0.125</v>
      </c>
    </row>
    <row r="59" spans="1:15" ht="26.25" customHeight="1" x14ac:dyDescent="0.25">
      <c r="A59" s="1441"/>
      <c r="B59" s="1452"/>
      <c r="C59" s="1455"/>
      <c r="D59" s="1458"/>
      <c r="E59" s="1441"/>
      <c r="F59" s="1444"/>
      <c r="G59" s="1504"/>
      <c r="H59" s="1526"/>
      <c r="I59" s="1529"/>
      <c r="J59" s="1520"/>
      <c r="K59" s="26" t="s">
        <v>896</v>
      </c>
      <c r="L59" s="26" t="s">
        <v>592</v>
      </c>
      <c r="M59" s="162">
        <v>0.125</v>
      </c>
      <c r="N59" s="21">
        <f t="shared" si="0"/>
        <v>6.8750000000000009E-3</v>
      </c>
      <c r="O59" s="170">
        <f>+'1015 IDRD Ver.'!N191</f>
        <v>0.125</v>
      </c>
    </row>
    <row r="60" spans="1:15" ht="26.25" customHeight="1" x14ac:dyDescent="0.25">
      <c r="A60" s="1441"/>
      <c r="B60" s="1452"/>
      <c r="C60" s="1455"/>
      <c r="D60" s="1458"/>
      <c r="E60" s="1441"/>
      <c r="F60" s="1444"/>
      <c r="G60" s="1504"/>
      <c r="H60" s="1526"/>
      <c r="I60" s="1529"/>
      <c r="J60" s="1520"/>
      <c r="K60" s="26" t="s">
        <v>897</v>
      </c>
      <c r="L60" s="26" t="s">
        <v>595</v>
      </c>
      <c r="M60" s="162">
        <v>0.125</v>
      </c>
      <c r="N60" s="21">
        <f t="shared" si="0"/>
        <v>6.8750000000000009E-3</v>
      </c>
      <c r="O60" s="170">
        <f>+'1015 IDRD Ver.'!N192</f>
        <v>0.125</v>
      </c>
    </row>
    <row r="61" spans="1:15" ht="26.25" customHeight="1"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+'1015 IDRD Ver.'!N193</f>
        <v>0.125</v>
      </c>
    </row>
    <row r="62" spans="1:15" ht="26.25"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26.25" customHeight="1" x14ac:dyDescent="0.25">
      <c r="A63" s="1440">
        <v>3</v>
      </c>
      <c r="B63" s="1484" t="s">
        <v>899</v>
      </c>
      <c r="C63" s="1486">
        <v>0.1</v>
      </c>
      <c r="D63" s="1488">
        <f>+(J63*G63)+(J82*G82)+(J83*G83)+(J84*G84)</f>
        <v>0.59783777777777791</v>
      </c>
      <c r="E63" s="1492" t="s">
        <v>133</v>
      </c>
      <c r="F63" s="1443" t="s">
        <v>900</v>
      </c>
      <c r="G63" s="1503">
        <v>0.3</v>
      </c>
      <c r="H63" s="1516">
        <f>+M81</f>
        <v>1</v>
      </c>
      <c r="I63" s="1528">
        <f>+O81</f>
        <v>0.40020000000000011</v>
      </c>
      <c r="J63" s="1519">
        <f>+I63/H63</f>
        <v>0.40020000000000011</v>
      </c>
      <c r="K63" s="28" t="s">
        <v>136</v>
      </c>
      <c r="L63" s="28" t="s">
        <v>804</v>
      </c>
      <c r="M63" s="179">
        <v>0.1</v>
      </c>
      <c r="N63" s="176">
        <f>+M63*G$63*C$63</f>
        <v>3.0000000000000001E-3</v>
      </c>
      <c r="O63" s="177">
        <f>+'1015 IDRD Ver.'!N194</f>
        <v>0.1</v>
      </c>
    </row>
    <row r="64" spans="1:15" ht="26.25" customHeight="1"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+'1015 IDRD Ver.'!N198</f>
        <v>2.86E-2</v>
      </c>
    </row>
    <row r="65" spans="1:15" ht="26.25" customHeight="1"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+'1015 IDRD Ver.'!N199</f>
        <v>2.86E-2</v>
      </c>
    </row>
    <row r="66" spans="1:15" ht="26.25" customHeight="1"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+'1015 IDRD Ver.'!N200</f>
        <v>2.86E-2</v>
      </c>
    </row>
    <row r="67" spans="1:15" ht="26.25" customHeight="1"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+'1015 IDRD Ver.'!N201</f>
        <v>2.86E-2</v>
      </c>
    </row>
    <row r="68" spans="1:15" ht="26.25" customHeight="1"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+'1015 IDRD Ver.'!N202</f>
        <v>0</v>
      </c>
    </row>
    <row r="69" spans="1:15" ht="26.25" customHeight="1"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+'1015 IDRD Ver.'!N203</f>
        <v>0</v>
      </c>
    </row>
    <row r="70" spans="1:15" ht="26.25" customHeight="1"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+'1015 IDRD Ver.'!N204</f>
        <v>0</v>
      </c>
    </row>
    <row r="71" spans="1:15" ht="26.25" customHeight="1"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+'1015 IDRD Ver.'!N205</f>
        <v>2.86E-2</v>
      </c>
    </row>
    <row r="72" spans="1:15" ht="26.25" customHeight="1"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+'1015 IDRD Ver.'!N206</f>
        <v>0</v>
      </c>
    </row>
    <row r="73" spans="1:15" ht="26.25" customHeight="1"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+'1015 IDRD Ver.'!N207</f>
        <v>0</v>
      </c>
    </row>
    <row r="74" spans="1:15" ht="26.25" customHeight="1"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+'1015 IDRD Ver.'!N208</f>
        <v>0</v>
      </c>
    </row>
    <row r="75" spans="1:15" ht="26.25" customHeight="1"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+'1015 IDRD Ver.'!N209</f>
        <v>0</v>
      </c>
    </row>
    <row r="76" spans="1:15" ht="26.25" customHeight="1"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+'1015 IDRD Ver.'!N210</f>
        <v>2.86E-2</v>
      </c>
    </row>
    <row r="77" spans="1:15" ht="26.25" customHeight="1"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+'1015 IDRD Ver.'!N211</f>
        <v>2.86E-2</v>
      </c>
    </row>
    <row r="78" spans="1:15" ht="26.25"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+'1015 IDRD Ver.'!N224</f>
        <v>0</v>
      </c>
    </row>
    <row r="79" spans="1:15" ht="26.25" customHeight="1" x14ac:dyDescent="0.25">
      <c r="A79" s="1449"/>
      <c r="B79" s="1451"/>
      <c r="C79" s="1454"/>
      <c r="D79" s="1489"/>
      <c r="E79" s="1493"/>
      <c r="F79" s="1495"/>
      <c r="G79" s="1515"/>
      <c r="H79" s="1517"/>
      <c r="I79" s="1532"/>
      <c r="J79" s="1534"/>
      <c r="K79" s="26" t="s">
        <v>930</v>
      </c>
      <c r="L79" s="26" t="s">
        <v>931</v>
      </c>
      <c r="M79" s="20">
        <v>0.1</v>
      </c>
      <c r="N79" s="176">
        <f t="shared" si="1"/>
        <v>3.0000000000000001E-3</v>
      </c>
      <c r="O79" s="177">
        <f>+'1015 IDRD Ver.'!N225</f>
        <v>0.1</v>
      </c>
    </row>
    <row r="80" spans="1:15" ht="26.25" customHeight="1"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+'1015 IDRD Ver.'!N223</f>
        <v>0</v>
      </c>
    </row>
    <row r="81" spans="1:15" ht="26.25" customHeight="1" thickBot="1" x14ac:dyDescent="0.3">
      <c r="A81" s="1441"/>
      <c r="B81" s="1452"/>
      <c r="C81" s="1455"/>
      <c r="D81" s="1490"/>
      <c r="E81" s="1494"/>
      <c r="F81" s="1445"/>
      <c r="G81" s="1505"/>
      <c r="H81" s="1518"/>
      <c r="I81" s="1533"/>
      <c r="J81" s="1531"/>
      <c r="K81" s="97" t="s">
        <v>800</v>
      </c>
      <c r="L81" s="98">
        <f>+O81/M81</f>
        <v>0.40020000000000011</v>
      </c>
      <c r="M81" s="99">
        <f>SUM(M63:M80)</f>
        <v>1</v>
      </c>
      <c r="N81" s="100">
        <f>SUM(N63:N80)</f>
        <v>0.03</v>
      </c>
      <c r="O81" s="174">
        <f>SUM(O63+O64+O65+O66+O67+O68+O69+O70+O71+O72+O73+O74+O75+O76+O77+O78+O79+O80)</f>
        <v>0.40020000000000011</v>
      </c>
    </row>
    <row r="82" spans="1:15" ht="26.25" customHeight="1" thickBot="1" x14ac:dyDescent="0.3">
      <c r="A82" s="1441"/>
      <c r="B82" s="1452"/>
      <c r="C82" s="1455"/>
      <c r="D82" s="1490"/>
      <c r="E82" s="184" t="s">
        <v>933</v>
      </c>
      <c r="F82" s="185" t="s">
        <v>934</v>
      </c>
      <c r="G82" s="186">
        <v>0.4</v>
      </c>
      <c r="H82" s="186">
        <f>SUM(M42:M44)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26.25" customHeight="1" thickBot="1" x14ac:dyDescent="0.3">
      <c r="A83" s="1441"/>
      <c r="B83" s="1452"/>
      <c r="C83" s="1455"/>
      <c r="D83" s="1490"/>
      <c r="E83" s="184" t="s">
        <v>935</v>
      </c>
      <c r="F83" s="185" t="s">
        <v>847</v>
      </c>
      <c r="G83" s="186">
        <v>0.15</v>
      </c>
      <c r="H83" s="186">
        <f>SUM(M34:M36)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26.25" customHeight="1"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v>1.4999999999999999E-2</v>
      </c>
      <c r="O84" s="174">
        <f>+O53/2</f>
        <v>0.5</v>
      </c>
    </row>
    <row r="85" spans="1:15" ht="26.25" customHeight="1"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+'1015 IDRD Ver.'!N256</f>
        <v>0.1</v>
      </c>
    </row>
    <row r="86" spans="1:15" ht="26.25" customHeight="1" x14ac:dyDescent="0.25">
      <c r="A86" s="1441"/>
      <c r="B86" s="1452"/>
      <c r="C86" s="1497"/>
      <c r="D86" s="1490"/>
      <c r="E86" s="1441"/>
      <c r="F86" s="1444"/>
      <c r="G86" s="1504"/>
      <c r="H86" s="1504"/>
      <c r="I86" s="1529"/>
      <c r="J86" s="1520"/>
      <c r="K86" s="26" t="s">
        <v>941</v>
      </c>
      <c r="L86" s="26" t="s">
        <v>942</v>
      </c>
      <c r="M86" s="20">
        <v>0.1</v>
      </c>
      <c r="N86" s="21">
        <f>+M86*C85</f>
        <v>5.000000000000001E-3</v>
      </c>
      <c r="O86" s="177">
        <f>+'1015 IDRD Ver.'!N257</f>
        <v>0.1</v>
      </c>
    </row>
    <row r="87" spans="1:15" ht="26.25"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+'1015 IDRD Ver.'!N258</f>
        <v>0.2</v>
      </c>
    </row>
    <row r="88" spans="1:15" ht="26.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26.2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+'1015 IDRD Ver.'!N262</f>
        <v>0.3</v>
      </c>
    </row>
    <row r="90" spans="1:15" ht="26.2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+'1015 IDRD Ver.'!N264</f>
        <v>0.3</v>
      </c>
    </row>
    <row r="91" spans="1:15" x14ac:dyDescent="0.25">
      <c r="C91" s="199"/>
      <c r="D91" s="200">
        <f>+(C2*D2)+(C17*D17)+(C63*D63)+(C85*D85)</f>
        <v>0.82279339316239331</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0"/>
  </sheetPr>
  <dimension ref="A1:P1048475"/>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12.28515625" style="11" customWidth="1"/>
    <col min="3" max="3" width="13.85546875" style="3" customWidth="1"/>
    <col min="4" max="4" width="12.5703125" style="3" customWidth="1"/>
    <col min="5" max="5" width="7.140625" style="11" customWidth="1"/>
    <col min="6" max="6" width="31.140625" style="4" customWidth="1"/>
    <col min="7" max="7" width="6.85546875" style="1" customWidth="1"/>
    <col min="8" max="8" width="7.42578125" style="2" customWidth="1"/>
    <col min="9" max="9" width="7.7109375" style="11" customWidth="1"/>
    <col min="10" max="10" width="9.140625" style="2" customWidth="1"/>
    <col min="11" max="11" width="16.140625" style="10" customWidth="1"/>
    <col min="12" max="12" width="13.140625" style="3" customWidth="1"/>
    <col min="13" max="13" width="13.28515625" style="11" customWidth="1"/>
    <col min="14" max="14" width="16.140625" style="11" customWidth="1"/>
    <col min="15" max="15" width="53.85546875" style="7" customWidth="1"/>
    <col min="16" max="16380" width="11.42578125" style="6"/>
    <col min="16381"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1082</v>
      </c>
      <c r="G2" s="1544"/>
      <c r="H2" s="1544"/>
      <c r="I2" s="1544"/>
      <c r="J2" s="1544"/>
      <c r="K2" s="1544"/>
      <c r="L2" s="1543"/>
      <c r="M2" s="1543"/>
      <c r="N2" s="1543"/>
      <c r="O2" s="1543"/>
    </row>
    <row r="3" spans="1:15" s="24" customFormat="1" ht="18.75" customHeight="1" x14ac:dyDescent="0.25">
      <c r="A3" s="1541" t="s">
        <v>101</v>
      </c>
      <c r="B3" s="1541"/>
      <c r="C3" s="1541"/>
      <c r="D3" s="1541"/>
      <c r="E3" s="1541"/>
      <c r="F3" s="1544">
        <v>1016</v>
      </c>
      <c r="G3" s="1544"/>
      <c r="H3" s="1544"/>
      <c r="I3" s="1544"/>
      <c r="J3" s="1544"/>
      <c r="K3" s="1544"/>
      <c r="L3" s="1543"/>
      <c r="M3" s="1543"/>
      <c r="N3" s="1543"/>
      <c r="O3" s="1543"/>
    </row>
    <row r="4" spans="1:15" s="24" customFormat="1" ht="18.75" customHeight="1" x14ac:dyDescent="0.25">
      <c r="A4" s="1541" t="s">
        <v>102</v>
      </c>
      <c r="B4" s="1541"/>
      <c r="C4" s="1541"/>
      <c r="D4" s="1541"/>
      <c r="E4" s="1541"/>
      <c r="F4" s="1544" t="s">
        <v>20</v>
      </c>
      <c r="G4" s="1544"/>
      <c r="H4" s="1544"/>
      <c r="I4" s="1544"/>
      <c r="J4" s="1544"/>
      <c r="K4" s="1544"/>
      <c r="L4" s="1543"/>
      <c r="M4" s="1543"/>
      <c r="N4" s="1543"/>
      <c r="O4" s="1543"/>
    </row>
    <row r="5" spans="1:15" s="24" customFormat="1" ht="18.75" customHeight="1" x14ac:dyDescent="0.25">
      <c r="A5" s="1541" t="s">
        <v>103</v>
      </c>
      <c r="B5" s="1541"/>
      <c r="C5" s="1541"/>
      <c r="D5" s="1541"/>
      <c r="E5" s="1541"/>
      <c r="F5" s="1544" t="s">
        <v>953</v>
      </c>
      <c r="G5" s="1544"/>
      <c r="H5" s="1544"/>
      <c r="I5" s="1544"/>
      <c r="J5" s="1544"/>
      <c r="K5" s="1544"/>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27.5"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537">
        <v>0.4</v>
      </c>
      <c r="O7" s="225"/>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row>
    <row r="9" spans="1:15" s="4" customFormat="1" ht="102" x14ac:dyDescent="0.25">
      <c r="A9" s="82">
        <v>3</v>
      </c>
      <c r="B9" s="133" t="s">
        <v>120</v>
      </c>
      <c r="C9" s="133" t="s">
        <v>121</v>
      </c>
      <c r="D9" s="133" t="s">
        <v>122</v>
      </c>
      <c r="E9" s="122">
        <v>3</v>
      </c>
      <c r="F9" s="125" t="s">
        <v>131</v>
      </c>
      <c r="G9" s="1422">
        <v>2</v>
      </c>
      <c r="H9" s="138" t="s">
        <v>125</v>
      </c>
      <c r="I9" s="133" t="s">
        <v>124</v>
      </c>
      <c r="J9" s="222" t="s">
        <v>125</v>
      </c>
      <c r="K9" s="63" t="s">
        <v>129</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7"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7" t="s">
        <v>126</v>
      </c>
      <c r="N14" s="85">
        <v>0</v>
      </c>
      <c r="O14" s="225" t="s">
        <v>2217</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85">
        <v>0</v>
      </c>
      <c r="O15" s="225" t="s">
        <v>2218</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7" t="s">
        <v>126</v>
      </c>
      <c r="N16" s="85">
        <v>0</v>
      </c>
      <c r="O16" s="225" t="s">
        <v>2217</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3</v>
      </c>
      <c r="L20" s="223" t="s">
        <v>125</v>
      </c>
      <c r="M20" s="227">
        <v>2</v>
      </c>
      <c r="N20" s="226">
        <v>0.15</v>
      </c>
      <c r="O20" s="225" t="s">
        <v>2219</v>
      </c>
    </row>
    <row r="21" spans="1:15" s="4" customFormat="1" ht="63.75"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7" t="s">
        <v>129</v>
      </c>
      <c r="N21" s="226">
        <v>0.1</v>
      </c>
      <c r="O21" s="225"/>
    </row>
    <row r="22" spans="1:15" s="4" customFormat="1" ht="114.75" x14ac:dyDescent="0.25">
      <c r="A22" s="82">
        <v>16</v>
      </c>
      <c r="B22" s="133" t="s">
        <v>120</v>
      </c>
      <c r="C22" s="133" t="s">
        <v>161</v>
      </c>
      <c r="D22" s="133" t="s">
        <v>149</v>
      </c>
      <c r="E22" s="122" t="s">
        <v>164</v>
      </c>
      <c r="F22" s="125" t="s">
        <v>165</v>
      </c>
      <c r="G22" s="140" t="s">
        <v>125</v>
      </c>
      <c r="H22" s="138" t="s">
        <v>125</v>
      </c>
      <c r="I22" s="133" t="s">
        <v>166</v>
      </c>
      <c r="J22" s="222" t="s">
        <v>125</v>
      </c>
      <c r="K22" s="132" t="s">
        <v>2220</v>
      </c>
      <c r="L22" s="223" t="s">
        <v>125</v>
      </c>
      <c r="M22" s="132" t="s">
        <v>2220</v>
      </c>
      <c r="N22" s="85">
        <v>0</v>
      </c>
      <c r="O22" s="225"/>
    </row>
    <row r="23" spans="1:15" s="4" customFormat="1" ht="63.7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85">
        <v>0</v>
      </c>
      <c r="O23" s="225" t="s">
        <v>2221</v>
      </c>
    </row>
    <row r="24" spans="1:15" s="4" customFormat="1" ht="63.7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85">
        <v>0</v>
      </c>
      <c r="O24" s="225"/>
    </row>
    <row r="25" spans="1:15" s="4" customFormat="1" ht="63.75" x14ac:dyDescent="0.25">
      <c r="A25" s="82">
        <v>19</v>
      </c>
      <c r="B25" s="133" t="s">
        <v>120</v>
      </c>
      <c r="C25" s="133" t="s">
        <v>161</v>
      </c>
      <c r="D25" s="133" t="s">
        <v>149</v>
      </c>
      <c r="E25" s="122" t="s">
        <v>175</v>
      </c>
      <c r="F25" s="125" t="s">
        <v>176</v>
      </c>
      <c r="G25" s="140" t="s">
        <v>125</v>
      </c>
      <c r="H25" s="138" t="s">
        <v>125</v>
      </c>
      <c r="I25" s="133" t="s">
        <v>177</v>
      </c>
      <c r="J25" s="228" t="s">
        <v>125</v>
      </c>
      <c r="K25" s="63" t="s">
        <v>126</v>
      </c>
      <c r="L25" s="223" t="s">
        <v>125</v>
      </c>
      <c r="M25" s="137" t="s">
        <v>126</v>
      </c>
      <c r="N25" s="229">
        <v>0</v>
      </c>
      <c r="O25" s="230" t="s">
        <v>2222</v>
      </c>
    </row>
    <row r="26" spans="1:15" s="4" customFormat="1" ht="63.75" x14ac:dyDescent="0.25">
      <c r="A26" s="82">
        <v>20</v>
      </c>
      <c r="B26" s="133" t="s">
        <v>120</v>
      </c>
      <c r="C26" s="133" t="s">
        <v>161</v>
      </c>
      <c r="D26" s="133" t="s">
        <v>149</v>
      </c>
      <c r="E26" s="122" t="s">
        <v>179</v>
      </c>
      <c r="F26" s="125" t="s">
        <v>180</v>
      </c>
      <c r="G26" s="140" t="s">
        <v>125</v>
      </c>
      <c r="H26" s="138" t="s">
        <v>125</v>
      </c>
      <c r="I26" s="133" t="s">
        <v>177</v>
      </c>
      <c r="J26" s="222" t="s">
        <v>125</v>
      </c>
      <c r="K26" s="63" t="s">
        <v>126</v>
      </c>
      <c r="L26" s="223" t="s">
        <v>125</v>
      </c>
      <c r="M26" s="137" t="s">
        <v>126</v>
      </c>
      <c r="N26" s="85">
        <v>0</v>
      </c>
      <c r="O26" s="225"/>
    </row>
    <row r="27" spans="1:15" s="4" customFormat="1" ht="63.75" x14ac:dyDescent="0.25">
      <c r="A27" s="82">
        <v>21</v>
      </c>
      <c r="B27" s="133" t="s">
        <v>120</v>
      </c>
      <c r="C27" s="133" t="s">
        <v>161</v>
      </c>
      <c r="D27" s="133" t="s">
        <v>149</v>
      </c>
      <c r="E27" s="122" t="s">
        <v>182</v>
      </c>
      <c r="F27" s="125" t="s">
        <v>183</v>
      </c>
      <c r="G27" s="140" t="s">
        <v>125</v>
      </c>
      <c r="H27" s="138" t="s">
        <v>125</v>
      </c>
      <c r="I27" s="133" t="s">
        <v>177</v>
      </c>
      <c r="J27" s="222" t="s">
        <v>125</v>
      </c>
      <c r="K27" s="63" t="s">
        <v>126</v>
      </c>
      <c r="L27" s="223" t="s">
        <v>125</v>
      </c>
      <c r="M27" s="137" t="s">
        <v>126</v>
      </c>
      <c r="N27" s="85">
        <v>0</v>
      </c>
      <c r="O27" s="225"/>
    </row>
    <row r="28" spans="1:15" s="4" customFormat="1" ht="63.75" x14ac:dyDescent="0.25">
      <c r="A28" s="82">
        <v>22</v>
      </c>
      <c r="B28" s="133" t="s">
        <v>120</v>
      </c>
      <c r="C28" s="133" t="s">
        <v>161</v>
      </c>
      <c r="D28" s="133" t="s">
        <v>149</v>
      </c>
      <c r="E28" s="122" t="s">
        <v>185</v>
      </c>
      <c r="F28" s="125" t="s">
        <v>186</v>
      </c>
      <c r="G28" s="140" t="s">
        <v>125</v>
      </c>
      <c r="H28" s="138" t="s">
        <v>125</v>
      </c>
      <c r="I28" s="133" t="s">
        <v>177</v>
      </c>
      <c r="J28" s="222" t="s">
        <v>125</v>
      </c>
      <c r="K28" s="63" t="s">
        <v>126</v>
      </c>
      <c r="L28" s="223" t="s">
        <v>125</v>
      </c>
      <c r="M28" s="137" t="s">
        <v>126</v>
      </c>
      <c r="N28" s="85">
        <v>0</v>
      </c>
      <c r="O28" s="225"/>
    </row>
    <row r="29" spans="1:15" s="4" customFormat="1" ht="63.7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7" t="s">
        <v>126</v>
      </c>
      <c r="N29" s="85">
        <v>0</v>
      </c>
      <c r="O29" s="225"/>
    </row>
    <row r="30" spans="1:15" s="4" customFormat="1" ht="63.75" x14ac:dyDescent="0.25">
      <c r="A30" s="82">
        <v>24</v>
      </c>
      <c r="B30" s="133" t="s">
        <v>120</v>
      </c>
      <c r="C30" s="133" t="s">
        <v>161</v>
      </c>
      <c r="D30" s="133" t="s">
        <v>149</v>
      </c>
      <c r="E30" s="122" t="s">
        <v>190</v>
      </c>
      <c r="F30" s="125" t="s">
        <v>191</v>
      </c>
      <c r="G30" s="140" t="s">
        <v>125</v>
      </c>
      <c r="H30" s="138" t="s">
        <v>125</v>
      </c>
      <c r="I30" s="133" t="s">
        <v>177</v>
      </c>
      <c r="J30" s="222" t="s">
        <v>125</v>
      </c>
      <c r="K30" s="63" t="s">
        <v>126</v>
      </c>
      <c r="L30" s="223" t="s">
        <v>125</v>
      </c>
      <c r="M30" s="137" t="s">
        <v>126</v>
      </c>
      <c r="N30" s="85">
        <v>0</v>
      </c>
      <c r="O30" s="225"/>
    </row>
    <row r="31" spans="1:15" s="4" customFormat="1" ht="63.75" x14ac:dyDescent="0.25">
      <c r="A31" s="82">
        <v>25</v>
      </c>
      <c r="B31" s="133" t="s">
        <v>120</v>
      </c>
      <c r="C31" s="133" t="s">
        <v>161</v>
      </c>
      <c r="D31" s="133" t="s">
        <v>149</v>
      </c>
      <c r="E31" s="122" t="s">
        <v>193</v>
      </c>
      <c r="F31" s="125" t="s">
        <v>194</v>
      </c>
      <c r="G31" s="140" t="s">
        <v>125</v>
      </c>
      <c r="H31" s="138" t="s">
        <v>125</v>
      </c>
      <c r="I31" s="133" t="s">
        <v>177</v>
      </c>
      <c r="J31" s="222" t="s">
        <v>125</v>
      </c>
      <c r="K31" s="63" t="s">
        <v>126</v>
      </c>
      <c r="L31" s="223" t="s">
        <v>125</v>
      </c>
      <c r="M31" s="137" t="s">
        <v>126</v>
      </c>
      <c r="N31" s="85">
        <v>0</v>
      </c>
      <c r="O31" s="225"/>
    </row>
    <row r="32" spans="1:15" s="4" customFormat="1" ht="63.75" x14ac:dyDescent="0.25">
      <c r="A32" s="82">
        <v>26</v>
      </c>
      <c r="B32" s="133" t="s">
        <v>120</v>
      </c>
      <c r="C32" s="133" t="s">
        <v>161</v>
      </c>
      <c r="D32" s="133" t="s">
        <v>149</v>
      </c>
      <c r="E32" s="122" t="s">
        <v>195</v>
      </c>
      <c r="F32" s="125" t="s">
        <v>196</v>
      </c>
      <c r="G32" s="140" t="s">
        <v>125</v>
      </c>
      <c r="H32" s="138" t="s">
        <v>125</v>
      </c>
      <c r="I32" s="133" t="s">
        <v>177</v>
      </c>
      <c r="J32" s="222" t="s">
        <v>125</v>
      </c>
      <c r="K32" s="63" t="s">
        <v>126</v>
      </c>
      <c r="L32" s="223" t="s">
        <v>125</v>
      </c>
      <c r="M32" s="137" t="s">
        <v>126</v>
      </c>
      <c r="N32" s="85">
        <v>0</v>
      </c>
      <c r="O32" s="225"/>
    </row>
    <row r="33" spans="1:15" s="4" customFormat="1" ht="63.75" x14ac:dyDescent="0.25">
      <c r="A33" s="82">
        <v>27</v>
      </c>
      <c r="B33" s="133" t="s">
        <v>120</v>
      </c>
      <c r="C33" s="133" t="s">
        <v>161</v>
      </c>
      <c r="D33" s="133" t="s">
        <v>149</v>
      </c>
      <c r="E33" s="122" t="s">
        <v>198</v>
      </c>
      <c r="F33" s="125" t="s">
        <v>199</v>
      </c>
      <c r="G33" s="140" t="s">
        <v>125</v>
      </c>
      <c r="H33" s="138" t="s">
        <v>125</v>
      </c>
      <c r="I33" s="133" t="s">
        <v>177</v>
      </c>
      <c r="J33" s="222" t="s">
        <v>125</v>
      </c>
      <c r="K33" s="63" t="s">
        <v>126</v>
      </c>
      <c r="L33" s="223" t="s">
        <v>125</v>
      </c>
      <c r="M33" s="137" t="s">
        <v>126</v>
      </c>
      <c r="N33" s="85">
        <v>0</v>
      </c>
      <c r="O33" s="225"/>
    </row>
    <row r="34" spans="1:15" s="4" customFormat="1" ht="63.75" x14ac:dyDescent="0.25">
      <c r="A34" s="82">
        <v>28</v>
      </c>
      <c r="B34" s="133" t="s">
        <v>120</v>
      </c>
      <c r="C34" s="133" t="s">
        <v>161</v>
      </c>
      <c r="D34" s="133" t="s">
        <v>149</v>
      </c>
      <c r="E34" s="122" t="s">
        <v>200</v>
      </c>
      <c r="F34" s="125" t="s">
        <v>201</v>
      </c>
      <c r="G34" s="140" t="s">
        <v>125</v>
      </c>
      <c r="H34" s="138" t="s">
        <v>125</v>
      </c>
      <c r="I34" s="133" t="s">
        <v>166</v>
      </c>
      <c r="J34" s="222" t="s">
        <v>125</v>
      </c>
      <c r="K34" s="48" t="s">
        <v>2223</v>
      </c>
      <c r="L34" s="223" t="s">
        <v>125</v>
      </c>
      <c r="M34" s="48" t="s">
        <v>2223</v>
      </c>
      <c r="N34" s="85">
        <v>0</v>
      </c>
      <c r="O34" s="225"/>
    </row>
    <row r="35" spans="1:15" s="4" customFormat="1" ht="63.7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7" t="s">
        <v>129</v>
      </c>
      <c r="N35" s="85">
        <v>0</v>
      </c>
      <c r="O35" s="231"/>
    </row>
    <row r="36" spans="1:15" s="4" customFormat="1" ht="127.5"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7" t="s">
        <v>129</v>
      </c>
      <c r="N36" s="226">
        <v>0.2</v>
      </c>
      <c r="O36" s="225" t="s">
        <v>2224</v>
      </c>
    </row>
    <row r="37" spans="1:15" s="4" customFormat="1" ht="76.5"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7" t="s">
        <v>129</v>
      </c>
      <c r="N37" s="232">
        <v>0</v>
      </c>
      <c r="O37" s="225"/>
    </row>
    <row r="38" spans="1:15" s="4" customFormat="1" ht="63.75"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63.7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7" t="s">
        <v>129</v>
      </c>
      <c r="N39" s="85">
        <v>0</v>
      </c>
      <c r="O39" s="225" t="s">
        <v>2225</v>
      </c>
    </row>
    <row r="40" spans="1:15" s="4" customFormat="1" ht="76.5" x14ac:dyDescent="0.25">
      <c r="A40" s="82">
        <v>34</v>
      </c>
      <c r="B40" s="133" t="s">
        <v>120</v>
      </c>
      <c r="C40" s="133" t="s">
        <v>161</v>
      </c>
      <c r="D40" s="133" t="s">
        <v>149</v>
      </c>
      <c r="E40" s="122" t="s">
        <v>215</v>
      </c>
      <c r="F40" s="125" t="s">
        <v>216</v>
      </c>
      <c r="G40" s="1422"/>
      <c r="H40" s="138" t="s">
        <v>125</v>
      </c>
      <c r="I40" s="133" t="s">
        <v>177</v>
      </c>
      <c r="J40" s="222" t="s">
        <v>144</v>
      </c>
      <c r="K40" s="63" t="s">
        <v>129</v>
      </c>
      <c r="L40" s="141" t="s">
        <v>129</v>
      </c>
      <c r="M40" s="137" t="s">
        <v>129</v>
      </c>
      <c r="N40" s="85">
        <v>0</v>
      </c>
      <c r="O40" s="225" t="s">
        <v>2226</v>
      </c>
    </row>
    <row r="41" spans="1:15" s="4" customFormat="1" ht="63.75" x14ac:dyDescent="0.25">
      <c r="A41" s="82">
        <v>35</v>
      </c>
      <c r="B41" s="133" t="s">
        <v>120</v>
      </c>
      <c r="C41" s="133" t="s">
        <v>161</v>
      </c>
      <c r="D41" s="133" t="s">
        <v>149</v>
      </c>
      <c r="E41" s="122" t="s">
        <v>218</v>
      </c>
      <c r="F41" s="125" t="s">
        <v>219</v>
      </c>
      <c r="G41" s="1422"/>
      <c r="H41" s="138" t="s">
        <v>125</v>
      </c>
      <c r="I41" s="133" t="s">
        <v>177</v>
      </c>
      <c r="J41" s="222" t="s">
        <v>146</v>
      </c>
      <c r="K41" s="63" t="s">
        <v>126</v>
      </c>
      <c r="L41" s="141" t="s">
        <v>129</v>
      </c>
      <c r="M41" s="137" t="s">
        <v>129</v>
      </c>
      <c r="N41" s="85">
        <v>0</v>
      </c>
      <c r="O41" s="225" t="s">
        <v>2227</v>
      </c>
    </row>
    <row r="42" spans="1:15" s="4" customFormat="1" ht="76.5" x14ac:dyDescent="0.25">
      <c r="A42" s="82">
        <v>36</v>
      </c>
      <c r="B42" s="133" t="s">
        <v>120</v>
      </c>
      <c r="C42" s="133" t="s">
        <v>161</v>
      </c>
      <c r="D42" s="133" t="s">
        <v>149</v>
      </c>
      <c r="E42" s="122" t="s">
        <v>221</v>
      </c>
      <c r="F42" s="125" t="s">
        <v>222</v>
      </c>
      <c r="G42" s="1405"/>
      <c r="H42" s="138" t="s">
        <v>125</v>
      </c>
      <c r="I42" s="133" t="s">
        <v>166</v>
      </c>
      <c r="J42" s="222" t="s">
        <v>223</v>
      </c>
      <c r="K42" s="48" t="s">
        <v>2228</v>
      </c>
      <c r="L42" s="233" t="s">
        <v>267</v>
      </c>
      <c r="M42" s="142" t="s">
        <v>267</v>
      </c>
      <c r="N42" s="85">
        <v>0</v>
      </c>
      <c r="O42" s="225"/>
    </row>
    <row r="43" spans="1:15" s="4" customFormat="1" ht="153" x14ac:dyDescent="0.25">
      <c r="A43" s="82">
        <v>37</v>
      </c>
      <c r="B43" s="133" t="s">
        <v>120</v>
      </c>
      <c r="C43" s="133" t="s">
        <v>161</v>
      </c>
      <c r="D43" s="133" t="s">
        <v>149</v>
      </c>
      <c r="E43" s="122">
        <v>11</v>
      </c>
      <c r="F43" s="125" t="s">
        <v>226</v>
      </c>
      <c r="G43" s="1422">
        <v>8</v>
      </c>
      <c r="H43" s="139">
        <v>0.3</v>
      </c>
      <c r="I43" s="133" t="s">
        <v>159</v>
      </c>
      <c r="J43" s="222">
        <v>5</v>
      </c>
      <c r="K43" s="45">
        <v>15</v>
      </c>
      <c r="L43" s="235">
        <v>5</v>
      </c>
      <c r="M43" s="227">
        <v>5</v>
      </c>
      <c r="N43" s="236">
        <v>0.3</v>
      </c>
      <c r="O43" s="225" t="s">
        <v>2229</v>
      </c>
    </row>
    <row r="44" spans="1:15" s="4" customFormat="1" ht="63.7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63.75" x14ac:dyDescent="0.25">
      <c r="A45" s="82">
        <v>39</v>
      </c>
      <c r="B45" s="133" t="s">
        <v>120</v>
      </c>
      <c r="C45" s="133" t="s">
        <v>161</v>
      </c>
      <c r="D45" s="133" t="s">
        <v>149</v>
      </c>
      <c r="E45" s="122" t="s">
        <v>230</v>
      </c>
      <c r="F45" s="125" t="s">
        <v>231</v>
      </c>
      <c r="G45" s="1422"/>
      <c r="H45" s="138" t="s">
        <v>125</v>
      </c>
      <c r="I45" s="133" t="s">
        <v>124</v>
      </c>
      <c r="J45" s="222" t="s">
        <v>232</v>
      </c>
      <c r="K45" s="63" t="s">
        <v>129</v>
      </c>
      <c r="L45" s="144" t="s">
        <v>129</v>
      </c>
      <c r="M45" s="142" t="s">
        <v>129</v>
      </c>
      <c r="N45" s="85">
        <v>0</v>
      </c>
      <c r="O45" s="225"/>
    </row>
    <row r="46" spans="1:15" s="4" customFormat="1" ht="63.75" x14ac:dyDescent="0.25">
      <c r="A46" s="82">
        <v>40</v>
      </c>
      <c r="B46" s="133" t="s">
        <v>120</v>
      </c>
      <c r="C46" s="133" t="s">
        <v>161</v>
      </c>
      <c r="D46" s="133" t="s">
        <v>149</v>
      </c>
      <c r="E46" s="122" t="s">
        <v>233</v>
      </c>
      <c r="F46" s="125" t="s">
        <v>234</v>
      </c>
      <c r="G46" s="1422"/>
      <c r="H46" s="138" t="s">
        <v>125</v>
      </c>
      <c r="I46" s="133" t="s">
        <v>124</v>
      </c>
      <c r="J46" s="222" t="s">
        <v>235</v>
      </c>
      <c r="K46" s="63" t="s">
        <v>129</v>
      </c>
      <c r="L46" s="144" t="s">
        <v>129</v>
      </c>
      <c r="M46" s="142" t="s">
        <v>129</v>
      </c>
      <c r="N46" s="85">
        <v>0</v>
      </c>
      <c r="O46" s="225"/>
    </row>
    <row r="47" spans="1:15" s="4" customFormat="1" ht="63.75" x14ac:dyDescent="0.25">
      <c r="A47" s="82">
        <v>41</v>
      </c>
      <c r="B47" s="133" t="s">
        <v>120</v>
      </c>
      <c r="C47" s="133" t="s">
        <v>161</v>
      </c>
      <c r="D47" s="133" t="s">
        <v>149</v>
      </c>
      <c r="E47" s="122" t="s">
        <v>236</v>
      </c>
      <c r="F47" s="125" t="s">
        <v>237</v>
      </c>
      <c r="G47" s="1422"/>
      <c r="H47" s="138" t="s">
        <v>125</v>
      </c>
      <c r="I47" s="133" t="s">
        <v>124</v>
      </c>
      <c r="J47" s="222" t="s">
        <v>238</v>
      </c>
      <c r="K47" s="63" t="s">
        <v>129</v>
      </c>
      <c r="L47" s="144" t="s">
        <v>129</v>
      </c>
      <c r="M47" s="142" t="s">
        <v>129</v>
      </c>
      <c r="N47" s="85">
        <v>0</v>
      </c>
      <c r="O47" s="225"/>
    </row>
    <row r="48" spans="1:15" s="4" customFormat="1" ht="63.75" x14ac:dyDescent="0.25">
      <c r="A48" s="82">
        <v>42</v>
      </c>
      <c r="B48" s="133" t="s">
        <v>120</v>
      </c>
      <c r="C48" s="133" t="s">
        <v>161</v>
      </c>
      <c r="D48" s="133" t="s">
        <v>149</v>
      </c>
      <c r="E48" s="122" t="s">
        <v>239</v>
      </c>
      <c r="F48" s="125" t="s">
        <v>240</v>
      </c>
      <c r="G48" s="1422"/>
      <c r="H48" s="138" t="s">
        <v>125</v>
      </c>
      <c r="I48" s="133" t="s">
        <v>124</v>
      </c>
      <c r="J48" s="222" t="s">
        <v>241</v>
      </c>
      <c r="K48" s="63" t="s">
        <v>129</v>
      </c>
      <c r="L48" s="144" t="s">
        <v>129</v>
      </c>
      <c r="M48" s="142" t="s">
        <v>129</v>
      </c>
      <c r="N48" s="85">
        <v>0</v>
      </c>
      <c r="O48" s="225"/>
    </row>
    <row r="49" spans="1:15" s="4" customFormat="1" ht="63.75" x14ac:dyDescent="0.25">
      <c r="A49" s="82">
        <v>43</v>
      </c>
      <c r="B49" s="133" t="s">
        <v>120</v>
      </c>
      <c r="C49" s="133" t="s">
        <v>161</v>
      </c>
      <c r="D49" s="133" t="s">
        <v>149</v>
      </c>
      <c r="E49" s="122" t="s">
        <v>242</v>
      </c>
      <c r="F49" s="125" t="s">
        <v>243</v>
      </c>
      <c r="G49" s="1422"/>
      <c r="H49" s="138" t="s">
        <v>125</v>
      </c>
      <c r="I49" s="133" t="s">
        <v>124</v>
      </c>
      <c r="J49" s="222" t="s">
        <v>244</v>
      </c>
      <c r="K49" s="63" t="s">
        <v>129</v>
      </c>
      <c r="L49" s="144" t="s">
        <v>129</v>
      </c>
      <c r="M49" s="142" t="s">
        <v>129</v>
      </c>
      <c r="N49" s="85">
        <v>0</v>
      </c>
      <c r="O49" s="225"/>
    </row>
    <row r="50" spans="1:15" s="4" customFormat="1" ht="63.75" x14ac:dyDescent="0.25">
      <c r="A50" s="82">
        <v>44</v>
      </c>
      <c r="B50" s="133" t="s">
        <v>120</v>
      </c>
      <c r="C50" s="133" t="s">
        <v>161</v>
      </c>
      <c r="D50" s="133" t="s">
        <v>149</v>
      </c>
      <c r="E50" s="122" t="s">
        <v>245</v>
      </c>
      <c r="F50" s="125" t="s">
        <v>246</v>
      </c>
      <c r="G50" s="1422"/>
      <c r="H50" s="138" t="s">
        <v>125</v>
      </c>
      <c r="I50" s="133" t="s">
        <v>124</v>
      </c>
      <c r="J50" s="222" t="s">
        <v>247</v>
      </c>
      <c r="K50" s="63" t="s">
        <v>129</v>
      </c>
      <c r="L50" s="144" t="s">
        <v>129</v>
      </c>
      <c r="M50" s="142" t="s">
        <v>129</v>
      </c>
      <c r="N50" s="85">
        <v>0</v>
      </c>
      <c r="O50" s="225"/>
    </row>
    <row r="51" spans="1:15" s="4" customFormat="1" ht="63.75" x14ac:dyDescent="0.25">
      <c r="A51" s="82">
        <v>45</v>
      </c>
      <c r="B51" s="133" t="s">
        <v>120</v>
      </c>
      <c r="C51" s="133" t="s">
        <v>161</v>
      </c>
      <c r="D51" s="133" t="s">
        <v>149</v>
      </c>
      <c r="E51" s="122" t="s">
        <v>248</v>
      </c>
      <c r="F51" s="125" t="s">
        <v>249</v>
      </c>
      <c r="G51" s="1422"/>
      <c r="H51" s="138" t="s">
        <v>125</v>
      </c>
      <c r="I51" s="133" t="s">
        <v>124</v>
      </c>
      <c r="J51" s="222" t="s">
        <v>250</v>
      </c>
      <c r="K51" s="63" t="s">
        <v>129</v>
      </c>
      <c r="L51" s="144" t="s">
        <v>129</v>
      </c>
      <c r="M51" s="142" t="s">
        <v>129</v>
      </c>
      <c r="N51" s="85">
        <v>0</v>
      </c>
      <c r="O51" s="225"/>
    </row>
    <row r="52" spans="1:15" s="4" customFormat="1" ht="63.75" x14ac:dyDescent="0.25">
      <c r="A52" s="82">
        <v>46</v>
      </c>
      <c r="B52" s="133" t="s">
        <v>120</v>
      </c>
      <c r="C52" s="133" t="s">
        <v>161</v>
      </c>
      <c r="D52" s="133" t="s">
        <v>149</v>
      </c>
      <c r="E52" s="122" t="s">
        <v>251</v>
      </c>
      <c r="F52" s="125" t="s">
        <v>252</v>
      </c>
      <c r="G52" s="1422"/>
      <c r="H52" s="138" t="s">
        <v>125</v>
      </c>
      <c r="I52" s="133" t="s">
        <v>124</v>
      </c>
      <c r="J52" s="222" t="s">
        <v>253</v>
      </c>
      <c r="K52" s="63" t="s">
        <v>126</v>
      </c>
      <c r="L52" s="144" t="s">
        <v>129</v>
      </c>
      <c r="M52" s="142" t="s">
        <v>129</v>
      </c>
      <c r="N52" s="85">
        <v>0</v>
      </c>
      <c r="O52" s="225"/>
    </row>
    <row r="53" spans="1:15" s="4" customFormat="1" ht="63.75" x14ac:dyDescent="0.25">
      <c r="A53" s="82">
        <v>47</v>
      </c>
      <c r="B53" s="133" t="s">
        <v>120</v>
      </c>
      <c r="C53" s="133" t="s">
        <v>161</v>
      </c>
      <c r="D53" s="133" t="s">
        <v>149</v>
      </c>
      <c r="E53" s="122" t="s">
        <v>254</v>
      </c>
      <c r="F53" s="125" t="s">
        <v>255</v>
      </c>
      <c r="G53" s="1422"/>
      <c r="H53" s="138" t="s">
        <v>125</v>
      </c>
      <c r="I53" s="133" t="s">
        <v>124</v>
      </c>
      <c r="J53" s="222" t="s">
        <v>256</v>
      </c>
      <c r="K53" s="63" t="s">
        <v>129</v>
      </c>
      <c r="L53" s="144" t="s">
        <v>129</v>
      </c>
      <c r="M53" s="142" t="s">
        <v>129</v>
      </c>
      <c r="N53" s="85">
        <v>0</v>
      </c>
      <c r="O53" s="225"/>
    </row>
    <row r="54" spans="1:15" s="4" customFormat="1" ht="63.75" x14ac:dyDescent="0.25">
      <c r="A54" s="82">
        <v>48</v>
      </c>
      <c r="B54" s="133" t="s">
        <v>120</v>
      </c>
      <c r="C54" s="133" t="s">
        <v>161</v>
      </c>
      <c r="D54" s="133" t="s">
        <v>149</v>
      </c>
      <c r="E54" s="122" t="s">
        <v>257</v>
      </c>
      <c r="F54" s="125" t="s">
        <v>258</v>
      </c>
      <c r="G54" s="1422"/>
      <c r="H54" s="138" t="s">
        <v>125</v>
      </c>
      <c r="I54" s="133" t="s">
        <v>124</v>
      </c>
      <c r="J54" s="222" t="s">
        <v>259</v>
      </c>
      <c r="K54" s="63" t="s">
        <v>129</v>
      </c>
      <c r="L54" s="144" t="s">
        <v>129</v>
      </c>
      <c r="M54" s="142" t="s">
        <v>129</v>
      </c>
      <c r="N54" s="85">
        <v>0</v>
      </c>
      <c r="O54" s="225"/>
    </row>
    <row r="55" spans="1:15" s="4" customFormat="1" ht="63.75" x14ac:dyDescent="0.25">
      <c r="A55" s="82">
        <v>49</v>
      </c>
      <c r="B55" s="133" t="s">
        <v>120</v>
      </c>
      <c r="C55" s="133" t="s">
        <v>161</v>
      </c>
      <c r="D55" s="133" t="s">
        <v>149</v>
      </c>
      <c r="E55" s="122" t="s">
        <v>260</v>
      </c>
      <c r="F55" s="125" t="s">
        <v>261</v>
      </c>
      <c r="G55" s="1422"/>
      <c r="H55" s="138" t="s">
        <v>125</v>
      </c>
      <c r="I55" s="133" t="s">
        <v>124</v>
      </c>
      <c r="J55" s="222" t="s">
        <v>262</v>
      </c>
      <c r="K55" s="63" t="s">
        <v>129</v>
      </c>
      <c r="L55" s="144" t="s">
        <v>129</v>
      </c>
      <c r="M55" s="142"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2230</v>
      </c>
      <c r="M56" s="308" t="s">
        <v>2230</v>
      </c>
      <c r="N56" s="85">
        <v>0</v>
      </c>
      <c r="O56" s="225"/>
    </row>
    <row r="57" spans="1:15" s="4" customFormat="1" ht="63.7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7" t="s">
        <v>129</v>
      </c>
      <c r="N57" s="236">
        <v>0.1</v>
      </c>
      <c r="O57" s="225"/>
    </row>
    <row r="58" spans="1:15" s="4" customFormat="1" ht="63.75" x14ac:dyDescent="0.25">
      <c r="A58" s="82">
        <v>52</v>
      </c>
      <c r="B58" s="133" t="s">
        <v>120</v>
      </c>
      <c r="C58" s="133" t="s">
        <v>268</v>
      </c>
      <c r="D58" s="133" t="s">
        <v>149</v>
      </c>
      <c r="E58" s="122" t="s">
        <v>271</v>
      </c>
      <c r="F58" s="125" t="s">
        <v>272</v>
      </c>
      <c r="G58" s="140" t="s">
        <v>125</v>
      </c>
      <c r="H58" s="138" t="s">
        <v>125</v>
      </c>
      <c r="I58" s="133" t="s">
        <v>166</v>
      </c>
      <c r="J58" s="222" t="s">
        <v>125</v>
      </c>
      <c r="K58" s="48" t="s">
        <v>2231</v>
      </c>
      <c r="L58" s="223" t="s">
        <v>125</v>
      </c>
      <c r="M58" s="142" t="s">
        <v>2232</v>
      </c>
      <c r="N58" s="85">
        <v>0</v>
      </c>
      <c r="O58" s="225" t="s">
        <v>2233</v>
      </c>
    </row>
    <row r="59" spans="1:15" s="4" customFormat="1" ht="89.25"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236">
        <v>0.1</v>
      </c>
      <c r="O59" s="225"/>
    </row>
    <row r="60" spans="1:15" s="4" customFormat="1" ht="76.5" x14ac:dyDescent="0.25">
      <c r="A60" s="82">
        <v>54</v>
      </c>
      <c r="B60" s="133" t="s">
        <v>120</v>
      </c>
      <c r="C60" s="133" t="s">
        <v>268</v>
      </c>
      <c r="D60" s="133" t="s">
        <v>149</v>
      </c>
      <c r="E60" s="122">
        <v>14</v>
      </c>
      <c r="F60" s="125" t="s">
        <v>277</v>
      </c>
      <c r="G60" s="140" t="s">
        <v>125</v>
      </c>
      <c r="H60" s="138" t="s">
        <v>125</v>
      </c>
      <c r="I60" s="133" t="s">
        <v>278</v>
      </c>
      <c r="J60" s="222">
        <v>7</v>
      </c>
      <c r="K60" s="65">
        <v>1</v>
      </c>
      <c r="L60" s="237">
        <v>1</v>
      </c>
      <c r="M60" s="413">
        <v>1</v>
      </c>
      <c r="N60" s="85">
        <v>0</v>
      </c>
      <c r="O60" s="225"/>
    </row>
    <row r="61" spans="1:15" s="4" customFormat="1" ht="76.5" x14ac:dyDescent="0.25">
      <c r="A61" s="82">
        <v>55</v>
      </c>
      <c r="B61" s="133" t="s">
        <v>120</v>
      </c>
      <c r="C61" s="133" t="s">
        <v>268</v>
      </c>
      <c r="D61" s="133" t="s">
        <v>149</v>
      </c>
      <c r="E61" s="122">
        <v>15</v>
      </c>
      <c r="F61" s="125" t="s">
        <v>279</v>
      </c>
      <c r="G61" s="140">
        <v>11</v>
      </c>
      <c r="H61" s="138" t="s">
        <v>280</v>
      </c>
      <c r="I61" s="133" t="s">
        <v>278</v>
      </c>
      <c r="J61" s="222">
        <v>8</v>
      </c>
      <c r="K61" s="62" t="s">
        <v>2234</v>
      </c>
      <c r="L61" s="237">
        <v>0.82899999999999996</v>
      </c>
      <c r="M61" s="413">
        <v>0.83</v>
      </c>
      <c r="N61" s="239">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t="s">
        <v>2235</v>
      </c>
      <c r="L62" s="223" t="s">
        <v>125</v>
      </c>
      <c r="M62" s="308" t="s">
        <v>2236</v>
      </c>
      <c r="N62" s="85">
        <v>0</v>
      </c>
      <c r="O62" s="225" t="s">
        <v>2237</v>
      </c>
    </row>
    <row r="63" spans="1:15" s="4" customFormat="1" ht="63.7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7" t="s">
        <v>129</v>
      </c>
      <c r="N63" s="236">
        <v>0.3</v>
      </c>
      <c r="O63" s="225"/>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48" t="s">
        <v>2238</v>
      </c>
      <c r="L64" s="223" t="s">
        <v>125</v>
      </c>
      <c r="M64" s="48" t="s">
        <v>2238</v>
      </c>
      <c r="N64" s="85">
        <v>0</v>
      </c>
      <c r="O64" s="225"/>
    </row>
    <row r="65" spans="1:15" s="4" customFormat="1" ht="63.7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7" t="s">
        <v>129</v>
      </c>
      <c r="N65" s="236">
        <v>0.1</v>
      </c>
      <c r="O65" s="225"/>
    </row>
    <row r="66" spans="1:15" s="4" customFormat="1" ht="63.7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225" t="s">
        <v>2239</v>
      </c>
    </row>
    <row r="67" spans="1:15" s="4" customFormat="1" ht="63.75" x14ac:dyDescent="0.25">
      <c r="A67" s="82">
        <v>61</v>
      </c>
      <c r="B67" s="133" t="s">
        <v>293</v>
      </c>
      <c r="C67" s="133" t="s">
        <v>294</v>
      </c>
      <c r="D67" s="133" t="s">
        <v>300</v>
      </c>
      <c r="E67" s="122">
        <v>20</v>
      </c>
      <c r="F67" s="125" t="s">
        <v>301</v>
      </c>
      <c r="G67" s="140" t="s">
        <v>125</v>
      </c>
      <c r="H67" s="138" t="s">
        <v>125</v>
      </c>
      <c r="I67" s="133" t="s">
        <v>159</v>
      </c>
      <c r="J67" s="222">
        <v>10</v>
      </c>
      <c r="K67" s="45">
        <v>9</v>
      </c>
      <c r="L67" s="235">
        <v>10</v>
      </c>
      <c r="M67" s="227">
        <v>10</v>
      </c>
      <c r="N67" s="85">
        <v>0</v>
      </c>
      <c r="O67" s="225"/>
    </row>
    <row r="68" spans="1:15" s="4" customFormat="1" ht="153" x14ac:dyDescent="0.25">
      <c r="A68" s="82">
        <v>62</v>
      </c>
      <c r="B68" s="133" t="s">
        <v>293</v>
      </c>
      <c r="C68" s="133" t="s">
        <v>294</v>
      </c>
      <c r="D68" s="133" t="s">
        <v>300</v>
      </c>
      <c r="E68" s="122">
        <v>21</v>
      </c>
      <c r="F68" s="125" t="s">
        <v>302</v>
      </c>
      <c r="G68" s="140">
        <v>15</v>
      </c>
      <c r="H68" s="139">
        <v>0.85</v>
      </c>
      <c r="I68" s="133" t="s">
        <v>159</v>
      </c>
      <c r="J68" s="222">
        <v>13</v>
      </c>
      <c r="K68" s="45">
        <v>2</v>
      </c>
      <c r="L68" s="235">
        <v>1</v>
      </c>
      <c r="M68" s="227">
        <v>1</v>
      </c>
      <c r="N68" s="236">
        <v>8.5000000000000006E-2</v>
      </c>
      <c r="O68" s="225"/>
    </row>
    <row r="69" spans="1:15" s="4" customFormat="1" ht="63.7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7" t="s">
        <v>129</v>
      </c>
      <c r="N69" s="236">
        <v>0.1</v>
      </c>
      <c r="O69" s="225"/>
    </row>
    <row r="70" spans="1:15" s="4" customFormat="1" ht="76.5" x14ac:dyDescent="0.25">
      <c r="A70" s="82">
        <v>64</v>
      </c>
      <c r="B70" s="133" t="s">
        <v>293</v>
      </c>
      <c r="C70" s="133" t="s">
        <v>304</v>
      </c>
      <c r="D70" s="133" t="s">
        <v>295</v>
      </c>
      <c r="E70" s="122" t="s">
        <v>306</v>
      </c>
      <c r="F70" s="125" t="s">
        <v>307</v>
      </c>
      <c r="G70" s="140" t="s">
        <v>125</v>
      </c>
      <c r="H70" s="138" t="s">
        <v>125</v>
      </c>
      <c r="I70" s="133" t="s">
        <v>166</v>
      </c>
      <c r="J70" s="222" t="s">
        <v>125</v>
      </c>
      <c r="K70" s="132" t="s">
        <v>2240</v>
      </c>
      <c r="L70" s="223" t="s">
        <v>125</v>
      </c>
      <c r="M70" s="132" t="s">
        <v>2240</v>
      </c>
      <c r="N70" s="85">
        <v>0</v>
      </c>
      <c r="O70" s="225"/>
    </row>
    <row r="71" spans="1:15" s="4" customFormat="1" ht="63.7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7" t="s">
        <v>129</v>
      </c>
      <c r="N71" s="236">
        <v>0.05</v>
      </c>
      <c r="O71" s="225"/>
    </row>
    <row r="72" spans="1:15" s="4" customFormat="1" ht="63.75" x14ac:dyDescent="0.25">
      <c r="A72" s="82">
        <v>66</v>
      </c>
      <c r="B72" s="133" t="s">
        <v>293</v>
      </c>
      <c r="C72" s="133" t="s">
        <v>304</v>
      </c>
      <c r="D72" s="133" t="s">
        <v>295</v>
      </c>
      <c r="E72" s="122" t="s">
        <v>311</v>
      </c>
      <c r="F72" s="125" t="s">
        <v>312</v>
      </c>
      <c r="G72" s="140" t="s">
        <v>125</v>
      </c>
      <c r="H72" s="138" t="s">
        <v>125</v>
      </c>
      <c r="I72" s="133" t="s">
        <v>166</v>
      </c>
      <c r="J72" s="222" t="s">
        <v>125</v>
      </c>
      <c r="K72" s="48" t="s">
        <v>2241</v>
      </c>
      <c r="L72" s="223" t="s">
        <v>125</v>
      </c>
      <c r="M72" s="48" t="s">
        <v>2241</v>
      </c>
      <c r="N72" s="85">
        <v>0</v>
      </c>
      <c r="O72" s="225"/>
    </row>
    <row r="73" spans="1:15" s="4" customFormat="1" ht="63.7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225"/>
    </row>
    <row r="74" spans="1:15" s="4" customFormat="1" ht="63.75" x14ac:dyDescent="0.25">
      <c r="A74" s="82">
        <v>68</v>
      </c>
      <c r="B74" s="133" t="s">
        <v>293</v>
      </c>
      <c r="C74" s="133" t="s">
        <v>304</v>
      </c>
      <c r="D74" s="133" t="s">
        <v>295</v>
      </c>
      <c r="E74" s="122">
        <v>25</v>
      </c>
      <c r="F74" s="125" t="s">
        <v>316</v>
      </c>
      <c r="G74" s="140" t="s">
        <v>125</v>
      </c>
      <c r="H74" s="138" t="s">
        <v>125</v>
      </c>
      <c r="I74" s="133" t="s">
        <v>159</v>
      </c>
      <c r="J74" s="222">
        <v>11</v>
      </c>
      <c r="K74" s="45">
        <v>3</v>
      </c>
      <c r="L74" s="235">
        <v>1</v>
      </c>
      <c r="M74" s="227">
        <v>1</v>
      </c>
      <c r="N74" s="85">
        <v>0</v>
      </c>
      <c r="O74" s="225"/>
    </row>
    <row r="75" spans="1:15" s="4" customFormat="1" ht="89.25" x14ac:dyDescent="0.25">
      <c r="A75" s="82">
        <v>69</v>
      </c>
      <c r="B75" s="133" t="s">
        <v>293</v>
      </c>
      <c r="C75" s="133" t="s">
        <v>304</v>
      </c>
      <c r="D75" s="133" t="s">
        <v>295</v>
      </c>
      <c r="E75" s="122">
        <v>26</v>
      </c>
      <c r="F75" s="125" t="s">
        <v>318</v>
      </c>
      <c r="G75" s="140" t="s">
        <v>125</v>
      </c>
      <c r="H75" s="138" t="s">
        <v>125</v>
      </c>
      <c r="I75" s="133" t="s">
        <v>159</v>
      </c>
      <c r="J75" s="222">
        <v>15</v>
      </c>
      <c r="K75" s="45">
        <v>0</v>
      </c>
      <c r="L75" s="235">
        <v>0</v>
      </c>
      <c r="M75" s="227">
        <v>0</v>
      </c>
      <c r="N75" s="85">
        <v>0</v>
      </c>
      <c r="O75" s="225"/>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8" t="s">
        <v>2242</v>
      </c>
      <c r="L76" s="235">
        <v>814.2</v>
      </c>
      <c r="M76" s="262">
        <v>814</v>
      </c>
      <c r="N76" s="85">
        <v>0</v>
      </c>
      <c r="O76" s="225"/>
    </row>
    <row r="77" spans="1:15" s="4" customFormat="1" ht="63.75" x14ac:dyDescent="0.25">
      <c r="A77" s="82">
        <v>71</v>
      </c>
      <c r="B77" s="133" t="s">
        <v>293</v>
      </c>
      <c r="C77" s="133" t="s">
        <v>304</v>
      </c>
      <c r="D77" s="133" t="s">
        <v>300</v>
      </c>
      <c r="E77" s="122" t="s">
        <v>323</v>
      </c>
      <c r="F77" s="125" t="s">
        <v>324</v>
      </c>
      <c r="G77" s="140" t="s">
        <v>125</v>
      </c>
      <c r="H77" s="138" t="s">
        <v>125</v>
      </c>
      <c r="I77" s="133" t="s">
        <v>159</v>
      </c>
      <c r="J77" s="222" t="s">
        <v>325</v>
      </c>
      <c r="K77" s="48">
        <v>116581</v>
      </c>
      <c r="L77" s="235">
        <v>128239</v>
      </c>
      <c r="M77" s="227">
        <v>128239</v>
      </c>
      <c r="N77" s="85">
        <v>0</v>
      </c>
      <c r="O77" s="225"/>
    </row>
    <row r="78" spans="1:15" s="4" customFormat="1" ht="63.75" x14ac:dyDescent="0.25">
      <c r="A78" s="82">
        <v>72</v>
      </c>
      <c r="B78" s="133" t="s">
        <v>293</v>
      </c>
      <c r="C78" s="133" t="s">
        <v>304</v>
      </c>
      <c r="D78" s="133" t="s">
        <v>300</v>
      </c>
      <c r="E78" s="122" t="s">
        <v>327</v>
      </c>
      <c r="F78" s="125" t="s">
        <v>328</v>
      </c>
      <c r="G78" s="140" t="s">
        <v>125</v>
      </c>
      <c r="H78" s="138" t="s">
        <v>125</v>
      </c>
      <c r="I78" s="133" t="s">
        <v>321</v>
      </c>
      <c r="J78" s="222">
        <v>17</v>
      </c>
      <c r="K78" s="483" t="s">
        <v>2243</v>
      </c>
      <c r="L78" s="261">
        <v>139.56</v>
      </c>
      <c r="M78" s="262">
        <v>139.56</v>
      </c>
      <c r="N78" s="85">
        <v>0</v>
      </c>
      <c r="O78" s="225"/>
    </row>
    <row r="79" spans="1:15" s="4" customFormat="1" ht="63.75" x14ac:dyDescent="0.25">
      <c r="A79" s="82">
        <v>73</v>
      </c>
      <c r="B79" s="133" t="s">
        <v>293</v>
      </c>
      <c r="C79" s="133" t="s">
        <v>304</v>
      </c>
      <c r="D79" s="133" t="s">
        <v>330</v>
      </c>
      <c r="E79" s="122">
        <v>28</v>
      </c>
      <c r="F79" s="125" t="s">
        <v>331</v>
      </c>
      <c r="G79" s="140" t="s">
        <v>125</v>
      </c>
      <c r="H79" s="138" t="s">
        <v>125</v>
      </c>
      <c r="I79" s="133" t="s">
        <v>321</v>
      </c>
      <c r="J79" s="222">
        <v>18</v>
      </c>
      <c r="K79" s="483" t="s">
        <v>2244</v>
      </c>
      <c r="L79" s="235" t="s">
        <v>2245</v>
      </c>
      <c r="M79" s="263">
        <v>37.4</v>
      </c>
      <c r="N79" s="85">
        <v>0</v>
      </c>
      <c r="O79" s="225" t="s">
        <v>2246</v>
      </c>
    </row>
    <row r="80" spans="1:15" s="4" customFormat="1" ht="63.75" x14ac:dyDescent="0.25">
      <c r="A80" s="82">
        <v>74</v>
      </c>
      <c r="B80" s="133" t="s">
        <v>293</v>
      </c>
      <c r="C80" s="133" t="s">
        <v>304</v>
      </c>
      <c r="D80" s="133" t="s">
        <v>330</v>
      </c>
      <c r="E80" s="122" t="s">
        <v>333</v>
      </c>
      <c r="F80" s="125" t="s">
        <v>334</v>
      </c>
      <c r="G80" s="140" t="s">
        <v>125</v>
      </c>
      <c r="H80" s="138" t="s">
        <v>125</v>
      </c>
      <c r="I80" s="133" t="s">
        <v>159</v>
      </c>
      <c r="J80" s="222" t="s">
        <v>335</v>
      </c>
      <c r="K80" s="483">
        <v>13.032</v>
      </c>
      <c r="L80" s="235">
        <v>13494</v>
      </c>
      <c r="M80" s="227">
        <v>13494</v>
      </c>
      <c r="N80" s="85">
        <v>0</v>
      </c>
      <c r="O80" s="225"/>
    </row>
    <row r="81" spans="1:15" s="4" customFormat="1" ht="63.75" x14ac:dyDescent="0.25">
      <c r="A81" s="82">
        <v>75</v>
      </c>
      <c r="B81" s="133" t="s">
        <v>293</v>
      </c>
      <c r="C81" s="133" t="s">
        <v>304</v>
      </c>
      <c r="D81" s="133" t="s">
        <v>330</v>
      </c>
      <c r="E81" s="122" t="s">
        <v>337</v>
      </c>
      <c r="F81" s="125" t="s">
        <v>338</v>
      </c>
      <c r="G81" s="140" t="s">
        <v>125</v>
      </c>
      <c r="H81" s="138" t="s">
        <v>125</v>
      </c>
      <c r="I81" s="133" t="s">
        <v>321</v>
      </c>
      <c r="J81" s="222">
        <v>19</v>
      </c>
      <c r="K81" s="45">
        <v>3657</v>
      </c>
      <c r="L81" s="235">
        <v>4030</v>
      </c>
      <c r="M81" s="262">
        <v>4030</v>
      </c>
      <c r="N81" s="85">
        <v>0</v>
      </c>
      <c r="O81" s="225" t="s">
        <v>2247</v>
      </c>
    </row>
    <row r="82" spans="1:15" s="4" customFormat="1" ht="63.75" x14ac:dyDescent="0.25">
      <c r="A82" s="82">
        <v>76</v>
      </c>
      <c r="B82" s="133" t="s">
        <v>293</v>
      </c>
      <c r="C82" s="133" t="s">
        <v>304</v>
      </c>
      <c r="D82" s="133" t="s">
        <v>339</v>
      </c>
      <c r="E82" s="122">
        <v>29</v>
      </c>
      <c r="F82" s="125" t="s">
        <v>340</v>
      </c>
      <c r="G82" s="140" t="s">
        <v>125</v>
      </c>
      <c r="H82" s="138" t="s">
        <v>125</v>
      </c>
      <c r="I82" s="133" t="s">
        <v>166</v>
      </c>
      <c r="J82" s="222">
        <v>20</v>
      </c>
      <c r="K82" s="45" t="s">
        <v>715</v>
      </c>
      <c r="L82" s="144" t="s">
        <v>1518</v>
      </c>
      <c r="M82" s="45" t="s">
        <v>715</v>
      </c>
      <c r="N82" s="85">
        <v>0</v>
      </c>
      <c r="O82" s="225"/>
    </row>
    <row r="83" spans="1:15" s="4" customFormat="1" ht="76.5" x14ac:dyDescent="0.25">
      <c r="A83" s="82">
        <v>77</v>
      </c>
      <c r="B83" s="133" t="s">
        <v>293</v>
      </c>
      <c r="C83" s="133" t="s">
        <v>304</v>
      </c>
      <c r="D83" s="133" t="s">
        <v>339</v>
      </c>
      <c r="E83" s="122" t="s">
        <v>344</v>
      </c>
      <c r="F83" s="125" t="s">
        <v>345</v>
      </c>
      <c r="G83" s="140" t="s">
        <v>125</v>
      </c>
      <c r="H83" s="138" t="s">
        <v>125</v>
      </c>
      <c r="I83" s="88" t="s">
        <v>278</v>
      </c>
      <c r="J83" s="222" t="s">
        <v>346</v>
      </c>
      <c r="K83" s="62">
        <v>0.1</v>
      </c>
      <c r="L83" s="148">
        <v>0.1</v>
      </c>
      <c r="M83" s="62">
        <v>0.1</v>
      </c>
      <c r="N83" s="85">
        <v>0</v>
      </c>
      <c r="O83" s="225"/>
    </row>
    <row r="84" spans="1:15" s="4" customFormat="1" ht="63.75" x14ac:dyDescent="0.25">
      <c r="A84" s="82">
        <v>78</v>
      </c>
      <c r="B84" s="133" t="s">
        <v>293</v>
      </c>
      <c r="C84" s="133" t="s">
        <v>304</v>
      </c>
      <c r="D84" s="133" t="s">
        <v>339</v>
      </c>
      <c r="E84" s="122">
        <v>30</v>
      </c>
      <c r="F84" s="128" t="s">
        <v>347</v>
      </c>
      <c r="G84" s="140" t="s">
        <v>125</v>
      </c>
      <c r="H84" s="138" t="s">
        <v>125</v>
      </c>
      <c r="I84" s="133" t="s">
        <v>166</v>
      </c>
      <c r="J84" s="222">
        <v>21</v>
      </c>
      <c r="K84" s="45" t="s">
        <v>348</v>
      </c>
      <c r="L84" s="144" t="s">
        <v>349</v>
      </c>
      <c r="M84" s="45" t="s">
        <v>348</v>
      </c>
      <c r="N84" s="85">
        <v>0</v>
      </c>
      <c r="O84" s="225"/>
    </row>
    <row r="85" spans="1:15" s="4" customFormat="1" ht="76.5" x14ac:dyDescent="0.25">
      <c r="A85" s="82">
        <v>79</v>
      </c>
      <c r="B85" s="133" t="s">
        <v>293</v>
      </c>
      <c r="C85" s="133" t="s">
        <v>304</v>
      </c>
      <c r="D85" s="133" t="s">
        <v>339</v>
      </c>
      <c r="E85" s="122" t="s">
        <v>350</v>
      </c>
      <c r="F85" s="125" t="s">
        <v>351</v>
      </c>
      <c r="G85" s="140" t="s">
        <v>125</v>
      </c>
      <c r="H85" s="138" t="s">
        <v>125</v>
      </c>
      <c r="I85" s="88" t="s">
        <v>278</v>
      </c>
      <c r="J85" s="222" t="s">
        <v>352</v>
      </c>
      <c r="K85" s="121">
        <v>0.8</v>
      </c>
      <c r="L85" s="148">
        <v>0.8</v>
      </c>
      <c r="M85" s="121">
        <v>0.8</v>
      </c>
      <c r="N85" s="85">
        <v>0</v>
      </c>
      <c r="O85" s="225"/>
    </row>
    <row r="86" spans="1:15" s="4" customFormat="1" ht="63.7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63.75" x14ac:dyDescent="0.25">
      <c r="A87" s="82">
        <v>81</v>
      </c>
      <c r="B87" s="133" t="s">
        <v>293</v>
      </c>
      <c r="C87" s="133" t="s">
        <v>304</v>
      </c>
      <c r="D87" s="133" t="s">
        <v>354</v>
      </c>
      <c r="E87" s="122" t="s">
        <v>355</v>
      </c>
      <c r="F87" s="125" t="s">
        <v>356</v>
      </c>
      <c r="G87" s="140" t="s">
        <v>125</v>
      </c>
      <c r="H87" s="138" t="s">
        <v>125</v>
      </c>
      <c r="I87" s="133" t="s">
        <v>124</v>
      </c>
      <c r="J87" s="222" t="s">
        <v>306</v>
      </c>
      <c r="K87" s="48" t="s">
        <v>129</v>
      </c>
      <c r="L87" s="244" t="s">
        <v>129</v>
      </c>
      <c r="M87" s="245" t="s">
        <v>129</v>
      </c>
      <c r="N87" s="85">
        <v>0</v>
      </c>
      <c r="O87" s="225"/>
    </row>
    <row r="88" spans="1:15" s="4" customFormat="1" ht="63.75" x14ac:dyDescent="0.25">
      <c r="A88" s="82">
        <v>82</v>
      </c>
      <c r="B88" s="133" t="s">
        <v>293</v>
      </c>
      <c r="C88" s="133" t="s">
        <v>304</v>
      </c>
      <c r="D88" s="133" t="s">
        <v>354</v>
      </c>
      <c r="E88" s="122" t="s">
        <v>358</v>
      </c>
      <c r="F88" s="125" t="s">
        <v>359</v>
      </c>
      <c r="G88" s="140" t="s">
        <v>125</v>
      </c>
      <c r="H88" s="138" t="s">
        <v>125</v>
      </c>
      <c r="I88" s="133" t="s">
        <v>124</v>
      </c>
      <c r="J88" s="222" t="s">
        <v>360</v>
      </c>
      <c r="K88" s="48" t="s">
        <v>126</v>
      </c>
      <c r="L88" s="244" t="s">
        <v>126</v>
      </c>
      <c r="M88" s="245" t="s">
        <v>126</v>
      </c>
      <c r="N88" s="85">
        <v>0</v>
      </c>
      <c r="O88" s="225"/>
    </row>
    <row r="89" spans="1:15" s="4" customFormat="1" ht="63.75" x14ac:dyDescent="0.25">
      <c r="A89" s="82">
        <v>83</v>
      </c>
      <c r="B89" s="133" t="s">
        <v>293</v>
      </c>
      <c r="C89" s="133" t="s">
        <v>304</v>
      </c>
      <c r="D89" s="133" t="s">
        <v>354</v>
      </c>
      <c r="E89" s="122" t="s">
        <v>361</v>
      </c>
      <c r="F89" s="125" t="s">
        <v>362</v>
      </c>
      <c r="G89" s="140" t="s">
        <v>125</v>
      </c>
      <c r="H89" s="138" t="s">
        <v>125</v>
      </c>
      <c r="I89" s="133" t="s">
        <v>124</v>
      </c>
      <c r="J89" s="222" t="s">
        <v>363</v>
      </c>
      <c r="K89" s="48" t="s">
        <v>129</v>
      </c>
      <c r="L89" s="244" t="s">
        <v>126</v>
      </c>
      <c r="M89" s="245" t="s">
        <v>126</v>
      </c>
      <c r="N89" s="85">
        <v>0</v>
      </c>
      <c r="O89" s="225"/>
    </row>
    <row r="90" spans="1:15" s="4" customFormat="1" ht="63.75" x14ac:dyDescent="0.25">
      <c r="A90" s="82">
        <v>84</v>
      </c>
      <c r="B90" s="133" t="s">
        <v>293</v>
      </c>
      <c r="C90" s="133" t="s">
        <v>304</v>
      </c>
      <c r="D90" s="133" t="s">
        <v>354</v>
      </c>
      <c r="E90" s="122" t="s">
        <v>364</v>
      </c>
      <c r="F90" s="125" t="s">
        <v>365</v>
      </c>
      <c r="G90" s="140" t="s">
        <v>125</v>
      </c>
      <c r="H90" s="138" t="s">
        <v>125</v>
      </c>
      <c r="I90" s="133" t="s">
        <v>124</v>
      </c>
      <c r="J90" s="222" t="s">
        <v>366</v>
      </c>
      <c r="K90" s="48" t="s">
        <v>126</v>
      </c>
      <c r="L90" s="244" t="s">
        <v>126</v>
      </c>
      <c r="M90" s="245" t="s">
        <v>126</v>
      </c>
      <c r="N90" s="85">
        <v>0</v>
      </c>
      <c r="O90" s="225"/>
    </row>
    <row r="91" spans="1:15" s="4" customFormat="1" ht="63.75" x14ac:dyDescent="0.25">
      <c r="A91" s="82">
        <v>85</v>
      </c>
      <c r="B91" s="133" t="s">
        <v>293</v>
      </c>
      <c r="C91" s="133" t="s">
        <v>304</v>
      </c>
      <c r="D91" s="133" t="s">
        <v>354</v>
      </c>
      <c r="E91" s="122" t="s">
        <v>367</v>
      </c>
      <c r="F91" s="125" t="s">
        <v>368</v>
      </c>
      <c r="G91" s="140" t="s">
        <v>125</v>
      </c>
      <c r="H91" s="138" t="s">
        <v>125</v>
      </c>
      <c r="I91" s="133" t="s">
        <v>124</v>
      </c>
      <c r="J91" s="222" t="s">
        <v>369</v>
      </c>
      <c r="K91" s="48" t="s">
        <v>126</v>
      </c>
      <c r="L91" s="244" t="s">
        <v>126</v>
      </c>
      <c r="M91" s="245" t="s">
        <v>126</v>
      </c>
      <c r="N91" s="85">
        <v>0</v>
      </c>
      <c r="O91" s="225"/>
    </row>
    <row r="92" spans="1:15" s="4" customFormat="1" ht="63.75" x14ac:dyDescent="0.25">
      <c r="A92" s="82">
        <v>86</v>
      </c>
      <c r="B92" s="133" t="s">
        <v>293</v>
      </c>
      <c r="C92" s="133" t="s">
        <v>304</v>
      </c>
      <c r="D92" s="133" t="s">
        <v>354</v>
      </c>
      <c r="E92" s="122" t="s">
        <v>371</v>
      </c>
      <c r="F92" s="125" t="s">
        <v>372</v>
      </c>
      <c r="G92" s="140" t="s">
        <v>125</v>
      </c>
      <c r="H92" s="138" t="s">
        <v>125</v>
      </c>
      <c r="I92" s="133" t="s">
        <v>124</v>
      </c>
      <c r="J92" s="222" t="s">
        <v>373</v>
      </c>
      <c r="K92" s="48" t="s">
        <v>126</v>
      </c>
      <c r="L92" s="244" t="s">
        <v>126</v>
      </c>
      <c r="M92" s="245" t="s">
        <v>126</v>
      </c>
      <c r="N92" s="85">
        <v>0</v>
      </c>
      <c r="O92" s="225"/>
    </row>
    <row r="93" spans="1:15" s="4" customFormat="1" ht="63.7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63.75" x14ac:dyDescent="0.25">
      <c r="A94" s="82">
        <v>88</v>
      </c>
      <c r="B94" s="133" t="s">
        <v>293</v>
      </c>
      <c r="C94" s="133" t="s">
        <v>304</v>
      </c>
      <c r="D94" s="133" t="s">
        <v>354</v>
      </c>
      <c r="E94" s="122" t="s">
        <v>375</v>
      </c>
      <c r="F94" s="125" t="s">
        <v>376</v>
      </c>
      <c r="G94" s="140" t="s">
        <v>125</v>
      </c>
      <c r="H94" s="138" t="s">
        <v>125</v>
      </c>
      <c r="I94" s="133" t="s">
        <v>377</v>
      </c>
      <c r="J94" s="222" t="s">
        <v>311</v>
      </c>
      <c r="K94" s="48" t="s">
        <v>126</v>
      </c>
      <c r="L94" s="244" t="s">
        <v>126</v>
      </c>
      <c r="M94" s="245" t="s">
        <v>126</v>
      </c>
      <c r="N94" s="85">
        <v>0</v>
      </c>
      <c r="O94" s="225"/>
    </row>
    <row r="95" spans="1:15" s="4" customFormat="1" ht="63.75" x14ac:dyDescent="0.25">
      <c r="A95" s="82">
        <v>89</v>
      </c>
      <c r="B95" s="133" t="s">
        <v>293</v>
      </c>
      <c r="C95" s="133" t="s">
        <v>304</v>
      </c>
      <c r="D95" s="133" t="s">
        <v>354</v>
      </c>
      <c r="E95" s="122" t="s">
        <v>379</v>
      </c>
      <c r="F95" s="125" t="s">
        <v>380</v>
      </c>
      <c r="G95" s="140" t="s">
        <v>125</v>
      </c>
      <c r="H95" s="138" t="s">
        <v>125</v>
      </c>
      <c r="I95" s="133" t="s">
        <v>377</v>
      </c>
      <c r="J95" s="222" t="s">
        <v>381</v>
      </c>
      <c r="K95" s="48" t="s">
        <v>129</v>
      </c>
      <c r="L95" s="244" t="s">
        <v>129</v>
      </c>
      <c r="M95" s="245" t="s">
        <v>129</v>
      </c>
      <c r="N95" s="85">
        <v>0</v>
      </c>
      <c r="O95" s="225"/>
    </row>
    <row r="96" spans="1:15" s="4" customFormat="1" ht="63.75" x14ac:dyDescent="0.25">
      <c r="A96" s="82">
        <v>90</v>
      </c>
      <c r="B96" s="133" t="s">
        <v>293</v>
      </c>
      <c r="C96" s="133" t="s">
        <v>304</v>
      </c>
      <c r="D96" s="133" t="s">
        <v>354</v>
      </c>
      <c r="E96" s="122" t="s">
        <v>382</v>
      </c>
      <c r="F96" s="125" t="s">
        <v>383</v>
      </c>
      <c r="G96" s="140" t="s">
        <v>125</v>
      </c>
      <c r="H96" s="138" t="s">
        <v>125</v>
      </c>
      <c r="I96" s="133" t="s">
        <v>377</v>
      </c>
      <c r="J96" s="222" t="s">
        <v>384</v>
      </c>
      <c r="K96" s="48" t="s">
        <v>126</v>
      </c>
      <c r="L96" s="244" t="s">
        <v>126</v>
      </c>
      <c r="M96" s="245" t="s">
        <v>126</v>
      </c>
      <c r="N96" s="85">
        <v>0</v>
      </c>
      <c r="O96" s="225"/>
    </row>
    <row r="97" spans="1:15" s="4" customFormat="1" ht="63.75" x14ac:dyDescent="0.25">
      <c r="A97" s="82">
        <v>91</v>
      </c>
      <c r="B97" s="133" t="s">
        <v>293</v>
      </c>
      <c r="C97" s="133" t="s">
        <v>304</v>
      </c>
      <c r="D97" s="133" t="s">
        <v>354</v>
      </c>
      <c r="E97" s="122" t="s">
        <v>385</v>
      </c>
      <c r="F97" s="125" t="s">
        <v>386</v>
      </c>
      <c r="G97" s="140" t="s">
        <v>125</v>
      </c>
      <c r="H97" s="138" t="s">
        <v>125</v>
      </c>
      <c r="I97" s="133" t="s">
        <v>377</v>
      </c>
      <c r="J97" s="222" t="s">
        <v>387</v>
      </c>
      <c r="K97" s="48" t="s">
        <v>126</v>
      </c>
      <c r="L97" s="244" t="s">
        <v>126</v>
      </c>
      <c r="M97" s="245" t="s">
        <v>126</v>
      </c>
      <c r="N97" s="85">
        <v>0</v>
      </c>
      <c r="O97" s="225"/>
    </row>
    <row r="98" spans="1:15" s="4" customFormat="1" ht="76.5" x14ac:dyDescent="0.25">
      <c r="A98" s="82">
        <v>92</v>
      </c>
      <c r="B98" s="133" t="s">
        <v>293</v>
      </c>
      <c r="C98" s="133" t="s">
        <v>304</v>
      </c>
      <c r="D98" s="133" t="s">
        <v>330</v>
      </c>
      <c r="E98" s="122">
        <v>33</v>
      </c>
      <c r="F98" s="125" t="s">
        <v>389</v>
      </c>
      <c r="G98" s="140" t="s">
        <v>125</v>
      </c>
      <c r="H98" s="138" t="s">
        <v>125</v>
      </c>
      <c r="I98" s="133" t="s">
        <v>390</v>
      </c>
      <c r="J98" s="222">
        <v>24</v>
      </c>
      <c r="K98" s="48" t="s">
        <v>129</v>
      </c>
      <c r="L98" s="244" t="s">
        <v>129</v>
      </c>
      <c r="M98" s="245" t="s">
        <v>129</v>
      </c>
      <c r="N98" s="85">
        <v>0</v>
      </c>
      <c r="O98" s="225"/>
    </row>
    <row r="99" spans="1:15" s="4" customFormat="1" ht="89.25" x14ac:dyDescent="0.25">
      <c r="A99" s="82">
        <v>93</v>
      </c>
      <c r="B99" s="133" t="s">
        <v>293</v>
      </c>
      <c r="C99" s="133" t="s">
        <v>304</v>
      </c>
      <c r="D99" s="133" t="s">
        <v>330</v>
      </c>
      <c r="E99" s="122" t="s">
        <v>391</v>
      </c>
      <c r="F99" s="125" t="s">
        <v>392</v>
      </c>
      <c r="G99" s="140" t="s">
        <v>125</v>
      </c>
      <c r="H99" s="138" t="s">
        <v>125</v>
      </c>
      <c r="I99" s="133" t="s">
        <v>177</v>
      </c>
      <c r="J99" s="222" t="s">
        <v>393</v>
      </c>
      <c r="K99" s="48" t="s">
        <v>129</v>
      </c>
      <c r="L99" s="141" t="s">
        <v>129</v>
      </c>
      <c r="M99" s="137" t="s">
        <v>129</v>
      </c>
      <c r="N99" s="85">
        <v>0</v>
      </c>
      <c r="O99" s="225"/>
    </row>
    <row r="100" spans="1:15" s="4" customFormat="1" ht="63.75"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t="s">
        <v>125</v>
      </c>
      <c r="M100" s="245" t="s">
        <v>129</v>
      </c>
      <c r="N100" s="243">
        <v>0.2</v>
      </c>
      <c r="O100" s="225" t="s">
        <v>964</v>
      </c>
    </row>
    <row r="101" spans="1:15" s="4" customFormat="1" ht="153"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126</v>
      </c>
      <c r="M101" s="245" t="s">
        <v>126</v>
      </c>
      <c r="N101" s="85">
        <v>0</v>
      </c>
      <c r="O101" s="225"/>
    </row>
    <row r="102" spans="1:15" s="4" customFormat="1" ht="63.7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225"/>
    </row>
    <row r="103" spans="1:15" s="4" customFormat="1" ht="63.75" x14ac:dyDescent="0.25">
      <c r="A103" s="82">
        <v>97</v>
      </c>
      <c r="B103" s="133" t="s">
        <v>293</v>
      </c>
      <c r="C103" s="133" t="s">
        <v>304</v>
      </c>
      <c r="D103" s="133" t="s">
        <v>330</v>
      </c>
      <c r="E103" s="122" t="s">
        <v>405</v>
      </c>
      <c r="F103" s="125">
        <v>2012</v>
      </c>
      <c r="G103" s="1422"/>
      <c r="H103" s="138" t="s">
        <v>125</v>
      </c>
      <c r="I103" s="133" t="s">
        <v>390</v>
      </c>
      <c r="J103" s="222" t="s">
        <v>406</v>
      </c>
      <c r="K103" s="63" t="s">
        <v>126</v>
      </c>
      <c r="L103" s="244" t="s">
        <v>407</v>
      </c>
      <c r="M103" s="245" t="s">
        <v>434</v>
      </c>
      <c r="N103" s="85">
        <v>0</v>
      </c>
      <c r="O103" s="225"/>
    </row>
    <row r="104" spans="1:15" s="4" customFormat="1" ht="63.75" x14ac:dyDescent="0.25">
      <c r="A104" s="82">
        <v>98</v>
      </c>
      <c r="B104" s="133" t="s">
        <v>293</v>
      </c>
      <c r="C104" s="133" t="s">
        <v>304</v>
      </c>
      <c r="D104" s="133" t="s">
        <v>330</v>
      </c>
      <c r="E104" s="122" t="s">
        <v>408</v>
      </c>
      <c r="F104" s="125">
        <v>2013</v>
      </c>
      <c r="G104" s="1422"/>
      <c r="H104" s="138" t="s">
        <v>125</v>
      </c>
      <c r="I104" s="133" t="s">
        <v>390</v>
      </c>
      <c r="J104" s="222" t="s">
        <v>409</v>
      </c>
      <c r="K104" s="63" t="s">
        <v>126</v>
      </c>
      <c r="L104" s="244" t="s">
        <v>407</v>
      </c>
      <c r="M104" s="245" t="s">
        <v>434</v>
      </c>
      <c r="N104" s="85">
        <v>0</v>
      </c>
      <c r="O104" s="225"/>
    </row>
    <row r="105" spans="1:15" s="4" customFormat="1" ht="63.75" x14ac:dyDescent="0.25">
      <c r="A105" s="82">
        <v>99</v>
      </c>
      <c r="B105" s="133" t="s">
        <v>293</v>
      </c>
      <c r="C105" s="133" t="s">
        <v>304</v>
      </c>
      <c r="D105" s="133" t="s">
        <v>330</v>
      </c>
      <c r="E105" s="122" t="s">
        <v>410</v>
      </c>
      <c r="F105" s="125">
        <v>2014</v>
      </c>
      <c r="G105" s="1422"/>
      <c r="H105" s="138" t="s">
        <v>125</v>
      </c>
      <c r="I105" s="133" t="s">
        <v>390</v>
      </c>
      <c r="J105" s="222" t="s">
        <v>411</v>
      </c>
      <c r="K105" s="63" t="s">
        <v>126</v>
      </c>
      <c r="L105" s="244" t="s">
        <v>407</v>
      </c>
      <c r="M105" s="245" t="s">
        <v>434</v>
      </c>
      <c r="N105" s="85">
        <v>0</v>
      </c>
      <c r="O105" s="225"/>
    </row>
    <row r="106" spans="1:15" s="4" customFormat="1" ht="63.75" x14ac:dyDescent="0.25">
      <c r="A106" s="82">
        <v>100</v>
      </c>
      <c r="B106" s="133" t="s">
        <v>293</v>
      </c>
      <c r="C106" s="133" t="s">
        <v>304</v>
      </c>
      <c r="D106" s="133" t="s">
        <v>330</v>
      </c>
      <c r="E106" s="122" t="s">
        <v>412</v>
      </c>
      <c r="F106" s="125">
        <v>2015</v>
      </c>
      <c r="G106" s="1422"/>
      <c r="H106" s="138" t="s">
        <v>125</v>
      </c>
      <c r="I106" s="133" t="s">
        <v>390</v>
      </c>
      <c r="J106" s="222" t="s">
        <v>413</v>
      </c>
      <c r="K106" s="63" t="s">
        <v>126</v>
      </c>
      <c r="L106" s="244" t="s">
        <v>407</v>
      </c>
      <c r="M106" s="245" t="s">
        <v>434</v>
      </c>
      <c r="N106" s="85">
        <v>0</v>
      </c>
      <c r="O106" s="225"/>
    </row>
    <row r="107" spans="1:15" s="4" customFormat="1" ht="63.75" x14ac:dyDescent="0.25">
      <c r="A107" s="82">
        <v>101</v>
      </c>
      <c r="B107" s="133" t="s">
        <v>293</v>
      </c>
      <c r="C107" s="133" t="s">
        <v>304</v>
      </c>
      <c r="D107" s="133" t="s">
        <v>330</v>
      </c>
      <c r="E107" s="122" t="s">
        <v>414</v>
      </c>
      <c r="F107" s="125">
        <v>2016</v>
      </c>
      <c r="G107" s="1422"/>
      <c r="H107" s="138" t="s">
        <v>125</v>
      </c>
      <c r="I107" s="133" t="s">
        <v>390</v>
      </c>
      <c r="J107" s="222" t="s">
        <v>415</v>
      </c>
      <c r="K107" s="63" t="s">
        <v>126</v>
      </c>
      <c r="L107" s="244" t="s">
        <v>407</v>
      </c>
      <c r="M107" s="245" t="s">
        <v>434</v>
      </c>
      <c r="N107" s="85">
        <v>0</v>
      </c>
      <c r="O107" s="225"/>
    </row>
    <row r="108" spans="1:15" s="4" customFormat="1" ht="63.75" x14ac:dyDescent="0.25">
      <c r="A108" s="82">
        <v>102</v>
      </c>
      <c r="B108" s="133" t="s">
        <v>293</v>
      </c>
      <c r="C108" s="133" t="s">
        <v>304</v>
      </c>
      <c r="D108" s="133" t="s">
        <v>330</v>
      </c>
      <c r="E108" s="122" t="s">
        <v>416</v>
      </c>
      <c r="F108" s="125">
        <v>2017</v>
      </c>
      <c r="G108" s="1422"/>
      <c r="H108" s="138" t="s">
        <v>125</v>
      </c>
      <c r="I108" s="133" t="s">
        <v>390</v>
      </c>
      <c r="J108" s="222" t="s">
        <v>417</v>
      </c>
      <c r="K108" s="63" t="s">
        <v>126</v>
      </c>
      <c r="L108" s="244" t="s">
        <v>407</v>
      </c>
      <c r="M108" s="245" t="s">
        <v>434</v>
      </c>
      <c r="N108" s="85">
        <v>0</v>
      </c>
      <c r="O108" s="225"/>
    </row>
    <row r="109" spans="1:15" s="4" customFormat="1" ht="63.75" x14ac:dyDescent="0.25">
      <c r="A109" s="82">
        <v>103</v>
      </c>
      <c r="B109" s="133" t="s">
        <v>293</v>
      </c>
      <c r="C109" s="133" t="s">
        <v>304</v>
      </c>
      <c r="D109" s="133" t="s">
        <v>330</v>
      </c>
      <c r="E109" s="122" t="s">
        <v>418</v>
      </c>
      <c r="F109" s="125">
        <v>2018</v>
      </c>
      <c r="G109" s="1422"/>
      <c r="H109" s="138" t="s">
        <v>125</v>
      </c>
      <c r="I109" s="133" t="s">
        <v>390</v>
      </c>
      <c r="J109" s="222" t="s">
        <v>419</v>
      </c>
      <c r="K109" s="63" t="s">
        <v>126</v>
      </c>
      <c r="L109" s="244" t="s">
        <v>407</v>
      </c>
      <c r="M109" s="245" t="s">
        <v>434</v>
      </c>
      <c r="N109" s="85">
        <v>0</v>
      </c>
      <c r="O109" s="225"/>
    </row>
    <row r="110" spans="1:15" s="4" customFormat="1" ht="63.75" x14ac:dyDescent="0.25">
      <c r="A110" s="82">
        <v>104</v>
      </c>
      <c r="B110" s="133" t="s">
        <v>293</v>
      </c>
      <c r="C110" s="133" t="s">
        <v>304</v>
      </c>
      <c r="D110" s="133" t="s">
        <v>330</v>
      </c>
      <c r="E110" s="122" t="s">
        <v>420</v>
      </c>
      <c r="F110" s="125">
        <v>2019</v>
      </c>
      <c r="G110" s="1422"/>
      <c r="H110" s="138" t="s">
        <v>125</v>
      </c>
      <c r="I110" s="133" t="s">
        <v>390</v>
      </c>
      <c r="J110" s="222" t="s">
        <v>421</v>
      </c>
      <c r="K110" s="63" t="s">
        <v>126</v>
      </c>
      <c r="L110" s="244" t="s">
        <v>407</v>
      </c>
      <c r="M110" s="245" t="s">
        <v>434</v>
      </c>
      <c r="N110" s="85">
        <v>0</v>
      </c>
      <c r="O110" s="225"/>
    </row>
    <row r="111" spans="1:15" s="4" customFormat="1" ht="63.75" x14ac:dyDescent="0.25">
      <c r="A111" s="82">
        <v>105</v>
      </c>
      <c r="B111" s="133" t="s">
        <v>293</v>
      </c>
      <c r="C111" s="133" t="s">
        <v>304</v>
      </c>
      <c r="D111" s="133" t="s">
        <v>330</v>
      </c>
      <c r="E111" s="122" t="s">
        <v>422</v>
      </c>
      <c r="F111" s="125">
        <v>2020</v>
      </c>
      <c r="G111" s="1422"/>
      <c r="H111" s="138" t="s">
        <v>125</v>
      </c>
      <c r="I111" s="133" t="s">
        <v>390</v>
      </c>
      <c r="J111" s="222" t="s">
        <v>423</v>
      </c>
      <c r="K111" s="63" t="s">
        <v>126</v>
      </c>
      <c r="L111" s="244" t="s">
        <v>407</v>
      </c>
      <c r="M111" s="245" t="s">
        <v>434</v>
      </c>
      <c r="N111" s="85">
        <v>0</v>
      </c>
      <c r="O111" s="225"/>
    </row>
    <row r="112" spans="1:15" s="4" customFormat="1" ht="63.75" x14ac:dyDescent="0.25">
      <c r="A112" s="82">
        <v>106</v>
      </c>
      <c r="B112" s="133" t="s">
        <v>293</v>
      </c>
      <c r="C112" s="133" t="s">
        <v>304</v>
      </c>
      <c r="D112" s="133" t="s">
        <v>330</v>
      </c>
      <c r="E112" s="122" t="s">
        <v>424</v>
      </c>
      <c r="F112" s="125">
        <v>2021</v>
      </c>
      <c r="G112" s="1422"/>
      <c r="H112" s="138" t="s">
        <v>125</v>
      </c>
      <c r="I112" s="133" t="s">
        <v>390</v>
      </c>
      <c r="J112" s="222" t="s">
        <v>425</v>
      </c>
      <c r="K112" s="63" t="s">
        <v>126</v>
      </c>
      <c r="L112" s="244" t="s">
        <v>407</v>
      </c>
      <c r="M112" s="245" t="s">
        <v>434</v>
      </c>
      <c r="N112" s="85">
        <v>0</v>
      </c>
      <c r="O112" s="225"/>
    </row>
    <row r="113" spans="1:15" s="4" customFormat="1" ht="63.75" x14ac:dyDescent="0.25">
      <c r="A113" s="82">
        <v>107</v>
      </c>
      <c r="B113" s="133" t="s">
        <v>293</v>
      </c>
      <c r="C113" s="133" t="s">
        <v>304</v>
      </c>
      <c r="D113" s="133" t="s">
        <v>330</v>
      </c>
      <c r="E113" s="122" t="s">
        <v>426</v>
      </c>
      <c r="F113" s="125">
        <v>2022</v>
      </c>
      <c r="G113" s="1405"/>
      <c r="H113" s="138" t="s">
        <v>125</v>
      </c>
      <c r="I113" s="133" t="s">
        <v>390</v>
      </c>
      <c r="J113" s="222" t="s">
        <v>427</v>
      </c>
      <c r="K113" s="110"/>
      <c r="L113" s="244" t="s">
        <v>407</v>
      </c>
      <c r="M113" s="245" t="s">
        <v>434</v>
      </c>
      <c r="N113" s="85">
        <v>0</v>
      </c>
      <c r="O113" s="225"/>
    </row>
    <row r="114" spans="1:15" s="4" customFormat="1" ht="140.25" x14ac:dyDescent="0.25">
      <c r="A114" s="82">
        <v>108</v>
      </c>
      <c r="B114" s="133" t="s">
        <v>293</v>
      </c>
      <c r="C114" s="133" t="s">
        <v>304</v>
      </c>
      <c r="D114" s="133" t="s">
        <v>330</v>
      </c>
      <c r="E114" s="122" t="s">
        <v>428</v>
      </c>
      <c r="F114" s="128" t="s">
        <v>429</v>
      </c>
      <c r="G114" s="140" t="s">
        <v>125</v>
      </c>
      <c r="H114" s="138" t="s">
        <v>125</v>
      </c>
      <c r="I114" s="133" t="s">
        <v>390</v>
      </c>
      <c r="J114" s="222" t="s">
        <v>430</v>
      </c>
      <c r="K114" s="63" t="s">
        <v>126</v>
      </c>
      <c r="L114" s="246" t="s">
        <v>434</v>
      </c>
      <c r="M114" s="247" t="s">
        <v>434</v>
      </c>
      <c r="N114" s="85">
        <v>0</v>
      </c>
      <c r="O114" s="225"/>
    </row>
    <row r="115" spans="1:15" s="4" customFormat="1" ht="63.75" x14ac:dyDescent="0.25">
      <c r="A115" s="82">
        <v>109</v>
      </c>
      <c r="B115" s="133" t="s">
        <v>293</v>
      </c>
      <c r="C115" s="133" t="s">
        <v>304</v>
      </c>
      <c r="D115" s="133" t="s">
        <v>330</v>
      </c>
      <c r="E115" s="122" t="s">
        <v>431</v>
      </c>
      <c r="F115" s="125" t="s">
        <v>432</v>
      </c>
      <c r="G115" s="140" t="s">
        <v>125</v>
      </c>
      <c r="H115" s="138" t="s">
        <v>125</v>
      </c>
      <c r="I115" s="133" t="s">
        <v>321</v>
      </c>
      <c r="J115" s="222" t="s">
        <v>125</v>
      </c>
      <c r="K115" s="45">
        <v>0</v>
      </c>
      <c r="L115" s="223" t="s">
        <v>125</v>
      </c>
      <c r="M115" s="247" t="s">
        <v>434</v>
      </c>
      <c r="N115" s="85">
        <v>0</v>
      </c>
      <c r="O115" s="225"/>
    </row>
    <row r="116" spans="1:15" s="4" customFormat="1" ht="89.25" x14ac:dyDescent="0.25">
      <c r="A116" s="82">
        <v>110</v>
      </c>
      <c r="B116" s="133" t="s">
        <v>293</v>
      </c>
      <c r="C116" s="133" t="s">
        <v>304</v>
      </c>
      <c r="D116" s="133" t="s">
        <v>330</v>
      </c>
      <c r="E116" s="122">
        <v>35</v>
      </c>
      <c r="F116" s="125" t="s">
        <v>433</v>
      </c>
      <c r="G116" s="140" t="s">
        <v>125</v>
      </c>
      <c r="H116" s="138" t="s">
        <v>125</v>
      </c>
      <c r="I116" s="133" t="s">
        <v>159</v>
      </c>
      <c r="J116" s="222">
        <v>11</v>
      </c>
      <c r="K116" s="45"/>
      <c r="L116" s="144" t="s">
        <v>407</v>
      </c>
      <c r="M116" s="142" t="s">
        <v>407</v>
      </c>
      <c r="N116" s="85">
        <v>0</v>
      </c>
      <c r="O116" s="225"/>
    </row>
    <row r="117" spans="1:15" s="4" customFormat="1" ht="89.25" x14ac:dyDescent="0.25">
      <c r="A117" s="82">
        <v>111</v>
      </c>
      <c r="B117" s="133" t="s">
        <v>293</v>
      </c>
      <c r="C117" s="133" t="s">
        <v>304</v>
      </c>
      <c r="D117" s="133" t="s">
        <v>354</v>
      </c>
      <c r="E117" s="122" t="s">
        <v>436</v>
      </c>
      <c r="F117" s="125" t="s">
        <v>437</v>
      </c>
      <c r="G117" s="140" t="s">
        <v>125</v>
      </c>
      <c r="H117" s="138" t="s">
        <v>125</v>
      </c>
      <c r="I117" s="133" t="s">
        <v>321</v>
      </c>
      <c r="J117" s="222">
        <v>26</v>
      </c>
      <c r="K117" s="45"/>
      <c r="L117" s="144" t="s">
        <v>407</v>
      </c>
      <c r="M117" s="142" t="s">
        <v>407</v>
      </c>
      <c r="N117" s="85">
        <v>0</v>
      </c>
      <c r="O117" s="225"/>
    </row>
    <row r="118" spans="1:15" s="4" customFormat="1" ht="89.25" x14ac:dyDescent="0.25">
      <c r="A118" s="82">
        <v>112</v>
      </c>
      <c r="B118" s="133" t="s">
        <v>293</v>
      </c>
      <c r="C118" s="133" t="s">
        <v>304</v>
      </c>
      <c r="D118" s="133" t="s">
        <v>300</v>
      </c>
      <c r="E118" s="122" t="s">
        <v>438</v>
      </c>
      <c r="F118" s="125" t="s">
        <v>439</v>
      </c>
      <c r="G118" s="140" t="s">
        <v>125</v>
      </c>
      <c r="H118" s="138" t="s">
        <v>125</v>
      </c>
      <c r="I118" s="133" t="s">
        <v>159</v>
      </c>
      <c r="J118" s="222" t="s">
        <v>440</v>
      </c>
      <c r="K118" s="45"/>
      <c r="L118" s="144" t="s">
        <v>407</v>
      </c>
      <c r="M118" s="142" t="s">
        <v>407</v>
      </c>
      <c r="N118" s="85">
        <v>0</v>
      </c>
      <c r="O118" s="225"/>
    </row>
    <row r="119" spans="1:15" s="4" customFormat="1" ht="89.25" x14ac:dyDescent="0.25">
      <c r="A119" s="82">
        <v>113</v>
      </c>
      <c r="B119" s="133" t="s">
        <v>293</v>
      </c>
      <c r="C119" s="133" t="s">
        <v>304</v>
      </c>
      <c r="D119" s="133" t="s">
        <v>300</v>
      </c>
      <c r="E119" s="122" t="s">
        <v>441</v>
      </c>
      <c r="F119" s="125" t="s">
        <v>442</v>
      </c>
      <c r="G119" s="140" t="s">
        <v>125</v>
      </c>
      <c r="H119" s="138" t="s">
        <v>125</v>
      </c>
      <c r="I119" s="133" t="s">
        <v>159</v>
      </c>
      <c r="J119" s="222" t="s">
        <v>443</v>
      </c>
      <c r="K119" s="58"/>
      <c r="L119" s="144" t="s">
        <v>407</v>
      </c>
      <c r="M119" s="142" t="s">
        <v>407</v>
      </c>
      <c r="N119" s="85">
        <v>0</v>
      </c>
      <c r="O119" s="225"/>
    </row>
    <row r="120" spans="1:15" s="4" customFormat="1" ht="76.5"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63.7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225"/>
    </row>
    <row r="122" spans="1:15" s="4" customFormat="1" ht="63.75" x14ac:dyDescent="0.25">
      <c r="A122" s="82">
        <v>116</v>
      </c>
      <c r="B122" s="133" t="s">
        <v>293</v>
      </c>
      <c r="C122" s="133" t="s">
        <v>304</v>
      </c>
      <c r="D122" s="133" t="s">
        <v>354</v>
      </c>
      <c r="E122" s="133" t="s">
        <v>446</v>
      </c>
      <c r="F122" s="125" t="s">
        <v>447</v>
      </c>
      <c r="G122" s="140" t="s">
        <v>125</v>
      </c>
      <c r="H122" s="138" t="s">
        <v>125</v>
      </c>
      <c r="I122" s="133" t="s">
        <v>177</v>
      </c>
      <c r="J122" s="141" t="s">
        <v>327</v>
      </c>
      <c r="K122" s="58"/>
      <c r="L122" s="144" t="s">
        <v>407</v>
      </c>
      <c r="M122" s="247" t="s">
        <v>407</v>
      </c>
      <c r="N122" s="85">
        <v>0</v>
      </c>
      <c r="O122" s="225"/>
    </row>
    <row r="123" spans="1:15" s="4" customFormat="1" ht="63.75" x14ac:dyDescent="0.25">
      <c r="A123" s="82">
        <v>117</v>
      </c>
      <c r="B123" s="133" t="s">
        <v>293</v>
      </c>
      <c r="C123" s="133" t="s">
        <v>304</v>
      </c>
      <c r="D123" s="133" t="s">
        <v>354</v>
      </c>
      <c r="E123" s="133" t="s">
        <v>448</v>
      </c>
      <c r="F123" s="125" t="s">
        <v>449</v>
      </c>
      <c r="G123" s="140" t="s">
        <v>125</v>
      </c>
      <c r="H123" s="138" t="s">
        <v>125</v>
      </c>
      <c r="I123" s="133" t="s">
        <v>177</v>
      </c>
      <c r="J123" s="141" t="s">
        <v>450</v>
      </c>
      <c r="K123" s="58"/>
      <c r="L123" s="144" t="s">
        <v>407</v>
      </c>
      <c r="M123" s="247" t="s">
        <v>407</v>
      </c>
      <c r="N123" s="85">
        <v>0</v>
      </c>
      <c r="O123" s="225"/>
    </row>
    <row r="124" spans="1:15" s="4" customFormat="1" ht="63.75" x14ac:dyDescent="0.25">
      <c r="A124" s="82">
        <v>118</v>
      </c>
      <c r="B124" s="133" t="s">
        <v>293</v>
      </c>
      <c r="C124" s="133" t="s">
        <v>304</v>
      </c>
      <c r="D124" s="133" t="s">
        <v>354</v>
      </c>
      <c r="E124" s="133" t="s">
        <v>451</v>
      </c>
      <c r="F124" s="125" t="s">
        <v>452</v>
      </c>
      <c r="G124" s="140" t="s">
        <v>125</v>
      </c>
      <c r="H124" s="138" t="s">
        <v>125</v>
      </c>
      <c r="I124" s="133" t="s">
        <v>177</v>
      </c>
      <c r="J124" s="141" t="s">
        <v>453</v>
      </c>
      <c r="K124" s="58"/>
      <c r="L124" s="144" t="s">
        <v>407</v>
      </c>
      <c r="M124" s="247" t="s">
        <v>407</v>
      </c>
      <c r="N124" s="85">
        <v>0</v>
      </c>
      <c r="O124" s="225"/>
    </row>
    <row r="125" spans="1:15" s="4" customFormat="1" ht="63.75" x14ac:dyDescent="0.25">
      <c r="A125" s="82">
        <v>119</v>
      </c>
      <c r="B125" s="133" t="s">
        <v>293</v>
      </c>
      <c r="C125" s="133" t="s">
        <v>304</v>
      </c>
      <c r="D125" s="133" t="s">
        <v>354</v>
      </c>
      <c r="E125" s="133" t="s">
        <v>454</v>
      </c>
      <c r="F125" s="125" t="s">
        <v>368</v>
      </c>
      <c r="G125" s="140" t="s">
        <v>125</v>
      </c>
      <c r="H125" s="138" t="s">
        <v>125</v>
      </c>
      <c r="I125" s="133" t="s">
        <v>177</v>
      </c>
      <c r="J125" s="141" t="s">
        <v>455</v>
      </c>
      <c r="K125" s="58"/>
      <c r="L125" s="144" t="s">
        <v>407</v>
      </c>
      <c r="M125" s="247" t="s">
        <v>407</v>
      </c>
      <c r="N125" s="85">
        <v>0</v>
      </c>
      <c r="O125" s="225"/>
    </row>
    <row r="126" spans="1:15" s="4" customFormat="1" ht="63.75" x14ac:dyDescent="0.25">
      <c r="A126" s="82">
        <v>120</v>
      </c>
      <c r="B126" s="133" t="s">
        <v>293</v>
      </c>
      <c r="C126" s="133" t="s">
        <v>304</v>
      </c>
      <c r="D126" s="133" t="s">
        <v>354</v>
      </c>
      <c r="E126" s="133" t="s">
        <v>456</v>
      </c>
      <c r="F126" s="125" t="s">
        <v>372</v>
      </c>
      <c r="G126" s="140" t="s">
        <v>125</v>
      </c>
      <c r="H126" s="138" t="s">
        <v>125</v>
      </c>
      <c r="I126" s="133" t="s">
        <v>177</v>
      </c>
      <c r="J126" s="141" t="s">
        <v>457</v>
      </c>
      <c r="K126" s="58"/>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t="s">
        <v>407</v>
      </c>
      <c r="N128" s="85">
        <v>0</v>
      </c>
      <c r="O128" s="225"/>
    </row>
    <row r="129" spans="1:16" s="4" customFormat="1" ht="76.5"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249" t="s">
        <v>129</v>
      </c>
      <c r="N129" s="250">
        <v>0.1</v>
      </c>
      <c r="O129" s="251"/>
    </row>
    <row r="130" spans="1:16" s="4" customFormat="1" ht="63.75" x14ac:dyDescent="0.25">
      <c r="A130" s="82">
        <v>124</v>
      </c>
      <c r="B130" s="133" t="s">
        <v>293</v>
      </c>
      <c r="C130" s="133" t="s">
        <v>464</v>
      </c>
      <c r="D130" s="133" t="s">
        <v>300</v>
      </c>
      <c r="E130" s="122">
        <v>38</v>
      </c>
      <c r="F130" s="125" t="s">
        <v>466</v>
      </c>
      <c r="G130" s="140">
        <v>22</v>
      </c>
      <c r="H130" s="139">
        <v>0.6</v>
      </c>
      <c r="I130" s="252">
        <v>7</v>
      </c>
      <c r="J130" s="141">
        <v>29</v>
      </c>
      <c r="K130" s="45">
        <v>1</v>
      </c>
      <c r="L130" s="253">
        <v>1</v>
      </c>
      <c r="M130" s="254">
        <v>1</v>
      </c>
      <c r="N130" s="255">
        <v>0.06</v>
      </c>
      <c r="O130" s="251"/>
    </row>
    <row r="131" spans="1:16" s="4" customFormat="1" ht="89.25" x14ac:dyDescent="0.25">
      <c r="A131" s="82">
        <v>125</v>
      </c>
      <c r="B131" s="133" t="s">
        <v>293</v>
      </c>
      <c r="C131" s="133" t="s">
        <v>464</v>
      </c>
      <c r="D131" s="133" t="s">
        <v>330</v>
      </c>
      <c r="E131" s="122">
        <v>39</v>
      </c>
      <c r="F131" s="125" t="s">
        <v>468</v>
      </c>
      <c r="G131" s="140">
        <v>23</v>
      </c>
      <c r="H131" s="139">
        <v>0.3</v>
      </c>
      <c r="I131" s="133" t="s">
        <v>321</v>
      </c>
      <c r="J131" s="141">
        <v>30</v>
      </c>
      <c r="K131" s="63">
        <v>19.600000000000001</v>
      </c>
      <c r="L131" s="235">
        <v>37.4</v>
      </c>
      <c r="M131" s="263">
        <v>37.4</v>
      </c>
      <c r="N131" s="256">
        <v>0</v>
      </c>
      <c r="O131" s="225" t="s">
        <v>964</v>
      </c>
    </row>
    <row r="132" spans="1:16" s="4" customFormat="1" ht="89.25" x14ac:dyDescent="0.25">
      <c r="A132" s="82">
        <v>126</v>
      </c>
      <c r="B132" s="133" t="s">
        <v>293</v>
      </c>
      <c r="C132" s="133" t="s">
        <v>464</v>
      </c>
      <c r="D132" s="133" t="s">
        <v>330</v>
      </c>
      <c r="E132" s="122" t="s">
        <v>470</v>
      </c>
      <c r="F132" s="125" t="s">
        <v>471</v>
      </c>
      <c r="G132" s="140" t="s">
        <v>125</v>
      </c>
      <c r="H132" s="138" t="s">
        <v>125</v>
      </c>
      <c r="I132" s="133" t="s">
        <v>159</v>
      </c>
      <c r="J132" s="222">
        <v>31</v>
      </c>
      <c r="K132" s="483">
        <v>13.032</v>
      </c>
      <c r="L132" s="235">
        <v>13494</v>
      </c>
      <c r="M132" s="227">
        <v>13494</v>
      </c>
      <c r="N132" s="85">
        <v>0</v>
      </c>
      <c r="O132" s="225"/>
    </row>
    <row r="133" spans="1:16" s="4" customFormat="1" ht="89.25" x14ac:dyDescent="0.25">
      <c r="A133" s="82">
        <v>127</v>
      </c>
      <c r="B133" s="133" t="s">
        <v>293</v>
      </c>
      <c r="C133" s="133" t="s">
        <v>464</v>
      </c>
      <c r="D133" s="133" t="s">
        <v>330</v>
      </c>
      <c r="E133" s="122">
        <v>40</v>
      </c>
      <c r="F133" s="125" t="s">
        <v>472</v>
      </c>
      <c r="G133" s="140" t="s">
        <v>125</v>
      </c>
      <c r="H133" s="138" t="s">
        <v>125</v>
      </c>
      <c r="I133" s="133" t="s">
        <v>321</v>
      </c>
      <c r="J133" s="222">
        <v>32</v>
      </c>
      <c r="K133" s="45">
        <v>3657</v>
      </c>
      <c r="L133" s="484">
        <v>4030</v>
      </c>
      <c r="M133" s="263">
        <v>4030</v>
      </c>
      <c r="N133" s="85">
        <v>0</v>
      </c>
      <c r="O133" s="225"/>
    </row>
    <row r="134" spans="1:16" s="4" customFormat="1" ht="76.5" x14ac:dyDescent="0.25">
      <c r="A134" s="82">
        <v>128</v>
      </c>
      <c r="B134" s="133" t="s">
        <v>293</v>
      </c>
      <c r="C134" s="133" t="s">
        <v>464</v>
      </c>
      <c r="D134" s="133" t="s">
        <v>473</v>
      </c>
      <c r="E134" s="122">
        <v>41</v>
      </c>
      <c r="F134" s="125" t="s">
        <v>474</v>
      </c>
      <c r="G134" s="1422">
        <v>20</v>
      </c>
      <c r="H134" s="139">
        <v>0.3</v>
      </c>
      <c r="I134" s="133" t="s">
        <v>390</v>
      </c>
      <c r="J134" s="141">
        <v>33</v>
      </c>
      <c r="K134" s="63"/>
      <c r="L134" s="246" t="s">
        <v>135</v>
      </c>
      <c r="M134" s="137" t="s">
        <v>126</v>
      </c>
      <c r="N134" s="226">
        <v>0</v>
      </c>
      <c r="O134" s="225"/>
    </row>
    <row r="135" spans="1:16" s="4" customFormat="1" ht="63.75" x14ac:dyDescent="0.25">
      <c r="A135" s="82">
        <v>129</v>
      </c>
      <c r="B135" s="133" t="s">
        <v>293</v>
      </c>
      <c r="C135" s="133" t="s">
        <v>464</v>
      </c>
      <c r="D135" s="133" t="s">
        <v>473</v>
      </c>
      <c r="E135" s="122" t="s">
        <v>476</v>
      </c>
      <c r="F135" s="125">
        <v>2018</v>
      </c>
      <c r="G135" s="1422"/>
      <c r="H135" s="138" t="s">
        <v>125</v>
      </c>
      <c r="I135" s="133" t="s">
        <v>390</v>
      </c>
      <c r="J135" s="222" t="s">
        <v>391</v>
      </c>
      <c r="K135" s="63" t="s">
        <v>126</v>
      </c>
      <c r="L135" s="141" t="s">
        <v>434</v>
      </c>
      <c r="M135" s="137" t="s">
        <v>434</v>
      </c>
      <c r="N135" s="85">
        <v>0</v>
      </c>
      <c r="O135" s="225"/>
    </row>
    <row r="136" spans="1:16" s="4" customFormat="1" ht="63.75" x14ac:dyDescent="0.25">
      <c r="A136" s="82">
        <v>130</v>
      </c>
      <c r="B136" s="133" t="s">
        <v>293</v>
      </c>
      <c r="C136" s="133" t="s">
        <v>464</v>
      </c>
      <c r="D136" s="133" t="s">
        <v>473</v>
      </c>
      <c r="E136" s="122" t="s">
        <v>477</v>
      </c>
      <c r="F136" s="125">
        <v>2019</v>
      </c>
      <c r="G136" s="1422"/>
      <c r="H136" s="138" t="s">
        <v>125</v>
      </c>
      <c r="I136" s="133" t="s">
        <v>390</v>
      </c>
      <c r="J136" s="222" t="s">
        <v>395</v>
      </c>
      <c r="K136" s="63" t="s">
        <v>126</v>
      </c>
      <c r="L136" s="141" t="s">
        <v>434</v>
      </c>
      <c r="M136" s="137" t="s">
        <v>434</v>
      </c>
      <c r="N136" s="85">
        <v>0</v>
      </c>
      <c r="O136" s="225"/>
    </row>
    <row r="137" spans="1:16" s="4" customFormat="1" ht="63.75" x14ac:dyDescent="0.25">
      <c r="A137" s="82">
        <v>131</v>
      </c>
      <c r="B137" s="133" t="s">
        <v>293</v>
      </c>
      <c r="C137" s="133" t="s">
        <v>464</v>
      </c>
      <c r="D137" s="133" t="s">
        <v>473</v>
      </c>
      <c r="E137" s="122" t="s">
        <v>478</v>
      </c>
      <c r="F137" s="125">
        <v>2020</v>
      </c>
      <c r="G137" s="1422"/>
      <c r="H137" s="138" t="s">
        <v>125</v>
      </c>
      <c r="I137" s="133" t="s">
        <v>390</v>
      </c>
      <c r="J137" s="222" t="s">
        <v>479</v>
      </c>
      <c r="K137" s="63" t="s">
        <v>126</v>
      </c>
      <c r="L137" s="141" t="s">
        <v>434</v>
      </c>
      <c r="M137" s="137" t="s">
        <v>434</v>
      </c>
      <c r="N137" s="85">
        <v>0</v>
      </c>
      <c r="O137" s="225"/>
    </row>
    <row r="138" spans="1:16" s="4" customFormat="1" ht="63.75" x14ac:dyDescent="0.25">
      <c r="A138" s="82">
        <v>132</v>
      </c>
      <c r="B138" s="133" t="s">
        <v>293</v>
      </c>
      <c r="C138" s="133" t="s">
        <v>464</v>
      </c>
      <c r="D138" s="133" t="s">
        <v>473</v>
      </c>
      <c r="E138" s="122" t="s">
        <v>480</v>
      </c>
      <c r="F138" s="125">
        <v>2021</v>
      </c>
      <c r="G138" s="1422"/>
      <c r="H138" s="138" t="s">
        <v>125</v>
      </c>
      <c r="I138" s="133" t="s">
        <v>390</v>
      </c>
      <c r="J138" s="222" t="s">
        <v>481</v>
      </c>
      <c r="K138" s="63" t="s">
        <v>126</v>
      </c>
      <c r="L138" s="141" t="s">
        <v>434</v>
      </c>
      <c r="M138" s="137" t="s">
        <v>434</v>
      </c>
      <c r="N138" s="85">
        <v>0</v>
      </c>
      <c r="O138" s="225"/>
    </row>
    <row r="139" spans="1:16" s="4" customFormat="1" ht="63.75" x14ac:dyDescent="0.25">
      <c r="A139" s="82">
        <v>133</v>
      </c>
      <c r="B139" s="133" t="s">
        <v>293</v>
      </c>
      <c r="C139" s="133" t="s">
        <v>464</v>
      </c>
      <c r="D139" s="133" t="s">
        <v>473</v>
      </c>
      <c r="E139" s="122" t="s">
        <v>482</v>
      </c>
      <c r="F139" s="125">
        <v>2022</v>
      </c>
      <c r="G139" s="1405"/>
      <c r="H139" s="138" t="s">
        <v>125</v>
      </c>
      <c r="I139" s="133" t="s">
        <v>390</v>
      </c>
      <c r="J139" s="222" t="s">
        <v>483</v>
      </c>
      <c r="K139" s="110"/>
      <c r="L139" s="141" t="s">
        <v>434</v>
      </c>
      <c r="M139" s="137" t="s">
        <v>434</v>
      </c>
      <c r="N139" s="85">
        <v>0</v>
      </c>
      <c r="O139" s="225"/>
    </row>
    <row r="140" spans="1:16" s="4" customFormat="1" ht="63.75" x14ac:dyDescent="0.25">
      <c r="A140" s="82">
        <v>134</v>
      </c>
      <c r="B140" s="133" t="s">
        <v>293</v>
      </c>
      <c r="C140" s="133" t="s">
        <v>464</v>
      </c>
      <c r="D140" s="133" t="s">
        <v>473</v>
      </c>
      <c r="E140" s="122" t="s">
        <v>485</v>
      </c>
      <c r="F140" s="125" t="s">
        <v>486</v>
      </c>
      <c r="G140" s="140" t="s">
        <v>125</v>
      </c>
      <c r="H140" s="138" t="s">
        <v>125</v>
      </c>
      <c r="I140" s="133" t="s">
        <v>177</v>
      </c>
      <c r="J140" s="222" t="s">
        <v>125</v>
      </c>
      <c r="K140" s="63"/>
      <c r="L140" s="223" t="s">
        <v>125</v>
      </c>
      <c r="M140" s="137" t="s">
        <v>434</v>
      </c>
      <c r="N140" s="85">
        <v>0</v>
      </c>
      <c r="O140" s="225"/>
    </row>
    <row r="141" spans="1:16" s="4" customFormat="1" ht="89.25" x14ac:dyDescent="0.25">
      <c r="A141" s="82">
        <v>135</v>
      </c>
      <c r="B141" s="133" t="s">
        <v>293</v>
      </c>
      <c r="C141" s="133" t="s">
        <v>464</v>
      </c>
      <c r="D141" s="133" t="s">
        <v>473</v>
      </c>
      <c r="E141" s="122" t="s">
        <v>487</v>
      </c>
      <c r="F141" s="125" t="s">
        <v>488</v>
      </c>
      <c r="G141" s="140" t="s">
        <v>125</v>
      </c>
      <c r="H141" s="138" t="s">
        <v>125</v>
      </c>
      <c r="I141" s="133" t="s">
        <v>321</v>
      </c>
      <c r="J141" s="141">
        <v>34</v>
      </c>
      <c r="K141" s="45">
        <v>0</v>
      </c>
      <c r="L141" s="244" t="s">
        <v>407</v>
      </c>
      <c r="M141" s="137" t="s">
        <v>434</v>
      </c>
      <c r="N141" s="85">
        <v>0</v>
      </c>
      <c r="O141" s="225"/>
    </row>
    <row r="142" spans="1:16" s="4" customFormat="1" ht="102" x14ac:dyDescent="0.25">
      <c r="A142" s="82">
        <v>136</v>
      </c>
      <c r="B142" s="133" t="s">
        <v>293</v>
      </c>
      <c r="C142" s="133" t="s">
        <v>464</v>
      </c>
      <c r="D142" s="133" t="s">
        <v>473</v>
      </c>
      <c r="E142" s="122" t="s">
        <v>490</v>
      </c>
      <c r="F142" s="125" t="s">
        <v>491</v>
      </c>
      <c r="G142" s="140" t="s">
        <v>125</v>
      </c>
      <c r="H142" s="138" t="s">
        <v>125</v>
      </c>
      <c r="I142" s="133" t="s">
        <v>321</v>
      </c>
      <c r="J142" s="141">
        <v>35</v>
      </c>
      <c r="K142" s="45">
        <v>0</v>
      </c>
      <c r="L142" s="244" t="s">
        <v>407</v>
      </c>
      <c r="M142" s="137" t="s">
        <v>434</v>
      </c>
      <c r="N142" s="85">
        <v>0</v>
      </c>
      <c r="O142" s="225"/>
    </row>
    <row r="143" spans="1:16" s="4" customFormat="1" ht="63.75" x14ac:dyDescent="0.25">
      <c r="A143" s="82">
        <v>137</v>
      </c>
      <c r="B143" s="133" t="s">
        <v>293</v>
      </c>
      <c r="C143" s="133" t="s">
        <v>464</v>
      </c>
      <c r="D143" s="133" t="s">
        <v>473</v>
      </c>
      <c r="E143" s="122">
        <v>42</v>
      </c>
      <c r="F143" s="125" t="s">
        <v>492</v>
      </c>
      <c r="G143" s="140" t="s">
        <v>125</v>
      </c>
      <c r="H143" s="138" t="s">
        <v>125</v>
      </c>
      <c r="I143" s="133" t="s">
        <v>377</v>
      </c>
      <c r="J143" s="222" t="s">
        <v>125</v>
      </c>
      <c r="K143" s="356" t="s">
        <v>434</v>
      </c>
      <c r="L143" s="223" t="s">
        <v>125</v>
      </c>
      <c r="M143" s="137" t="s">
        <v>434</v>
      </c>
      <c r="N143" s="85">
        <v>0</v>
      </c>
      <c r="O143" s="225"/>
    </row>
    <row r="144" spans="1:16" s="4" customFormat="1" ht="63.7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244" t="s">
        <v>129</v>
      </c>
      <c r="M144" s="245" t="s">
        <v>129</v>
      </c>
      <c r="N144" s="85">
        <v>0</v>
      </c>
      <c r="O144" s="225"/>
      <c r="P144" s="34"/>
    </row>
    <row r="145" spans="1:15" s="4" customFormat="1" ht="89.25" x14ac:dyDescent="0.25">
      <c r="A145" s="82">
        <v>139</v>
      </c>
      <c r="B145" s="133" t="s">
        <v>293</v>
      </c>
      <c r="C145" s="133" t="s">
        <v>493</v>
      </c>
      <c r="D145" s="133" t="s">
        <v>339</v>
      </c>
      <c r="E145" s="122" t="s">
        <v>495</v>
      </c>
      <c r="F145" s="125" t="s">
        <v>496</v>
      </c>
      <c r="G145" s="140" t="s">
        <v>125</v>
      </c>
      <c r="H145" s="138" t="s">
        <v>125</v>
      </c>
      <c r="I145" s="133" t="s">
        <v>159</v>
      </c>
      <c r="J145" s="141" t="s">
        <v>445</v>
      </c>
      <c r="K145" s="63">
        <v>1</v>
      </c>
      <c r="L145" s="257">
        <v>1</v>
      </c>
      <c r="M145" s="258">
        <v>1</v>
      </c>
      <c r="N145" s="85">
        <v>0</v>
      </c>
      <c r="O145" s="225"/>
    </row>
    <row r="146" spans="1:15" s="4" customFormat="1" ht="63.7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63.7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246" t="s">
        <v>129</v>
      </c>
      <c r="M147" s="247" t="s">
        <v>129</v>
      </c>
      <c r="N147" s="85">
        <v>0</v>
      </c>
      <c r="O147" s="225"/>
    </row>
    <row r="148" spans="1:15" s="4" customFormat="1" ht="63.75" x14ac:dyDescent="0.25">
      <c r="A148" s="82">
        <v>142</v>
      </c>
      <c r="B148" s="133" t="s">
        <v>293</v>
      </c>
      <c r="C148" s="133" t="s">
        <v>493</v>
      </c>
      <c r="D148" s="133" t="s">
        <v>300</v>
      </c>
      <c r="E148" s="122" t="s">
        <v>501</v>
      </c>
      <c r="F148" s="125" t="s">
        <v>502</v>
      </c>
      <c r="G148" s="140" t="s">
        <v>125</v>
      </c>
      <c r="H148" s="138" t="s">
        <v>125</v>
      </c>
      <c r="I148" s="133" t="s">
        <v>177</v>
      </c>
      <c r="J148" s="222" t="s">
        <v>503</v>
      </c>
      <c r="K148" s="63" t="s">
        <v>126</v>
      </c>
      <c r="L148" s="246" t="s">
        <v>126</v>
      </c>
      <c r="M148" s="247" t="s">
        <v>126</v>
      </c>
      <c r="N148" s="85">
        <v>0</v>
      </c>
      <c r="O148" s="225"/>
    </row>
    <row r="149" spans="1:15" s="4" customFormat="1" ht="63.75" x14ac:dyDescent="0.25">
      <c r="A149" s="82">
        <v>143</v>
      </c>
      <c r="B149" s="133" t="s">
        <v>293</v>
      </c>
      <c r="C149" s="133" t="s">
        <v>493</v>
      </c>
      <c r="D149" s="133" t="s">
        <v>473</v>
      </c>
      <c r="E149" s="122" t="s">
        <v>505</v>
      </c>
      <c r="F149" s="125" t="s">
        <v>506</v>
      </c>
      <c r="G149" s="140" t="s">
        <v>125</v>
      </c>
      <c r="H149" s="138" t="s">
        <v>125</v>
      </c>
      <c r="I149" s="133" t="s">
        <v>177</v>
      </c>
      <c r="J149" s="222" t="s">
        <v>507</v>
      </c>
      <c r="K149" s="63" t="s">
        <v>126</v>
      </c>
      <c r="L149" s="246" t="s">
        <v>126</v>
      </c>
      <c r="M149" s="247" t="s">
        <v>126</v>
      </c>
      <c r="N149" s="85">
        <v>0</v>
      </c>
      <c r="O149" s="225"/>
    </row>
    <row r="150" spans="1:15" s="4" customFormat="1" ht="63.75" x14ac:dyDescent="0.25">
      <c r="A150" s="82">
        <v>144</v>
      </c>
      <c r="B150" s="133" t="s">
        <v>293</v>
      </c>
      <c r="C150" s="133" t="s">
        <v>508</v>
      </c>
      <c r="D150" s="133" t="s">
        <v>295</v>
      </c>
      <c r="E150" s="122">
        <v>45</v>
      </c>
      <c r="F150" s="125" t="s">
        <v>509</v>
      </c>
      <c r="G150" s="140">
        <v>24</v>
      </c>
      <c r="H150" s="139">
        <v>0.1</v>
      </c>
      <c r="I150" s="133" t="s">
        <v>124</v>
      </c>
      <c r="J150" s="222">
        <v>38</v>
      </c>
      <c r="K150" s="63" t="s">
        <v>126</v>
      </c>
      <c r="L150" s="244" t="s">
        <v>129</v>
      </c>
      <c r="M150" s="245" t="s">
        <v>129</v>
      </c>
      <c r="N150" s="226">
        <v>0.1</v>
      </c>
      <c r="O150" s="225"/>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45"/>
      <c r="L151" s="223" t="s">
        <v>125</v>
      </c>
      <c r="M151" s="142" t="s">
        <v>2248</v>
      </c>
      <c r="N151" s="85">
        <v>0</v>
      </c>
      <c r="O151" s="225"/>
    </row>
    <row r="152" spans="1:15" s="4" customFormat="1" ht="76.5" x14ac:dyDescent="0.25">
      <c r="A152" s="82">
        <v>146</v>
      </c>
      <c r="B152" s="133" t="s">
        <v>293</v>
      </c>
      <c r="C152" s="133" t="s">
        <v>508</v>
      </c>
      <c r="D152" s="133" t="s">
        <v>295</v>
      </c>
      <c r="E152" s="122">
        <v>46</v>
      </c>
      <c r="F152" s="125" t="s">
        <v>513</v>
      </c>
      <c r="G152" s="140">
        <v>25</v>
      </c>
      <c r="H152" s="152">
        <v>0.1</v>
      </c>
      <c r="I152" s="133" t="s">
        <v>177</v>
      </c>
      <c r="J152" s="141">
        <v>39</v>
      </c>
      <c r="K152" s="45"/>
      <c r="L152" s="246" t="s">
        <v>126</v>
      </c>
      <c r="M152" s="247" t="s">
        <v>126</v>
      </c>
      <c r="N152" s="226">
        <v>0</v>
      </c>
      <c r="O152" s="225"/>
    </row>
    <row r="153" spans="1:15" s="4" customFormat="1" ht="63.75" x14ac:dyDescent="0.25">
      <c r="A153" s="82">
        <v>147</v>
      </c>
      <c r="B153" s="133" t="s">
        <v>293</v>
      </c>
      <c r="C153" s="133" t="s">
        <v>508</v>
      </c>
      <c r="D153" s="133" t="s">
        <v>515</v>
      </c>
      <c r="E153" s="122">
        <v>47</v>
      </c>
      <c r="F153" s="125" t="s">
        <v>516</v>
      </c>
      <c r="G153" s="140">
        <v>26</v>
      </c>
      <c r="H153" s="152">
        <v>0.25</v>
      </c>
      <c r="I153" s="133" t="s">
        <v>177</v>
      </c>
      <c r="J153" s="141">
        <v>40</v>
      </c>
      <c r="K153" s="45"/>
      <c r="L153" s="246" t="s">
        <v>126</v>
      </c>
      <c r="M153" s="247" t="s">
        <v>126</v>
      </c>
      <c r="N153" s="226">
        <v>0</v>
      </c>
      <c r="O153" s="225"/>
    </row>
    <row r="154" spans="1:15" s="4" customFormat="1" ht="63.75" x14ac:dyDescent="0.25">
      <c r="A154" s="82">
        <v>148</v>
      </c>
      <c r="B154" s="133" t="s">
        <v>293</v>
      </c>
      <c r="C154" s="133" t="s">
        <v>508</v>
      </c>
      <c r="D154" s="133" t="s">
        <v>515</v>
      </c>
      <c r="E154" s="122">
        <v>48</v>
      </c>
      <c r="F154" s="125" t="s">
        <v>517</v>
      </c>
      <c r="G154" s="140">
        <v>27</v>
      </c>
      <c r="H154" s="152">
        <v>0.25</v>
      </c>
      <c r="I154" s="133" t="s">
        <v>390</v>
      </c>
      <c r="J154" s="141">
        <v>41</v>
      </c>
      <c r="K154" s="45"/>
      <c r="L154" s="244" t="s">
        <v>126</v>
      </c>
      <c r="M154" s="247" t="s">
        <v>126</v>
      </c>
      <c r="N154" s="226">
        <v>0</v>
      </c>
      <c r="O154" s="225"/>
    </row>
    <row r="155" spans="1:15" s="4" customFormat="1" ht="63.75" x14ac:dyDescent="0.25">
      <c r="A155" s="82">
        <v>149</v>
      </c>
      <c r="B155" s="133" t="s">
        <v>293</v>
      </c>
      <c r="C155" s="133" t="s">
        <v>508</v>
      </c>
      <c r="D155" s="133" t="s">
        <v>515</v>
      </c>
      <c r="E155" s="122">
        <v>49</v>
      </c>
      <c r="F155" s="125" t="s">
        <v>518</v>
      </c>
      <c r="G155" s="140">
        <v>28</v>
      </c>
      <c r="H155" s="152">
        <v>0.25</v>
      </c>
      <c r="I155" s="133" t="s">
        <v>390</v>
      </c>
      <c r="J155" s="141">
        <v>42</v>
      </c>
      <c r="K155" s="45"/>
      <c r="L155" s="244" t="s">
        <v>126</v>
      </c>
      <c r="M155" s="247" t="s">
        <v>126</v>
      </c>
      <c r="N155" s="226">
        <v>0</v>
      </c>
      <c r="O155" s="225"/>
    </row>
    <row r="156" spans="1:15" s="4" customFormat="1" ht="63.75" x14ac:dyDescent="0.25">
      <c r="A156" s="82">
        <v>150</v>
      </c>
      <c r="B156" s="133" t="s">
        <v>293</v>
      </c>
      <c r="C156" s="133" t="s">
        <v>508</v>
      </c>
      <c r="D156" s="133" t="s">
        <v>515</v>
      </c>
      <c r="E156" s="122">
        <v>50</v>
      </c>
      <c r="F156" s="125" t="s">
        <v>520</v>
      </c>
      <c r="G156" s="1422">
        <v>29</v>
      </c>
      <c r="H156" s="152">
        <v>0.05</v>
      </c>
      <c r="I156" s="133" t="s">
        <v>177</v>
      </c>
      <c r="J156" s="141">
        <v>43</v>
      </c>
      <c r="K156" s="5"/>
      <c r="L156" s="246" t="s">
        <v>135</v>
      </c>
      <c r="M156" s="247" t="s">
        <v>126</v>
      </c>
      <c r="N156" s="226">
        <v>0</v>
      </c>
      <c r="O156" s="225"/>
    </row>
    <row r="157" spans="1:15" s="4" customFormat="1" ht="63.75" x14ac:dyDescent="0.25">
      <c r="A157" s="82">
        <v>151</v>
      </c>
      <c r="B157" s="133" t="s">
        <v>293</v>
      </c>
      <c r="C157" s="133" t="s">
        <v>508</v>
      </c>
      <c r="D157" s="133" t="s">
        <v>515</v>
      </c>
      <c r="E157" s="122" t="s">
        <v>521</v>
      </c>
      <c r="F157" s="125" t="s">
        <v>522</v>
      </c>
      <c r="G157" s="1422"/>
      <c r="H157" s="138" t="s">
        <v>125</v>
      </c>
      <c r="I157" s="133" t="s">
        <v>177</v>
      </c>
      <c r="J157" s="222" t="s">
        <v>495</v>
      </c>
      <c r="K157" s="63"/>
      <c r="L157" s="246" t="s">
        <v>126</v>
      </c>
      <c r="M157" s="247" t="s">
        <v>126</v>
      </c>
      <c r="N157" s="85">
        <v>0</v>
      </c>
      <c r="O157" s="225"/>
    </row>
    <row r="158" spans="1:15" s="4" customFormat="1" ht="63.75" x14ac:dyDescent="0.25">
      <c r="A158" s="82">
        <v>152</v>
      </c>
      <c r="B158" s="133" t="s">
        <v>293</v>
      </c>
      <c r="C158" s="133" t="s">
        <v>508</v>
      </c>
      <c r="D158" s="133" t="s">
        <v>515</v>
      </c>
      <c r="E158" s="122" t="s">
        <v>523</v>
      </c>
      <c r="F158" s="125" t="s">
        <v>524</v>
      </c>
      <c r="G158" s="1422"/>
      <c r="H158" s="138" t="s">
        <v>125</v>
      </c>
      <c r="I158" s="133" t="s">
        <v>177</v>
      </c>
      <c r="J158" s="222" t="s">
        <v>525</v>
      </c>
      <c r="K158" s="63"/>
      <c r="L158" s="246" t="s">
        <v>126</v>
      </c>
      <c r="M158" s="247" t="s">
        <v>126</v>
      </c>
      <c r="N158" s="85">
        <v>0</v>
      </c>
      <c r="O158" s="225"/>
    </row>
    <row r="159" spans="1:15" s="4" customFormat="1" ht="63.75" x14ac:dyDescent="0.25">
      <c r="A159" s="82">
        <v>153</v>
      </c>
      <c r="B159" s="133" t="s">
        <v>293</v>
      </c>
      <c r="C159" s="133" t="s">
        <v>508</v>
      </c>
      <c r="D159" s="133" t="s">
        <v>515</v>
      </c>
      <c r="E159" s="122" t="s">
        <v>526</v>
      </c>
      <c r="F159" s="125" t="s">
        <v>527</v>
      </c>
      <c r="G159" s="1422"/>
      <c r="H159" s="138" t="s">
        <v>125</v>
      </c>
      <c r="I159" s="133" t="s">
        <v>390</v>
      </c>
      <c r="J159" s="222" t="s">
        <v>528</v>
      </c>
      <c r="K159" s="63"/>
      <c r="L159" s="246" t="s">
        <v>126</v>
      </c>
      <c r="M159" s="247" t="s">
        <v>126</v>
      </c>
      <c r="N159" s="85">
        <v>0</v>
      </c>
      <c r="O159" s="225"/>
    </row>
    <row r="160" spans="1:15" s="4" customFormat="1" ht="63.75" x14ac:dyDescent="0.25">
      <c r="A160" s="82">
        <v>154</v>
      </c>
      <c r="B160" s="133" t="s">
        <v>293</v>
      </c>
      <c r="C160" s="133" t="s">
        <v>508</v>
      </c>
      <c r="D160" s="133" t="s">
        <v>515</v>
      </c>
      <c r="E160" s="122" t="s">
        <v>529</v>
      </c>
      <c r="F160" s="125" t="s">
        <v>530</v>
      </c>
      <c r="G160" s="1405"/>
      <c r="H160" s="138" t="s">
        <v>125</v>
      </c>
      <c r="I160" s="133" t="s">
        <v>390</v>
      </c>
      <c r="J160" s="222" t="s">
        <v>531</v>
      </c>
      <c r="K160" s="63"/>
      <c r="L160" s="246" t="s">
        <v>126</v>
      </c>
      <c r="M160" s="247" t="s">
        <v>126</v>
      </c>
      <c r="N160" s="85">
        <v>0</v>
      </c>
      <c r="O160" s="225"/>
    </row>
    <row r="161" spans="1:15" s="4" customFormat="1" ht="114.75" x14ac:dyDescent="0.25">
      <c r="A161" s="82">
        <v>155</v>
      </c>
      <c r="B161" s="133" t="s">
        <v>293</v>
      </c>
      <c r="C161" s="133" t="s">
        <v>532</v>
      </c>
      <c r="D161" s="133" t="s">
        <v>295</v>
      </c>
      <c r="E161" s="122">
        <v>51</v>
      </c>
      <c r="F161" s="125" t="s">
        <v>533</v>
      </c>
      <c r="G161" s="140">
        <v>30</v>
      </c>
      <c r="H161" s="139">
        <v>0.1</v>
      </c>
      <c r="I161" s="133" t="s">
        <v>124</v>
      </c>
      <c r="J161" s="222">
        <v>44</v>
      </c>
      <c r="K161" s="63" t="s">
        <v>126</v>
      </c>
      <c r="L161" s="244" t="s">
        <v>126</v>
      </c>
      <c r="M161" s="245" t="s">
        <v>126</v>
      </c>
      <c r="N161" s="226">
        <v>0</v>
      </c>
      <c r="O161" s="225"/>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45"/>
      <c r="L162" s="223" t="s">
        <v>125</v>
      </c>
      <c r="M162" s="247" t="s">
        <v>407</v>
      </c>
      <c r="N162" s="85">
        <v>0</v>
      </c>
      <c r="O162" s="225"/>
    </row>
    <row r="163" spans="1:15" s="4" customFormat="1" ht="63.75" x14ac:dyDescent="0.25">
      <c r="A163" s="82">
        <v>157</v>
      </c>
      <c r="B163" s="133" t="s">
        <v>293</v>
      </c>
      <c r="C163" s="133" t="s">
        <v>532</v>
      </c>
      <c r="D163" s="133" t="s">
        <v>295</v>
      </c>
      <c r="E163" s="122">
        <v>52</v>
      </c>
      <c r="F163" s="125" t="s">
        <v>537</v>
      </c>
      <c r="G163" s="140" t="s">
        <v>125</v>
      </c>
      <c r="H163" s="138" t="s">
        <v>125</v>
      </c>
      <c r="I163" s="133" t="s">
        <v>124</v>
      </c>
      <c r="J163" s="222">
        <v>45</v>
      </c>
      <c r="K163" s="63" t="s">
        <v>126</v>
      </c>
      <c r="L163" s="244" t="s">
        <v>126</v>
      </c>
      <c r="M163" s="245" t="s">
        <v>126</v>
      </c>
      <c r="N163" s="85">
        <v>0</v>
      </c>
      <c r="O163" s="225"/>
    </row>
    <row r="164" spans="1:15" s="4" customFormat="1" ht="63.75" x14ac:dyDescent="0.25">
      <c r="A164" s="82">
        <v>158</v>
      </c>
      <c r="B164" s="133" t="s">
        <v>293</v>
      </c>
      <c r="C164" s="133" t="s">
        <v>532</v>
      </c>
      <c r="D164" s="133" t="s">
        <v>295</v>
      </c>
      <c r="E164" s="122" t="s">
        <v>538</v>
      </c>
      <c r="F164" s="125" t="s">
        <v>539</v>
      </c>
      <c r="G164" s="140">
        <v>31</v>
      </c>
      <c r="H164" s="139">
        <v>0.1</v>
      </c>
      <c r="I164" s="133" t="s">
        <v>177</v>
      </c>
      <c r="J164" s="222" t="s">
        <v>125</v>
      </c>
      <c r="K164" s="63"/>
      <c r="L164" s="223" t="s">
        <v>125</v>
      </c>
      <c r="M164" s="247" t="s">
        <v>407</v>
      </c>
      <c r="N164" s="226">
        <v>0</v>
      </c>
      <c r="O164" s="225"/>
    </row>
    <row r="165" spans="1:15" s="4" customFormat="1" ht="76.5" x14ac:dyDescent="0.25">
      <c r="A165" s="82">
        <v>159</v>
      </c>
      <c r="B165" s="133" t="s">
        <v>293</v>
      </c>
      <c r="C165" s="133" t="s">
        <v>532</v>
      </c>
      <c r="D165" s="133" t="s">
        <v>354</v>
      </c>
      <c r="E165" s="122">
        <v>53</v>
      </c>
      <c r="F165" s="125" t="s">
        <v>540</v>
      </c>
      <c r="G165" s="140">
        <v>32</v>
      </c>
      <c r="H165" s="152">
        <v>0.25</v>
      </c>
      <c r="I165" s="133" t="s">
        <v>177</v>
      </c>
      <c r="J165" s="222" t="s">
        <v>125</v>
      </c>
      <c r="K165" s="63"/>
      <c r="L165" s="223" t="s">
        <v>125</v>
      </c>
      <c r="M165" s="247" t="s">
        <v>407</v>
      </c>
      <c r="N165" s="226">
        <v>0</v>
      </c>
      <c r="O165" s="225"/>
    </row>
    <row r="166" spans="1:15" s="4" customFormat="1" ht="76.5" x14ac:dyDescent="0.25">
      <c r="A166" s="82">
        <v>160</v>
      </c>
      <c r="B166" s="133" t="s">
        <v>293</v>
      </c>
      <c r="C166" s="133" t="s">
        <v>532</v>
      </c>
      <c r="D166" s="133" t="s">
        <v>354</v>
      </c>
      <c r="E166" s="122">
        <v>54</v>
      </c>
      <c r="F166" s="125" t="s">
        <v>541</v>
      </c>
      <c r="G166" s="140">
        <v>33</v>
      </c>
      <c r="H166" s="152">
        <v>0.1</v>
      </c>
      <c r="I166" s="133" t="s">
        <v>177</v>
      </c>
      <c r="J166" s="222">
        <v>46</v>
      </c>
      <c r="K166" s="63"/>
      <c r="L166" s="246" t="s">
        <v>407</v>
      </c>
      <c r="M166" s="247" t="s">
        <v>407</v>
      </c>
      <c r="N166" s="226">
        <v>0</v>
      </c>
      <c r="O166" s="225"/>
    </row>
    <row r="167" spans="1:15" s="4" customFormat="1" ht="63.75" x14ac:dyDescent="0.25">
      <c r="A167" s="82">
        <v>161</v>
      </c>
      <c r="B167" s="133" t="s">
        <v>293</v>
      </c>
      <c r="C167" s="133" t="s">
        <v>542</v>
      </c>
      <c r="D167" s="133" t="s">
        <v>295</v>
      </c>
      <c r="E167" s="122">
        <v>55</v>
      </c>
      <c r="F167" s="125" t="s">
        <v>543</v>
      </c>
      <c r="G167" s="140">
        <v>34</v>
      </c>
      <c r="H167" s="139">
        <v>0.1</v>
      </c>
      <c r="I167" s="133" t="s">
        <v>124</v>
      </c>
      <c r="J167" s="141">
        <v>47</v>
      </c>
      <c r="K167" s="63" t="s">
        <v>129</v>
      </c>
      <c r="L167" s="244" t="s">
        <v>129</v>
      </c>
      <c r="M167" s="245" t="s">
        <v>129</v>
      </c>
      <c r="N167" s="226">
        <v>0.1</v>
      </c>
      <c r="O167" s="225"/>
    </row>
    <row r="168" spans="1:15" s="4" customFormat="1" ht="89.25" x14ac:dyDescent="0.25">
      <c r="A168" s="82">
        <v>162</v>
      </c>
      <c r="B168" s="133" t="s">
        <v>293</v>
      </c>
      <c r="C168" s="133" t="s">
        <v>542</v>
      </c>
      <c r="D168" s="133" t="s">
        <v>295</v>
      </c>
      <c r="E168" s="122" t="s">
        <v>544</v>
      </c>
      <c r="F168" s="125" t="s">
        <v>545</v>
      </c>
      <c r="G168" s="140" t="s">
        <v>125</v>
      </c>
      <c r="H168" s="138" t="s">
        <v>125</v>
      </c>
      <c r="I168" s="133" t="s">
        <v>166</v>
      </c>
      <c r="J168" s="222" t="s">
        <v>125</v>
      </c>
      <c r="K168" s="132" t="s">
        <v>2249</v>
      </c>
      <c r="L168" s="223" t="s">
        <v>125</v>
      </c>
      <c r="M168" s="132" t="s">
        <v>2249</v>
      </c>
      <c r="N168" s="85">
        <v>0</v>
      </c>
      <c r="O168" s="225"/>
    </row>
    <row r="169" spans="1:15" s="4" customFormat="1" ht="63.75" x14ac:dyDescent="0.25">
      <c r="A169" s="82">
        <v>163</v>
      </c>
      <c r="B169" s="133" t="s">
        <v>293</v>
      </c>
      <c r="C169" s="133" t="s">
        <v>542</v>
      </c>
      <c r="D169" s="133" t="s">
        <v>295</v>
      </c>
      <c r="E169" s="122">
        <v>56</v>
      </c>
      <c r="F169" s="125" t="s">
        <v>547</v>
      </c>
      <c r="G169" s="140">
        <v>35</v>
      </c>
      <c r="H169" s="139">
        <v>0.2</v>
      </c>
      <c r="I169" s="133" t="s">
        <v>177</v>
      </c>
      <c r="J169" s="141">
        <v>48</v>
      </c>
      <c r="K169" s="63" t="s">
        <v>126</v>
      </c>
      <c r="L169" s="246" t="s">
        <v>126</v>
      </c>
      <c r="M169" s="247" t="s">
        <v>126</v>
      </c>
      <c r="N169" s="226">
        <v>0</v>
      </c>
      <c r="O169" s="225"/>
    </row>
    <row r="170" spans="1:15" s="4" customFormat="1" ht="76.5"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247" t="s">
        <v>129</v>
      </c>
      <c r="N170" s="226">
        <v>0.2</v>
      </c>
      <c r="O170" s="225"/>
    </row>
    <row r="171" spans="1:15" s="4" customFormat="1" ht="63.7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247" t="s">
        <v>129</v>
      </c>
      <c r="N171" s="85">
        <v>0</v>
      </c>
      <c r="O171" s="225"/>
    </row>
    <row r="172" spans="1:15" s="4" customFormat="1" ht="63.7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247" t="s">
        <v>129</v>
      </c>
      <c r="N172" s="85">
        <v>0</v>
      </c>
      <c r="O172" s="225"/>
    </row>
    <row r="173" spans="1:15" s="4" customFormat="1" ht="63.7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247" t="s">
        <v>126</v>
      </c>
      <c r="N173" s="85">
        <v>0</v>
      </c>
      <c r="O173" s="225"/>
    </row>
    <row r="174" spans="1:15" s="4" customFormat="1" ht="63.7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247" t="s">
        <v>126</v>
      </c>
      <c r="N174" s="85">
        <v>0</v>
      </c>
      <c r="O174" s="225"/>
    </row>
    <row r="175" spans="1:15" s="4" customFormat="1" ht="63.7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247" t="s">
        <v>126</v>
      </c>
      <c r="N175" s="85">
        <v>0</v>
      </c>
      <c r="O175" s="225"/>
    </row>
    <row r="176" spans="1:15" s="4" customFormat="1" ht="63.7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247" t="s">
        <v>129</v>
      </c>
      <c r="N176" s="85">
        <v>0</v>
      </c>
      <c r="O176" s="225"/>
    </row>
    <row r="177" spans="1:15" s="4" customFormat="1" ht="63.75" x14ac:dyDescent="0.25">
      <c r="A177" s="82">
        <v>171</v>
      </c>
      <c r="B177" s="133" t="s">
        <v>293</v>
      </c>
      <c r="C177" s="133" t="s">
        <v>542</v>
      </c>
      <c r="D177" s="133" t="s">
        <v>515</v>
      </c>
      <c r="E177" s="122">
        <v>58</v>
      </c>
      <c r="F177" s="125" t="s">
        <v>561</v>
      </c>
      <c r="G177" s="140">
        <v>37</v>
      </c>
      <c r="H177" s="138" t="s">
        <v>125</v>
      </c>
      <c r="I177" s="133" t="s">
        <v>177</v>
      </c>
      <c r="J177" s="153">
        <v>49</v>
      </c>
      <c r="K177" s="63" t="s">
        <v>126</v>
      </c>
      <c r="L177" s="246" t="s">
        <v>135</v>
      </c>
      <c r="M177" s="259" t="s">
        <v>126</v>
      </c>
      <c r="N177" s="229">
        <v>0</v>
      </c>
      <c r="O177" s="230" t="s">
        <v>562</v>
      </c>
    </row>
    <row r="178" spans="1:15" s="4" customFormat="1" ht="63.75" x14ac:dyDescent="0.25">
      <c r="A178" s="82">
        <v>172</v>
      </c>
      <c r="B178" s="133" t="s">
        <v>293</v>
      </c>
      <c r="C178" s="133" t="s">
        <v>542</v>
      </c>
      <c r="D178" s="133" t="s">
        <v>515</v>
      </c>
      <c r="E178" s="122" t="s">
        <v>563</v>
      </c>
      <c r="F178" s="125" t="s">
        <v>564</v>
      </c>
      <c r="G178" s="140">
        <v>37</v>
      </c>
      <c r="H178" s="139">
        <v>0.15</v>
      </c>
      <c r="I178" s="133" t="s">
        <v>124</v>
      </c>
      <c r="J178" s="141" t="s">
        <v>565</v>
      </c>
      <c r="K178" s="63" t="s">
        <v>126</v>
      </c>
      <c r="L178" s="244" t="s">
        <v>126</v>
      </c>
      <c r="M178" s="259" t="s">
        <v>126</v>
      </c>
      <c r="N178" s="226">
        <v>0</v>
      </c>
      <c r="O178" s="225"/>
    </row>
    <row r="179" spans="1:15" s="4" customFormat="1" ht="63.75" x14ac:dyDescent="0.25">
      <c r="A179" s="82">
        <v>173</v>
      </c>
      <c r="B179" s="133" t="s">
        <v>293</v>
      </c>
      <c r="C179" s="133" t="s">
        <v>542</v>
      </c>
      <c r="D179" s="133" t="s">
        <v>515</v>
      </c>
      <c r="E179" s="122" t="s">
        <v>566</v>
      </c>
      <c r="F179" s="125" t="s">
        <v>567</v>
      </c>
      <c r="G179" s="140">
        <v>37</v>
      </c>
      <c r="H179" s="139">
        <v>0.15</v>
      </c>
      <c r="I179" s="133" t="s">
        <v>124</v>
      </c>
      <c r="J179" s="141" t="s">
        <v>568</v>
      </c>
      <c r="K179" s="63" t="s">
        <v>126</v>
      </c>
      <c r="L179" s="244" t="s">
        <v>129</v>
      </c>
      <c r="M179" s="259" t="s">
        <v>126</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126</v>
      </c>
      <c r="L180" s="246" t="s">
        <v>135</v>
      </c>
      <c r="M180" s="259" t="s">
        <v>126</v>
      </c>
      <c r="N180" s="226">
        <v>0</v>
      </c>
      <c r="O180" s="225"/>
    </row>
    <row r="181" spans="1:15" s="4" customFormat="1" ht="63.75" x14ac:dyDescent="0.25">
      <c r="A181" s="82">
        <v>175</v>
      </c>
      <c r="B181" s="133" t="s">
        <v>293</v>
      </c>
      <c r="C181" s="133" t="s">
        <v>542</v>
      </c>
      <c r="D181" s="133" t="s">
        <v>515</v>
      </c>
      <c r="E181" s="122" t="s">
        <v>571</v>
      </c>
      <c r="F181" s="125" t="s">
        <v>564</v>
      </c>
      <c r="G181" s="1422"/>
      <c r="H181" s="138" t="s">
        <v>125</v>
      </c>
      <c r="I181" s="133" t="s">
        <v>177</v>
      </c>
      <c r="J181" s="222" t="s">
        <v>521</v>
      </c>
      <c r="K181" s="63" t="s">
        <v>126</v>
      </c>
      <c r="L181" s="246" t="s">
        <v>129</v>
      </c>
      <c r="M181" s="259" t="s">
        <v>126</v>
      </c>
      <c r="N181" s="85">
        <v>0</v>
      </c>
      <c r="O181" s="225"/>
    </row>
    <row r="182" spans="1:15" s="4" customFormat="1" ht="63.75" x14ac:dyDescent="0.25">
      <c r="A182" s="82">
        <v>176</v>
      </c>
      <c r="B182" s="133" t="s">
        <v>293</v>
      </c>
      <c r="C182" s="133" t="s">
        <v>542</v>
      </c>
      <c r="D182" s="133" t="s">
        <v>515</v>
      </c>
      <c r="E182" s="122" t="s">
        <v>572</v>
      </c>
      <c r="F182" s="125" t="s">
        <v>573</v>
      </c>
      <c r="G182" s="1422"/>
      <c r="H182" s="138" t="s">
        <v>125</v>
      </c>
      <c r="I182" s="133" t="s">
        <v>177</v>
      </c>
      <c r="J182" s="222" t="s">
        <v>523</v>
      </c>
      <c r="K182" s="63" t="s">
        <v>126</v>
      </c>
      <c r="L182" s="246" t="s">
        <v>129</v>
      </c>
      <c r="M182" s="259" t="s">
        <v>126</v>
      </c>
      <c r="N182" s="85">
        <v>0</v>
      </c>
      <c r="O182" s="225"/>
    </row>
    <row r="183" spans="1:15" s="4" customFormat="1" ht="63.75" x14ac:dyDescent="0.25">
      <c r="A183" s="82">
        <v>177</v>
      </c>
      <c r="B183" s="133" t="s">
        <v>293</v>
      </c>
      <c r="C183" s="133" t="s">
        <v>542</v>
      </c>
      <c r="D183" s="133" t="s">
        <v>515</v>
      </c>
      <c r="E183" s="122" t="s">
        <v>574</v>
      </c>
      <c r="F183" s="125" t="s">
        <v>575</v>
      </c>
      <c r="G183" s="1405"/>
      <c r="H183" s="138" t="s">
        <v>125</v>
      </c>
      <c r="I183" s="133" t="s">
        <v>177</v>
      </c>
      <c r="J183" s="222" t="s">
        <v>526</v>
      </c>
      <c r="K183" s="63" t="s">
        <v>126</v>
      </c>
      <c r="L183" s="246" t="s">
        <v>129</v>
      </c>
      <c r="M183" s="259" t="s">
        <v>126</v>
      </c>
      <c r="N183" s="85">
        <v>0</v>
      </c>
      <c r="O183" s="225"/>
    </row>
    <row r="184" spans="1:15" s="4" customFormat="1" ht="63.75" x14ac:dyDescent="0.25">
      <c r="A184" s="82">
        <v>178</v>
      </c>
      <c r="B184" s="133" t="s">
        <v>293</v>
      </c>
      <c r="C184" s="133" t="s">
        <v>542</v>
      </c>
      <c r="D184" s="133" t="s">
        <v>515</v>
      </c>
      <c r="E184" s="122">
        <v>60</v>
      </c>
      <c r="F184" s="125" t="s">
        <v>576</v>
      </c>
      <c r="G184" s="140">
        <v>39</v>
      </c>
      <c r="H184" s="152">
        <v>0.1</v>
      </c>
      <c r="I184" s="133" t="s">
        <v>124</v>
      </c>
      <c r="J184" s="222">
        <v>51</v>
      </c>
      <c r="K184" s="63" t="s">
        <v>126</v>
      </c>
      <c r="L184" s="244" t="s">
        <v>129</v>
      </c>
      <c r="M184" s="259" t="s">
        <v>129</v>
      </c>
      <c r="N184" s="226">
        <v>0.1</v>
      </c>
      <c r="O184" s="225"/>
    </row>
    <row r="185" spans="1:15" s="4" customFormat="1" ht="114.7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63.7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4" t="s">
        <v>129</v>
      </c>
      <c r="M186" s="245" t="s">
        <v>129</v>
      </c>
      <c r="N186" s="661">
        <v>0.125</v>
      </c>
      <c r="O186" s="225"/>
    </row>
    <row r="187" spans="1:15" s="4" customFormat="1" ht="63.7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245" t="s">
        <v>129</v>
      </c>
      <c r="N187" s="661">
        <v>0.125</v>
      </c>
      <c r="O187" s="225"/>
    </row>
    <row r="188" spans="1:15" s="4" customFormat="1" ht="63.7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245" t="s">
        <v>129</v>
      </c>
      <c r="N188" s="661">
        <v>0.125</v>
      </c>
      <c r="O188" s="225"/>
    </row>
    <row r="189" spans="1:15" s="4" customFormat="1" ht="63.7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245" t="s">
        <v>129</v>
      </c>
      <c r="N189" s="661">
        <v>0.125</v>
      </c>
      <c r="O189" s="225"/>
    </row>
    <row r="190" spans="1:15" s="4" customFormat="1" ht="63.7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245" t="s">
        <v>129</v>
      </c>
      <c r="N190" s="661">
        <v>0.125</v>
      </c>
      <c r="O190" s="225"/>
    </row>
    <row r="191" spans="1:15" s="4" customFormat="1" ht="63.7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4" t="s">
        <v>129</v>
      </c>
      <c r="M191" s="245" t="s">
        <v>129</v>
      </c>
      <c r="N191" s="661">
        <v>0.125</v>
      </c>
      <c r="O191" s="225"/>
    </row>
    <row r="192" spans="1:15" s="4" customFormat="1" ht="63.7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4" t="s">
        <v>129</v>
      </c>
      <c r="M192" s="245" t="s">
        <v>129</v>
      </c>
      <c r="N192" s="661">
        <v>0.125</v>
      </c>
      <c r="O192" s="225"/>
    </row>
    <row r="193" spans="1:15" s="4" customFormat="1" ht="63.7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4" t="s">
        <v>129</v>
      </c>
      <c r="M193" s="245"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129</v>
      </c>
      <c r="L194" s="244" t="s">
        <v>129</v>
      </c>
      <c r="M194" s="245" t="s">
        <v>129</v>
      </c>
      <c r="N194" s="226">
        <v>0.1</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5"/>
      <c r="L195" s="223" t="s">
        <v>125</v>
      </c>
      <c r="M195" s="142" t="s">
        <v>2250</v>
      </c>
      <c r="N195" s="85">
        <v>0</v>
      </c>
      <c r="O195" s="225"/>
    </row>
    <row r="196" spans="1:15" s="4" customFormat="1" ht="127.5" x14ac:dyDescent="0.25">
      <c r="A196" s="82">
        <v>190</v>
      </c>
      <c r="B196" s="133" t="s">
        <v>601</v>
      </c>
      <c r="C196" s="133" t="s">
        <v>602</v>
      </c>
      <c r="D196" s="133" t="s">
        <v>603</v>
      </c>
      <c r="E196" s="122">
        <v>63</v>
      </c>
      <c r="F196" s="125" t="s">
        <v>608</v>
      </c>
      <c r="G196" s="140" t="s">
        <v>125</v>
      </c>
      <c r="H196" s="138" t="s">
        <v>125</v>
      </c>
      <c r="I196" s="133" t="s">
        <v>177</v>
      </c>
      <c r="J196" s="222" t="s">
        <v>125</v>
      </c>
      <c r="K196" s="63"/>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129</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129</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2251</v>
      </c>
      <c r="L212" s="223" t="s">
        <v>125</v>
      </c>
      <c r="M212" s="48" t="s">
        <v>2251</v>
      </c>
      <c r="N212" s="85">
        <v>0</v>
      </c>
      <c r="O212" s="225" t="s">
        <v>2252</v>
      </c>
    </row>
    <row r="213" spans="1:15" s="4" customFormat="1" ht="76.5"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8" t="s">
        <v>126</v>
      </c>
      <c r="M213" s="249" t="s">
        <v>126</v>
      </c>
      <c r="N213" s="229">
        <v>0</v>
      </c>
      <c r="O213" s="230" t="s">
        <v>562</v>
      </c>
    </row>
    <row r="214" spans="1:15" s="4" customFormat="1" ht="63.7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8" t="s">
        <v>126</v>
      </c>
      <c r="M214" s="249" t="s">
        <v>126</v>
      </c>
      <c r="N214" s="85">
        <v>0</v>
      </c>
      <c r="O214" s="225"/>
    </row>
    <row r="215" spans="1:15" s="4" customFormat="1" ht="63.7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8" t="s">
        <v>126</v>
      </c>
      <c r="M215" s="249" t="s">
        <v>126</v>
      </c>
      <c r="N215" s="85">
        <v>0</v>
      </c>
      <c r="O215" s="225"/>
    </row>
    <row r="216" spans="1:15" s="4" customFormat="1" ht="63.7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8" t="s">
        <v>126</v>
      </c>
      <c r="M216" s="249" t="s">
        <v>126</v>
      </c>
      <c r="N216" s="85">
        <v>0</v>
      </c>
      <c r="O216" s="225"/>
    </row>
    <row r="217" spans="1:15" s="4" customFormat="1" ht="63.7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49" t="s">
        <v>126</v>
      </c>
      <c r="N217" s="85">
        <v>0</v>
      </c>
      <c r="O217" s="225"/>
    </row>
    <row r="218" spans="1:15" s="4" customFormat="1" ht="63.7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9" t="s">
        <v>126</v>
      </c>
      <c r="N218" s="85">
        <v>0</v>
      </c>
      <c r="O218" s="225"/>
    </row>
    <row r="219" spans="1:15" s="4" customFormat="1" ht="63.7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9" t="s">
        <v>126</v>
      </c>
      <c r="N219" s="85">
        <v>0</v>
      </c>
      <c r="O219" s="225"/>
    </row>
    <row r="220" spans="1:15" s="4" customFormat="1" ht="63.7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9" t="s">
        <v>126</v>
      </c>
      <c r="N220" s="85">
        <v>0</v>
      </c>
      <c r="O220" s="225"/>
    </row>
    <row r="221" spans="1:15" s="4" customFormat="1" ht="63.7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9" t="s">
        <v>126</v>
      </c>
      <c r="N221" s="85">
        <v>0</v>
      </c>
      <c r="O221" s="225"/>
    </row>
    <row r="222" spans="1:15" s="4" customFormat="1" ht="89.25" x14ac:dyDescent="0.25">
      <c r="A222" s="82">
        <v>216</v>
      </c>
      <c r="B222" s="133" t="s">
        <v>601</v>
      </c>
      <c r="C222" s="133" t="s">
        <v>664</v>
      </c>
      <c r="D222" s="133" t="s">
        <v>354</v>
      </c>
      <c r="E222" s="122" t="s">
        <v>665</v>
      </c>
      <c r="F222" s="125" t="s">
        <v>666</v>
      </c>
      <c r="G222" s="140" t="s">
        <v>125</v>
      </c>
      <c r="H222" s="138" t="s">
        <v>125</v>
      </c>
      <c r="I222" s="133" t="s">
        <v>265</v>
      </c>
      <c r="J222" s="222">
        <v>55</v>
      </c>
      <c r="K222" s="48" t="s">
        <v>2253</v>
      </c>
      <c r="L222" s="443" t="s">
        <v>2254</v>
      </c>
      <c r="M222" s="463" t="s">
        <v>2255</v>
      </c>
      <c r="N222" s="85">
        <v>0</v>
      </c>
      <c r="O222" s="225"/>
    </row>
    <row r="223" spans="1:15" s="4" customFormat="1" ht="102"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126</v>
      </c>
      <c r="M223" s="245" t="s">
        <v>126</v>
      </c>
      <c r="N223" s="226">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126</v>
      </c>
      <c r="M224" s="245" t="s">
        <v>126</v>
      </c>
      <c r="N224" s="226">
        <v>0</v>
      </c>
      <c r="O224" s="225"/>
    </row>
    <row r="225" spans="1:15" s="4" customFormat="1" ht="63.75" x14ac:dyDescent="0.25">
      <c r="A225" s="82">
        <v>219</v>
      </c>
      <c r="B225" s="133" t="s">
        <v>601</v>
      </c>
      <c r="C225" s="133" t="s">
        <v>634</v>
      </c>
      <c r="D225" s="133" t="s">
        <v>634</v>
      </c>
      <c r="E225" s="122">
        <v>69</v>
      </c>
      <c r="F225" s="125" t="s">
        <v>672</v>
      </c>
      <c r="G225" s="1422">
        <v>45</v>
      </c>
      <c r="H225" s="152">
        <v>0.1</v>
      </c>
      <c r="I225" s="133" t="s">
        <v>135</v>
      </c>
      <c r="J225" s="222" t="s">
        <v>125</v>
      </c>
      <c r="K225" s="63"/>
      <c r="L225" s="223" t="s">
        <v>125</v>
      </c>
      <c r="M225" s="245" t="s">
        <v>126</v>
      </c>
      <c r="N225" s="226">
        <v>0</v>
      </c>
      <c r="O225" s="225"/>
    </row>
    <row r="226" spans="1:15" s="4" customFormat="1" ht="63.75" x14ac:dyDescent="0.25">
      <c r="A226" s="82">
        <v>220</v>
      </c>
      <c r="B226" s="133" t="s">
        <v>601</v>
      </c>
      <c r="C226" s="133" t="s">
        <v>634</v>
      </c>
      <c r="D226" s="133" t="s">
        <v>634</v>
      </c>
      <c r="E226" s="122" t="s">
        <v>674</v>
      </c>
      <c r="F226" s="125" t="s">
        <v>675</v>
      </c>
      <c r="G226" s="1422"/>
      <c r="H226" s="138" t="s">
        <v>125</v>
      </c>
      <c r="I226" s="133" t="s">
        <v>177</v>
      </c>
      <c r="J226" s="222" t="s">
        <v>125</v>
      </c>
      <c r="K226" s="63"/>
      <c r="L226" s="223" t="s">
        <v>125</v>
      </c>
      <c r="M226" s="245" t="s">
        <v>126</v>
      </c>
      <c r="N226" s="85">
        <v>0</v>
      </c>
      <c r="O226" s="225"/>
    </row>
    <row r="227" spans="1:15" s="4" customFormat="1" ht="63.75" x14ac:dyDescent="0.25">
      <c r="A227" s="82">
        <v>221</v>
      </c>
      <c r="B227" s="133" t="s">
        <v>601</v>
      </c>
      <c r="C227" s="133" t="s">
        <v>634</v>
      </c>
      <c r="D227" s="133" t="s">
        <v>634</v>
      </c>
      <c r="E227" s="122" t="s">
        <v>676</v>
      </c>
      <c r="F227" s="125" t="s">
        <v>677</v>
      </c>
      <c r="G227" s="1422"/>
      <c r="H227" s="138" t="s">
        <v>125</v>
      </c>
      <c r="I227" s="133" t="s">
        <v>177</v>
      </c>
      <c r="J227" s="222" t="s">
        <v>125</v>
      </c>
      <c r="K227" s="63"/>
      <c r="L227" s="223" t="s">
        <v>125</v>
      </c>
      <c r="M227" s="245" t="s">
        <v>126</v>
      </c>
      <c r="N227" s="85">
        <v>0</v>
      </c>
      <c r="O227" s="225"/>
    </row>
    <row r="228" spans="1:15" s="4" customFormat="1" ht="63.75" x14ac:dyDescent="0.25">
      <c r="A228" s="82">
        <v>222</v>
      </c>
      <c r="B228" s="133" t="s">
        <v>601</v>
      </c>
      <c r="C228" s="133" t="s">
        <v>634</v>
      </c>
      <c r="D228" s="133" t="s">
        <v>634</v>
      </c>
      <c r="E228" s="122" t="s">
        <v>678</v>
      </c>
      <c r="F228" s="125" t="s">
        <v>679</v>
      </c>
      <c r="G228" s="1405"/>
      <c r="H228" s="138" t="s">
        <v>125</v>
      </c>
      <c r="I228" s="133" t="s">
        <v>177</v>
      </c>
      <c r="J228" s="222" t="s">
        <v>125</v>
      </c>
      <c r="K228" s="63"/>
      <c r="L228" s="223" t="s">
        <v>125</v>
      </c>
      <c r="M228" s="245" t="s">
        <v>126</v>
      </c>
      <c r="N228" s="85">
        <v>0</v>
      </c>
      <c r="O228" s="225"/>
    </row>
    <row r="229" spans="1:15" s="4" customFormat="1" ht="76.5" x14ac:dyDescent="0.25">
      <c r="A229" s="82">
        <v>223</v>
      </c>
      <c r="B229" s="133" t="s">
        <v>601</v>
      </c>
      <c r="C229" s="133" t="s">
        <v>644</v>
      </c>
      <c r="D229" s="133" t="s">
        <v>644</v>
      </c>
      <c r="E229" s="122">
        <v>70</v>
      </c>
      <c r="F229" s="125" t="s">
        <v>680</v>
      </c>
      <c r="G229" s="140" t="s">
        <v>125</v>
      </c>
      <c r="H229" s="138" t="s">
        <v>125</v>
      </c>
      <c r="I229" s="133" t="s">
        <v>321</v>
      </c>
      <c r="J229" s="222">
        <v>58</v>
      </c>
      <c r="K229" s="372">
        <v>82.76</v>
      </c>
      <c r="L229" s="261">
        <v>56.8</v>
      </c>
      <c r="M229" s="262">
        <v>56.8</v>
      </c>
      <c r="N229" s="85">
        <v>0</v>
      </c>
      <c r="O229" s="225"/>
    </row>
    <row r="230" spans="1:15" s="4" customFormat="1" ht="76.5" x14ac:dyDescent="0.25">
      <c r="A230" s="82">
        <v>224</v>
      </c>
      <c r="B230" s="133" t="s">
        <v>601</v>
      </c>
      <c r="C230" s="133" t="s">
        <v>644</v>
      </c>
      <c r="D230" s="133" t="s">
        <v>644</v>
      </c>
      <c r="E230" s="122">
        <v>71</v>
      </c>
      <c r="F230" s="125" t="s">
        <v>681</v>
      </c>
      <c r="G230" s="140" t="s">
        <v>125</v>
      </c>
      <c r="H230" s="138" t="s">
        <v>125</v>
      </c>
      <c r="I230" s="133" t="s">
        <v>321</v>
      </c>
      <c r="J230" s="222">
        <v>59</v>
      </c>
      <c r="K230" s="111"/>
      <c r="L230" s="235">
        <v>948.97</v>
      </c>
      <c r="M230" s="227">
        <v>948.97</v>
      </c>
      <c r="N230" s="85">
        <v>0</v>
      </c>
      <c r="O230" s="225"/>
    </row>
    <row r="231" spans="1:15" s="4" customFormat="1" ht="63.7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245" t="s">
        <v>129</v>
      </c>
      <c r="N231" s="85">
        <v>0</v>
      </c>
      <c r="O231" s="225"/>
    </row>
    <row r="232" spans="1:15" s="4" customFormat="1" ht="63.7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244" t="s">
        <v>129</v>
      </c>
      <c r="M232" s="245" t="s">
        <v>129</v>
      </c>
      <c r="N232" s="85">
        <v>0</v>
      </c>
      <c r="O232" s="225"/>
    </row>
    <row r="233" spans="1:15" s="4" customFormat="1" ht="63.7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244" t="s">
        <v>129</v>
      </c>
      <c r="M233" s="245" t="s">
        <v>129</v>
      </c>
      <c r="N233" s="85">
        <v>0</v>
      </c>
      <c r="O233" s="264"/>
    </row>
    <row r="234" spans="1:15" s="4" customFormat="1" ht="63.75" x14ac:dyDescent="0.25">
      <c r="A234" s="82">
        <v>228</v>
      </c>
      <c r="B234" s="133" t="s">
        <v>601</v>
      </c>
      <c r="C234" s="133" t="s">
        <v>682</v>
      </c>
      <c r="D234" s="133" t="s">
        <v>603</v>
      </c>
      <c r="E234" s="122" t="s">
        <v>690</v>
      </c>
      <c r="F234" s="125" t="s">
        <v>575</v>
      </c>
      <c r="G234" s="140" t="s">
        <v>125</v>
      </c>
      <c r="H234" s="138" t="s">
        <v>125</v>
      </c>
      <c r="I234" s="133" t="s">
        <v>177</v>
      </c>
      <c r="J234" s="222" t="s">
        <v>691</v>
      </c>
      <c r="K234" s="63" t="s">
        <v>126</v>
      </c>
      <c r="L234" s="244" t="s">
        <v>129</v>
      </c>
      <c r="M234" s="245" t="s">
        <v>129</v>
      </c>
      <c r="N234" s="85">
        <v>0</v>
      </c>
      <c r="O234" s="225"/>
    </row>
    <row r="235" spans="1:15" s="4" customFormat="1" ht="76.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63.7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129</v>
      </c>
      <c r="M236" s="245" t="s">
        <v>129</v>
      </c>
      <c r="N236" s="85">
        <v>0</v>
      </c>
      <c r="O236" s="225"/>
    </row>
    <row r="237" spans="1:15" s="4" customFormat="1" ht="63.7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126</v>
      </c>
      <c r="M237" s="245" t="s">
        <v>126</v>
      </c>
      <c r="N237" s="85">
        <v>0</v>
      </c>
      <c r="O237" s="225"/>
    </row>
    <row r="238" spans="1:15" s="4" customFormat="1" ht="63.75" x14ac:dyDescent="0.25">
      <c r="A238" s="82">
        <v>232</v>
      </c>
      <c r="B238" s="133" t="s">
        <v>601</v>
      </c>
      <c r="C238" s="133" t="s">
        <v>692</v>
      </c>
      <c r="D238" s="133" t="s">
        <v>692</v>
      </c>
      <c r="E238" s="122">
        <v>74</v>
      </c>
      <c r="F238" s="125" t="s">
        <v>698</v>
      </c>
      <c r="G238" s="140" t="s">
        <v>125</v>
      </c>
      <c r="H238" s="138" t="s">
        <v>125</v>
      </c>
      <c r="I238" s="133" t="s">
        <v>124</v>
      </c>
      <c r="J238" s="222">
        <v>62</v>
      </c>
      <c r="K238" s="63" t="s">
        <v>126</v>
      </c>
      <c r="L238" s="244" t="s">
        <v>126</v>
      </c>
      <c r="M238" s="24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245" t="s">
        <v>129</v>
      </c>
      <c r="N239" s="85">
        <v>0</v>
      </c>
      <c r="O239" s="225" t="s">
        <v>2256</v>
      </c>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45" t="s">
        <v>126</v>
      </c>
      <c r="N243" s="85">
        <v>0</v>
      </c>
      <c r="O243" s="225"/>
    </row>
    <row r="244" spans="1:15" s="4" customFormat="1" ht="63.75" x14ac:dyDescent="0.25">
      <c r="A244" s="82">
        <v>238</v>
      </c>
      <c r="B244" s="133" t="s">
        <v>601</v>
      </c>
      <c r="C244" s="133" t="s">
        <v>664</v>
      </c>
      <c r="D244" s="133" t="s">
        <v>295</v>
      </c>
      <c r="E244" s="122">
        <v>75</v>
      </c>
      <c r="F244" s="125" t="s">
        <v>710</v>
      </c>
      <c r="G244" s="140" t="s">
        <v>125</v>
      </c>
      <c r="H244" s="138" t="s">
        <v>125</v>
      </c>
      <c r="I244" s="133" t="s">
        <v>124</v>
      </c>
      <c r="J244" s="222" t="s">
        <v>125</v>
      </c>
      <c r="K244" s="63" t="s">
        <v>126</v>
      </c>
      <c r="L244" s="223"/>
      <c r="M244" s="245" t="s">
        <v>126</v>
      </c>
      <c r="N244" s="85">
        <v>0</v>
      </c>
      <c r="O244" s="225"/>
    </row>
    <row r="245" spans="1:15" s="4" customFormat="1" ht="63.75" x14ac:dyDescent="0.25">
      <c r="A245" s="82">
        <v>239</v>
      </c>
      <c r="B245" s="133" t="s">
        <v>601</v>
      </c>
      <c r="C245" s="133" t="s">
        <v>664</v>
      </c>
      <c r="D245" s="133" t="s">
        <v>712</v>
      </c>
      <c r="E245" s="122">
        <v>76</v>
      </c>
      <c r="F245" s="125" t="s">
        <v>713</v>
      </c>
      <c r="G245" s="1422">
        <v>46</v>
      </c>
      <c r="H245" s="152">
        <v>0.1</v>
      </c>
      <c r="I245" s="133" t="s">
        <v>177</v>
      </c>
      <c r="J245" s="222" t="s">
        <v>125</v>
      </c>
      <c r="K245" s="63" t="s">
        <v>434</v>
      </c>
      <c r="L245" s="223" t="s">
        <v>125</v>
      </c>
      <c r="M245" s="249" t="s">
        <v>407</v>
      </c>
      <c r="N245" s="226">
        <v>0</v>
      </c>
      <c r="O245" s="225"/>
    </row>
    <row r="246" spans="1:15" s="4" customFormat="1" ht="63.75" x14ac:dyDescent="0.25">
      <c r="A246" s="82">
        <v>240</v>
      </c>
      <c r="B246" s="133" t="s">
        <v>601</v>
      </c>
      <c r="C246" s="133" t="s">
        <v>664</v>
      </c>
      <c r="D246" s="133" t="s">
        <v>712</v>
      </c>
      <c r="E246" s="122" t="s">
        <v>714</v>
      </c>
      <c r="F246" s="125" t="s">
        <v>715</v>
      </c>
      <c r="G246" s="1422"/>
      <c r="H246" s="138" t="s">
        <v>125</v>
      </c>
      <c r="I246" s="133" t="s">
        <v>177</v>
      </c>
      <c r="J246" s="222" t="s">
        <v>125</v>
      </c>
      <c r="K246" s="63" t="s">
        <v>434</v>
      </c>
      <c r="L246" s="223" t="s">
        <v>125</v>
      </c>
      <c r="M246" s="249" t="s">
        <v>407</v>
      </c>
      <c r="N246" s="85">
        <v>0</v>
      </c>
      <c r="O246" s="225"/>
    </row>
    <row r="247" spans="1:15" s="4" customFormat="1" ht="63.75" x14ac:dyDescent="0.25">
      <c r="A247" s="82">
        <v>241</v>
      </c>
      <c r="B247" s="133" t="s">
        <v>601</v>
      </c>
      <c r="C247" s="133" t="s">
        <v>664</v>
      </c>
      <c r="D247" s="133" t="s">
        <v>712</v>
      </c>
      <c r="E247" s="122" t="s">
        <v>716</v>
      </c>
      <c r="F247" s="125" t="s">
        <v>717</v>
      </c>
      <c r="G247" s="1422"/>
      <c r="H247" s="138" t="s">
        <v>125</v>
      </c>
      <c r="I247" s="133" t="s">
        <v>177</v>
      </c>
      <c r="J247" s="222" t="s">
        <v>125</v>
      </c>
      <c r="K247" s="63" t="s">
        <v>434</v>
      </c>
      <c r="L247" s="223" t="s">
        <v>125</v>
      </c>
      <c r="M247" s="249" t="s">
        <v>407</v>
      </c>
      <c r="N247" s="85">
        <v>0</v>
      </c>
      <c r="O247" s="225"/>
    </row>
    <row r="248" spans="1:15" s="4" customFormat="1" ht="63.75" x14ac:dyDescent="0.25">
      <c r="A248" s="82">
        <v>242</v>
      </c>
      <c r="B248" s="133" t="s">
        <v>601</v>
      </c>
      <c r="C248" s="133" t="s">
        <v>664</v>
      </c>
      <c r="D248" s="133" t="s">
        <v>712</v>
      </c>
      <c r="E248" s="122" t="s">
        <v>718</v>
      </c>
      <c r="F248" s="125" t="s">
        <v>719</v>
      </c>
      <c r="G248" s="1422"/>
      <c r="H248" s="138" t="s">
        <v>125</v>
      </c>
      <c r="I248" s="133" t="s">
        <v>177</v>
      </c>
      <c r="J248" s="222" t="s">
        <v>125</v>
      </c>
      <c r="K248" s="63" t="s">
        <v>434</v>
      </c>
      <c r="L248" s="223" t="s">
        <v>125</v>
      </c>
      <c r="M248" s="249" t="s">
        <v>407</v>
      </c>
      <c r="N248" s="85">
        <v>0</v>
      </c>
      <c r="O248" s="225"/>
    </row>
    <row r="249" spans="1:15" s="4" customFormat="1" ht="63.75" x14ac:dyDescent="0.25">
      <c r="A249" s="82">
        <v>243</v>
      </c>
      <c r="B249" s="133" t="s">
        <v>601</v>
      </c>
      <c r="C249" s="133" t="s">
        <v>664</v>
      </c>
      <c r="D249" s="133" t="s">
        <v>712</v>
      </c>
      <c r="E249" s="122" t="s">
        <v>720</v>
      </c>
      <c r="F249" s="125" t="s">
        <v>721</v>
      </c>
      <c r="G249" s="1405"/>
      <c r="H249" s="138" t="s">
        <v>125</v>
      </c>
      <c r="I249" s="133" t="s">
        <v>177</v>
      </c>
      <c r="J249" s="222" t="s">
        <v>125</v>
      </c>
      <c r="K249" s="63" t="s">
        <v>434</v>
      </c>
      <c r="L249" s="223" t="s">
        <v>125</v>
      </c>
      <c r="M249" s="249" t="s">
        <v>407</v>
      </c>
      <c r="N249" s="85">
        <v>0</v>
      </c>
      <c r="O249" s="225"/>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249" t="s">
        <v>407</v>
      </c>
      <c r="N250" s="226">
        <v>0</v>
      </c>
      <c r="O250" s="225"/>
    </row>
    <row r="251" spans="1:15" s="4" customFormat="1" ht="63.75" x14ac:dyDescent="0.25">
      <c r="A251" s="82">
        <v>245</v>
      </c>
      <c r="B251" s="133" t="s">
        <v>601</v>
      </c>
      <c r="C251" s="133" t="s">
        <v>664</v>
      </c>
      <c r="D251" s="133" t="s">
        <v>712</v>
      </c>
      <c r="E251" s="122" t="s">
        <v>723</v>
      </c>
      <c r="F251" s="125" t="s">
        <v>724</v>
      </c>
      <c r="G251" s="1422"/>
      <c r="H251" s="138" t="s">
        <v>125</v>
      </c>
      <c r="I251" s="133" t="s">
        <v>177</v>
      </c>
      <c r="J251" s="222" t="s">
        <v>609</v>
      </c>
      <c r="K251" s="63" t="s">
        <v>126</v>
      </c>
      <c r="L251" s="244" t="s">
        <v>407</v>
      </c>
      <c r="M251" s="245" t="s">
        <v>407</v>
      </c>
      <c r="N251" s="85">
        <v>0</v>
      </c>
      <c r="O251" s="251"/>
    </row>
    <row r="252" spans="1:15" s="4" customFormat="1" ht="63.75"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t="s">
        <v>407</v>
      </c>
      <c r="M252" s="245" t="s">
        <v>407</v>
      </c>
      <c r="N252" s="85">
        <v>0</v>
      </c>
      <c r="O252" s="225"/>
    </row>
    <row r="253" spans="1:15" s="4" customFormat="1" ht="63.75"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t="s">
        <v>407</v>
      </c>
      <c r="M253" s="245" t="s">
        <v>407</v>
      </c>
      <c r="N253" s="85">
        <v>0</v>
      </c>
      <c r="O253" s="225"/>
    </row>
    <row r="254" spans="1:15" s="4" customFormat="1" ht="63.75"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t="s">
        <v>407</v>
      </c>
      <c r="M254" s="245" t="s">
        <v>407</v>
      </c>
      <c r="N254" s="85">
        <v>0</v>
      </c>
      <c r="O254" s="225"/>
    </row>
    <row r="255" spans="1:15" s="4" customFormat="1" ht="76.5" x14ac:dyDescent="0.25">
      <c r="A255" s="82">
        <v>249</v>
      </c>
      <c r="B255" s="133" t="s">
        <v>601</v>
      </c>
      <c r="C255" s="133" t="s">
        <v>664</v>
      </c>
      <c r="D255" s="133" t="s">
        <v>712</v>
      </c>
      <c r="E255" s="122">
        <v>78</v>
      </c>
      <c r="F255" s="125" t="s">
        <v>734</v>
      </c>
      <c r="G255" s="140">
        <v>48</v>
      </c>
      <c r="H255" s="152">
        <v>0.1</v>
      </c>
      <c r="I255" s="133" t="s">
        <v>177</v>
      </c>
      <c r="J255" s="141">
        <v>64</v>
      </c>
      <c r="K255" s="63" t="s">
        <v>126</v>
      </c>
      <c r="L255" s="244" t="s">
        <v>407</v>
      </c>
      <c r="M255" s="245"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126</v>
      </c>
      <c r="L256" s="244" t="s">
        <v>126</v>
      </c>
      <c r="M256" s="245" t="s">
        <v>126</v>
      </c>
      <c r="N256" s="226">
        <v>0</v>
      </c>
      <c r="O256" s="225" t="s">
        <v>2257</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126</v>
      </c>
      <c r="L257" s="244" t="s">
        <v>129</v>
      </c>
      <c r="M257" s="63"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121">
        <v>8.0000000000000002E-3</v>
      </c>
      <c r="L258" s="265">
        <v>0.16639999999999999</v>
      </c>
      <c r="M258" s="266">
        <v>0.17</v>
      </c>
      <c r="N258" s="256">
        <v>0.2</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1407</v>
      </c>
      <c r="M259" s="263">
        <v>1407</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1643</v>
      </c>
      <c r="L260" s="235">
        <v>1688</v>
      </c>
      <c r="M260" s="263">
        <v>1688</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126</v>
      </c>
      <c r="L262" s="244" t="s">
        <v>126</v>
      </c>
      <c r="M262" s="245" t="s">
        <v>126</v>
      </c>
      <c r="N262" s="1535">
        <v>0</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244" t="s">
        <v>126</v>
      </c>
      <c r="M263" s="24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244" t="s">
        <v>126</v>
      </c>
      <c r="M264" s="245"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126</v>
      </c>
      <c r="L265" s="244" t="s">
        <v>129</v>
      </c>
      <c r="M265" s="245" t="s">
        <v>129</v>
      </c>
      <c r="N265" s="1536"/>
      <c r="O265" s="225"/>
    </row>
    <row r="266" spans="1:15" x14ac:dyDescent="0.25">
      <c r="E266" s="95"/>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row r="1048475" ht="15" customHeight="1" x14ac:dyDescent="0.25"/>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49491056-ED71-437F-AF8D-0BA91A41431A}">
      <formula1>"0%,20%"</formula1>
    </dataValidation>
    <dataValidation type="list" allowBlank="1" showInputMessage="1" showErrorMessage="1" sqref="N131" xr:uid="{16047F9A-523B-4C59-9135-D409439E1EBE}">
      <formula1>"0%,30%"</formula1>
    </dataValidation>
    <dataValidation type="list" allowBlank="1" showInputMessage="1" showErrorMessage="1" sqref="N100" xr:uid="{F8C77A56-97D1-4B55-93AB-34C3E948833B}">
      <formula1>"0%,20%,39%,50%"</formula1>
    </dataValidation>
    <dataValidation type="list" allowBlank="1" showInputMessage="1" showErrorMessage="1" sqref="K135:K138 K140 L94:M97 L178:L179 K147:K149 K223 K232:K234 K143 K45:K56 K157:K161 K214:K216 K218:K221 K169:K176 K196 K198:K211 K178:K183 K244:K249 K94:K101 K163:K166 K103:K112 K114:M114 M115" xr:uid="{29287595-FF04-491C-8E97-F6935AB0F7C4}">
      <formula1>"SI,NO,NO APLICA"</formula1>
    </dataValidation>
    <dataValidation type="list" allowBlank="1" showInputMessage="1" showErrorMessage="1" sqref="I129 K87:M92 K167:M167 K150:M150 K69:M69 L236:L238 K144:M144 L45:M55 K57:M57 K59 K35:K37 K184:L184 L163:M163 K65:M65 K129:M129 K21:M21 K262:M265 K186:M194 L256:M257 L223:L224 K39:K41 K217 L161:M161 K250:K257 K236:K242 K177 K231 K7:K9 K63 K66 K71 K73 K11:K16 K224:K228 K213 K18:K19 K23:K33 M7:M9 M18:M19 M23:M24 M231 M223:M228 M236:M244 M11:M16" xr:uid="{20FCFB31-EA6D-4C01-8B8F-64982357A70A}">
      <formula1>"SI,NO"</formula1>
    </dataValidation>
    <dataValidation type="whole" allowBlank="1" showInputMessage="1" showErrorMessage="1" sqref="I130 L231 L235:M235 K133 L261:M261 L114:M114 K130:M130 K43 K67:K68 K20 K74:K75 K102 K259:K260 K141:K142 K81 K230 K60 K115:K116 L185:M185 M197 M115" xr:uid="{EFB47D40-9AC0-433B-9E17-C2AD1220BF9B}">
      <formula1>0</formula1>
      <formula2>10000000</formula2>
    </dataValidation>
    <dataValidation type="list" allowBlank="1" showInputMessage="1" showErrorMessage="1" sqref="L135:L139 L101 L154:L155 L98:M98 L103:M113 M100:M101 M134:M143" xr:uid="{4C919C19-0808-4B83-B930-AEEDA051D9D0}">
      <formula1>"SI,NO,NO APLICA,VACIO"</formula1>
    </dataValidation>
    <dataValidation type="list" allowBlank="1" showInputMessage="1" showErrorMessage="1" sqref="L36:L37 L63:M63 L232:M234 L169 L250:L255 L213:L216 L147:M149 L152:L153 L141:L142 L99:M99 L166 L157:L160 L181:L183 L39:M41 M121:M128 M59 M73 M66 M196 M25:M33 M198:M211 M169:M184 M71 M35:M37 M152:M160 M245:M255 M213:M221 M162 M164:M166" xr:uid="{A81E749E-F143-4F52-B9B3-1F78D8EB5FA6}">
      <formula1>"SI,NO,VACIO"</formula1>
    </dataValidation>
  </dataValidations>
  <pageMargins left="0.70866141732283472" right="0.70866141732283472" top="0.74803149606299213" bottom="0.74803149606299213" header="0.31496062992125984" footer="0.31496062992125984"/>
  <pageSetup scale="35" orientation="landscape" horizontalDpi="4294967293" verticalDpi="4294967293"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V91"/>
  <sheetViews>
    <sheetView showGridLines="0" topLeftCell="G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40.5703125" style="198" customWidth="1"/>
    <col min="7" max="7" width="11.42578125" style="198" bestFit="1"/>
    <col min="8" max="8" width="13.140625" style="198" bestFit="1" customWidth="1"/>
    <col min="9" max="9" width="12" style="198" customWidth="1"/>
    <col min="10" max="10" width="12.5703125" style="198" bestFit="1" customWidth="1"/>
    <col min="11" max="11" width="26.42578125" style="198" customWidth="1"/>
    <col min="12" max="12" width="27.5703125" style="198" bestFit="1" customWidth="1"/>
    <col min="13" max="14" width="11.42578125" style="198"/>
    <col min="15" max="15" width="13.5703125" style="198" bestFit="1" customWidth="1"/>
    <col min="16" max="16" width="11.42578125" style="24"/>
    <col min="17" max="17" width="31.5703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+'1016 IPES Ver.'!N7</f>
        <v>0.4</v>
      </c>
      <c r="Q2" s="301" t="s">
        <v>778</v>
      </c>
      <c r="R2" s="302" t="s">
        <v>780</v>
      </c>
      <c r="S2" s="302" t="s">
        <v>1129</v>
      </c>
      <c r="T2" s="302" t="s">
        <v>1069</v>
      </c>
      <c r="U2" s="302" t="s">
        <v>781</v>
      </c>
      <c r="V2" s="302" t="s">
        <v>1130</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+'1016 IPES Ver.'!N11</f>
        <v>0.4</v>
      </c>
      <c r="Q3" s="301" t="s">
        <v>786</v>
      </c>
      <c r="R3" s="302" t="s">
        <v>1133</v>
      </c>
      <c r="S3" s="302" t="s">
        <v>2258</v>
      </c>
      <c r="T3" s="302" t="s">
        <v>2258</v>
      </c>
      <c r="U3" s="302" t="s">
        <v>1131</v>
      </c>
      <c r="V3" s="302" t="s">
        <v>1131</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+'1016 IPES Ver.'!N17</f>
        <v>0.05</v>
      </c>
      <c r="Q4" s="301" t="s">
        <v>791</v>
      </c>
      <c r="R4" s="302" t="s">
        <v>2094</v>
      </c>
      <c r="S4" s="302" t="s">
        <v>2259</v>
      </c>
      <c r="T4" s="302" t="s">
        <v>1076</v>
      </c>
      <c r="U4" s="302" t="s">
        <v>1135</v>
      </c>
      <c r="V4" s="302" t="s">
        <v>1978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+'1016 IPES Ver.'!N20</f>
        <v>0.15</v>
      </c>
      <c r="Q5" s="301" t="s">
        <v>799</v>
      </c>
      <c r="R5" s="301">
        <v>0.4</v>
      </c>
      <c r="S5" s="301">
        <v>0.59</v>
      </c>
      <c r="T5" s="301">
        <v>0.76</v>
      </c>
      <c r="U5" s="301">
        <v>0.52</v>
      </c>
      <c r="V5" s="301">
        <f>+D91</f>
        <v>0.50335772222222219</v>
      </c>
    </row>
    <row r="6" spans="1:22" ht="24.75"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+'1016 IPES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+'1016 IPES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+'1016 IPES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+'1016 IPES Ver.'!N43</f>
        <v>0.3</v>
      </c>
    </row>
    <row r="11" spans="1:22" ht="24.75"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+'1016 IPES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+'1016 IPES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+'1016 IPES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+'1016 IPES Ver.'!N63</f>
        <v>0.3</v>
      </c>
    </row>
    <row r="16" spans="1:22" ht="24.75"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0.28947222222222224</v>
      </c>
      <c r="E17" s="1440" t="s">
        <v>821</v>
      </c>
      <c r="F17" s="1443" t="s">
        <v>294</v>
      </c>
      <c r="G17" s="1503">
        <v>0.15</v>
      </c>
      <c r="H17" s="1506">
        <f>+M20</f>
        <v>1</v>
      </c>
      <c r="I17" s="1509">
        <f>+O20</f>
        <v>0.23500000000000004</v>
      </c>
      <c r="J17" s="1512">
        <f>+I17/H17</f>
        <v>0.23500000000000004</v>
      </c>
      <c r="K17" s="25" t="s">
        <v>822</v>
      </c>
      <c r="L17" s="25" t="s">
        <v>804</v>
      </c>
      <c r="M17" s="167">
        <v>0.1</v>
      </c>
      <c r="N17" s="168">
        <f>+M17*G$17*C$17</f>
        <v>8.2500000000000004E-3</v>
      </c>
      <c r="O17" s="169">
        <f>+'1016 IPES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+'1016 IPES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+'1016 IPES Ver.'!N68</f>
        <v>8.5000000000000006E-2</v>
      </c>
    </row>
    <row r="20" spans="1:15" ht="24" customHeight="1" thickBot="1" x14ac:dyDescent="0.3">
      <c r="A20" s="1441"/>
      <c r="B20" s="1452"/>
      <c r="C20" s="1455"/>
      <c r="D20" s="1458"/>
      <c r="E20" s="1442"/>
      <c r="F20" s="1445"/>
      <c r="G20" s="1505"/>
      <c r="H20" s="1508"/>
      <c r="I20" s="1511"/>
      <c r="J20" s="1514"/>
      <c r="K20" s="97" t="s">
        <v>800</v>
      </c>
      <c r="L20" s="98">
        <f>+O20/M20</f>
        <v>0.23500000000000004</v>
      </c>
      <c r="M20" s="99">
        <f>SUM(M17:M19)</f>
        <v>1</v>
      </c>
      <c r="N20" s="100">
        <f>SUM(N17:N19)</f>
        <v>8.2500000000000004E-2</v>
      </c>
      <c r="O20" s="174">
        <f>+O17+O18+O19</f>
        <v>0.23500000000000004</v>
      </c>
    </row>
    <row r="21" spans="1:15" ht="15" customHeight="1" x14ac:dyDescent="0.25">
      <c r="A21" s="1441"/>
      <c r="B21" s="1452"/>
      <c r="C21" s="1455"/>
      <c r="D21" s="1458"/>
      <c r="E21" s="1440" t="s">
        <v>827</v>
      </c>
      <c r="F21" s="1443" t="s">
        <v>828</v>
      </c>
      <c r="G21" s="1503">
        <v>0.15</v>
      </c>
      <c r="H21" s="1506">
        <f>+M26</f>
        <v>1</v>
      </c>
      <c r="I21" s="1499">
        <f>+O26</f>
        <v>0.4</v>
      </c>
      <c r="J21" s="1499">
        <f>+I21/H21</f>
        <v>0.4</v>
      </c>
      <c r="K21" s="28" t="s">
        <v>829</v>
      </c>
      <c r="L21" s="28" t="s">
        <v>830</v>
      </c>
      <c r="M21" s="175">
        <v>0.1</v>
      </c>
      <c r="N21" s="176">
        <f>+M21*G$21*C$17</f>
        <v>8.2500000000000004E-3</v>
      </c>
      <c r="O21" s="177">
        <f>+'1016 IPES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+'1016 IPES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+'1016 IPES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+'1016 IPES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4" customHeight="1" thickBot="1" x14ac:dyDescent="0.3">
      <c r="A26" s="1441"/>
      <c r="B26" s="1452"/>
      <c r="C26" s="1455"/>
      <c r="D26" s="1458"/>
      <c r="E26" s="1442"/>
      <c r="F26" s="1445"/>
      <c r="G26" s="1505"/>
      <c r="H26" s="1508"/>
      <c r="I26" s="1501"/>
      <c r="J26" s="1502"/>
      <c r="K26" s="97" t="s">
        <v>800</v>
      </c>
      <c r="L26" s="98">
        <f>+O26/M26</f>
        <v>0.4</v>
      </c>
      <c r="M26" s="99">
        <f>SUM(M21:M25)</f>
        <v>1</v>
      </c>
      <c r="N26" s="100">
        <f>SUM(N21:N25)</f>
        <v>8.2500000000000004E-2</v>
      </c>
      <c r="O26" s="174">
        <f>+O21+O22+O23+O24+O25</f>
        <v>0.4</v>
      </c>
    </row>
    <row r="27" spans="1:15" ht="24" x14ac:dyDescent="0.25">
      <c r="A27" s="1441"/>
      <c r="B27" s="1452"/>
      <c r="C27" s="1455"/>
      <c r="D27" s="1458"/>
      <c r="E27" s="1440" t="s">
        <v>838</v>
      </c>
      <c r="F27" s="1443" t="s">
        <v>839</v>
      </c>
      <c r="G27" s="1503">
        <v>0.2</v>
      </c>
      <c r="H27" s="1506">
        <f>+M30</f>
        <v>1</v>
      </c>
      <c r="I27" s="1499">
        <f>+O30</f>
        <v>0.16</v>
      </c>
      <c r="J27" s="1499">
        <f>+I27/H27</f>
        <v>0.16</v>
      </c>
      <c r="K27" s="28" t="s">
        <v>840</v>
      </c>
      <c r="L27" s="28" t="s">
        <v>841</v>
      </c>
      <c r="M27" s="179">
        <v>0.1</v>
      </c>
      <c r="N27" s="180">
        <f>+M27*G$27*C$17</f>
        <v>1.1000000000000003E-2</v>
      </c>
      <c r="O27" s="177">
        <f>+'1016 IPES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+'1016 IPES Ver.'!N130</f>
        <v>0.06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+'1016 IPES Ver.'!N131</f>
        <v>0</v>
      </c>
    </row>
    <row r="30" spans="1:15" ht="24" customHeight="1" thickBot="1" x14ac:dyDescent="0.3">
      <c r="A30" s="1441"/>
      <c r="B30" s="1452"/>
      <c r="C30" s="1455"/>
      <c r="D30" s="1458"/>
      <c r="E30" s="1442"/>
      <c r="F30" s="1445"/>
      <c r="G30" s="1505"/>
      <c r="H30" s="1508"/>
      <c r="I30" s="1501"/>
      <c r="J30" s="1502"/>
      <c r="K30" s="97" t="s">
        <v>800</v>
      </c>
      <c r="L30" s="98">
        <f>+O30/M30</f>
        <v>0.16</v>
      </c>
      <c r="M30" s="99">
        <f>SUM(M27:M29)</f>
        <v>1</v>
      </c>
      <c r="N30" s="100">
        <f>SUM(N27:N29)</f>
        <v>0.11000000000000001</v>
      </c>
      <c r="O30" s="174">
        <f>+O27+O28+O29</f>
        <v>0.16</v>
      </c>
    </row>
    <row r="31" spans="1:15" ht="15" customHeight="1" x14ac:dyDescent="0.25">
      <c r="A31" s="1441"/>
      <c r="B31" s="1452"/>
      <c r="C31" s="1455"/>
      <c r="D31" s="1458"/>
      <c r="E31" s="1440" t="s">
        <v>846</v>
      </c>
      <c r="F31" s="1443" t="s">
        <v>847</v>
      </c>
      <c r="G31" s="1503">
        <v>0.1</v>
      </c>
      <c r="H31" s="1506">
        <f>SUM(M31:M33)</f>
        <v>0.45</v>
      </c>
      <c r="I31" s="1499">
        <f>SUM(O31+O32+O33)</f>
        <v>0.1</v>
      </c>
      <c r="J31" s="1499">
        <f>+I31/H31</f>
        <v>0.22222222222222224</v>
      </c>
      <c r="K31" s="28" t="s">
        <v>848</v>
      </c>
      <c r="L31" s="28" t="s">
        <v>804</v>
      </c>
      <c r="M31" s="179">
        <v>0.1</v>
      </c>
      <c r="N31" s="180">
        <f>+(M31/H31)*G$31*C$17</f>
        <v>1.2222222222222226E-2</v>
      </c>
      <c r="O31" s="177">
        <f>+'1016 IPES Ver.'!N150</f>
        <v>0.1</v>
      </c>
    </row>
    <row r="32" spans="1:15" ht="36" customHeight="1" x14ac:dyDescent="0.25">
      <c r="A32" s="1441"/>
      <c r="B32" s="1452"/>
      <c r="C32" s="1455"/>
      <c r="D32" s="1458"/>
      <c r="E32" s="1441"/>
      <c r="F32" s="1444"/>
      <c r="G32" s="1504"/>
      <c r="H32" s="1507"/>
      <c r="I32" s="1500"/>
      <c r="J32" s="1500"/>
      <c r="K32" s="26" t="s">
        <v>849</v>
      </c>
      <c r="L32" s="26" t="s">
        <v>850</v>
      </c>
      <c r="M32" s="20">
        <v>0.1</v>
      </c>
      <c r="N32" s="162">
        <f>+(M32/H31)*G$31*C$17</f>
        <v>1.2222222222222226E-2</v>
      </c>
      <c r="O32" s="170">
        <f>+'1016 IPES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+'1016 IPES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+'1016 IPES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+'1016 IPES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+'1016 IPES Ver.'!N156</f>
        <v>0</v>
      </c>
    </row>
    <row r="37" spans="1:15" ht="24" customHeight="1" thickBot="1" x14ac:dyDescent="0.3">
      <c r="A37" s="1441"/>
      <c r="B37" s="1452"/>
      <c r="C37" s="1455"/>
      <c r="D37" s="1458"/>
      <c r="E37" s="1442"/>
      <c r="F37" s="1445"/>
      <c r="G37" s="1505"/>
      <c r="H37" s="1508"/>
      <c r="I37" s="1501"/>
      <c r="J37" s="1502"/>
      <c r="K37" s="97" t="s">
        <v>800</v>
      </c>
      <c r="L37" s="98">
        <f>+O37/M37</f>
        <v>0.1</v>
      </c>
      <c r="M37" s="99">
        <f>SUM(M31:M36)</f>
        <v>1</v>
      </c>
      <c r="N37" s="100">
        <f>SUM(N31:N33)</f>
        <v>5.5000000000000014E-2</v>
      </c>
      <c r="O37" s="174">
        <f>+O31+O32+O33+O34+O35+O36</f>
        <v>0.1</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+'1016 IPES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+'1016 IPES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+'1016 IPES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+'1016 IPES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+'1016 IPES Ver.'!N244</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+'1016 IPES Ver.'!N249</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+'1016 IPES Ver.'!N254</f>
        <v>0</v>
      </c>
    </row>
    <row r="45" spans="1:15" ht="24" customHeight="1"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0.2</v>
      </c>
      <c r="J46" s="1509">
        <f>+I46/H46</f>
        <v>0.4</v>
      </c>
      <c r="K46" s="28" t="s">
        <v>876</v>
      </c>
      <c r="L46" s="28" t="s">
        <v>804</v>
      </c>
      <c r="M46" s="179">
        <v>0.1</v>
      </c>
      <c r="N46" s="176">
        <f>+(M46/H46)*G$46*C$17</f>
        <v>1.1000000000000003E-2</v>
      </c>
      <c r="O46" s="177">
        <f>+'1016 IPES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+'1016 IPES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+'1016 IPES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+'1016 IPES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+'1016 IPES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+'1016 IPES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+'1016 IPES Ver.'!N184</f>
        <v>0.1</v>
      </c>
    </row>
    <row r="53" spans="1:15" ht="24" customHeight="1" thickBot="1" x14ac:dyDescent="0.3">
      <c r="A53" s="1441"/>
      <c r="B53" s="1452"/>
      <c r="C53" s="1455"/>
      <c r="D53" s="1458"/>
      <c r="E53" s="1442"/>
      <c r="F53" s="1445"/>
      <c r="G53" s="1505"/>
      <c r="H53" s="1524"/>
      <c r="I53" s="1511"/>
      <c r="J53" s="1511"/>
      <c r="K53" s="97" t="s">
        <v>800</v>
      </c>
      <c r="L53" s="98">
        <f>+O53/M53</f>
        <v>0.4</v>
      </c>
      <c r="M53" s="99">
        <f>SUM(M46:M52)</f>
        <v>1</v>
      </c>
      <c r="N53" s="100">
        <f>SUM(N46:N52)/2</f>
        <v>5.5000000000000007E-2</v>
      </c>
      <c r="O53" s="174">
        <f>+O46+O47+O48+O49+O50+O51+O52</f>
        <v>0.4</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+'1016 IPES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+'1016 IPES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+'1016 IPES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+'1016 IPES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+'1016 IPES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+'1016 IPES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+'1016 IPES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+'1016 IPES Ver.'!N193</f>
        <v>0.125</v>
      </c>
    </row>
    <row r="62" spans="1:15" ht="24.75"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0.14147999999999999</v>
      </c>
      <c r="E63" s="1492" t="s">
        <v>133</v>
      </c>
      <c r="F63" s="1443" t="s">
        <v>900</v>
      </c>
      <c r="G63" s="1503">
        <v>0.3</v>
      </c>
      <c r="H63" s="1516">
        <f>+M81</f>
        <v>1</v>
      </c>
      <c r="I63" s="1528">
        <f>+O81</f>
        <v>0.27160000000000006</v>
      </c>
      <c r="J63" s="1519">
        <f>+I63/H63</f>
        <v>0.27160000000000006</v>
      </c>
      <c r="K63" s="28" t="s">
        <v>136</v>
      </c>
      <c r="L63" s="28" t="s">
        <v>804</v>
      </c>
      <c r="M63" s="179">
        <v>0.1</v>
      </c>
      <c r="N63" s="176">
        <f>+M63*G$63*C$63</f>
        <v>3.0000000000000001E-3</v>
      </c>
      <c r="O63" s="177">
        <f>+'1016 IPES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+'1016 IPES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+'1016 IPES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+'1016 IPES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+'1016 IPES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+'1016 IPES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+'1016 IPES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+'1016 IPES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+'1016 IPES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+'1016 IPES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+'1016 IPES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+'1016 IPES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+'1016 IPES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+'1016 IPES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+'1016 IPES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+'1016 IPES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+'1016 IPES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+'1016 IPES Ver.'!N223</f>
        <v>0</v>
      </c>
    </row>
    <row r="81" spans="1:15" ht="24.75" customHeight="1" thickBot="1" x14ac:dyDescent="0.3">
      <c r="A81" s="1441"/>
      <c r="B81" s="1452"/>
      <c r="C81" s="1455"/>
      <c r="D81" s="1490"/>
      <c r="E81" s="1494"/>
      <c r="F81" s="1445"/>
      <c r="G81" s="1505"/>
      <c r="H81" s="1518"/>
      <c r="I81" s="1533"/>
      <c r="J81" s="1531"/>
      <c r="K81" s="97" t="s">
        <v>800</v>
      </c>
      <c r="L81" s="98">
        <f>+O81/M81</f>
        <v>0.27160000000000006</v>
      </c>
      <c r="M81" s="99">
        <f>SUM(M63:M80)</f>
        <v>1</v>
      </c>
      <c r="N81" s="100">
        <f>SUM(N63:N80)</f>
        <v>0.03</v>
      </c>
      <c r="O81" s="174">
        <f>SUM(O63+O64+O65+O66+O67+O68+O69+O70+O71+O72+O73+O74+O75+O76+O77+O78+O79+O80)</f>
        <v>0.27160000000000006</v>
      </c>
    </row>
    <row r="82" spans="1:15" ht="15.75"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SUM(M34:M36)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0.2</v>
      </c>
      <c r="J84" s="188">
        <f>+I84/H84</f>
        <v>0.4</v>
      </c>
      <c r="K84" s="97" t="s">
        <v>800</v>
      </c>
      <c r="L84" s="98">
        <f>+O84/M84</f>
        <v>0.4</v>
      </c>
      <c r="M84" s="99">
        <f>100%/2</f>
        <v>0.5</v>
      </c>
      <c r="N84" s="190">
        <f>SUM(M46:M52)*G84*C63</f>
        <v>1.4999999999999999E-2</v>
      </c>
      <c r="O84" s="174">
        <f>+O53/2</f>
        <v>0.2</v>
      </c>
    </row>
    <row r="85" spans="1:15" ht="23.25" customHeight="1" x14ac:dyDescent="0.25">
      <c r="A85" s="1440">
        <v>4</v>
      </c>
      <c r="B85" s="1484" t="s">
        <v>937</v>
      </c>
      <c r="C85" s="1496">
        <v>0.05</v>
      </c>
      <c r="D85" s="1488">
        <f>+(J85*G85)+(J89*G89)+(J90*G90)</f>
        <v>0.60000000000000009</v>
      </c>
      <c r="E85" s="1440" t="s">
        <v>142</v>
      </c>
      <c r="F85" s="1443" t="s">
        <v>938</v>
      </c>
      <c r="G85" s="1503">
        <v>0.4</v>
      </c>
      <c r="H85" s="1503">
        <f>+M88</f>
        <v>0.4</v>
      </c>
      <c r="I85" s="1528">
        <f>+O88</f>
        <v>0.30000000000000004</v>
      </c>
      <c r="J85" s="1519">
        <f>+I85/G85</f>
        <v>0.75000000000000011</v>
      </c>
      <c r="K85" s="28" t="s">
        <v>939</v>
      </c>
      <c r="L85" s="28" t="s">
        <v>940</v>
      </c>
      <c r="M85" s="179">
        <v>0.1</v>
      </c>
      <c r="N85" s="176">
        <f>+M85*C85</f>
        <v>5.000000000000001E-3</v>
      </c>
      <c r="O85" s="177">
        <f>+'1016 IPES Ver.'!N256</f>
        <v>0</v>
      </c>
    </row>
    <row r="86" spans="1:15" ht="23.25" customHeight="1" x14ac:dyDescent="0.25">
      <c r="A86" s="1441"/>
      <c r="B86" s="1452"/>
      <c r="C86" s="1497"/>
      <c r="D86" s="1490"/>
      <c r="E86" s="1441"/>
      <c r="F86" s="1444"/>
      <c r="G86" s="1504"/>
      <c r="H86" s="1504"/>
      <c r="I86" s="1529"/>
      <c r="J86" s="1520"/>
      <c r="K86" s="26" t="s">
        <v>941</v>
      </c>
      <c r="L86" s="26" t="s">
        <v>942</v>
      </c>
      <c r="M86" s="20">
        <v>0.1</v>
      </c>
      <c r="N86" s="21">
        <f>+M86*C85</f>
        <v>5.000000000000001E-3</v>
      </c>
      <c r="O86" s="177">
        <f>+'1016 IPES Ver.'!N257</f>
        <v>0.1</v>
      </c>
    </row>
    <row r="87" spans="1:15" ht="23.25"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+'1016 IPES Ver.'!N258</f>
        <v>0.2</v>
      </c>
    </row>
    <row r="88" spans="1:15" ht="24.75" customHeight="1" thickBot="1" x14ac:dyDescent="0.3">
      <c r="A88" s="1441"/>
      <c r="B88" s="1452"/>
      <c r="C88" s="1497"/>
      <c r="D88" s="1490"/>
      <c r="E88" s="1442"/>
      <c r="F88" s="1445"/>
      <c r="G88" s="1505"/>
      <c r="H88" s="1505"/>
      <c r="I88" s="1533"/>
      <c r="J88" s="1531"/>
      <c r="K88" s="97" t="s">
        <v>800</v>
      </c>
      <c r="L88" s="98">
        <f>+O88/M88</f>
        <v>0.75000000000000011</v>
      </c>
      <c r="M88" s="99">
        <f>SUM(M85:M87)</f>
        <v>0.4</v>
      </c>
      <c r="N88" s="190">
        <f>+M88*C85</f>
        <v>2.0000000000000004E-2</v>
      </c>
      <c r="O88" s="174">
        <f>+O85+O86+O87</f>
        <v>0.30000000000000004</v>
      </c>
    </row>
    <row r="89" spans="1:15" ht="15.75"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+'1016 IPES Ver.'!N262</f>
        <v>0</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+'1016 IPES Ver.'!N264</f>
        <v>0.3</v>
      </c>
    </row>
    <row r="91" spans="1:15" x14ac:dyDescent="0.25">
      <c r="C91" s="199">
        <v>2022</v>
      </c>
      <c r="D91" s="200">
        <f>+(C2*D2)+(C17*D17)+(C63*D63)+(C85*D85)</f>
        <v>0.50335772222222219</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0"/>
  </sheetPr>
  <dimension ref="A1:P1048475"/>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12.28515625" style="11" customWidth="1"/>
    <col min="3" max="3" width="13.85546875" style="3" customWidth="1"/>
    <col min="4" max="4" width="12.5703125" style="3" customWidth="1"/>
    <col min="5" max="5" width="10.85546875" style="11" customWidth="1"/>
    <col min="6" max="6" width="38.140625" style="4" customWidth="1"/>
    <col min="7" max="7" width="6.85546875" style="1" customWidth="1"/>
    <col min="8" max="8" width="7.42578125" style="2" customWidth="1"/>
    <col min="9" max="9" width="7.7109375" style="11" customWidth="1"/>
    <col min="10" max="10" width="9.140625" style="2" customWidth="1"/>
    <col min="11" max="11" width="16.140625" style="10" customWidth="1"/>
    <col min="12" max="12" width="13.140625" style="3" customWidth="1"/>
    <col min="13" max="13" width="13.28515625" style="11" customWidth="1"/>
    <col min="14" max="14" width="16.140625" style="11" customWidth="1"/>
    <col min="15" max="15" width="53.85546875" style="7" customWidth="1"/>
    <col min="16" max="16380" width="11.42578125" style="6"/>
    <col min="16381"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1082</v>
      </c>
      <c r="G2" s="1544"/>
      <c r="H2" s="1544"/>
      <c r="I2" s="1544"/>
      <c r="J2" s="1544"/>
      <c r="K2" s="1544"/>
      <c r="L2" s="1543"/>
      <c r="M2" s="1543"/>
      <c r="N2" s="1543"/>
      <c r="O2" s="1543"/>
    </row>
    <row r="3" spans="1:15" s="24" customFormat="1" ht="18.75" customHeight="1" x14ac:dyDescent="0.25">
      <c r="A3" s="1541" t="s">
        <v>101</v>
      </c>
      <c r="B3" s="1541"/>
      <c r="C3" s="1541"/>
      <c r="D3" s="1541"/>
      <c r="E3" s="1541"/>
      <c r="F3" s="1544">
        <v>1017</v>
      </c>
      <c r="G3" s="1544"/>
      <c r="H3" s="1544"/>
      <c r="I3" s="1544"/>
      <c r="J3" s="1544"/>
      <c r="K3" s="1544"/>
      <c r="L3" s="1543"/>
      <c r="M3" s="1543"/>
      <c r="N3" s="1543"/>
      <c r="O3" s="1543"/>
    </row>
    <row r="4" spans="1:15" s="24" customFormat="1" ht="18.75" customHeight="1" x14ac:dyDescent="0.25">
      <c r="A4" s="1541" t="s">
        <v>102</v>
      </c>
      <c r="B4" s="1541"/>
      <c r="C4" s="1541"/>
      <c r="D4" s="1541"/>
      <c r="E4" s="1541"/>
      <c r="F4" s="1544" t="s">
        <v>21</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229.5"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537">
        <v>0.4</v>
      </c>
      <c r="O7" s="225" t="s">
        <v>2260</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t="s">
        <v>2261</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7" t="s">
        <v>129</v>
      </c>
      <c r="N9" s="85">
        <v>0</v>
      </c>
      <c r="O9" s="225" t="s">
        <v>2262</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126</v>
      </c>
      <c r="L11" s="223" t="s">
        <v>125</v>
      </c>
      <c r="M11" s="137" t="s">
        <v>126</v>
      </c>
      <c r="N11" s="1535">
        <v>0.2</v>
      </c>
      <c r="O11" s="225" t="s">
        <v>2263</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129</v>
      </c>
      <c r="L12" s="223" t="s">
        <v>125</v>
      </c>
      <c r="M12" s="137" t="s">
        <v>129</v>
      </c>
      <c r="N12" s="1536"/>
      <c r="O12" s="225" t="s">
        <v>2264</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129</v>
      </c>
      <c r="L13" s="223" t="s">
        <v>125</v>
      </c>
      <c r="M13" s="137" t="s">
        <v>126</v>
      </c>
      <c r="N13" s="85">
        <v>0</v>
      </c>
      <c r="O13" s="268"/>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7" t="s">
        <v>129</v>
      </c>
      <c r="N14" s="85">
        <v>0</v>
      </c>
      <c r="O14" s="268" t="s">
        <v>2265</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85">
        <v>0</v>
      </c>
      <c r="O15" s="225" t="s">
        <v>2266</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23" t="s">
        <v>125</v>
      </c>
      <c r="M16" s="137" t="s">
        <v>129</v>
      </c>
      <c r="N16" s="85">
        <v>0</v>
      </c>
      <c r="O16" s="268" t="s">
        <v>2267</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225" t="s">
        <v>2268</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57">
        <v>1</v>
      </c>
      <c r="L20" s="223" t="s">
        <v>125</v>
      </c>
      <c r="M20" s="227">
        <v>3</v>
      </c>
      <c r="N20" s="226">
        <v>0.15</v>
      </c>
      <c r="O20" s="225" t="s">
        <v>2269</v>
      </c>
    </row>
    <row r="21" spans="1:15" s="4" customFormat="1" ht="153" x14ac:dyDescent="0.25">
      <c r="A21" s="82">
        <v>15</v>
      </c>
      <c r="B21" s="133" t="s">
        <v>120</v>
      </c>
      <c r="C21" s="133" t="s">
        <v>161</v>
      </c>
      <c r="D21" s="133" t="s">
        <v>149</v>
      </c>
      <c r="E21" s="122">
        <v>6</v>
      </c>
      <c r="F21" s="125" t="s">
        <v>162</v>
      </c>
      <c r="G21" s="140">
        <v>5</v>
      </c>
      <c r="H21" s="139">
        <v>0.1</v>
      </c>
      <c r="I21" s="133" t="s">
        <v>124</v>
      </c>
      <c r="J21" s="222">
        <v>1</v>
      </c>
      <c r="K21" s="63" t="s">
        <v>129</v>
      </c>
      <c r="L21" s="204" t="s">
        <v>129</v>
      </c>
      <c r="M21" s="137" t="s">
        <v>129</v>
      </c>
      <c r="N21" s="226">
        <v>0.1</v>
      </c>
      <c r="O21" s="225" t="s">
        <v>2270</v>
      </c>
    </row>
    <row r="22" spans="1:15" s="4" customFormat="1" ht="89.25" x14ac:dyDescent="0.25">
      <c r="A22" s="82">
        <v>16</v>
      </c>
      <c r="B22" s="133" t="s">
        <v>120</v>
      </c>
      <c r="C22" s="133" t="s">
        <v>161</v>
      </c>
      <c r="D22" s="133" t="s">
        <v>149</v>
      </c>
      <c r="E22" s="122" t="s">
        <v>164</v>
      </c>
      <c r="F22" s="125" t="s">
        <v>165</v>
      </c>
      <c r="G22" s="140" t="s">
        <v>125</v>
      </c>
      <c r="H22" s="138" t="s">
        <v>125</v>
      </c>
      <c r="I22" s="133" t="s">
        <v>166</v>
      </c>
      <c r="J22" s="222" t="s">
        <v>125</v>
      </c>
      <c r="K22" s="57" t="s">
        <v>2271</v>
      </c>
      <c r="L22" s="223" t="s">
        <v>129</v>
      </c>
      <c r="M22" s="137" t="s">
        <v>2272</v>
      </c>
      <c r="N22" s="85">
        <v>0</v>
      </c>
      <c r="O22" s="225" t="s">
        <v>2273</v>
      </c>
    </row>
    <row r="23" spans="1:15" s="4" customFormat="1" ht="63.75" x14ac:dyDescent="0.25">
      <c r="A23" s="82">
        <v>17</v>
      </c>
      <c r="B23" s="133" t="s">
        <v>120</v>
      </c>
      <c r="C23" s="133" t="s">
        <v>161</v>
      </c>
      <c r="D23" s="133" t="s">
        <v>149</v>
      </c>
      <c r="E23" s="122" t="s">
        <v>169</v>
      </c>
      <c r="F23" s="125" t="s">
        <v>170</v>
      </c>
      <c r="G23" s="140" t="s">
        <v>125</v>
      </c>
      <c r="H23" s="138" t="s">
        <v>125</v>
      </c>
      <c r="I23" s="133" t="s">
        <v>124</v>
      </c>
      <c r="J23" s="222" t="s">
        <v>125</v>
      </c>
      <c r="K23" s="63" t="s">
        <v>129</v>
      </c>
      <c r="L23" s="223"/>
      <c r="M23" s="137" t="s">
        <v>129</v>
      </c>
      <c r="N23" s="85">
        <v>0</v>
      </c>
      <c r="O23" s="225" t="s">
        <v>2274</v>
      </c>
    </row>
    <row r="24" spans="1:15" s="4" customFormat="1" ht="306"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135</v>
      </c>
      <c r="M24" s="137" t="s">
        <v>129</v>
      </c>
      <c r="N24" s="85">
        <v>0</v>
      </c>
      <c r="O24" s="225" t="s">
        <v>2275</v>
      </c>
    </row>
    <row r="25" spans="1:15" s="4" customFormat="1" ht="63.75" x14ac:dyDescent="0.25">
      <c r="A25" s="82">
        <v>19</v>
      </c>
      <c r="B25" s="133" t="s">
        <v>120</v>
      </c>
      <c r="C25" s="133" t="s">
        <v>161</v>
      </c>
      <c r="D25" s="133" t="s">
        <v>149</v>
      </c>
      <c r="E25" s="122" t="s">
        <v>175</v>
      </c>
      <c r="F25" s="125" t="s">
        <v>176</v>
      </c>
      <c r="G25" s="140" t="s">
        <v>125</v>
      </c>
      <c r="H25" s="138" t="s">
        <v>125</v>
      </c>
      <c r="I25" s="133" t="s">
        <v>177</v>
      </c>
      <c r="J25" s="228" t="s">
        <v>125</v>
      </c>
      <c r="K25" s="63" t="s">
        <v>129</v>
      </c>
      <c r="L25" s="223"/>
      <c r="M25" s="137" t="s">
        <v>129</v>
      </c>
      <c r="N25" s="229">
        <v>0</v>
      </c>
      <c r="O25" s="230" t="s">
        <v>2276</v>
      </c>
    </row>
    <row r="26" spans="1:15" s="4" customFormat="1" ht="63.75" x14ac:dyDescent="0.25">
      <c r="A26" s="82">
        <v>20</v>
      </c>
      <c r="B26" s="133" t="s">
        <v>120</v>
      </c>
      <c r="C26" s="133" t="s">
        <v>161</v>
      </c>
      <c r="D26" s="133" t="s">
        <v>149</v>
      </c>
      <c r="E26" s="122" t="s">
        <v>179</v>
      </c>
      <c r="F26" s="125" t="s">
        <v>180</v>
      </c>
      <c r="G26" s="140" t="s">
        <v>125</v>
      </c>
      <c r="H26" s="138" t="s">
        <v>125</v>
      </c>
      <c r="I26" s="133" t="s">
        <v>177</v>
      </c>
      <c r="J26" s="222" t="s">
        <v>125</v>
      </c>
      <c r="K26" s="63" t="s">
        <v>129</v>
      </c>
      <c r="L26" s="223"/>
      <c r="M26" s="137" t="s">
        <v>129</v>
      </c>
      <c r="N26" s="85">
        <v>0</v>
      </c>
      <c r="O26" s="225" t="s">
        <v>2277</v>
      </c>
    </row>
    <row r="27" spans="1:15" s="4" customFormat="1" ht="63.75" x14ac:dyDescent="0.25">
      <c r="A27" s="82">
        <v>21</v>
      </c>
      <c r="B27" s="133" t="s">
        <v>120</v>
      </c>
      <c r="C27" s="133" t="s">
        <v>161</v>
      </c>
      <c r="D27" s="133" t="s">
        <v>149</v>
      </c>
      <c r="E27" s="122" t="s">
        <v>182</v>
      </c>
      <c r="F27" s="125" t="s">
        <v>183</v>
      </c>
      <c r="G27" s="140" t="s">
        <v>125</v>
      </c>
      <c r="H27" s="138" t="s">
        <v>125</v>
      </c>
      <c r="I27" s="133" t="s">
        <v>177</v>
      </c>
      <c r="J27" s="222" t="s">
        <v>125</v>
      </c>
      <c r="K27" s="63" t="s">
        <v>129</v>
      </c>
      <c r="L27" s="223"/>
      <c r="M27" s="137" t="s">
        <v>129</v>
      </c>
      <c r="N27" s="85">
        <v>0</v>
      </c>
      <c r="O27" s="225" t="s">
        <v>2277</v>
      </c>
    </row>
    <row r="28" spans="1:15" s="4" customFormat="1" ht="63.75" x14ac:dyDescent="0.25">
      <c r="A28" s="82">
        <v>22</v>
      </c>
      <c r="B28" s="133" t="s">
        <v>120</v>
      </c>
      <c r="C28" s="133" t="s">
        <v>161</v>
      </c>
      <c r="D28" s="133" t="s">
        <v>149</v>
      </c>
      <c r="E28" s="122" t="s">
        <v>185</v>
      </c>
      <c r="F28" s="125" t="s">
        <v>186</v>
      </c>
      <c r="G28" s="140" t="s">
        <v>125</v>
      </c>
      <c r="H28" s="138" t="s">
        <v>125</v>
      </c>
      <c r="I28" s="133" t="s">
        <v>177</v>
      </c>
      <c r="J28" s="222" t="s">
        <v>125</v>
      </c>
      <c r="K28" s="63" t="s">
        <v>129</v>
      </c>
      <c r="L28" s="204"/>
      <c r="M28" s="137" t="s">
        <v>129</v>
      </c>
      <c r="N28" s="85">
        <v>0</v>
      </c>
      <c r="O28" s="225" t="s">
        <v>2277</v>
      </c>
    </row>
    <row r="29" spans="1:15" s="4" customFormat="1" ht="63.75" x14ac:dyDescent="0.25">
      <c r="A29" s="82">
        <v>23</v>
      </c>
      <c r="B29" s="133" t="s">
        <v>120</v>
      </c>
      <c r="C29" s="133" t="s">
        <v>161</v>
      </c>
      <c r="D29" s="133" t="s">
        <v>149</v>
      </c>
      <c r="E29" s="122" t="s">
        <v>188</v>
      </c>
      <c r="F29" s="125" t="s">
        <v>189</v>
      </c>
      <c r="G29" s="140" t="s">
        <v>125</v>
      </c>
      <c r="H29" s="138" t="s">
        <v>125</v>
      </c>
      <c r="I29" s="133" t="s">
        <v>177</v>
      </c>
      <c r="J29" s="222" t="s">
        <v>125</v>
      </c>
      <c r="K29" s="63" t="s">
        <v>129</v>
      </c>
      <c r="L29" s="223"/>
      <c r="M29" s="137" t="s">
        <v>129</v>
      </c>
      <c r="N29" s="85">
        <v>0</v>
      </c>
      <c r="O29" s="225" t="s">
        <v>2278</v>
      </c>
    </row>
    <row r="30" spans="1:15" s="4" customFormat="1" ht="63.75" x14ac:dyDescent="0.25">
      <c r="A30" s="82">
        <v>24</v>
      </c>
      <c r="B30" s="133" t="s">
        <v>120</v>
      </c>
      <c r="C30" s="133" t="s">
        <v>161</v>
      </c>
      <c r="D30" s="133" t="s">
        <v>149</v>
      </c>
      <c r="E30" s="122" t="s">
        <v>190</v>
      </c>
      <c r="F30" s="125" t="s">
        <v>191</v>
      </c>
      <c r="G30" s="140" t="s">
        <v>125</v>
      </c>
      <c r="H30" s="138" t="s">
        <v>125</v>
      </c>
      <c r="I30" s="133" t="s">
        <v>177</v>
      </c>
      <c r="J30" s="222" t="s">
        <v>125</v>
      </c>
      <c r="K30" s="63" t="s">
        <v>129</v>
      </c>
      <c r="L30" s="223"/>
      <c r="M30" s="137" t="s">
        <v>129</v>
      </c>
      <c r="N30" s="85">
        <v>0</v>
      </c>
      <c r="O30" s="225" t="s">
        <v>2277</v>
      </c>
    </row>
    <row r="31" spans="1:15" s="4" customFormat="1" ht="63.75" x14ac:dyDescent="0.25">
      <c r="A31" s="82">
        <v>25</v>
      </c>
      <c r="B31" s="133" t="s">
        <v>120</v>
      </c>
      <c r="C31" s="133" t="s">
        <v>161</v>
      </c>
      <c r="D31" s="133" t="s">
        <v>149</v>
      </c>
      <c r="E31" s="122" t="s">
        <v>193</v>
      </c>
      <c r="F31" s="125" t="s">
        <v>194</v>
      </c>
      <c r="G31" s="140" t="s">
        <v>125</v>
      </c>
      <c r="H31" s="138" t="s">
        <v>125</v>
      </c>
      <c r="I31" s="133" t="s">
        <v>177</v>
      </c>
      <c r="J31" s="222" t="s">
        <v>125</v>
      </c>
      <c r="K31" s="63" t="s">
        <v>129</v>
      </c>
      <c r="L31" s="223"/>
      <c r="M31" s="137" t="s">
        <v>129</v>
      </c>
      <c r="N31" s="85">
        <v>0</v>
      </c>
      <c r="O31" s="225" t="s">
        <v>2279</v>
      </c>
    </row>
    <row r="32" spans="1:15" s="4" customFormat="1" ht="63.75" x14ac:dyDescent="0.25">
      <c r="A32" s="82">
        <v>26</v>
      </c>
      <c r="B32" s="133" t="s">
        <v>120</v>
      </c>
      <c r="C32" s="133" t="s">
        <v>161</v>
      </c>
      <c r="D32" s="133" t="s">
        <v>149</v>
      </c>
      <c r="E32" s="122" t="s">
        <v>195</v>
      </c>
      <c r="F32" s="125" t="s">
        <v>196</v>
      </c>
      <c r="G32" s="140" t="s">
        <v>125</v>
      </c>
      <c r="H32" s="138" t="s">
        <v>125</v>
      </c>
      <c r="I32" s="133" t="s">
        <v>177</v>
      </c>
      <c r="J32" s="222" t="s">
        <v>125</v>
      </c>
      <c r="K32" s="63" t="s">
        <v>129</v>
      </c>
      <c r="L32" s="223"/>
      <c r="M32" s="137" t="s">
        <v>129</v>
      </c>
      <c r="N32" s="85">
        <v>0</v>
      </c>
      <c r="O32" s="225" t="s">
        <v>2280</v>
      </c>
    </row>
    <row r="33" spans="1:15" s="4" customFormat="1" ht="63.75" x14ac:dyDescent="0.25">
      <c r="A33" s="82">
        <v>27</v>
      </c>
      <c r="B33" s="133" t="s">
        <v>120</v>
      </c>
      <c r="C33" s="133" t="s">
        <v>161</v>
      </c>
      <c r="D33" s="133" t="s">
        <v>149</v>
      </c>
      <c r="E33" s="122" t="s">
        <v>198</v>
      </c>
      <c r="F33" s="125" t="s">
        <v>199</v>
      </c>
      <c r="G33" s="140" t="s">
        <v>125</v>
      </c>
      <c r="H33" s="138" t="s">
        <v>125</v>
      </c>
      <c r="I33" s="133" t="s">
        <v>177</v>
      </c>
      <c r="J33" s="222" t="s">
        <v>125</v>
      </c>
      <c r="K33" s="63" t="s">
        <v>129</v>
      </c>
      <c r="L33" s="223"/>
      <c r="M33" s="137" t="s">
        <v>129</v>
      </c>
      <c r="N33" s="85">
        <v>0</v>
      </c>
      <c r="O33" s="225" t="s">
        <v>2281</v>
      </c>
    </row>
    <row r="34" spans="1:15" s="4" customFormat="1" ht="63.75" x14ac:dyDescent="0.25">
      <c r="A34" s="82">
        <v>28</v>
      </c>
      <c r="B34" s="133" t="s">
        <v>120</v>
      </c>
      <c r="C34" s="133" t="s">
        <v>161</v>
      </c>
      <c r="D34" s="133" t="s">
        <v>149</v>
      </c>
      <c r="E34" s="122" t="s">
        <v>200</v>
      </c>
      <c r="F34" s="125" t="s">
        <v>201</v>
      </c>
      <c r="G34" s="140" t="s">
        <v>125</v>
      </c>
      <c r="H34" s="138" t="s">
        <v>125</v>
      </c>
      <c r="I34" s="133" t="s">
        <v>166</v>
      </c>
      <c r="J34" s="222" t="s">
        <v>125</v>
      </c>
      <c r="K34" s="45" t="s">
        <v>2282</v>
      </c>
      <c r="L34" s="223"/>
      <c r="M34" s="142" t="s">
        <v>2283</v>
      </c>
      <c r="N34" s="85">
        <v>0</v>
      </c>
      <c r="O34" s="225" t="s">
        <v>2284</v>
      </c>
    </row>
    <row r="35" spans="1:15" s="4" customFormat="1" ht="63.75" x14ac:dyDescent="0.25">
      <c r="A35" s="82">
        <v>29</v>
      </c>
      <c r="B35" s="133" t="s">
        <v>120</v>
      </c>
      <c r="C35" s="133" t="s">
        <v>161</v>
      </c>
      <c r="D35" s="133" t="s">
        <v>149</v>
      </c>
      <c r="E35" s="122">
        <v>7</v>
      </c>
      <c r="F35" s="125" t="s">
        <v>205</v>
      </c>
      <c r="G35" s="140" t="s">
        <v>125</v>
      </c>
      <c r="H35" s="138" t="s">
        <v>125</v>
      </c>
      <c r="I35" s="133" t="s">
        <v>177</v>
      </c>
      <c r="J35" s="222" t="s">
        <v>125</v>
      </c>
      <c r="K35" s="63" t="s">
        <v>129</v>
      </c>
      <c r="L35" s="223"/>
      <c r="M35" s="137" t="s">
        <v>129</v>
      </c>
      <c r="N35" s="85">
        <v>0</v>
      </c>
      <c r="O35" s="485" t="s">
        <v>2285</v>
      </c>
    </row>
    <row r="36" spans="1:15" s="4" customFormat="1" ht="63.75" x14ac:dyDescent="0.25">
      <c r="A36" s="82">
        <v>30</v>
      </c>
      <c r="B36" s="133" t="s">
        <v>120</v>
      </c>
      <c r="C36" s="133" t="s">
        <v>161</v>
      </c>
      <c r="D36" s="133" t="s">
        <v>149</v>
      </c>
      <c r="E36" s="122">
        <v>8</v>
      </c>
      <c r="F36" s="125" t="s">
        <v>207</v>
      </c>
      <c r="G36" s="140">
        <v>6</v>
      </c>
      <c r="H36" s="139">
        <v>0.2</v>
      </c>
      <c r="I36" s="133" t="s">
        <v>177</v>
      </c>
      <c r="J36" s="222">
        <v>2</v>
      </c>
      <c r="K36" s="63" t="s">
        <v>129</v>
      </c>
      <c r="L36" s="204" t="s">
        <v>129</v>
      </c>
      <c r="M36" s="137" t="s">
        <v>129</v>
      </c>
      <c r="N36" s="226">
        <v>0.2</v>
      </c>
      <c r="O36" s="225" t="s">
        <v>2286</v>
      </c>
    </row>
    <row r="37" spans="1:15" s="4" customFormat="1" ht="63.75" x14ac:dyDescent="0.25">
      <c r="A37" s="82">
        <v>31</v>
      </c>
      <c r="B37" s="133" t="s">
        <v>120</v>
      </c>
      <c r="C37" s="133" t="s">
        <v>161</v>
      </c>
      <c r="D37" s="133" t="s">
        <v>149</v>
      </c>
      <c r="E37" s="122">
        <v>9</v>
      </c>
      <c r="F37" s="125" t="s">
        <v>209</v>
      </c>
      <c r="G37" s="140" t="s">
        <v>125</v>
      </c>
      <c r="H37" s="139">
        <v>0</v>
      </c>
      <c r="I37" s="133" t="s">
        <v>177</v>
      </c>
      <c r="J37" s="222">
        <v>3</v>
      </c>
      <c r="K37" s="63" t="s">
        <v>129</v>
      </c>
      <c r="L37" s="204" t="s">
        <v>129</v>
      </c>
      <c r="M37" s="137" t="s">
        <v>129</v>
      </c>
      <c r="N37" s="232">
        <v>0</v>
      </c>
      <c r="O37" s="225" t="s">
        <v>2287</v>
      </c>
    </row>
    <row r="38" spans="1:15" s="4" customFormat="1" ht="63.75" x14ac:dyDescent="0.25">
      <c r="A38" s="82">
        <v>32</v>
      </c>
      <c r="B38" s="133" t="s">
        <v>120</v>
      </c>
      <c r="C38" s="133" t="s">
        <v>161</v>
      </c>
      <c r="D38" s="133" t="s">
        <v>149</v>
      </c>
      <c r="E38" s="122">
        <v>10</v>
      </c>
      <c r="F38" s="125" t="s">
        <v>211</v>
      </c>
      <c r="G38" s="140">
        <v>7</v>
      </c>
      <c r="H38" s="139">
        <v>0.4</v>
      </c>
      <c r="I38" s="133" t="s">
        <v>135</v>
      </c>
      <c r="J38" s="141">
        <v>4</v>
      </c>
      <c r="K38" s="132" t="s">
        <v>135</v>
      </c>
      <c r="L38" s="204" t="s">
        <v>135</v>
      </c>
      <c r="M38" s="137" t="s">
        <v>135</v>
      </c>
      <c r="N38" s="226">
        <v>0.4</v>
      </c>
      <c r="O38" s="225"/>
    </row>
    <row r="39" spans="1:15" s="4" customFormat="1" ht="63.75" x14ac:dyDescent="0.25">
      <c r="A39" s="82">
        <v>33</v>
      </c>
      <c r="B39" s="133" t="s">
        <v>120</v>
      </c>
      <c r="C39" s="133" t="s">
        <v>161</v>
      </c>
      <c r="D39" s="133" t="s">
        <v>149</v>
      </c>
      <c r="E39" s="122" t="s">
        <v>212</v>
      </c>
      <c r="F39" s="125" t="s">
        <v>213</v>
      </c>
      <c r="G39" s="1422">
        <v>7</v>
      </c>
      <c r="H39" s="138" t="s">
        <v>125</v>
      </c>
      <c r="I39" s="133" t="s">
        <v>177</v>
      </c>
      <c r="J39" s="222" t="s">
        <v>142</v>
      </c>
      <c r="K39" s="63" t="s">
        <v>126</v>
      </c>
      <c r="L39" s="204" t="s">
        <v>129</v>
      </c>
      <c r="M39" s="137" t="s">
        <v>129</v>
      </c>
      <c r="N39" s="85">
        <v>0</v>
      </c>
      <c r="O39" s="225" t="s">
        <v>2288</v>
      </c>
    </row>
    <row r="40" spans="1:15" s="4" customFormat="1" ht="63.75" x14ac:dyDescent="0.25">
      <c r="A40" s="82">
        <v>34</v>
      </c>
      <c r="B40" s="133" t="s">
        <v>120</v>
      </c>
      <c r="C40" s="133" t="s">
        <v>161</v>
      </c>
      <c r="D40" s="133" t="s">
        <v>149</v>
      </c>
      <c r="E40" s="122" t="s">
        <v>215</v>
      </c>
      <c r="F40" s="125" t="s">
        <v>216</v>
      </c>
      <c r="G40" s="1422"/>
      <c r="H40" s="138" t="s">
        <v>125</v>
      </c>
      <c r="I40" s="133" t="s">
        <v>177</v>
      </c>
      <c r="J40" s="222" t="s">
        <v>144</v>
      </c>
      <c r="K40" s="63" t="s">
        <v>129</v>
      </c>
      <c r="L40" s="204" t="s">
        <v>129</v>
      </c>
      <c r="M40" s="137" t="s">
        <v>129</v>
      </c>
      <c r="N40" s="85">
        <v>0</v>
      </c>
      <c r="O40" s="225" t="s">
        <v>2289</v>
      </c>
    </row>
    <row r="41" spans="1:15" s="4" customFormat="1" ht="63.75" x14ac:dyDescent="0.25">
      <c r="A41" s="82">
        <v>35</v>
      </c>
      <c r="B41" s="133" t="s">
        <v>120</v>
      </c>
      <c r="C41" s="133" t="s">
        <v>161</v>
      </c>
      <c r="D41" s="133" t="s">
        <v>149</v>
      </c>
      <c r="E41" s="122" t="s">
        <v>218</v>
      </c>
      <c r="F41" s="125" t="s">
        <v>219</v>
      </c>
      <c r="G41" s="1422"/>
      <c r="H41" s="138" t="s">
        <v>125</v>
      </c>
      <c r="I41" s="133" t="s">
        <v>177</v>
      </c>
      <c r="J41" s="222" t="s">
        <v>146</v>
      </c>
      <c r="K41" s="63" t="s">
        <v>126</v>
      </c>
      <c r="L41" s="204" t="s">
        <v>126</v>
      </c>
      <c r="M41" s="137" t="s">
        <v>126</v>
      </c>
      <c r="N41" s="85">
        <v>0</v>
      </c>
      <c r="O41" s="225"/>
    </row>
    <row r="42" spans="1:15" s="4" customFormat="1" ht="191.25" x14ac:dyDescent="0.25">
      <c r="A42" s="82">
        <v>36</v>
      </c>
      <c r="B42" s="133" t="s">
        <v>120</v>
      </c>
      <c r="C42" s="133" t="s">
        <v>161</v>
      </c>
      <c r="D42" s="133" t="s">
        <v>149</v>
      </c>
      <c r="E42" s="122" t="s">
        <v>221</v>
      </c>
      <c r="F42" s="125" t="s">
        <v>222</v>
      </c>
      <c r="G42" s="1405"/>
      <c r="H42" s="138" t="s">
        <v>125</v>
      </c>
      <c r="I42" s="133" t="s">
        <v>166</v>
      </c>
      <c r="J42" s="222" t="s">
        <v>223</v>
      </c>
      <c r="K42" s="48" t="s">
        <v>2290</v>
      </c>
      <c r="L42" s="233" t="s">
        <v>2291</v>
      </c>
      <c r="M42" s="486" t="s">
        <v>2291</v>
      </c>
      <c r="N42" s="85">
        <v>0</v>
      </c>
      <c r="O42" s="268" t="s">
        <v>2292</v>
      </c>
    </row>
    <row r="43" spans="1:15" s="4" customFormat="1" ht="63.75" x14ac:dyDescent="0.25">
      <c r="A43" s="82">
        <v>37</v>
      </c>
      <c r="B43" s="133" t="s">
        <v>120</v>
      </c>
      <c r="C43" s="133" t="s">
        <v>161</v>
      </c>
      <c r="D43" s="133" t="s">
        <v>149</v>
      </c>
      <c r="E43" s="122">
        <v>11</v>
      </c>
      <c r="F43" s="125" t="s">
        <v>226</v>
      </c>
      <c r="G43" s="1422">
        <v>8</v>
      </c>
      <c r="H43" s="139">
        <v>0.3</v>
      </c>
      <c r="I43" s="133" t="s">
        <v>159</v>
      </c>
      <c r="J43" s="222">
        <v>5</v>
      </c>
      <c r="K43" s="45">
        <v>7</v>
      </c>
      <c r="L43" s="411">
        <v>7</v>
      </c>
      <c r="M43" s="227">
        <v>6</v>
      </c>
      <c r="N43" s="236">
        <v>0.3</v>
      </c>
      <c r="O43" s="225" t="s">
        <v>2293</v>
      </c>
    </row>
    <row r="44" spans="1:15" s="4" customFormat="1" ht="63.75" x14ac:dyDescent="0.25">
      <c r="A44" s="82">
        <v>38</v>
      </c>
      <c r="B44" s="133" t="s">
        <v>120</v>
      </c>
      <c r="C44" s="133" t="s">
        <v>161</v>
      </c>
      <c r="D44" s="133" t="s">
        <v>149</v>
      </c>
      <c r="E44" s="122" t="s">
        <v>228</v>
      </c>
      <c r="F44" s="128" t="s">
        <v>229</v>
      </c>
      <c r="G44" s="1422"/>
      <c r="H44" s="138" t="s">
        <v>125</v>
      </c>
      <c r="I44" s="133" t="s">
        <v>135</v>
      </c>
      <c r="J44" s="222" t="s">
        <v>151</v>
      </c>
      <c r="K44" s="132" t="s">
        <v>135</v>
      </c>
      <c r="L44" s="369" t="s">
        <v>135</v>
      </c>
      <c r="M44" s="142" t="s">
        <v>135</v>
      </c>
      <c r="N44" s="85">
        <v>0</v>
      </c>
      <c r="O44" s="225"/>
    </row>
    <row r="45" spans="1:15" s="4" customFormat="1" ht="63.75" x14ac:dyDescent="0.25">
      <c r="A45" s="82">
        <v>39</v>
      </c>
      <c r="B45" s="133" t="s">
        <v>120</v>
      </c>
      <c r="C45" s="133" t="s">
        <v>161</v>
      </c>
      <c r="D45" s="133" t="s">
        <v>149</v>
      </c>
      <c r="E45" s="122" t="s">
        <v>230</v>
      </c>
      <c r="F45" s="125" t="s">
        <v>231</v>
      </c>
      <c r="G45" s="1422"/>
      <c r="H45" s="138" t="s">
        <v>125</v>
      </c>
      <c r="I45" s="133" t="s">
        <v>124</v>
      </c>
      <c r="J45" s="222" t="s">
        <v>232</v>
      </c>
      <c r="K45" s="63" t="s">
        <v>129</v>
      </c>
      <c r="L45" s="369" t="s">
        <v>129</v>
      </c>
      <c r="M45" s="386" t="s">
        <v>129</v>
      </c>
      <c r="N45" s="85">
        <v>0</v>
      </c>
      <c r="O45" s="225" t="s">
        <v>2294</v>
      </c>
    </row>
    <row r="46" spans="1:15" s="4" customFormat="1" ht="63.75" x14ac:dyDescent="0.25">
      <c r="A46" s="82">
        <v>40</v>
      </c>
      <c r="B46" s="133" t="s">
        <v>120</v>
      </c>
      <c r="C46" s="133" t="s">
        <v>161</v>
      </c>
      <c r="D46" s="133" t="s">
        <v>149</v>
      </c>
      <c r="E46" s="122" t="s">
        <v>233</v>
      </c>
      <c r="F46" s="125" t="s">
        <v>234</v>
      </c>
      <c r="G46" s="1422"/>
      <c r="H46" s="138" t="s">
        <v>125</v>
      </c>
      <c r="I46" s="133" t="s">
        <v>124</v>
      </c>
      <c r="J46" s="222" t="s">
        <v>235</v>
      </c>
      <c r="K46" s="63" t="s">
        <v>129</v>
      </c>
      <c r="L46" s="369" t="s">
        <v>129</v>
      </c>
      <c r="M46" s="386" t="s">
        <v>129</v>
      </c>
      <c r="N46" s="85">
        <v>0</v>
      </c>
      <c r="O46" s="225" t="s">
        <v>2295</v>
      </c>
    </row>
    <row r="47" spans="1:15" s="4" customFormat="1" ht="63.75" x14ac:dyDescent="0.25">
      <c r="A47" s="82">
        <v>41</v>
      </c>
      <c r="B47" s="133" t="s">
        <v>120</v>
      </c>
      <c r="C47" s="133" t="s">
        <v>161</v>
      </c>
      <c r="D47" s="133" t="s">
        <v>149</v>
      </c>
      <c r="E47" s="122" t="s">
        <v>236</v>
      </c>
      <c r="F47" s="125" t="s">
        <v>237</v>
      </c>
      <c r="G47" s="1422"/>
      <c r="H47" s="138" t="s">
        <v>125</v>
      </c>
      <c r="I47" s="133" t="s">
        <v>124</v>
      </c>
      <c r="J47" s="222" t="s">
        <v>238</v>
      </c>
      <c r="K47" s="5" t="s">
        <v>129</v>
      </c>
      <c r="L47" s="369" t="s">
        <v>129</v>
      </c>
      <c r="M47" s="386" t="s">
        <v>129</v>
      </c>
      <c r="N47" s="85">
        <v>0</v>
      </c>
      <c r="O47" s="225" t="s">
        <v>2294</v>
      </c>
    </row>
    <row r="48" spans="1:15" s="4" customFormat="1" ht="63.75" x14ac:dyDescent="0.25">
      <c r="A48" s="82">
        <v>42</v>
      </c>
      <c r="B48" s="133" t="s">
        <v>120</v>
      </c>
      <c r="C48" s="133" t="s">
        <v>161</v>
      </c>
      <c r="D48" s="133" t="s">
        <v>149</v>
      </c>
      <c r="E48" s="122" t="s">
        <v>239</v>
      </c>
      <c r="F48" s="125" t="s">
        <v>240</v>
      </c>
      <c r="G48" s="1422"/>
      <c r="H48" s="138" t="s">
        <v>125</v>
      </c>
      <c r="I48" s="133" t="s">
        <v>124</v>
      </c>
      <c r="J48" s="222" t="s">
        <v>241</v>
      </c>
      <c r="K48" s="5" t="s">
        <v>129</v>
      </c>
      <c r="L48" s="369" t="s">
        <v>129</v>
      </c>
      <c r="M48" s="386" t="s">
        <v>129</v>
      </c>
      <c r="N48" s="85">
        <v>0</v>
      </c>
      <c r="O48" s="225" t="s">
        <v>2294</v>
      </c>
    </row>
    <row r="49" spans="1:15" s="4" customFormat="1" ht="63.75" x14ac:dyDescent="0.25">
      <c r="A49" s="82">
        <v>43</v>
      </c>
      <c r="B49" s="133" t="s">
        <v>120</v>
      </c>
      <c r="C49" s="133" t="s">
        <v>161</v>
      </c>
      <c r="D49" s="133" t="s">
        <v>149</v>
      </c>
      <c r="E49" s="122" t="s">
        <v>242</v>
      </c>
      <c r="F49" s="125" t="s">
        <v>243</v>
      </c>
      <c r="G49" s="1422"/>
      <c r="H49" s="138" t="s">
        <v>125</v>
      </c>
      <c r="I49" s="133" t="s">
        <v>124</v>
      </c>
      <c r="J49" s="222" t="s">
        <v>244</v>
      </c>
      <c r="K49" s="5" t="s">
        <v>129</v>
      </c>
      <c r="L49" s="369" t="s">
        <v>129</v>
      </c>
      <c r="M49" s="386" t="s">
        <v>129</v>
      </c>
      <c r="N49" s="85">
        <v>0</v>
      </c>
      <c r="O49" s="225" t="s">
        <v>2294</v>
      </c>
    </row>
    <row r="50" spans="1:15" s="4" customFormat="1" ht="63.75" x14ac:dyDescent="0.25">
      <c r="A50" s="82">
        <v>44</v>
      </c>
      <c r="B50" s="133" t="s">
        <v>120</v>
      </c>
      <c r="C50" s="133" t="s">
        <v>161</v>
      </c>
      <c r="D50" s="133" t="s">
        <v>149</v>
      </c>
      <c r="E50" s="122" t="s">
        <v>245</v>
      </c>
      <c r="F50" s="125" t="s">
        <v>246</v>
      </c>
      <c r="G50" s="1422"/>
      <c r="H50" s="138" t="s">
        <v>125</v>
      </c>
      <c r="I50" s="133" t="s">
        <v>124</v>
      </c>
      <c r="J50" s="222" t="s">
        <v>247</v>
      </c>
      <c r="K50" s="5" t="s">
        <v>129</v>
      </c>
      <c r="L50" s="369" t="s">
        <v>129</v>
      </c>
      <c r="M50" s="386" t="s">
        <v>129</v>
      </c>
      <c r="N50" s="85">
        <v>0</v>
      </c>
      <c r="O50" s="225" t="s">
        <v>2294</v>
      </c>
    </row>
    <row r="51" spans="1:15" s="4" customFormat="1" ht="63.75" x14ac:dyDescent="0.25">
      <c r="A51" s="82">
        <v>45</v>
      </c>
      <c r="B51" s="133" t="s">
        <v>120</v>
      </c>
      <c r="C51" s="133" t="s">
        <v>161</v>
      </c>
      <c r="D51" s="133" t="s">
        <v>149</v>
      </c>
      <c r="E51" s="122" t="s">
        <v>248</v>
      </c>
      <c r="F51" s="125" t="s">
        <v>249</v>
      </c>
      <c r="G51" s="1422"/>
      <c r="H51" s="138" t="s">
        <v>125</v>
      </c>
      <c r="I51" s="133" t="s">
        <v>124</v>
      </c>
      <c r="J51" s="222" t="s">
        <v>250</v>
      </c>
      <c r="K51" s="63" t="s">
        <v>129</v>
      </c>
      <c r="L51" s="369" t="s">
        <v>129</v>
      </c>
      <c r="M51" s="386" t="s">
        <v>129</v>
      </c>
      <c r="N51" s="85">
        <v>0</v>
      </c>
      <c r="O51" s="225" t="s">
        <v>2296</v>
      </c>
    </row>
    <row r="52" spans="1:15" s="4" customFormat="1" ht="63.75" x14ac:dyDescent="0.25">
      <c r="A52" s="82">
        <v>46</v>
      </c>
      <c r="B52" s="133" t="s">
        <v>120</v>
      </c>
      <c r="C52" s="133" t="s">
        <v>161</v>
      </c>
      <c r="D52" s="133" t="s">
        <v>149</v>
      </c>
      <c r="E52" s="122" t="s">
        <v>251</v>
      </c>
      <c r="F52" s="125" t="s">
        <v>252</v>
      </c>
      <c r="G52" s="1422"/>
      <c r="H52" s="138" t="s">
        <v>125</v>
      </c>
      <c r="I52" s="133" t="s">
        <v>124</v>
      </c>
      <c r="J52" s="222" t="s">
        <v>253</v>
      </c>
      <c r="K52" s="63" t="s">
        <v>126</v>
      </c>
      <c r="L52" s="369" t="s">
        <v>126</v>
      </c>
      <c r="M52" s="142" t="s">
        <v>129</v>
      </c>
      <c r="N52" s="85">
        <v>0</v>
      </c>
      <c r="O52" s="225" t="s">
        <v>2294</v>
      </c>
    </row>
    <row r="53" spans="1:15" s="4" customFormat="1" ht="63.75" x14ac:dyDescent="0.25">
      <c r="A53" s="82">
        <v>47</v>
      </c>
      <c r="B53" s="133" t="s">
        <v>120</v>
      </c>
      <c r="C53" s="133" t="s">
        <v>161</v>
      </c>
      <c r="D53" s="133" t="s">
        <v>149</v>
      </c>
      <c r="E53" s="122" t="s">
        <v>254</v>
      </c>
      <c r="F53" s="125" t="s">
        <v>255</v>
      </c>
      <c r="G53" s="1422"/>
      <c r="H53" s="138" t="s">
        <v>125</v>
      </c>
      <c r="I53" s="133" t="s">
        <v>124</v>
      </c>
      <c r="J53" s="222" t="s">
        <v>256</v>
      </c>
      <c r="K53" s="63" t="s">
        <v>129</v>
      </c>
      <c r="L53" s="369" t="s">
        <v>129</v>
      </c>
      <c r="M53" s="142" t="s">
        <v>129</v>
      </c>
      <c r="N53" s="85">
        <v>0</v>
      </c>
      <c r="O53" s="225" t="s">
        <v>2294</v>
      </c>
    </row>
    <row r="54" spans="1:15" s="4" customFormat="1" ht="63.75" x14ac:dyDescent="0.25">
      <c r="A54" s="82">
        <v>48</v>
      </c>
      <c r="B54" s="133" t="s">
        <v>120</v>
      </c>
      <c r="C54" s="133" t="s">
        <v>161</v>
      </c>
      <c r="D54" s="133" t="s">
        <v>149</v>
      </c>
      <c r="E54" s="122" t="s">
        <v>257</v>
      </c>
      <c r="F54" s="125" t="s">
        <v>258</v>
      </c>
      <c r="G54" s="1422"/>
      <c r="H54" s="138" t="s">
        <v>125</v>
      </c>
      <c r="I54" s="133" t="s">
        <v>124</v>
      </c>
      <c r="J54" s="222" t="s">
        <v>259</v>
      </c>
      <c r="K54" s="63" t="s">
        <v>129</v>
      </c>
      <c r="L54" s="369" t="s">
        <v>129</v>
      </c>
      <c r="M54" s="142" t="s">
        <v>129</v>
      </c>
      <c r="N54" s="85">
        <v>0</v>
      </c>
      <c r="O54" s="225" t="s">
        <v>2297</v>
      </c>
    </row>
    <row r="55" spans="1:15" s="4" customFormat="1" ht="63.75" x14ac:dyDescent="0.25">
      <c r="A55" s="82">
        <v>49</v>
      </c>
      <c r="B55" s="133" t="s">
        <v>120</v>
      </c>
      <c r="C55" s="133" t="s">
        <v>161</v>
      </c>
      <c r="D55" s="133" t="s">
        <v>149</v>
      </c>
      <c r="E55" s="122" t="s">
        <v>260</v>
      </c>
      <c r="F55" s="125" t="s">
        <v>261</v>
      </c>
      <c r="G55" s="1422"/>
      <c r="H55" s="138" t="s">
        <v>125</v>
      </c>
      <c r="I55" s="133" t="s">
        <v>124</v>
      </c>
      <c r="J55" s="222" t="s">
        <v>262</v>
      </c>
      <c r="K55" s="63" t="s">
        <v>129</v>
      </c>
      <c r="L55" s="369" t="s">
        <v>129</v>
      </c>
      <c r="M55" s="142" t="s">
        <v>129</v>
      </c>
      <c r="N55" s="85">
        <v>0</v>
      </c>
      <c r="O55" s="225" t="s">
        <v>2297</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2298</v>
      </c>
      <c r="M56" s="487" t="s">
        <v>2299</v>
      </c>
      <c r="N56" s="85">
        <v>0</v>
      </c>
      <c r="O56" s="225" t="s">
        <v>2300</v>
      </c>
    </row>
    <row r="57" spans="1:15" s="4" customFormat="1" ht="102" x14ac:dyDescent="0.25">
      <c r="A57" s="82">
        <v>51</v>
      </c>
      <c r="B57" s="133" t="s">
        <v>120</v>
      </c>
      <c r="C57" s="133" t="s">
        <v>268</v>
      </c>
      <c r="D57" s="133" t="s">
        <v>149</v>
      </c>
      <c r="E57" s="122">
        <v>12</v>
      </c>
      <c r="F57" s="125" t="s">
        <v>269</v>
      </c>
      <c r="G57" s="140">
        <v>9</v>
      </c>
      <c r="H57" s="139">
        <v>0.1</v>
      </c>
      <c r="I57" s="133" t="s">
        <v>124</v>
      </c>
      <c r="J57" s="222">
        <v>6</v>
      </c>
      <c r="K57" s="63" t="s">
        <v>129</v>
      </c>
      <c r="L57" s="204" t="s">
        <v>129</v>
      </c>
      <c r="M57" s="137" t="s">
        <v>129</v>
      </c>
      <c r="N57" s="236">
        <v>0.1</v>
      </c>
      <c r="O57" s="225" t="s">
        <v>2301</v>
      </c>
    </row>
    <row r="58" spans="1:15" s="4" customFormat="1" ht="89.25" x14ac:dyDescent="0.25">
      <c r="A58" s="82">
        <v>52</v>
      </c>
      <c r="B58" s="133" t="s">
        <v>120</v>
      </c>
      <c r="C58" s="133" t="s">
        <v>268</v>
      </c>
      <c r="D58" s="133" t="s">
        <v>149</v>
      </c>
      <c r="E58" s="122" t="s">
        <v>271</v>
      </c>
      <c r="F58" s="125" t="s">
        <v>272</v>
      </c>
      <c r="G58" s="140" t="s">
        <v>125</v>
      </c>
      <c r="H58" s="138" t="s">
        <v>125</v>
      </c>
      <c r="I58" s="133" t="s">
        <v>166</v>
      </c>
      <c r="J58" s="222" t="s">
        <v>125</v>
      </c>
      <c r="K58" s="48" t="s">
        <v>2302</v>
      </c>
      <c r="L58" s="223" t="s">
        <v>125</v>
      </c>
      <c r="M58" s="142" t="s">
        <v>2272</v>
      </c>
      <c r="N58" s="85">
        <v>0</v>
      </c>
      <c r="O58" s="225" t="s">
        <v>2303</v>
      </c>
    </row>
    <row r="59" spans="1:15" s="4" customFormat="1" ht="76.5"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236">
        <v>0.1</v>
      </c>
      <c r="O59" s="225" t="s">
        <v>2304</v>
      </c>
    </row>
    <row r="60" spans="1:15" s="4" customFormat="1" ht="76.5" x14ac:dyDescent="0.25">
      <c r="A60" s="82">
        <v>54</v>
      </c>
      <c r="B60" s="133" t="s">
        <v>120</v>
      </c>
      <c r="C60" s="133" t="s">
        <v>268</v>
      </c>
      <c r="D60" s="133" t="s">
        <v>149</v>
      </c>
      <c r="E60" s="122">
        <v>14</v>
      </c>
      <c r="F60" s="125" t="s">
        <v>277</v>
      </c>
      <c r="G60" s="140" t="s">
        <v>125</v>
      </c>
      <c r="H60" s="138" t="s">
        <v>125</v>
      </c>
      <c r="I60" s="133" t="s">
        <v>278</v>
      </c>
      <c r="J60" s="222">
        <v>7</v>
      </c>
      <c r="K60" s="46">
        <v>0.5</v>
      </c>
      <c r="L60" s="239">
        <v>0.25</v>
      </c>
      <c r="M60" s="488">
        <v>0.25</v>
      </c>
      <c r="N60" s="85">
        <v>0</v>
      </c>
      <c r="O60" s="225" t="s">
        <v>2305</v>
      </c>
    </row>
    <row r="61" spans="1:15" s="4" customFormat="1" ht="114.75" x14ac:dyDescent="0.25">
      <c r="A61" s="82">
        <v>55</v>
      </c>
      <c r="B61" s="133" t="s">
        <v>120</v>
      </c>
      <c r="C61" s="133" t="s">
        <v>268</v>
      </c>
      <c r="D61" s="133" t="s">
        <v>149</v>
      </c>
      <c r="E61" s="122">
        <v>15</v>
      </c>
      <c r="F61" s="125" t="s">
        <v>279</v>
      </c>
      <c r="G61" s="140">
        <v>11</v>
      </c>
      <c r="H61" s="138" t="s">
        <v>280</v>
      </c>
      <c r="I61" s="133" t="s">
        <v>278</v>
      </c>
      <c r="J61" s="222">
        <v>8</v>
      </c>
      <c r="K61" s="59">
        <v>0.5</v>
      </c>
      <c r="L61" s="414">
        <v>0.19789999999999999</v>
      </c>
      <c r="M61" s="489">
        <v>0.19789999999999999</v>
      </c>
      <c r="N61" s="490">
        <v>0.3</v>
      </c>
      <c r="O61" s="225" t="s">
        <v>2306</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2307</v>
      </c>
      <c r="L62" s="223" t="s">
        <v>125</v>
      </c>
      <c r="M62" s="486" t="s">
        <v>2308</v>
      </c>
      <c r="N62" s="85">
        <v>0</v>
      </c>
      <c r="O62" s="225" t="s">
        <v>2309</v>
      </c>
    </row>
    <row r="63" spans="1:15" s="4" customFormat="1" ht="63.75" x14ac:dyDescent="0.25">
      <c r="A63" s="82">
        <v>57</v>
      </c>
      <c r="B63" s="133" t="s">
        <v>120</v>
      </c>
      <c r="C63" s="133" t="s">
        <v>268</v>
      </c>
      <c r="D63" s="133" t="s">
        <v>149</v>
      </c>
      <c r="E63" s="122">
        <v>17</v>
      </c>
      <c r="F63" s="125" t="s">
        <v>287</v>
      </c>
      <c r="G63" s="140">
        <v>12</v>
      </c>
      <c r="H63" s="139">
        <v>0.3</v>
      </c>
      <c r="I63" s="133" t="s">
        <v>177</v>
      </c>
      <c r="J63" s="222">
        <v>9</v>
      </c>
      <c r="K63" s="63" t="s">
        <v>129</v>
      </c>
      <c r="L63" s="204" t="s">
        <v>129</v>
      </c>
      <c r="M63" s="137" t="s">
        <v>129</v>
      </c>
      <c r="N63" s="236">
        <v>0.3</v>
      </c>
      <c r="O63" s="225" t="s">
        <v>2310</v>
      </c>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48" t="s">
        <v>2311</v>
      </c>
      <c r="L64" s="223" t="s">
        <v>125</v>
      </c>
      <c r="M64" s="142" t="s">
        <v>2312</v>
      </c>
      <c r="N64" s="85">
        <v>0</v>
      </c>
      <c r="O64" s="225" t="s">
        <v>2313</v>
      </c>
    </row>
    <row r="65" spans="1:15" s="4" customFormat="1" ht="63.75" x14ac:dyDescent="0.25">
      <c r="A65" s="82">
        <v>59</v>
      </c>
      <c r="B65" s="133" t="s">
        <v>293</v>
      </c>
      <c r="C65" s="133" t="s">
        <v>294</v>
      </c>
      <c r="D65" s="133" t="s">
        <v>295</v>
      </c>
      <c r="E65" s="122">
        <v>18</v>
      </c>
      <c r="F65" s="125" t="s">
        <v>296</v>
      </c>
      <c r="G65" s="140">
        <v>13</v>
      </c>
      <c r="H65" s="139">
        <v>0.1</v>
      </c>
      <c r="I65" s="133" t="s">
        <v>124</v>
      </c>
      <c r="J65" s="222">
        <v>12</v>
      </c>
      <c r="K65" s="63" t="s">
        <v>129</v>
      </c>
      <c r="L65" s="204" t="s">
        <v>129</v>
      </c>
      <c r="M65" s="137" t="s">
        <v>129</v>
      </c>
      <c r="N65" s="236">
        <v>0.1</v>
      </c>
      <c r="O65" s="225" t="s">
        <v>2314</v>
      </c>
    </row>
    <row r="66" spans="1:15" s="4" customFormat="1" ht="63.7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491" t="s">
        <v>2315</v>
      </c>
    </row>
    <row r="67" spans="1:15" s="4" customFormat="1" ht="165.75" x14ac:dyDescent="0.25">
      <c r="A67" s="82">
        <v>61</v>
      </c>
      <c r="B67" s="133" t="s">
        <v>293</v>
      </c>
      <c r="C67" s="133" t="s">
        <v>294</v>
      </c>
      <c r="D67" s="133" t="s">
        <v>300</v>
      </c>
      <c r="E67" s="122">
        <v>20</v>
      </c>
      <c r="F67" s="125" t="s">
        <v>301</v>
      </c>
      <c r="G67" s="140" t="s">
        <v>125</v>
      </c>
      <c r="H67" s="138" t="s">
        <v>125</v>
      </c>
      <c r="I67" s="133" t="s">
        <v>159</v>
      </c>
      <c r="J67" s="222">
        <v>10</v>
      </c>
      <c r="K67" s="132">
        <v>4</v>
      </c>
      <c r="L67" s="411">
        <v>7</v>
      </c>
      <c r="M67" s="227">
        <v>9</v>
      </c>
      <c r="N67" s="85">
        <v>0</v>
      </c>
      <c r="O67" s="225" t="s">
        <v>2316</v>
      </c>
    </row>
    <row r="68" spans="1:15" s="4" customFormat="1" ht="216.75" x14ac:dyDescent="0.25">
      <c r="A68" s="82">
        <v>62</v>
      </c>
      <c r="B68" s="133" t="s">
        <v>293</v>
      </c>
      <c r="C68" s="133" t="s">
        <v>294</v>
      </c>
      <c r="D68" s="133" t="s">
        <v>300</v>
      </c>
      <c r="E68" s="122">
        <v>21</v>
      </c>
      <c r="F68" s="125" t="s">
        <v>302</v>
      </c>
      <c r="G68" s="140">
        <v>15</v>
      </c>
      <c r="H68" s="139">
        <v>0.85</v>
      </c>
      <c r="I68" s="133" t="s">
        <v>159</v>
      </c>
      <c r="J68" s="222">
        <v>13</v>
      </c>
      <c r="K68" s="45">
        <v>1</v>
      </c>
      <c r="L68" s="411">
        <v>7</v>
      </c>
      <c r="M68" s="227">
        <v>4</v>
      </c>
      <c r="N68" s="480">
        <v>0.37777777777777777</v>
      </c>
      <c r="O68" s="225" t="s">
        <v>2317</v>
      </c>
    </row>
    <row r="69" spans="1:15" s="4" customFormat="1" ht="127.5" x14ac:dyDescent="0.25">
      <c r="A69" s="82">
        <v>63</v>
      </c>
      <c r="B69" s="133" t="s">
        <v>293</v>
      </c>
      <c r="C69" s="133" t="s">
        <v>304</v>
      </c>
      <c r="D69" s="133" t="s">
        <v>295</v>
      </c>
      <c r="E69" s="122">
        <v>22</v>
      </c>
      <c r="F69" s="125" t="s">
        <v>305</v>
      </c>
      <c r="G69" s="140">
        <v>16</v>
      </c>
      <c r="H69" s="139">
        <v>0.1</v>
      </c>
      <c r="I69" s="133" t="s">
        <v>124</v>
      </c>
      <c r="J69" s="222">
        <v>14</v>
      </c>
      <c r="K69" s="63" t="s">
        <v>129</v>
      </c>
      <c r="L69" s="204" t="s">
        <v>129</v>
      </c>
      <c r="M69" s="137" t="s">
        <v>129</v>
      </c>
      <c r="N69" s="236">
        <v>0.1</v>
      </c>
      <c r="O69" s="225" t="s">
        <v>2318</v>
      </c>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48" t="s">
        <v>2319</v>
      </c>
      <c r="L70" s="223" t="s">
        <v>125</v>
      </c>
      <c r="M70" s="137" t="s">
        <v>2319</v>
      </c>
      <c r="N70" s="85">
        <v>0</v>
      </c>
      <c r="O70" s="225" t="s">
        <v>2320</v>
      </c>
    </row>
    <row r="71" spans="1:15" s="4" customFormat="1" ht="63.7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7" t="s">
        <v>129</v>
      </c>
      <c r="N71" s="236">
        <v>0.05</v>
      </c>
      <c r="O71" s="225" t="s">
        <v>2321</v>
      </c>
    </row>
    <row r="72" spans="1:15" s="4" customFormat="1" ht="63.75" x14ac:dyDescent="0.25">
      <c r="A72" s="82">
        <v>66</v>
      </c>
      <c r="B72" s="133" t="s">
        <v>293</v>
      </c>
      <c r="C72" s="133" t="s">
        <v>304</v>
      </c>
      <c r="D72" s="133" t="s">
        <v>295</v>
      </c>
      <c r="E72" s="122" t="s">
        <v>311</v>
      </c>
      <c r="F72" s="125" t="s">
        <v>312</v>
      </c>
      <c r="G72" s="140" t="s">
        <v>125</v>
      </c>
      <c r="H72" s="138" t="s">
        <v>125</v>
      </c>
      <c r="I72" s="133" t="s">
        <v>166</v>
      </c>
      <c r="J72" s="222" t="s">
        <v>125</v>
      </c>
      <c r="K72" s="48" t="s">
        <v>2322</v>
      </c>
      <c r="L72" s="223" t="s">
        <v>125</v>
      </c>
      <c r="M72" s="142" t="s">
        <v>2322</v>
      </c>
      <c r="N72" s="85">
        <v>0</v>
      </c>
      <c r="O72" s="225"/>
    </row>
    <row r="73" spans="1:15" s="4" customFormat="1" ht="63.7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491" t="s">
        <v>2323</v>
      </c>
    </row>
    <row r="74" spans="1:15" s="4" customFormat="1" ht="102" x14ac:dyDescent="0.25">
      <c r="A74" s="82">
        <v>68</v>
      </c>
      <c r="B74" s="133" t="s">
        <v>293</v>
      </c>
      <c r="C74" s="133" t="s">
        <v>304</v>
      </c>
      <c r="D74" s="133" t="s">
        <v>295</v>
      </c>
      <c r="E74" s="122">
        <v>25</v>
      </c>
      <c r="F74" s="125" t="s">
        <v>316</v>
      </c>
      <c r="G74" s="140" t="s">
        <v>125</v>
      </c>
      <c r="H74" s="138" t="s">
        <v>125</v>
      </c>
      <c r="I74" s="133" t="s">
        <v>159</v>
      </c>
      <c r="J74" s="222">
        <v>11</v>
      </c>
      <c r="K74" s="132">
        <v>3</v>
      </c>
      <c r="L74" s="411">
        <v>8</v>
      </c>
      <c r="M74" s="227">
        <v>6</v>
      </c>
      <c r="N74" s="85">
        <v>0</v>
      </c>
      <c r="O74" s="225" t="s">
        <v>2324</v>
      </c>
    </row>
    <row r="75" spans="1:15" s="4" customFormat="1" ht="204" x14ac:dyDescent="0.25">
      <c r="A75" s="82">
        <v>69</v>
      </c>
      <c r="B75" s="133" t="s">
        <v>293</v>
      </c>
      <c r="C75" s="133" t="s">
        <v>304</v>
      </c>
      <c r="D75" s="133" t="s">
        <v>295</v>
      </c>
      <c r="E75" s="122">
        <v>26</v>
      </c>
      <c r="F75" s="125" t="s">
        <v>318</v>
      </c>
      <c r="G75" s="140" t="s">
        <v>125</v>
      </c>
      <c r="H75" s="138" t="s">
        <v>125</v>
      </c>
      <c r="I75" s="133" t="s">
        <v>159</v>
      </c>
      <c r="J75" s="222">
        <v>15</v>
      </c>
      <c r="K75" s="12">
        <v>0</v>
      </c>
      <c r="L75" s="411">
        <v>1</v>
      </c>
      <c r="M75" s="227">
        <v>1</v>
      </c>
      <c r="N75" s="85">
        <v>0</v>
      </c>
      <c r="O75" s="225" t="s">
        <v>2325</v>
      </c>
    </row>
    <row r="76" spans="1:15" s="4" customFormat="1" ht="127.5" x14ac:dyDescent="0.25">
      <c r="A76" s="82">
        <v>70</v>
      </c>
      <c r="B76" s="133" t="s">
        <v>293</v>
      </c>
      <c r="C76" s="133" t="s">
        <v>304</v>
      </c>
      <c r="D76" s="133" t="s">
        <v>300</v>
      </c>
      <c r="E76" s="122">
        <v>27</v>
      </c>
      <c r="F76" s="125" t="s">
        <v>320</v>
      </c>
      <c r="G76" s="140" t="s">
        <v>125</v>
      </c>
      <c r="H76" s="138" t="s">
        <v>125</v>
      </c>
      <c r="I76" s="133" t="s">
        <v>321</v>
      </c>
      <c r="J76" s="222">
        <v>16</v>
      </c>
      <c r="K76" s="132">
        <v>108.5</v>
      </c>
      <c r="L76" s="411">
        <v>33</v>
      </c>
      <c r="M76" s="258">
        <v>33</v>
      </c>
      <c r="N76" s="85">
        <v>0</v>
      </c>
      <c r="O76" s="225" t="s">
        <v>2326</v>
      </c>
    </row>
    <row r="77" spans="1:15" s="4" customFormat="1" ht="127.5" x14ac:dyDescent="0.25">
      <c r="A77" s="82">
        <v>71</v>
      </c>
      <c r="B77" s="133" t="s">
        <v>293</v>
      </c>
      <c r="C77" s="133" t="s">
        <v>304</v>
      </c>
      <c r="D77" s="133" t="s">
        <v>300</v>
      </c>
      <c r="E77" s="122" t="s">
        <v>323</v>
      </c>
      <c r="F77" s="125" t="s">
        <v>324</v>
      </c>
      <c r="G77" s="140" t="s">
        <v>125</v>
      </c>
      <c r="H77" s="138" t="s">
        <v>125</v>
      </c>
      <c r="I77" s="133" t="s">
        <v>159</v>
      </c>
      <c r="J77" s="222" t="s">
        <v>325</v>
      </c>
      <c r="K77" s="132">
        <v>795</v>
      </c>
      <c r="L77" s="415">
        <v>4.75</v>
      </c>
      <c r="M77" s="441">
        <v>4.75</v>
      </c>
      <c r="N77" s="85">
        <v>0</v>
      </c>
      <c r="O77" s="225" t="s">
        <v>2327</v>
      </c>
    </row>
    <row r="78" spans="1:15" s="4" customFormat="1" ht="114.75" x14ac:dyDescent="0.25">
      <c r="A78" s="82">
        <v>72</v>
      </c>
      <c r="B78" s="133" t="s">
        <v>293</v>
      </c>
      <c r="C78" s="133" t="s">
        <v>304</v>
      </c>
      <c r="D78" s="133" t="s">
        <v>300</v>
      </c>
      <c r="E78" s="122" t="s">
        <v>327</v>
      </c>
      <c r="F78" s="125" t="s">
        <v>328</v>
      </c>
      <c r="G78" s="140" t="s">
        <v>125</v>
      </c>
      <c r="H78" s="138" t="s">
        <v>125</v>
      </c>
      <c r="I78" s="133" t="s">
        <v>321</v>
      </c>
      <c r="J78" s="222">
        <v>17</v>
      </c>
      <c r="K78" s="132" t="s">
        <v>311</v>
      </c>
      <c r="L78" s="415">
        <v>16001.6</v>
      </c>
      <c r="M78" s="441">
        <v>16001.6</v>
      </c>
      <c r="N78" s="85">
        <v>0</v>
      </c>
      <c r="O78" s="225" t="s">
        <v>2328</v>
      </c>
    </row>
    <row r="79" spans="1:15" s="4" customFormat="1" ht="76.5" x14ac:dyDescent="0.25">
      <c r="A79" s="82">
        <v>73</v>
      </c>
      <c r="B79" s="133" t="s">
        <v>293</v>
      </c>
      <c r="C79" s="133" t="s">
        <v>304</v>
      </c>
      <c r="D79" s="133" t="s">
        <v>330</v>
      </c>
      <c r="E79" s="122">
        <v>28</v>
      </c>
      <c r="F79" s="125" t="s">
        <v>331</v>
      </c>
      <c r="G79" s="140" t="s">
        <v>125</v>
      </c>
      <c r="H79" s="138" t="s">
        <v>125</v>
      </c>
      <c r="I79" s="133" t="s">
        <v>321</v>
      </c>
      <c r="J79" s="222">
        <v>18</v>
      </c>
      <c r="K79" s="45">
        <v>430</v>
      </c>
      <c r="L79" s="415">
        <v>438.75</v>
      </c>
      <c r="M79" s="262">
        <v>460.08</v>
      </c>
      <c r="N79" s="85">
        <v>0</v>
      </c>
      <c r="O79" s="225" t="s">
        <v>2329</v>
      </c>
    </row>
    <row r="80" spans="1:15" s="4" customFormat="1" ht="63.75" x14ac:dyDescent="0.25">
      <c r="A80" s="82">
        <v>74</v>
      </c>
      <c r="B80" s="133" t="s">
        <v>293</v>
      </c>
      <c r="C80" s="133" t="s">
        <v>304</v>
      </c>
      <c r="D80" s="133" t="s">
        <v>330</v>
      </c>
      <c r="E80" s="122" t="s">
        <v>333</v>
      </c>
      <c r="F80" s="125" t="s">
        <v>334</v>
      </c>
      <c r="G80" s="140" t="s">
        <v>125</v>
      </c>
      <c r="H80" s="138" t="s">
        <v>125</v>
      </c>
      <c r="I80" s="133" t="s">
        <v>159</v>
      </c>
      <c r="J80" s="222" t="s">
        <v>335</v>
      </c>
      <c r="K80" s="45">
        <v>2661</v>
      </c>
      <c r="L80" s="411">
        <v>3272</v>
      </c>
      <c r="M80" s="258">
        <v>3272</v>
      </c>
      <c r="N80" s="85">
        <v>0</v>
      </c>
      <c r="O80" s="225" t="s">
        <v>2330</v>
      </c>
    </row>
    <row r="81" spans="1:15" s="4" customFormat="1" ht="63.75" x14ac:dyDescent="0.25">
      <c r="A81" s="82">
        <v>75</v>
      </c>
      <c r="B81" s="133" t="s">
        <v>293</v>
      </c>
      <c r="C81" s="133" t="s">
        <v>304</v>
      </c>
      <c r="D81" s="133" t="s">
        <v>330</v>
      </c>
      <c r="E81" s="122" t="s">
        <v>337</v>
      </c>
      <c r="F81" s="125" t="s">
        <v>338</v>
      </c>
      <c r="G81" s="140" t="s">
        <v>125</v>
      </c>
      <c r="H81" s="138" t="s">
        <v>125</v>
      </c>
      <c r="I81" s="133" t="s">
        <v>321</v>
      </c>
      <c r="J81" s="222">
        <v>19</v>
      </c>
      <c r="K81" s="132">
        <v>10608907</v>
      </c>
      <c r="L81" s="415">
        <v>0</v>
      </c>
      <c r="M81" s="441">
        <v>0</v>
      </c>
      <c r="N81" s="85">
        <v>0</v>
      </c>
      <c r="O81" s="225" t="s">
        <v>2331</v>
      </c>
    </row>
    <row r="82" spans="1:15" s="4" customFormat="1" ht="153" x14ac:dyDescent="0.25">
      <c r="A82" s="82">
        <v>76</v>
      </c>
      <c r="B82" s="133" t="s">
        <v>293</v>
      </c>
      <c r="C82" s="133" t="s">
        <v>304</v>
      </c>
      <c r="D82" s="133" t="s">
        <v>339</v>
      </c>
      <c r="E82" s="122">
        <v>29</v>
      </c>
      <c r="F82" s="125" t="s">
        <v>340</v>
      </c>
      <c r="G82" s="140" t="s">
        <v>125</v>
      </c>
      <c r="H82" s="138" t="s">
        <v>125</v>
      </c>
      <c r="I82" s="133" t="s">
        <v>166</v>
      </c>
      <c r="J82" s="222">
        <v>20</v>
      </c>
      <c r="K82" s="48" t="s">
        <v>2332</v>
      </c>
      <c r="L82" s="369" t="s">
        <v>2333</v>
      </c>
      <c r="M82" s="142" t="s">
        <v>2333</v>
      </c>
      <c r="N82" s="85">
        <v>0</v>
      </c>
      <c r="O82" s="225" t="s">
        <v>2334</v>
      </c>
    </row>
    <row r="83" spans="1:15" s="4" customFormat="1" ht="76.5" x14ac:dyDescent="0.25">
      <c r="A83" s="82">
        <v>77</v>
      </c>
      <c r="B83" s="133" t="s">
        <v>293</v>
      </c>
      <c r="C83" s="133" t="s">
        <v>304</v>
      </c>
      <c r="D83" s="133" t="s">
        <v>339</v>
      </c>
      <c r="E83" s="122" t="s">
        <v>344</v>
      </c>
      <c r="F83" s="125" t="s">
        <v>345</v>
      </c>
      <c r="G83" s="140" t="s">
        <v>125</v>
      </c>
      <c r="H83" s="138" t="s">
        <v>125</v>
      </c>
      <c r="I83" s="88" t="s">
        <v>278</v>
      </c>
      <c r="J83" s="222" t="s">
        <v>346</v>
      </c>
      <c r="K83" s="65">
        <v>0.6</v>
      </c>
      <c r="L83" s="374">
        <v>0.4</v>
      </c>
      <c r="M83" s="149">
        <v>0.4</v>
      </c>
      <c r="N83" s="85">
        <v>0</v>
      </c>
      <c r="O83" s="225" t="s">
        <v>2335</v>
      </c>
    </row>
    <row r="84" spans="1:15" s="4" customFormat="1" ht="63.75" x14ac:dyDescent="0.25">
      <c r="A84" s="82">
        <v>78</v>
      </c>
      <c r="B84" s="133" t="s">
        <v>293</v>
      </c>
      <c r="C84" s="133" t="s">
        <v>304</v>
      </c>
      <c r="D84" s="133" t="s">
        <v>339</v>
      </c>
      <c r="E84" s="122">
        <v>30</v>
      </c>
      <c r="F84" s="128" t="s">
        <v>347</v>
      </c>
      <c r="G84" s="140" t="s">
        <v>125</v>
      </c>
      <c r="H84" s="138" t="s">
        <v>125</v>
      </c>
      <c r="I84" s="133" t="s">
        <v>166</v>
      </c>
      <c r="J84" s="222">
        <v>21</v>
      </c>
      <c r="K84" s="48" t="s">
        <v>2336</v>
      </c>
      <c r="L84" s="369" t="s">
        <v>348</v>
      </c>
      <c r="M84" s="142" t="s">
        <v>348</v>
      </c>
      <c r="N84" s="85">
        <v>0</v>
      </c>
      <c r="O84" s="225" t="s">
        <v>2337</v>
      </c>
    </row>
    <row r="85" spans="1:15" s="4" customFormat="1" ht="76.5" x14ac:dyDescent="0.25">
      <c r="A85" s="82">
        <v>79</v>
      </c>
      <c r="B85" s="133" t="s">
        <v>293</v>
      </c>
      <c r="C85" s="133" t="s">
        <v>304</v>
      </c>
      <c r="D85" s="133" t="s">
        <v>339</v>
      </c>
      <c r="E85" s="122" t="s">
        <v>350</v>
      </c>
      <c r="F85" s="125" t="s">
        <v>351</v>
      </c>
      <c r="G85" s="140" t="s">
        <v>125</v>
      </c>
      <c r="H85" s="138" t="s">
        <v>125</v>
      </c>
      <c r="I85" s="88" t="s">
        <v>278</v>
      </c>
      <c r="J85" s="222" t="s">
        <v>352</v>
      </c>
      <c r="K85" s="65">
        <v>0.5</v>
      </c>
      <c r="L85" s="374">
        <v>0.3</v>
      </c>
      <c r="M85" s="149">
        <v>0.3</v>
      </c>
      <c r="N85" s="85">
        <v>0</v>
      </c>
      <c r="O85" s="225" t="s">
        <v>2335</v>
      </c>
    </row>
    <row r="86" spans="1:15" s="4" customFormat="1" ht="63.75" x14ac:dyDescent="0.25">
      <c r="A86" s="82">
        <v>80</v>
      </c>
      <c r="B86" s="133" t="s">
        <v>293</v>
      </c>
      <c r="C86" s="133" t="s">
        <v>304</v>
      </c>
      <c r="D86" s="133"/>
      <c r="E86" s="122">
        <v>31</v>
      </c>
      <c r="F86" s="125" t="s">
        <v>353</v>
      </c>
      <c r="G86" s="140" t="s">
        <v>125</v>
      </c>
      <c r="H86" s="138" t="s">
        <v>125</v>
      </c>
      <c r="I86" s="88" t="s">
        <v>135</v>
      </c>
      <c r="J86" s="222">
        <v>22</v>
      </c>
      <c r="K86" s="132" t="s">
        <v>135</v>
      </c>
      <c r="L86" s="374" t="s">
        <v>135</v>
      </c>
      <c r="M86" s="149" t="s">
        <v>135</v>
      </c>
      <c r="N86" s="85">
        <v>0</v>
      </c>
      <c r="O86" s="225"/>
    </row>
    <row r="87" spans="1:15" s="4" customFormat="1" ht="63.75" x14ac:dyDescent="0.25">
      <c r="A87" s="82">
        <v>81</v>
      </c>
      <c r="B87" s="133" t="s">
        <v>293</v>
      </c>
      <c r="C87" s="133" t="s">
        <v>304</v>
      </c>
      <c r="D87" s="133" t="s">
        <v>354</v>
      </c>
      <c r="E87" s="122" t="s">
        <v>355</v>
      </c>
      <c r="F87" s="125" t="s">
        <v>356</v>
      </c>
      <c r="G87" s="140" t="s">
        <v>125</v>
      </c>
      <c r="H87" s="138" t="s">
        <v>125</v>
      </c>
      <c r="I87" s="133" t="s">
        <v>124</v>
      </c>
      <c r="J87" s="222" t="s">
        <v>306</v>
      </c>
      <c r="K87" s="5" t="s">
        <v>129</v>
      </c>
      <c r="L87" s="418" t="s">
        <v>129</v>
      </c>
      <c r="M87" s="245" t="s">
        <v>129</v>
      </c>
      <c r="N87" s="85">
        <v>0</v>
      </c>
      <c r="O87" s="225" t="s">
        <v>2338</v>
      </c>
    </row>
    <row r="88" spans="1:15" s="4" customFormat="1" ht="63.75" x14ac:dyDescent="0.25">
      <c r="A88" s="82">
        <v>82</v>
      </c>
      <c r="B88" s="133" t="s">
        <v>293</v>
      </c>
      <c r="C88" s="133" t="s">
        <v>304</v>
      </c>
      <c r="D88" s="133" t="s">
        <v>354</v>
      </c>
      <c r="E88" s="122" t="s">
        <v>358</v>
      </c>
      <c r="F88" s="125" t="s">
        <v>359</v>
      </c>
      <c r="G88" s="140" t="s">
        <v>125</v>
      </c>
      <c r="H88" s="138" t="s">
        <v>125</v>
      </c>
      <c r="I88" s="133" t="s">
        <v>124</v>
      </c>
      <c r="J88" s="222" t="s">
        <v>360</v>
      </c>
      <c r="K88" s="5" t="s">
        <v>126</v>
      </c>
      <c r="L88" s="418" t="s">
        <v>126</v>
      </c>
      <c r="M88" s="245" t="s">
        <v>126</v>
      </c>
      <c r="N88" s="85">
        <v>0</v>
      </c>
      <c r="O88" s="225"/>
    </row>
    <row r="89" spans="1:15" s="4" customFormat="1" ht="63.75" x14ac:dyDescent="0.25">
      <c r="A89" s="82">
        <v>83</v>
      </c>
      <c r="B89" s="133" t="s">
        <v>293</v>
      </c>
      <c r="C89" s="133" t="s">
        <v>304</v>
      </c>
      <c r="D89" s="133" t="s">
        <v>354</v>
      </c>
      <c r="E89" s="122" t="s">
        <v>361</v>
      </c>
      <c r="F89" s="125" t="s">
        <v>362</v>
      </c>
      <c r="G89" s="140" t="s">
        <v>125</v>
      </c>
      <c r="H89" s="138" t="s">
        <v>125</v>
      </c>
      <c r="I89" s="133" t="s">
        <v>124</v>
      </c>
      <c r="J89" s="222" t="s">
        <v>363</v>
      </c>
      <c r="K89" s="5" t="s">
        <v>126</v>
      </c>
      <c r="L89" s="418" t="s">
        <v>126</v>
      </c>
      <c r="M89" s="245" t="s">
        <v>126</v>
      </c>
      <c r="N89" s="85">
        <v>0</v>
      </c>
      <c r="O89" s="225"/>
    </row>
    <row r="90" spans="1:15" s="4" customFormat="1" ht="63.75" x14ac:dyDescent="0.25">
      <c r="A90" s="82">
        <v>84</v>
      </c>
      <c r="B90" s="133" t="s">
        <v>293</v>
      </c>
      <c r="C90" s="133" t="s">
        <v>304</v>
      </c>
      <c r="D90" s="133" t="s">
        <v>354</v>
      </c>
      <c r="E90" s="122" t="s">
        <v>364</v>
      </c>
      <c r="F90" s="125" t="s">
        <v>365</v>
      </c>
      <c r="G90" s="140" t="s">
        <v>125</v>
      </c>
      <c r="H90" s="138" t="s">
        <v>125</v>
      </c>
      <c r="I90" s="133" t="s">
        <v>124</v>
      </c>
      <c r="J90" s="222" t="s">
        <v>366</v>
      </c>
      <c r="K90" s="5" t="s">
        <v>126</v>
      </c>
      <c r="L90" s="418" t="s">
        <v>126</v>
      </c>
      <c r="M90" s="245" t="s">
        <v>126</v>
      </c>
      <c r="N90" s="85">
        <v>0</v>
      </c>
      <c r="O90" s="225"/>
    </row>
    <row r="91" spans="1:15" s="4" customFormat="1" ht="63.75" x14ac:dyDescent="0.25">
      <c r="A91" s="82">
        <v>85</v>
      </c>
      <c r="B91" s="133" t="s">
        <v>293</v>
      </c>
      <c r="C91" s="133" t="s">
        <v>304</v>
      </c>
      <c r="D91" s="133" t="s">
        <v>354</v>
      </c>
      <c r="E91" s="122" t="s">
        <v>367</v>
      </c>
      <c r="F91" s="125" t="s">
        <v>368</v>
      </c>
      <c r="G91" s="140" t="s">
        <v>125</v>
      </c>
      <c r="H91" s="138" t="s">
        <v>125</v>
      </c>
      <c r="I91" s="133" t="s">
        <v>124</v>
      </c>
      <c r="J91" s="222" t="s">
        <v>369</v>
      </c>
      <c r="K91" s="5" t="s">
        <v>126</v>
      </c>
      <c r="L91" s="418" t="s">
        <v>126</v>
      </c>
      <c r="M91" s="245" t="s">
        <v>126</v>
      </c>
      <c r="N91" s="85">
        <v>0</v>
      </c>
      <c r="O91" s="225"/>
    </row>
    <row r="92" spans="1:15" s="4" customFormat="1" ht="63.75" x14ac:dyDescent="0.25">
      <c r="A92" s="82">
        <v>86</v>
      </c>
      <c r="B92" s="133" t="s">
        <v>293</v>
      </c>
      <c r="C92" s="133" t="s">
        <v>304</v>
      </c>
      <c r="D92" s="133" t="s">
        <v>354</v>
      </c>
      <c r="E92" s="122" t="s">
        <v>371</v>
      </c>
      <c r="F92" s="125" t="s">
        <v>372</v>
      </c>
      <c r="G92" s="140" t="s">
        <v>125</v>
      </c>
      <c r="H92" s="138" t="s">
        <v>125</v>
      </c>
      <c r="I92" s="133" t="s">
        <v>124</v>
      </c>
      <c r="J92" s="222" t="s">
        <v>373</v>
      </c>
      <c r="K92" s="5" t="s">
        <v>126</v>
      </c>
      <c r="L92" s="418" t="s">
        <v>126</v>
      </c>
      <c r="M92" s="245" t="s">
        <v>126</v>
      </c>
      <c r="N92" s="85">
        <v>0</v>
      </c>
      <c r="O92" s="225"/>
    </row>
    <row r="93" spans="1:15" s="4" customFormat="1" ht="63.75" x14ac:dyDescent="0.25">
      <c r="A93" s="82">
        <v>87</v>
      </c>
      <c r="B93" s="133" t="s">
        <v>293</v>
      </c>
      <c r="C93" s="133" t="s">
        <v>304</v>
      </c>
      <c r="D93" s="133" t="s">
        <v>354</v>
      </c>
      <c r="E93" s="122">
        <v>32</v>
      </c>
      <c r="F93" s="125" t="s">
        <v>374</v>
      </c>
      <c r="G93" s="140" t="s">
        <v>125</v>
      </c>
      <c r="H93" s="138" t="s">
        <v>125</v>
      </c>
      <c r="I93" s="133" t="s">
        <v>135</v>
      </c>
      <c r="J93" s="222">
        <v>23</v>
      </c>
      <c r="K93" s="132" t="s">
        <v>135</v>
      </c>
      <c r="L93" s="204" t="s">
        <v>135</v>
      </c>
      <c r="M93" s="137" t="s">
        <v>135</v>
      </c>
      <c r="N93" s="85">
        <v>0</v>
      </c>
      <c r="O93" s="225"/>
    </row>
    <row r="94" spans="1:15" s="4" customFormat="1" ht="63.75" x14ac:dyDescent="0.25">
      <c r="A94" s="82">
        <v>88</v>
      </c>
      <c r="B94" s="133" t="s">
        <v>293</v>
      </c>
      <c r="C94" s="133" t="s">
        <v>304</v>
      </c>
      <c r="D94" s="133" t="s">
        <v>354</v>
      </c>
      <c r="E94" s="122" t="s">
        <v>375</v>
      </c>
      <c r="F94" s="125" t="s">
        <v>376</v>
      </c>
      <c r="G94" s="140" t="s">
        <v>125</v>
      </c>
      <c r="H94" s="138" t="s">
        <v>125</v>
      </c>
      <c r="I94" s="133" t="s">
        <v>377</v>
      </c>
      <c r="J94" s="222" t="s">
        <v>311</v>
      </c>
      <c r="K94" s="5" t="s">
        <v>126</v>
      </c>
      <c r="L94" s="418" t="s">
        <v>126</v>
      </c>
      <c r="M94" s="245" t="s">
        <v>126</v>
      </c>
      <c r="N94" s="85">
        <v>0</v>
      </c>
      <c r="O94" s="225"/>
    </row>
    <row r="95" spans="1:15" s="4" customFormat="1" ht="89.25" x14ac:dyDescent="0.25">
      <c r="A95" s="82">
        <v>89</v>
      </c>
      <c r="B95" s="133" t="s">
        <v>293</v>
      </c>
      <c r="C95" s="133" t="s">
        <v>304</v>
      </c>
      <c r="D95" s="133" t="s">
        <v>354</v>
      </c>
      <c r="E95" s="122" t="s">
        <v>379</v>
      </c>
      <c r="F95" s="125" t="s">
        <v>380</v>
      </c>
      <c r="G95" s="140" t="s">
        <v>125</v>
      </c>
      <c r="H95" s="138" t="s">
        <v>125</v>
      </c>
      <c r="I95" s="133" t="s">
        <v>377</v>
      </c>
      <c r="J95" s="222" t="s">
        <v>381</v>
      </c>
      <c r="K95" s="5" t="s">
        <v>129</v>
      </c>
      <c r="L95" s="418" t="s">
        <v>129</v>
      </c>
      <c r="M95" s="245" t="s">
        <v>129</v>
      </c>
      <c r="N95" s="85">
        <v>0</v>
      </c>
      <c r="O95" s="225" t="s">
        <v>2339</v>
      </c>
    </row>
    <row r="96" spans="1:15" s="4" customFormat="1" ht="63.75" x14ac:dyDescent="0.25">
      <c r="A96" s="82">
        <v>90</v>
      </c>
      <c r="B96" s="133" t="s">
        <v>293</v>
      </c>
      <c r="C96" s="133" t="s">
        <v>304</v>
      </c>
      <c r="D96" s="133" t="s">
        <v>354</v>
      </c>
      <c r="E96" s="122" t="s">
        <v>382</v>
      </c>
      <c r="F96" s="125" t="s">
        <v>383</v>
      </c>
      <c r="G96" s="140" t="s">
        <v>125</v>
      </c>
      <c r="H96" s="138" t="s">
        <v>125</v>
      </c>
      <c r="I96" s="133" t="s">
        <v>377</v>
      </c>
      <c r="J96" s="222" t="s">
        <v>384</v>
      </c>
      <c r="K96" s="5" t="s">
        <v>126</v>
      </c>
      <c r="L96" s="418" t="s">
        <v>126</v>
      </c>
      <c r="M96" s="245" t="s">
        <v>126</v>
      </c>
      <c r="N96" s="85">
        <v>0</v>
      </c>
      <c r="O96" s="225"/>
    </row>
    <row r="97" spans="1:15" s="4" customFormat="1" ht="63.75" x14ac:dyDescent="0.25">
      <c r="A97" s="82">
        <v>91</v>
      </c>
      <c r="B97" s="133" t="s">
        <v>293</v>
      </c>
      <c r="C97" s="133" t="s">
        <v>304</v>
      </c>
      <c r="D97" s="133" t="s">
        <v>354</v>
      </c>
      <c r="E97" s="122" t="s">
        <v>385</v>
      </c>
      <c r="F97" s="125" t="s">
        <v>386</v>
      </c>
      <c r="G97" s="140" t="s">
        <v>125</v>
      </c>
      <c r="H97" s="138" t="s">
        <v>125</v>
      </c>
      <c r="I97" s="133" t="s">
        <v>377</v>
      </c>
      <c r="J97" s="222" t="s">
        <v>387</v>
      </c>
      <c r="K97" s="5" t="s">
        <v>126</v>
      </c>
      <c r="L97" s="418" t="s">
        <v>126</v>
      </c>
      <c r="M97" s="245" t="s">
        <v>126</v>
      </c>
      <c r="N97" s="85">
        <v>0</v>
      </c>
      <c r="O97" s="225"/>
    </row>
    <row r="98" spans="1:15" s="4" customFormat="1" ht="63.75" x14ac:dyDescent="0.25">
      <c r="A98" s="82">
        <v>92</v>
      </c>
      <c r="B98" s="133" t="s">
        <v>293</v>
      </c>
      <c r="C98" s="133" t="s">
        <v>304</v>
      </c>
      <c r="D98" s="133" t="s">
        <v>330</v>
      </c>
      <c r="E98" s="122">
        <v>33</v>
      </c>
      <c r="F98" s="125" t="s">
        <v>389</v>
      </c>
      <c r="G98" s="140" t="s">
        <v>125</v>
      </c>
      <c r="H98" s="138" t="s">
        <v>125</v>
      </c>
      <c r="I98" s="133" t="s">
        <v>390</v>
      </c>
      <c r="J98" s="222">
        <v>24</v>
      </c>
      <c r="K98" s="63" t="s">
        <v>129</v>
      </c>
      <c r="L98" s="418" t="s">
        <v>129</v>
      </c>
      <c r="M98" s="245" t="s">
        <v>129</v>
      </c>
      <c r="N98" s="85">
        <v>0</v>
      </c>
      <c r="O98" s="225"/>
    </row>
    <row r="99" spans="1:15" s="4" customFormat="1" ht="63.75" x14ac:dyDescent="0.25">
      <c r="A99" s="82">
        <v>93</v>
      </c>
      <c r="B99" s="133" t="s">
        <v>293</v>
      </c>
      <c r="C99" s="133" t="s">
        <v>304</v>
      </c>
      <c r="D99" s="133" t="s">
        <v>330</v>
      </c>
      <c r="E99" s="122" t="s">
        <v>391</v>
      </c>
      <c r="F99" s="125" t="s">
        <v>392</v>
      </c>
      <c r="G99" s="140" t="s">
        <v>125</v>
      </c>
      <c r="H99" s="138" t="s">
        <v>125</v>
      </c>
      <c r="I99" s="133" t="s">
        <v>177</v>
      </c>
      <c r="J99" s="222" t="s">
        <v>393</v>
      </c>
      <c r="K99" s="63" t="s">
        <v>129</v>
      </c>
      <c r="L99" s="204" t="s">
        <v>129</v>
      </c>
      <c r="M99" s="137" t="s">
        <v>129</v>
      </c>
      <c r="N99" s="85">
        <v>0</v>
      </c>
      <c r="O99" s="225"/>
    </row>
    <row r="100" spans="1:15" s="4" customFormat="1" ht="63.75"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c r="M100" s="245" t="s">
        <v>129</v>
      </c>
      <c r="N100" s="243">
        <v>0.5</v>
      </c>
      <c r="O100" s="225" t="s">
        <v>2340</v>
      </c>
    </row>
    <row r="101" spans="1:15" s="4" customFormat="1" ht="127.5" x14ac:dyDescent="0.25">
      <c r="A101" s="82">
        <v>95</v>
      </c>
      <c r="B101" s="133" t="s">
        <v>293</v>
      </c>
      <c r="C101" s="133" t="s">
        <v>304</v>
      </c>
      <c r="D101" s="133" t="s">
        <v>330</v>
      </c>
      <c r="E101" s="122">
        <v>34</v>
      </c>
      <c r="F101" s="128" t="s">
        <v>399</v>
      </c>
      <c r="G101" s="140" t="s">
        <v>125</v>
      </c>
      <c r="H101" s="138" t="s">
        <v>125</v>
      </c>
      <c r="I101" s="133" t="s">
        <v>390</v>
      </c>
      <c r="J101" s="141">
        <v>25</v>
      </c>
      <c r="K101" s="63" t="s">
        <v>129</v>
      </c>
      <c r="L101" s="418" t="s">
        <v>129</v>
      </c>
      <c r="M101" s="245" t="s">
        <v>129</v>
      </c>
      <c r="N101" s="85">
        <v>0</v>
      </c>
      <c r="O101" s="225"/>
    </row>
    <row r="102" spans="1:15" s="4" customFormat="1" ht="63.75" x14ac:dyDescent="0.25">
      <c r="A102" s="82">
        <v>96</v>
      </c>
      <c r="B102" s="133" t="s">
        <v>293</v>
      </c>
      <c r="C102" s="133" t="s">
        <v>304</v>
      </c>
      <c r="D102" s="133" t="s">
        <v>330</v>
      </c>
      <c r="E102" s="122" t="s">
        <v>400</v>
      </c>
      <c r="F102" s="125" t="s">
        <v>401</v>
      </c>
      <c r="G102" s="1422">
        <v>20</v>
      </c>
      <c r="H102" s="139">
        <v>0.3</v>
      </c>
      <c r="I102" s="133" t="s">
        <v>390</v>
      </c>
      <c r="J102" s="141" t="s">
        <v>402</v>
      </c>
      <c r="K102" s="5" t="s">
        <v>135</v>
      </c>
      <c r="L102" s="374" t="s">
        <v>135</v>
      </c>
      <c r="M102" s="137" t="s">
        <v>135</v>
      </c>
      <c r="N102" s="433">
        <v>0</v>
      </c>
      <c r="O102" s="225" t="s">
        <v>2341</v>
      </c>
    </row>
    <row r="103" spans="1:15" s="4" customFormat="1" ht="63.75" x14ac:dyDescent="0.25">
      <c r="A103" s="82">
        <v>97</v>
      </c>
      <c r="B103" s="133" t="s">
        <v>293</v>
      </c>
      <c r="C103" s="133" t="s">
        <v>304</v>
      </c>
      <c r="D103" s="133" t="s">
        <v>330</v>
      </c>
      <c r="E103" s="122" t="s">
        <v>405</v>
      </c>
      <c r="F103" s="125">
        <v>2012</v>
      </c>
      <c r="G103" s="1422"/>
      <c r="H103" s="138" t="s">
        <v>125</v>
      </c>
      <c r="I103" s="133" t="s">
        <v>390</v>
      </c>
      <c r="J103" s="222" t="s">
        <v>406</v>
      </c>
      <c r="K103" s="5" t="s">
        <v>126</v>
      </c>
      <c r="L103" s="418" t="s">
        <v>126</v>
      </c>
      <c r="M103" s="245" t="s">
        <v>126</v>
      </c>
      <c r="N103" s="85">
        <v>0</v>
      </c>
      <c r="O103" s="225"/>
    </row>
    <row r="104" spans="1:15" s="4" customFormat="1" ht="63.75" x14ac:dyDescent="0.25">
      <c r="A104" s="82">
        <v>98</v>
      </c>
      <c r="B104" s="133" t="s">
        <v>293</v>
      </c>
      <c r="C104" s="133" t="s">
        <v>304</v>
      </c>
      <c r="D104" s="133" t="s">
        <v>330</v>
      </c>
      <c r="E104" s="122" t="s">
        <v>408</v>
      </c>
      <c r="F104" s="125">
        <v>2013</v>
      </c>
      <c r="G104" s="1422"/>
      <c r="H104" s="138" t="s">
        <v>125</v>
      </c>
      <c r="I104" s="133" t="s">
        <v>390</v>
      </c>
      <c r="J104" s="222" t="s">
        <v>409</v>
      </c>
      <c r="K104" s="5" t="s">
        <v>126</v>
      </c>
      <c r="L104" s="418" t="s">
        <v>126</v>
      </c>
      <c r="M104" s="245" t="s">
        <v>126</v>
      </c>
      <c r="N104" s="85">
        <v>0</v>
      </c>
      <c r="O104" s="225"/>
    </row>
    <row r="105" spans="1:15" s="4" customFormat="1" ht="63.75" x14ac:dyDescent="0.25">
      <c r="A105" s="82">
        <v>99</v>
      </c>
      <c r="B105" s="133" t="s">
        <v>293</v>
      </c>
      <c r="C105" s="133" t="s">
        <v>304</v>
      </c>
      <c r="D105" s="133" t="s">
        <v>330</v>
      </c>
      <c r="E105" s="122" t="s">
        <v>410</v>
      </c>
      <c r="F105" s="125">
        <v>2014</v>
      </c>
      <c r="G105" s="1422"/>
      <c r="H105" s="138" t="s">
        <v>125</v>
      </c>
      <c r="I105" s="133" t="s">
        <v>390</v>
      </c>
      <c r="J105" s="222" t="s">
        <v>411</v>
      </c>
      <c r="K105" s="5" t="s">
        <v>126</v>
      </c>
      <c r="L105" s="418" t="s">
        <v>126</v>
      </c>
      <c r="M105" s="245" t="s">
        <v>126</v>
      </c>
      <c r="N105" s="85">
        <v>0</v>
      </c>
      <c r="O105" s="225"/>
    </row>
    <row r="106" spans="1:15" s="4" customFormat="1" ht="63.75" x14ac:dyDescent="0.25">
      <c r="A106" s="82">
        <v>100</v>
      </c>
      <c r="B106" s="133" t="s">
        <v>293</v>
      </c>
      <c r="C106" s="133" t="s">
        <v>304</v>
      </c>
      <c r="D106" s="133" t="s">
        <v>330</v>
      </c>
      <c r="E106" s="122" t="s">
        <v>412</v>
      </c>
      <c r="F106" s="125">
        <v>2015</v>
      </c>
      <c r="G106" s="1422"/>
      <c r="H106" s="138" t="s">
        <v>125</v>
      </c>
      <c r="I106" s="133" t="s">
        <v>390</v>
      </c>
      <c r="J106" s="222" t="s">
        <v>413</v>
      </c>
      <c r="K106" s="5" t="s">
        <v>126</v>
      </c>
      <c r="L106" s="418" t="s">
        <v>126</v>
      </c>
      <c r="M106" s="245" t="s">
        <v>126</v>
      </c>
      <c r="N106" s="85">
        <v>0</v>
      </c>
      <c r="O106" s="225"/>
    </row>
    <row r="107" spans="1:15" s="4" customFormat="1" ht="63.75" x14ac:dyDescent="0.25">
      <c r="A107" s="82">
        <v>101</v>
      </c>
      <c r="B107" s="133" t="s">
        <v>293</v>
      </c>
      <c r="C107" s="133" t="s">
        <v>304</v>
      </c>
      <c r="D107" s="133" t="s">
        <v>330</v>
      </c>
      <c r="E107" s="122" t="s">
        <v>414</v>
      </c>
      <c r="F107" s="125">
        <v>2016</v>
      </c>
      <c r="G107" s="1422"/>
      <c r="H107" s="138" t="s">
        <v>125</v>
      </c>
      <c r="I107" s="133" t="s">
        <v>390</v>
      </c>
      <c r="J107" s="222" t="s">
        <v>415</v>
      </c>
      <c r="K107" s="5" t="s">
        <v>126</v>
      </c>
      <c r="L107" s="418" t="s">
        <v>126</v>
      </c>
      <c r="M107" s="245" t="s">
        <v>126</v>
      </c>
      <c r="N107" s="85">
        <v>0</v>
      </c>
      <c r="O107" s="225"/>
    </row>
    <row r="108" spans="1:15" s="4" customFormat="1" ht="63.75" x14ac:dyDescent="0.25">
      <c r="A108" s="82">
        <v>102</v>
      </c>
      <c r="B108" s="133" t="s">
        <v>293</v>
      </c>
      <c r="C108" s="133" t="s">
        <v>304</v>
      </c>
      <c r="D108" s="133" t="s">
        <v>330</v>
      </c>
      <c r="E108" s="122" t="s">
        <v>416</v>
      </c>
      <c r="F108" s="125">
        <v>2017</v>
      </c>
      <c r="G108" s="1422"/>
      <c r="H108" s="138" t="s">
        <v>125</v>
      </c>
      <c r="I108" s="133" t="s">
        <v>390</v>
      </c>
      <c r="J108" s="222" t="s">
        <v>417</v>
      </c>
      <c r="K108" s="5" t="s">
        <v>126</v>
      </c>
      <c r="L108" s="418" t="s">
        <v>126</v>
      </c>
      <c r="M108" s="245" t="s">
        <v>126</v>
      </c>
      <c r="N108" s="85">
        <v>0</v>
      </c>
      <c r="O108" s="225"/>
    </row>
    <row r="109" spans="1:15" s="4" customFormat="1" ht="63.75" x14ac:dyDescent="0.25">
      <c r="A109" s="82">
        <v>103</v>
      </c>
      <c r="B109" s="133" t="s">
        <v>293</v>
      </c>
      <c r="C109" s="133" t="s">
        <v>304</v>
      </c>
      <c r="D109" s="133" t="s">
        <v>330</v>
      </c>
      <c r="E109" s="122" t="s">
        <v>418</v>
      </c>
      <c r="F109" s="125">
        <v>2018</v>
      </c>
      <c r="G109" s="1422"/>
      <c r="H109" s="138" t="s">
        <v>125</v>
      </c>
      <c r="I109" s="133" t="s">
        <v>390</v>
      </c>
      <c r="J109" s="222" t="s">
        <v>419</v>
      </c>
      <c r="K109" s="5" t="s">
        <v>126</v>
      </c>
      <c r="L109" s="418" t="s">
        <v>126</v>
      </c>
      <c r="M109" s="245" t="s">
        <v>126</v>
      </c>
      <c r="N109" s="85">
        <v>0</v>
      </c>
      <c r="O109" s="225"/>
    </row>
    <row r="110" spans="1:15" s="4" customFormat="1" ht="63.75" x14ac:dyDescent="0.25">
      <c r="A110" s="82">
        <v>104</v>
      </c>
      <c r="B110" s="133" t="s">
        <v>293</v>
      </c>
      <c r="C110" s="133" t="s">
        <v>304</v>
      </c>
      <c r="D110" s="133" t="s">
        <v>330</v>
      </c>
      <c r="E110" s="122" t="s">
        <v>420</v>
      </c>
      <c r="F110" s="125">
        <v>2019</v>
      </c>
      <c r="G110" s="1422"/>
      <c r="H110" s="138" t="s">
        <v>125</v>
      </c>
      <c r="I110" s="133" t="s">
        <v>390</v>
      </c>
      <c r="J110" s="222" t="s">
        <v>421</v>
      </c>
      <c r="K110" s="5" t="s">
        <v>126</v>
      </c>
      <c r="L110" s="418" t="s">
        <v>126</v>
      </c>
      <c r="M110" s="245" t="s">
        <v>126</v>
      </c>
      <c r="N110" s="85">
        <v>0</v>
      </c>
      <c r="O110" s="225"/>
    </row>
    <row r="111" spans="1:15" s="4" customFormat="1" ht="63.75" x14ac:dyDescent="0.25">
      <c r="A111" s="82">
        <v>105</v>
      </c>
      <c r="B111" s="133" t="s">
        <v>293</v>
      </c>
      <c r="C111" s="133" t="s">
        <v>304</v>
      </c>
      <c r="D111" s="133" t="s">
        <v>330</v>
      </c>
      <c r="E111" s="122" t="s">
        <v>422</v>
      </c>
      <c r="F111" s="125">
        <v>2020</v>
      </c>
      <c r="G111" s="1422"/>
      <c r="H111" s="138" t="s">
        <v>125</v>
      </c>
      <c r="I111" s="133" t="s">
        <v>390</v>
      </c>
      <c r="J111" s="222" t="s">
        <v>423</v>
      </c>
      <c r="K111" s="5" t="s">
        <v>126</v>
      </c>
      <c r="L111" s="418" t="s">
        <v>126</v>
      </c>
      <c r="M111" s="245" t="s">
        <v>126</v>
      </c>
      <c r="N111" s="85">
        <v>0</v>
      </c>
      <c r="O111" s="225"/>
    </row>
    <row r="112" spans="1:15" s="4" customFormat="1" ht="63.75" x14ac:dyDescent="0.25">
      <c r="A112" s="82">
        <v>106</v>
      </c>
      <c r="B112" s="133" t="s">
        <v>293</v>
      </c>
      <c r="C112" s="133" t="s">
        <v>304</v>
      </c>
      <c r="D112" s="133" t="s">
        <v>330</v>
      </c>
      <c r="E112" s="122" t="s">
        <v>424</v>
      </c>
      <c r="F112" s="125">
        <v>2021</v>
      </c>
      <c r="G112" s="1422"/>
      <c r="H112" s="138" t="s">
        <v>125</v>
      </c>
      <c r="I112" s="133" t="s">
        <v>390</v>
      </c>
      <c r="J112" s="222" t="s">
        <v>425</v>
      </c>
      <c r="K112" s="5" t="s">
        <v>126</v>
      </c>
      <c r="L112" s="418" t="s">
        <v>126</v>
      </c>
      <c r="M112" s="245" t="s">
        <v>126</v>
      </c>
      <c r="N112" s="85">
        <v>0</v>
      </c>
      <c r="O112" s="225"/>
    </row>
    <row r="113" spans="1:15" s="4" customFormat="1" ht="63.75" x14ac:dyDescent="0.25">
      <c r="A113" s="82">
        <v>107</v>
      </c>
      <c r="B113" s="133" t="s">
        <v>293</v>
      </c>
      <c r="C113" s="133" t="s">
        <v>304</v>
      </c>
      <c r="D113" s="133" t="s">
        <v>330</v>
      </c>
      <c r="E113" s="122" t="s">
        <v>426</v>
      </c>
      <c r="F113" s="125">
        <v>2022</v>
      </c>
      <c r="G113" s="1405"/>
      <c r="H113" s="138" t="s">
        <v>125</v>
      </c>
      <c r="I113" s="133" t="s">
        <v>390</v>
      </c>
      <c r="J113" s="222" t="s">
        <v>427</v>
      </c>
      <c r="K113" s="110"/>
      <c r="L113" s="418" t="s">
        <v>126</v>
      </c>
      <c r="M113" s="245" t="s">
        <v>126</v>
      </c>
      <c r="N113" s="85">
        <v>0</v>
      </c>
      <c r="O113" s="225"/>
    </row>
    <row r="114" spans="1:15" s="4" customFormat="1" ht="114.75" x14ac:dyDescent="0.25">
      <c r="A114" s="82">
        <v>108</v>
      </c>
      <c r="B114" s="133" t="s">
        <v>293</v>
      </c>
      <c r="C114" s="133" t="s">
        <v>304</v>
      </c>
      <c r="D114" s="133" t="s">
        <v>330</v>
      </c>
      <c r="E114" s="122" t="s">
        <v>428</v>
      </c>
      <c r="F114" s="128" t="s">
        <v>429</v>
      </c>
      <c r="G114" s="140" t="s">
        <v>125</v>
      </c>
      <c r="H114" s="138" t="s">
        <v>125</v>
      </c>
      <c r="I114" s="133" t="s">
        <v>390</v>
      </c>
      <c r="J114" s="222" t="s">
        <v>430</v>
      </c>
      <c r="K114" s="45" t="s">
        <v>129</v>
      </c>
      <c r="L114" s="377" t="s">
        <v>129</v>
      </c>
      <c r="M114" s="247" t="s">
        <v>126</v>
      </c>
      <c r="N114" s="85">
        <v>0</v>
      </c>
      <c r="O114" s="225" t="s">
        <v>2342</v>
      </c>
    </row>
    <row r="115" spans="1:15" s="4" customFormat="1" ht="63.7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t="s">
        <v>125</v>
      </c>
      <c r="M115" s="227" t="s">
        <v>407</v>
      </c>
      <c r="N115" s="85">
        <v>0</v>
      </c>
      <c r="O115" s="225"/>
    </row>
    <row r="116" spans="1:15" s="4" customFormat="1" ht="89.25" x14ac:dyDescent="0.25">
      <c r="A116" s="82">
        <v>110</v>
      </c>
      <c r="B116" s="133" t="s">
        <v>293</v>
      </c>
      <c r="C116" s="133" t="s">
        <v>304</v>
      </c>
      <c r="D116" s="133" t="s">
        <v>330</v>
      </c>
      <c r="E116" s="122">
        <v>35</v>
      </c>
      <c r="F116" s="125" t="s">
        <v>433</v>
      </c>
      <c r="G116" s="140" t="s">
        <v>125</v>
      </c>
      <c r="H116" s="138" t="s">
        <v>125</v>
      </c>
      <c r="I116" s="133" t="s">
        <v>159</v>
      </c>
      <c r="J116" s="222">
        <v>11</v>
      </c>
      <c r="K116" s="12" t="s">
        <v>407</v>
      </c>
      <c r="L116" s="369">
        <v>8</v>
      </c>
      <c r="M116" s="142">
        <v>6</v>
      </c>
      <c r="N116" s="85">
        <v>0</v>
      </c>
      <c r="O116" s="225" t="s">
        <v>2343</v>
      </c>
    </row>
    <row r="117" spans="1:15" s="4" customFormat="1" ht="89.2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369">
        <v>33</v>
      </c>
      <c r="M117" s="142" t="s">
        <v>407</v>
      </c>
      <c r="N117" s="85">
        <v>0</v>
      </c>
      <c r="O117" s="225" t="s">
        <v>2344</v>
      </c>
    </row>
    <row r="118" spans="1:15" s="4" customFormat="1" ht="76.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369" t="s">
        <v>407</v>
      </c>
      <c r="M118" s="142" t="s">
        <v>407</v>
      </c>
      <c r="N118" s="85">
        <v>0</v>
      </c>
      <c r="O118" s="225"/>
    </row>
    <row r="119" spans="1:15" s="4" customFormat="1" ht="76.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492">
        <v>16001.6</v>
      </c>
      <c r="M119" s="142" t="s">
        <v>407</v>
      </c>
      <c r="N119" s="85">
        <v>0</v>
      </c>
      <c r="O119" s="225" t="s">
        <v>2345</v>
      </c>
    </row>
    <row r="120" spans="1:15" s="4" customFormat="1" ht="63.75"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77" t="s">
        <v>135</v>
      </c>
      <c r="M120" s="247" t="s">
        <v>135</v>
      </c>
      <c r="N120" s="85">
        <v>0</v>
      </c>
      <c r="O120" s="225"/>
    </row>
    <row r="121" spans="1:15" s="4" customFormat="1" ht="63.75" x14ac:dyDescent="0.25">
      <c r="A121" s="82">
        <v>115</v>
      </c>
      <c r="B121" s="133" t="s">
        <v>293</v>
      </c>
      <c r="C121" s="133" t="s">
        <v>304</v>
      </c>
      <c r="D121" s="133" t="s">
        <v>354</v>
      </c>
      <c r="E121" s="133" t="s">
        <v>445</v>
      </c>
      <c r="F121" s="125" t="s">
        <v>356</v>
      </c>
      <c r="G121" s="140" t="s">
        <v>125</v>
      </c>
      <c r="H121" s="138" t="s">
        <v>125</v>
      </c>
      <c r="I121" s="133" t="s">
        <v>177</v>
      </c>
      <c r="J121" s="141" t="s">
        <v>323</v>
      </c>
      <c r="K121" s="132"/>
      <c r="L121" s="369" t="s">
        <v>126</v>
      </c>
      <c r="M121" s="247" t="s">
        <v>407</v>
      </c>
      <c r="N121" s="85">
        <v>0</v>
      </c>
      <c r="O121" s="225"/>
    </row>
    <row r="122" spans="1:15" s="4" customFormat="1" ht="63.7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369" t="s">
        <v>126</v>
      </c>
      <c r="M122" s="247" t="s">
        <v>407</v>
      </c>
      <c r="N122" s="85">
        <v>0</v>
      </c>
      <c r="O122" s="225"/>
    </row>
    <row r="123" spans="1:15" s="4" customFormat="1" ht="63.7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369" t="s">
        <v>126</v>
      </c>
      <c r="M123" s="247" t="s">
        <v>407</v>
      </c>
      <c r="N123" s="85">
        <v>0</v>
      </c>
      <c r="O123" s="225"/>
    </row>
    <row r="124" spans="1:15" s="4" customFormat="1" ht="63.7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369" t="s">
        <v>126</v>
      </c>
      <c r="M124" s="247" t="s">
        <v>407</v>
      </c>
      <c r="N124" s="85">
        <v>0</v>
      </c>
      <c r="O124" s="225"/>
    </row>
    <row r="125" spans="1:15" s="4" customFormat="1" ht="63.7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369" t="s">
        <v>126</v>
      </c>
      <c r="M125" s="247" t="s">
        <v>407</v>
      </c>
      <c r="N125" s="85">
        <v>0</v>
      </c>
      <c r="O125" s="225"/>
    </row>
    <row r="126" spans="1:15" s="4" customFormat="1" ht="63.7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369" t="s">
        <v>126</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69" t="s">
        <v>126</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69" t="s">
        <v>129</v>
      </c>
      <c r="M128" s="247" t="s">
        <v>407</v>
      </c>
      <c r="N128" s="85">
        <v>0</v>
      </c>
      <c r="O128" s="225"/>
    </row>
    <row r="129" spans="1:16" s="4" customFormat="1" ht="127.5" x14ac:dyDescent="0.25">
      <c r="A129" s="82">
        <v>123</v>
      </c>
      <c r="B129" s="133" t="s">
        <v>293</v>
      </c>
      <c r="C129" s="133" t="s">
        <v>464</v>
      </c>
      <c r="D129" s="133" t="s">
        <v>295</v>
      </c>
      <c r="E129" s="122">
        <v>37</v>
      </c>
      <c r="F129" s="125" t="s">
        <v>465</v>
      </c>
      <c r="G129" s="140">
        <v>21</v>
      </c>
      <c r="H129" s="139">
        <v>0.1</v>
      </c>
      <c r="I129" s="127" t="s">
        <v>129</v>
      </c>
      <c r="J129" s="141">
        <v>28</v>
      </c>
      <c r="K129" s="63" t="s">
        <v>129</v>
      </c>
      <c r="L129" s="419" t="s">
        <v>129</v>
      </c>
      <c r="M129" s="249" t="s">
        <v>129</v>
      </c>
      <c r="N129" s="250">
        <v>0.1</v>
      </c>
      <c r="O129" s="225" t="s">
        <v>2346</v>
      </c>
    </row>
    <row r="130" spans="1:16" s="4" customFormat="1" ht="63.75" x14ac:dyDescent="0.25">
      <c r="A130" s="82">
        <v>124</v>
      </c>
      <c r="B130" s="133" t="s">
        <v>293</v>
      </c>
      <c r="C130" s="133" t="s">
        <v>464</v>
      </c>
      <c r="D130" s="133" t="s">
        <v>300</v>
      </c>
      <c r="E130" s="122">
        <v>38</v>
      </c>
      <c r="F130" s="125" t="s">
        <v>466</v>
      </c>
      <c r="G130" s="140">
        <v>22</v>
      </c>
      <c r="H130" s="139">
        <v>0.6</v>
      </c>
      <c r="I130" s="252">
        <v>7</v>
      </c>
      <c r="J130" s="141">
        <v>29</v>
      </c>
      <c r="K130" s="45">
        <v>1</v>
      </c>
      <c r="L130" s="420">
        <v>4</v>
      </c>
      <c r="M130" s="254">
        <v>4</v>
      </c>
      <c r="N130" s="250">
        <v>0.26666666666666666</v>
      </c>
      <c r="O130" s="84" t="s">
        <v>2347</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8">
        <v>430</v>
      </c>
      <c r="L131" s="411">
        <v>232</v>
      </c>
      <c r="M131" s="262">
        <v>460.08</v>
      </c>
      <c r="N131" s="250">
        <v>0</v>
      </c>
      <c r="O131" s="84" t="s">
        <v>2348</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2661</v>
      </c>
      <c r="L132" s="411">
        <v>4694</v>
      </c>
      <c r="M132" s="227">
        <v>3272</v>
      </c>
      <c r="N132" s="85">
        <v>0</v>
      </c>
      <c r="O132" s="84" t="s">
        <v>2349</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0</v>
      </c>
      <c r="L133" s="415">
        <v>0</v>
      </c>
      <c r="M133" s="263">
        <v>0</v>
      </c>
      <c r="N133" s="85">
        <v>0</v>
      </c>
      <c r="O133" s="84" t="s">
        <v>2350</v>
      </c>
    </row>
    <row r="134" spans="1:16" s="4" customFormat="1" ht="229.5" x14ac:dyDescent="0.25">
      <c r="A134" s="82">
        <v>128</v>
      </c>
      <c r="B134" s="133" t="s">
        <v>293</v>
      </c>
      <c r="C134" s="133" t="s">
        <v>464</v>
      </c>
      <c r="D134" s="133" t="s">
        <v>473</v>
      </c>
      <c r="E134" s="122">
        <v>41</v>
      </c>
      <c r="F134" s="125" t="s">
        <v>474</v>
      </c>
      <c r="G134" s="1422">
        <v>20</v>
      </c>
      <c r="H134" s="139">
        <v>0.3</v>
      </c>
      <c r="I134" s="133" t="s">
        <v>390</v>
      </c>
      <c r="J134" s="141">
        <v>33</v>
      </c>
      <c r="K134" s="5" t="s">
        <v>126</v>
      </c>
      <c r="L134" s="377" t="s">
        <v>407</v>
      </c>
      <c r="M134" s="137" t="s">
        <v>126</v>
      </c>
      <c r="N134" s="433">
        <v>0</v>
      </c>
      <c r="O134" s="225" t="s">
        <v>2351</v>
      </c>
    </row>
    <row r="135" spans="1:16" s="4" customFormat="1" ht="63.75" x14ac:dyDescent="0.25">
      <c r="A135" s="82">
        <v>129</v>
      </c>
      <c r="B135" s="133" t="s">
        <v>293</v>
      </c>
      <c r="C135" s="133" t="s">
        <v>464</v>
      </c>
      <c r="D135" s="133" t="s">
        <v>473</v>
      </c>
      <c r="E135" s="122" t="s">
        <v>476</v>
      </c>
      <c r="F135" s="125">
        <v>2018</v>
      </c>
      <c r="G135" s="1422"/>
      <c r="H135" s="138" t="s">
        <v>125</v>
      </c>
      <c r="I135" s="133" t="s">
        <v>390</v>
      </c>
      <c r="J135" s="222" t="s">
        <v>391</v>
      </c>
      <c r="K135" s="5" t="s">
        <v>126</v>
      </c>
      <c r="L135" s="204" t="s">
        <v>126</v>
      </c>
      <c r="M135" s="137" t="s">
        <v>126</v>
      </c>
      <c r="N135" s="85">
        <v>0</v>
      </c>
      <c r="O135" s="225"/>
    </row>
    <row r="136" spans="1:16" s="4" customFormat="1" ht="63.75" x14ac:dyDescent="0.25">
      <c r="A136" s="82">
        <v>130</v>
      </c>
      <c r="B136" s="133" t="s">
        <v>293</v>
      </c>
      <c r="C136" s="133" t="s">
        <v>464</v>
      </c>
      <c r="D136" s="133" t="s">
        <v>473</v>
      </c>
      <c r="E136" s="122" t="s">
        <v>477</v>
      </c>
      <c r="F136" s="125">
        <v>2019</v>
      </c>
      <c r="G136" s="1422"/>
      <c r="H136" s="138" t="s">
        <v>125</v>
      </c>
      <c r="I136" s="133" t="s">
        <v>390</v>
      </c>
      <c r="J136" s="222" t="s">
        <v>395</v>
      </c>
      <c r="K136" s="5" t="s">
        <v>126</v>
      </c>
      <c r="L136" s="204" t="s">
        <v>126</v>
      </c>
      <c r="M136" s="137" t="s">
        <v>126</v>
      </c>
      <c r="N136" s="85">
        <v>0</v>
      </c>
      <c r="O136" s="225"/>
    </row>
    <row r="137" spans="1:16" s="4" customFormat="1" ht="63.75" x14ac:dyDescent="0.25">
      <c r="A137" s="82">
        <v>131</v>
      </c>
      <c r="B137" s="133" t="s">
        <v>293</v>
      </c>
      <c r="C137" s="133" t="s">
        <v>464</v>
      </c>
      <c r="D137" s="133" t="s">
        <v>473</v>
      </c>
      <c r="E137" s="122" t="s">
        <v>478</v>
      </c>
      <c r="F137" s="125">
        <v>2020</v>
      </c>
      <c r="G137" s="1422"/>
      <c r="H137" s="138" t="s">
        <v>125</v>
      </c>
      <c r="I137" s="133" t="s">
        <v>390</v>
      </c>
      <c r="J137" s="222" t="s">
        <v>479</v>
      </c>
      <c r="K137" s="5" t="s">
        <v>126</v>
      </c>
      <c r="L137" s="204" t="s">
        <v>126</v>
      </c>
      <c r="M137" s="137" t="s">
        <v>126</v>
      </c>
      <c r="N137" s="85">
        <v>0</v>
      </c>
      <c r="O137" s="225"/>
    </row>
    <row r="138" spans="1:16" s="4" customFormat="1" ht="63.75" x14ac:dyDescent="0.25">
      <c r="A138" s="82">
        <v>132</v>
      </c>
      <c r="B138" s="133" t="s">
        <v>293</v>
      </c>
      <c r="C138" s="133" t="s">
        <v>464</v>
      </c>
      <c r="D138" s="133" t="s">
        <v>473</v>
      </c>
      <c r="E138" s="122" t="s">
        <v>480</v>
      </c>
      <c r="F138" s="125">
        <v>2021</v>
      </c>
      <c r="G138" s="1422"/>
      <c r="H138" s="138" t="s">
        <v>125</v>
      </c>
      <c r="I138" s="133" t="s">
        <v>390</v>
      </c>
      <c r="J138" s="222" t="s">
        <v>481</v>
      </c>
      <c r="K138" s="5" t="s">
        <v>126</v>
      </c>
      <c r="L138" s="204" t="s">
        <v>126</v>
      </c>
      <c r="M138" s="137" t="s">
        <v>126</v>
      </c>
      <c r="N138" s="85">
        <v>0</v>
      </c>
      <c r="O138" s="225"/>
    </row>
    <row r="139" spans="1:16" s="4" customFormat="1" ht="63.75" x14ac:dyDescent="0.25">
      <c r="A139" s="82">
        <v>133</v>
      </c>
      <c r="B139" s="133" t="s">
        <v>293</v>
      </c>
      <c r="C139" s="133" t="s">
        <v>464</v>
      </c>
      <c r="D139" s="133" t="s">
        <v>473</v>
      </c>
      <c r="E139" s="122" t="s">
        <v>482</v>
      </c>
      <c r="F139" s="125">
        <v>2022</v>
      </c>
      <c r="G139" s="1405"/>
      <c r="H139" s="138" t="s">
        <v>125</v>
      </c>
      <c r="I139" s="133" t="s">
        <v>390</v>
      </c>
      <c r="J139" s="222" t="s">
        <v>483</v>
      </c>
      <c r="K139" s="110"/>
      <c r="L139" s="204" t="s">
        <v>126</v>
      </c>
      <c r="M139" s="137" t="s">
        <v>126</v>
      </c>
      <c r="N139" s="85">
        <v>0</v>
      </c>
      <c r="O139" s="225"/>
    </row>
    <row r="140" spans="1:16" s="4" customFormat="1" ht="63.7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245" t="s">
        <v>407</v>
      </c>
      <c r="N140" s="85">
        <v>0</v>
      </c>
      <c r="O140" s="225"/>
    </row>
    <row r="141" spans="1:16" s="4" customFormat="1" ht="89.25" x14ac:dyDescent="0.25">
      <c r="A141" s="82">
        <v>135</v>
      </c>
      <c r="B141" s="133" t="s">
        <v>293</v>
      </c>
      <c r="C141" s="133" t="s">
        <v>464</v>
      </c>
      <c r="D141" s="133" t="s">
        <v>473</v>
      </c>
      <c r="E141" s="122" t="s">
        <v>487</v>
      </c>
      <c r="F141" s="125" t="s">
        <v>488</v>
      </c>
      <c r="G141" s="140" t="s">
        <v>125</v>
      </c>
      <c r="H141" s="138" t="s">
        <v>125</v>
      </c>
      <c r="I141" s="133" t="s">
        <v>321</v>
      </c>
      <c r="J141" s="141">
        <v>34</v>
      </c>
      <c r="K141" s="48" t="s">
        <v>434</v>
      </c>
      <c r="L141" s="418" t="s">
        <v>407</v>
      </c>
      <c r="M141" s="245" t="s">
        <v>407</v>
      </c>
      <c r="N141" s="85">
        <v>0</v>
      </c>
      <c r="O141" s="225"/>
    </row>
    <row r="142" spans="1:16" s="4" customFormat="1" ht="89.25" x14ac:dyDescent="0.25">
      <c r="A142" s="82">
        <v>136</v>
      </c>
      <c r="B142" s="133" t="s">
        <v>293</v>
      </c>
      <c r="C142" s="133" t="s">
        <v>464</v>
      </c>
      <c r="D142" s="133" t="s">
        <v>473</v>
      </c>
      <c r="E142" s="122" t="s">
        <v>490</v>
      </c>
      <c r="F142" s="125" t="s">
        <v>491</v>
      </c>
      <c r="G142" s="140" t="s">
        <v>125</v>
      </c>
      <c r="H142" s="138" t="s">
        <v>125</v>
      </c>
      <c r="I142" s="133" t="s">
        <v>321</v>
      </c>
      <c r="J142" s="141">
        <v>35</v>
      </c>
      <c r="K142" s="48" t="s">
        <v>434</v>
      </c>
      <c r="L142" s="418" t="s">
        <v>407</v>
      </c>
      <c r="M142" s="245" t="s">
        <v>407</v>
      </c>
      <c r="N142" s="85">
        <v>0</v>
      </c>
      <c r="O142" s="225"/>
    </row>
    <row r="143" spans="1:16" s="4" customFormat="1" ht="63.7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245" t="s">
        <v>407</v>
      </c>
      <c r="N143" s="85">
        <v>0</v>
      </c>
      <c r="O143" s="225"/>
    </row>
    <row r="144" spans="1:16" s="4" customFormat="1" ht="63.7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493" t="s">
        <v>126</v>
      </c>
      <c r="M144" s="245" t="s">
        <v>129</v>
      </c>
      <c r="N144" s="85">
        <v>0</v>
      </c>
      <c r="O144" s="225" t="s">
        <v>2352</v>
      </c>
      <c r="P144" s="34"/>
    </row>
    <row r="145" spans="1:15" s="4" customFormat="1" ht="89.25"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494" t="s">
        <v>407</v>
      </c>
      <c r="M145" s="258">
        <v>1</v>
      </c>
      <c r="N145" s="85">
        <v>0</v>
      </c>
      <c r="O145" s="225" t="s">
        <v>2353</v>
      </c>
    </row>
    <row r="146" spans="1:15" s="4" customFormat="1" ht="63.7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377" t="s">
        <v>135</v>
      </c>
      <c r="M146" s="247" t="s">
        <v>135</v>
      </c>
      <c r="N146" s="85">
        <v>0</v>
      </c>
      <c r="O146" s="225"/>
    </row>
    <row r="147" spans="1:15" s="4" customFormat="1" ht="63.7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377" t="s">
        <v>407</v>
      </c>
      <c r="M147" s="247" t="s">
        <v>129</v>
      </c>
      <c r="N147" s="85">
        <v>0</v>
      </c>
      <c r="O147" s="225"/>
    </row>
    <row r="148" spans="1:15" s="4" customFormat="1" ht="140.25" x14ac:dyDescent="0.25">
      <c r="A148" s="82">
        <v>142</v>
      </c>
      <c r="B148" s="133" t="s">
        <v>293</v>
      </c>
      <c r="C148" s="133" t="s">
        <v>493</v>
      </c>
      <c r="D148" s="133" t="s">
        <v>300</v>
      </c>
      <c r="E148" s="122" t="s">
        <v>501</v>
      </c>
      <c r="F148" s="125" t="s">
        <v>502</v>
      </c>
      <c r="G148" s="140" t="s">
        <v>125</v>
      </c>
      <c r="H148" s="138" t="s">
        <v>125</v>
      </c>
      <c r="I148" s="133" t="s">
        <v>177</v>
      </c>
      <c r="J148" s="222" t="s">
        <v>503</v>
      </c>
      <c r="K148" s="63" t="s">
        <v>126</v>
      </c>
      <c r="L148" s="377" t="s">
        <v>407</v>
      </c>
      <c r="M148" s="247" t="s">
        <v>126</v>
      </c>
      <c r="N148" s="85">
        <v>0</v>
      </c>
      <c r="O148" s="225" t="s">
        <v>2354</v>
      </c>
    </row>
    <row r="149" spans="1:15" s="4" customFormat="1" ht="63.7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377" t="s">
        <v>407</v>
      </c>
      <c r="M149" s="247" t="s">
        <v>126</v>
      </c>
      <c r="N149" s="85">
        <v>0</v>
      </c>
      <c r="O149" s="225"/>
    </row>
    <row r="150" spans="1:15" s="4" customFormat="1" ht="216.75" x14ac:dyDescent="0.25">
      <c r="A150" s="82">
        <v>144</v>
      </c>
      <c r="B150" s="133" t="s">
        <v>293</v>
      </c>
      <c r="C150" s="133" t="s">
        <v>508</v>
      </c>
      <c r="D150" s="133" t="s">
        <v>295</v>
      </c>
      <c r="E150" s="122">
        <v>45</v>
      </c>
      <c r="F150" s="125" t="s">
        <v>509</v>
      </c>
      <c r="G150" s="140">
        <v>24</v>
      </c>
      <c r="H150" s="139">
        <v>0.1</v>
      </c>
      <c r="I150" s="133" t="s">
        <v>124</v>
      </c>
      <c r="J150" s="222">
        <v>38</v>
      </c>
      <c r="K150" s="63" t="s">
        <v>129</v>
      </c>
      <c r="L150" s="377" t="s">
        <v>129</v>
      </c>
      <c r="M150" s="245" t="s">
        <v>129</v>
      </c>
      <c r="N150" s="226">
        <v>0.1</v>
      </c>
      <c r="O150" s="225" t="s">
        <v>2355</v>
      </c>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48" t="s">
        <v>2356</v>
      </c>
      <c r="L151" s="223" t="s">
        <v>125</v>
      </c>
      <c r="M151" s="371" t="s">
        <v>2357</v>
      </c>
      <c r="N151" s="85">
        <v>0</v>
      </c>
      <c r="O151" s="225"/>
    </row>
    <row r="152" spans="1:15" s="4" customFormat="1" ht="63.75" x14ac:dyDescent="0.25">
      <c r="A152" s="82">
        <v>146</v>
      </c>
      <c r="B152" s="133" t="s">
        <v>293</v>
      </c>
      <c r="C152" s="133" t="s">
        <v>508</v>
      </c>
      <c r="D152" s="133" t="s">
        <v>295</v>
      </c>
      <c r="E152" s="122">
        <v>46</v>
      </c>
      <c r="F152" s="125" t="s">
        <v>513</v>
      </c>
      <c r="G152" s="140">
        <v>25</v>
      </c>
      <c r="H152" s="152">
        <v>0.1</v>
      </c>
      <c r="I152" s="133" t="s">
        <v>177</v>
      </c>
      <c r="J152" s="141">
        <v>39</v>
      </c>
      <c r="K152" s="63" t="s">
        <v>129</v>
      </c>
      <c r="L152" s="377" t="s">
        <v>129</v>
      </c>
      <c r="M152" s="247" t="s">
        <v>129</v>
      </c>
      <c r="N152" s="226">
        <v>0.1</v>
      </c>
      <c r="O152" s="225" t="s">
        <v>2358</v>
      </c>
    </row>
    <row r="153" spans="1:15" s="4" customFormat="1" ht="63.75" x14ac:dyDescent="0.25">
      <c r="A153" s="82">
        <v>147</v>
      </c>
      <c r="B153" s="133" t="s">
        <v>293</v>
      </c>
      <c r="C153" s="133" t="s">
        <v>508</v>
      </c>
      <c r="D153" s="133" t="s">
        <v>515</v>
      </c>
      <c r="E153" s="122">
        <v>47</v>
      </c>
      <c r="F153" s="125" t="s">
        <v>516</v>
      </c>
      <c r="G153" s="140">
        <v>26</v>
      </c>
      <c r="H153" s="152">
        <v>0.25</v>
      </c>
      <c r="I153" s="133" t="s">
        <v>177</v>
      </c>
      <c r="J153" s="141">
        <v>40</v>
      </c>
      <c r="K153" s="63" t="s">
        <v>129</v>
      </c>
      <c r="L153" s="377" t="s">
        <v>129</v>
      </c>
      <c r="M153" s="247" t="s">
        <v>126</v>
      </c>
      <c r="N153" s="226">
        <v>0</v>
      </c>
      <c r="O153" s="225" t="s">
        <v>2359</v>
      </c>
    </row>
    <row r="154" spans="1:15" s="4" customFormat="1" ht="63.75" x14ac:dyDescent="0.25">
      <c r="A154" s="82">
        <v>148</v>
      </c>
      <c r="B154" s="133" t="s">
        <v>293</v>
      </c>
      <c r="C154" s="133" t="s">
        <v>508</v>
      </c>
      <c r="D154" s="133" t="s">
        <v>515</v>
      </c>
      <c r="E154" s="122">
        <v>48</v>
      </c>
      <c r="F154" s="125" t="s">
        <v>517</v>
      </c>
      <c r="G154" s="140">
        <v>27</v>
      </c>
      <c r="H154" s="152">
        <v>0.25</v>
      </c>
      <c r="I154" s="133" t="s">
        <v>390</v>
      </c>
      <c r="J154" s="141">
        <v>41</v>
      </c>
      <c r="K154" s="5" t="s">
        <v>126</v>
      </c>
      <c r="L154" s="377" t="s">
        <v>126</v>
      </c>
      <c r="M154" s="245" t="s">
        <v>126</v>
      </c>
      <c r="N154" s="226">
        <v>0</v>
      </c>
      <c r="O154" s="225"/>
    </row>
    <row r="155" spans="1:15" s="4" customFormat="1" ht="63.75" x14ac:dyDescent="0.25">
      <c r="A155" s="82">
        <v>149</v>
      </c>
      <c r="B155" s="133" t="s">
        <v>293</v>
      </c>
      <c r="C155" s="133" t="s">
        <v>508</v>
      </c>
      <c r="D155" s="133" t="s">
        <v>515</v>
      </c>
      <c r="E155" s="122">
        <v>49</v>
      </c>
      <c r="F155" s="125" t="s">
        <v>518</v>
      </c>
      <c r="G155" s="140">
        <v>28</v>
      </c>
      <c r="H155" s="152">
        <v>0.25</v>
      </c>
      <c r="I155" s="133" t="s">
        <v>390</v>
      </c>
      <c r="J155" s="141">
        <v>42</v>
      </c>
      <c r="K155" s="63" t="s">
        <v>126</v>
      </c>
      <c r="L155" s="377" t="s">
        <v>126</v>
      </c>
      <c r="M155" s="245" t="s">
        <v>126</v>
      </c>
      <c r="N155" s="226">
        <v>0</v>
      </c>
      <c r="O155" s="225" t="s">
        <v>2360</v>
      </c>
    </row>
    <row r="156" spans="1:15" s="4" customFormat="1" ht="63.75" x14ac:dyDescent="0.25">
      <c r="A156" s="82">
        <v>150</v>
      </c>
      <c r="B156" s="133" t="s">
        <v>293</v>
      </c>
      <c r="C156" s="133" t="s">
        <v>508</v>
      </c>
      <c r="D156" s="133" t="s">
        <v>515</v>
      </c>
      <c r="E156" s="122">
        <v>50</v>
      </c>
      <c r="F156" s="125" t="s">
        <v>520</v>
      </c>
      <c r="G156" s="1422">
        <v>29</v>
      </c>
      <c r="H156" s="152">
        <v>0.05</v>
      </c>
      <c r="I156" s="133" t="s">
        <v>177</v>
      </c>
      <c r="J156" s="141">
        <v>43</v>
      </c>
      <c r="K156" s="63" t="s">
        <v>125</v>
      </c>
      <c r="L156" s="377" t="s">
        <v>407</v>
      </c>
      <c r="M156" s="247" t="s">
        <v>126</v>
      </c>
      <c r="N156" s="226">
        <v>0</v>
      </c>
      <c r="O156" s="225" t="s">
        <v>2361</v>
      </c>
    </row>
    <row r="157" spans="1:15" s="4" customFormat="1" ht="63.75" x14ac:dyDescent="0.25">
      <c r="A157" s="82">
        <v>151</v>
      </c>
      <c r="B157" s="133" t="s">
        <v>293</v>
      </c>
      <c r="C157" s="133" t="s">
        <v>508</v>
      </c>
      <c r="D157" s="133" t="s">
        <v>515</v>
      </c>
      <c r="E157" s="122" t="s">
        <v>521</v>
      </c>
      <c r="F157" s="125" t="s">
        <v>522</v>
      </c>
      <c r="G157" s="1422"/>
      <c r="H157" s="138" t="s">
        <v>125</v>
      </c>
      <c r="I157" s="133" t="s">
        <v>177</v>
      </c>
      <c r="J157" s="222" t="s">
        <v>495</v>
      </c>
      <c r="K157" s="63" t="s">
        <v>126</v>
      </c>
      <c r="L157" s="377" t="s">
        <v>129</v>
      </c>
      <c r="M157" s="247" t="s">
        <v>126</v>
      </c>
      <c r="N157" s="85">
        <v>0</v>
      </c>
      <c r="O157" s="225"/>
    </row>
    <row r="158" spans="1:15" s="4" customFormat="1" ht="63.75" x14ac:dyDescent="0.25">
      <c r="A158" s="82">
        <v>152</v>
      </c>
      <c r="B158" s="133" t="s">
        <v>293</v>
      </c>
      <c r="C158" s="133" t="s">
        <v>508</v>
      </c>
      <c r="D158" s="133" t="s">
        <v>515</v>
      </c>
      <c r="E158" s="122" t="s">
        <v>523</v>
      </c>
      <c r="F158" s="125" t="s">
        <v>524</v>
      </c>
      <c r="G158" s="1422"/>
      <c r="H158" s="138" t="s">
        <v>125</v>
      </c>
      <c r="I158" s="133" t="s">
        <v>177</v>
      </c>
      <c r="J158" s="222" t="s">
        <v>525</v>
      </c>
      <c r="K158" s="63" t="s">
        <v>126</v>
      </c>
      <c r="L158" s="377" t="s">
        <v>129</v>
      </c>
      <c r="M158" s="247" t="s">
        <v>126</v>
      </c>
      <c r="N158" s="85">
        <v>0</v>
      </c>
      <c r="O158" s="225"/>
    </row>
    <row r="159" spans="1:15" s="4" customFormat="1" ht="63.75" x14ac:dyDescent="0.25">
      <c r="A159" s="82">
        <v>153</v>
      </c>
      <c r="B159" s="133" t="s">
        <v>293</v>
      </c>
      <c r="C159" s="133" t="s">
        <v>508</v>
      </c>
      <c r="D159" s="133" t="s">
        <v>515</v>
      </c>
      <c r="E159" s="122" t="s">
        <v>526</v>
      </c>
      <c r="F159" s="125" t="s">
        <v>527</v>
      </c>
      <c r="G159" s="1422"/>
      <c r="H159" s="138" t="s">
        <v>125</v>
      </c>
      <c r="I159" s="133" t="s">
        <v>390</v>
      </c>
      <c r="J159" s="222" t="s">
        <v>528</v>
      </c>
      <c r="K159" s="63" t="s">
        <v>126</v>
      </c>
      <c r="L159" s="377" t="s">
        <v>129</v>
      </c>
      <c r="M159" s="247" t="s">
        <v>126</v>
      </c>
      <c r="N159" s="85">
        <v>0</v>
      </c>
      <c r="O159" s="225"/>
    </row>
    <row r="160" spans="1:15" s="4" customFormat="1" ht="63.75" x14ac:dyDescent="0.25">
      <c r="A160" s="82">
        <v>154</v>
      </c>
      <c r="B160" s="133" t="s">
        <v>293</v>
      </c>
      <c r="C160" s="133" t="s">
        <v>508</v>
      </c>
      <c r="D160" s="133" t="s">
        <v>515</v>
      </c>
      <c r="E160" s="122" t="s">
        <v>529</v>
      </c>
      <c r="F160" s="125" t="s">
        <v>530</v>
      </c>
      <c r="G160" s="1405"/>
      <c r="H160" s="138" t="s">
        <v>125</v>
      </c>
      <c r="I160" s="133" t="s">
        <v>390</v>
      </c>
      <c r="J160" s="222" t="s">
        <v>531</v>
      </c>
      <c r="K160" s="63" t="s">
        <v>126</v>
      </c>
      <c r="L160" s="377" t="s">
        <v>129</v>
      </c>
      <c r="M160" s="247" t="s">
        <v>126</v>
      </c>
      <c r="N160" s="85">
        <v>0</v>
      </c>
      <c r="O160" s="225" t="s">
        <v>2362</v>
      </c>
    </row>
    <row r="161" spans="1:15" s="4" customFormat="1" ht="89.25" x14ac:dyDescent="0.25">
      <c r="A161" s="82">
        <v>155</v>
      </c>
      <c r="B161" s="133" t="s">
        <v>293</v>
      </c>
      <c r="C161" s="133" t="s">
        <v>532</v>
      </c>
      <c r="D161" s="133" t="s">
        <v>295</v>
      </c>
      <c r="E161" s="122">
        <v>51</v>
      </c>
      <c r="F161" s="125" t="s">
        <v>533</v>
      </c>
      <c r="G161" s="140">
        <v>30</v>
      </c>
      <c r="H161" s="139">
        <v>0.1</v>
      </c>
      <c r="I161" s="133" t="s">
        <v>124</v>
      </c>
      <c r="J161" s="222">
        <v>44</v>
      </c>
      <c r="K161" s="5" t="s">
        <v>129</v>
      </c>
      <c r="L161" s="377" t="s">
        <v>129</v>
      </c>
      <c r="M161" s="245" t="s">
        <v>129</v>
      </c>
      <c r="N161" s="226">
        <v>0.1</v>
      </c>
      <c r="O161" s="225" t="s">
        <v>2363</v>
      </c>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57" t="s">
        <v>2364</v>
      </c>
      <c r="L162" s="223" t="s">
        <v>125</v>
      </c>
      <c r="M162" s="142" t="s">
        <v>2365</v>
      </c>
      <c r="N162" s="85">
        <v>0</v>
      </c>
      <c r="O162" s="225" t="s">
        <v>2366</v>
      </c>
    </row>
    <row r="163" spans="1:15" s="4" customFormat="1" ht="63.7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377" t="s">
        <v>129</v>
      </c>
      <c r="M163" s="245" t="s">
        <v>129</v>
      </c>
      <c r="N163" s="85">
        <v>0</v>
      </c>
      <c r="O163" s="225"/>
    </row>
    <row r="164" spans="1:15" s="4" customFormat="1" ht="63.7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226">
        <v>0.1</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247" t="s">
        <v>129</v>
      </c>
      <c r="N165" s="226">
        <v>0.25</v>
      </c>
      <c r="O165" s="225" t="s">
        <v>2367</v>
      </c>
    </row>
    <row r="166" spans="1:15" s="4" customFormat="1" ht="63.75" x14ac:dyDescent="0.25">
      <c r="A166" s="82">
        <v>160</v>
      </c>
      <c r="B166" s="133" t="s">
        <v>293</v>
      </c>
      <c r="C166" s="133" t="s">
        <v>532</v>
      </c>
      <c r="D166" s="133" t="s">
        <v>354</v>
      </c>
      <c r="E166" s="122">
        <v>54</v>
      </c>
      <c r="F166" s="125" t="s">
        <v>541</v>
      </c>
      <c r="G166" s="140">
        <v>33</v>
      </c>
      <c r="H166" s="152">
        <v>0.1</v>
      </c>
      <c r="I166" s="133" t="s">
        <v>177</v>
      </c>
      <c r="J166" s="222">
        <v>46</v>
      </c>
      <c r="K166" s="63" t="s">
        <v>129</v>
      </c>
      <c r="L166" s="377" t="s">
        <v>129</v>
      </c>
      <c r="M166" s="247" t="s">
        <v>129</v>
      </c>
      <c r="N166" s="226">
        <v>0.1</v>
      </c>
      <c r="O166" s="225" t="s">
        <v>2368</v>
      </c>
    </row>
    <row r="167" spans="1:15" s="4" customFormat="1" ht="114.75" x14ac:dyDescent="0.25">
      <c r="A167" s="82">
        <v>161</v>
      </c>
      <c r="B167" s="133" t="s">
        <v>293</v>
      </c>
      <c r="C167" s="133" t="s">
        <v>542</v>
      </c>
      <c r="D167" s="133" t="s">
        <v>295</v>
      </c>
      <c r="E167" s="122">
        <v>55</v>
      </c>
      <c r="F167" s="125" t="s">
        <v>543</v>
      </c>
      <c r="G167" s="140">
        <v>34</v>
      </c>
      <c r="H167" s="139">
        <v>0.1</v>
      </c>
      <c r="I167" s="133" t="s">
        <v>124</v>
      </c>
      <c r="J167" s="141">
        <v>47</v>
      </c>
      <c r="K167" s="483" t="s">
        <v>129</v>
      </c>
      <c r="L167" s="377" t="s">
        <v>129</v>
      </c>
      <c r="M167" s="245" t="s">
        <v>129</v>
      </c>
      <c r="N167" s="226">
        <v>0.1</v>
      </c>
      <c r="O167" s="225" t="s">
        <v>2369</v>
      </c>
    </row>
    <row r="168" spans="1:15" s="4" customFormat="1" ht="89.25" x14ac:dyDescent="0.25">
      <c r="A168" s="82">
        <v>162</v>
      </c>
      <c r="B168" s="133" t="s">
        <v>293</v>
      </c>
      <c r="C168" s="133" t="s">
        <v>542</v>
      </c>
      <c r="D168" s="133" t="s">
        <v>295</v>
      </c>
      <c r="E168" s="122" t="s">
        <v>544</v>
      </c>
      <c r="F168" s="125" t="s">
        <v>545</v>
      </c>
      <c r="G168" s="140" t="s">
        <v>125</v>
      </c>
      <c r="H168" s="138" t="s">
        <v>125</v>
      </c>
      <c r="I168" s="133" t="s">
        <v>166</v>
      </c>
      <c r="J168" s="222" t="s">
        <v>125</v>
      </c>
      <c r="K168" s="132" t="s">
        <v>2370</v>
      </c>
      <c r="L168" s="223" t="s">
        <v>125</v>
      </c>
      <c r="M168" s="142" t="s">
        <v>2371</v>
      </c>
      <c r="N168" s="85">
        <v>0</v>
      </c>
      <c r="O168" s="225"/>
    </row>
    <row r="169" spans="1:15" s="4" customFormat="1" ht="63.75" x14ac:dyDescent="0.25">
      <c r="A169" s="82">
        <v>163</v>
      </c>
      <c r="B169" s="133" t="s">
        <v>293</v>
      </c>
      <c r="C169" s="133" t="s">
        <v>542</v>
      </c>
      <c r="D169" s="133" t="s">
        <v>295</v>
      </c>
      <c r="E169" s="122">
        <v>56</v>
      </c>
      <c r="F169" s="125" t="s">
        <v>547</v>
      </c>
      <c r="G169" s="140">
        <v>35</v>
      </c>
      <c r="H169" s="139">
        <v>0.2</v>
      </c>
      <c r="I169" s="133" t="s">
        <v>177</v>
      </c>
      <c r="J169" s="141">
        <v>48</v>
      </c>
      <c r="K169" s="483" t="s">
        <v>129</v>
      </c>
      <c r="L169" s="377" t="s">
        <v>129</v>
      </c>
      <c r="M169" s="247" t="s">
        <v>129</v>
      </c>
      <c r="N169" s="226">
        <v>0.2</v>
      </c>
      <c r="O169" s="225"/>
    </row>
    <row r="170" spans="1:15" s="4" customFormat="1" ht="63.75" x14ac:dyDescent="0.25">
      <c r="A170" s="82">
        <v>164</v>
      </c>
      <c r="B170" s="133" t="s">
        <v>293</v>
      </c>
      <c r="C170" s="133" t="s">
        <v>542</v>
      </c>
      <c r="D170" s="133" t="s">
        <v>295</v>
      </c>
      <c r="E170" s="122">
        <v>57</v>
      </c>
      <c r="F170" s="125" t="s">
        <v>548</v>
      </c>
      <c r="G170" s="1422">
        <v>36</v>
      </c>
      <c r="H170" s="152">
        <v>0.2</v>
      </c>
      <c r="I170" s="133" t="s">
        <v>177</v>
      </c>
      <c r="J170" s="222" t="s">
        <v>125</v>
      </c>
      <c r="K170" s="483" t="s">
        <v>129</v>
      </c>
      <c r="L170" s="223" t="s">
        <v>125</v>
      </c>
      <c r="M170" s="247" t="s">
        <v>129</v>
      </c>
      <c r="N170" s="226">
        <v>0.2</v>
      </c>
      <c r="O170" s="225"/>
    </row>
    <row r="171" spans="1:15" s="4" customFormat="1" ht="63.75" x14ac:dyDescent="0.25">
      <c r="A171" s="82">
        <v>165</v>
      </c>
      <c r="B171" s="133" t="s">
        <v>293</v>
      </c>
      <c r="C171" s="133" t="s">
        <v>542</v>
      </c>
      <c r="D171" s="133" t="s">
        <v>295</v>
      </c>
      <c r="E171" s="122" t="s">
        <v>549</v>
      </c>
      <c r="F171" s="125" t="s">
        <v>550</v>
      </c>
      <c r="G171" s="1422"/>
      <c r="H171" s="138" t="s">
        <v>125</v>
      </c>
      <c r="I171" s="133" t="s">
        <v>177</v>
      </c>
      <c r="J171" s="222" t="s">
        <v>125</v>
      </c>
      <c r="K171" s="483" t="s">
        <v>129</v>
      </c>
      <c r="L171" s="223" t="s">
        <v>125</v>
      </c>
      <c r="M171" s="247" t="s">
        <v>129</v>
      </c>
      <c r="N171" s="85">
        <v>0</v>
      </c>
      <c r="O171" s="225"/>
    </row>
    <row r="172" spans="1:15" s="4" customFormat="1" ht="63.75" x14ac:dyDescent="0.25">
      <c r="A172" s="82">
        <v>166</v>
      </c>
      <c r="B172" s="133" t="s">
        <v>293</v>
      </c>
      <c r="C172" s="133" t="s">
        <v>542</v>
      </c>
      <c r="D172" s="133" t="s">
        <v>295</v>
      </c>
      <c r="E172" s="122" t="s">
        <v>551</v>
      </c>
      <c r="F172" s="125" t="s">
        <v>552</v>
      </c>
      <c r="G172" s="1422"/>
      <c r="H172" s="138" t="s">
        <v>125</v>
      </c>
      <c r="I172" s="133" t="s">
        <v>177</v>
      </c>
      <c r="J172" s="222" t="s">
        <v>125</v>
      </c>
      <c r="K172" s="483" t="s">
        <v>129</v>
      </c>
      <c r="L172" s="223" t="s">
        <v>125</v>
      </c>
      <c r="M172" s="247" t="s">
        <v>129</v>
      </c>
      <c r="N172" s="85">
        <v>0</v>
      </c>
      <c r="O172" s="225"/>
    </row>
    <row r="173" spans="1:15" s="4" customFormat="1" ht="63.75" x14ac:dyDescent="0.25">
      <c r="A173" s="82">
        <v>167</v>
      </c>
      <c r="B173" s="133" t="s">
        <v>293</v>
      </c>
      <c r="C173" s="133" t="s">
        <v>542</v>
      </c>
      <c r="D173" s="133" t="s">
        <v>295</v>
      </c>
      <c r="E173" s="122" t="s">
        <v>553</v>
      </c>
      <c r="F173" s="125" t="s">
        <v>554</v>
      </c>
      <c r="G173" s="1422"/>
      <c r="H173" s="138" t="s">
        <v>125</v>
      </c>
      <c r="I173" s="133" t="s">
        <v>177</v>
      </c>
      <c r="J173" s="222" t="s">
        <v>125</v>
      </c>
      <c r="K173" s="483" t="s">
        <v>126</v>
      </c>
      <c r="L173" s="223" t="s">
        <v>125</v>
      </c>
      <c r="M173" s="247" t="s">
        <v>126</v>
      </c>
      <c r="N173" s="85">
        <v>0</v>
      </c>
      <c r="O173" s="225"/>
    </row>
    <row r="174" spans="1:15" s="4" customFormat="1" ht="63.75" x14ac:dyDescent="0.25">
      <c r="A174" s="82">
        <v>168</v>
      </c>
      <c r="B174" s="133" t="s">
        <v>293</v>
      </c>
      <c r="C174" s="133" t="s">
        <v>542</v>
      </c>
      <c r="D174" s="133" t="s">
        <v>295</v>
      </c>
      <c r="E174" s="122" t="s">
        <v>555</v>
      </c>
      <c r="F174" s="125" t="s">
        <v>556</v>
      </c>
      <c r="G174" s="1422"/>
      <c r="H174" s="138" t="s">
        <v>125</v>
      </c>
      <c r="I174" s="133" t="s">
        <v>177</v>
      </c>
      <c r="J174" s="222" t="s">
        <v>125</v>
      </c>
      <c r="K174" s="483" t="s">
        <v>126</v>
      </c>
      <c r="L174" s="223" t="s">
        <v>125</v>
      </c>
      <c r="M174" s="247" t="s">
        <v>126</v>
      </c>
      <c r="N174" s="85">
        <v>0</v>
      </c>
      <c r="O174" s="225"/>
    </row>
    <row r="175" spans="1:15" s="4" customFormat="1" ht="63.75" x14ac:dyDescent="0.25">
      <c r="A175" s="82">
        <v>169</v>
      </c>
      <c r="B175" s="133" t="s">
        <v>293</v>
      </c>
      <c r="C175" s="133" t="s">
        <v>542</v>
      </c>
      <c r="D175" s="133" t="s">
        <v>295</v>
      </c>
      <c r="E175" s="122" t="s">
        <v>557</v>
      </c>
      <c r="F175" s="125" t="s">
        <v>558</v>
      </c>
      <c r="G175" s="1422"/>
      <c r="H175" s="138" t="s">
        <v>125</v>
      </c>
      <c r="I175" s="133" t="s">
        <v>177</v>
      </c>
      <c r="J175" s="222" t="s">
        <v>125</v>
      </c>
      <c r="K175" s="483" t="s">
        <v>126</v>
      </c>
      <c r="L175" s="223" t="s">
        <v>125</v>
      </c>
      <c r="M175" s="247" t="s">
        <v>126</v>
      </c>
      <c r="N175" s="85">
        <v>0</v>
      </c>
      <c r="O175" s="225"/>
    </row>
    <row r="176" spans="1:15" s="4" customFormat="1" ht="63.75" x14ac:dyDescent="0.25">
      <c r="A176" s="82">
        <v>170</v>
      </c>
      <c r="B176" s="133" t="s">
        <v>293</v>
      </c>
      <c r="C176" s="133" t="s">
        <v>542</v>
      </c>
      <c r="D176" s="133" t="s">
        <v>295</v>
      </c>
      <c r="E176" s="122" t="s">
        <v>559</v>
      </c>
      <c r="F176" s="125" t="s">
        <v>560</v>
      </c>
      <c r="G176" s="1405"/>
      <c r="H176" s="138" t="s">
        <v>125</v>
      </c>
      <c r="I176" s="133" t="s">
        <v>177</v>
      </c>
      <c r="J176" s="222" t="s">
        <v>125</v>
      </c>
      <c r="K176" s="483" t="s">
        <v>129</v>
      </c>
      <c r="L176" s="223" t="s">
        <v>125</v>
      </c>
      <c r="M176" s="247" t="s">
        <v>129</v>
      </c>
      <c r="N176" s="85">
        <v>0</v>
      </c>
      <c r="O176" s="225"/>
    </row>
    <row r="177" spans="1:15" s="4" customFormat="1" ht="63.75" x14ac:dyDescent="0.25">
      <c r="A177" s="82">
        <v>171</v>
      </c>
      <c r="B177" s="133" t="s">
        <v>293</v>
      </c>
      <c r="C177" s="133" t="s">
        <v>542</v>
      </c>
      <c r="D177" s="133" t="s">
        <v>515</v>
      </c>
      <c r="E177" s="122">
        <v>58</v>
      </c>
      <c r="F177" s="125" t="s">
        <v>561</v>
      </c>
      <c r="G177" s="140">
        <v>37</v>
      </c>
      <c r="H177" s="138" t="s">
        <v>125</v>
      </c>
      <c r="I177" s="133" t="s">
        <v>177</v>
      </c>
      <c r="J177" s="153">
        <v>49</v>
      </c>
      <c r="K177" s="483" t="s">
        <v>129</v>
      </c>
      <c r="L177" s="377" t="s">
        <v>407</v>
      </c>
      <c r="M177" s="259" t="s">
        <v>129</v>
      </c>
      <c r="N177" s="229">
        <v>0</v>
      </c>
      <c r="O177" s="230" t="s">
        <v>562</v>
      </c>
    </row>
    <row r="178" spans="1:15" s="4" customFormat="1" ht="63.75" x14ac:dyDescent="0.25">
      <c r="A178" s="82">
        <v>172</v>
      </c>
      <c r="B178" s="133" t="s">
        <v>293</v>
      </c>
      <c r="C178" s="133" t="s">
        <v>542</v>
      </c>
      <c r="D178" s="133" t="s">
        <v>515</v>
      </c>
      <c r="E178" s="122" t="s">
        <v>563</v>
      </c>
      <c r="F178" s="125" t="s">
        <v>564</v>
      </c>
      <c r="G178" s="140">
        <v>37</v>
      </c>
      <c r="H178" s="139">
        <v>0.15</v>
      </c>
      <c r="I178" s="133" t="s">
        <v>124</v>
      </c>
      <c r="J178" s="141" t="s">
        <v>565</v>
      </c>
      <c r="K178" s="483" t="s">
        <v>129</v>
      </c>
      <c r="L178" s="377" t="s">
        <v>129</v>
      </c>
      <c r="M178" s="245" t="s">
        <v>129</v>
      </c>
      <c r="N178" s="226">
        <v>0.15</v>
      </c>
      <c r="O178" s="225"/>
    </row>
    <row r="179" spans="1:15" s="4" customFormat="1" ht="63.75" x14ac:dyDescent="0.25">
      <c r="A179" s="82">
        <v>173</v>
      </c>
      <c r="B179" s="133" t="s">
        <v>293</v>
      </c>
      <c r="C179" s="133" t="s">
        <v>542</v>
      </c>
      <c r="D179" s="133" t="s">
        <v>515</v>
      </c>
      <c r="E179" s="122" t="s">
        <v>566</v>
      </c>
      <c r="F179" s="125" t="s">
        <v>567</v>
      </c>
      <c r="G179" s="140">
        <v>37</v>
      </c>
      <c r="H179" s="139">
        <v>0.15</v>
      </c>
      <c r="I179" s="133" t="s">
        <v>124</v>
      </c>
      <c r="J179" s="141" t="s">
        <v>568</v>
      </c>
      <c r="K179" s="483" t="s">
        <v>129</v>
      </c>
      <c r="L179" s="377" t="s">
        <v>126</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483" t="s">
        <v>129</v>
      </c>
      <c r="L180" s="377" t="s">
        <v>407</v>
      </c>
      <c r="M180" s="247" t="s">
        <v>129</v>
      </c>
      <c r="N180" s="226">
        <v>0.1</v>
      </c>
      <c r="O180" s="225"/>
    </row>
    <row r="181" spans="1:15" s="4" customFormat="1" ht="63.75" x14ac:dyDescent="0.25">
      <c r="A181" s="82">
        <v>175</v>
      </c>
      <c r="B181" s="133" t="s">
        <v>293</v>
      </c>
      <c r="C181" s="133" t="s">
        <v>542</v>
      </c>
      <c r="D181" s="133" t="s">
        <v>515</v>
      </c>
      <c r="E181" s="122" t="s">
        <v>571</v>
      </c>
      <c r="F181" s="125" t="s">
        <v>564</v>
      </c>
      <c r="G181" s="1422"/>
      <c r="H181" s="138" t="s">
        <v>125</v>
      </c>
      <c r="I181" s="133" t="s">
        <v>177</v>
      </c>
      <c r="J181" s="222" t="s">
        <v>521</v>
      </c>
      <c r="K181" s="483" t="s">
        <v>129</v>
      </c>
      <c r="L181" s="377" t="s">
        <v>129</v>
      </c>
      <c r="M181" s="247" t="s">
        <v>129</v>
      </c>
      <c r="N181" s="85">
        <v>0</v>
      </c>
      <c r="O181" s="225"/>
    </row>
    <row r="182" spans="1:15" s="4" customFormat="1" ht="63.75" x14ac:dyDescent="0.25">
      <c r="A182" s="82">
        <v>176</v>
      </c>
      <c r="B182" s="133" t="s">
        <v>293</v>
      </c>
      <c r="C182" s="133" t="s">
        <v>542</v>
      </c>
      <c r="D182" s="133" t="s">
        <v>515</v>
      </c>
      <c r="E182" s="122" t="s">
        <v>572</v>
      </c>
      <c r="F182" s="125" t="s">
        <v>573</v>
      </c>
      <c r="G182" s="1422"/>
      <c r="H182" s="138" t="s">
        <v>125</v>
      </c>
      <c r="I182" s="133" t="s">
        <v>177</v>
      </c>
      <c r="J182" s="222" t="s">
        <v>523</v>
      </c>
      <c r="K182" s="483" t="s">
        <v>129</v>
      </c>
      <c r="L182" s="377" t="s">
        <v>126</v>
      </c>
      <c r="M182" s="247" t="s">
        <v>129</v>
      </c>
      <c r="N182" s="85">
        <v>0</v>
      </c>
      <c r="O182" s="225"/>
    </row>
    <row r="183" spans="1:15" s="4" customFormat="1" ht="63.75" x14ac:dyDescent="0.25">
      <c r="A183" s="82">
        <v>177</v>
      </c>
      <c r="B183" s="133" t="s">
        <v>293</v>
      </c>
      <c r="C183" s="133" t="s">
        <v>542</v>
      </c>
      <c r="D183" s="133" t="s">
        <v>515</v>
      </c>
      <c r="E183" s="122" t="s">
        <v>574</v>
      </c>
      <c r="F183" s="125" t="s">
        <v>575</v>
      </c>
      <c r="G183" s="1405"/>
      <c r="H183" s="138" t="s">
        <v>125</v>
      </c>
      <c r="I183" s="133" t="s">
        <v>177</v>
      </c>
      <c r="J183" s="222" t="s">
        <v>526</v>
      </c>
      <c r="K183" s="483" t="s">
        <v>126</v>
      </c>
      <c r="L183" s="377" t="s">
        <v>126</v>
      </c>
      <c r="M183" s="247" t="s">
        <v>126</v>
      </c>
      <c r="N183" s="85">
        <v>0</v>
      </c>
      <c r="O183" s="225"/>
    </row>
    <row r="184" spans="1:15" s="4" customFormat="1" ht="63.75" x14ac:dyDescent="0.25">
      <c r="A184" s="82">
        <v>178</v>
      </c>
      <c r="B184" s="133" t="s">
        <v>293</v>
      </c>
      <c r="C184" s="133" t="s">
        <v>542</v>
      </c>
      <c r="D184" s="133" t="s">
        <v>515</v>
      </c>
      <c r="E184" s="122">
        <v>60</v>
      </c>
      <c r="F184" s="125" t="s">
        <v>576</v>
      </c>
      <c r="G184" s="140">
        <v>39</v>
      </c>
      <c r="H184" s="152">
        <v>0.1</v>
      </c>
      <c r="I184" s="133" t="s">
        <v>124</v>
      </c>
      <c r="J184" s="222">
        <v>51</v>
      </c>
      <c r="K184" s="483" t="s">
        <v>129</v>
      </c>
      <c r="L184" s="377" t="s">
        <v>129</v>
      </c>
      <c r="M184" s="249" t="s">
        <v>129</v>
      </c>
      <c r="N184" s="226">
        <v>0.1</v>
      </c>
      <c r="O184" s="225"/>
    </row>
    <row r="185" spans="1:15" s="4" customFormat="1" ht="89.25" x14ac:dyDescent="0.25">
      <c r="A185" s="82">
        <v>179</v>
      </c>
      <c r="B185" s="133" t="s">
        <v>293</v>
      </c>
      <c r="C185" s="133" t="s">
        <v>578</v>
      </c>
      <c r="D185" s="133" t="s">
        <v>578</v>
      </c>
      <c r="E185" s="122">
        <v>61</v>
      </c>
      <c r="F185" s="125" t="s">
        <v>579</v>
      </c>
      <c r="G185" s="140" t="s">
        <v>125</v>
      </c>
      <c r="H185" s="138" t="s">
        <v>125</v>
      </c>
      <c r="I185" s="133" t="s">
        <v>135</v>
      </c>
      <c r="J185" s="222">
        <v>52</v>
      </c>
      <c r="K185" s="5" t="s">
        <v>135</v>
      </c>
      <c r="L185" s="377" t="s">
        <v>135</v>
      </c>
      <c r="M185" s="259" t="s">
        <v>135</v>
      </c>
      <c r="N185" s="85">
        <v>0</v>
      </c>
      <c r="O185" s="225"/>
    </row>
    <row r="186" spans="1:15" s="4" customFormat="1" ht="63.7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377" t="s">
        <v>129</v>
      </c>
      <c r="M186" s="245" t="s">
        <v>129</v>
      </c>
      <c r="N186" s="661">
        <v>0.125</v>
      </c>
      <c r="O186" s="225" t="s">
        <v>2372</v>
      </c>
    </row>
    <row r="187" spans="1:15" s="4" customFormat="1" ht="63.7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377" t="s">
        <v>126</v>
      </c>
      <c r="M187" s="245" t="s">
        <v>129</v>
      </c>
      <c r="N187" s="661">
        <v>0.125</v>
      </c>
      <c r="O187" s="225" t="s">
        <v>2373</v>
      </c>
    </row>
    <row r="188" spans="1:15" s="4" customFormat="1" ht="63.7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377" t="s">
        <v>129</v>
      </c>
      <c r="M188" s="245" t="s">
        <v>129</v>
      </c>
      <c r="N188" s="661">
        <v>0.125</v>
      </c>
      <c r="O188" s="225" t="s">
        <v>2374</v>
      </c>
    </row>
    <row r="189" spans="1:15" s="4" customFormat="1" ht="63.7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377" t="s">
        <v>129</v>
      </c>
      <c r="M189" s="245" t="s">
        <v>129</v>
      </c>
      <c r="N189" s="661">
        <v>0.125</v>
      </c>
      <c r="O189" s="225" t="s">
        <v>2375</v>
      </c>
    </row>
    <row r="190" spans="1:15" s="4" customFormat="1" ht="63.7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377" t="s">
        <v>129</v>
      </c>
      <c r="M190" s="245" t="s">
        <v>129</v>
      </c>
      <c r="N190" s="661">
        <v>0.125</v>
      </c>
      <c r="O190" s="225" t="s">
        <v>2376</v>
      </c>
    </row>
    <row r="191" spans="1:15" s="4" customFormat="1" ht="63.7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377" t="s">
        <v>129</v>
      </c>
      <c r="M191" s="245" t="s">
        <v>129</v>
      </c>
      <c r="N191" s="661">
        <v>0.125</v>
      </c>
      <c r="O191" s="225" t="s">
        <v>2377</v>
      </c>
    </row>
    <row r="192" spans="1:15" s="4" customFormat="1" ht="63.75" x14ac:dyDescent="0.25">
      <c r="A192" s="82">
        <v>186</v>
      </c>
      <c r="B192" s="133" t="s">
        <v>293</v>
      </c>
      <c r="C192" s="133" t="s">
        <v>578</v>
      </c>
      <c r="D192" s="133" t="s">
        <v>354</v>
      </c>
      <c r="E192" s="122" t="s">
        <v>594</v>
      </c>
      <c r="F192" s="125" t="s">
        <v>595</v>
      </c>
      <c r="G192" s="140">
        <v>40</v>
      </c>
      <c r="H192" s="152">
        <v>0.125</v>
      </c>
      <c r="I192" s="133" t="s">
        <v>124</v>
      </c>
      <c r="J192" s="222" t="s">
        <v>596</v>
      </c>
      <c r="K192" s="5" t="s">
        <v>126</v>
      </c>
      <c r="L192" s="377" t="s">
        <v>126</v>
      </c>
      <c r="M192" s="245" t="s">
        <v>126</v>
      </c>
      <c r="N192" s="226">
        <v>0</v>
      </c>
      <c r="O192" s="225" t="s">
        <v>2378</v>
      </c>
    </row>
    <row r="193" spans="1:15" s="4" customFormat="1" ht="63.7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377" t="s">
        <v>129</v>
      </c>
      <c r="M193" s="245" t="s">
        <v>129</v>
      </c>
      <c r="N193" s="661">
        <v>0.125</v>
      </c>
      <c r="O193" s="225" t="s">
        <v>2379</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418" t="s">
        <v>129</v>
      </c>
      <c r="M194" s="245" t="s">
        <v>126</v>
      </c>
      <c r="N194" s="226">
        <v>0</v>
      </c>
      <c r="O194" s="225" t="s">
        <v>2380</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63" t="s">
        <v>434</v>
      </c>
      <c r="L195" s="223" t="s">
        <v>125</v>
      </c>
      <c r="M195" s="142" t="s">
        <v>407</v>
      </c>
      <c r="N195" s="85">
        <v>0</v>
      </c>
      <c r="O195" s="225"/>
    </row>
    <row r="196" spans="1:15" s="4" customFormat="1" ht="102"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1314</v>
      </c>
      <c r="L212" s="223" t="s">
        <v>125</v>
      </c>
      <c r="M212" s="245" t="s">
        <v>1314</v>
      </c>
      <c r="N212" s="85">
        <v>0</v>
      </c>
      <c r="O212" s="225"/>
    </row>
    <row r="213" spans="1:15" s="4" customFormat="1" ht="63.75" x14ac:dyDescent="0.25">
      <c r="A213" s="82">
        <v>207</v>
      </c>
      <c r="B213" s="133" t="s">
        <v>601</v>
      </c>
      <c r="C213" s="133" t="s">
        <v>644</v>
      </c>
      <c r="D213" s="133" t="s">
        <v>644</v>
      </c>
      <c r="E213" s="122">
        <v>65</v>
      </c>
      <c r="F213" s="125" t="s">
        <v>645</v>
      </c>
      <c r="G213" s="140" t="s">
        <v>125</v>
      </c>
      <c r="H213" s="138" t="s">
        <v>125</v>
      </c>
      <c r="I213" s="133" t="s">
        <v>177</v>
      </c>
      <c r="J213" s="228">
        <v>54</v>
      </c>
      <c r="K213" s="63" t="s">
        <v>129</v>
      </c>
      <c r="L213" s="419" t="s">
        <v>407</v>
      </c>
      <c r="M213" s="249" t="s">
        <v>129</v>
      </c>
      <c r="N213" s="229">
        <v>0</v>
      </c>
      <c r="O213" s="230" t="s">
        <v>562</v>
      </c>
    </row>
    <row r="214" spans="1:15" s="4" customFormat="1" ht="63.75" x14ac:dyDescent="0.25">
      <c r="A214" s="82">
        <v>208</v>
      </c>
      <c r="B214" s="133" t="s">
        <v>601</v>
      </c>
      <c r="C214" s="133" t="s">
        <v>644</v>
      </c>
      <c r="D214" s="133" t="s">
        <v>644</v>
      </c>
      <c r="E214" s="122" t="s">
        <v>646</v>
      </c>
      <c r="F214" s="125" t="s">
        <v>647</v>
      </c>
      <c r="G214" s="140" t="s">
        <v>125</v>
      </c>
      <c r="H214" s="138" t="s">
        <v>125</v>
      </c>
      <c r="I214" s="133" t="s">
        <v>177</v>
      </c>
      <c r="J214" s="222" t="s">
        <v>648</v>
      </c>
      <c r="K214" s="63" t="s">
        <v>129</v>
      </c>
      <c r="L214" s="419" t="s">
        <v>129</v>
      </c>
      <c r="M214" s="245" t="s">
        <v>129</v>
      </c>
      <c r="N214" s="85">
        <v>0</v>
      </c>
      <c r="O214" s="225"/>
    </row>
    <row r="215" spans="1:15" s="4" customFormat="1" ht="63.75" x14ac:dyDescent="0.25">
      <c r="A215" s="82">
        <v>209</v>
      </c>
      <c r="B215" s="133" t="s">
        <v>601</v>
      </c>
      <c r="C215" s="133" t="s">
        <v>644</v>
      </c>
      <c r="D215" s="133" t="s">
        <v>644</v>
      </c>
      <c r="E215" s="122" t="s">
        <v>649</v>
      </c>
      <c r="F215" s="125" t="s">
        <v>650</v>
      </c>
      <c r="G215" s="140" t="s">
        <v>125</v>
      </c>
      <c r="H215" s="138" t="s">
        <v>125</v>
      </c>
      <c r="I215" s="133" t="s">
        <v>177</v>
      </c>
      <c r="J215" s="222" t="s">
        <v>651</v>
      </c>
      <c r="K215" s="63" t="s">
        <v>129</v>
      </c>
      <c r="L215" s="419" t="s">
        <v>129</v>
      </c>
      <c r="M215" s="245" t="s">
        <v>129</v>
      </c>
      <c r="N215" s="85">
        <v>0</v>
      </c>
      <c r="O215" s="225"/>
    </row>
    <row r="216" spans="1:15" s="4" customFormat="1" ht="63.75" x14ac:dyDescent="0.25">
      <c r="A216" s="82">
        <v>210</v>
      </c>
      <c r="B216" s="133" t="s">
        <v>601</v>
      </c>
      <c r="C216" s="133" t="s">
        <v>644</v>
      </c>
      <c r="D216" s="133" t="s">
        <v>644</v>
      </c>
      <c r="E216" s="122" t="s">
        <v>652</v>
      </c>
      <c r="F216" s="125" t="s">
        <v>653</v>
      </c>
      <c r="G216" s="140" t="s">
        <v>125</v>
      </c>
      <c r="H216" s="138" t="s">
        <v>125</v>
      </c>
      <c r="I216" s="133" t="s">
        <v>177</v>
      </c>
      <c r="J216" s="222" t="s">
        <v>654</v>
      </c>
      <c r="K216" s="63" t="s">
        <v>129</v>
      </c>
      <c r="L216" s="419" t="s">
        <v>129</v>
      </c>
      <c r="M216" s="245" t="s">
        <v>129</v>
      </c>
      <c r="N216" s="85">
        <v>0</v>
      </c>
      <c r="O216" s="225"/>
    </row>
    <row r="217" spans="1:15" s="4" customFormat="1" ht="63.7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45" t="s">
        <v>126</v>
      </c>
      <c r="N217" s="85">
        <v>0</v>
      </c>
      <c r="O217" s="225"/>
    </row>
    <row r="218" spans="1:15" s="4" customFormat="1" ht="63.7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5" t="s">
        <v>126</v>
      </c>
      <c r="N218" s="85">
        <v>0</v>
      </c>
      <c r="O218" s="225"/>
    </row>
    <row r="219" spans="1:15" s="4" customFormat="1" ht="63.7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126</v>
      </c>
      <c r="N219" s="85">
        <v>0</v>
      </c>
      <c r="O219" s="225"/>
    </row>
    <row r="220" spans="1:15" s="4" customFormat="1" ht="63.7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126</v>
      </c>
      <c r="N220" s="85">
        <v>0</v>
      </c>
      <c r="O220" s="225"/>
    </row>
    <row r="221" spans="1:15" s="4" customFormat="1" ht="63.7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126</v>
      </c>
      <c r="N221" s="85">
        <v>0</v>
      </c>
      <c r="O221" s="225"/>
    </row>
    <row r="222" spans="1:15" s="4" customFormat="1" ht="63.75"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462" t="s">
        <v>2381</v>
      </c>
      <c r="M222" s="463" t="s">
        <v>407</v>
      </c>
      <c r="N222" s="85">
        <v>0</v>
      </c>
      <c r="O222" s="225" t="s">
        <v>2382</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418" t="s">
        <v>126</v>
      </c>
      <c r="M223" s="245" t="s">
        <v>126</v>
      </c>
      <c r="N223" s="226">
        <v>0</v>
      </c>
      <c r="O223" s="225" t="s">
        <v>2383</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418" t="s">
        <v>129</v>
      </c>
      <c r="M224" s="245" t="s">
        <v>129</v>
      </c>
      <c r="N224" s="226">
        <v>0.1</v>
      </c>
      <c r="O224" s="225" t="s">
        <v>2384</v>
      </c>
    </row>
    <row r="225" spans="1:15" s="4" customFormat="1" ht="63.7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245" t="s">
        <v>129</v>
      </c>
      <c r="N225" s="226">
        <v>0.1</v>
      </c>
      <c r="O225" s="225"/>
    </row>
    <row r="226" spans="1:15" s="4" customFormat="1" ht="63.7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245" t="s">
        <v>129</v>
      </c>
      <c r="N226" s="85">
        <v>0</v>
      </c>
      <c r="O226" s="225"/>
    </row>
    <row r="227" spans="1:15" s="4" customFormat="1" ht="63.7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245" t="s">
        <v>129</v>
      </c>
      <c r="N227" s="85">
        <v>0</v>
      </c>
      <c r="O227" s="225"/>
    </row>
    <row r="228" spans="1:15" s="4" customFormat="1" ht="63.7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245" t="s">
        <v>129</v>
      </c>
      <c r="N228" s="85">
        <v>0</v>
      </c>
      <c r="O228" s="225"/>
    </row>
    <row r="229" spans="1:15" s="4" customFormat="1" ht="63.75" x14ac:dyDescent="0.25">
      <c r="A229" s="82">
        <v>223</v>
      </c>
      <c r="B229" s="133" t="s">
        <v>601</v>
      </c>
      <c r="C229" s="133" t="s">
        <v>644</v>
      </c>
      <c r="D229" s="133" t="s">
        <v>644</v>
      </c>
      <c r="E229" s="122">
        <v>70</v>
      </c>
      <c r="F229" s="125" t="s">
        <v>680</v>
      </c>
      <c r="G229" s="140" t="s">
        <v>125</v>
      </c>
      <c r="H229" s="138" t="s">
        <v>125</v>
      </c>
      <c r="I229" s="133" t="s">
        <v>321</v>
      </c>
      <c r="J229" s="222">
        <v>58</v>
      </c>
      <c r="K229" s="45">
        <v>0</v>
      </c>
      <c r="L229" s="495" t="s">
        <v>2385</v>
      </c>
      <c r="M229" s="227">
        <v>0</v>
      </c>
      <c r="N229" s="85">
        <v>0</v>
      </c>
      <c r="O229" s="225"/>
    </row>
    <row r="230" spans="1:15" s="4" customFormat="1" ht="63.75" x14ac:dyDescent="0.25">
      <c r="A230" s="82">
        <v>224</v>
      </c>
      <c r="B230" s="133" t="s">
        <v>601</v>
      </c>
      <c r="C230" s="133" t="s">
        <v>644</v>
      </c>
      <c r="D230" s="133" t="s">
        <v>644</v>
      </c>
      <c r="E230" s="122">
        <v>71</v>
      </c>
      <c r="F230" s="125" t="s">
        <v>681</v>
      </c>
      <c r="G230" s="140" t="s">
        <v>125</v>
      </c>
      <c r="H230" s="138" t="s">
        <v>125</v>
      </c>
      <c r="I230" s="133" t="s">
        <v>321</v>
      </c>
      <c r="J230" s="222">
        <v>59</v>
      </c>
      <c r="K230" s="45">
        <v>0</v>
      </c>
      <c r="L230" s="495" t="s">
        <v>2385</v>
      </c>
      <c r="M230" s="227">
        <v>0</v>
      </c>
      <c r="N230" s="85">
        <v>0</v>
      </c>
      <c r="O230" s="225"/>
    </row>
    <row r="231" spans="1:15" s="4" customFormat="1" ht="63.7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418" t="s">
        <v>407</v>
      </c>
      <c r="M231" s="245" t="s">
        <v>129</v>
      </c>
      <c r="N231" s="85">
        <v>0</v>
      </c>
      <c r="O231" s="225" t="s">
        <v>2386</v>
      </c>
    </row>
    <row r="232" spans="1:15" s="4" customFormat="1" ht="63.7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418" t="s">
        <v>129</v>
      </c>
      <c r="M232" s="245" t="s">
        <v>129</v>
      </c>
      <c r="N232" s="85">
        <v>0</v>
      </c>
      <c r="O232" s="225"/>
    </row>
    <row r="233" spans="1:15" s="4" customFormat="1" ht="63.7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418" t="s">
        <v>129</v>
      </c>
      <c r="M233" s="245" t="s">
        <v>126</v>
      </c>
      <c r="N233" s="85">
        <v>0</v>
      </c>
      <c r="O233" s="264"/>
    </row>
    <row r="234" spans="1:15" s="4" customFormat="1" ht="63.7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418" t="s">
        <v>126</v>
      </c>
      <c r="M234" s="245" t="s">
        <v>129</v>
      </c>
      <c r="N234" s="85">
        <v>0</v>
      </c>
      <c r="O234" s="225"/>
    </row>
    <row r="235" spans="1:15" s="4" customFormat="1" ht="63.7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418" t="s">
        <v>135</v>
      </c>
      <c r="M235" s="245" t="s">
        <v>135</v>
      </c>
      <c r="N235" s="85">
        <v>0</v>
      </c>
      <c r="O235" s="225"/>
    </row>
    <row r="236" spans="1:15" s="4" customFormat="1" ht="63.7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418" t="s">
        <v>129</v>
      </c>
      <c r="M236" s="245" t="s">
        <v>129</v>
      </c>
      <c r="N236" s="85">
        <v>0</v>
      </c>
      <c r="O236" s="225"/>
    </row>
    <row r="237" spans="1:15" s="4" customFormat="1" ht="63.75" x14ac:dyDescent="0.25">
      <c r="A237" s="82">
        <v>231</v>
      </c>
      <c r="B237" s="133" t="s">
        <v>601</v>
      </c>
      <c r="C237" s="133" t="s">
        <v>692</v>
      </c>
      <c r="D237" s="133" t="s">
        <v>692</v>
      </c>
      <c r="E237" s="122" t="s">
        <v>696</v>
      </c>
      <c r="F237" s="125" t="s">
        <v>697</v>
      </c>
      <c r="G237" s="140" t="s">
        <v>125</v>
      </c>
      <c r="H237" s="138" t="s">
        <v>125</v>
      </c>
      <c r="I237" s="133" t="s">
        <v>124</v>
      </c>
      <c r="J237" s="222" t="s">
        <v>582</v>
      </c>
      <c r="K237" s="63" t="s">
        <v>126</v>
      </c>
      <c r="L237" s="418" t="s">
        <v>126</v>
      </c>
      <c r="M237" s="245" t="s">
        <v>126</v>
      </c>
      <c r="N237" s="85">
        <v>0</v>
      </c>
      <c r="O237" s="225"/>
    </row>
    <row r="238" spans="1:15" s="4" customFormat="1" ht="63.75" x14ac:dyDescent="0.25">
      <c r="A238" s="82">
        <v>232</v>
      </c>
      <c r="B238" s="133" t="s">
        <v>601</v>
      </c>
      <c r="C238" s="133" t="s">
        <v>692</v>
      </c>
      <c r="D238" s="133" t="s">
        <v>692</v>
      </c>
      <c r="E238" s="122">
        <v>74</v>
      </c>
      <c r="F238" s="125" t="s">
        <v>698</v>
      </c>
      <c r="G238" s="140" t="s">
        <v>125</v>
      </c>
      <c r="H238" s="138" t="s">
        <v>125</v>
      </c>
      <c r="I238" s="133" t="s">
        <v>124</v>
      </c>
      <c r="J238" s="222">
        <v>62</v>
      </c>
      <c r="K238" s="63" t="s">
        <v>126</v>
      </c>
      <c r="L238" s="418" t="s">
        <v>126</v>
      </c>
      <c r="M238" s="24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245" t="s">
        <v>129</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245" t="s">
        <v>129</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45" t="s">
        <v>126</v>
      </c>
      <c r="N243" s="85">
        <v>0</v>
      </c>
      <c r="O243" s="225"/>
    </row>
    <row r="244" spans="1:15" s="4" customFormat="1" ht="63.75"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245" t="s">
        <v>129</v>
      </c>
      <c r="N244" s="85">
        <v>0</v>
      </c>
      <c r="O244" s="225"/>
    </row>
    <row r="245" spans="1:15" s="4" customFormat="1" ht="63.75" x14ac:dyDescent="0.25">
      <c r="A245" s="82">
        <v>239</v>
      </c>
      <c r="B245" s="133" t="s">
        <v>601</v>
      </c>
      <c r="C245" s="133" t="s">
        <v>664</v>
      </c>
      <c r="D245" s="133" t="s">
        <v>712</v>
      </c>
      <c r="E245" s="122">
        <v>76</v>
      </c>
      <c r="F245" s="125" t="s">
        <v>713</v>
      </c>
      <c r="G245" s="1422">
        <v>46</v>
      </c>
      <c r="H245" s="152">
        <v>0.1</v>
      </c>
      <c r="I245" s="133" t="s">
        <v>177</v>
      </c>
      <c r="J245" s="222" t="s">
        <v>125</v>
      </c>
      <c r="K245" s="63" t="s">
        <v>126</v>
      </c>
      <c r="L245" s="223" t="s">
        <v>125</v>
      </c>
      <c r="M245" s="245" t="s">
        <v>129</v>
      </c>
      <c r="N245" s="226">
        <v>0.1</v>
      </c>
      <c r="O245" s="225"/>
    </row>
    <row r="246" spans="1:15" s="4" customFormat="1" ht="63.75"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245" t="s">
        <v>129</v>
      </c>
      <c r="N246" s="85">
        <v>0</v>
      </c>
      <c r="O246" s="225"/>
    </row>
    <row r="247" spans="1:15" s="4" customFormat="1" ht="63.75" x14ac:dyDescent="0.25">
      <c r="A247" s="82">
        <v>241</v>
      </c>
      <c r="B247" s="133" t="s">
        <v>601</v>
      </c>
      <c r="C247" s="133" t="s">
        <v>664</v>
      </c>
      <c r="D247" s="133" t="s">
        <v>712</v>
      </c>
      <c r="E247" s="122" t="s">
        <v>716</v>
      </c>
      <c r="F247" s="125" t="s">
        <v>717</v>
      </c>
      <c r="G247" s="1422"/>
      <c r="H247" s="138" t="s">
        <v>125</v>
      </c>
      <c r="I247" s="133" t="s">
        <v>177</v>
      </c>
      <c r="J247" s="222" t="s">
        <v>125</v>
      </c>
      <c r="K247" s="63" t="s">
        <v>126</v>
      </c>
      <c r="L247" s="223" t="s">
        <v>125</v>
      </c>
      <c r="M247" s="245" t="s">
        <v>129</v>
      </c>
      <c r="N247" s="85">
        <v>0</v>
      </c>
      <c r="O247" s="225"/>
    </row>
    <row r="248" spans="1:15" s="4" customFormat="1" ht="63.75"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45" t="s">
        <v>129</v>
      </c>
      <c r="N248" s="85">
        <v>0</v>
      </c>
      <c r="O248" s="225"/>
    </row>
    <row r="249" spans="1:15" s="4" customFormat="1" ht="63.75"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126</v>
      </c>
      <c r="N249" s="85">
        <v>0</v>
      </c>
      <c r="O249" s="225"/>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63" t="s">
        <v>126</v>
      </c>
      <c r="L250" s="418" t="s">
        <v>129</v>
      </c>
      <c r="M250" s="245" t="s">
        <v>126</v>
      </c>
      <c r="N250" s="226">
        <v>0</v>
      </c>
      <c r="O250" s="225" t="s">
        <v>2387</v>
      </c>
    </row>
    <row r="251" spans="1:15" s="4" customFormat="1" ht="63.75" x14ac:dyDescent="0.25">
      <c r="A251" s="82">
        <v>245</v>
      </c>
      <c r="B251" s="133" t="s">
        <v>601</v>
      </c>
      <c r="C251" s="133" t="s">
        <v>664</v>
      </c>
      <c r="D251" s="133" t="s">
        <v>712</v>
      </c>
      <c r="E251" s="122" t="s">
        <v>723</v>
      </c>
      <c r="F251" s="125" t="s">
        <v>724</v>
      </c>
      <c r="G251" s="1422"/>
      <c r="H251" s="138" t="s">
        <v>125</v>
      </c>
      <c r="I251" s="133" t="s">
        <v>177</v>
      </c>
      <c r="J251" s="222" t="s">
        <v>609</v>
      </c>
      <c r="K251" s="63" t="s">
        <v>434</v>
      </c>
      <c r="L251" s="418" t="s">
        <v>126</v>
      </c>
      <c r="M251" s="245" t="s">
        <v>126</v>
      </c>
      <c r="N251" s="85">
        <v>0</v>
      </c>
      <c r="O251" s="225"/>
    </row>
    <row r="252" spans="1:15" s="4" customFormat="1" ht="63.75" x14ac:dyDescent="0.25">
      <c r="A252" s="82">
        <v>246</v>
      </c>
      <c r="B252" s="133" t="s">
        <v>601</v>
      </c>
      <c r="C252" s="133" t="s">
        <v>664</v>
      </c>
      <c r="D252" s="133" t="s">
        <v>712</v>
      </c>
      <c r="E252" s="122" t="s">
        <v>725</v>
      </c>
      <c r="F252" s="125" t="s">
        <v>726</v>
      </c>
      <c r="G252" s="1422"/>
      <c r="H252" s="138" t="s">
        <v>125</v>
      </c>
      <c r="I252" s="133" t="s">
        <v>177</v>
      </c>
      <c r="J252" s="222" t="s">
        <v>727</v>
      </c>
      <c r="K252" s="63" t="s">
        <v>434</v>
      </c>
      <c r="L252" s="418" t="s">
        <v>126</v>
      </c>
      <c r="M252" s="245" t="s">
        <v>126</v>
      </c>
      <c r="N252" s="85">
        <v>0</v>
      </c>
      <c r="O252" s="225"/>
    </row>
    <row r="253" spans="1:15" s="4" customFormat="1" ht="63.75" x14ac:dyDescent="0.25">
      <c r="A253" s="82">
        <v>247</v>
      </c>
      <c r="B253" s="133" t="s">
        <v>601</v>
      </c>
      <c r="C253" s="133" t="s">
        <v>664</v>
      </c>
      <c r="D253" s="133" t="s">
        <v>712</v>
      </c>
      <c r="E253" s="122" t="s">
        <v>728</v>
      </c>
      <c r="F253" s="125" t="s">
        <v>729</v>
      </c>
      <c r="G253" s="1422"/>
      <c r="H253" s="138" t="s">
        <v>125</v>
      </c>
      <c r="I253" s="133" t="s">
        <v>177</v>
      </c>
      <c r="J253" s="222" t="s">
        <v>730</v>
      </c>
      <c r="K253" s="63" t="s">
        <v>434</v>
      </c>
      <c r="L253" s="418" t="s">
        <v>126</v>
      </c>
      <c r="M253" s="245" t="s">
        <v>126</v>
      </c>
      <c r="N253" s="85">
        <v>0</v>
      </c>
      <c r="O253" s="225"/>
    </row>
    <row r="254" spans="1:15" s="4" customFormat="1" ht="63.75" x14ac:dyDescent="0.25">
      <c r="A254" s="82">
        <v>248</v>
      </c>
      <c r="B254" s="133" t="s">
        <v>601</v>
      </c>
      <c r="C254" s="133" t="s">
        <v>664</v>
      </c>
      <c r="D254" s="133" t="s">
        <v>712</v>
      </c>
      <c r="E254" s="122" t="s">
        <v>731</v>
      </c>
      <c r="F254" s="125" t="s">
        <v>732</v>
      </c>
      <c r="G254" s="1405"/>
      <c r="H254" s="138" t="s">
        <v>125</v>
      </c>
      <c r="I254" s="133" t="s">
        <v>177</v>
      </c>
      <c r="J254" s="222" t="s">
        <v>733</v>
      </c>
      <c r="K254" s="63" t="s">
        <v>434</v>
      </c>
      <c r="L254" s="418" t="s">
        <v>126</v>
      </c>
      <c r="M254" s="245" t="s">
        <v>126</v>
      </c>
      <c r="N254" s="85">
        <v>0</v>
      </c>
      <c r="O254" s="225"/>
    </row>
    <row r="255" spans="1:15" s="4" customFormat="1" ht="76.5" x14ac:dyDescent="0.25">
      <c r="A255" s="82">
        <v>249</v>
      </c>
      <c r="B255" s="133" t="s">
        <v>601</v>
      </c>
      <c r="C255" s="133" t="s">
        <v>664</v>
      </c>
      <c r="D255" s="133" t="s">
        <v>712</v>
      </c>
      <c r="E255" s="122">
        <v>78</v>
      </c>
      <c r="F255" s="125" t="s">
        <v>734</v>
      </c>
      <c r="G255" s="140">
        <v>48</v>
      </c>
      <c r="H255" s="152">
        <v>0.1</v>
      </c>
      <c r="I255" s="133" t="s">
        <v>177</v>
      </c>
      <c r="J255" s="141">
        <v>64</v>
      </c>
      <c r="K255" s="63" t="s">
        <v>126</v>
      </c>
      <c r="L255" s="418" t="s">
        <v>129</v>
      </c>
      <c r="M255" s="245" t="s">
        <v>129</v>
      </c>
      <c r="N255" s="226">
        <v>0.1</v>
      </c>
      <c r="O255" s="225" t="s">
        <v>2388</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126</v>
      </c>
      <c r="L256" s="418" t="s">
        <v>129</v>
      </c>
      <c r="M256" s="245" t="s">
        <v>129</v>
      </c>
      <c r="N256" s="226">
        <v>0.1</v>
      </c>
      <c r="O256" s="225" t="s">
        <v>2389</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126</v>
      </c>
      <c r="L257" s="418" t="s">
        <v>126</v>
      </c>
      <c r="M257" s="245" t="s">
        <v>126</v>
      </c>
      <c r="N257" s="226">
        <v>0</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t="s">
        <v>2390</v>
      </c>
      <c r="L258" s="496" t="s">
        <v>2391</v>
      </c>
      <c r="M258" s="266" t="s">
        <v>407</v>
      </c>
      <c r="N258" s="256">
        <v>0</v>
      </c>
      <c r="O258" s="225" t="s">
        <v>2392</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411">
        <v>204</v>
      </c>
      <c r="M259" s="227">
        <v>204</v>
      </c>
      <c r="N259" s="85">
        <v>0</v>
      </c>
      <c r="O259" s="225" t="s">
        <v>2393</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237</v>
      </c>
      <c r="L260" s="411">
        <v>201</v>
      </c>
      <c r="M260" s="227">
        <v>237</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37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418" t="s">
        <v>129</v>
      </c>
      <c r="M262" s="245" t="s">
        <v>129</v>
      </c>
      <c r="N262" s="1535">
        <v>0.3</v>
      </c>
      <c r="O262" s="225" t="s">
        <v>2394</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418" t="s">
        <v>129</v>
      </c>
      <c r="M263" s="245" t="s">
        <v>129</v>
      </c>
      <c r="N263" s="1536"/>
      <c r="O263" s="225" t="s">
        <v>2395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129</v>
      </c>
      <c r="L264" s="418" t="s">
        <v>129</v>
      </c>
      <c r="M264" s="245" t="s">
        <v>126</v>
      </c>
      <c r="N264" s="1535">
        <v>0.3</v>
      </c>
      <c r="O264" s="225" t="s">
        <v>2396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126</v>
      </c>
      <c r="L265" s="418" t="s">
        <v>129</v>
      </c>
      <c r="M265" s="245" t="s">
        <v>129</v>
      </c>
      <c r="N265" s="1536"/>
      <c r="O265" s="225" t="s">
        <v>2397</v>
      </c>
    </row>
    <row r="266" spans="1:15" x14ac:dyDescent="0.25">
      <c r="E266" s="95"/>
    </row>
    <row r="267" spans="1:15" x14ac:dyDescent="0.25">
      <c r="E267" s="95"/>
    </row>
    <row r="268" spans="1:15" x14ac:dyDescent="0.25">
      <c r="E268" s="95"/>
    </row>
    <row r="269" spans="1:15" x14ac:dyDescent="0.25">
      <c r="E269" s="95"/>
    </row>
    <row r="270" spans="1:15" x14ac:dyDescent="0.25">
      <c r="E270" s="95"/>
    </row>
    <row r="271" spans="1:15" x14ac:dyDescent="0.25">
      <c r="E271" s="95"/>
    </row>
    <row r="272" spans="1:15" x14ac:dyDescent="0.25">
      <c r="E272" s="95"/>
    </row>
    <row r="273" spans="5:14" x14ac:dyDescent="0.25">
      <c r="E273" s="95"/>
      <c r="N273" s="344"/>
    </row>
    <row r="274" spans="5:14" x14ac:dyDescent="0.25">
      <c r="E274" s="95"/>
    </row>
    <row r="275" spans="5:14" x14ac:dyDescent="0.25">
      <c r="E275" s="95"/>
    </row>
    <row r="276" spans="5:14" x14ac:dyDescent="0.25">
      <c r="E276" s="95"/>
    </row>
    <row r="277" spans="5:14" x14ac:dyDescent="0.25">
      <c r="E277" s="95"/>
    </row>
    <row r="278" spans="5:14" x14ac:dyDescent="0.25">
      <c r="E278" s="95"/>
    </row>
    <row r="279" spans="5:14" x14ac:dyDescent="0.25">
      <c r="E279" s="95"/>
    </row>
    <row r="280" spans="5:14" x14ac:dyDescent="0.25">
      <c r="E280" s="95"/>
    </row>
    <row r="281" spans="5:14" x14ac:dyDescent="0.25">
      <c r="E281" s="95"/>
    </row>
    <row r="282" spans="5:14" x14ac:dyDescent="0.25">
      <c r="E282" s="95"/>
    </row>
    <row r="283" spans="5:14" x14ac:dyDescent="0.25">
      <c r="E283" s="95"/>
    </row>
    <row r="284" spans="5:14" x14ac:dyDescent="0.25">
      <c r="E284" s="95"/>
    </row>
    <row r="285" spans="5:14" x14ac:dyDescent="0.25">
      <c r="E285" s="95"/>
    </row>
    <row r="286" spans="5:14" x14ac:dyDescent="0.25">
      <c r="E286" s="95"/>
    </row>
    <row r="287" spans="5:14" x14ac:dyDescent="0.25">
      <c r="E287" s="95"/>
    </row>
    <row r="288" spans="5:14" x14ac:dyDescent="0.25">
      <c r="E288" s="95"/>
    </row>
    <row r="289" spans="5:5" x14ac:dyDescent="0.25">
      <c r="E289" s="95"/>
    </row>
    <row r="290" spans="5:5" x14ac:dyDescent="0.25">
      <c r="E290" s="95"/>
    </row>
    <row r="291" spans="5:5" x14ac:dyDescent="0.25">
      <c r="E291" s="95"/>
    </row>
    <row r="292" spans="5:5" x14ac:dyDescent="0.25">
      <c r="E292" s="95"/>
    </row>
    <row r="293" spans="5:5" x14ac:dyDescent="0.25">
      <c r="E293" s="95"/>
    </row>
    <row r="294" spans="5:5" x14ac:dyDescent="0.25">
      <c r="E294" s="95"/>
    </row>
    <row r="295" spans="5:5" x14ac:dyDescent="0.25">
      <c r="E295" s="95"/>
    </row>
    <row r="296" spans="5:5" x14ac:dyDescent="0.25">
      <c r="E296" s="95"/>
    </row>
    <row r="297" spans="5:5" x14ac:dyDescent="0.25">
      <c r="E297" s="95"/>
    </row>
    <row r="298" spans="5:5" x14ac:dyDescent="0.25">
      <c r="E298" s="95"/>
    </row>
    <row r="299" spans="5:5" x14ac:dyDescent="0.25">
      <c r="E299" s="95"/>
    </row>
    <row r="300" spans="5:5" x14ac:dyDescent="0.25">
      <c r="E300" s="95"/>
    </row>
    <row r="301" spans="5:5" x14ac:dyDescent="0.25">
      <c r="E301" s="95"/>
    </row>
    <row r="302" spans="5:5" x14ac:dyDescent="0.25">
      <c r="E302" s="95"/>
    </row>
    <row r="303" spans="5:5" x14ac:dyDescent="0.25">
      <c r="E303" s="95"/>
    </row>
    <row r="304" spans="5:5" x14ac:dyDescent="0.25">
      <c r="E304" s="95"/>
    </row>
    <row r="305" spans="5:5" x14ac:dyDescent="0.25">
      <c r="E305" s="95"/>
    </row>
    <row r="306" spans="5:5" x14ac:dyDescent="0.25">
      <c r="E306" s="95"/>
    </row>
    <row r="307" spans="5:5" x14ac:dyDescent="0.25">
      <c r="E307" s="95"/>
    </row>
    <row r="308" spans="5:5" x14ac:dyDescent="0.25">
      <c r="E308" s="95"/>
    </row>
    <row r="309" spans="5:5" x14ac:dyDescent="0.25">
      <c r="E309" s="95"/>
    </row>
    <row r="310" spans="5:5" x14ac:dyDescent="0.25">
      <c r="E310" s="95"/>
    </row>
    <row r="311" spans="5:5" x14ac:dyDescent="0.25">
      <c r="E311" s="95"/>
    </row>
    <row r="312" spans="5:5" x14ac:dyDescent="0.25">
      <c r="E312" s="95"/>
    </row>
    <row r="313" spans="5:5" x14ac:dyDescent="0.25">
      <c r="E313" s="95"/>
    </row>
    <row r="314" spans="5:5" x14ac:dyDescent="0.25">
      <c r="E314" s="95"/>
    </row>
    <row r="315" spans="5:5" x14ac:dyDescent="0.25">
      <c r="E315" s="95"/>
    </row>
    <row r="316" spans="5:5" x14ac:dyDescent="0.25">
      <c r="E316" s="95"/>
    </row>
    <row r="317" spans="5:5" x14ac:dyDescent="0.25">
      <c r="E317" s="95"/>
    </row>
    <row r="318" spans="5:5" x14ac:dyDescent="0.25">
      <c r="E318" s="95"/>
    </row>
    <row r="319" spans="5:5" x14ac:dyDescent="0.25">
      <c r="E319" s="95"/>
    </row>
    <row r="320" spans="5:5" x14ac:dyDescent="0.25">
      <c r="E320" s="95"/>
    </row>
    <row r="321" spans="5:5" x14ac:dyDescent="0.25">
      <c r="E321" s="95"/>
    </row>
    <row r="322" spans="5:5" x14ac:dyDescent="0.25">
      <c r="E322" s="95"/>
    </row>
    <row r="323" spans="5:5" x14ac:dyDescent="0.25">
      <c r="E323" s="95"/>
    </row>
    <row r="324" spans="5:5" x14ac:dyDescent="0.25">
      <c r="E324" s="95"/>
    </row>
    <row r="325" spans="5:5" x14ac:dyDescent="0.25">
      <c r="E325" s="95"/>
    </row>
    <row r="326" spans="5:5" x14ac:dyDescent="0.25">
      <c r="E326" s="95"/>
    </row>
    <row r="327" spans="5:5" x14ac:dyDescent="0.25">
      <c r="E327" s="95"/>
    </row>
    <row r="328" spans="5:5" x14ac:dyDescent="0.25">
      <c r="E328" s="95"/>
    </row>
    <row r="329" spans="5:5" x14ac:dyDescent="0.25">
      <c r="E329" s="95"/>
    </row>
    <row r="330" spans="5:5" x14ac:dyDescent="0.25">
      <c r="E330" s="95"/>
    </row>
    <row r="331" spans="5:5" x14ac:dyDescent="0.25">
      <c r="E331" s="95"/>
    </row>
    <row r="332" spans="5:5" x14ac:dyDescent="0.25">
      <c r="E332" s="95"/>
    </row>
    <row r="333" spans="5:5" x14ac:dyDescent="0.25">
      <c r="E333" s="95"/>
    </row>
    <row r="334" spans="5:5" x14ac:dyDescent="0.25">
      <c r="E334" s="95"/>
    </row>
    <row r="335" spans="5:5" x14ac:dyDescent="0.25">
      <c r="E335" s="95"/>
    </row>
    <row r="336" spans="5:5" x14ac:dyDescent="0.25">
      <c r="E336" s="95"/>
    </row>
    <row r="337" spans="5:5" x14ac:dyDescent="0.25">
      <c r="E337" s="95"/>
    </row>
    <row r="338" spans="5:5" x14ac:dyDescent="0.25">
      <c r="E338" s="95"/>
    </row>
    <row r="339" spans="5:5" x14ac:dyDescent="0.25">
      <c r="E339" s="95"/>
    </row>
    <row r="340" spans="5:5" x14ac:dyDescent="0.25">
      <c r="E340" s="95"/>
    </row>
    <row r="341" spans="5:5" x14ac:dyDescent="0.25">
      <c r="E341" s="95"/>
    </row>
    <row r="342" spans="5:5" x14ac:dyDescent="0.25">
      <c r="E342" s="95"/>
    </row>
    <row r="343" spans="5:5" x14ac:dyDescent="0.25">
      <c r="E343" s="95"/>
    </row>
    <row r="344" spans="5:5" x14ac:dyDescent="0.25">
      <c r="E344" s="95"/>
    </row>
    <row r="345" spans="5:5" x14ac:dyDescent="0.25">
      <c r="E345" s="95"/>
    </row>
    <row r="346" spans="5:5" x14ac:dyDescent="0.25">
      <c r="E346" s="95"/>
    </row>
    <row r="347" spans="5:5" x14ac:dyDescent="0.25">
      <c r="E347" s="95"/>
    </row>
    <row r="348" spans="5:5" x14ac:dyDescent="0.25">
      <c r="E348" s="95"/>
    </row>
    <row r="349" spans="5:5" x14ac:dyDescent="0.25">
      <c r="E349" s="95"/>
    </row>
    <row r="350" spans="5:5" x14ac:dyDescent="0.25">
      <c r="E350" s="95"/>
    </row>
    <row r="351" spans="5:5" x14ac:dyDescent="0.25">
      <c r="E351" s="95"/>
    </row>
    <row r="352" spans="5:5" x14ac:dyDescent="0.25">
      <c r="E352" s="95"/>
    </row>
    <row r="353" spans="5:5" x14ac:dyDescent="0.25">
      <c r="E353" s="95"/>
    </row>
    <row r="354" spans="5:5" x14ac:dyDescent="0.25">
      <c r="E354" s="95"/>
    </row>
    <row r="355" spans="5:5" x14ac:dyDescent="0.25">
      <c r="E355" s="95"/>
    </row>
    <row r="356" spans="5:5" x14ac:dyDescent="0.25">
      <c r="E356" s="95"/>
    </row>
    <row r="357" spans="5:5" x14ac:dyDescent="0.25">
      <c r="E357" s="95"/>
    </row>
    <row r="358" spans="5:5" x14ac:dyDescent="0.25">
      <c r="E358" s="95"/>
    </row>
    <row r="359" spans="5:5" x14ac:dyDescent="0.25">
      <c r="E359" s="95"/>
    </row>
    <row r="360" spans="5:5" x14ac:dyDescent="0.25">
      <c r="E360" s="95"/>
    </row>
    <row r="361" spans="5:5" x14ac:dyDescent="0.25">
      <c r="E361" s="95"/>
    </row>
    <row r="362" spans="5:5" x14ac:dyDescent="0.25">
      <c r="E362" s="95"/>
    </row>
    <row r="363" spans="5:5" x14ac:dyDescent="0.25">
      <c r="E363" s="95"/>
    </row>
    <row r="364" spans="5:5" x14ac:dyDescent="0.25">
      <c r="E364" s="95"/>
    </row>
    <row r="365" spans="5:5" x14ac:dyDescent="0.25">
      <c r="E365" s="95"/>
    </row>
    <row r="366" spans="5:5" x14ac:dyDescent="0.25">
      <c r="E366" s="95"/>
    </row>
    <row r="367" spans="5:5" x14ac:dyDescent="0.25">
      <c r="E367" s="95"/>
    </row>
    <row r="368" spans="5:5" x14ac:dyDescent="0.25">
      <c r="E368" s="95"/>
    </row>
    <row r="369" spans="5:5" x14ac:dyDescent="0.25">
      <c r="E369" s="95"/>
    </row>
    <row r="370" spans="5:5" x14ac:dyDescent="0.25">
      <c r="E370" s="95"/>
    </row>
    <row r="371" spans="5:5" x14ac:dyDescent="0.25">
      <c r="E371" s="95"/>
    </row>
    <row r="372" spans="5:5" x14ac:dyDescent="0.25">
      <c r="E372" s="95"/>
    </row>
    <row r="373" spans="5:5" x14ac:dyDescent="0.25">
      <c r="E373" s="95"/>
    </row>
    <row r="374" spans="5:5" x14ac:dyDescent="0.25">
      <c r="E374" s="95"/>
    </row>
    <row r="375" spans="5:5" x14ac:dyDescent="0.25">
      <c r="E375" s="95"/>
    </row>
    <row r="376" spans="5:5" x14ac:dyDescent="0.25">
      <c r="E376" s="95"/>
    </row>
    <row r="377" spans="5:5" x14ac:dyDescent="0.25">
      <c r="E377" s="95"/>
    </row>
    <row r="378" spans="5:5" x14ac:dyDescent="0.25">
      <c r="E378" s="95"/>
    </row>
    <row r="379" spans="5:5" x14ac:dyDescent="0.25">
      <c r="E379" s="95"/>
    </row>
    <row r="380" spans="5:5" x14ac:dyDescent="0.25">
      <c r="E380" s="95"/>
    </row>
    <row r="381" spans="5:5" x14ac:dyDescent="0.25">
      <c r="E381" s="95"/>
    </row>
    <row r="382" spans="5:5" x14ac:dyDescent="0.25">
      <c r="E382" s="95"/>
    </row>
    <row r="383" spans="5:5" x14ac:dyDescent="0.25">
      <c r="E383" s="95"/>
    </row>
    <row r="384" spans="5:5" x14ac:dyDescent="0.25">
      <c r="E384" s="95"/>
    </row>
    <row r="385" spans="5:5" x14ac:dyDescent="0.25">
      <c r="E385" s="95"/>
    </row>
    <row r="386" spans="5:5" x14ac:dyDescent="0.25">
      <c r="E386" s="95"/>
    </row>
    <row r="387" spans="5:5" x14ac:dyDescent="0.25">
      <c r="E387" s="95"/>
    </row>
    <row r="388" spans="5:5" x14ac:dyDescent="0.25">
      <c r="E388" s="95"/>
    </row>
    <row r="389" spans="5:5" x14ac:dyDescent="0.25">
      <c r="E389" s="95"/>
    </row>
    <row r="390" spans="5:5" x14ac:dyDescent="0.25">
      <c r="E390" s="95"/>
    </row>
    <row r="391" spans="5:5" x14ac:dyDescent="0.25">
      <c r="E391" s="95"/>
    </row>
    <row r="392" spans="5:5" x14ac:dyDescent="0.25">
      <c r="E392" s="95"/>
    </row>
    <row r="393" spans="5:5" x14ac:dyDescent="0.25">
      <c r="E393" s="95"/>
    </row>
    <row r="394" spans="5:5" x14ac:dyDescent="0.25">
      <c r="E394" s="95"/>
    </row>
    <row r="395" spans="5:5" x14ac:dyDescent="0.25">
      <c r="E395" s="95"/>
    </row>
    <row r="396" spans="5:5" x14ac:dyDescent="0.25">
      <c r="E396" s="95"/>
    </row>
    <row r="397" spans="5:5" x14ac:dyDescent="0.25">
      <c r="E397" s="95"/>
    </row>
    <row r="398" spans="5:5" x14ac:dyDescent="0.25">
      <c r="E398" s="95"/>
    </row>
    <row r="399" spans="5:5" x14ac:dyDescent="0.25">
      <c r="E399" s="95"/>
    </row>
    <row r="400" spans="5:5" x14ac:dyDescent="0.25">
      <c r="E400" s="95"/>
    </row>
    <row r="401" spans="5:5" x14ac:dyDescent="0.25">
      <c r="E401" s="95"/>
    </row>
    <row r="402" spans="5:5" x14ac:dyDescent="0.25">
      <c r="E402" s="95"/>
    </row>
    <row r="403" spans="5:5" x14ac:dyDescent="0.25">
      <c r="E403" s="95"/>
    </row>
    <row r="404" spans="5:5" x14ac:dyDescent="0.25">
      <c r="E404" s="95"/>
    </row>
    <row r="405" spans="5:5" x14ac:dyDescent="0.25">
      <c r="E405" s="95"/>
    </row>
    <row r="406" spans="5:5" x14ac:dyDescent="0.25">
      <c r="E406" s="95"/>
    </row>
    <row r="407" spans="5:5" x14ac:dyDescent="0.25">
      <c r="E407" s="95"/>
    </row>
    <row r="408" spans="5:5" x14ac:dyDescent="0.25">
      <c r="E408" s="95"/>
    </row>
    <row r="409" spans="5:5" x14ac:dyDescent="0.25">
      <c r="E409" s="95"/>
    </row>
    <row r="410" spans="5:5" x14ac:dyDescent="0.25">
      <c r="E410" s="95"/>
    </row>
    <row r="411" spans="5:5" x14ac:dyDescent="0.25">
      <c r="E411" s="95"/>
    </row>
    <row r="412" spans="5:5" x14ac:dyDescent="0.25">
      <c r="E412" s="95"/>
    </row>
    <row r="413" spans="5:5" x14ac:dyDescent="0.25">
      <c r="E413" s="95"/>
    </row>
    <row r="414" spans="5:5" x14ac:dyDescent="0.25">
      <c r="E414" s="95"/>
    </row>
    <row r="415" spans="5:5" x14ac:dyDescent="0.25">
      <c r="E415" s="95"/>
    </row>
    <row r="416" spans="5:5" x14ac:dyDescent="0.25">
      <c r="E416" s="95"/>
    </row>
    <row r="417" spans="5:5" x14ac:dyDescent="0.25">
      <c r="E417" s="95"/>
    </row>
    <row r="418" spans="5:5" x14ac:dyDescent="0.25">
      <c r="E418" s="95"/>
    </row>
    <row r="419" spans="5:5" x14ac:dyDescent="0.25">
      <c r="E419" s="95"/>
    </row>
    <row r="420" spans="5:5" x14ac:dyDescent="0.25">
      <c r="E420" s="95"/>
    </row>
    <row r="421" spans="5:5" x14ac:dyDescent="0.25">
      <c r="E421" s="95"/>
    </row>
    <row r="422" spans="5:5" x14ac:dyDescent="0.25">
      <c r="E422" s="95"/>
    </row>
    <row r="423" spans="5:5" x14ac:dyDescent="0.25">
      <c r="E423" s="95"/>
    </row>
    <row r="424" spans="5:5" x14ac:dyDescent="0.25">
      <c r="E424" s="95"/>
    </row>
    <row r="425" spans="5:5" x14ac:dyDescent="0.25">
      <c r="E425" s="95"/>
    </row>
    <row r="426" spans="5:5" x14ac:dyDescent="0.25">
      <c r="E426" s="95"/>
    </row>
    <row r="427" spans="5:5" x14ac:dyDescent="0.25">
      <c r="E427" s="95"/>
    </row>
    <row r="428" spans="5:5" x14ac:dyDescent="0.25">
      <c r="E428" s="95"/>
    </row>
    <row r="429" spans="5:5" x14ac:dyDescent="0.25">
      <c r="E429" s="95"/>
    </row>
    <row r="430" spans="5:5" x14ac:dyDescent="0.25">
      <c r="E430" s="95"/>
    </row>
    <row r="431" spans="5:5" x14ac:dyDescent="0.25">
      <c r="E431" s="95"/>
    </row>
    <row r="432" spans="5:5" x14ac:dyDescent="0.25">
      <c r="E432" s="95"/>
    </row>
    <row r="433" spans="5:5" x14ac:dyDescent="0.25">
      <c r="E433" s="95"/>
    </row>
    <row r="434" spans="5:5" x14ac:dyDescent="0.25">
      <c r="E434" s="95"/>
    </row>
    <row r="435" spans="5:5" x14ac:dyDescent="0.25">
      <c r="E435" s="95"/>
    </row>
    <row r="436" spans="5:5" x14ac:dyDescent="0.25">
      <c r="E436" s="95"/>
    </row>
    <row r="437" spans="5:5" x14ac:dyDescent="0.25">
      <c r="E437" s="95"/>
    </row>
    <row r="438" spans="5:5" x14ac:dyDescent="0.25">
      <c r="E438" s="95"/>
    </row>
    <row r="439" spans="5:5" x14ac:dyDescent="0.25">
      <c r="E439" s="95"/>
    </row>
    <row r="440" spans="5:5" x14ac:dyDescent="0.25">
      <c r="E440" s="95"/>
    </row>
    <row r="441" spans="5:5" x14ac:dyDescent="0.25">
      <c r="E441" s="95"/>
    </row>
    <row r="442" spans="5:5" x14ac:dyDescent="0.25">
      <c r="E442" s="95"/>
    </row>
    <row r="443" spans="5:5" x14ac:dyDescent="0.25">
      <c r="E443" s="95"/>
    </row>
    <row r="444" spans="5:5" x14ac:dyDescent="0.25">
      <c r="E444" s="95"/>
    </row>
    <row r="445" spans="5:5" x14ac:dyDescent="0.25">
      <c r="E445" s="95"/>
    </row>
    <row r="446" spans="5:5" x14ac:dyDescent="0.25">
      <c r="E446" s="95"/>
    </row>
    <row r="447" spans="5:5" x14ac:dyDescent="0.25">
      <c r="E447" s="95"/>
    </row>
    <row r="448" spans="5:5" x14ac:dyDescent="0.25">
      <c r="E448" s="95"/>
    </row>
    <row r="449" spans="5:5" x14ac:dyDescent="0.25">
      <c r="E449" s="95"/>
    </row>
    <row r="450" spans="5:5" x14ac:dyDescent="0.25">
      <c r="E450" s="95"/>
    </row>
    <row r="451" spans="5:5" x14ac:dyDescent="0.25">
      <c r="E451" s="95"/>
    </row>
    <row r="452" spans="5:5" x14ac:dyDescent="0.25">
      <c r="E452" s="95"/>
    </row>
    <row r="453" spans="5:5" x14ac:dyDescent="0.25">
      <c r="E453" s="95"/>
    </row>
    <row r="454" spans="5:5" x14ac:dyDescent="0.25">
      <c r="E454" s="95"/>
    </row>
    <row r="455" spans="5:5" x14ac:dyDescent="0.25">
      <c r="E455" s="95"/>
    </row>
    <row r="456" spans="5:5" x14ac:dyDescent="0.25">
      <c r="E456" s="95"/>
    </row>
    <row r="457" spans="5:5" x14ac:dyDescent="0.25">
      <c r="E457" s="95"/>
    </row>
    <row r="458" spans="5:5" x14ac:dyDescent="0.25">
      <c r="E458" s="95"/>
    </row>
    <row r="459" spans="5:5" x14ac:dyDescent="0.25">
      <c r="E459" s="95"/>
    </row>
    <row r="460" spans="5:5" x14ac:dyDescent="0.25">
      <c r="E460" s="95"/>
    </row>
    <row r="461" spans="5:5" x14ac:dyDescent="0.25">
      <c r="E461" s="95"/>
    </row>
    <row r="462" spans="5:5" x14ac:dyDescent="0.25">
      <c r="E462" s="95"/>
    </row>
    <row r="463" spans="5:5" x14ac:dyDescent="0.25">
      <c r="E463" s="95"/>
    </row>
    <row r="464" spans="5:5" x14ac:dyDescent="0.25">
      <c r="E464" s="95"/>
    </row>
    <row r="465" spans="5:5" x14ac:dyDescent="0.25">
      <c r="E465" s="95"/>
    </row>
    <row r="466" spans="5:5" x14ac:dyDescent="0.25">
      <c r="E466" s="95"/>
    </row>
    <row r="467" spans="5:5" x14ac:dyDescent="0.25">
      <c r="E467" s="95"/>
    </row>
    <row r="468" spans="5:5" x14ac:dyDescent="0.25">
      <c r="E468" s="95"/>
    </row>
    <row r="469" spans="5:5" x14ac:dyDescent="0.25">
      <c r="E469" s="95"/>
    </row>
    <row r="470" spans="5:5" x14ac:dyDescent="0.25">
      <c r="E470" s="95"/>
    </row>
    <row r="471" spans="5:5" x14ac:dyDescent="0.25">
      <c r="E471" s="95"/>
    </row>
    <row r="472" spans="5:5" x14ac:dyDescent="0.25">
      <c r="E472" s="95"/>
    </row>
    <row r="473" spans="5:5" x14ac:dyDescent="0.25">
      <c r="E473" s="95"/>
    </row>
    <row r="474" spans="5:5" x14ac:dyDescent="0.25">
      <c r="E474" s="95"/>
    </row>
    <row r="475" spans="5:5" x14ac:dyDescent="0.25">
      <c r="E475" s="95"/>
    </row>
    <row r="476" spans="5:5" x14ac:dyDescent="0.25">
      <c r="E476" s="95"/>
    </row>
    <row r="477" spans="5:5" x14ac:dyDescent="0.25">
      <c r="E477" s="95"/>
    </row>
    <row r="478" spans="5:5" x14ac:dyDescent="0.25">
      <c r="E478" s="95"/>
    </row>
    <row r="479" spans="5:5" x14ac:dyDescent="0.25">
      <c r="E479" s="95"/>
    </row>
    <row r="480" spans="5:5" x14ac:dyDescent="0.25">
      <c r="E480" s="95"/>
    </row>
    <row r="481" spans="5:5" x14ac:dyDescent="0.25">
      <c r="E481" s="95"/>
    </row>
    <row r="482" spans="5:5" x14ac:dyDescent="0.25">
      <c r="E482" s="95"/>
    </row>
    <row r="483" spans="5:5" x14ac:dyDescent="0.25">
      <c r="E483" s="95"/>
    </row>
    <row r="484" spans="5:5" x14ac:dyDescent="0.25">
      <c r="E484" s="95"/>
    </row>
    <row r="485" spans="5:5" x14ac:dyDescent="0.25">
      <c r="E485" s="95"/>
    </row>
    <row r="486" spans="5:5" x14ac:dyDescent="0.25">
      <c r="E486" s="95"/>
    </row>
    <row r="487" spans="5:5" x14ac:dyDescent="0.25">
      <c r="E487" s="95"/>
    </row>
    <row r="488" spans="5:5" x14ac:dyDescent="0.25">
      <c r="E488" s="95"/>
    </row>
    <row r="489" spans="5:5" x14ac:dyDescent="0.25">
      <c r="E489" s="95"/>
    </row>
    <row r="490" spans="5:5" x14ac:dyDescent="0.25">
      <c r="E490" s="95"/>
    </row>
    <row r="491" spans="5:5" x14ac:dyDescent="0.25">
      <c r="E491" s="95"/>
    </row>
    <row r="492" spans="5:5" x14ac:dyDescent="0.25">
      <c r="E492" s="95"/>
    </row>
    <row r="493" spans="5:5" x14ac:dyDescent="0.25">
      <c r="E493" s="95"/>
    </row>
    <row r="494" spans="5:5" x14ac:dyDescent="0.25">
      <c r="E494" s="95"/>
    </row>
    <row r="495" spans="5:5" x14ac:dyDescent="0.25">
      <c r="E495" s="95"/>
    </row>
    <row r="496" spans="5:5" x14ac:dyDescent="0.25">
      <c r="E496" s="95"/>
    </row>
    <row r="497" spans="5:5" x14ac:dyDescent="0.25">
      <c r="E497" s="95"/>
    </row>
    <row r="498" spans="5:5" x14ac:dyDescent="0.25">
      <c r="E498" s="95"/>
    </row>
    <row r="499" spans="5:5" x14ac:dyDescent="0.25">
      <c r="E499" s="95"/>
    </row>
    <row r="500" spans="5:5" x14ac:dyDescent="0.25">
      <c r="E500" s="95"/>
    </row>
    <row r="501" spans="5:5" x14ac:dyDescent="0.25">
      <c r="E501" s="95"/>
    </row>
    <row r="502" spans="5:5" x14ac:dyDescent="0.25">
      <c r="E502" s="95"/>
    </row>
    <row r="503" spans="5:5" x14ac:dyDescent="0.25">
      <c r="E503" s="95"/>
    </row>
    <row r="504" spans="5:5" x14ac:dyDescent="0.25">
      <c r="E504" s="95"/>
    </row>
    <row r="505" spans="5:5" x14ac:dyDescent="0.25">
      <c r="E505" s="95"/>
    </row>
    <row r="506" spans="5:5" x14ac:dyDescent="0.25">
      <c r="E506" s="95"/>
    </row>
    <row r="507" spans="5:5" x14ac:dyDescent="0.25">
      <c r="E507" s="95"/>
    </row>
    <row r="508" spans="5:5" x14ac:dyDescent="0.25">
      <c r="E508" s="95"/>
    </row>
    <row r="509" spans="5:5" x14ac:dyDescent="0.25">
      <c r="E509" s="95"/>
    </row>
    <row r="510" spans="5:5" x14ac:dyDescent="0.25">
      <c r="E510" s="95"/>
    </row>
    <row r="511" spans="5:5" x14ac:dyDescent="0.25">
      <c r="E511" s="95"/>
    </row>
    <row r="512" spans="5:5" x14ac:dyDescent="0.25">
      <c r="E512" s="95"/>
    </row>
    <row r="513" spans="5:5" x14ac:dyDescent="0.25">
      <c r="E513" s="95"/>
    </row>
    <row r="514" spans="5:5" x14ac:dyDescent="0.25">
      <c r="E514" s="95"/>
    </row>
    <row r="515" spans="5:5" x14ac:dyDescent="0.25">
      <c r="E515" s="95"/>
    </row>
    <row r="516" spans="5:5" x14ac:dyDescent="0.25">
      <c r="E516" s="95"/>
    </row>
    <row r="517" spans="5:5" x14ac:dyDescent="0.25">
      <c r="E517" s="95"/>
    </row>
    <row r="518" spans="5:5" x14ac:dyDescent="0.25">
      <c r="E518" s="95"/>
    </row>
    <row r="519" spans="5:5" x14ac:dyDescent="0.25">
      <c r="E519" s="95"/>
    </row>
    <row r="520" spans="5:5" x14ac:dyDescent="0.25">
      <c r="E520" s="95"/>
    </row>
    <row r="521" spans="5:5" x14ac:dyDescent="0.25">
      <c r="E521" s="95"/>
    </row>
    <row r="522" spans="5:5" x14ac:dyDescent="0.25">
      <c r="E522" s="95"/>
    </row>
    <row r="523" spans="5:5" x14ac:dyDescent="0.25">
      <c r="E523" s="95"/>
    </row>
    <row r="524" spans="5:5" x14ac:dyDescent="0.25">
      <c r="E524" s="95"/>
    </row>
    <row r="525" spans="5:5" x14ac:dyDescent="0.25">
      <c r="E525" s="95"/>
    </row>
    <row r="526" spans="5:5" x14ac:dyDescent="0.25">
      <c r="E526" s="95"/>
    </row>
    <row r="527" spans="5:5" x14ac:dyDescent="0.25">
      <c r="E527" s="95"/>
    </row>
    <row r="528" spans="5:5" x14ac:dyDescent="0.25">
      <c r="E528" s="95"/>
    </row>
    <row r="529" spans="5:5" x14ac:dyDescent="0.25">
      <c r="E529" s="95"/>
    </row>
    <row r="530" spans="5:5" x14ac:dyDescent="0.25">
      <c r="E530" s="95"/>
    </row>
    <row r="531" spans="5:5" x14ac:dyDescent="0.25">
      <c r="E531" s="95"/>
    </row>
    <row r="532" spans="5:5" x14ac:dyDescent="0.25">
      <c r="E532" s="95"/>
    </row>
    <row r="533" spans="5:5" x14ac:dyDescent="0.25">
      <c r="E533" s="95"/>
    </row>
    <row r="1048475" ht="15" customHeight="1" x14ac:dyDescent="0.25"/>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8C816AC8-F235-4017-B822-21CC4E62AAC4}">
      <formula1>"0%,20%"</formula1>
    </dataValidation>
    <dataValidation type="list" allowBlank="1" showInputMessage="1" showErrorMessage="1" sqref="N131" xr:uid="{FB15B975-4743-4F22-A446-EEF505B5FC20}">
      <formula1>"0%,30%"</formula1>
    </dataValidation>
    <dataValidation type="list" allowBlank="1" showInputMessage="1" showErrorMessage="1" sqref="N100" xr:uid="{DEE6F164-34DB-4E82-AD69-1EB592365E72}">
      <formula1>"0%,20%,39%,50%"</formula1>
    </dataValidation>
    <dataValidation type="whole" allowBlank="1" showInputMessage="1" showErrorMessage="1" sqref="I130 K114:M114 L235:M235 L185:M185 M197 M261 K130:M130 K85 K102 K259:K260 K79:K80 K83 K134 K145 K68 K229:K230 K43" xr:uid="{13E9B86A-E721-4C92-B41D-4917F059B996}">
      <formula1>0</formula1>
      <formula2>10000000</formula2>
    </dataValidation>
    <dataValidation type="list" allowBlank="1" showInputMessage="1" showErrorMessage="1" sqref="M178:M179 M45:M51 L94:M97 K114:M114 K147:K149 K223:K228 K232:K234 K143 K152:K160 K214:K216 K198:K211 K244:K255 K195:K196 K51:K56 K45:K46 K94:K101 K163:K166 K103:K112 K135:K138 K140" xr:uid="{4AE95DBA-8CF4-4C60-AB2F-FDCFD1E40108}">
      <formula1>"SI,NO,NO APLICA"</formula1>
    </dataValidation>
    <dataValidation type="list" allowBlank="1" showInputMessage="1" showErrorMessage="1" sqref="I129 M11:M16 M7:M9 K69:M69 M163 L194 K144:M144 K39:L41 M231 K57:M57 M236:M244 K65:M65 K129:M129 M18:M19 M161 K21:M21 K256:M257 M167 L238 L223:L224 M184 L36:L37 M23:M24 M217 K87:M92 M52:M55 M150 K63:L63 K262:M265 M186:M194 L45:L55 M223:M225 K150 K231 K7:K9 K66 K71 K73 K11:K16 K213 K18:K19 K23:K33 K59 K161 K217:K221 K236:K242 K186:K194 K35:K37" xr:uid="{F2AF448E-117F-4951-9312-E13854BEA148}">
      <formula1>"SI,NO"</formula1>
    </dataValidation>
    <dataValidation type="list" allowBlank="1" showInputMessage="1" showErrorMessage="1" sqref="M154:M155 L98:M98 M134:M139 L135:L139 L103:M113 M100:M101 L101" xr:uid="{AE24DC54-2536-48AA-BF2B-C424B510EE25}">
      <formula1>"SI,NO,NO APLICA,VACIO"</formula1>
    </dataValidation>
    <dataValidation type="list" allowBlank="1" showInputMessage="1" showErrorMessage="1" sqref="L166:L167 M121:M128 L163 M39:M41 M152:M153 M25:M33 L236:L237 M140:M143 L152:L155 M59 L169 M73 L157:L161 M66 L99:M99 L150 L232:M234 M245:M255 L181:L184 M63 L186:L193 M71 L141:L142 L250:L255 M35:M37 L178:L179 M164:M166 L231 L213:M216 L147:M149 M226:M228 M198:M211 M218:M221 M196 M180:M183 M169:M177 M156:M160" xr:uid="{48BBC8F4-BAFE-48DA-9FF6-29873DACE96E}">
      <formula1>"SI,NO,VACIO"</formula1>
    </dataValidation>
  </dataValidations>
  <hyperlinks>
    <hyperlink ref="O35" r:id="rId1" xr:uid="{0FCCF63E-F697-411F-9C95-319F9B33B0D5}"/>
    <hyperlink ref="O66" r:id="rId2" xr:uid="{D7543BD7-DD0C-4371-AE98-19766B877B6C}"/>
    <hyperlink ref="O73" r:id="rId3" xr:uid="{6E60D40C-92DB-4EB2-9E77-21BCAA4B94DD}"/>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V91"/>
  <sheetViews>
    <sheetView showGridLines="0" topLeftCell="H1" zoomScale="82" zoomScaleNormal="82"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32" style="198" customWidth="1"/>
    <col min="7" max="7" width="11.42578125" style="198" bestFit="1"/>
    <col min="8" max="8" width="13.140625" style="198" bestFit="1" customWidth="1"/>
    <col min="9" max="9" width="12" style="198" customWidth="1"/>
    <col min="10" max="10" width="12.5703125" style="198" bestFit="1" customWidth="1"/>
    <col min="11" max="11" width="24.42578125" style="198" customWidth="1"/>
    <col min="12" max="12" width="27.5703125" style="198" bestFit="1" customWidth="1"/>
    <col min="13" max="14" width="11.42578125" style="198"/>
    <col min="15" max="15" width="13.5703125" style="198" bestFit="1" customWidth="1"/>
    <col min="16" max="16" width="11.42578125" style="24"/>
    <col min="17" max="17" width="30"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0.87000000000000011</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+'1017 IDT Ver.'!N7</f>
        <v>0.4</v>
      </c>
      <c r="Q2" s="301" t="s">
        <v>778</v>
      </c>
      <c r="R2" s="302" t="s">
        <v>780</v>
      </c>
      <c r="S2" s="302" t="s">
        <v>1129</v>
      </c>
      <c r="T2" s="302" t="s">
        <v>1069</v>
      </c>
      <c r="U2" s="302" t="s">
        <v>781</v>
      </c>
      <c r="V2" s="302" t="s">
        <v>1130</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+'1017 IDT Ver.'!N11</f>
        <v>0.2</v>
      </c>
      <c r="Q3" s="301" t="s">
        <v>786</v>
      </c>
      <c r="R3" s="302" t="s">
        <v>2258</v>
      </c>
      <c r="S3" s="302" t="s">
        <v>1131</v>
      </c>
      <c r="T3" s="302" t="s">
        <v>1131</v>
      </c>
      <c r="U3" s="302" t="s">
        <v>2258</v>
      </c>
      <c r="V3" s="302" t="s">
        <v>2258</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+'1017 IDT Ver.'!N17</f>
        <v>0.05</v>
      </c>
      <c r="Q4" s="301" t="s">
        <v>791</v>
      </c>
      <c r="R4" s="302" t="s">
        <v>1328</v>
      </c>
      <c r="S4" s="302" t="s">
        <v>2259</v>
      </c>
      <c r="T4" s="302" t="s">
        <v>2259</v>
      </c>
      <c r="U4" s="302" t="s">
        <v>1077</v>
      </c>
      <c r="V4" s="302" t="s">
        <v>2398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+'1017 IDT Ver.'!N20</f>
        <v>0.15</v>
      </c>
      <c r="Q5" s="301" t="s">
        <v>799</v>
      </c>
      <c r="R5" s="301">
        <v>0.43</v>
      </c>
      <c r="S5" s="301">
        <v>0.43</v>
      </c>
      <c r="T5" s="301">
        <v>0.62</v>
      </c>
      <c r="U5" s="301">
        <v>0.71</v>
      </c>
      <c r="V5" s="301">
        <f>+D91</f>
        <v>0.71740422222222233</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+'1017 IDT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+'1017 IDT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+'1017 IDT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+'1017 IDT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+'1017 IDT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+'1017 IDT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436">
        <f>+'1017 IDT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+'1017 IDT Ver.'!N63</f>
        <v>0.3</v>
      </c>
    </row>
    <row r="16" spans="1:22" ht="15.75"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0.68944444444444453</v>
      </c>
      <c r="E17" s="1440" t="s">
        <v>821</v>
      </c>
      <c r="F17" s="1443" t="s">
        <v>294</v>
      </c>
      <c r="G17" s="1503">
        <v>0.15</v>
      </c>
      <c r="H17" s="1506">
        <f>+M20</f>
        <v>1</v>
      </c>
      <c r="I17" s="1509">
        <f>+O20</f>
        <v>0.52777777777777779</v>
      </c>
      <c r="J17" s="1512">
        <f>+I17/H17</f>
        <v>0.52777777777777779</v>
      </c>
      <c r="K17" s="25" t="s">
        <v>822</v>
      </c>
      <c r="L17" s="25" t="s">
        <v>804</v>
      </c>
      <c r="M17" s="167">
        <v>0.1</v>
      </c>
      <c r="N17" s="168">
        <f>+M17*G$17*C$17</f>
        <v>8.2500000000000004E-3</v>
      </c>
      <c r="O17" s="169">
        <f>+'1017 IDT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+'1017 IDT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+'1017 IDT Ver.'!N68</f>
        <v>0.37777777777777777</v>
      </c>
    </row>
    <row r="20" spans="1:15" ht="15.75" thickBot="1" x14ac:dyDescent="0.3">
      <c r="A20" s="1441"/>
      <c r="B20" s="1452"/>
      <c r="C20" s="1455"/>
      <c r="D20" s="1458"/>
      <c r="E20" s="1442"/>
      <c r="F20" s="1445"/>
      <c r="G20" s="1505"/>
      <c r="H20" s="1508"/>
      <c r="I20" s="1511"/>
      <c r="J20" s="1514"/>
      <c r="K20" s="97" t="s">
        <v>800</v>
      </c>
      <c r="L20" s="98">
        <f>+O20/M20</f>
        <v>0.52777777777777779</v>
      </c>
      <c r="M20" s="99">
        <f>SUM(M17:M19)</f>
        <v>1</v>
      </c>
      <c r="N20" s="100">
        <f>SUM(N17:N19)</f>
        <v>8.2500000000000004E-2</v>
      </c>
      <c r="O20" s="174">
        <f>+O17+O18+O19</f>
        <v>0.52777777777777779</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+'1017 IDT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+'1017 IDT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+'1017 IDT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+'1017 IDT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+'1017 IDT Ver.'!N102</f>
        <v>0</v>
      </c>
    </row>
    <row r="26" spans="1:15" ht="15.75"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0.3666666666666667</v>
      </c>
      <c r="J27" s="1499">
        <f>+I27/H27</f>
        <v>0.3666666666666667</v>
      </c>
      <c r="K27" s="28" t="s">
        <v>840</v>
      </c>
      <c r="L27" s="28" t="s">
        <v>841</v>
      </c>
      <c r="M27" s="179">
        <v>0.1</v>
      </c>
      <c r="N27" s="180">
        <f>+M27*G$27*C$17</f>
        <v>1.1000000000000003E-2</v>
      </c>
      <c r="O27" s="177">
        <f>+'1017 IDT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+'1017 IDT Ver.'!N130</f>
        <v>0.26666666666666666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+'1017 IDT Ver.'!N131</f>
        <v>0</v>
      </c>
    </row>
    <row r="30" spans="1:15" ht="15.75" thickBot="1" x14ac:dyDescent="0.3">
      <c r="A30" s="1441"/>
      <c r="B30" s="1452"/>
      <c r="C30" s="1455"/>
      <c r="D30" s="1458"/>
      <c r="E30" s="1442"/>
      <c r="F30" s="1445"/>
      <c r="G30" s="1505"/>
      <c r="H30" s="1508"/>
      <c r="I30" s="1501"/>
      <c r="J30" s="1502"/>
      <c r="K30" s="97" t="s">
        <v>800</v>
      </c>
      <c r="L30" s="98">
        <f>+O30/M30</f>
        <v>0.3666666666666667</v>
      </c>
      <c r="M30" s="99">
        <f>SUM(M27:M29)</f>
        <v>1</v>
      </c>
      <c r="N30" s="100">
        <f>SUM(N27:N29)</f>
        <v>0.11000000000000001</v>
      </c>
      <c r="O30" s="174">
        <f>+O27+O28+O29</f>
        <v>0.3666666666666667</v>
      </c>
    </row>
    <row r="31" spans="1:15" ht="15" customHeight="1" x14ac:dyDescent="0.25">
      <c r="A31" s="1441"/>
      <c r="B31" s="1452"/>
      <c r="C31" s="1455"/>
      <c r="D31" s="1458"/>
      <c r="E31" s="1440" t="s">
        <v>846</v>
      </c>
      <c r="F31" s="1443" t="s">
        <v>847</v>
      </c>
      <c r="G31" s="1503">
        <v>0.1</v>
      </c>
      <c r="H31" s="1506">
        <f>SUM(M31:M33)</f>
        <v>0.45</v>
      </c>
      <c r="I31" s="1499">
        <f>SUM(O31+O32+O33)</f>
        <v>0.2</v>
      </c>
      <c r="J31" s="1499">
        <f>+I31/H31</f>
        <v>0.44444444444444448</v>
      </c>
      <c r="K31" s="28" t="s">
        <v>848</v>
      </c>
      <c r="L31" s="28" t="s">
        <v>804</v>
      </c>
      <c r="M31" s="179">
        <v>0.1</v>
      </c>
      <c r="N31" s="180">
        <f>+(M31/H31)*G$31*C$17</f>
        <v>1.2222222222222226E-2</v>
      </c>
      <c r="O31" s="177">
        <f>+'1017 IDT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+'1017 IDT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+'1017 IDT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+'1017 IDT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+'1017 IDT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+'1017 IDT Ver.'!N156</f>
        <v>0</v>
      </c>
    </row>
    <row r="37" spans="1:15" ht="15.75" thickBot="1" x14ac:dyDescent="0.3">
      <c r="A37" s="1441"/>
      <c r="B37" s="1452"/>
      <c r="C37" s="1455"/>
      <c r="D37" s="1458"/>
      <c r="E37" s="1442"/>
      <c r="F37" s="1445"/>
      <c r="G37" s="1505"/>
      <c r="H37" s="1508"/>
      <c r="I37" s="1501"/>
      <c r="J37" s="1502"/>
      <c r="K37" s="97" t="s">
        <v>800</v>
      </c>
      <c r="L37" s="98">
        <f>+O37/M37</f>
        <v>0.2</v>
      </c>
      <c r="M37" s="99">
        <f>SUM(M31:M36)</f>
        <v>1</v>
      </c>
      <c r="N37" s="100">
        <f>SUM(N31:N33)</f>
        <v>5.5000000000000014E-2</v>
      </c>
      <c r="O37" s="174">
        <f>+O31+O32+O33+O34+O35+O36</f>
        <v>0.2</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+'1017 IDT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+'1017 IDT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+'1017 IDT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+'1017 IDT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+'1017 IDT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+'1017 IDT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+'1017 IDT Ver.'!N255</f>
        <v>0.1</v>
      </c>
    </row>
    <row r="45" spans="1:15" ht="15.75"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+'1017 IDT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+'1017 IDT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+'1017 IDT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+'1017 IDT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+'1017 IDT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+'1017 IDT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+'1017 IDT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+M54*G$54*C$17</f>
        <v>6.8750000000000009E-3</v>
      </c>
      <c r="O54" s="177">
        <f>+'1017 IDT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+'1017 IDT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+'1017 IDT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+'1017 IDT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+'1017 IDT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+'1017 IDT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+'1017 IDT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+'1017 IDT Ver.'!N193</f>
        <v>0.125</v>
      </c>
    </row>
    <row r="62" spans="1:15" ht="15.75"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0.42209777777777779</v>
      </c>
      <c r="E63" s="1492" t="s">
        <v>133</v>
      </c>
      <c r="F63" s="1443" t="s">
        <v>900</v>
      </c>
      <c r="G63" s="1503">
        <v>0.3</v>
      </c>
      <c r="H63" s="1516">
        <f>+M81</f>
        <v>1</v>
      </c>
      <c r="I63" s="1528">
        <f>+O81</f>
        <v>0.31440000000000001</v>
      </c>
      <c r="J63" s="1519">
        <f>+I63/H63</f>
        <v>0.31440000000000001</v>
      </c>
      <c r="K63" s="28" t="s">
        <v>136</v>
      </c>
      <c r="L63" s="28" t="s">
        <v>804</v>
      </c>
      <c r="M63" s="179">
        <v>0.1</v>
      </c>
      <c r="N63" s="176">
        <f>+M63*G$63*C$63</f>
        <v>3.0000000000000001E-3</v>
      </c>
      <c r="O63" s="177">
        <f>+'1017 IDT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+'1017 IDT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+'1017 IDT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+'1017 IDT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+'1017 IDT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+'1017 IDT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+'1017 IDT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+'1017 IDT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+'1017 IDT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+'1017 IDT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+'1017 IDT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+'1017 IDT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+'1017 IDT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+'1017 IDT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+'1017 IDT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+'1017 IDT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+'1017 IDT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+'1017 IDT Ver.'!N223</f>
        <v>0</v>
      </c>
    </row>
    <row r="81" spans="1:15" ht="15.75" thickBot="1" x14ac:dyDescent="0.3">
      <c r="A81" s="1441"/>
      <c r="B81" s="1452"/>
      <c r="C81" s="1455"/>
      <c r="D81" s="1490"/>
      <c r="E81" s="1494"/>
      <c r="F81" s="1445"/>
      <c r="G81" s="1505"/>
      <c r="H81" s="1518"/>
      <c r="I81" s="1533"/>
      <c r="J81" s="1531"/>
      <c r="K81" s="97" t="s">
        <v>800</v>
      </c>
      <c r="L81" s="98">
        <f>+O81/M81</f>
        <v>0.31440000000000001</v>
      </c>
      <c r="M81" s="99">
        <f>SUM(M63:M80)</f>
        <v>1</v>
      </c>
      <c r="N81" s="100">
        <f>SUM(N63:N80)</f>
        <v>0.03</v>
      </c>
      <c r="O81" s="174">
        <f>SUM(O63+O64+O65+O66+O67+O68+O69+O70+O71+O72+O73+O74+O75+O76+O77+O78+O79+O80)</f>
        <v>0.31440000000000001</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+M42+M43+M44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v>1.4999999999999999E-2</v>
      </c>
      <c r="O84" s="174">
        <f>+O53/2</f>
        <v>0.5</v>
      </c>
    </row>
    <row r="85" spans="1:15" x14ac:dyDescent="0.25">
      <c r="A85" s="1440">
        <v>4</v>
      </c>
      <c r="B85" s="1484" t="s">
        <v>937</v>
      </c>
      <c r="C85" s="1496">
        <v>0.05</v>
      </c>
      <c r="D85" s="1488">
        <f>+(J85*G85)+(J89*G89)+(J90*G90)</f>
        <v>0.7</v>
      </c>
      <c r="E85" s="1440" t="s">
        <v>142</v>
      </c>
      <c r="F85" s="1443" t="s">
        <v>938</v>
      </c>
      <c r="G85" s="1503">
        <v>0.4</v>
      </c>
      <c r="H85" s="1503">
        <f>+M88</f>
        <v>0.4</v>
      </c>
      <c r="I85" s="1528">
        <f>+O88</f>
        <v>0.1</v>
      </c>
      <c r="J85" s="1519">
        <f>+I85/G85</f>
        <v>0.25</v>
      </c>
      <c r="K85" s="28" t="s">
        <v>939</v>
      </c>
      <c r="L85" s="28" t="s">
        <v>940</v>
      </c>
      <c r="M85" s="179">
        <v>0.1</v>
      </c>
      <c r="N85" s="176">
        <f>+M85*C85</f>
        <v>5.000000000000001E-3</v>
      </c>
      <c r="O85" s="177">
        <f>+'1017 IDT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+'1017 IDT Ver.'!N257</f>
        <v>0</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+'1017 IDT Ver.'!N258</f>
        <v>0</v>
      </c>
    </row>
    <row r="88" spans="1:15" ht="15.75" thickBot="1" x14ac:dyDescent="0.3">
      <c r="A88" s="1441"/>
      <c r="B88" s="1452"/>
      <c r="C88" s="1497"/>
      <c r="D88" s="1490"/>
      <c r="E88" s="1442"/>
      <c r="F88" s="1445"/>
      <c r="G88" s="1505"/>
      <c r="H88" s="1505"/>
      <c r="I88" s="1533"/>
      <c r="J88" s="1531"/>
      <c r="K88" s="97" t="s">
        <v>800</v>
      </c>
      <c r="L88" s="98">
        <f>+O88/M88</f>
        <v>0.25</v>
      </c>
      <c r="M88" s="99">
        <f>SUM(M85:M87)</f>
        <v>0.4</v>
      </c>
      <c r="N88" s="190">
        <f>+M88*C85</f>
        <v>2.0000000000000004E-2</v>
      </c>
      <c r="O88" s="174">
        <f>+O85+O86+O87</f>
        <v>0.1</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+'1017 IDT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+'1017 IDT Ver.'!N264</f>
        <v>0.3</v>
      </c>
    </row>
    <row r="91" spans="1:15" x14ac:dyDescent="0.25">
      <c r="C91" s="199">
        <v>2022</v>
      </c>
      <c r="D91" s="200">
        <f>+(C2*D2)+(C17*D17)+(C63*D63)+(C85*D85)</f>
        <v>0.71740422222222233</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0"/>
  </sheetPr>
  <dimension ref="A1:P265"/>
  <sheetViews>
    <sheetView zoomScale="75" zoomScaleNormal="75"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2399</v>
      </c>
      <c r="G2" s="1544"/>
      <c r="H2" s="1544"/>
      <c r="I2" s="1544"/>
      <c r="J2" s="1544"/>
      <c r="K2" s="1544"/>
      <c r="L2" s="1543"/>
      <c r="M2" s="1543"/>
      <c r="N2" s="1543"/>
      <c r="O2" s="1543"/>
    </row>
    <row r="3" spans="1:15" s="24" customFormat="1" ht="18.75" customHeight="1" x14ac:dyDescent="0.25">
      <c r="A3" s="1541" t="s">
        <v>101</v>
      </c>
      <c r="B3" s="1541"/>
      <c r="C3" s="1541"/>
      <c r="D3" s="1541"/>
      <c r="E3" s="1541"/>
      <c r="F3" s="1544">
        <v>1018</v>
      </c>
      <c r="G3" s="1544"/>
      <c r="H3" s="1544"/>
      <c r="I3" s="1544"/>
      <c r="J3" s="1544"/>
      <c r="K3" s="1544"/>
      <c r="L3" s="1543"/>
      <c r="M3" s="1543"/>
      <c r="N3" s="1543"/>
      <c r="O3" s="1543"/>
    </row>
    <row r="4" spans="1:15" s="24" customFormat="1" ht="18.75" customHeight="1" x14ac:dyDescent="0.25">
      <c r="A4" s="1541" t="s">
        <v>102</v>
      </c>
      <c r="B4" s="1541"/>
      <c r="C4" s="1541"/>
      <c r="D4" s="1541"/>
      <c r="E4" s="1541"/>
      <c r="F4" s="1544" t="s">
        <v>22</v>
      </c>
      <c r="G4" s="1544"/>
      <c r="H4" s="1544"/>
      <c r="I4" s="1544"/>
      <c r="J4" s="1544"/>
      <c r="K4" s="1544"/>
      <c r="L4" s="1543"/>
      <c r="M4" s="1543"/>
      <c r="N4" s="1543"/>
      <c r="O4" s="1543"/>
    </row>
    <row r="5" spans="1:15" s="24" customFormat="1" ht="18.75" customHeight="1" x14ac:dyDescent="0.25">
      <c r="A5" s="1541" t="s">
        <v>103</v>
      </c>
      <c r="B5" s="1541"/>
      <c r="C5" s="1541"/>
      <c r="D5" s="1541"/>
      <c r="E5" s="1541"/>
      <c r="F5" s="1544" t="s">
        <v>1139</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14.75" x14ac:dyDescent="0.25">
      <c r="A7" s="82">
        <v>1</v>
      </c>
      <c r="B7" s="133" t="s">
        <v>120</v>
      </c>
      <c r="C7" s="133" t="s">
        <v>121</v>
      </c>
      <c r="D7" s="133" t="s">
        <v>122</v>
      </c>
      <c r="E7" s="122">
        <v>1</v>
      </c>
      <c r="F7" s="125" t="s">
        <v>123</v>
      </c>
      <c r="G7" s="1404">
        <v>1</v>
      </c>
      <c r="H7" s="1406">
        <v>0.4</v>
      </c>
      <c r="I7" s="133" t="s">
        <v>124</v>
      </c>
      <c r="J7" s="222" t="s">
        <v>125</v>
      </c>
      <c r="K7" s="5" t="s">
        <v>126</v>
      </c>
      <c r="L7" s="223" t="s">
        <v>125</v>
      </c>
      <c r="M7" s="137" t="s">
        <v>126</v>
      </c>
      <c r="N7" s="1546">
        <v>0.4</v>
      </c>
      <c r="O7" s="32" t="s">
        <v>2400</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3" t="s">
        <v>125</v>
      </c>
      <c r="M8" s="137" t="s">
        <v>129</v>
      </c>
      <c r="N8" s="1547"/>
      <c r="O8" s="225" t="s">
        <v>2401</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32" t="s">
        <v>2402</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7" t="s">
        <v>126</v>
      </c>
      <c r="N11" s="1548">
        <v>0.2</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137" t="s">
        <v>129</v>
      </c>
      <c r="N12" s="1549"/>
      <c r="O12" s="32" t="s">
        <v>2402</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129</v>
      </c>
      <c r="N16" s="85">
        <v>0</v>
      </c>
      <c r="O16" s="32" t="s">
        <v>2403</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4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44" t="s">
        <v>2404</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269">
        <v>3</v>
      </c>
      <c r="N20" s="226">
        <v>0.15</v>
      </c>
      <c r="O20" s="225" t="s">
        <v>2405</v>
      </c>
    </row>
    <row r="21" spans="1:15" s="4" customFormat="1" ht="140.2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32" t="s">
        <v>2406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2407</v>
      </c>
      <c r="L22" s="223" t="s">
        <v>125</v>
      </c>
      <c r="M22" s="137" t="s">
        <v>2408</v>
      </c>
      <c r="N22" s="85">
        <v>0</v>
      </c>
      <c r="O22" s="225" t="s">
        <v>2408</v>
      </c>
    </row>
    <row r="23" spans="1:15" s="4" customFormat="1" ht="229.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32" t="s">
        <v>2409</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32" t="s">
        <v>2410</v>
      </c>
    </row>
    <row r="25" spans="1:15" s="4" customFormat="1" ht="51" x14ac:dyDescent="0.25">
      <c r="A25" s="82">
        <v>19</v>
      </c>
      <c r="B25" s="133" t="s">
        <v>120</v>
      </c>
      <c r="C25" s="133" t="s">
        <v>161</v>
      </c>
      <c r="D25" s="133" t="s">
        <v>149</v>
      </c>
      <c r="E25" s="122" t="s">
        <v>175</v>
      </c>
      <c r="F25" s="125" t="s">
        <v>176</v>
      </c>
      <c r="G25" s="140" t="s">
        <v>125</v>
      </c>
      <c r="H25" s="138" t="s">
        <v>125</v>
      </c>
      <c r="I25" s="133" t="s">
        <v>177</v>
      </c>
      <c r="J25" s="228" t="s">
        <v>125</v>
      </c>
      <c r="K25" s="5"/>
      <c r="L25" s="223" t="s">
        <v>125</v>
      </c>
      <c r="M25" s="137" t="s">
        <v>129</v>
      </c>
      <c r="N25" s="229">
        <v>0</v>
      </c>
      <c r="O25" s="230" t="s">
        <v>2411</v>
      </c>
    </row>
    <row r="26" spans="1:15" s="4" customFormat="1" ht="191.25" x14ac:dyDescent="0.25">
      <c r="A26" s="82">
        <v>20</v>
      </c>
      <c r="B26" s="133" t="s">
        <v>120</v>
      </c>
      <c r="C26" s="133" t="s">
        <v>161</v>
      </c>
      <c r="D26" s="133" t="s">
        <v>149</v>
      </c>
      <c r="E26" s="122" t="s">
        <v>179</v>
      </c>
      <c r="F26" s="125" t="s">
        <v>180</v>
      </c>
      <c r="G26" s="140" t="s">
        <v>125</v>
      </c>
      <c r="H26" s="138" t="s">
        <v>125</v>
      </c>
      <c r="I26" s="133" t="s">
        <v>177</v>
      </c>
      <c r="J26" s="222" t="s">
        <v>125</v>
      </c>
      <c r="K26" s="5" t="s">
        <v>129</v>
      </c>
      <c r="L26" s="223" t="s">
        <v>125</v>
      </c>
      <c r="M26" s="456" t="s">
        <v>129</v>
      </c>
      <c r="N26" s="31">
        <v>0</v>
      </c>
      <c r="O26" s="32" t="s">
        <v>2412</v>
      </c>
    </row>
    <row r="27" spans="1:15" s="4" customFormat="1" ht="191.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456" t="s">
        <v>129</v>
      </c>
      <c r="N27" s="31">
        <v>0</v>
      </c>
      <c r="O27" s="32" t="s">
        <v>2413</v>
      </c>
    </row>
    <row r="28" spans="1:15" s="4" customFormat="1" ht="191.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456" t="s">
        <v>129</v>
      </c>
      <c r="N28" s="31">
        <v>0</v>
      </c>
      <c r="O28" s="32" t="s">
        <v>2413</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456" t="s">
        <v>126</v>
      </c>
      <c r="N29" s="31">
        <v>0</v>
      </c>
      <c r="O29" s="32" t="s">
        <v>1209</v>
      </c>
    </row>
    <row r="30" spans="1:15" s="4" customFormat="1" ht="204" x14ac:dyDescent="0.25">
      <c r="A30" s="82">
        <v>24</v>
      </c>
      <c r="B30" s="133" t="s">
        <v>120</v>
      </c>
      <c r="C30" s="133" t="s">
        <v>161</v>
      </c>
      <c r="D30" s="133" t="s">
        <v>149</v>
      </c>
      <c r="E30" s="122" t="s">
        <v>190</v>
      </c>
      <c r="F30" s="125" t="s">
        <v>191</v>
      </c>
      <c r="G30" s="140" t="s">
        <v>125</v>
      </c>
      <c r="H30" s="138" t="s">
        <v>125</v>
      </c>
      <c r="I30" s="133" t="s">
        <v>177</v>
      </c>
      <c r="J30" s="222" t="s">
        <v>125</v>
      </c>
      <c r="K30" s="5" t="s">
        <v>129</v>
      </c>
      <c r="L30" s="223" t="s">
        <v>125</v>
      </c>
      <c r="M30" s="456" t="s">
        <v>129</v>
      </c>
      <c r="N30" s="31">
        <v>0</v>
      </c>
      <c r="O30" s="32" t="s">
        <v>2414</v>
      </c>
    </row>
    <row r="31" spans="1:15" s="4" customFormat="1" ht="204"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456" t="s">
        <v>129</v>
      </c>
      <c r="N31" s="31">
        <v>0</v>
      </c>
      <c r="O31" s="32" t="s">
        <v>2415</v>
      </c>
    </row>
    <row r="32" spans="1:15" s="4" customFormat="1" ht="204"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456" t="s">
        <v>129</v>
      </c>
      <c r="N32" s="31">
        <v>0</v>
      </c>
      <c r="O32" s="32" t="s">
        <v>2416</v>
      </c>
    </row>
    <row r="33" spans="1:15" s="4" customFormat="1" ht="204"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456" t="s">
        <v>129</v>
      </c>
      <c r="N33" s="31">
        <v>0</v>
      </c>
      <c r="O33" s="32" t="s">
        <v>2417</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1480</v>
      </c>
      <c r="L34" s="223" t="s">
        <v>125</v>
      </c>
      <c r="M34" s="142" t="s">
        <v>1480</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497" t="s">
        <v>2418</v>
      </c>
    </row>
    <row r="36" spans="1:15" s="4" customFormat="1" ht="63.75" x14ac:dyDescent="0.25">
      <c r="A36" s="82">
        <v>30</v>
      </c>
      <c r="B36" s="133" t="s">
        <v>120</v>
      </c>
      <c r="C36" s="133" t="s">
        <v>161</v>
      </c>
      <c r="D36" s="133" t="s">
        <v>149</v>
      </c>
      <c r="E36" s="122">
        <v>8</v>
      </c>
      <c r="F36" s="125" t="s">
        <v>207</v>
      </c>
      <c r="G36" s="140">
        <v>6</v>
      </c>
      <c r="H36" s="139">
        <v>0.2</v>
      </c>
      <c r="I36" s="133" t="s">
        <v>177</v>
      </c>
      <c r="J36" s="222">
        <v>2</v>
      </c>
      <c r="K36" s="5" t="s">
        <v>126</v>
      </c>
      <c r="L36" s="141" t="s">
        <v>129</v>
      </c>
      <c r="M36" s="137" t="s">
        <v>126</v>
      </c>
      <c r="N36" s="226">
        <v>0</v>
      </c>
      <c r="O36" s="225" t="s">
        <v>2419</v>
      </c>
    </row>
    <row r="37" spans="1:15" s="4" customFormat="1" ht="267.7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32" t="s">
        <v>2420</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126</v>
      </c>
      <c r="L39" s="141" t="s">
        <v>126</v>
      </c>
      <c r="M39" s="137" t="s">
        <v>126</v>
      </c>
      <c r="N39" s="85">
        <v>0</v>
      </c>
      <c r="O39" s="225" t="s">
        <v>2421</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129</v>
      </c>
      <c r="L40" s="141" t="s">
        <v>126</v>
      </c>
      <c r="M40" s="137" t="s">
        <v>126</v>
      </c>
      <c r="N40" s="85">
        <v>0</v>
      </c>
      <c r="O40" s="225" t="s">
        <v>2422</v>
      </c>
    </row>
    <row r="41" spans="1:15" s="4" customFormat="1" ht="242.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t="s">
        <v>2423</v>
      </c>
    </row>
    <row r="42" spans="1:15" s="4" customFormat="1" ht="102" x14ac:dyDescent="0.25">
      <c r="A42" s="82">
        <v>36</v>
      </c>
      <c r="B42" s="133" t="s">
        <v>120</v>
      </c>
      <c r="C42" s="133" t="s">
        <v>161</v>
      </c>
      <c r="D42" s="133" t="s">
        <v>149</v>
      </c>
      <c r="E42" s="122" t="s">
        <v>221</v>
      </c>
      <c r="F42" s="125" t="s">
        <v>222</v>
      </c>
      <c r="G42" s="1405"/>
      <c r="H42" s="138" t="s">
        <v>125</v>
      </c>
      <c r="I42" s="133" t="s">
        <v>166</v>
      </c>
      <c r="J42" s="222" t="s">
        <v>223</v>
      </c>
      <c r="K42" s="45" t="s">
        <v>126</v>
      </c>
      <c r="L42" s="233" t="s">
        <v>2424</v>
      </c>
      <c r="M42" s="234" t="s">
        <v>2424</v>
      </c>
      <c r="N42" s="85">
        <v>0</v>
      </c>
      <c r="O42" s="225" t="s">
        <v>2424</v>
      </c>
    </row>
    <row r="43" spans="1:15" s="4" customFormat="1" ht="63.75" x14ac:dyDescent="0.25">
      <c r="A43" s="82">
        <v>37</v>
      </c>
      <c r="B43" s="133" t="s">
        <v>120</v>
      </c>
      <c r="C43" s="133" t="s">
        <v>161</v>
      </c>
      <c r="D43" s="133" t="s">
        <v>149</v>
      </c>
      <c r="E43" s="122">
        <v>11</v>
      </c>
      <c r="F43" s="125" t="s">
        <v>226</v>
      </c>
      <c r="G43" s="1422">
        <v>8</v>
      </c>
      <c r="H43" s="139">
        <v>0.3</v>
      </c>
      <c r="I43" s="133" t="s">
        <v>159</v>
      </c>
      <c r="J43" s="222">
        <v>5</v>
      </c>
      <c r="K43" s="45">
        <v>3</v>
      </c>
      <c r="L43" s="272">
        <v>11</v>
      </c>
      <c r="M43" s="269">
        <v>11</v>
      </c>
      <c r="N43" s="236">
        <v>0.3</v>
      </c>
      <c r="O43" s="225" t="s">
        <v>2425</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42" t="s">
        <v>129</v>
      </c>
      <c r="N45" s="85">
        <v>0</v>
      </c>
      <c r="O45" s="225" t="s">
        <v>2426</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42" t="s">
        <v>126</v>
      </c>
      <c r="N46" s="85">
        <v>0</v>
      </c>
      <c r="O46" s="225" t="s">
        <v>2427</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144" t="s">
        <v>129</v>
      </c>
      <c r="M47" s="142" t="s">
        <v>129</v>
      </c>
      <c r="N47" s="85">
        <v>0</v>
      </c>
      <c r="O47" s="225" t="s">
        <v>2428</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144" t="s">
        <v>129</v>
      </c>
      <c r="M48" s="142" t="s">
        <v>129</v>
      </c>
      <c r="N48" s="85">
        <v>0</v>
      </c>
      <c r="O48" s="225" t="s">
        <v>2426</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129</v>
      </c>
      <c r="L49" s="144" t="s">
        <v>126</v>
      </c>
      <c r="M49" s="142"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129</v>
      </c>
      <c r="M50" s="142" t="s">
        <v>129</v>
      </c>
      <c r="N50" s="85">
        <v>0</v>
      </c>
      <c r="O50" s="225" t="s">
        <v>2429</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42" t="s">
        <v>129</v>
      </c>
      <c r="N51" s="85">
        <v>0</v>
      </c>
      <c r="O51" s="225" t="s">
        <v>2430</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129</v>
      </c>
      <c r="L52" s="144" t="s">
        <v>126</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42" t="s">
        <v>126</v>
      </c>
      <c r="N53" s="85">
        <v>0</v>
      </c>
      <c r="O53" s="225" t="s">
        <v>2427</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144" t="s">
        <v>129</v>
      </c>
      <c r="M54" s="142" t="s">
        <v>129</v>
      </c>
      <c r="N54" s="85">
        <v>0</v>
      </c>
      <c r="O54" s="225" t="s">
        <v>2431</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129</v>
      </c>
      <c r="L55" s="144" t="s">
        <v>129</v>
      </c>
      <c r="M55" s="142" t="s">
        <v>129</v>
      </c>
      <c r="N55" s="85">
        <v>0</v>
      </c>
      <c r="O55" s="225" t="s">
        <v>2426</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2432</v>
      </c>
      <c r="M56" s="142" t="s">
        <v>2432</v>
      </c>
      <c r="N56" s="85">
        <v>0</v>
      </c>
      <c r="O56" s="225" t="s">
        <v>2432</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225" t="s">
        <v>2433</v>
      </c>
    </row>
    <row r="58" spans="1:15" s="4" customFormat="1" ht="63.75" x14ac:dyDescent="0.2">
      <c r="A58" s="82">
        <v>52</v>
      </c>
      <c r="B58" s="133" t="s">
        <v>120</v>
      </c>
      <c r="C58" s="133" t="s">
        <v>268</v>
      </c>
      <c r="D58" s="133" t="s">
        <v>149</v>
      </c>
      <c r="E58" s="122" t="s">
        <v>271</v>
      </c>
      <c r="F58" s="125" t="s">
        <v>272</v>
      </c>
      <c r="G58" s="140" t="s">
        <v>125</v>
      </c>
      <c r="H58" s="138" t="s">
        <v>125</v>
      </c>
      <c r="I58" s="133" t="s">
        <v>166</v>
      </c>
      <c r="J58" s="222" t="s">
        <v>125</v>
      </c>
      <c r="K58" s="70" t="s">
        <v>2434</v>
      </c>
      <c r="L58" s="223" t="s">
        <v>125</v>
      </c>
      <c r="M58" s="142" t="s">
        <v>2435</v>
      </c>
      <c r="N58" s="85">
        <v>0</v>
      </c>
      <c r="O58" s="225"/>
    </row>
    <row r="59" spans="1:15" s="4" customFormat="1" ht="293.25" x14ac:dyDescent="0.25">
      <c r="A59" s="82">
        <v>53</v>
      </c>
      <c r="B59" s="133" t="s">
        <v>120</v>
      </c>
      <c r="C59" s="133" t="s">
        <v>268</v>
      </c>
      <c r="D59" s="133" t="s">
        <v>149</v>
      </c>
      <c r="E59" s="122">
        <v>13</v>
      </c>
      <c r="F59" s="125" t="s">
        <v>275</v>
      </c>
      <c r="G59" s="140">
        <v>10</v>
      </c>
      <c r="H59" s="139">
        <v>0.1</v>
      </c>
      <c r="I59" s="133" t="s">
        <v>177</v>
      </c>
      <c r="J59" s="222" t="s">
        <v>125</v>
      </c>
      <c r="K59" s="5" t="s">
        <v>129</v>
      </c>
      <c r="L59" s="223" t="s">
        <v>125</v>
      </c>
      <c r="M59" s="137" t="s">
        <v>129</v>
      </c>
      <c r="N59" s="236">
        <v>0.1</v>
      </c>
      <c r="O59" s="32" t="s">
        <v>2436</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0.52</v>
      </c>
      <c r="L60" s="276">
        <v>0.92</v>
      </c>
      <c r="M60" s="279">
        <v>0.92</v>
      </c>
      <c r="N60" s="85">
        <v>0</v>
      </c>
      <c r="O60" s="225" t="s">
        <v>2437</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0.52</v>
      </c>
      <c r="L61" s="276">
        <v>0.92</v>
      </c>
      <c r="M61" s="279">
        <v>0.92</v>
      </c>
      <c r="N61" s="280">
        <v>0.5</v>
      </c>
      <c r="O61" s="225" t="s">
        <v>2438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2439</v>
      </c>
      <c r="L62" s="223" t="s">
        <v>125</v>
      </c>
      <c r="M62" s="142" t="s">
        <v>2440</v>
      </c>
      <c r="N62" s="85">
        <v>0</v>
      </c>
      <c r="O62" s="225" t="s">
        <v>2441</v>
      </c>
    </row>
    <row r="63" spans="1:15" s="4" customFormat="1" ht="76.5" x14ac:dyDescent="0.25">
      <c r="A63" s="82">
        <v>57</v>
      </c>
      <c r="B63" s="133" t="s">
        <v>120</v>
      </c>
      <c r="C63" s="133" t="s">
        <v>268</v>
      </c>
      <c r="D63" s="133" t="s">
        <v>149</v>
      </c>
      <c r="E63" s="122">
        <v>17</v>
      </c>
      <c r="F63" s="125" t="s">
        <v>287</v>
      </c>
      <c r="G63" s="140">
        <v>12</v>
      </c>
      <c r="H63" s="139">
        <v>0.3</v>
      </c>
      <c r="I63" s="133" t="s">
        <v>177</v>
      </c>
      <c r="J63" s="222">
        <v>9</v>
      </c>
      <c r="K63" s="5" t="s">
        <v>126</v>
      </c>
      <c r="L63" s="141" t="s">
        <v>129</v>
      </c>
      <c r="M63" s="137" t="s">
        <v>129</v>
      </c>
      <c r="N63" s="236">
        <v>0.3</v>
      </c>
      <c r="O63" s="225" t="s">
        <v>2442</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126</v>
      </c>
      <c r="L64" s="223" t="s">
        <v>125</v>
      </c>
      <c r="M64" s="142" t="s">
        <v>126</v>
      </c>
      <c r="N64" s="85">
        <v>0</v>
      </c>
      <c r="O64" s="225" t="s">
        <v>2443</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497" t="s">
        <v>2444</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17</v>
      </c>
      <c r="L67" s="272">
        <v>17</v>
      </c>
      <c r="M67" s="269">
        <v>17</v>
      </c>
      <c r="N67" s="85">
        <v>0</v>
      </c>
      <c r="O67" s="225"/>
    </row>
    <row r="68" spans="1:15" s="4" customFormat="1" ht="293.25" x14ac:dyDescent="0.25">
      <c r="A68" s="82">
        <v>62</v>
      </c>
      <c r="B68" s="133" t="s">
        <v>293</v>
      </c>
      <c r="C68" s="133" t="s">
        <v>294</v>
      </c>
      <c r="D68" s="133" t="s">
        <v>300</v>
      </c>
      <c r="E68" s="122">
        <v>21</v>
      </c>
      <c r="F68" s="125" t="s">
        <v>302</v>
      </c>
      <c r="G68" s="140">
        <v>15</v>
      </c>
      <c r="H68" s="139">
        <v>0.85</v>
      </c>
      <c r="I68" s="133" t="s">
        <v>159</v>
      </c>
      <c r="J68" s="222">
        <v>13</v>
      </c>
      <c r="K68" s="45">
        <v>0</v>
      </c>
      <c r="L68" s="272">
        <v>17</v>
      </c>
      <c r="M68" s="311">
        <v>0</v>
      </c>
      <c r="N68" s="236">
        <v>0</v>
      </c>
      <c r="O68" s="32" t="s">
        <v>2445</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t="s">
        <v>2446</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2447</v>
      </c>
      <c r="L70" s="223" t="s">
        <v>125</v>
      </c>
      <c r="M70" s="137" t="s">
        <v>2448</v>
      </c>
      <c r="N70" s="85">
        <v>0</v>
      </c>
      <c r="O70" s="32" t="s">
        <v>2449</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32"/>
    </row>
    <row r="72" spans="1:15" s="4" customFormat="1" ht="51" x14ac:dyDescent="0.25">
      <c r="A72" s="82">
        <v>66</v>
      </c>
      <c r="B72" s="133" t="s">
        <v>293</v>
      </c>
      <c r="C72" s="133" t="s">
        <v>304</v>
      </c>
      <c r="D72" s="133" t="s">
        <v>295</v>
      </c>
      <c r="E72" s="122" t="s">
        <v>311</v>
      </c>
      <c r="F72" s="125" t="s">
        <v>312</v>
      </c>
      <c r="G72" s="140" t="s">
        <v>125</v>
      </c>
      <c r="H72" s="138" t="s">
        <v>125</v>
      </c>
      <c r="I72" s="133" t="s">
        <v>166</v>
      </c>
      <c r="J72" s="222" t="s">
        <v>125</v>
      </c>
      <c r="K72" s="32" t="s">
        <v>2450</v>
      </c>
      <c r="L72" s="223" t="s">
        <v>125</v>
      </c>
      <c r="M72" s="142" t="s">
        <v>2451</v>
      </c>
      <c r="N72" s="85">
        <v>0</v>
      </c>
      <c r="O72" s="32" t="s">
        <v>2452</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497" t="s">
        <v>2453</v>
      </c>
    </row>
    <row r="74" spans="1:15" s="4" customFormat="1" ht="153" x14ac:dyDescent="0.25">
      <c r="A74" s="82">
        <v>68</v>
      </c>
      <c r="B74" s="133" t="s">
        <v>293</v>
      </c>
      <c r="C74" s="133" t="s">
        <v>304</v>
      </c>
      <c r="D74" s="133" t="s">
        <v>295</v>
      </c>
      <c r="E74" s="122">
        <v>25</v>
      </c>
      <c r="F74" s="125" t="s">
        <v>316</v>
      </c>
      <c r="G74" s="140" t="s">
        <v>125</v>
      </c>
      <c r="H74" s="138" t="s">
        <v>125</v>
      </c>
      <c r="I74" s="133" t="s">
        <v>159</v>
      </c>
      <c r="J74" s="222">
        <v>11</v>
      </c>
      <c r="K74" s="45">
        <v>2</v>
      </c>
      <c r="L74" s="272">
        <v>3</v>
      </c>
      <c r="M74" s="269">
        <v>3</v>
      </c>
      <c r="N74" s="85">
        <v>0</v>
      </c>
      <c r="O74" s="32" t="s">
        <v>2454</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2</v>
      </c>
      <c r="L75" s="272">
        <v>2</v>
      </c>
      <c r="M75" s="269">
        <v>2</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t="s">
        <v>2455</v>
      </c>
      <c r="L76" s="272">
        <v>589</v>
      </c>
      <c r="M76" s="284">
        <v>589</v>
      </c>
      <c r="N76" s="85">
        <v>0</v>
      </c>
      <c r="O76" s="225" t="s">
        <v>2456</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12377</v>
      </c>
      <c r="L77" s="272">
        <v>14136</v>
      </c>
      <c r="M77" s="269">
        <v>14136</v>
      </c>
      <c r="N77" s="85">
        <v>0</v>
      </c>
      <c r="O77" s="225" t="s">
        <v>2457</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t="s">
        <v>2458</v>
      </c>
      <c r="L78" s="283">
        <v>130</v>
      </c>
      <c r="M78" s="284">
        <v>130</v>
      </c>
      <c r="N78" s="85">
        <v>0</v>
      </c>
      <c r="O78" s="225" t="s">
        <v>2459</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5">
        <v>5121</v>
      </c>
      <c r="L79" s="272" t="s">
        <v>2460</v>
      </c>
      <c r="M79" s="311" t="s">
        <v>2460</v>
      </c>
      <c r="N79" s="85">
        <v>0</v>
      </c>
      <c r="O79" s="225" t="s">
        <v>2461</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144682</v>
      </c>
      <c r="L80" s="272">
        <v>144682</v>
      </c>
      <c r="M80" s="269">
        <v>144662</v>
      </c>
      <c r="N80" s="85">
        <v>0</v>
      </c>
      <c r="O80" s="225" t="s">
        <v>2462</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t="s">
        <v>2463</v>
      </c>
      <c r="L81" s="272">
        <v>1954</v>
      </c>
      <c r="M81" s="312">
        <v>1954</v>
      </c>
      <c r="N81" s="85">
        <v>0</v>
      </c>
      <c r="O81" s="225" t="s">
        <v>2464</v>
      </c>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2465</v>
      </c>
      <c r="L82" s="144" t="s">
        <v>2466</v>
      </c>
      <c r="M82" s="371" t="s">
        <v>2465</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0.4</v>
      </c>
      <c r="L83" s="148">
        <v>0.4</v>
      </c>
      <c r="M83" s="289">
        <v>0.4</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144" t="s">
        <v>349</v>
      </c>
      <c r="M84" s="371" t="s">
        <v>349</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121">
        <v>0.1</v>
      </c>
      <c r="L85" s="148">
        <v>0.1</v>
      </c>
      <c r="M85" s="498">
        <v>0.1</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25" t="s">
        <v>2467</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129</v>
      </c>
      <c r="L89" s="222" t="s">
        <v>129</v>
      </c>
      <c r="M89" s="259" t="s">
        <v>129</v>
      </c>
      <c r="N89" s="85">
        <v>0</v>
      </c>
      <c r="O89" s="225" t="s">
        <v>2467</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93"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93"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93"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93" t="s">
        <v>129</v>
      </c>
      <c r="N94" s="85">
        <v>0</v>
      </c>
      <c r="O94" s="225" t="s">
        <v>2467</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293"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293"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93"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126</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t="s">
        <v>2468</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c r="L100" s="223" t="s">
        <v>129</v>
      </c>
      <c r="M100" s="259" t="s">
        <v>126</v>
      </c>
      <c r="N100" s="243">
        <v>0</v>
      </c>
      <c r="O100" s="225"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32" t="s">
        <v>2469</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0.3</v>
      </c>
      <c r="O102" s="32"/>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126</v>
      </c>
      <c r="M103" s="293"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126</v>
      </c>
      <c r="M104" s="293"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126</v>
      </c>
      <c r="M105" s="293"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126</v>
      </c>
      <c r="M106" s="293"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126</v>
      </c>
      <c r="M107" s="293"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126</v>
      </c>
      <c r="M108" s="293"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126</v>
      </c>
      <c r="M109" s="293"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126</v>
      </c>
      <c r="M110" s="293"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126</v>
      </c>
      <c r="M111" s="293" t="s">
        <v>126</v>
      </c>
      <c r="N111" s="85">
        <v>0</v>
      </c>
      <c r="O111" s="225"/>
    </row>
    <row r="112" spans="1:15" s="4" customFormat="1" ht="76.5" x14ac:dyDescent="0.25">
      <c r="A112" s="82">
        <v>106</v>
      </c>
      <c r="B112" s="133" t="s">
        <v>293</v>
      </c>
      <c r="C112" s="133" t="s">
        <v>304</v>
      </c>
      <c r="D112" s="133" t="s">
        <v>330</v>
      </c>
      <c r="E112" s="122" t="s">
        <v>424</v>
      </c>
      <c r="F112" s="125">
        <v>2021</v>
      </c>
      <c r="G112" s="1422"/>
      <c r="H112" s="138" t="s">
        <v>125</v>
      </c>
      <c r="I112" s="133" t="s">
        <v>390</v>
      </c>
      <c r="J112" s="222" t="s">
        <v>425</v>
      </c>
      <c r="K112" s="5" t="s">
        <v>129</v>
      </c>
      <c r="L112" s="222" t="s">
        <v>129</v>
      </c>
      <c r="M112" s="259" t="s">
        <v>129</v>
      </c>
      <c r="N112" s="85">
        <v>0</v>
      </c>
      <c r="O112" s="32" t="s">
        <v>2470</v>
      </c>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125</v>
      </c>
      <c r="L115" s="223" t="s">
        <v>125</v>
      </c>
      <c r="M115" s="499" t="s">
        <v>407</v>
      </c>
      <c r="N115" s="85">
        <v>0</v>
      </c>
      <c r="O115" s="225"/>
    </row>
    <row r="116" spans="1:15" s="4" customFormat="1" ht="153" x14ac:dyDescent="0.25">
      <c r="A116" s="82">
        <v>110</v>
      </c>
      <c r="B116" s="133" t="s">
        <v>293</v>
      </c>
      <c r="C116" s="133" t="s">
        <v>304</v>
      </c>
      <c r="D116" s="133" t="s">
        <v>330</v>
      </c>
      <c r="E116" s="122">
        <v>35</v>
      </c>
      <c r="F116" s="125" t="s">
        <v>433</v>
      </c>
      <c r="G116" s="140" t="s">
        <v>125</v>
      </c>
      <c r="H116" s="138" t="s">
        <v>125</v>
      </c>
      <c r="I116" s="133" t="s">
        <v>159</v>
      </c>
      <c r="J116" s="222">
        <v>11</v>
      </c>
      <c r="K116" s="5">
        <v>2</v>
      </c>
      <c r="L116" s="144">
        <v>3</v>
      </c>
      <c r="M116" s="142">
        <v>3</v>
      </c>
      <c r="N116" s="85">
        <v>0</v>
      </c>
      <c r="O116" s="32" t="s">
        <v>2471</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5" t="s">
        <v>434</v>
      </c>
      <c r="L117" s="144" t="s">
        <v>434</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5" t="s">
        <v>434</v>
      </c>
      <c r="L118" s="144" t="s">
        <v>434</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 t="s">
        <v>434</v>
      </c>
      <c r="L119" s="144" t="s">
        <v>434</v>
      </c>
      <c r="M119" s="293"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t="s">
        <v>434</v>
      </c>
      <c r="L121" s="144" t="s">
        <v>434</v>
      </c>
      <c r="M121" s="293"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t="s">
        <v>434</v>
      </c>
      <c r="L122" s="144" t="s">
        <v>434</v>
      </c>
      <c r="M122" s="293"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t="s">
        <v>434</v>
      </c>
      <c r="L123" s="144" t="s">
        <v>434</v>
      </c>
      <c r="M123" s="293"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t="s">
        <v>434</v>
      </c>
      <c r="L124" s="144" t="s">
        <v>434</v>
      </c>
      <c r="M124" s="293"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t="s">
        <v>434</v>
      </c>
      <c r="L125" s="144" t="s">
        <v>434</v>
      </c>
      <c r="M125" s="293"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t="s">
        <v>434</v>
      </c>
      <c r="L126" s="144" t="s">
        <v>434</v>
      </c>
      <c r="M126" s="293"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434</v>
      </c>
      <c r="M127" s="293"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434</v>
      </c>
      <c r="M128" s="293"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32" t="s">
        <v>2472</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16</v>
      </c>
      <c r="L130" s="246">
        <v>17</v>
      </c>
      <c r="M130" s="247">
        <v>6</v>
      </c>
      <c r="N130" s="236">
        <v>0.21176470588235294</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t="s">
        <v>2455</v>
      </c>
      <c r="L131" s="272">
        <v>5121</v>
      </c>
      <c r="M131" s="311">
        <v>5121</v>
      </c>
      <c r="N131" s="256">
        <v>0.3</v>
      </c>
      <c r="O131" s="225" t="s">
        <v>2473</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12377</v>
      </c>
      <c r="L132" s="272">
        <v>144682</v>
      </c>
      <c r="M132" s="311">
        <v>144682</v>
      </c>
      <c r="N132" s="85">
        <v>0</v>
      </c>
      <c r="O132" s="225" t="s">
        <v>2474</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2463</v>
      </c>
      <c r="L133" s="272">
        <v>1954</v>
      </c>
      <c r="M133" s="312">
        <v>1954</v>
      </c>
      <c r="N133" s="85">
        <v>0</v>
      </c>
      <c r="O133" s="225" t="s">
        <v>2475</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129</v>
      </c>
      <c r="N134" s="226">
        <v>0.3</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7" t="s">
        <v>126</v>
      </c>
      <c r="N136" s="85">
        <v>0</v>
      </c>
      <c r="O136" s="225"/>
    </row>
    <row r="137" spans="1:16" s="4" customFormat="1" ht="114.75" x14ac:dyDescent="0.25">
      <c r="A137" s="82">
        <v>131</v>
      </c>
      <c r="B137" s="133" t="s">
        <v>293</v>
      </c>
      <c r="C137" s="133" t="s">
        <v>464</v>
      </c>
      <c r="D137" s="133" t="s">
        <v>473</v>
      </c>
      <c r="E137" s="122" t="s">
        <v>478</v>
      </c>
      <c r="F137" s="125">
        <v>2020</v>
      </c>
      <c r="G137" s="1422"/>
      <c r="H137" s="138" t="s">
        <v>125</v>
      </c>
      <c r="I137" s="133" t="s">
        <v>390</v>
      </c>
      <c r="J137" s="222" t="s">
        <v>479</v>
      </c>
      <c r="K137" s="5" t="s">
        <v>129</v>
      </c>
      <c r="L137" s="141" t="s">
        <v>129</v>
      </c>
      <c r="M137" s="456" t="s">
        <v>129</v>
      </c>
      <c r="N137" s="31">
        <v>0</v>
      </c>
      <c r="O137" s="32" t="s">
        <v>2476</v>
      </c>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129</v>
      </c>
      <c r="L140" s="223" t="s">
        <v>125</v>
      </c>
      <c r="M140" s="259" t="s">
        <v>129</v>
      </c>
      <c r="N140" s="85">
        <v>0</v>
      </c>
      <c r="O140" s="500" t="s">
        <v>2477</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8">
        <v>33.5</v>
      </c>
      <c r="L141" s="222" t="s">
        <v>407</v>
      </c>
      <c r="M141" s="151">
        <v>33.5</v>
      </c>
      <c r="N141" s="85">
        <v>0</v>
      </c>
      <c r="O141" s="32" t="s">
        <v>2478</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22" t="s">
        <v>407</v>
      </c>
      <c r="M142" s="15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129</v>
      </c>
      <c r="L143" s="223" t="s">
        <v>125</v>
      </c>
      <c r="M143" s="315"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32" t="s">
        <v>2479</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150">
        <v>1</v>
      </c>
      <c r="M145" s="151">
        <v>1</v>
      </c>
      <c r="N145" s="85">
        <v>0</v>
      </c>
      <c r="O145" s="32"/>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89.2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32" t="s">
        <v>2480</v>
      </c>
    </row>
    <row r="148" spans="1:15" s="4" customFormat="1" ht="140.25"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129</v>
      </c>
      <c r="M148" s="247" t="s">
        <v>129</v>
      </c>
      <c r="N148" s="85">
        <v>0</v>
      </c>
      <c r="O148" s="32" t="s">
        <v>2481</v>
      </c>
    </row>
    <row r="149" spans="1:15" s="4" customFormat="1" ht="89.25" x14ac:dyDescent="0.25">
      <c r="A149" s="82">
        <v>143</v>
      </c>
      <c r="B149" s="133" t="s">
        <v>293</v>
      </c>
      <c r="C149" s="133" t="s">
        <v>493</v>
      </c>
      <c r="D149" s="133" t="s">
        <v>473</v>
      </c>
      <c r="E149" s="122" t="s">
        <v>505</v>
      </c>
      <c r="F149" s="125" t="s">
        <v>506</v>
      </c>
      <c r="G149" s="140" t="s">
        <v>125</v>
      </c>
      <c r="H149" s="138" t="s">
        <v>125</v>
      </c>
      <c r="I149" s="133" t="s">
        <v>177</v>
      </c>
      <c r="J149" s="222" t="s">
        <v>507</v>
      </c>
      <c r="K149" s="5" t="s">
        <v>129</v>
      </c>
      <c r="L149" s="246" t="s">
        <v>129</v>
      </c>
      <c r="M149" s="247" t="s">
        <v>129</v>
      </c>
      <c r="N149" s="85">
        <v>0</v>
      </c>
      <c r="O149" s="32" t="s">
        <v>2482</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225" t="s">
        <v>2483</v>
      </c>
    </row>
    <row r="151" spans="1:15" s="4" customFormat="1" ht="51" x14ac:dyDescent="0.25">
      <c r="A151" s="82">
        <v>145</v>
      </c>
      <c r="B151" s="133" t="s">
        <v>293</v>
      </c>
      <c r="C151" s="133" t="s">
        <v>508</v>
      </c>
      <c r="D151" s="133" t="s">
        <v>295</v>
      </c>
      <c r="E151" s="122" t="s">
        <v>510</v>
      </c>
      <c r="F151" s="125" t="s">
        <v>511</v>
      </c>
      <c r="G151" s="140" t="s">
        <v>125</v>
      </c>
      <c r="H151" s="138" t="s">
        <v>125</v>
      </c>
      <c r="I151" s="133" t="s">
        <v>166</v>
      </c>
      <c r="J151" s="222" t="s">
        <v>125</v>
      </c>
      <c r="K151" s="48" t="s">
        <v>2484</v>
      </c>
      <c r="L151" s="223" t="s">
        <v>125</v>
      </c>
      <c r="M151" s="371" t="s">
        <v>2484</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t="s">
        <v>126</v>
      </c>
      <c r="M152" s="247" t="s">
        <v>126</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46"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t="s">
        <v>129</v>
      </c>
      <c r="M154" s="259"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129</v>
      </c>
      <c r="M155" s="259" t="s">
        <v>129</v>
      </c>
      <c r="N155" s="226">
        <v>0.25</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434</v>
      </c>
      <c r="L156" s="246"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129</v>
      </c>
      <c r="L160" s="246" t="s">
        <v>129</v>
      </c>
      <c r="M160" s="259"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225" t="s">
        <v>2485</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2486</v>
      </c>
      <c r="L162" s="223" t="s">
        <v>125</v>
      </c>
      <c r="M162" s="142" t="s">
        <v>2487</v>
      </c>
      <c r="N162" s="85">
        <v>0</v>
      </c>
      <c r="O162" s="225" t="s">
        <v>2488</v>
      </c>
    </row>
    <row r="163" spans="1:15" s="4" customFormat="1" ht="63.7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32" t="s">
        <v>2489</v>
      </c>
    </row>
    <row r="164" spans="1:15" s="4" customFormat="1" ht="242.25" x14ac:dyDescent="0.25">
      <c r="A164" s="82">
        <v>158</v>
      </c>
      <c r="B164" s="133" t="s">
        <v>293</v>
      </c>
      <c r="C164" s="133" t="s">
        <v>532</v>
      </c>
      <c r="D164" s="133" t="s">
        <v>295</v>
      </c>
      <c r="E164" s="122" t="s">
        <v>538</v>
      </c>
      <c r="F164" s="125" t="s">
        <v>539</v>
      </c>
      <c r="G164" s="140">
        <v>31</v>
      </c>
      <c r="H164" s="139">
        <v>0.1</v>
      </c>
      <c r="I164" s="133" t="s">
        <v>177</v>
      </c>
      <c r="J164" s="222" t="s">
        <v>125</v>
      </c>
      <c r="K164" s="5"/>
      <c r="L164" s="223" t="s">
        <v>125</v>
      </c>
      <c r="M164" s="247" t="s">
        <v>129</v>
      </c>
      <c r="N164" s="226">
        <v>0.1</v>
      </c>
      <c r="O164" s="32" t="s">
        <v>2490</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247" t="s">
        <v>129</v>
      </c>
      <c r="N165" s="226">
        <v>0.25</v>
      </c>
      <c r="O165" s="225" t="s">
        <v>2491</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129</v>
      </c>
      <c r="M166" s="247" t="s">
        <v>126</v>
      </c>
      <c r="N166" s="226">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225"/>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2492</v>
      </c>
      <c r="L168" s="223" t="s">
        <v>125</v>
      </c>
      <c r="M168" s="142" t="s">
        <v>2492</v>
      </c>
      <c r="N168" s="85">
        <v>0</v>
      </c>
      <c r="O168" s="501" t="s">
        <v>2493</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129</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126</v>
      </c>
      <c r="L170" s="223" t="s">
        <v>125</v>
      </c>
      <c r="M170" s="318"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247" t="s">
        <v>129</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c r="L177" s="246" t="s">
        <v>135</v>
      </c>
      <c r="M177" s="315"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59"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259"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129</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129</v>
      </c>
      <c r="M181" s="24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129</v>
      </c>
      <c r="L182" s="246"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129</v>
      </c>
      <c r="L183" s="246"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129</v>
      </c>
      <c r="L184" s="222" t="s">
        <v>129</v>
      </c>
      <c r="M184" s="259"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t="s">
        <v>126</v>
      </c>
      <c r="M186" s="456" t="s">
        <v>126</v>
      </c>
      <c r="N186" s="355">
        <v>0</v>
      </c>
      <c r="O186" s="32" t="s">
        <v>2494</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t="s">
        <v>126</v>
      </c>
      <c r="M187" s="456" t="s">
        <v>126</v>
      </c>
      <c r="N187" s="355">
        <v>0</v>
      </c>
      <c r="O187" s="32" t="s">
        <v>2495</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456" t="s">
        <v>129</v>
      </c>
      <c r="N188" s="355">
        <v>0.125</v>
      </c>
      <c r="O188" s="32" t="s">
        <v>2496</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456" t="s">
        <v>129</v>
      </c>
      <c r="N189" s="355">
        <v>0.125</v>
      </c>
      <c r="O189" s="32" t="s">
        <v>2497</v>
      </c>
    </row>
    <row r="190" spans="1:15" s="4" customFormat="1" ht="76.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456" t="s">
        <v>129</v>
      </c>
      <c r="N190" s="355">
        <v>0.125</v>
      </c>
      <c r="O190" s="32" t="s">
        <v>2498</v>
      </c>
    </row>
    <row r="191" spans="1:15" s="4" customFormat="1" ht="114.7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456" t="s">
        <v>129</v>
      </c>
      <c r="N191" s="355">
        <v>0.125</v>
      </c>
      <c r="O191" s="32" t="s">
        <v>2499</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502" t="s">
        <v>129</v>
      </c>
      <c r="N192" s="355">
        <v>0.125</v>
      </c>
      <c r="O192" s="32" t="s">
        <v>2500</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126</v>
      </c>
      <c r="M193" s="456" t="s">
        <v>126</v>
      </c>
      <c r="N193" s="355">
        <v>0</v>
      </c>
      <c r="O193" s="32" t="s">
        <v>2501</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259" t="s">
        <v>129</v>
      </c>
      <c r="N194" s="226">
        <v>0.1</v>
      </c>
      <c r="O194" s="225" t="s">
        <v>2502</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2503</v>
      </c>
      <c r="L195" s="223" t="s">
        <v>125</v>
      </c>
      <c r="M195" s="371" t="s">
        <v>2503</v>
      </c>
      <c r="N195" s="85">
        <v>0</v>
      </c>
      <c r="O195" s="76" t="s">
        <v>2504</v>
      </c>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129</v>
      </c>
      <c r="N204" s="661">
        <v>2.86E-2</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129</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2505</v>
      </c>
      <c r="L212" s="223" t="s">
        <v>125</v>
      </c>
      <c r="M212" s="259" t="s">
        <v>2505</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t="s">
        <v>126</v>
      </c>
      <c r="M213" s="259" t="s">
        <v>126</v>
      </c>
      <c r="N213" s="229">
        <v>0</v>
      </c>
      <c r="O213" s="230" t="s">
        <v>2506</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8" t="s">
        <v>2507</v>
      </c>
      <c r="L222" s="141" t="s">
        <v>2508</v>
      </c>
      <c r="M222" s="137" t="s">
        <v>2508</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t="s">
        <v>2509</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129</v>
      </c>
      <c r="M224" s="259" t="s">
        <v>129</v>
      </c>
      <c r="N224" s="226">
        <v>0.1</v>
      </c>
      <c r="O224" s="225" t="s">
        <v>2510</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434</v>
      </c>
      <c r="L226" s="223" t="s">
        <v>125</v>
      </c>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434</v>
      </c>
      <c r="L227" s="223" t="s">
        <v>125</v>
      </c>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434</v>
      </c>
      <c r="L228" s="223" t="s">
        <v>125</v>
      </c>
      <c r="M228" s="259"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t="s">
        <v>2458</v>
      </c>
      <c r="L229" s="283">
        <v>130</v>
      </c>
      <c r="M229" s="503">
        <v>130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t="s">
        <v>2463</v>
      </c>
      <c r="L230" s="272">
        <v>1974</v>
      </c>
      <c r="M230" s="324">
        <v>1974</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59" t="s">
        <v>129</v>
      </c>
      <c r="N231" s="85">
        <v>0</v>
      </c>
      <c r="O231" s="225" t="s">
        <v>2511</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2" t="s">
        <v>129</v>
      </c>
      <c r="M237" s="259"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1125</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t="s">
        <v>125</v>
      </c>
      <c r="M245" s="259"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t="s">
        <v>125</v>
      </c>
      <c r="M246" s="259"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126</v>
      </c>
      <c r="N250" s="226">
        <v>0.25</v>
      </c>
      <c r="O250" s="225" t="s">
        <v>2512</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434</v>
      </c>
      <c r="L251" s="144" t="s">
        <v>434</v>
      </c>
      <c r="M251" s="259"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434</v>
      </c>
      <c r="L252" s="144" t="s">
        <v>434</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434</v>
      </c>
      <c r="L253" s="144" t="s">
        <v>434</v>
      </c>
      <c r="M253" s="259" t="s">
        <v>129</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434</v>
      </c>
      <c r="L254" s="144" t="s">
        <v>434</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144" t="s">
        <v>434</v>
      </c>
      <c r="M255" s="259" t="s">
        <v>126</v>
      </c>
      <c r="N255" s="226">
        <v>0</v>
      </c>
      <c r="O255" s="225" t="s">
        <v>1064</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32" t="s">
        <v>2513</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t="s">
        <v>2514</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t="s">
        <v>2515</v>
      </c>
      <c r="L258" s="325">
        <v>0.01</v>
      </c>
      <c r="M258" s="326">
        <v>0.01</v>
      </c>
      <c r="N258" s="256">
        <v>0.2</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101</v>
      </c>
      <c r="M259" s="313">
        <v>101</v>
      </c>
      <c r="N259" s="85">
        <v>0</v>
      </c>
      <c r="O259" s="225" t="s">
        <v>2516</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470</v>
      </c>
      <c r="L260" s="272">
        <v>470</v>
      </c>
      <c r="M260" s="313">
        <v>470</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225" t="s">
        <v>2517</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225" t="s">
        <v>2518</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126</v>
      </c>
      <c r="M264" s="259"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501" t="s">
        <v>2519</v>
      </c>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10">
    <dataValidation type="list" allowBlank="1" showInputMessage="1" showErrorMessage="1" sqref="N26:N33 N137" xr:uid="{C923E7AF-02AB-4931-AAEE-45A4836C921A}">
      <formula1>"0%"</formula1>
    </dataValidation>
    <dataValidation type="list" allowBlank="1" showInputMessage="1" showErrorMessage="1" sqref="N258" xr:uid="{157604AB-FF6C-4B50-A59C-FCA2350BDFF0}">
      <formula1>"0%,20%"</formula1>
    </dataValidation>
    <dataValidation type="list" allowBlank="1" showInputMessage="1" showErrorMessage="1" sqref="N131" xr:uid="{B36DB319-8640-4D6A-841C-14AF03ABCE4B}">
      <formula1>"0%,30%"</formula1>
    </dataValidation>
    <dataValidation type="list" allowBlank="1" showInputMessage="1" showErrorMessage="1" sqref="N100" xr:uid="{7FB92B10-EF47-4A6E-B969-0CF46F6D491D}">
      <formula1>"0%,20%,39%,50%"</formula1>
    </dataValidation>
    <dataValidation type="list" allowBlank="1" showInputMessage="1" showErrorMessage="1" sqref="N186:N193" xr:uid="{AAABCE08-4B2A-4FD8-9DE6-14B968A29C34}">
      <formula1>"0%,12,5%"</formula1>
    </dataValidation>
    <dataValidation type="whole" allowBlank="1" showInputMessage="1" showErrorMessage="1" sqref="I130 L231 L185:M185 L261:M261 K132 K43 K114:M114 L235:M235 K102 K259:K260 K134 K145 K20 K67:K68 K142 K77 K74:K75 M197 K130:M130" xr:uid="{93F74E55-1CE1-4CEA-AF62-B8156A14BDA3}">
      <formula1>0</formula1>
      <formula2>10000000</formula2>
    </dataValidation>
    <dataValidation type="list" allowBlank="1" showInputMessage="1" showErrorMessage="1" sqref="K140 K114:M114 L94:M97 K147:K149 K223 K232:K234 K143 K152:K160 K214:K216 K198:K211 K169:K176 K45:K56 K178:K183 K196 K218:K221 K226:K228 K251:K255 K244:K249 K94:K101 K163:K166 K103:K112 K135:K138 M103:M111 L178:M179 M137" xr:uid="{92C619C5-2952-4CCD-91B7-0D5DE68DE430}">
      <formula1>"SI,NO,NO APLICA"</formula1>
    </dataValidation>
    <dataValidation type="list" allowBlank="1" showInputMessage="1" showErrorMessage="1" sqref="I129 M7:M9 K167:M167 K150:M150 L236:L238 K69:M69 K144:M144 K87:M92 M26:M33 L45:M55 K57:M57 M18:M19 L163:M163 K65:M65 K129:M129 K21:M21 K262:M265 K256:M257 L223:L224 K224:K225 M23:M24 K184:M184 K35:K37 K236:K242 K161:M161 K186:M194 K231 K7:K9 K63 K66 K71 K73 K11:K16 K213 K18:K19 K23:K33 K59 K39:K41 K177 K217 K250 M223:M225 M231 M236:M244 M11:M16" xr:uid="{64D5EFBC-6A16-4068-80BC-F3A1A2C8DA6A}">
      <formula1>"SI,NO"</formula1>
    </dataValidation>
    <dataValidation type="list" allowBlank="1" showInputMessage="1" showErrorMessage="1" sqref="L135:L139 M159:M160 L154:M155 M112:M113 M100:M101 M134:M136 L101 L103:L113 M138:M139 L98:M98" xr:uid="{557E258D-C419-4137-A7FB-01FA940ED1B7}">
      <formula1>"SI,NO,NO APLICA,VACIO"</formula1>
    </dataValidation>
    <dataValidation type="list" allowBlank="1" showInputMessage="1" showErrorMessage="1" sqref="L36:L37 L181:L183 L63:M63 M156:M158 M140 L250 L169 L213:M216 M59 M73 M66 L166 L99:M99 L152:M153 L232:M234 M25 M143 L147:M149 M180:M183 M71 M35:M37 L141:L142 L157:L160 M226:M228 M198:M211 M196 M245:M255 M217:M221 L39:M41 M164:M166 M169:M177" xr:uid="{3A02961F-7542-4C5E-AB48-687788CCC68A}">
      <formula1>"SI,NO,VACIO"</formula1>
    </dataValidation>
  </dataValidations>
  <hyperlinks>
    <hyperlink ref="O35" r:id="rId1" xr:uid="{90976984-1332-4560-B96E-F57996502E65}"/>
    <hyperlink ref="O66" r:id="rId2" xr:uid="{A8A6B11D-A7E6-48D2-834F-6FC3FDB8F1CF}"/>
    <hyperlink ref="O73" r:id="rId3" xr:uid="{9FDBF6B4-B094-4AFB-A5CB-81ED9D24E22E}"/>
    <hyperlink ref="O140" r:id="rId4" xr:uid="{696ACDC5-EB54-486F-853B-876622B128A1}"/>
  </hyperlinks>
  <pageMargins left="0.70866141732283472" right="0.70866141732283472" top="0.74803149606299213" bottom="0.74803149606299213" header="0.31496062992125984" footer="0.31496062992125984"/>
  <pageSetup scale="35" orientation="landscape" horizontalDpi="4294967293" verticalDpi="4294967293" r:id="rId5"/>
  <drawing r:id="rId6"/>
  <legacyDrawing r:id="rId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V91"/>
  <sheetViews>
    <sheetView showGridLines="0" topLeftCell="I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0.87</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+'1018 FONCEP Ver.'!N7</f>
        <v>0.4</v>
      </c>
      <c r="Q2" s="301" t="s">
        <v>778</v>
      </c>
      <c r="R2" s="302" t="s">
        <v>2520</v>
      </c>
      <c r="S2" s="302" t="s">
        <v>2520</v>
      </c>
      <c r="T2" s="302" t="s">
        <v>2520</v>
      </c>
      <c r="U2" s="302" t="s">
        <v>2520</v>
      </c>
      <c r="V2" s="302" t="s">
        <v>1825</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+'1018 FONCEP Ver.'!N11</f>
        <v>0.2</v>
      </c>
      <c r="Q3" s="301" t="s">
        <v>786</v>
      </c>
      <c r="R3" s="302" t="s">
        <v>2521</v>
      </c>
      <c r="S3" s="302" t="s">
        <v>2521</v>
      </c>
      <c r="T3" s="302" t="s">
        <v>2521</v>
      </c>
      <c r="U3" s="302" t="s">
        <v>2521</v>
      </c>
      <c r="V3" s="302" t="s">
        <v>1133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+'1018 FONCEP Ver.'!N17</f>
        <v>0.05</v>
      </c>
      <c r="Q4" s="301" t="s">
        <v>791</v>
      </c>
      <c r="R4" s="302" t="s">
        <v>2522</v>
      </c>
      <c r="S4" s="302" t="s">
        <v>2522</v>
      </c>
      <c r="T4" s="302" t="s">
        <v>2522</v>
      </c>
      <c r="U4" s="302" t="s">
        <v>2522</v>
      </c>
      <c r="V4" s="302" t="s">
        <v>2523</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+'1018 FONCEP Ver.'!N20</f>
        <v>0.15</v>
      </c>
      <c r="Q5" s="301" t="s">
        <v>799</v>
      </c>
      <c r="R5" s="301">
        <v>0.26</v>
      </c>
      <c r="S5" s="301">
        <v>0.53</v>
      </c>
      <c r="T5" s="301">
        <v>0.65</v>
      </c>
      <c r="U5" s="301">
        <v>0.69</v>
      </c>
      <c r="V5" s="301">
        <f>+D91</f>
        <v>0.70543900653594782</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0.8</v>
      </c>
      <c r="J7" s="1499">
        <f>+I7/H7</f>
        <v>0.8</v>
      </c>
      <c r="K7" s="25" t="s">
        <v>803</v>
      </c>
      <c r="L7" s="25" t="s">
        <v>804</v>
      </c>
      <c r="M7" s="159">
        <v>0.1</v>
      </c>
      <c r="N7" s="160">
        <v>1.0999999999999999E-2</v>
      </c>
      <c r="O7" s="161">
        <f>+'1018 FONCEP Ver.'!N21</f>
        <v>0.1</v>
      </c>
    </row>
    <row r="8" spans="1:22" x14ac:dyDescent="0.25">
      <c r="A8" s="1426"/>
      <c r="B8" s="1429"/>
      <c r="C8" s="1461"/>
      <c r="D8" s="1458"/>
      <c r="E8" s="1441"/>
      <c r="F8" s="1444"/>
      <c r="G8" s="1504"/>
      <c r="H8" s="1507"/>
      <c r="I8" s="1500"/>
      <c r="J8" s="1500"/>
      <c r="K8" s="26" t="s">
        <v>805</v>
      </c>
      <c r="L8" s="26" t="s">
        <v>806</v>
      </c>
      <c r="M8" s="20">
        <v>0.2</v>
      </c>
      <c r="N8" s="162">
        <v>2.1000000000000001E-2</v>
      </c>
      <c r="O8" s="163">
        <f>+'1018 FONCEP Ver.'!N36</f>
        <v>0</v>
      </c>
    </row>
    <row r="9" spans="1:22" x14ac:dyDescent="0.25">
      <c r="A9" s="1426"/>
      <c r="B9" s="1429"/>
      <c r="C9" s="1461"/>
      <c r="D9" s="1458"/>
      <c r="E9" s="1441"/>
      <c r="F9" s="1444"/>
      <c r="G9" s="1504"/>
      <c r="H9" s="1507"/>
      <c r="I9" s="1500"/>
      <c r="J9" s="1500"/>
      <c r="K9" s="26" t="s">
        <v>807</v>
      </c>
      <c r="L9" s="26" t="s">
        <v>808</v>
      </c>
      <c r="M9" s="20">
        <v>0.4</v>
      </c>
      <c r="N9" s="162">
        <v>4.2000000000000003E-2</v>
      </c>
      <c r="O9" s="163">
        <f>+'1018 FONCEP Ver.'!N38</f>
        <v>0.4</v>
      </c>
    </row>
    <row r="10" spans="1:22" ht="15.75" thickBot="1" x14ac:dyDescent="0.3">
      <c r="A10" s="1426"/>
      <c r="B10" s="1429"/>
      <c r="C10" s="1461"/>
      <c r="D10" s="1458"/>
      <c r="E10" s="1441"/>
      <c r="F10" s="1444"/>
      <c r="G10" s="1504"/>
      <c r="H10" s="1507"/>
      <c r="I10" s="1500"/>
      <c r="J10" s="1500"/>
      <c r="K10" s="101" t="s">
        <v>809</v>
      </c>
      <c r="L10" s="101" t="s">
        <v>810</v>
      </c>
      <c r="M10" s="164">
        <v>0.3</v>
      </c>
      <c r="N10" s="165">
        <v>3.2000000000000001E-2</v>
      </c>
      <c r="O10" s="166">
        <f>+'1018 FONCEP Ver.'!N43</f>
        <v>0.3</v>
      </c>
    </row>
    <row r="11" spans="1:22" ht="15.75" thickBot="1" x14ac:dyDescent="0.3">
      <c r="A11" s="1426"/>
      <c r="B11" s="1429"/>
      <c r="C11" s="1461"/>
      <c r="D11" s="1458"/>
      <c r="E11" s="1442"/>
      <c r="F11" s="1445"/>
      <c r="G11" s="1505"/>
      <c r="H11" s="1508"/>
      <c r="I11" s="1501"/>
      <c r="J11" s="1502"/>
      <c r="K11" s="97" t="s">
        <v>800</v>
      </c>
      <c r="L11" s="98">
        <f>+O11/M11</f>
        <v>0.8</v>
      </c>
      <c r="M11" s="99">
        <v>1</v>
      </c>
      <c r="N11" s="100">
        <v>0.105</v>
      </c>
      <c r="O11" s="73">
        <f>+O7+O8+O9+O10</f>
        <v>0.8</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v>0.01</v>
      </c>
      <c r="O12" s="161">
        <f>+'1018 FONCEP Ver.'!N57</f>
        <v>0.1</v>
      </c>
    </row>
    <row r="13" spans="1:22" ht="24" x14ac:dyDescent="0.25">
      <c r="A13" s="1426"/>
      <c r="B13" s="1429"/>
      <c r="C13" s="1461"/>
      <c r="D13" s="1458"/>
      <c r="E13" s="1447"/>
      <c r="F13" s="1444"/>
      <c r="G13" s="1504"/>
      <c r="H13" s="1507"/>
      <c r="I13" s="1500"/>
      <c r="J13" s="1500"/>
      <c r="K13" s="26" t="s">
        <v>814</v>
      </c>
      <c r="L13" s="26" t="s">
        <v>815</v>
      </c>
      <c r="M13" s="20">
        <v>0.1</v>
      </c>
      <c r="N13" s="162">
        <v>0.01</v>
      </c>
      <c r="O13" s="163">
        <f>+'1018 FONCEP Ver.'!N59</f>
        <v>0.1</v>
      </c>
    </row>
    <row r="14" spans="1:22" x14ac:dyDescent="0.25">
      <c r="A14" s="1426"/>
      <c r="B14" s="1429"/>
      <c r="C14" s="1461"/>
      <c r="D14" s="1458"/>
      <c r="E14" s="1447"/>
      <c r="F14" s="1444"/>
      <c r="G14" s="1504"/>
      <c r="H14" s="1507"/>
      <c r="I14" s="1500"/>
      <c r="J14" s="1500"/>
      <c r="K14" s="26" t="s">
        <v>816</v>
      </c>
      <c r="L14" s="26" t="s">
        <v>817</v>
      </c>
      <c r="M14" s="20">
        <v>0.5</v>
      </c>
      <c r="N14" s="162">
        <v>0.05</v>
      </c>
      <c r="O14" s="163">
        <v>0.5</v>
      </c>
    </row>
    <row r="15" spans="1:22" ht="15.75" thickBot="1" x14ac:dyDescent="0.3">
      <c r="A15" s="1426"/>
      <c r="B15" s="1429"/>
      <c r="C15" s="1461"/>
      <c r="D15" s="1458"/>
      <c r="E15" s="1447"/>
      <c r="F15" s="1444"/>
      <c r="G15" s="1504"/>
      <c r="H15" s="1507"/>
      <c r="I15" s="1500"/>
      <c r="J15" s="1500"/>
      <c r="K15" s="101" t="s">
        <v>818</v>
      </c>
      <c r="L15" s="101" t="s">
        <v>819</v>
      </c>
      <c r="M15" s="164">
        <v>0.3</v>
      </c>
      <c r="N15" s="165">
        <v>0.03</v>
      </c>
      <c r="O15" s="166">
        <f>+'1018 FONCEP Ver.'!N63</f>
        <v>0.3</v>
      </c>
    </row>
    <row r="16" spans="1:22" ht="15.75" thickBot="1" x14ac:dyDescent="0.3">
      <c r="A16" s="1427"/>
      <c r="B16" s="1430"/>
      <c r="C16" s="1462"/>
      <c r="D16" s="1464"/>
      <c r="E16" s="1448"/>
      <c r="F16" s="1445"/>
      <c r="G16" s="1505"/>
      <c r="H16" s="1508"/>
      <c r="I16" s="1501"/>
      <c r="J16" s="1502"/>
      <c r="K16" s="97" t="s">
        <v>800</v>
      </c>
      <c r="L16" s="98">
        <f>+O16/M16</f>
        <v>1</v>
      </c>
      <c r="M16" s="99">
        <v>1</v>
      </c>
      <c r="N16" s="100">
        <v>0.105</v>
      </c>
      <c r="O16" s="73">
        <f>+O12+O13+O14+O15</f>
        <v>1</v>
      </c>
    </row>
    <row r="17" spans="1:15" ht="15" customHeight="1" x14ac:dyDescent="0.25">
      <c r="A17" s="1449">
        <v>2</v>
      </c>
      <c r="B17" s="1451" t="s">
        <v>820</v>
      </c>
      <c r="C17" s="1454">
        <v>0.55000000000000004</v>
      </c>
      <c r="D17" s="1457">
        <f>+(G17*J17)+(G21*J21)+(G27*J27)+(G31*J31)+(G38*J38)+(G46*J46)+(G54*J54)</f>
        <v>0.57876708259061205</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+'1018 FONCEP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+'1018 FONCEP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+'1018 FONCEP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0.2</v>
      </c>
      <c r="J21" s="1499">
        <f>+I21/H21</f>
        <v>0.2</v>
      </c>
      <c r="K21" s="28" t="s">
        <v>829</v>
      </c>
      <c r="L21" s="28" t="s">
        <v>830</v>
      </c>
      <c r="M21" s="175">
        <v>0.1</v>
      </c>
      <c r="N21" s="176">
        <f>+M21*G$21*C$17</f>
        <v>8.2500000000000004E-3</v>
      </c>
      <c r="O21" s="177">
        <f>+'1018 FONCEP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+'1018 FONCEP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+'1018 FONCEP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+'1018 FONCEP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0.2</v>
      </c>
      <c r="M26" s="99">
        <f>SUM(M21:M25)</f>
        <v>1</v>
      </c>
      <c r="N26" s="100">
        <f>SUM(N21:N25)</f>
        <v>8.2500000000000004E-2</v>
      </c>
      <c r="O26" s="174">
        <f>+O21+O22+O23+O24+O25</f>
        <v>0.2</v>
      </c>
    </row>
    <row r="27" spans="1:15" ht="24" x14ac:dyDescent="0.25">
      <c r="A27" s="1441"/>
      <c r="B27" s="1452"/>
      <c r="C27" s="1455"/>
      <c r="D27" s="1458"/>
      <c r="E27" s="1440" t="s">
        <v>838</v>
      </c>
      <c r="F27" s="1443" t="s">
        <v>839</v>
      </c>
      <c r="G27" s="1503">
        <v>0.2</v>
      </c>
      <c r="H27" s="1506">
        <f>+M30</f>
        <v>1</v>
      </c>
      <c r="I27" s="1499">
        <f>+O30</f>
        <v>0.61176470588235299</v>
      </c>
      <c r="J27" s="1499">
        <f>+I27/H27</f>
        <v>0.61176470588235299</v>
      </c>
      <c r="K27" s="28" t="s">
        <v>840</v>
      </c>
      <c r="L27" s="28" t="s">
        <v>841</v>
      </c>
      <c r="M27" s="179">
        <v>0.1</v>
      </c>
      <c r="N27" s="180">
        <f>+M27*G$27*C$17</f>
        <v>1.1000000000000003E-2</v>
      </c>
      <c r="O27" s="177">
        <f>+'1018 FONCEP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+'1018 FONCEP Ver.'!N130</f>
        <v>0.21176470588235294</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+'1018 FONCEP Ver.'!N131</f>
        <v>0.3</v>
      </c>
    </row>
    <row r="30" spans="1:15" ht="15.75" thickBot="1" x14ac:dyDescent="0.3">
      <c r="A30" s="1441"/>
      <c r="B30" s="1452"/>
      <c r="C30" s="1455"/>
      <c r="D30" s="1458"/>
      <c r="E30" s="1442"/>
      <c r="F30" s="1445"/>
      <c r="G30" s="1505"/>
      <c r="H30" s="1508"/>
      <c r="I30" s="1501"/>
      <c r="J30" s="1502"/>
      <c r="K30" s="97" t="s">
        <v>800</v>
      </c>
      <c r="L30" s="98">
        <f>+O30/M30</f>
        <v>0.61176470588235299</v>
      </c>
      <c r="M30" s="99">
        <f>SUM(M27:M29)</f>
        <v>1</v>
      </c>
      <c r="N30" s="100">
        <f>SUM(N27:N29)</f>
        <v>0.11000000000000001</v>
      </c>
      <c r="O30" s="174">
        <f>+O27+O28+O29</f>
        <v>0.61176470588235299</v>
      </c>
    </row>
    <row r="31" spans="1:15" ht="15" customHeight="1" x14ac:dyDescent="0.25">
      <c r="A31" s="1441"/>
      <c r="B31" s="1452"/>
      <c r="C31" s="1455"/>
      <c r="D31" s="1458"/>
      <c r="E31" s="1440" t="s">
        <v>846</v>
      </c>
      <c r="F31" s="1443" t="s">
        <v>847</v>
      </c>
      <c r="G31" s="1503">
        <v>0.1</v>
      </c>
      <c r="H31" s="1506">
        <f>SUM(M31:M33)</f>
        <v>0.45</v>
      </c>
      <c r="I31" s="1499">
        <f>SUM(O31+O32+O33)</f>
        <v>0.35</v>
      </c>
      <c r="J31" s="1499">
        <f>+I31/H31</f>
        <v>0.77777777777777768</v>
      </c>
      <c r="K31" s="28" t="s">
        <v>848</v>
      </c>
      <c r="L31" s="28" t="s">
        <v>804</v>
      </c>
      <c r="M31" s="179">
        <v>0.1</v>
      </c>
      <c r="N31" s="180">
        <f>+(M31/H31)*G$31*C$17</f>
        <v>1.2222222222222226E-2</v>
      </c>
      <c r="O31" s="177">
        <f>+'1018 FONCEP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+'1018 FONCEP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+'1018 FONCEP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+'1018 FONCEP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+'1018 FONCEP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+'1018 FONCEP Ver.'!N156</f>
        <v>0.05</v>
      </c>
    </row>
    <row r="37" spans="1:15" ht="15.75" thickBot="1" x14ac:dyDescent="0.3">
      <c r="A37" s="1441"/>
      <c r="B37" s="1452"/>
      <c r="C37" s="1455"/>
      <c r="D37" s="1458"/>
      <c r="E37" s="1442"/>
      <c r="F37" s="1445"/>
      <c r="G37" s="1505"/>
      <c r="H37" s="1508"/>
      <c r="I37" s="1501"/>
      <c r="J37" s="1502"/>
      <c r="K37" s="97" t="s">
        <v>800</v>
      </c>
      <c r="L37" s="98">
        <f>+O37/M37</f>
        <v>0.9</v>
      </c>
      <c r="M37" s="99">
        <f>SUM(M31:M36)</f>
        <v>1</v>
      </c>
      <c r="N37" s="100">
        <f>SUM(N31:N33)</f>
        <v>5.5000000000000014E-2</v>
      </c>
      <c r="O37" s="174">
        <f>+O31+O32+O33+O34+O35+O36</f>
        <v>0.9</v>
      </c>
    </row>
    <row r="38" spans="1:15" ht="15" customHeight="1" x14ac:dyDescent="0.25">
      <c r="A38" s="1441"/>
      <c r="B38" s="1452"/>
      <c r="C38" s="1455"/>
      <c r="D38" s="1458"/>
      <c r="E38" s="1440" t="s">
        <v>859</v>
      </c>
      <c r="F38" s="1443" t="s">
        <v>860</v>
      </c>
      <c r="G38" s="1503">
        <v>0.2</v>
      </c>
      <c r="H38" s="1506">
        <f>SUM(M38:M41)</f>
        <v>0.54999999999999993</v>
      </c>
      <c r="I38" s="1499">
        <f>SUM(O38+O39+O40+O41)</f>
        <v>0.45</v>
      </c>
      <c r="J38" s="1499">
        <f>+I38/H38</f>
        <v>0.81818181818181834</v>
      </c>
      <c r="K38" s="28" t="s">
        <v>861</v>
      </c>
      <c r="L38" s="28" t="s">
        <v>804</v>
      </c>
      <c r="M38" s="179">
        <v>0.1</v>
      </c>
      <c r="N38" s="180">
        <f>+(M38/H38)*G$38*C$17</f>
        <v>2.0000000000000004E-2</v>
      </c>
      <c r="O38" s="177">
        <f>+'1018 FONCEP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+'1018 FONCEP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+'1018 FONCEP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+'1018 FONCEP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+'1018 FONCEP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+'1018 FONCEP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+'1018 FONCEP Ver.'!N255</f>
        <v>0</v>
      </c>
    </row>
    <row r="45" spans="1:15" ht="15.75" thickBot="1" x14ac:dyDescent="0.3">
      <c r="A45" s="1441"/>
      <c r="B45" s="1452"/>
      <c r="C45" s="1455"/>
      <c r="D45" s="1458"/>
      <c r="E45" s="1442"/>
      <c r="F45" s="1445"/>
      <c r="G45" s="1505"/>
      <c r="H45" s="1508"/>
      <c r="I45" s="1501"/>
      <c r="J45" s="1502"/>
      <c r="K45" s="97" t="s">
        <v>800</v>
      </c>
      <c r="L45" s="98">
        <f>+O45/M45</f>
        <v>0.80000000000000016</v>
      </c>
      <c r="M45" s="99">
        <f>SUM(M38:M44)</f>
        <v>0.99999999999999989</v>
      </c>
      <c r="N45" s="100">
        <f>SUM(N38:N41)</f>
        <v>0.11000000000000001</v>
      </c>
      <c r="O45" s="174">
        <f>+O38+O39+O40+O41+O42+O43+O44</f>
        <v>0.8</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+'1018 FONCEP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+'1018 FONCEP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+'1018 FONCEP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+'1018 FONCEP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+'1018 FONCEP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+'1018 FONCEP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+'1018 FONCEP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0.625</v>
      </c>
      <c r="J54" s="1519">
        <f>+I54/H54</f>
        <v>0.625</v>
      </c>
      <c r="K54" s="28" t="s">
        <v>891</v>
      </c>
      <c r="L54" s="28" t="s">
        <v>581</v>
      </c>
      <c r="M54" s="180">
        <v>0.125</v>
      </c>
      <c r="N54" s="176">
        <f>+M54*G$54*C$17</f>
        <v>6.8750000000000009E-3</v>
      </c>
      <c r="O54" s="177">
        <f>+'1018 FONCEP 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+'1018 FONCEP Ver.'!N187</f>
        <v>0</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+'1018 FONCEP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+'1018 FONCEP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+'1018 FONCEP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+'1018 FONCEP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+'1018 FONCEP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+'1018 FONCEP Ver.'!N193</f>
        <v>0</v>
      </c>
    </row>
    <row r="62" spans="1:15" ht="15.75" thickBot="1" x14ac:dyDescent="0.3">
      <c r="A62" s="1450"/>
      <c r="B62" s="1453"/>
      <c r="C62" s="1456"/>
      <c r="D62" s="1459"/>
      <c r="E62" s="1450"/>
      <c r="F62" s="1477"/>
      <c r="G62" s="1525"/>
      <c r="H62" s="1527"/>
      <c r="I62" s="1530"/>
      <c r="J62" s="1521"/>
      <c r="K62" s="97" t="s">
        <v>800</v>
      </c>
      <c r="L62" s="98">
        <f>+O62/M62</f>
        <v>0.625</v>
      </c>
      <c r="M62" s="99">
        <f>SUM(M54:M61)</f>
        <v>1</v>
      </c>
      <c r="N62" s="100">
        <f>SUM(N54:N61)</f>
        <v>5.5E-2</v>
      </c>
      <c r="O62" s="174">
        <f>+O54+O55+O56+O57+O58+O59+O60+O61</f>
        <v>0.625</v>
      </c>
    </row>
    <row r="63" spans="1:15" ht="15" customHeight="1" x14ac:dyDescent="0.25">
      <c r="A63" s="1440">
        <v>3</v>
      </c>
      <c r="B63" s="1484" t="s">
        <v>899</v>
      </c>
      <c r="C63" s="1486">
        <v>0.1</v>
      </c>
      <c r="D63" s="1488">
        <f>+(J63*G63)+(J82*G82)+(J83*G83)+(J84*G84)</f>
        <v>0.76117111111111113</v>
      </c>
      <c r="E63" s="1492" t="s">
        <v>133</v>
      </c>
      <c r="F63" s="1443" t="s">
        <v>900</v>
      </c>
      <c r="G63" s="1503">
        <v>0.3</v>
      </c>
      <c r="H63" s="1516">
        <f>+M81</f>
        <v>1</v>
      </c>
      <c r="I63" s="1528">
        <f>+O81</f>
        <v>0.50020000000000009</v>
      </c>
      <c r="J63" s="1519">
        <f>+I63/H63</f>
        <v>0.50020000000000009</v>
      </c>
      <c r="K63" s="28" t="s">
        <v>136</v>
      </c>
      <c r="L63" s="28" t="s">
        <v>804</v>
      </c>
      <c r="M63" s="179">
        <v>0.1</v>
      </c>
      <c r="N63" s="176">
        <f>+M63*G$63*C$63</f>
        <v>3.0000000000000001E-3</v>
      </c>
      <c r="O63" s="177">
        <f>+'1018 FONCEP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+'1018 FONCEP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+'1018 FONCEP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+'1018 FONCEP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+'1018 FONCEP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+'1018 FONCEP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+'1018 FONCEP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+'1018 FONCEP Ver.'!N204</f>
        <v>2.86E-2</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+'1018 FONCEP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+'1018 FONCEP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+'1018 FONCEP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+'1018 FONCEP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+'1018 FONCEP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+'1018 FONCEP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+'1018 FONCEP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+'1018 FONCEP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+'1018 FONCEP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+'1018 FONCEP Ver.'!N223</f>
        <v>0</v>
      </c>
    </row>
    <row r="81" spans="1:15" ht="15.75" thickBot="1" x14ac:dyDescent="0.3">
      <c r="A81" s="1441"/>
      <c r="B81" s="1452"/>
      <c r="C81" s="1455"/>
      <c r="D81" s="1490"/>
      <c r="E81" s="1494"/>
      <c r="F81" s="1445"/>
      <c r="G81" s="1505"/>
      <c r="H81" s="1518"/>
      <c r="I81" s="1533"/>
      <c r="J81" s="1531"/>
      <c r="K81" s="97" t="s">
        <v>800</v>
      </c>
      <c r="L81" s="98">
        <f>+O81/M81</f>
        <v>0.50020000000000009</v>
      </c>
      <c r="M81" s="99">
        <f>SUM(M63:M80)</f>
        <v>1</v>
      </c>
      <c r="N81" s="100">
        <f>SUM(N63:N80)</f>
        <v>0.03</v>
      </c>
      <c r="O81" s="174">
        <f>SUM(O63+O64+O65+O66+O67+O68+O69+O70+O71+O72+O73+O74+O75+O76+O77+O78+O79+O80)</f>
        <v>0.50020000000000009</v>
      </c>
    </row>
    <row r="82" spans="1:15" ht="24.75" thickBot="1" x14ac:dyDescent="0.3">
      <c r="A82" s="1441"/>
      <c r="B82" s="1452"/>
      <c r="C82" s="1455"/>
      <c r="D82" s="1490"/>
      <c r="E82" s="184" t="s">
        <v>933</v>
      </c>
      <c r="F82" s="185" t="s">
        <v>934</v>
      </c>
      <c r="G82" s="186">
        <v>0.4</v>
      </c>
      <c r="H82" s="186">
        <f>+M42+M43+M44</f>
        <v>0.44999999999999996</v>
      </c>
      <c r="I82" s="187">
        <f>+O82</f>
        <v>0.35</v>
      </c>
      <c r="J82" s="188">
        <f>+I82/H82</f>
        <v>0.77777777777777779</v>
      </c>
      <c r="K82" s="27" t="s">
        <v>800</v>
      </c>
      <c r="L82" s="14">
        <f>+O82/M82</f>
        <v>0.77777777777777779</v>
      </c>
      <c r="M82" s="15">
        <f>SUM(M42:M44)</f>
        <v>0.44999999999999996</v>
      </c>
      <c r="N82" s="130">
        <f>SUM(N42:N44)</f>
        <v>4.0000000000000008E-2</v>
      </c>
      <c r="O82" s="189">
        <f>SUM(O42+O43+O44)</f>
        <v>0.35</v>
      </c>
    </row>
    <row r="83" spans="1:15" ht="15.75"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+'1018 FONCEP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+'1018 FONCEP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+'1018 FONCEP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+'1018 FONCEP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+'1018 FONCEP Ver.'!N264</f>
        <v>0.3</v>
      </c>
    </row>
    <row r="91" spans="1:15" x14ac:dyDescent="0.25">
      <c r="C91" s="199">
        <v>2022</v>
      </c>
      <c r="D91" s="200">
        <f>+(C2*D2)+(C17*D17)+(C63*D63)+(C85*D85)</f>
        <v>0.70543900653594782</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0"/>
  </sheetPr>
  <dimension ref="A1:P273"/>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16.8554687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1900</v>
      </c>
      <c r="G2" s="1542"/>
      <c r="H2" s="1542"/>
      <c r="I2" s="1542"/>
      <c r="J2" s="1542"/>
      <c r="K2" s="1542"/>
      <c r="L2" s="1543"/>
      <c r="M2" s="1543"/>
      <c r="N2" s="1543"/>
      <c r="O2" s="1543"/>
    </row>
    <row r="3" spans="1:15" s="24" customFormat="1" ht="18.75" customHeight="1" x14ac:dyDescent="0.25">
      <c r="A3" s="1541" t="s">
        <v>101</v>
      </c>
      <c r="B3" s="1541"/>
      <c r="C3" s="1541"/>
      <c r="D3" s="1541"/>
      <c r="E3" s="1541"/>
      <c r="F3" s="1542">
        <v>1019</v>
      </c>
      <c r="G3" s="1542"/>
      <c r="H3" s="1542"/>
      <c r="I3" s="1542"/>
      <c r="J3" s="1542"/>
      <c r="K3" s="1542"/>
      <c r="L3" s="1543"/>
      <c r="M3" s="1543"/>
      <c r="N3" s="1543"/>
      <c r="O3" s="1543"/>
    </row>
    <row r="4" spans="1:15" s="24" customFormat="1" ht="18.75" customHeight="1" x14ac:dyDescent="0.25">
      <c r="A4" s="1541" t="s">
        <v>102</v>
      </c>
      <c r="B4" s="1541"/>
      <c r="C4" s="1541"/>
      <c r="D4" s="1541"/>
      <c r="E4" s="1541"/>
      <c r="F4" s="1542" t="s">
        <v>2524</v>
      </c>
      <c r="G4" s="1542"/>
      <c r="H4" s="1542"/>
      <c r="I4" s="1542"/>
      <c r="J4" s="1542"/>
      <c r="K4" s="1542"/>
      <c r="L4" s="1543"/>
      <c r="M4" s="1543"/>
      <c r="N4" s="1543"/>
      <c r="O4" s="1543"/>
    </row>
    <row r="5" spans="1:15" s="24" customFormat="1" ht="18.75" customHeight="1" x14ac:dyDescent="0.25">
      <c r="A5" s="1541" t="s">
        <v>103</v>
      </c>
      <c r="B5" s="1541"/>
      <c r="C5" s="1541"/>
      <c r="D5" s="1541"/>
      <c r="E5" s="1541"/>
      <c r="F5" s="1542" t="s">
        <v>104</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5" t="s">
        <v>126</v>
      </c>
      <c r="L7" s="223" t="s">
        <v>125</v>
      </c>
      <c r="M7" s="218" t="s">
        <v>126</v>
      </c>
      <c r="N7" s="1595">
        <v>0.4</v>
      </c>
      <c r="O7" s="87" t="s">
        <v>2525</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3" t="s">
        <v>125</v>
      </c>
      <c r="M8" s="218" t="s">
        <v>129</v>
      </c>
      <c r="N8" s="1596"/>
      <c r="O8" s="225" t="s">
        <v>2526</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3" t="s">
        <v>125</v>
      </c>
      <c r="M9" s="218" t="s">
        <v>129</v>
      </c>
      <c r="N9" s="504">
        <v>0</v>
      </c>
      <c r="O9" s="77"/>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218" t="s">
        <v>135</v>
      </c>
      <c r="N10" s="504">
        <v>0</v>
      </c>
      <c r="O10" s="50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218" t="s">
        <v>126</v>
      </c>
      <c r="N11" s="1591">
        <v>0.2</v>
      </c>
      <c r="O11" s="506"/>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218" t="s">
        <v>129</v>
      </c>
      <c r="N12" s="1592"/>
      <c r="O12" s="506"/>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129</v>
      </c>
      <c r="L13" s="223" t="s">
        <v>125</v>
      </c>
      <c r="M13" s="218" t="s">
        <v>126</v>
      </c>
      <c r="N13" s="504">
        <v>0</v>
      </c>
      <c r="O13" s="50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218" t="s">
        <v>129</v>
      </c>
      <c r="N14" s="504">
        <v>0</v>
      </c>
      <c r="O14" s="50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218" t="s">
        <v>126</v>
      </c>
      <c r="N15" s="504">
        <v>0</v>
      </c>
      <c r="O15" s="50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218" t="s">
        <v>129</v>
      </c>
      <c r="N16" s="504">
        <v>0</v>
      </c>
      <c r="O16" s="50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218" t="s">
        <v>135</v>
      </c>
      <c r="N17" s="751">
        <v>0.05</v>
      </c>
      <c r="O17" s="506"/>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218" t="s">
        <v>129</v>
      </c>
      <c r="N18" s="504">
        <v>0</v>
      </c>
      <c r="O18" s="77" t="s">
        <v>2527</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218" t="s">
        <v>126</v>
      </c>
      <c r="N19" s="504">
        <v>0</v>
      </c>
      <c r="O19" s="50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2</v>
      </c>
      <c r="L20" s="223" t="s">
        <v>125</v>
      </c>
      <c r="M20" s="507">
        <v>2</v>
      </c>
      <c r="N20" s="751">
        <v>0.15</v>
      </c>
      <c r="O20" s="506" t="s">
        <v>2528</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129</v>
      </c>
      <c r="L21" s="204" t="s">
        <v>129</v>
      </c>
      <c r="M21" s="218" t="s">
        <v>129</v>
      </c>
      <c r="N21" s="751">
        <v>0.1</v>
      </c>
      <c r="O21" s="77"/>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2529</v>
      </c>
      <c r="L22" s="223" t="s">
        <v>125</v>
      </c>
      <c r="M22" s="48" t="s">
        <v>2530</v>
      </c>
      <c r="N22" s="504">
        <v>0</v>
      </c>
      <c r="O22" s="506" t="s">
        <v>2531</v>
      </c>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218" t="s">
        <v>129</v>
      </c>
      <c r="N23" s="504">
        <v>0</v>
      </c>
      <c r="O23" s="505" t="s">
        <v>2532</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218" t="s">
        <v>129</v>
      </c>
      <c r="N24" s="504">
        <v>0</v>
      </c>
      <c r="O24" s="508" t="s">
        <v>2533</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218" t="s">
        <v>129</v>
      </c>
      <c r="N25" s="509">
        <v>0</v>
      </c>
      <c r="O25" s="77" t="s">
        <v>2534</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218" t="s">
        <v>129</v>
      </c>
      <c r="N26" s="504">
        <v>0</v>
      </c>
      <c r="O26" s="50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218" t="s">
        <v>129</v>
      </c>
      <c r="N27" s="504">
        <v>0</v>
      </c>
      <c r="O27" s="50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218" t="s">
        <v>129</v>
      </c>
      <c r="N28" s="504">
        <v>0</v>
      </c>
      <c r="O28" s="50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218" t="s">
        <v>126</v>
      </c>
      <c r="N29" s="504">
        <v>0</v>
      </c>
      <c r="O29" s="50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218" t="s">
        <v>126</v>
      </c>
      <c r="N30" s="504">
        <v>0</v>
      </c>
      <c r="O30" s="77"/>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218" t="s">
        <v>126</v>
      </c>
      <c r="N31" s="504">
        <v>0</v>
      </c>
      <c r="O31" s="50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218" t="s">
        <v>129</v>
      </c>
      <c r="N32" s="504">
        <v>0</v>
      </c>
      <c r="O32" s="77"/>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218" t="s">
        <v>129</v>
      </c>
      <c r="N33" s="504">
        <v>0</v>
      </c>
      <c r="O33" s="77"/>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45" t="s">
        <v>999</v>
      </c>
      <c r="N34" s="504">
        <v>0</v>
      </c>
      <c r="O34" s="77"/>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218" t="s">
        <v>129</v>
      </c>
      <c r="N35" s="510">
        <v>0</v>
      </c>
      <c r="O35" s="511" t="s">
        <v>2535</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129</v>
      </c>
      <c r="L36" s="204" t="s">
        <v>129</v>
      </c>
      <c r="M36" s="218" t="s">
        <v>129</v>
      </c>
      <c r="N36" s="751">
        <v>0.2</v>
      </c>
      <c r="O36" s="512" t="s">
        <v>2536</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204" t="s">
        <v>129</v>
      </c>
      <c r="M37" s="218" t="s">
        <v>129</v>
      </c>
      <c r="N37" s="513">
        <v>0</v>
      </c>
      <c r="O37" s="506"/>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218" t="s">
        <v>135</v>
      </c>
      <c r="N38" s="751">
        <v>0.4</v>
      </c>
      <c r="O38" s="50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204" t="s">
        <v>129</v>
      </c>
      <c r="M39" s="218" t="s">
        <v>129</v>
      </c>
      <c r="N39" s="504">
        <v>0</v>
      </c>
      <c r="O39" s="50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129</v>
      </c>
      <c r="L40" s="204" t="s">
        <v>129</v>
      </c>
      <c r="M40" s="218" t="s">
        <v>129</v>
      </c>
      <c r="N40" s="504">
        <v>0</v>
      </c>
      <c r="O40" s="514"/>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204" t="s">
        <v>129</v>
      </c>
      <c r="M41" s="218" t="s">
        <v>129</v>
      </c>
      <c r="N41" s="510">
        <v>0</v>
      </c>
      <c r="O41" s="515" t="s">
        <v>2537</v>
      </c>
    </row>
    <row r="42" spans="1:15" s="4" customFormat="1" ht="293.25" x14ac:dyDescent="0.25">
      <c r="A42" s="82">
        <v>36</v>
      </c>
      <c r="B42" s="133" t="s">
        <v>120</v>
      </c>
      <c r="C42" s="133" t="s">
        <v>161</v>
      </c>
      <c r="D42" s="133" t="s">
        <v>149</v>
      </c>
      <c r="E42" s="122" t="s">
        <v>221</v>
      </c>
      <c r="F42" s="125" t="s">
        <v>222</v>
      </c>
      <c r="G42" s="1405"/>
      <c r="H42" s="138" t="s">
        <v>125</v>
      </c>
      <c r="I42" s="133" t="s">
        <v>166</v>
      </c>
      <c r="J42" s="222" t="s">
        <v>223</v>
      </c>
      <c r="K42" s="48" t="s">
        <v>2538</v>
      </c>
      <c r="L42" s="369" t="s">
        <v>2539</v>
      </c>
      <c r="M42" s="48" t="s">
        <v>2540</v>
      </c>
      <c r="N42" s="504">
        <v>0</v>
      </c>
      <c r="O42" s="77" t="s">
        <v>2541</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54</v>
      </c>
      <c r="L43" s="516">
        <v>7</v>
      </c>
      <c r="M43" s="507">
        <v>63</v>
      </c>
      <c r="N43" s="517">
        <v>0.3</v>
      </c>
      <c r="O43" s="505" t="s">
        <v>2542</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218" t="s">
        <v>135</v>
      </c>
      <c r="N44" s="504">
        <v>0</v>
      </c>
      <c r="O44" s="50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369" t="s">
        <v>129</v>
      </c>
      <c r="M45" s="371" t="s">
        <v>129</v>
      </c>
      <c r="N45" s="504">
        <v>0</v>
      </c>
      <c r="O45" s="77"/>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369" t="s">
        <v>129</v>
      </c>
      <c r="M46" s="371" t="s">
        <v>129</v>
      </c>
      <c r="N46" s="504">
        <v>0</v>
      </c>
      <c r="O46" s="506"/>
    </row>
    <row r="47" spans="1:15" s="4" customFormat="1" ht="76.5" x14ac:dyDescent="0.25">
      <c r="A47" s="82">
        <v>41</v>
      </c>
      <c r="B47" s="133" t="s">
        <v>120</v>
      </c>
      <c r="C47" s="133" t="s">
        <v>161</v>
      </c>
      <c r="D47" s="133" t="s">
        <v>149</v>
      </c>
      <c r="E47" s="122" t="s">
        <v>236</v>
      </c>
      <c r="F47" s="125" t="s">
        <v>237</v>
      </c>
      <c r="G47" s="1422"/>
      <c r="H47" s="138" t="s">
        <v>125</v>
      </c>
      <c r="I47" s="133" t="s">
        <v>124</v>
      </c>
      <c r="J47" s="222" t="s">
        <v>238</v>
      </c>
      <c r="K47" s="5" t="s">
        <v>129</v>
      </c>
      <c r="L47" s="369" t="s">
        <v>129</v>
      </c>
      <c r="M47" s="371" t="s">
        <v>129</v>
      </c>
      <c r="N47" s="504">
        <v>0</v>
      </c>
      <c r="O47" s="77" t="s">
        <v>2543</v>
      </c>
    </row>
    <row r="48" spans="1:15" s="4" customFormat="1" ht="76.5" x14ac:dyDescent="0.25">
      <c r="A48" s="82">
        <v>42</v>
      </c>
      <c r="B48" s="133" t="s">
        <v>120</v>
      </c>
      <c r="C48" s="133" t="s">
        <v>161</v>
      </c>
      <c r="D48" s="133" t="s">
        <v>149</v>
      </c>
      <c r="E48" s="122" t="s">
        <v>239</v>
      </c>
      <c r="F48" s="125" t="s">
        <v>240</v>
      </c>
      <c r="G48" s="1422"/>
      <c r="H48" s="138" t="s">
        <v>125</v>
      </c>
      <c r="I48" s="133" t="s">
        <v>124</v>
      </c>
      <c r="J48" s="222" t="s">
        <v>241</v>
      </c>
      <c r="K48" s="5" t="s">
        <v>129</v>
      </c>
      <c r="L48" s="369" t="s">
        <v>129</v>
      </c>
      <c r="M48" s="371" t="s">
        <v>129</v>
      </c>
      <c r="N48" s="504">
        <v>0</v>
      </c>
      <c r="O48" s="77" t="s">
        <v>2543</v>
      </c>
    </row>
    <row r="49" spans="1:15" s="4" customFormat="1" ht="76.5" x14ac:dyDescent="0.25">
      <c r="A49" s="82">
        <v>43</v>
      </c>
      <c r="B49" s="133" t="s">
        <v>120</v>
      </c>
      <c r="C49" s="133" t="s">
        <v>161</v>
      </c>
      <c r="D49" s="133" t="s">
        <v>149</v>
      </c>
      <c r="E49" s="122" t="s">
        <v>242</v>
      </c>
      <c r="F49" s="125" t="s">
        <v>243</v>
      </c>
      <c r="G49" s="1422"/>
      <c r="H49" s="138" t="s">
        <v>125</v>
      </c>
      <c r="I49" s="133" t="s">
        <v>124</v>
      </c>
      <c r="J49" s="222" t="s">
        <v>244</v>
      </c>
      <c r="K49" s="5" t="s">
        <v>129</v>
      </c>
      <c r="L49" s="369" t="s">
        <v>129</v>
      </c>
      <c r="M49" s="371" t="s">
        <v>129</v>
      </c>
      <c r="N49" s="504">
        <v>0</v>
      </c>
      <c r="O49" s="77" t="s">
        <v>2543</v>
      </c>
    </row>
    <row r="50" spans="1:15" s="4" customFormat="1" ht="76.5" x14ac:dyDescent="0.25">
      <c r="A50" s="82">
        <v>44</v>
      </c>
      <c r="B50" s="133" t="s">
        <v>120</v>
      </c>
      <c r="C50" s="133" t="s">
        <v>161</v>
      </c>
      <c r="D50" s="133" t="s">
        <v>149</v>
      </c>
      <c r="E50" s="122" t="s">
        <v>245</v>
      </c>
      <c r="F50" s="125" t="s">
        <v>246</v>
      </c>
      <c r="G50" s="1422"/>
      <c r="H50" s="138" t="s">
        <v>125</v>
      </c>
      <c r="I50" s="133" t="s">
        <v>124</v>
      </c>
      <c r="J50" s="222" t="s">
        <v>247</v>
      </c>
      <c r="K50" s="5" t="s">
        <v>434</v>
      </c>
      <c r="L50" s="369" t="s">
        <v>129</v>
      </c>
      <c r="M50" s="371" t="s">
        <v>129</v>
      </c>
      <c r="N50" s="504">
        <v>0</v>
      </c>
      <c r="O50" s="77" t="s">
        <v>2543</v>
      </c>
    </row>
    <row r="51" spans="1:15" s="4" customFormat="1" ht="76.5" x14ac:dyDescent="0.25">
      <c r="A51" s="82">
        <v>45</v>
      </c>
      <c r="B51" s="133" t="s">
        <v>120</v>
      </c>
      <c r="C51" s="133" t="s">
        <v>161</v>
      </c>
      <c r="D51" s="133" t="s">
        <v>149</v>
      </c>
      <c r="E51" s="122" t="s">
        <v>248</v>
      </c>
      <c r="F51" s="125" t="s">
        <v>249</v>
      </c>
      <c r="G51" s="1422"/>
      <c r="H51" s="138" t="s">
        <v>125</v>
      </c>
      <c r="I51" s="133" t="s">
        <v>124</v>
      </c>
      <c r="J51" s="222" t="s">
        <v>250</v>
      </c>
      <c r="K51" s="5" t="s">
        <v>129</v>
      </c>
      <c r="L51" s="369" t="s">
        <v>129</v>
      </c>
      <c r="M51" s="371" t="s">
        <v>129</v>
      </c>
      <c r="N51" s="504">
        <v>0</v>
      </c>
      <c r="O51" s="77" t="s">
        <v>2543</v>
      </c>
    </row>
    <row r="52" spans="1:15" s="4" customFormat="1" ht="76.5" x14ac:dyDescent="0.25">
      <c r="A52" s="82">
        <v>46</v>
      </c>
      <c r="B52" s="133" t="s">
        <v>120</v>
      </c>
      <c r="C52" s="133" t="s">
        <v>161</v>
      </c>
      <c r="D52" s="133" t="s">
        <v>149</v>
      </c>
      <c r="E52" s="122" t="s">
        <v>251</v>
      </c>
      <c r="F52" s="125" t="s">
        <v>252</v>
      </c>
      <c r="G52" s="1422"/>
      <c r="H52" s="138" t="s">
        <v>125</v>
      </c>
      <c r="I52" s="133" t="s">
        <v>124</v>
      </c>
      <c r="J52" s="222" t="s">
        <v>253</v>
      </c>
      <c r="K52" s="5" t="s">
        <v>129</v>
      </c>
      <c r="L52" s="369" t="s">
        <v>129</v>
      </c>
      <c r="M52" s="371" t="s">
        <v>129</v>
      </c>
      <c r="N52" s="504">
        <v>0</v>
      </c>
      <c r="O52" s="77" t="s">
        <v>2543</v>
      </c>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369" t="s">
        <v>129</v>
      </c>
      <c r="M53" s="371" t="s">
        <v>129</v>
      </c>
      <c r="N53" s="504">
        <v>0</v>
      </c>
      <c r="O53" s="77"/>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369" t="s">
        <v>129</v>
      </c>
      <c r="M54" s="371" t="s">
        <v>129</v>
      </c>
      <c r="N54" s="504">
        <v>0</v>
      </c>
      <c r="O54" s="506"/>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129</v>
      </c>
      <c r="L55" s="369" t="s">
        <v>129</v>
      </c>
      <c r="M55" s="371" t="s">
        <v>129</v>
      </c>
      <c r="N55" s="504">
        <v>0</v>
      </c>
      <c r="O55" s="77"/>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369"/>
      <c r="M56" s="142" t="s">
        <v>1924</v>
      </c>
      <c r="N56" s="504">
        <v>0</v>
      </c>
      <c r="O56" s="506"/>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204" t="s">
        <v>129</v>
      </c>
      <c r="M57" s="218" t="s">
        <v>129</v>
      </c>
      <c r="N57" s="517">
        <v>0.1</v>
      </c>
      <c r="O57" s="77" t="s">
        <v>2544</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2545</v>
      </c>
      <c r="L58" s="223" t="s">
        <v>125</v>
      </c>
      <c r="M58" s="518" t="s">
        <v>2546</v>
      </c>
      <c r="N58" s="504">
        <v>0</v>
      </c>
      <c r="O58" s="50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3" t="s">
        <v>125</v>
      </c>
      <c r="M59" s="218" t="s">
        <v>129</v>
      </c>
      <c r="N59" s="517">
        <v>0.1</v>
      </c>
      <c r="O59" s="506"/>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5">
        <v>0.43</v>
      </c>
      <c r="L60" s="280">
        <v>0.23</v>
      </c>
      <c r="M60" s="519">
        <v>0.23</v>
      </c>
      <c r="N60" s="520">
        <v>0</v>
      </c>
      <c r="O60" s="506" t="s">
        <v>2541</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5">
        <v>0.39</v>
      </c>
      <c r="L61" s="280">
        <v>0.21</v>
      </c>
      <c r="M61" s="519">
        <v>0.21</v>
      </c>
      <c r="N61" s="521">
        <v>0.5</v>
      </c>
      <c r="O61" s="506" t="s">
        <v>2541</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57" t="s">
        <v>2547</v>
      </c>
      <c r="L62" s="223" t="s">
        <v>125</v>
      </c>
      <c r="M62" s="46" t="s">
        <v>2548</v>
      </c>
      <c r="N62" s="504">
        <v>0</v>
      </c>
      <c r="O62" s="506" t="s">
        <v>2549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204" t="s">
        <v>129</v>
      </c>
      <c r="M63" s="218" t="s">
        <v>129</v>
      </c>
      <c r="N63" s="517">
        <v>0.3</v>
      </c>
    </row>
    <row r="64" spans="1:15" s="4" customFormat="1" ht="51" x14ac:dyDescent="0.25">
      <c r="A64" s="82">
        <v>58</v>
      </c>
      <c r="B64" s="133" t="s">
        <v>120</v>
      </c>
      <c r="C64" s="133" t="s">
        <v>268</v>
      </c>
      <c r="D64" s="133" t="s">
        <v>149</v>
      </c>
      <c r="E64" s="122" t="s">
        <v>289</v>
      </c>
      <c r="F64" s="125" t="s">
        <v>290</v>
      </c>
      <c r="G64" s="140" t="s">
        <v>125</v>
      </c>
      <c r="H64" s="138" t="s">
        <v>125</v>
      </c>
      <c r="I64" s="133" t="s">
        <v>166</v>
      </c>
      <c r="J64" s="222" t="s">
        <v>125</v>
      </c>
      <c r="K64" s="48" t="s">
        <v>2550</v>
      </c>
      <c r="L64" s="522" t="s">
        <v>125</v>
      </c>
      <c r="M64" s="48" t="s">
        <v>2551</v>
      </c>
      <c r="N64" s="504">
        <v>0</v>
      </c>
      <c r="O64" s="506"/>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204" t="s">
        <v>129</v>
      </c>
      <c r="M65" s="218" t="s">
        <v>129</v>
      </c>
      <c r="N65" s="517">
        <v>0.1</v>
      </c>
      <c r="O65" s="77"/>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218" t="s">
        <v>129</v>
      </c>
      <c r="N66" s="517">
        <v>0.05</v>
      </c>
      <c r="O66" s="77" t="s">
        <v>2552</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40</v>
      </c>
      <c r="L67" s="516">
        <v>42</v>
      </c>
      <c r="M67" s="507">
        <v>42</v>
      </c>
      <c r="N67" s="504">
        <v>0</v>
      </c>
      <c r="O67" s="77" t="s">
        <v>2553</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38</v>
      </c>
      <c r="L68" s="516">
        <v>38</v>
      </c>
      <c r="M68" s="507">
        <v>40</v>
      </c>
      <c r="N68" s="517">
        <v>0.80952380952380942</v>
      </c>
      <c r="O68" s="77" t="s">
        <v>2554</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204" t="s">
        <v>129</v>
      </c>
      <c r="M69" s="218" t="s">
        <v>129</v>
      </c>
      <c r="N69" s="517">
        <v>0.1</v>
      </c>
      <c r="O69" s="77"/>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2555</v>
      </c>
      <c r="L70" s="223" t="s">
        <v>125</v>
      </c>
      <c r="M70" s="48" t="s">
        <v>2555</v>
      </c>
      <c r="N70" s="504">
        <v>0</v>
      </c>
      <c r="O70" s="50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218" t="s">
        <v>129</v>
      </c>
      <c r="N71" s="517">
        <v>0.05</v>
      </c>
      <c r="O71" s="50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2556</v>
      </c>
      <c r="L72" s="223" t="s">
        <v>125</v>
      </c>
      <c r="M72" s="45" t="s">
        <v>2556</v>
      </c>
      <c r="N72" s="504">
        <v>0</v>
      </c>
      <c r="O72" s="50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218" t="s">
        <v>129</v>
      </c>
      <c r="N73" s="517">
        <v>0.05</v>
      </c>
      <c r="O73" s="523" t="s">
        <v>2557</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8</v>
      </c>
      <c r="L74" s="524">
        <v>9</v>
      </c>
      <c r="M74" s="507">
        <v>9</v>
      </c>
      <c r="N74" s="504">
        <v>0</v>
      </c>
      <c r="O74" s="505" t="s">
        <v>2558</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1</v>
      </c>
      <c r="L75" s="516">
        <v>2</v>
      </c>
      <c r="M75" s="507">
        <v>2</v>
      </c>
      <c r="N75" s="504">
        <v>0</v>
      </c>
      <c r="O75" s="506" t="s">
        <v>2559</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5">
        <v>3398</v>
      </c>
      <c r="L76" s="516">
        <v>3045</v>
      </c>
      <c r="M76" s="525">
        <v>3069.75</v>
      </c>
      <c r="N76" s="504">
        <v>0</v>
      </c>
      <c r="O76" s="505" t="s">
        <v>2560</v>
      </c>
    </row>
    <row r="77" spans="1:15" s="4" customFormat="1" ht="51" x14ac:dyDescent="0.25">
      <c r="A77" s="82">
        <v>71</v>
      </c>
      <c r="B77" s="133" t="s">
        <v>293</v>
      </c>
      <c r="C77" s="133" t="s">
        <v>304</v>
      </c>
      <c r="D77" s="133" t="s">
        <v>300</v>
      </c>
      <c r="E77" s="122" t="s">
        <v>323</v>
      </c>
      <c r="F77" s="125" t="s">
        <v>324</v>
      </c>
      <c r="G77" s="140" t="s">
        <v>125</v>
      </c>
      <c r="H77" s="138" t="s">
        <v>125</v>
      </c>
      <c r="I77" s="133" t="s">
        <v>159</v>
      </c>
      <c r="J77" s="222" t="s">
        <v>325</v>
      </c>
      <c r="K77" s="45">
        <v>81110</v>
      </c>
      <c r="L77" s="526">
        <v>330293</v>
      </c>
      <c r="M77" s="527">
        <v>330.29300000000001</v>
      </c>
      <c r="N77" s="504">
        <v>0</v>
      </c>
      <c r="O77" s="505" t="s">
        <v>2561</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9726</v>
      </c>
      <c r="L78" s="528"/>
      <c r="M78" s="142" t="s">
        <v>1924</v>
      </c>
      <c r="N78" s="504">
        <v>0</v>
      </c>
      <c r="O78" s="505" t="s">
        <v>2562</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v>16459.5</v>
      </c>
      <c r="L79" s="529">
        <v>16821.5</v>
      </c>
      <c r="M79" s="49">
        <v>16754.5</v>
      </c>
      <c r="N79" s="504">
        <v>0</v>
      </c>
      <c r="O79" s="505" t="s">
        <v>2563</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630799</v>
      </c>
      <c r="L80" s="516">
        <v>643081</v>
      </c>
      <c r="M80" s="142" t="s">
        <v>1924</v>
      </c>
      <c r="N80" s="504">
        <v>0</v>
      </c>
      <c r="O80" s="505" t="s">
        <v>2564</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528">
        <v>0</v>
      </c>
      <c r="M81" s="49">
        <v>0</v>
      </c>
      <c r="N81" s="504">
        <v>0</v>
      </c>
      <c r="O81" s="506"/>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2565</v>
      </c>
      <c r="L82" s="369" t="s">
        <v>2566</v>
      </c>
      <c r="M82" s="48" t="s">
        <v>2565</v>
      </c>
      <c r="N82" s="504">
        <v>0</v>
      </c>
      <c r="O82" s="506"/>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0.3</v>
      </c>
      <c r="L83" s="374">
        <v>0.3</v>
      </c>
      <c r="M83" s="62">
        <v>0.3</v>
      </c>
      <c r="N83" s="504">
        <v>0</v>
      </c>
      <c r="O83" s="506"/>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369" t="s">
        <v>348</v>
      </c>
      <c r="M84" s="45" t="s">
        <v>348</v>
      </c>
      <c r="N84" s="504">
        <v>0</v>
      </c>
      <c r="O84" s="50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121">
        <v>0.3</v>
      </c>
      <c r="L85" s="374">
        <v>0.3</v>
      </c>
      <c r="M85" s="62">
        <v>0.3</v>
      </c>
      <c r="N85" s="504">
        <v>0</v>
      </c>
      <c r="O85" s="506"/>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218" t="s">
        <v>135</v>
      </c>
      <c r="N86" s="504">
        <v>0</v>
      </c>
      <c r="O86" s="50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3" t="s">
        <v>129</v>
      </c>
      <c r="M87" s="293" t="s">
        <v>129</v>
      </c>
      <c r="N87" s="504">
        <v>0</v>
      </c>
      <c r="O87" s="506"/>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129</v>
      </c>
      <c r="L88" s="223" t="s">
        <v>129</v>
      </c>
      <c r="M88" s="293" t="s">
        <v>129</v>
      </c>
      <c r="N88" s="504">
        <v>0</v>
      </c>
      <c r="O88" s="505" t="s">
        <v>2567</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3" t="s">
        <v>129</v>
      </c>
      <c r="M89" s="293" t="s">
        <v>126</v>
      </c>
      <c r="N89" s="504">
        <v>0</v>
      </c>
      <c r="O89" s="505" t="s">
        <v>2567</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3" t="s">
        <v>126</v>
      </c>
      <c r="M90" s="293" t="s">
        <v>126</v>
      </c>
      <c r="N90" s="504">
        <v>0</v>
      </c>
      <c r="O90" s="50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3" t="s">
        <v>126</v>
      </c>
      <c r="M91" s="293" t="s">
        <v>126</v>
      </c>
      <c r="N91" s="504">
        <v>0</v>
      </c>
      <c r="O91" s="50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3" t="s">
        <v>126</v>
      </c>
      <c r="M92" s="293" t="s">
        <v>126</v>
      </c>
      <c r="N92" s="504">
        <v>0</v>
      </c>
      <c r="O92" s="506"/>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218" t="s">
        <v>135</v>
      </c>
      <c r="N93" s="504">
        <v>0</v>
      </c>
      <c r="O93" s="50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3" t="s">
        <v>129</v>
      </c>
      <c r="M94" s="293" t="s">
        <v>129</v>
      </c>
      <c r="N94" s="504">
        <v>0</v>
      </c>
      <c r="O94" s="50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3" t="s">
        <v>126</v>
      </c>
      <c r="M95" s="293" t="s">
        <v>126</v>
      </c>
      <c r="N95" s="504">
        <v>0</v>
      </c>
      <c r="O95" s="50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3" t="s">
        <v>126</v>
      </c>
      <c r="M96" s="293" t="s">
        <v>126</v>
      </c>
      <c r="N96" s="504">
        <v>0</v>
      </c>
      <c r="O96" s="50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3" t="s">
        <v>126</v>
      </c>
      <c r="M97" s="293" t="s">
        <v>126</v>
      </c>
      <c r="N97" s="504">
        <v>0</v>
      </c>
      <c r="O97" s="50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3" t="s">
        <v>129</v>
      </c>
      <c r="M98" s="293" t="s">
        <v>129</v>
      </c>
      <c r="N98" s="504">
        <v>0</v>
      </c>
      <c r="O98" s="50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204" t="s">
        <v>129</v>
      </c>
      <c r="M99" s="218" t="s">
        <v>126</v>
      </c>
      <c r="N99" s="504">
        <v>0</v>
      </c>
      <c r="O99" s="505" t="s">
        <v>2568</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t="s">
        <v>125</v>
      </c>
      <c r="M100" s="293" t="s">
        <v>129</v>
      </c>
      <c r="N100" s="530">
        <v>0.5</v>
      </c>
      <c r="O100" s="505"/>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3" t="s">
        <v>126</v>
      </c>
      <c r="M101" s="293" t="s">
        <v>126</v>
      </c>
      <c r="N101" s="504">
        <v>0</v>
      </c>
      <c r="O101" s="84" t="s">
        <v>2569</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293" t="s">
        <v>135</v>
      </c>
      <c r="N102" s="751">
        <v>0</v>
      </c>
      <c r="O102" s="50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434</v>
      </c>
      <c r="L103" s="223"/>
      <c r="M103" s="293" t="s">
        <v>434</v>
      </c>
      <c r="N103" s="504">
        <v>0</v>
      </c>
      <c r="O103" s="50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434</v>
      </c>
      <c r="L104" s="223"/>
      <c r="M104" s="293" t="s">
        <v>434</v>
      </c>
      <c r="N104" s="504">
        <v>0</v>
      </c>
      <c r="O104" s="50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434</v>
      </c>
      <c r="L105" s="223"/>
      <c r="M105" s="293" t="s">
        <v>434</v>
      </c>
      <c r="N105" s="504">
        <v>0</v>
      </c>
      <c r="O105" s="50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434</v>
      </c>
      <c r="L106" s="223"/>
      <c r="M106" s="293" t="s">
        <v>434</v>
      </c>
      <c r="N106" s="504">
        <v>0</v>
      </c>
      <c r="O106" s="50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434</v>
      </c>
      <c r="L107" s="223"/>
      <c r="M107" s="293" t="s">
        <v>434</v>
      </c>
      <c r="N107" s="504">
        <v>0</v>
      </c>
      <c r="O107" s="50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23"/>
      <c r="M108" s="293" t="s">
        <v>434</v>
      </c>
      <c r="N108" s="504">
        <v>0</v>
      </c>
      <c r="O108" s="50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3"/>
      <c r="M109" s="293" t="s">
        <v>126</v>
      </c>
      <c r="N109" s="504">
        <v>0</v>
      </c>
      <c r="O109" s="50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3"/>
      <c r="M110" s="293" t="s">
        <v>126</v>
      </c>
      <c r="N110" s="504">
        <v>0</v>
      </c>
      <c r="O110" s="50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3"/>
      <c r="M111" s="293" t="s">
        <v>126</v>
      </c>
      <c r="N111" s="504">
        <v>0</v>
      </c>
      <c r="O111" s="50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3"/>
      <c r="M112" s="293" t="s">
        <v>126</v>
      </c>
      <c r="N112" s="504">
        <v>0</v>
      </c>
      <c r="O112" s="50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3"/>
      <c r="M113" s="293" t="s">
        <v>126</v>
      </c>
      <c r="N113" s="504">
        <v>0</v>
      </c>
      <c r="O113" s="50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377"/>
      <c r="M114" s="388" t="s">
        <v>126</v>
      </c>
      <c r="N114" s="504">
        <v>0</v>
      </c>
      <c r="O114" s="50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23" t="s">
        <v>125</v>
      </c>
      <c r="M115" s="142" t="s">
        <v>1924</v>
      </c>
      <c r="N115" s="504">
        <v>0</v>
      </c>
      <c r="O115" s="50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369">
        <v>5</v>
      </c>
      <c r="M116" s="371" t="s">
        <v>407</v>
      </c>
      <c r="N116" s="504">
        <v>0</v>
      </c>
      <c r="O116" s="50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369"/>
      <c r="M117" s="371" t="s">
        <v>407</v>
      </c>
      <c r="N117" s="504">
        <v>0</v>
      </c>
      <c r="O117" s="506"/>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369"/>
      <c r="M118" s="371" t="s">
        <v>407</v>
      </c>
      <c r="N118" s="504">
        <v>0</v>
      </c>
      <c r="O118" s="50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369"/>
      <c r="M119" s="371" t="s">
        <v>407</v>
      </c>
      <c r="N119" s="504">
        <v>0</v>
      </c>
      <c r="O119" s="506"/>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18" t="s">
        <v>135</v>
      </c>
      <c r="N120" s="504">
        <v>0</v>
      </c>
      <c r="O120" s="50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377" t="s">
        <v>129</v>
      </c>
      <c r="M121" s="371" t="s">
        <v>407</v>
      </c>
      <c r="N121" s="504">
        <v>0</v>
      </c>
      <c r="O121" s="50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377" t="s">
        <v>129</v>
      </c>
      <c r="M122" s="371" t="s">
        <v>407</v>
      </c>
      <c r="N122" s="504">
        <v>0</v>
      </c>
      <c r="O122" s="50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377" t="s">
        <v>126</v>
      </c>
      <c r="M123" s="371" t="s">
        <v>407</v>
      </c>
      <c r="N123" s="504">
        <v>0</v>
      </c>
      <c r="O123" s="50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377" t="s">
        <v>126</v>
      </c>
      <c r="M124" s="371" t="s">
        <v>407</v>
      </c>
      <c r="N124" s="504">
        <v>0</v>
      </c>
      <c r="O124" s="50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377" t="s">
        <v>126</v>
      </c>
      <c r="M125" s="371" t="s">
        <v>407</v>
      </c>
      <c r="N125" s="504">
        <v>0</v>
      </c>
      <c r="O125" s="50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377" t="s">
        <v>126</v>
      </c>
      <c r="M126" s="371" t="s">
        <v>407</v>
      </c>
      <c r="N126" s="504">
        <v>0</v>
      </c>
      <c r="O126" s="506"/>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77" t="s">
        <v>126</v>
      </c>
      <c r="M127" s="371" t="s">
        <v>407</v>
      </c>
      <c r="N127" s="504">
        <v>0</v>
      </c>
      <c r="O127" s="50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77" t="s">
        <v>126</v>
      </c>
      <c r="M128" s="371" t="s">
        <v>407</v>
      </c>
      <c r="N128" s="504">
        <v>0</v>
      </c>
      <c r="O128" s="50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3" t="s">
        <v>129</v>
      </c>
      <c r="M129" s="293" t="s">
        <v>129</v>
      </c>
      <c r="N129" s="751">
        <v>0.1</v>
      </c>
      <c r="O129" s="50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3</v>
      </c>
      <c r="L130" s="377">
        <v>38</v>
      </c>
      <c r="M130" s="388">
        <v>40</v>
      </c>
      <c r="N130" s="517">
        <v>0.5714285714285714</v>
      </c>
      <c r="O130" s="50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16459.5</v>
      </c>
      <c r="L131" s="529">
        <v>16821.5</v>
      </c>
      <c r="M131" s="49">
        <v>16754.5</v>
      </c>
      <c r="N131" s="531">
        <v>0.3</v>
      </c>
      <c r="O131" s="505" t="s">
        <v>2563</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630799</v>
      </c>
      <c r="L132" s="516">
        <v>643081</v>
      </c>
      <c r="M132" s="532">
        <v>644.41200000000003</v>
      </c>
      <c r="N132" s="504">
        <v>0</v>
      </c>
      <c r="O132" s="506" t="s">
        <v>2564</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3072</v>
      </c>
      <c r="L133" s="516">
        <v>3072</v>
      </c>
      <c r="M133" s="45">
        <v>3072</v>
      </c>
      <c r="N133" s="504">
        <v>0</v>
      </c>
      <c r="O133" s="506" t="s">
        <v>2570</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218" t="s">
        <v>126</v>
      </c>
      <c r="N134" s="751">
        <v>0</v>
      </c>
      <c r="O134" s="50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204" t="s">
        <v>126</v>
      </c>
      <c r="M135" s="218" t="s">
        <v>407</v>
      </c>
      <c r="N135" s="504">
        <v>0</v>
      </c>
      <c r="O135" s="50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204" t="s">
        <v>126</v>
      </c>
      <c r="M136" s="218" t="s">
        <v>407</v>
      </c>
      <c r="N136" s="504">
        <v>0</v>
      </c>
      <c r="O136" s="50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204" t="s">
        <v>126</v>
      </c>
      <c r="M137" s="218" t="s">
        <v>407</v>
      </c>
      <c r="N137" s="504">
        <v>0</v>
      </c>
      <c r="O137" s="50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204" t="s">
        <v>126</v>
      </c>
      <c r="M138" s="218" t="s">
        <v>407</v>
      </c>
      <c r="N138" s="504">
        <v>0</v>
      </c>
      <c r="O138" s="50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204" t="s">
        <v>126</v>
      </c>
      <c r="M139" s="218" t="s">
        <v>407</v>
      </c>
      <c r="N139" s="504">
        <v>0</v>
      </c>
      <c r="O139" s="50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434</v>
      </c>
      <c r="L140" s="223" t="s">
        <v>125</v>
      </c>
      <c r="M140" s="218" t="s">
        <v>407</v>
      </c>
      <c r="N140" s="504">
        <v>0</v>
      </c>
      <c r="O140" s="50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434</v>
      </c>
      <c r="L141" s="529"/>
      <c r="M141" s="218" t="s">
        <v>407</v>
      </c>
      <c r="N141" s="504">
        <v>0</v>
      </c>
      <c r="O141" s="50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434</v>
      </c>
      <c r="L142" s="529"/>
      <c r="M142" s="218" t="s">
        <v>407</v>
      </c>
      <c r="N142" s="504">
        <v>0</v>
      </c>
      <c r="O142" s="50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218" t="s">
        <v>407</v>
      </c>
      <c r="N143" s="504">
        <v>0</v>
      </c>
      <c r="O143" s="50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3" t="s">
        <v>129</v>
      </c>
      <c r="M144" s="293" t="s">
        <v>129</v>
      </c>
      <c r="N144" s="504">
        <v>0</v>
      </c>
      <c r="O144" s="50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524">
        <v>1</v>
      </c>
      <c r="M145" s="533">
        <v>1</v>
      </c>
      <c r="N145" s="504">
        <v>0</v>
      </c>
      <c r="O145" s="50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18" t="s">
        <v>135</v>
      </c>
      <c r="N146" s="504">
        <v>0</v>
      </c>
      <c r="O146" s="50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377" t="s">
        <v>129</v>
      </c>
      <c r="M147" s="388" t="s">
        <v>129</v>
      </c>
      <c r="N147" s="504">
        <v>0</v>
      </c>
      <c r="O147" s="50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377" t="s">
        <v>129</v>
      </c>
      <c r="M148" s="388" t="s">
        <v>129</v>
      </c>
      <c r="N148" s="504">
        <v>0</v>
      </c>
      <c r="O148" s="505"/>
    </row>
    <row r="149" spans="1:15" s="4" customFormat="1" ht="63.7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377" t="s">
        <v>129</v>
      </c>
      <c r="M149" s="388" t="s">
        <v>129</v>
      </c>
      <c r="N149" s="504">
        <v>0</v>
      </c>
      <c r="O149" s="505" t="s">
        <v>2571</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3" t="s">
        <v>129</v>
      </c>
      <c r="M150" s="293" t="s">
        <v>129</v>
      </c>
      <c r="N150" s="751">
        <v>0.1</v>
      </c>
      <c r="O150" s="506" t="s">
        <v>2572</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2573</v>
      </c>
      <c r="L151" s="223" t="s">
        <v>125</v>
      </c>
      <c r="M151" s="48" t="s">
        <v>2573</v>
      </c>
      <c r="N151" s="504">
        <v>0</v>
      </c>
      <c r="O151" s="77"/>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377" t="s">
        <v>126</v>
      </c>
      <c r="M152" s="388" t="s">
        <v>129</v>
      </c>
      <c r="N152" s="751">
        <v>0.1</v>
      </c>
      <c r="O152" s="50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377" t="s">
        <v>126</v>
      </c>
      <c r="M153" s="388" t="s">
        <v>126</v>
      </c>
      <c r="N153" s="751">
        <v>0</v>
      </c>
      <c r="O153" s="50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3" t="s">
        <v>126</v>
      </c>
      <c r="M154" s="388" t="s">
        <v>126</v>
      </c>
      <c r="N154" s="751">
        <v>0</v>
      </c>
      <c r="O154" s="50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434</v>
      </c>
      <c r="L155" s="223" t="s">
        <v>126</v>
      </c>
      <c r="M155" s="388" t="s">
        <v>126</v>
      </c>
      <c r="N155" s="751">
        <v>0</v>
      </c>
      <c r="O155" s="50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129</v>
      </c>
      <c r="L156" s="246" t="s">
        <v>135</v>
      </c>
      <c r="M156" s="388" t="s">
        <v>129</v>
      </c>
      <c r="N156" s="751">
        <v>0.05</v>
      </c>
      <c r="O156" s="50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377" t="s">
        <v>129</v>
      </c>
      <c r="M157" s="388" t="s">
        <v>129</v>
      </c>
      <c r="N157" s="504">
        <v>0</v>
      </c>
      <c r="O157" s="50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377" t="s">
        <v>129</v>
      </c>
      <c r="M158" s="388" t="s">
        <v>129</v>
      </c>
      <c r="N158" s="504">
        <v>0</v>
      </c>
      <c r="O158" s="50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434</v>
      </c>
      <c r="L159" s="377" t="s">
        <v>126</v>
      </c>
      <c r="M159" s="388" t="s">
        <v>126</v>
      </c>
      <c r="N159" s="504">
        <v>0</v>
      </c>
      <c r="O159" s="50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126</v>
      </c>
      <c r="L160" s="223" t="s">
        <v>126</v>
      </c>
      <c r="M160" s="388" t="s">
        <v>126</v>
      </c>
      <c r="N160" s="504">
        <v>0</v>
      </c>
      <c r="O160" s="50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3" t="s">
        <v>129</v>
      </c>
      <c r="M161" s="293" t="s">
        <v>129</v>
      </c>
      <c r="N161" s="751">
        <v>0.1</v>
      </c>
      <c r="O161" s="77"/>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2574</v>
      </c>
      <c r="L162" s="223" t="s">
        <v>125</v>
      </c>
      <c r="M162" s="48" t="s">
        <v>2574</v>
      </c>
      <c r="N162" s="504">
        <v>0</v>
      </c>
      <c r="O162" s="506"/>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3" t="s">
        <v>129</v>
      </c>
      <c r="M163" s="293" t="s">
        <v>129</v>
      </c>
      <c r="N163" s="504">
        <v>0</v>
      </c>
      <c r="O163" s="77"/>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388" t="s">
        <v>129</v>
      </c>
      <c r="N164" s="751">
        <v>0.1</v>
      </c>
      <c r="O164" s="77"/>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388" t="s">
        <v>129</v>
      </c>
      <c r="N165" s="751">
        <v>0.25</v>
      </c>
      <c r="O165" s="514" t="s">
        <v>2575</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129</v>
      </c>
      <c r="L166" s="377" t="s">
        <v>129</v>
      </c>
      <c r="M166" s="388" t="s">
        <v>129</v>
      </c>
      <c r="N166" s="752">
        <v>0.1</v>
      </c>
      <c r="O166" s="58"/>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126</v>
      </c>
      <c r="L167" s="223" t="s">
        <v>126</v>
      </c>
      <c r="M167" s="293" t="s">
        <v>126</v>
      </c>
      <c r="N167" s="751">
        <v>0</v>
      </c>
      <c r="O167" s="44"/>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 t="s">
        <v>434</v>
      </c>
      <c r="L168" s="223" t="s">
        <v>125</v>
      </c>
      <c r="M168" s="142" t="s">
        <v>1924</v>
      </c>
      <c r="N168" s="504">
        <v>0</v>
      </c>
      <c r="O168" s="50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434</v>
      </c>
      <c r="L169" s="377" t="s">
        <v>126</v>
      </c>
      <c r="M169" s="142" t="s">
        <v>1924</v>
      </c>
      <c r="N169" s="751">
        <v>0</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434</v>
      </c>
      <c r="L170" s="223" t="s">
        <v>125</v>
      </c>
      <c r="M170" s="142" t="s">
        <v>1924</v>
      </c>
      <c r="N170" s="751">
        <v>0</v>
      </c>
      <c r="O170" s="50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434</v>
      </c>
      <c r="L171" s="223" t="s">
        <v>125</v>
      </c>
      <c r="M171" s="142" t="s">
        <v>1924</v>
      </c>
      <c r="N171" s="504">
        <v>0</v>
      </c>
      <c r="O171" s="50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434</v>
      </c>
      <c r="L172" s="223" t="s">
        <v>125</v>
      </c>
      <c r="M172" s="142" t="s">
        <v>1924</v>
      </c>
      <c r="N172" s="504">
        <v>0</v>
      </c>
      <c r="O172" s="50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434</v>
      </c>
      <c r="L173" s="223" t="s">
        <v>125</v>
      </c>
      <c r="M173" s="142" t="s">
        <v>1924</v>
      </c>
      <c r="N173" s="504">
        <v>0</v>
      </c>
      <c r="O173" s="50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434</v>
      </c>
      <c r="L174" s="223" t="s">
        <v>125</v>
      </c>
      <c r="M174" s="142" t="s">
        <v>1924</v>
      </c>
      <c r="N174" s="504">
        <v>0</v>
      </c>
      <c r="O174" s="50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434</v>
      </c>
      <c r="L175" s="223" t="s">
        <v>125</v>
      </c>
      <c r="M175" s="142" t="s">
        <v>1924</v>
      </c>
      <c r="N175" s="504">
        <v>0</v>
      </c>
      <c r="O175" s="50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434</v>
      </c>
      <c r="L176" s="223" t="s">
        <v>125</v>
      </c>
      <c r="M176" s="142" t="s">
        <v>1924</v>
      </c>
      <c r="N176" s="504">
        <v>0</v>
      </c>
      <c r="O176" s="50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142" t="s">
        <v>1924</v>
      </c>
      <c r="N177" s="509">
        <v>0</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3" t="s">
        <v>129</v>
      </c>
      <c r="M178" s="142" t="s">
        <v>1924</v>
      </c>
      <c r="N178" s="751">
        <v>0</v>
      </c>
      <c r="O178" s="50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3" t="s">
        <v>126</v>
      </c>
      <c r="M179" s="142" t="s">
        <v>1924</v>
      </c>
      <c r="N179" s="751">
        <v>0</v>
      </c>
      <c r="O179" s="50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142" t="s">
        <v>1924</v>
      </c>
      <c r="N180" s="751">
        <v>0</v>
      </c>
      <c r="O180" s="50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434</v>
      </c>
      <c r="L181" s="377" t="s">
        <v>129</v>
      </c>
      <c r="M181" s="142" t="s">
        <v>1924</v>
      </c>
      <c r="N181" s="504">
        <v>0</v>
      </c>
      <c r="O181" s="50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434</v>
      </c>
      <c r="L182" s="377" t="s">
        <v>129</v>
      </c>
      <c r="M182" s="142" t="s">
        <v>1924</v>
      </c>
      <c r="N182" s="504">
        <v>0</v>
      </c>
      <c r="O182" s="50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434</v>
      </c>
      <c r="L183" s="377" t="s">
        <v>129</v>
      </c>
      <c r="M183" s="142" t="s">
        <v>1924</v>
      </c>
      <c r="N183" s="504">
        <v>0</v>
      </c>
      <c r="O183" s="50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129</v>
      </c>
      <c r="L184" s="223" t="s">
        <v>129</v>
      </c>
      <c r="M184" s="388" t="s">
        <v>129</v>
      </c>
      <c r="N184" s="751">
        <v>0.1</v>
      </c>
      <c r="O184" s="50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93" t="s">
        <v>135</v>
      </c>
      <c r="N185" s="504">
        <v>0</v>
      </c>
      <c r="O185" s="50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3" t="s">
        <v>129</v>
      </c>
      <c r="M186" s="293" t="s">
        <v>129</v>
      </c>
      <c r="N186" s="753">
        <v>0.125</v>
      </c>
      <c r="O186" s="77"/>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3" t="s">
        <v>129</v>
      </c>
      <c r="M187" s="293" t="s">
        <v>129</v>
      </c>
      <c r="N187" s="753">
        <v>0.125</v>
      </c>
      <c r="O187" s="77"/>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3" t="s">
        <v>129</v>
      </c>
      <c r="M188" s="293" t="s">
        <v>129</v>
      </c>
      <c r="N188" s="753">
        <v>0.125</v>
      </c>
      <c r="O188" s="506"/>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3" t="s">
        <v>129</v>
      </c>
      <c r="M189" s="293" t="s">
        <v>129</v>
      </c>
      <c r="N189" s="753">
        <v>0.125</v>
      </c>
      <c r="O189" s="506"/>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3" t="s">
        <v>129</v>
      </c>
      <c r="M190" s="293" t="s">
        <v>129</v>
      </c>
      <c r="N190" s="753">
        <v>0.125</v>
      </c>
      <c r="O190" s="506"/>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3" t="s">
        <v>129</v>
      </c>
      <c r="M191" s="293" t="s">
        <v>129</v>
      </c>
      <c r="N191" s="753">
        <v>0.125</v>
      </c>
      <c r="O191" s="506"/>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3" t="s">
        <v>129</v>
      </c>
      <c r="M192" s="293" t="s">
        <v>129</v>
      </c>
      <c r="N192" s="753">
        <v>0.125</v>
      </c>
      <c r="O192" s="506"/>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3" t="s">
        <v>129</v>
      </c>
      <c r="M193" s="293" t="s">
        <v>129</v>
      </c>
      <c r="N193" s="753">
        <v>0.125</v>
      </c>
      <c r="O193" s="77"/>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3" t="s">
        <v>129</v>
      </c>
      <c r="M194" s="293" t="s">
        <v>129</v>
      </c>
      <c r="N194" s="751">
        <v>0.1</v>
      </c>
      <c r="O194" s="506"/>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5" t="s">
        <v>434</v>
      </c>
      <c r="L195" s="223" t="s">
        <v>125</v>
      </c>
      <c r="M195" s="48" t="s">
        <v>2576</v>
      </c>
      <c r="N195" s="504">
        <v>0</v>
      </c>
      <c r="O195" s="50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45" t="s">
        <v>434</v>
      </c>
      <c r="L196" s="223" t="s">
        <v>125</v>
      </c>
      <c r="M196" s="293" t="s">
        <v>129</v>
      </c>
      <c r="N196" s="504">
        <v>0</v>
      </c>
      <c r="O196" s="50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93" t="s">
        <v>135</v>
      </c>
      <c r="N197" s="504">
        <v>0</v>
      </c>
      <c r="O197" s="50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45" t="s">
        <v>434</v>
      </c>
      <c r="L198" s="223" t="s">
        <v>125</v>
      </c>
      <c r="M198" s="388" t="s">
        <v>129</v>
      </c>
      <c r="N198" s="753">
        <v>2.86E-2</v>
      </c>
      <c r="O198" s="50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45" t="s">
        <v>434</v>
      </c>
      <c r="L199" s="223" t="s">
        <v>125</v>
      </c>
      <c r="M199" s="388" t="s">
        <v>129</v>
      </c>
      <c r="N199" s="753">
        <v>2.86E-2</v>
      </c>
      <c r="O199" s="50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45" t="s">
        <v>434</v>
      </c>
      <c r="L200" s="223" t="s">
        <v>125</v>
      </c>
      <c r="M200" s="388" t="s">
        <v>129</v>
      </c>
      <c r="N200" s="753">
        <v>2.86E-2</v>
      </c>
      <c r="O200" s="50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45" t="s">
        <v>434</v>
      </c>
      <c r="L201" s="223" t="s">
        <v>125</v>
      </c>
      <c r="M201" s="388" t="s">
        <v>129</v>
      </c>
      <c r="N201" s="753">
        <v>2.86E-2</v>
      </c>
      <c r="O201" s="50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45" t="s">
        <v>434</v>
      </c>
      <c r="L202" s="223" t="s">
        <v>125</v>
      </c>
      <c r="M202" s="388" t="s">
        <v>126</v>
      </c>
      <c r="N202" s="751">
        <v>0</v>
      </c>
      <c r="O202" s="50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45" t="s">
        <v>434</v>
      </c>
      <c r="L203" s="223" t="s">
        <v>125</v>
      </c>
      <c r="M203" s="388" t="s">
        <v>126</v>
      </c>
      <c r="N203" s="751">
        <v>0</v>
      </c>
      <c r="O203" s="50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45" t="s">
        <v>434</v>
      </c>
      <c r="L204" s="223" t="s">
        <v>125</v>
      </c>
      <c r="M204" s="388" t="s">
        <v>126</v>
      </c>
      <c r="N204" s="751">
        <v>0</v>
      </c>
      <c r="O204" s="50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45" t="s">
        <v>434</v>
      </c>
      <c r="L205" s="223" t="s">
        <v>125</v>
      </c>
      <c r="M205" s="388" t="s">
        <v>126</v>
      </c>
      <c r="N205" s="751">
        <v>0</v>
      </c>
      <c r="O205" s="50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45" t="s">
        <v>434</v>
      </c>
      <c r="L206" s="223" t="s">
        <v>125</v>
      </c>
      <c r="M206" s="388" t="s">
        <v>126</v>
      </c>
      <c r="N206" s="751">
        <v>0</v>
      </c>
      <c r="O206" s="50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45" t="s">
        <v>434</v>
      </c>
      <c r="L207" s="223" t="s">
        <v>125</v>
      </c>
      <c r="M207" s="388" t="s">
        <v>126</v>
      </c>
      <c r="N207" s="751">
        <v>0</v>
      </c>
      <c r="O207" s="50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45" t="s">
        <v>434</v>
      </c>
      <c r="L208" s="223" t="s">
        <v>125</v>
      </c>
      <c r="M208" s="388" t="s">
        <v>126</v>
      </c>
      <c r="N208" s="751">
        <v>0</v>
      </c>
      <c r="O208" s="50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45" t="s">
        <v>434</v>
      </c>
      <c r="L209" s="223" t="s">
        <v>125</v>
      </c>
      <c r="M209" s="388" t="s">
        <v>126</v>
      </c>
      <c r="N209" s="751">
        <v>0</v>
      </c>
      <c r="O209" s="50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45" t="s">
        <v>434</v>
      </c>
      <c r="L210" s="223" t="s">
        <v>125</v>
      </c>
      <c r="M210" s="388" t="s">
        <v>129</v>
      </c>
      <c r="N210" s="753">
        <v>2.86E-2</v>
      </c>
      <c r="O210" s="50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45" t="s">
        <v>434</v>
      </c>
      <c r="L211" s="223" t="s">
        <v>125</v>
      </c>
      <c r="M211" s="388" t="s">
        <v>129</v>
      </c>
      <c r="N211" s="753">
        <v>2.86E-2</v>
      </c>
      <c r="O211" s="50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2577</v>
      </c>
      <c r="L212" s="223" t="s">
        <v>125</v>
      </c>
      <c r="M212" s="5" t="s">
        <v>1052</v>
      </c>
      <c r="N212" s="504">
        <v>0</v>
      </c>
      <c r="O212" s="505" t="s">
        <v>2578</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129</v>
      </c>
      <c r="L213" s="228" t="s">
        <v>135</v>
      </c>
      <c r="M213" s="293" t="s">
        <v>129</v>
      </c>
      <c r="N213" s="509">
        <v>0</v>
      </c>
      <c r="O213" s="534"/>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129</v>
      </c>
      <c r="L214" s="223" t="s">
        <v>129</v>
      </c>
      <c r="M214" s="293" t="s">
        <v>129</v>
      </c>
      <c r="N214" s="504">
        <v>0</v>
      </c>
      <c r="O214" s="50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129</v>
      </c>
      <c r="L215" s="223" t="s">
        <v>129</v>
      </c>
      <c r="M215" s="293" t="s">
        <v>129</v>
      </c>
      <c r="N215" s="504">
        <v>0</v>
      </c>
      <c r="O215" s="50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129</v>
      </c>
      <c r="L216" s="223" t="s">
        <v>129</v>
      </c>
      <c r="M216" s="293" t="s">
        <v>129</v>
      </c>
      <c r="N216" s="504">
        <v>0</v>
      </c>
      <c r="O216" s="50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129</v>
      </c>
      <c r="L217" s="223" t="s">
        <v>125</v>
      </c>
      <c r="M217" s="293" t="s">
        <v>129</v>
      </c>
      <c r="N217" s="504">
        <v>0</v>
      </c>
      <c r="O217" s="50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129</v>
      </c>
      <c r="L218" s="223" t="s">
        <v>125</v>
      </c>
      <c r="M218" s="293" t="s">
        <v>129</v>
      </c>
      <c r="N218" s="504">
        <v>0</v>
      </c>
      <c r="O218" s="50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93" t="s">
        <v>126</v>
      </c>
      <c r="N219" s="504">
        <v>0</v>
      </c>
      <c r="O219" s="50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93" t="s">
        <v>126</v>
      </c>
      <c r="N220" s="504">
        <v>0</v>
      </c>
      <c r="O220" s="50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93" t="s">
        <v>126</v>
      </c>
      <c r="N221" s="504">
        <v>0</v>
      </c>
      <c r="O221" s="505"/>
    </row>
    <row r="222" spans="1:15" s="4" customFormat="1" ht="114.75" x14ac:dyDescent="0.25">
      <c r="A222" s="82">
        <v>216</v>
      </c>
      <c r="B222" s="133" t="s">
        <v>601</v>
      </c>
      <c r="C222" s="133" t="s">
        <v>664</v>
      </c>
      <c r="D222" s="133" t="s">
        <v>354</v>
      </c>
      <c r="E222" s="122" t="s">
        <v>665</v>
      </c>
      <c r="F222" s="125" t="s">
        <v>666</v>
      </c>
      <c r="G222" s="140" t="s">
        <v>125</v>
      </c>
      <c r="H222" s="138" t="s">
        <v>125</v>
      </c>
      <c r="I222" s="133" t="s">
        <v>265</v>
      </c>
      <c r="J222" s="222">
        <v>55</v>
      </c>
      <c r="K222" s="45" t="s">
        <v>2579</v>
      </c>
      <c r="L222" s="204" t="s">
        <v>2580</v>
      </c>
      <c r="M222" s="132" t="s">
        <v>2580</v>
      </c>
      <c r="N222" s="504">
        <v>0</v>
      </c>
      <c r="O222" s="50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3" t="s">
        <v>126</v>
      </c>
      <c r="M223" s="293" t="s">
        <v>126</v>
      </c>
      <c r="N223" s="751">
        <v>0</v>
      </c>
      <c r="O223" s="50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129</v>
      </c>
      <c r="L224" s="223" t="s">
        <v>129</v>
      </c>
      <c r="M224" s="293" t="s">
        <v>129</v>
      </c>
      <c r="N224" s="751">
        <v>0.1</v>
      </c>
      <c r="O224" s="50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129</v>
      </c>
      <c r="L225" s="223" t="s">
        <v>125</v>
      </c>
      <c r="M225" s="293" t="s">
        <v>129</v>
      </c>
      <c r="N225" s="751">
        <v>0.1</v>
      </c>
      <c r="O225" s="50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129</v>
      </c>
      <c r="L226" s="223" t="s">
        <v>125</v>
      </c>
      <c r="M226" s="293" t="s">
        <v>129</v>
      </c>
      <c r="N226" s="504">
        <v>0</v>
      </c>
      <c r="O226" s="50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129</v>
      </c>
      <c r="L227" s="223" t="s">
        <v>125</v>
      </c>
      <c r="M227" s="293" t="s">
        <v>129</v>
      </c>
      <c r="N227" s="504">
        <v>0</v>
      </c>
      <c r="O227" s="50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129</v>
      </c>
      <c r="L228" s="223" t="s">
        <v>125</v>
      </c>
      <c r="M228" s="293" t="s">
        <v>129</v>
      </c>
      <c r="N228" s="504">
        <v>0</v>
      </c>
      <c r="O228" s="50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51">
        <v>1024</v>
      </c>
      <c r="L229" s="516">
        <v>26</v>
      </c>
      <c r="M229" s="45">
        <v>1050</v>
      </c>
      <c r="N229" s="504">
        <v>0</v>
      </c>
      <c r="O229" s="505" t="s">
        <v>2581</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51">
        <v>3072</v>
      </c>
      <c r="L230" s="529">
        <v>0</v>
      </c>
      <c r="M230" s="51">
        <v>3072</v>
      </c>
      <c r="N230" s="504">
        <v>0</v>
      </c>
      <c r="O230" s="505" t="s">
        <v>2582</v>
      </c>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93" t="s">
        <v>129</v>
      </c>
      <c r="N231" s="504">
        <v>0</v>
      </c>
      <c r="O231" s="50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3" t="s">
        <v>129</v>
      </c>
      <c r="M232" s="293" t="s">
        <v>129</v>
      </c>
      <c r="N232" s="504">
        <v>0</v>
      </c>
      <c r="O232" s="50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3" t="s">
        <v>129</v>
      </c>
      <c r="M233" s="293" t="s">
        <v>129</v>
      </c>
      <c r="N233" s="504">
        <v>0</v>
      </c>
      <c r="O233" s="53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3" t="s">
        <v>129</v>
      </c>
      <c r="M234" s="293" t="s">
        <v>129</v>
      </c>
      <c r="N234" s="504">
        <v>0</v>
      </c>
      <c r="O234" s="50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18" t="s">
        <v>135</v>
      </c>
      <c r="N235" s="504">
        <v>0</v>
      </c>
      <c r="O235" s="50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3" t="s">
        <v>129</v>
      </c>
      <c r="M236" s="293" t="s">
        <v>129</v>
      </c>
      <c r="N236" s="504">
        <v>0</v>
      </c>
      <c r="O236" s="50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3" t="s">
        <v>129</v>
      </c>
      <c r="M237" s="293" t="s">
        <v>129</v>
      </c>
      <c r="N237" s="504">
        <v>0</v>
      </c>
      <c r="O237" s="50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126</v>
      </c>
      <c r="L238" s="223" t="s">
        <v>129</v>
      </c>
      <c r="M238" s="293" t="s">
        <v>129</v>
      </c>
      <c r="N238" s="504">
        <v>0</v>
      </c>
      <c r="O238" s="50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t="s">
        <v>125</v>
      </c>
      <c r="M239" s="293" t="s">
        <v>126</v>
      </c>
      <c r="N239" s="504">
        <v>0</v>
      </c>
      <c r="O239" s="50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t="s">
        <v>125</v>
      </c>
      <c r="M240" s="293" t="s">
        <v>126</v>
      </c>
      <c r="N240" s="504">
        <v>0</v>
      </c>
      <c r="O240" s="50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t="s">
        <v>125</v>
      </c>
      <c r="M241" s="293" t="s">
        <v>126</v>
      </c>
      <c r="N241" s="504">
        <v>0</v>
      </c>
      <c r="O241" s="50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t="s">
        <v>125</v>
      </c>
      <c r="M242" s="293" t="s">
        <v>129</v>
      </c>
      <c r="N242" s="504">
        <v>0</v>
      </c>
      <c r="O242" s="505" t="s">
        <v>2583</v>
      </c>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125</v>
      </c>
      <c r="M243" s="293" t="s">
        <v>129</v>
      </c>
      <c r="N243" s="504">
        <v>0</v>
      </c>
      <c r="O243" s="505" t="s">
        <v>1125</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t="s">
        <v>125</v>
      </c>
      <c r="M244" s="293" t="s">
        <v>129</v>
      </c>
      <c r="N244" s="504">
        <v>0</v>
      </c>
      <c r="O244" s="50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t="s">
        <v>125</v>
      </c>
      <c r="M245" s="293" t="s">
        <v>129</v>
      </c>
      <c r="N245" s="751">
        <v>0.1</v>
      </c>
      <c r="O245" s="506"/>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t="s">
        <v>125</v>
      </c>
      <c r="M246" s="293" t="s">
        <v>129</v>
      </c>
      <c r="N246" s="504">
        <v>0</v>
      </c>
      <c r="O246" s="50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93" t="s">
        <v>129</v>
      </c>
      <c r="N247" s="504">
        <v>0</v>
      </c>
      <c r="O247" s="50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129</v>
      </c>
      <c r="L248" s="223" t="s">
        <v>125</v>
      </c>
      <c r="M248" s="293" t="s">
        <v>126</v>
      </c>
      <c r="N248" s="504">
        <v>0</v>
      </c>
      <c r="O248" s="50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129</v>
      </c>
      <c r="L249" s="223" t="s">
        <v>125</v>
      </c>
      <c r="M249" s="293" t="s">
        <v>126</v>
      </c>
      <c r="N249" s="504">
        <v>0</v>
      </c>
      <c r="O249" s="50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129</v>
      </c>
      <c r="L250" s="223"/>
      <c r="M250" s="293" t="s">
        <v>129</v>
      </c>
      <c r="N250" s="751">
        <v>0.25</v>
      </c>
      <c r="O250" s="50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3" t="s">
        <v>126</v>
      </c>
      <c r="M251" s="293" t="s">
        <v>126</v>
      </c>
      <c r="N251" s="504">
        <v>0</v>
      </c>
      <c r="O251" s="50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3" t="s">
        <v>126</v>
      </c>
      <c r="M252" s="293" t="s">
        <v>126</v>
      </c>
      <c r="N252" s="504">
        <v>0</v>
      </c>
      <c r="O252" s="50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129</v>
      </c>
      <c r="L253" s="223" t="s">
        <v>129</v>
      </c>
      <c r="M253" s="293" t="s">
        <v>126</v>
      </c>
      <c r="N253" s="504">
        <v>0</v>
      </c>
      <c r="O253" s="50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3" t="s">
        <v>126</v>
      </c>
      <c r="M254" s="293" t="s">
        <v>126</v>
      </c>
      <c r="N254" s="504">
        <v>0</v>
      </c>
      <c r="O254" s="50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129</v>
      </c>
      <c r="L255" s="223" t="s">
        <v>129</v>
      </c>
      <c r="M255" s="293" t="s">
        <v>129</v>
      </c>
      <c r="N255" s="751">
        <v>0.1</v>
      </c>
      <c r="O255" s="50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3" t="s">
        <v>129</v>
      </c>
      <c r="M256" s="293" t="s">
        <v>129</v>
      </c>
      <c r="N256" s="751">
        <v>0.1</v>
      </c>
      <c r="O256" s="50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3" t="s">
        <v>129</v>
      </c>
      <c r="M257" s="293" t="s">
        <v>129</v>
      </c>
      <c r="N257" s="751">
        <v>0.1</v>
      </c>
      <c r="O257" s="50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5">
        <v>0</v>
      </c>
      <c r="L258" s="535">
        <v>0.05</v>
      </c>
      <c r="M258" s="536">
        <v>0.05</v>
      </c>
      <c r="N258" s="531">
        <v>0.2</v>
      </c>
      <c r="O258" s="514"/>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516">
        <v>4582</v>
      </c>
      <c r="M259" s="507">
        <v>4582</v>
      </c>
      <c r="N259" s="510">
        <v>0</v>
      </c>
      <c r="O259" s="58"/>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153</v>
      </c>
      <c r="L260" s="516">
        <v>948</v>
      </c>
      <c r="M260" s="507">
        <v>948</v>
      </c>
      <c r="N260" s="504">
        <v>0</v>
      </c>
      <c r="O260" s="537"/>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97" t="s">
        <v>135</v>
      </c>
      <c r="N261" s="504">
        <v>0</v>
      </c>
      <c r="O261" s="50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3" t="s">
        <v>129</v>
      </c>
      <c r="M262" s="293" t="s">
        <v>129</v>
      </c>
      <c r="N262" s="1591">
        <v>0.3</v>
      </c>
      <c r="O262" s="506"/>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3" t="s">
        <v>126</v>
      </c>
      <c r="M263" s="293" t="s">
        <v>126</v>
      </c>
      <c r="N263" s="1592"/>
      <c r="O263" s="506"/>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3" t="s">
        <v>129</v>
      </c>
      <c r="M264" s="293" t="s">
        <v>129</v>
      </c>
      <c r="N264" s="1591">
        <v>0.3</v>
      </c>
      <c r="O264" s="1593" t="s">
        <v>2584</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3" t="s">
        <v>129</v>
      </c>
      <c r="M265" s="293" t="s">
        <v>129</v>
      </c>
      <c r="N265" s="1592"/>
      <c r="O265" s="1594"/>
    </row>
    <row r="273" spans="14:14" x14ac:dyDescent="0.25">
      <c r="N273" s="344"/>
    </row>
  </sheetData>
  <sheetProtection formatCells="0" formatColumns="0" formatRows="0" insertColumns="0" insertHyperlinks="0"/>
  <mergeCells count="37">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O264:O265"/>
    <mergeCell ref="G197:G211"/>
    <mergeCell ref="G225:G228"/>
    <mergeCell ref="G245:G249"/>
    <mergeCell ref="G250:G254"/>
    <mergeCell ref="G262:G263"/>
  </mergeCells>
  <dataValidations count="9">
    <dataValidation type="list" allowBlank="1" showInputMessage="1" showErrorMessage="1" sqref="N258" xr:uid="{25F25E31-161B-4266-9BB5-F6574E301399}">
      <formula1>"0%,20%"</formula1>
    </dataValidation>
    <dataValidation type="list" allowBlank="1" showInputMessage="1" showErrorMessage="1" sqref="N131" xr:uid="{0606BA37-A071-4C7D-8C9C-2F98A86B9509}">
      <formula1>"0%,30%"</formula1>
    </dataValidation>
    <dataValidation type="list" allowBlank="1" showInputMessage="1" showErrorMessage="1" sqref="N100" xr:uid="{16744BDE-174D-493B-ADC1-F483FDFE17FC}">
      <formula1>"0%,20%,39%,50%"</formula1>
    </dataValidation>
    <dataValidation type="whole" allowBlank="1" showInputMessage="1" showErrorMessage="1" sqref="I130 M102 K43 L231 L185 L235 L261 K102 K145 K20 K67:K68 K258:K260 K114:K115 K74:K78 K133:K134 K80:K81 K130:M130 L114:M114" xr:uid="{14515810-A492-4508-85BD-49602A7D5632}">
      <formula1>0</formula1>
      <formula2>10000000</formula2>
    </dataValidation>
    <dataValidation type="list" allowBlank="1" showInputMessage="1" showErrorMessage="1" sqref="L94:M97 K114:M114 K140:K143 L178:L179 K147:K149 K223 K232:K234 K157:K160 K214:K216 K45:K56 K178:K183 K218:K221 K226:K228 K152:K155 K244:K255 K131:K132 K168:K176 K94:K101 K163:K166 K103:K112 K135:K138" xr:uid="{AE5DC070-0A84-47E3-966D-6C41D3D11D66}">
      <formula1>"SI,NO,NO APLICA"</formula1>
    </dataValidation>
    <dataValidation type="list" allowBlank="1" showInputMessage="1" showErrorMessage="1" sqref="I129 M7:M9 K129:M129 K161:M161 K65:M65 K87:M92 K57:M57 K21:M21 M236:M244 M225:M228 M11:M16 M196 M18:M19 K167:M167 K69:M69 K236:K242 K150:M150 L223:M224 M23:M25 K262:M265 L163:M163 K256:M257 K186:M194 K184:L184 L236:L238 K35:K37 K231 K7:K9 K63 K66 K71 K73 K11:K16 K213 K18:K19 K23:K33 K59 K39:K41 K177 K217 K224:K225 L45:M55 K144:M144" xr:uid="{EC417475-B238-4B96-8BC7-137140858FDA}">
      <formula1>"SI,NO"</formula1>
    </dataValidation>
    <dataValidation allowBlank="1" showInputMessage="1" showErrorMessage="1" sqref="M133" xr:uid="{C4C29782-AED1-4F60-8DDB-A312CAC90154}"/>
    <dataValidation type="list" allowBlank="1" showInputMessage="1" showErrorMessage="1" sqref="M100:M101 L101 L103:M113 L154:L155 L98:M98 L135:M139 M140:M143" xr:uid="{23B347C0-B203-482A-A109-BDB04347F823}">
      <formula1>"SI,NO,NO APLICA,VACIO"</formula1>
    </dataValidation>
    <dataValidation type="list" allowBlank="1" showInputMessage="1" showErrorMessage="1" sqref="L63:M63 M198:M211 M152:M160 M231 M35:M37 L181:L183 M59 M73 L157:L160 L99:M99 M66 M71 L39:M41 L147:M149 M26:M33 L141:L142 M184 M213:M221 L36:L37 L250:L255 L169 L213:L216 L166 L152:L153 L232:M234 M245:M255 M164:M166" xr:uid="{141C4FB5-5D5E-42E0-8191-DCF97660AF27}">
      <formula1>"SI,NO,VACIO"</formula1>
    </dataValidation>
  </dataValidations>
  <hyperlinks>
    <hyperlink ref="O35" r:id="rId1" xr:uid="{87610491-ED78-4C16-8481-7D61B0FEA48F}"/>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V91"/>
  <sheetViews>
    <sheetView showGridLines="0" topLeftCell="I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0.94000000000000006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+'1019 SED Ver.'!N7</f>
        <v>0.4</v>
      </c>
      <c r="Q2" s="301" t="s">
        <v>778</v>
      </c>
      <c r="R2" s="119" t="s">
        <v>1129</v>
      </c>
      <c r="S2" s="119" t="s">
        <v>783</v>
      </c>
      <c r="T2" s="119" t="s">
        <v>1589</v>
      </c>
      <c r="U2" s="119" t="s">
        <v>1462</v>
      </c>
      <c r="V2" s="302" t="s">
        <v>1462</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+'1019 SED Ver.'!N11</f>
        <v>0.2</v>
      </c>
      <c r="Q3" s="301" t="s">
        <v>786</v>
      </c>
      <c r="R3" s="119" t="s">
        <v>1260</v>
      </c>
      <c r="S3" s="119" t="s">
        <v>1693</v>
      </c>
      <c r="T3" s="119" t="s">
        <v>1694</v>
      </c>
      <c r="U3" s="119" t="s">
        <v>2585</v>
      </c>
      <c r="V3" s="302" t="s">
        <v>1692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+'1019 SED Ver.'!N17</f>
        <v>0.05</v>
      </c>
      <c r="Q4" s="301" t="s">
        <v>791</v>
      </c>
      <c r="R4" s="119" t="s">
        <v>2523</v>
      </c>
      <c r="S4" s="119" t="s">
        <v>1595</v>
      </c>
      <c r="T4" s="119" t="s">
        <v>2398</v>
      </c>
      <c r="U4" s="119" t="s">
        <v>1597</v>
      </c>
      <c r="V4" s="302" t="s">
        <v>1079</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+'1019 SED Ver.'!N20</f>
        <v>0.15</v>
      </c>
      <c r="Q5" s="301" t="s">
        <v>799</v>
      </c>
      <c r="R5" s="118">
        <v>0.33964285714285714</v>
      </c>
      <c r="S5" s="118">
        <v>0.35821428571428571</v>
      </c>
      <c r="T5" s="118">
        <v>0.5742857142857144</v>
      </c>
      <c r="U5" s="118">
        <v>0.77</v>
      </c>
      <c r="V5" s="301">
        <f>+D91</f>
        <v>0.82772393795093813</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+'1019 SED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+'1019 SED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+'1019 SED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+'1019 SED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+'1019 SED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+'1019 SED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+'1019 SED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+'1019 SED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0.79765873015873023</v>
      </c>
      <c r="E17" s="1440" t="s">
        <v>821</v>
      </c>
      <c r="F17" s="1443" t="s">
        <v>294</v>
      </c>
      <c r="G17" s="1503">
        <v>0.15</v>
      </c>
      <c r="H17" s="1506">
        <f>+M20</f>
        <v>1</v>
      </c>
      <c r="I17" s="1509">
        <f>+O20</f>
        <v>0.95952380952380945</v>
      </c>
      <c r="J17" s="1512">
        <f>+I17/H17</f>
        <v>0.95952380952380945</v>
      </c>
      <c r="K17" s="25" t="s">
        <v>822</v>
      </c>
      <c r="L17" s="25" t="s">
        <v>804</v>
      </c>
      <c r="M17" s="167">
        <v>0.1</v>
      </c>
      <c r="N17" s="168">
        <f>+M17*G$17*C$17</f>
        <v>8.2500000000000004E-3</v>
      </c>
      <c r="O17" s="169">
        <f>+'1019 SED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+'1019 SED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+'1019 SED Ver.'!N68</f>
        <v>0.80952380952380942</v>
      </c>
    </row>
    <row r="20" spans="1:15" ht="15.75" thickBot="1" x14ac:dyDescent="0.3">
      <c r="A20" s="1441"/>
      <c r="B20" s="1452"/>
      <c r="C20" s="1455"/>
      <c r="D20" s="1458"/>
      <c r="E20" s="1442"/>
      <c r="F20" s="1445"/>
      <c r="G20" s="1505"/>
      <c r="H20" s="1508"/>
      <c r="I20" s="1511"/>
      <c r="J20" s="1514"/>
      <c r="K20" s="97" t="s">
        <v>800</v>
      </c>
      <c r="L20" s="98">
        <f>+O20/M20</f>
        <v>0.95952380952380945</v>
      </c>
      <c r="M20" s="99">
        <f>SUM(M17:M19)</f>
        <v>1</v>
      </c>
      <c r="N20" s="100">
        <f>SUM(N17:N19)</f>
        <v>8.2500000000000004E-2</v>
      </c>
      <c r="O20" s="174">
        <f>+O17+O18+O19</f>
        <v>0.95952380952380945</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+'1019 SED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+'1019 SED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+'1019 SED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+'1019 SED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0.97142857142857131</v>
      </c>
      <c r="J27" s="1499">
        <f>+I27/H27</f>
        <v>0.97142857142857131</v>
      </c>
      <c r="K27" s="28" t="s">
        <v>840</v>
      </c>
      <c r="L27" s="28" t="s">
        <v>841</v>
      </c>
      <c r="M27" s="179">
        <v>0.1</v>
      </c>
      <c r="N27" s="180">
        <f>+M27*G$27*C$17</f>
        <v>1.1000000000000003E-2</v>
      </c>
      <c r="O27" s="177">
        <f>+'1019 SED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+'1019 SED Ver.'!N130</f>
        <v>0.5714285714285714</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+'1019 SED Ver.'!N131</f>
        <v>0.3</v>
      </c>
    </row>
    <row r="30" spans="1:15" ht="15.75" thickBot="1" x14ac:dyDescent="0.3">
      <c r="A30" s="1441"/>
      <c r="B30" s="1452"/>
      <c r="C30" s="1455"/>
      <c r="D30" s="1458"/>
      <c r="E30" s="1442"/>
      <c r="F30" s="1445"/>
      <c r="G30" s="1505"/>
      <c r="H30" s="1508"/>
      <c r="I30" s="1501"/>
      <c r="J30" s="1502"/>
      <c r="K30" s="97" t="s">
        <v>800</v>
      </c>
      <c r="L30" s="98">
        <f>+O30/M30</f>
        <v>0.97142857142857131</v>
      </c>
      <c r="M30" s="99">
        <f>SUM(M27:M29)</f>
        <v>1</v>
      </c>
      <c r="N30" s="100">
        <f>SUM(N27:N29)</f>
        <v>0.11000000000000001</v>
      </c>
      <c r="O30" s="174">
        <f>+O27+O28+O29</f>
        <v>0.97142857142857131</v>
      </c>
    </row>
    <row r="31" spans="1:15" ht="15" customHeight="1" x14ac:dyDescent="0.25">
      <c r="A31" s="1441"/>
      <c r="B31" s="1452"/>
      <c r="C31" s="1455"/>
      <c r="D31" s="1458"/>
      <c r="E31" s="1440" t="s">
        <v>846</v>
      </c>
      <c r="F31" s="1443" t="s">
        <v>847</v>
      </c>
      <c r="G31" s="1503">
        <v>0.1</v>
      </c>
      <c r="H31" s="1506">
        <f>SUM(M31:M33)</f>
        <v>0.45</v>
      </c>
      <c r="I31" s="1499">
        <f>SUM(O31+O32+O33)</f>
        <v>0.2</v>
      </c>
      <c r="J31" s="1499">
        <f>+I31/H31</f>
        <v>0.44444444444444448</v>
      </c>
      <c r="K31" s="28" t="s">
        <v>848</v>
      </c>
      <c r="L31" s="28" t="s">
        <v>804</v>
      </c>
      <c r="M31" s="179">
        <v>0.1</v>
      </c>
      <c r="N31" s="180">
        <f>+(M31/H31)*G$31*C$17</f>
        <v>1.2222222222222226E-2</v>
      </c>
      <c r="O31" s="177">
        <f>+'1019 SED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+'1019 SED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+'1019 SED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+'1019 SED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+'1019 SED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+'1019 SED Ver.'!N156</f>
        <v>0.05</v>
      </c>
    </row>
    <row r="37" spans="1:15" ht="15.75" thickBot="1" x14ac:dyDescent="0.3">
      <c r="A37" s="1441"/>
      <c r="B37" s="1452"/>
      <c r="C37" s="1455"/>
      <c r="D37" s="1458"/>
      <c r="E37" s="1442"/>
      <c r="F37" s="1445"/>
      <c r="G37" s="1505"/>
      <c r="H37" s="1508"/>
      <c r="I37" s="1501"/>
      <c r="J37" s="1502"/>
      <c r="K37" s="97" t="s">
        <v>800</v>
      </c>
      <c r="L37" s="98">
        <f>+O37/M37</f>
        <v>0.25</v>
      </c>
      <c r="M37" s="99">
        <f>SUM(M31:M36)</f>
        <v>1</v>
      </c>
      <c r="N37" s="100">
        <f>SUM(N31:N33)</f>
        <v>5.5000000000000014E-2</v>
      </c>
      <c r="O37" s="174">
        <f>+O31+O32+O33+O34+O35+O36</f>
        <v>0.25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+'1019 SED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+'1019 SED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+'1019 SED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+'1019 SED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+'1019 SED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+'1019 SED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+'1019 SED Ver.'!N255</f>
        <v>0.1</v>
      </c>
    </row>
    <row r="45" spans="1:15" ht="15.75" thickBot="1" x14ac:dyDescent="0.3">
      <c r="A45" s="1441"/>
      <c r="B45" s="1452"/>
      <c r="C45" s="1455"/>
      <c r="D45" s="1458"/>
      <c r="E45" s="1442"/>
      <c r="F45" s="1445"/>
      <c r="G45" s="1505"/>
      <c r="H45" s="1508"/>
      <c r="I45" s="1501"/>
      <c r="J45" s="1502"/>
      <c r="K45" s="97" t="s">
        <v>800</v>
      </c>
      <c r="L45" s="98">
        <f>+O45/M45</f>
        <v>1</v>
      </c>
      <c r="M45" s="99">
        <f>SUM(M38:M44)</f>
        <v>0.99999999999999989</v>
      </c>
      <c r="N45" s="100">
        <f>SUM(N38:N41)</f>
        <v>0.11000000000000001</v>
      </c>
      <c r="O45" s="174">
        <f>+O38+O39+O40+O41+O42+O43+O44</f>
        <v>1</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+'1019 SED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+'1019 SED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+'1019 SED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+('1019 SED Ver.'!N178+'1019 SED Ver.'!N179)</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+('1019 SED Ver.'!N179+'1019 SED Ver.'!N180)</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+'1019 SED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+'1019 SED Ver.'!N184</f>
        <v>0.1</v>
      </c>
    </row>
    <row r="53" spans="1:15" ht="15.75"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+'1019 SED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+'1019 SED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+'1019 SED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+'1019 SED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+'1019 SED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+'1019 SED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+'1019 SED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+'1019 SED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0.57011636363636364</v>
      </c>
      <c r="E63" s="1492" t="s">
        <v>133</v>
      </c>
      <c r="F63" s="1443" t="s">
        <v>900</v>
      </c>
      <c r="G63" s="1503">
        <v>0.3</v>
      </c>
      <c r="H63" s="1516">
        <f>+M81</f>
        <v>1</v>
      </c>
      <c r="I63" s="1528">
        <f>+O81</f>
        <v>0.47160000000000002</v>
      </c>
      <c r="J63" s="1519">
        <f>+I63/H63</f>
        <v>0.47160000000000002</v>
      </c>
      <c r="K63" s="28" t="s">
        <v>136</v>
      </c>
      <c r="L63" s="28" t="s">
        <v>804</v>
      </c>
      <c r="M63" s="179">
        <v>0.1</v>
      </c>
      <c r="N63" s="176">
        <f>+M63*G$63*C$63</f>
        <v>3.0000000000000001E-3</v>
      </c>
      <c r="O63" s="177">
        <f>+'1019 SED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+'1019 SED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+'1019 SED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+'1019 SED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+'1019 SED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+'1019 SED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+'1019 SED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+'1019 SED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+'1019 SED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+'1019 SED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+'1019 SED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+'1019 SED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+'1019 SED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+'1019 SED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+'1019 SED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+'1019 SED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+'1019 SED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+'1019 SED Ver.'!N223</f>
        <v>0</v>
      </c>
    </row>
    <row r="81" spans="1:15" ht="15.75" thickBot="1" x14ac:dyDescent="0.3">
      <c r="A81" s="1441"/>
      <c r="B81" s="1452"/>
      <c r="C81" s="1455"/>
      <c r="D81" s="1490"/>
      <c r="E81" s="1494"/>
      <c r="F81" s="1445"/>
      <c r="G81" s="1505"/>
      <c r="H81" s="1518"/>
      <c r="I81" s="1533"/>
      <c r="J81" s="1531"/>
      <c r="K81" s="97" t="s">
        <v>800</v>
      </c>
      <c r="L81" s="98">
        <f>+O81/M81</f>
        <v>0.47160000000000002</v>
      </c>
      <c r="M81" s="99">
        <f>SUM(M63:M80)</f>
        <v>1</v>
      </c>
      <c r="N81" s="100">
        <f>SUM(N63:N80)</f>
        <v>0.03</v>
      </c>
      <c r="O81" s="174">
        <f>SUM(O63+O64+O65+O66+O67+O68+O69+O70+O71+O72+O73+O74+O75+O76+O77+O78+O79+O80)</f>
        <v>0.47160000000000002</v>
      </c>
    </row>
    <row r="82" spans="1:15" ht="24.75" thickBot="1" x14ac:dyDescent="0.3">
      <c r="A82" s="1441"/>
      <c r="B82" s="1452"/>
      <c r="C82" s="1455"/>
      <c r="D82" s="1490"/>
      <c r="E82" s="184" t="s">
        <v>933</v>
      </c>
      <c r="F82" s="185" t="s">
        <v>934</v>
      </c>
      <c r="G82" s="186">
        <v>0.4</v>
      </c>
      <c r="H82" s="186">
        <f>+M42+M43+M44</f>
        <v>0.44999999999999996</v>
      </c>
      <c r="I82" s="187">
        <f>+O82</f>
        <v>0.44999999999999996</v>
      </c>
      <c r="J82" s="188">
        <f>+I82/H82</f>
        <v>1</v>
      </c>
      <c r="K82" s="27" t="s">
        <v>800</v>
      </c>
      <c r="L82" s="14">
        <f>+O82/M82</f>
        <v>1</v>
      </c>
      <c r="M82" s="15">
        <f>SUM(M42:M44)</f>
        <v>0.44999999999999996</v>
      </c>
      <c r="N82" s="130">
        <f>SUM(N42:N44)</f>
        <v>4.0000000000000008E-2</v>
      </c>
      <c r="O82" s="189">
        <f>SUM(O42+O43+O44)</f>
        <v>0.44999999999999996</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+'1019 SED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+'1019 SED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+'1019 SED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+'1019 SED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+'1019 SED Ver.'!N264</f>
        <v>0.3</v>
      </c>
    </row>
    <row r="91" spans="1:15" x14ac:dyDescent="0.25">
      <c r="C91" s="199">
        <v>2022</v>
      </c>
      <c r="D91" s="200">
        <f>+(C2*D2)+(C17*D17)+(C63*D63)+(C85*D85)</f>
        <v>0.82772393795093813</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sheetPr>
  <dimension ref="A1:P265"/>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16" style="11" customWidth="1"/>
    <col min="3" max="3" width="22.42578125" style="3" customWidth="1"/>
    <col min="4" max="4" width="14.5703125" style="3" customWidth="1"/>
    <col min="5" max="5" width="8" style="11" customWidth="1"/>
    <col min="6" max="6" width="47.42578125" style="4" customWidth="1"/>
    <col min="7" max="7" width="17.7109375" style="11" customWidth="1"/>
    <col min="8" max="8" width="10" style="1" customWidth="1"/>
    <col min="9" max="9" width="13.28515625" style="2" customWidth="1"/>
    <col min="10" max="10" width="13.42578125" style="2" customWidth="1"/>
    <col min="11" max="11" width="16.140625" style="89" customWidth="1"/>
    <col min="12" max="12" width="14.140625" style="3" customWidth="1"/>
    <col min="13" max="13" width="18.5703125" style="11" customWidth="1"/>
    <col min="14" max="14" width="15.42578125" style="11" customWidth="1"/>
    <col min="15" max="15" width="37.28515625" style="7" customWidth="1"/>
    <col min="16" max="16379" width="11.42578125" style="6"/>
    <col min="16380" max="16384" width="9.140625" style="6" customWidth="1"/>
  </cols>
  <sheetData>
    <row r="1" spans="1:15" customFormat="1" ht="68.25" customHeight="1" x14ac:dyDescent="0.25">
      <c r="A1" s="1410" t="s">
        <v>98</v>
      </c>
      <c r="B1" s="1411"/>
      <c r="C1" s="1411"/>
      <c r="D1" s="1411"/>
      <c r="E1" s="1411"/>
      <c r="F1" s="1411"/>
      <c r="G1" s="1411"/>
      <c r="H1" s="1411"/>
      <c r="I1" s="1411"/>
      <c r="J1" s="1411"/>
      <c r="K1" s="1411"/>
      <c r="L1" s="1411"/>
      <c r="M1" s="1411"/>
      <c r="N1" s="1411"/>
      <c r="O1" s="1412"/>
    </row>
    <row r="2" spans="1:15" s="24" customFormat="1" ht="18.75" customHeight="1" x14ac:dyDescent="0.25">
      <c r="A2" s="1413" t="s">
        <v>99</v>
      </c>
      <c r="B2" s="1414"/>
      <c r="C2" s="1414"/>
      <c r="D2" s="1414"/>
      <c r="E2" s="1415"/>
      <c r="F2" s="1416" t="s">
        <v>100</v>
      </c>
      <c r="G2" s="1417"/>
      <c r="H2" s="1417"/>
      <c r="I2" s="1417"/>
      <c r="J2" s="1417"/>
      <c r="K2" s="1418"/>
      <c r="L2" s="1419"/>
      <c r="M2" s="1420"/>
      <c r="N2" s="1420"/>
      <c r="O2" s="1421"/>
    </row>
    <row r="3" spans="1:15" s="24" customFormat="1" ht="18.75" customHeight="1" x14ac:dyDescent="0.25">
      <c r="A3" s="1413" t="s">
        <v>101</v>
      </c>
      <c r="B3" s="1414"/>
      <c r="C3" s="1414"/>
      <c r="D3" s="1414"/>
      <c r="E3" s="1415"/>
      <c r="F3" s="1416">
        <v>1002</v>
      </c>
      <c r="G3" s="1417"/>
      <c r="H3" s="1417"/>
      <c r="I3" s="1417"/>
      <c r="J3" s="1417"/>
      <c r="K3" s="1418"/>
      <c r="L3" s="1419"/>
      <c r="M3" s="1420"/>
      <c r="N3" s="1420"/>
      <c r="O3" s="1421"/>
    </row>
    <row r="4" spans="1:15" s="24" customFormat="1" ht="18.75" customHeight="1" x14ac:dyDescent="0.25">
      <c r="A4" s="1413" t="s">
        <v>102</v>
      </c>
      <c r="B4" s="1414"/>
      <c r="C4" s="1414"/>
      <c r="D4" s="1414"/>
      <c r="E4" s="1415"/>
      <c r="F4" s="1416" t="s">
        <v>952</v>
      </c>
      <c r="G4" s="1417"/>
      <c r="H4" s="1417"/>
      <c r="I4" s="1417"/>
      <c r="J4" s="1417"/>
      <c r="K4" s="1418"/>
      <c r="L4" s="1419"/>
      <c r="M4" s="1420"/>
      <c r="N4" s="1420"/>
      <c r="O4" s="1421"/>
    </row>
    <row r="5" spans="1:15" s="24" customFormat="1" ht="18.75" customHeight="1" x14ac:dyDescent="0.25">
      <c r="A5" s="1413" t="s">
        <v>103</v>
      </c>
      <c r="B5" s="1414"/>
      <c r="C5" s="1414"/>
      <c r="D5" s="1414"/>
      <c r="E5" s="1415"/>
      <c r="F5" s="1416" t="s">
        <v>953</v>
      </c>
      <c r="G5" s="1417"/>
      <c r="H5" s="1417"/>
      <c r="I5" s="1417"/>
      <c r="J5" s="1417"/>
      <c r="K5" s="1418"/>
      <c r="L5" s="1419"/>
      <c r="M5" s="1420"/>
      <c r="N5" s="1420"/>
      <c r="O5" s="1421"/>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customHeight="1" x14ac:dyDescent="0.25">
      <c r="A7" s="82">
        <v>1</v>
      </c>
      <c r="B7" s="133" t="s">
        <v>120</v>
      </c>
      <c r="C7" s="133" t="s">
        <v>121</v>
      </c>
      <c r="D7" s="133" t="s">
        <v>122</v>
      </c>
      <c r="E7" s="122">
        <v>1</v>
      </c>
      <c r="F7" s="125" t="s">
        <v>123</v>
      </c>
      <c r="G7" s="1404">
        <v>1</v>
      </c>
      <c r="H7" s="1406">
        <v>0.4</v>
      </c>
      <c r="I7" s="133" t="s">
        <v>124</v>
      </c>
      <c r="J7" s="222" t="s">
        <v>125</v>
      </c>
      <c r="K7" s="132" t="s">
        <v>129</v>
      </c>
      <c r="L7" s="223" t="s">
        <v>125</v>
      </c>
      <c r="M7" s="224" t="s">
        <v>129</v>
      </c>
      <c r="N7" s="1423">
        <v>0.4</v>
      </c>
      <c r="O7" s="225"/>
    </row>
    <row r="8" spans="1:15" s="4" customFormat="1" ht="89.25" customHeight="1" x14ac:dyDescent="0.25">
      <c r="A8" s="82">
        <v>2</v>
      </c>
      <c r="B8" s="133" t="s">
        <v>120</v>
      </c>
      <c r="C8" s="133" t="s">
        <v>121</v>
      </c>
      <c r="D8" s="133" t="s">
        <v>122</v>
      </c>
      <c r="E8" s="122">
        <v>2</v>
      </c>
      <c r="F8" s="125" t="s">
        <v>128</v>
      </c>
      <c r="G8" s="1405"/>
      <c r="H8" s="1407"/>
      <c r="I8" s="133" t="s">
        <v>124</v>
      </c>
      <c r="J8" s="222" t="s">
        <v>125</v>
      </c>
      <c r="K8" s="132" t="s">
        <v>126</v>
      </c>
      <c r="L8" s="223" t="s">
        <v>125</v>
      </c>
      <c r="M8" s="132" t="s">
        <v>434</v>
      </c>
      <c r="N8" s="1424"/>
      <c r="O8" s="225"/>
    </row>
    <row r="9" spans="1:15" s="4" customFormat="1" ht="63.75" x14ac:dyDescent="0.25">
      <c r="A9" s="82">
        <v>3</v>
      </c>
      <c r="B9" s="133" t="s">
        <v>120</v>
      </c>
      <c r="C9" s="133" t="s">
        <v>121</v>
      </c>
      <c r="D9" s="133" t="s">
        <v>122</v>
      </c>
      <c r="E9" s="122">
        <v>3</v>
      </c>
      <c r="F9" s="125" t="s">
        <v>131</v>
      </c>
      <c r="G9" s="1404">
        <v>2</v>
      </c>
      <c r="H9" s="138" t="s">
        <v>125</v>
      </c>
      <c r="I9" s="133" t="s">
        <v>124</v>
      </c>
      <c r="J9" s="222" t="s">
        <v>125</v>
      </c>
      <c r="K9" s="132" t="s">
        <v>129</v>
      </c>
      <c r="L9" s="223" t="s">
        <v>125</v>
      </c>
      <c r="M9" s="137" t="s">
        <v>129</v>
      </c>
      <c r="N9" s="353">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353">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408">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23" t="s">
        <v>125</v>
      </c>
      <c r="M12" s="137" t="s">
        <v>126</v>
      </c>
      <c r="N12" s="1409"/>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7" t="s">
        <v>126</v>
      </c>
      <c r="N13" s="353">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126</v>
      </c>
      <c r="L14" s="223" t="s">
        <v>125</v>
      </c>
      <c r="M14" s="137" t="s">
        <v>126</v>
      </c>
      <c r="N14" s="353">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7" t="s">
        <v>126</v>
      </c>
      <c r="N15" s="353">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137" t="s">
        <v>126</v>
      </c>
      <c r="N16" s="353">
        <v>0</v>
      </c>
      <c r="O16" s="225"/>
    </row>
    <row r="17" spans="1:15" s="4" customFormat="1" ht="63.75" customHeight="1" x14ac:dyDescent="0.25">
      <c r="A17" s="82">
        <v>11</v>
      </c>
      <c r="B17" s="133" t="s">
        <v>120</v>
      </c>
      <c r="C17" s="133" t="s">
        <v>121</v>
      </c>
      <c r="D17" s="133" t="s">
        <v>149</v>
      </c>
      <c r="E17" s="122">
        <v>5</v>
      </c>
      <c r="F17" s="125" t="s">
        <v>150</v>
      </c>
      <c r="G17" s="1404">
        <v>3</v>
      </c>
      <c r="H17" s="139">
        <v>0.05</v>
      </c>
      <c r="I17" s="133" t="s">
        <v>135</v>
      </c>
      <c r="J17" s="222" t="s">
        <v>125</v>
      </c>
      <c r="K17" s="132" t="s">
        <v>135</v>
      </c>
      <c r="L17" s="223" t="s">
        <v>125</v>
      </c>
      <c r="M17" s="137" t="s">
        <v>135</v>
      </c>
      <c r="N17" s="205">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137" t="s">
        <v>129</v>
      </c>
      <c r="N18" s="353">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137" t="s">
        <v>126</v>
      </c>
      <c r="N19" s="353">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1</v>
      </c>
      <c r="L20" s="223" t="s">
        <v>125</v>
      </c>
      <c r="M20" s="227">
        <v>1</v>
      </c>
      <c r="N20" s="205">
        <v>0.15</v>
      </c>
      <c r="O20" s="225" t="s">
        <v>954</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126</v>
      </c>
      <c r="L21" s="141" t="s">
        <v>129</v>
      </c>
      <c r="M21" s="137" t="s">
        <v>129</v>
      </c>
      <c r="N21" s="205">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434</v>
      </c>
      <c r="L22" s="223" t="s">
        <v>125</v>
      </c>
      <c r="M22" s="142" t="s">
        <v>955</v>
      </c>
      <c r="N22" s="353">
        <v>0</v>
      </c>
      <c r="O22" s="225"/>
    </row>
    <row r="23" spans="1:15" s="4" customFormat="1" ht="25.5" x14ac:dyDescent="0.25">
      <c r="A23" s="82">
        <v>17</v>
      </c>
      <c r="B23" s="133" t="s">
        <v>120</v>
      </c>
      <c r="C23" s="133" t="s">
        <v>161</v>
      </c>
      <c r="D23" s="133" t="s">
        <v>149</v>
      </c>
      <c r="E23" s="122" t="s">
        <v>169</v>
      </c>
      <c r="F23" s="125" t="s">
        <v>170</v>
      </c>
      <c r="G23" s="140" t="s">
        <v>125</v>
      </c>
      <c r="H23" s="138" t="s">
        <v>125</v>
      </c>
      <c r="I23" s="133" t="s">
        <v>124</v>
      </c>
      <c r="J23" s="222" t="s">
        <v>125</v>
      </c>
      <c r="K23" s="132" t="s">
        <v>129</v>
      </c>
      <c r="L23" s="223" t="s">
        <v>125</v>
      </c>
      <c r="M23" s="137" t="s">
        <v>129</v>
      </c>
      <c r="N23" s="353">
        <v>0</v>
      </c>
      <c r="O23" s="225"/>
    </row>
    <row r="24" spans="1:15" s="4" customFormat="1" ht="25.5"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137" t="s">
        <v>129</v>
      </c>
      <c r="N24" s="353">
        <v>0</v>
      </c>
      <c r="O24" s="225"/>
    </row>
    <row r="25" spans="1:15" s="4" customFormat="1" ht="102" x14ac:dyDescent="0.25">
      <c r="A25" s="82">
        <v>19</v>
      </c>
      <c r="B25" s="133" t="s">
        <v>120</v>
      </c>
      <c r="C25" s="133" t="s">
        <v>161</v>
      </c>
      <c r="D25" s="133" t="s">
        <v>149</v>
      </c>
      <c r="E25" s="122" t="s">
        <v>175</v>
      </c>
      <c r="F25" s="125" t="s">
        <v>176</v>
      </c>
      <c r="G25" s="140" t="s">
        <v>125</v>
      </c>
      <c r="H25" s="138" t="s">
        <v>125</v>
      </c>
      <c r="I25" s="133" t="s">
        <v>177</v>
      </c>
      <c r="J25" s="228" t="s">
        <v>125</v>
      </c>
      <c r="K25" s="132" t="s">
        <v>434</v>
      </c>
      <c r="L25" s="223" t="s">
        <v>125</v>
      </c>
      <c r="M25" s="137" t="s">
        <v>126</v>
      </c>
      <c r="N25" s="747">
        <v>0</v>
      </c>
      <c r="O25" s="230" t="s">
        <v>956</v>
      </c>
    </row>
    <row r="26" spans="1:15" s="4" customFormat="1" ht="25.5" x14ac:dyDescent="0.25">
      <c r="A26" s="82">
        <v>20</v>
      </c>
      <c r="B26" s="133" t="s">
        <v>120</v>
      </c>
      <c r="C26" s="133" t="s">
        <v>161</v>
      </c>
      <c r="D26" s="133" t="s">
        <v>149</v>
      </c>
      <c r="E26" s="122" t="s">
        <v>179</v>
      </c>
      <c r="F26" s="125" t="s">
        <v>180</v>
      </c>
      <c r="G26" s="140" t="s">
        <v>125</v>
      </c>
      <c r="H26" s="138" t="s">
        <v>125</v>
      </c>
      <c r="I26" s="133" t="s">
        <v>177</v>
      </c>
      <c r="J26" s="222" t="s">
        <v>125</v>
      </c>
      <c r="K26" s="132" t="s">
        <v>434</v>
      </c>
      <c r="L26" s="223" t="s">
        <v>125</v>
      </c>
      <c r="M26" s="137" t="s">
        <v>126</v>
      </c>
      <c r="N26" s="353">
        <v>0</v>
      </c>
      <c r="O26" s="225"/>
    </row>
    <row r="27" spans="1:15" s="4" customFormat="1" ht="25.5" x14ac:dyDescent="0.25">
      <c r="A27" s="82">
        <v>21</v>
      </c>
      <c r="B27" s="133" t="s">
        <v>120</v>
      </c>
      <c r="C27" s="133" t="s">
        <v>161</v>
      </c>
      <c r="D27" s="133" t="s">
        <v>149</v>
      </c>
      <c r="E27" s="122" t="s">
        <v>182</v>
      </c>
      <c r="F27" s="125" t="s">
        <v>183</v>
      </c>
      <c r="G27" s="140" t="s">
        <v>125</v>
      </c>
      <c r="H27" s="138" t="s">
        <v>125</v>
      </c>
      <c r="I27" s="133" t="s">
        <v>177</v>
      </c>
      <c r="J27" s="222" t="s">
        <v>125</v>
      </c>
      <c r="K27" s="132" t="s">
        <v>434</v>
      </c>
      <c r="L27" s="223" t="s">
        <v>125</v>
      </c>
      <c r="M27" s="137" t="s">
        <v>126</v>
      </c>
      <c r="N27" s="353">
        <v>0</v>
      </c>
      <c r="O27" s="225"/>
    </row>
    <row r="28" spans="1:15" s="4" customFormat="1" ht="25.5" x14ac:dyDescent="0.25">
      <c r="A28" s="82">
        <v>22</v>
      </c>
      <c r="B28" s="133" t="s">
        <v>120</v>
      </c>
      <c r="C28" s="133" t="s">
        <v>161</v>
      </c>
      <c r="D28" s="133" t="s">
        <v>149</v>
      </c>
      <c r="E28" s="122" t="s">
        <v>185</v>
      </c>
      <c r="F28" s="125" t="s">
        <v>186</v>
      </c>
      <c r="G28" s="140" t="s">
        <v>125</v>
      </c>
      <c r="H28" s="138" t="s">
        <v>125</v>
      </c>
      <c r="I28" s="133" t="s">
        <v>177</v>
      </c>
      <c r="J28" s="222" t="s">
        <v>125</v>
      </c>
      <c r="K28" s="132" t="s">
        <v>434</v>
      </c>
      <c r="L28" s="223" t="s">
        <v>125</v>
      </c>
      <c r="M28" s="137" t="s">
        <v>126</v>
      </c>
      <c r="N28" s="353">
        <v>0</v>
      </c>
      <c r="O28" s="225"/>
    </row>
    <row r="29" spans="1:15" s="4" customFormat="1" ht="25.5" x14ac:dyDescent="0.25">
      <c r="A29" s="82">
        <v>23</v>
      </c>
      <c r="B29" s="133" t="s">
        <v>120</v>
      </c>
      <c r="C29" s="133" t="s">
        <v>161</v>
      </c>
      <c r="D29" s="133" t="s">
        <v>149</v>
      </c>
      <c r="E29" s="122" t="s">
        <v>188</v>
      </c>
      <c r="F29" s="125" t="s">
        <v>189</v>
      </c>
      <c r="G29" s="140" t="s">
        <v>125</v>
      </c>
      <c r="H29" s="138" t="s">
        <v>125</v>
      </c>
      <c r="I29" s="133" t="s">
        <v>177</v>
      </c>
      <c r="J29" s="222" t="s">
        <v>125</v>
      </c>
      <c r="K29" s="132" t="s">
        <v>434</v>
      </c>
      <c r="L29" s="223" t="s">
        <v>125</v>
      </c>
      <c r="M29" s="137" t="s">
        <v>126</v>
      </c>
      <c r="N29" s="353">
        <v>0</v>
      </c>
      <c r="O29" s="225"/>
    </row>
    <row r="30" spans="1:15" s="4" customFormat="1" ht="25.5" x14ac:dyDescent="0.25">
      <c r="A30" s="82">
        <v>24</v>
      </c>
      <c r="B30" s="133" t="s">
        <v>120</v>
      </c>
      <c r="C30" s="133" t="s">
        <v>161</v>
      </c>
      <c r="D30" s="133" t="s">
        <v>149</v>
      </c>
      <c r="E30" s="122" t="s">
        <v>190</v>
      </c>
      <c r="F30" s="125" t="s">
        <v>191</v>
      </c>
      <c r="G30" s="140" t="s">
        <v>125</v>
      </c>
      <c r="H30" s="138" t="s">
        <v>125</v>
      </c>
      <c r="I30" s="133" t="s">
        <v>177</v>
      </c>
      <c r="J30" s="222" t="s">
        <v>125</v>
      </c>
      <c r="K30" s="132" t="s">
        <v>434</v>
      </c>
      <c r="L30" s="223" t="s">
        <v>125</v>
      </c>
      <c r="M30" s="137" t="s">
        <v>126</v>
      </c>
      <c r="N30" s="353">
        <v>0</v>
      </c>
      <c r="O30" s="225"/>
    </row>
    <row r="31" spans="1:15" s="4" customFormat="1" ht="25.5" x14ac:dyDescent="0.25">
      <c r="A31" s="82">
        <v>25</v>
      </c>
      <c r="B31" s="133" t="s">
        <v>120</v>
      </c>
      <c r="C31" s="133" t="s">
        <v>161</v>
      </c>
      <c r="D31" s="133" t="s">
        <v>149</v>
      </c>
      <c r="E31" s="122" t="s">
        <v>193</v>
      </c>
      <c r="F31" s="125" t="s">
        <v>194</v>
      </c>
      <c r="G31" s="140" t="s">
        <v>125</v>
      </c>
      <c r="H31" s="138" t="s">
        <v>125</v>
      </c>
      <c r="I31" s="133" t="s">
        <v>177</v>
      </c>
      <c r="J31" s="222" t="s">
        <v>125</v>
      </c>
      <c r="K31" s="132" t="s">
        <v>434</v>
      </c>
      <c r="L31" s="223" t="s">
        <v>125</v>
      </c>
      <c r="M31" s="137" t="s">
        <v>126</v>
      </c>
      <c r="N31" s="353">
        <v>0</v>
      </c>
      <c r="O31" s="225"/>
    </row>
    <row r="32" spans="1:15" s="4" customFormat="1" ht="25.5" x14ac:dyDescent="0.25">
      <c r="A32" s="82">
        <v>26</v>
      </c>
      <c r="B32" s="133" t="s">
        <v>120</v>
      </c>
      <c r="C32" s="133" t="s">
        <v>161</v>
      </c>
      <c r="D32" s="133" t="s">
        <v>149</v>
      </c>
      <c r="E32" s="122" t="s">
        <v>195</v>
      </c>
      <c r="F32" s="125" t="s">
        <v>196</v>
      </c>
      <c r="G32" s="140" t="s">
        <v>125</v>
      </c>
      <c r="H32" s="138" t="s">
        <v>125</v>
      </c>
      <c r="I32" s="133" t="s">
        <v>177</v>
      </c>
      <c r="J32" s="222" t="s">
        <v>125</v>
      </c>
      <c r="K32" s="132" t="s">
        <v>129</v>
      </c>
      <c r="L32" s="223" t="s">
        <v>125</v>
      </c>
      <c r="M32" s="137" t="s">
        <v>129</v>
      </c>
      <c r="N32" s="353">
        <v>0</v>
      </c>
      <c r="O32" s="225"/>
    </row>
    <row r="33" spans="1:15" s="4" customFormat="1" ht="25.5" x14ac:dyDescent="0.25">
      <c r="A33" s="82">
        <v>27</v>
      </c>
      <c r="B33" s="133" t="s">
        <v>120</v>
      </c>
      <c r="C33" s="133" t="s">
        <v>161</v>
      </c>
      <c r="D33" s="133" t="s">
        <v>149</v>
      </c>
      <c r="E33" s="122" t="s">
        <v>198</v>
      </c>
      <c r="F33" s="125" t="s">
        <v>199</v>
      </c>
      <c r="G33" s="140" t="s">
        <v>125</v>
      </c>
      <c r="H33" s="138" t="s">
        <v>125</v>
      </c>
      <c r="I33" s="133" t="s">
        <v>177</v>
      </c>
      <c r="J33" s="222" t="s">
        <v>125</v>
      </c>
      <c r="K33" s="132" t="s">
        <v>126</v>
      </c>
      <c r="L33" s="223" t="s">
        <v>125</v>
      </c>
      <c r="M33" s="137" t="s">
        <v>126</v>
      </c>
      <c r="N33" s="353">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2" t="s">
        <v>434</v>
      </c>
      <c r="L34" s="223" t="s">
        <v>125</v>
      </c>
      <c r="M34" s="142" t="s">
        <v>957</v>
      </c>
      <c r="N34" s="353">
        <v>0</v>
      </c>
      <c r="O34" s="225"/>
    </row>
    <row r="35" spans="1:15" s="4" customFormat="1" ht="25.5" x14ac:dyDescent="0.25">
      <c r="A35" s="82">
        <v>29</v>
      </c>
      <c r="B35" s="133" t="s">
        <v>120</v>
      </c>
      <c r="C35" s="133" t="s">
        <v>161</v>
      </c>
      <c r="D35" s="133" t="s">
        <v>149</v>
      </c>
      <c r="E35" s="122">
        <v>7</v>
      </c>
      <c r="F35" s="125" t="s">
        <v>205</v>
      </c>
      <c r="G35" s="140" t="s">
        <v>125</v>
      </c>
      <c r="H35" s="138" t="s">
        <v>125</v>
      </c>
      <c r="I35" s="133" t="s">
        <v>177</v>
      </c>
      <c r="J35" s="222" t="s">
        <v>125</v>
      </c>
      <c r="K35" s="132" t="s">
        <v>434</v>
      </c>
      <c r="L35" s="223" t="s">
        <v>125</v>
      </c>
      <c r="M35" s="137" t="s">
        <v>129</v>
      </c>
      <c r="N35" s="353">
        <v>0</v>
      </c>
      <c r="O35" s="231"/>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2" t="s">
        <v>434</v>
      </c>
      <c r="L36" s="141" t="s">
        <v>129</v>
      </c>
      <c r="M36" s="137" t="s">
        <v>129</v>
      </c>
      <c r="N36" s="205">
        <v>0.2</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434</v>
      </c>
      <c r="L37" s="141" t="s">
        <v>129</v>
      </c>
      <c r="M37" s="137" t="s">
        <v>129</v>
      </c>
      <c r="N37" s="109">
        <v>0</v>
      </c>
      <c r="O37" s="225"/>
    </row>
    <row r="38" spans="1:15" s="4" customFormat="1" ht="38.25"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05">
        <v>0.4</v>
      </c>
      <c r="O38" s="225"/>
    </row>
    <row r="39" spans="1:15" s="4" customFormat="1" ht="25.5" x14ac:dyDescent="0.25">
      <c r="A39" s="82">
        <v>33</v>
      </c>
      <c r="B39" s="133" t="s">
        <v>120</v>
      </c>
      <c r="C39" s="133" t="s">
        <v>161</v>
      </c>
      <c r="D39" s="133" t="s">
        <v>149</v>
      </c>
      <c r="E39" s="122" t="s">
        <v>212</v>
      </c>
      <c r="F39" s="125" t="s">
        <v>213</v>
      </c>
      <c r="G39" s="1404">
        <v>7</v>
      </c>
      <c r="H39" s="138" t="s">
        <v>125</v>
      </c>
      <c r="I39" s="133" t="s">
        <v>177</v>
      </c>
      <c r="J39" s="222" t="s">
        <v>142</v>
      </c>
      <c r="K39" s="132" t="s">
        <v>434</v>
      </c>
      <c r="L39" s="141" t="s">
        <v>129</v>
      </c>
      <c r="M39" s="137" t="s">
        <v>129</v>
      </c>
      <c r="N39" s="353">
        <v>0</v>
      </c>
      <c r="O39" s="225"/>
    </row>
    <row r="40" spans="1:15" s="4" customFormat="1" ht="25.5" x14ac:dyDescent="0.25">
      <c r="A40" s="82">
        <v>34</v>
      </c>
      <c r="B40" s="133" t="s">
        <v>120</v>
      </c>
      <c r="C40" s="133" t="s">
        <v>161</v>
      </c>
      <c r="D40" s="133" t="s">
        <v>149</v>
      </c>
      <c r="E40" s="122" t="s">
        <v>215</v>
      </c>
      <c r="F40" s="125" t="s">
        <v>216</v>
      </c>
      <c r="G40" s="1422"/>
      <c r="H40" s="138" t="s">
        <v>125</v>
      </c>
      <c r="I40" s="133" t="s">
        <v>177</v>
      </c>
      <c r="J40" s="222" t="s">
        <v>144</v>
      </c>
      <c r="K40" s="132" t="s">
        <v>434</v>
      </c>
      <c r="L40" s="141" t="s">
        <v>129</v>
      </c>
      <c r="M40" s="224" t="s">
        <v>129</v>
      </c>
      <c r="N40" s="353">
        <v>0</v>
      </c>
      <c r="O40" s="225"/>
    </row>
    <row r="41" spans="1:15" s="4" customFormat="1" ht="25.5" x14ac:dyDescent="0.25">
      <c r="A41" s="82">
        <v>35</v>
      </c>
      <c r="B41" s="133" t="s">
        <v>120</v>
      </c>
      <c r="C41" s="133" t="s">
        <v>161</v>
      </c>
      <c r="D41" s="133" t="s">
        <v>149</v>
      </c>
      <c r="E41" s="122" t="s">
        <v>218</v>
      </c>
      <c r="F41" s="125" t="s">
        <v>219</v>
      </c>
      <c r="G41" s="1422"/>
      <c r="H41" s="138" t="s">
        <v>125</v>
      </c>
      <c r="I41" s="133" t="s">
        <v>177</v>
      </c>
      <c r="J41" s="222" t="s">
        <v>146</v>
      </c>
      <c r="K41" s="132" t="s">
        <v>434</v>
      </c>
      <c r="L41" s="141" t="s">
        <v>126</v>
      </c>
      <c r="M41" s="137" t="s">
        <v>126</v>
      </c>
      <c r="N41" s="353">
        <v>0</v>
      </c>
      <c r="O41" s="225"/>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132" t="s">
        <v>434</v>
      </c>
      <c r="L42" s="233" t="s">
        <v>958</v>
      </c>
      <c r="M42" s="234" t="s">
        <v>958</v>
      </c>
      <c r="N42" s="353">
        <v>0</v>
      </c>
      <c r="O42" s="225"/>
    </row>
    <row r="43" spans="1:15" s="4" customFormat="1" ht="38.25" x14ac:dyDescent="0.25">
      <c r="A43" s="82">
        <v>37</v>
      </c>
      <c r="B43" s="133" t="s">
        <v>120</v>
      </c>
      <c r="C43" s="133" t="s">
        <v>161</v>
      </c>
      <c r="D43" s="133" t="s">
        <v>149</v>
      </c>
      <c r="E43" s="122">
        <v>11</v>
      </c>
      <c r="F43" s="125" t="s">
        <v>226</v>
      </c>
      <c r="G43" s="1404">
        <v>8</v>
      </c>
      <c r="H43" s="139">
        <v>0.3</v>
      </c>
      <c r="I43" s="133" t="s">
        <v>159</v>
      </c>
      <c r="J43" s="222">
        <v>5</v>
      </c>
      <c r="K43" s="48">
        <v>2</v>
      </c>
      <c r="L43" s="235">
        <v>4</v>
      </c>
      <c r="M43" s="227">
        <v>4</v>
      </c>
      <c r="N43" s="206">
        <v>0.3</v>
      </c>
      <c r="O43" s="225"/>
    </row>
    <row r="44" spans="1:15" s="4" customFormat="1" ht="25.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353">
        <v>0</v>
      </c>
      <c r="O44" s="225"/>
    </row>
    <row r="45" spans="1:15" s="4" customFormat="1" ht="25.5" x14ac:dyDescent="0.25">
      <c r="A45" s="82">
        <v>39</v>
      </c>
      <c r="B45" s="133" t="s">
        <v>120</v>
      </c>
      <c r="C45" s="133" t="s">
        <v>161</v>
      </c>
      <c r="D45" s="133" t="s">
        <v>149</v>
      </c>
      <c r="E45" s="122" t="s">
        <v>230</v>
      </c>
      <c r="F45" s="125" t="s">
        <v>231</v>
      </c>
      <c r="G45" s="1422"/>
      <c r="H45" s="138" t="s">
        <v>125</v>
      </c>
      <c r="I45" s="133" t="s">
        <v>124</v>
      </c>
      <c r="J45" s="222" t="s">
        <v>232</v>
      </c>
      <c r="K45" s="132" t="s">
        <v>434</v>
      </c>
      <c r="L45" s="144" t="s">
        <v>126</v>
      </c>
      <c r="M45" s="142" t="s">
        <v>126</v>
      </c>
      <c r="N45" s="353">
        <v>0</v>
      </c>
      <c r="O45" s="225"/>
    </row>
    <row r="46" spans="1:15" s="4" customFormat="1" ht="25.5" x14ac:dyDescent="0.25">
      <c r="A46" s="82">
        <v>40</v>
      </c>
      <c r="B46" s="133" t="s">
        <v>120</v>
      </c>
      <c r="C46" s="133" t="s">
        <v>161</v>
      </c>
      <c r="D46" s="133" t="s">
        <v>149</v>
      </c>
      <c r="E46" s="122" t="s">
        <v>233</v>
      </c>
      <c r="F46" s="125" t="s">
        <v>234</v>
      </c>
      <c r="G46" s="1422"/>
      <c r="H46" s="138" t="s">
        <v>125</v>
      </c>
      <c r="I46" s="133" t="s">
        <v>124</v>
      </c>
      <c r="J46" s="222" t="s">
        <v>235</v>
      </c>
      <c r="K46" s="132" t="s">
        <v>129</v>
      </c>
      <c r="L46" s="144" t="s">
        <v>129</v>
      </c>
      <c r="M46" s="142" t="s">
        <v>129</v>
      </c>
      <c r="N46" s="353">
        <v>0</v>
      </c>
      <c r="O46" s="225"/>
    </row>
    <row r="47" spans="1:15" s="4" customFormat="1" ht="25.5" x14ac:dyDescent="0.25">
      <c r="A47" s="82">
        <v>41</v>
      </c>
      <c r="B47" s="133" t="s">
        <v>120</v>
      </c>
      <c r="C47" s="133" t="s">
        <v>161</v>
      </c>
      <c r="D47" s="133" t="s">
        <v>149</v>
      </c>
      <c r="E47" s="122" t="s">
        <v>236</v>
      </c>
      <c r="F47" s="125" t="s">
        <v>237</v>
      </c>
      <c r="G47" s="1422"/>
      <c r="H47" s="138" t="s">
        <v>125</v>
      </c>
      <c r="I47" s="133" t="s">
        <v>124</v>
      </c>
      <c r="J47" s="222" t="s">
        <v>238</v>
      </c>
      <c r="K47" s="132" t="s">
        <v>434</v>
      </c>
      <c r="L47" s="144" t="s">
        <v>129</v>
      </c>
      <c r="M47" s="142" t="s">
        <v>129</v>
      </c>
      <c r="N47" s="353">
        <v>0</v>
      </c>
      <c r="O47" s="225"/>
    </row>
    <row r="48" spans="1:15" s="4" customFormat="1" ht="25.5" x14ac:dyDescent="0.25">
      <c r="A48" s="82">
        <v>42</v>
      </c>
      <c r="B48" s="133" t="s">
        <v>120</v>
      </c>
      <c r="C48" s="133" t="s">
        <v>161</v>
      </c>
      <c r="D48" s="133" t="s">
        <v>149</v>
      </c>
      <c r="E48" s="122" t="s">
        <v>239</v>
      </c>
      <c r="F48" s="125" t="s">
        <v>240</v>
      </c>
      <c r="G48" s="1422"/>
      <c r="H48" s="138" t="s">
        <v>125</v>
      </c>
      <c r="I48" s="133" t="s">
        <v>124</v>
      </c>
      <c r="J48" s="222" t="s">
        <v>241</v>
      </c>
      <c r="K48" s="132" t="s">
        <v>434</v>
      </c>
      <c r="L48" s="144" t="s">
        <v>129</v>
      </c>
      <c r="M48" s="142" t="s">
        <v>129</v>
      </c>
      <c r="N48" s="353">
        <v>0</v>
      </c>
      <c r="O48" s="225"/>
    </row>
    <row r="49" spans="1:15" s="4" customFormat="1" ht="25.5" x14ac:dyDescent="0.25">
      <c r="A49" s="82">
        <v>43</v>
      </c>
      <c r="B49" s="133" t="s">
        <v>120</v>
      </c>
      <c r="C49" s="133" t="s">
        <v>161</v>
      </c>
      <c r="D49" s="133" t="s">
        <v>149</v>
      </c>
      <c r="E49" s="122" t="s">
        <v>242</v>
      </c>
      <c r="F49" s="125" t="s">
        <v>243</v>
      </c>
      <c r="G49" s="1422"/>
      <c r="H49" s="138" t="s">
        <v>125</v>
      </c>
      <c r="I49" s="133" t="s">
        <v>124</v>
      </c>
      <c r="J49" s="222" t="s">
        <v>244</v>
      </c>
      <c r="K49" s="132" t="s">
        <v>434</v>
      </c>
      <c r="L49" s="144" t="s">
        <v>126</v>
      </c>
      <c r="M49" s="142" t="s">
        <v>126</v>
      </c>
      <c r="N49" s="353">
        <v>0</v>
      </c>
      <c r="O49" s="225"/>
    </row>
    <row r="50" spans="1:15" s="4" customFormat="1" ht="25.5" x14ac:dyDescent="0.25">
      <c r="A50" s="82">
        <v>44</v>
      </c>
      <c r="B50" s="133" t="s">
        <v>120</v>
      </c>
      <c r="C50" s="133" t="s">
        <v>161</v>
      </c>
      <c r="D50" s="133" t="s">
        <v>149</v>
      </c>
      <c r="E50" s="122" t="s">
        <v>245</v>
      </c>
      <c r="F50" s="125" t="s">
        <v>246</v>
      </c>
      <c r="G50" s="1422"/>
      <c r="H50" s="138" t="s">
        <v>125</v>
      </c>
      <c r="I50" s="133" t="s">
        <v>124</v>
      </c>
      <c r="J50" s="222" t="s">
        <v>247</v>
      </c>
      <c r="K50" s="132" t="s">
        <v>434</v>
      </c>
      <c r="L50" s="144" t="s">
        <v>126</v>
      </c>
      <c r="M50" s="142" t="s">
        <v>126</v>
      </c>
      <c r="N50" s="353">
        <v>0</v>
      </c>
      <c r="O50" s="225"/>
    </row>
    <row r="51" spans="1:15" s="4" customFormat="1" ht="25.5" x14ac:dyDescent="0.25">
      <c r="A51" s="82">
        <v>45</v>
      </c>
      <c r="B51" s="133" t="s">
        <v>120</v>
      </c>
      <c r="C51" s="133" t="s">
        <v>161</v>
      </c>
      <c r="D51" s="133" t="s">
        <v>149</v>
      </c>
      <c r="E51" s="122" t="s">
        <v>248</v>
      </c>
      <c r="F51" s="125" t="s">
        <v>249</v>
      </c>
      <c r="G51" s="1422"/>
      <c r="H51" s="138" t="s">
        <v>125</v>
      </c>
      <c r="I51" s="133" t="s">
        <v>124</v>
      </c>
      <c r="J51" s="222" t="s">
        <v>250</v>
      </c>
      <c r="K51" s="132" t="s">
        <v>434</v>
      </c>
      <c r="L51" s="144" t="s">
        <v>126</v>
      </c>
      <c r="M51" s="142" t="s">
        <v>126</v>
      </c>
      <c r="N51" s="353">
        <v>0</v>
      </c>
      <c r="O51" s="225"/>
    </row>
    <row r="52" spans="1:15" s="4" customFormat="1" ht="25.5" x14ac:dyDescent="0.25">
      <c r="A52" s="82">
        <v>46</v>
      </c>
      <c r="B52" s="133" t="s">
        <v>120</v>
      </c>
      <c r="C52" s="133" t="s">
        <v>161</v>
      </c>
      <c r="D52" s="133" t="s">
        <v>149</v>
      </c>
      <c r="E52" s="122" t="s">
        <v>251</v>
      </c>
      <c r="F52" s="125" t="s">
        <v>252</v>
      </c>
      <c r="G52" s="1422"/>
      <c r="H52" s="138" t="s">
        <v>125</v>
      </c>
      <c r="I52" s="133" t="s">
        <v>124</v>
      </c>
      <c r="J52" s="222" t="s">
        <v>253</v>
      </c>
      <c r="K52" s="132" t="s">
        <v>434</v>
      </c>
      <c r="L52" s="144" t="s">
        <v>126</v>
      </c>
      <c r="M52" s="142" t="s">
        <v>126</v>
      </c>
      <c r="N52" s="353">
        <v>0</v>
      </c>
      <c r="O52" s="225"/>
    </row>
    <row r="53" spans="1:15" s="4" customFormat="1" ht="25.5" x14ac:dyDescent="0.25">
      <c r="A53" s="82">
        <v>47</v>
      </c>
      <c r="B53" s="133" t="s">
        <v>120</v>
      </c>
      <c r="C53" s="133" t="s">
        <v>161</v>
      </c>
      <c r="D53" s="133" t="s">
        <v>149</v>
      </c>
      <c r="E53" s="122" t="s">
        <v>254</v>
      </c>
      <c r="F53" s="125" t="s">
        <v>255</v>
      </c>
      <c r="G53" s="1422"/>
      <c r="H53" s="138" t="s">
        <v>125</v>
      </c>
      <c r="I53" s="133" t="s">
        <v>124</v>
      </c>
      <c r="J53" s="222" t="s">
        <v>256</v>
      </c>
      <c r="K53" s="132" t="s">
        <v>434</v>
      </c>
      <c r="L53" s="144" t="s">
        <v>126</v>
      </c>
      <c r="M53" s="142" t="s">
        <v>126</v>
      </c>
      <c r="N53" s="353">
        <v>0</v>
      </c>
      <c r="O53" s="225"/>
    </row>
    <row r="54" spans="1:15" s="4" customFormat="1" ht="25.5" x14ac:dyDescent="0.25">
      <c r="A54" s="82">
        <v>48</v>
      </c>
      <c r="B54" s="133" t="s">
        <v>120</v>
      </c>
      <c r="C54" s="133" t="s">
        <v>161</v>
      </c>
      <c r="D54" s="133" t="s">
        <v>149</v>
      </c>
      <c r="E54" s="122" t="s">
        <v>257</v>
      </c>
      <c r="F54" s="125" t="s">
        <v>258</v>
      </c>
      <c r="G54" s="1422"/>
      <c r="H54" s="138" t="s">
        <v>125</v>
      </c>
      <c r="I54" s="133" t="s">
        <v>124</v>
      </c>
      <c r="J54" s="222" t="s">
        <v>259</v>
      </c>
      <c r="K54" s="132" t="s">
        <v>434</v>
      </c>
      <c r="L54" s="144" t="s">
        <v>129</v>
      </c>
      <c r="M54" s="142" t="s">
        <v>129</v>
      </c>
      <c r="N54" s="353">
        <v>0</v>
      </c>
      <c r="O54" s="225"/>
    </row>
    <row r="55" spans="1:15" s="4" customFormat="1" ht="25.5" x14ac:dyDescent="0.25">
      <c r="A55" s="82">
        <v>49</v>
      </c>
      <c r="B55" s="133" t="s">
        <v>120</v>
      </c>
      <c r="C55" s="133" t="s">
        <v>161</v>
      </c>
      <c r="D55" s="133" t="s">
        <v>149</v>
      </c>
      <c r="E55" s="122" t="s">
        <v>260</v>
      </c>
      <c r="F55" s="125" t="s">
        <v>261</v>
      </c>
      <c r="G55" s="1422"/>
      <c r="H55" s="138" t="s">
        <v>125</v>
      </c>
      <c r="I55" s="133" t="s">
        <v>124</v>
      </c>
      <c r="J55" s="222" t="s">
        <v>262</v>
      </c>
      <c r="K55" s="132" t="s">
        <v>434</v>
      </c>
      <c r="L55" s="144" t="s">
        <v>126</v>
      </c>
      <c r="M55" s="142" t="s">
        <v>126</v>
      </c>
      <c r="N55" s="353">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959</v>
      </c>
      <c r="M56" s="142" t="s">
        <v>959</v>
      </c>
      <c r="N56" s="353">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2" t="s">
        <v>126</v>
      </c>
      <c r="L57" s="141" t="s">
        <v>129</v>
      </c>
      <c r="M57" s="137" t="s">
        <v>129</v>
      </c>
      <c r="N57" s="206">
        <v>0.1</v>
      </c>
      <c r="O57" s="225"/>
    </row>
    <row r="58" spans="1:15" s="4" customFormat="1" ht="25.5" x14ac:dyDescent="0.25">
      <c r="A58" s="82">
        <v>52</v>
      </c>
      <c r="B58" s="133" t="s">
        <v>120</v>
      </c>
      <c r="C58" s="133" t="s">
        <v>268</v>
      </c>
      <c r="D58" s="133" t="s">
        <v>149</v>
      </c>
      <c r="E58" s="122" t="s">
        <v>271</v>
      </c>
      <c r="F58" s="125" t="s">
        <v>272</v>
      </c>
      <c r="G58" s="140" t="s">
        <v>125</v>
      </c>
      <c r="H58" s="138" t="s">
        <v>125</v>
      </c>
      <c r="I58" s="133" t="s">
        <v>166</v>
      </c>
      <c r="J58" s="222" t="s">
        <v>125</v>
      </c>
      <c r="K58" s="48" t="s">
        <v>434</v>
      </c>
      <c r="L58" s="223" t="s">
        <v>125</v>
      </c>
      <c r="M58" s="142" t="s">
        <v>955</v>
      </c>
      <c r="N58" s="353">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48" t="s">
        <v>434</v>
      </c>
      <c r="L59" s="223" t="s">
        <v>125</v>
      </c>
      <c r="M59" s="137" t="s">
        <v>129</v>
      </c>
      <c r="N59" s="20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8" t="s">
        <v>434</v>
      </c>
      <c r="L60" s="237">
        <v>0.3</v>
      </c>
      <c r="M60" s="238">
        <v>0.3</v>
      </c>
      <c r="N60" s="353">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8" t="s">
        <v>434</v>
      </c>
      <c r="L61" s="237">
        <v>0.2</v>
      </c>
      <c r="M61" s="238">
        <v>0.2</v>
      </c>
      <c r="N61" s="359">
        <v>0.3</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434</v>
      </c>
      <c r="L62" s="223" t="s">
        <v>125</v>
      </c>
      <c r="M62" s="241" t="s">
        <v>960</v>
      </c>
      <c r="N62" s="353">
        <v>0</v>
      </c>
      <c r="O62" s="225" t="s">
        <v>960</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48" t="s">
        <v>434</v>
      </c>
      <c r="L63" s="141" t="s">
        <v>126</v>
      </c>
      <c r="M63" s="137" t="s">
        <v>129</v>
      </c>
      <c r="N63" s="206">
        <v>0.3</v>
      </c>
      <c r="O63" s="225" t="s">
        <v>961</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434</v>
      </c>
      <c r="L64" s="223" t="s">
        <v>125</v>
      </c>
      <c r="M64" s="142" t="s">
        <v>962</v>
      </c>
      <c r="N64" s="353">
        <v>0</v>
      </c>
      <c r="O64" s="225" t="s">
        <v>961</v>
      </c>
    </row>
    <row r="65" spans="1:15" s="4" customFormat="1" ht="25.5" customHeight="1" x14ac:dyDescent="0.25">
      <c r="A65" s="82">
        <v>59</v>
      </c>
      <c r="B65" s="133" t="s">
        <v>293</v>
      </c>
      <c r="C65" s="133" t="s">
        <v>294</v>
      </c>
      <c r="D65" s="133" t="s">
        <v>295</v>
      </c>
      <c r="E65" s="122">
        <v>18</v>
      </c>
      <c r="F65" s="125" t="s">
        <v>296</v>
      </c>
      <c r="G65" s="140">
        <v>13</v>
      </c>
      <c r="H65" s="139">
        <v>0.1</v>
      </c>
      <c r="I65" s="133" t="s">
        <v>124</v>
      </c>
      <c r="J65" s="222">
        <v>12</v>
      </c>
      <c r="K65" s="132" t="s">
        <v>126</v>
      </c>
      <c r="L65" s="141" t="s">
        <v>126</v>
      </c>
      <c r="M65" s="137" t="s">
        <v>126</v>
      </c>
      <c r="N65" s="206">
        <v>0</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407</v>
      </c>
      <c r="L66" s="223" t="s">
        <v>125</v>
      </c>
      <c r="M66" s="137" t="s">
        <v>126</v>
      </c>
      <c r="N66" s="206">
        <v>0</v>
      </c>
      <c r="O66" s="22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8">
        <v>8</v>
      </c>
      <c r="L67" s="235">
        <v>8</v>
      </c>
      <c r="M67" s="227">
        <v>8</v>
      </c>
      <c r="N67" s="353">
        <v>0</v>
      </c>
      <c r="O67" s="225" t="s">
        <v>963</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0</v>
      </c>
      <c r="L68" s="242">
        <v>1</v>
      </c>
      <c r="M68" s="242">
        <v>1</v>
      </c>
      <c r="N68" s="206">
        <v>0.10625</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48" t="s">
        <v>126</v>
      </c>
      <c r="L69" s="235" t="s">
        <v>407</v>
      </c>
      <c r="M69" s="137" t="s">
        <v>126</v>
      </c>
      <c r="N69" s="206">
        <v>0</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407</v>
      </c>
      <c r="L70" s="223" t="s">
        <v>125</v>
      </c>
      <c r="M70" s="137" t="s">
        <v>407</v>
      </c>
      <c r="N70" s="353">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407</v>
      </c>
      <c r="L71" s="223" t="s">
        <v>125</v>
      </c>
      <c r="M71" s="137" t="s">
        <v>407</v>
      </c>
      <c r="N71" s="206">
        <v>0</v>
      </c>
      <c r="O71" s="225"/>
    </row>
    <row r="72" spans="1:15" s="4" customFormat="1" ht="25.5" customHeight="1" x14ac:dyDescent="0.25">
      <c r="A72" s="82">
        <v>66</v>
      </c>
      <c r="B72" s="133" t="s">
        <v>293</v>
      </c>
      <c r="C72" s="133" t="s">
        <v>304</v>
      </c>
      <c r="D72" s="133" t="s">
        <v>295</v>
      </c>
      <c r="E72" s="122" t="s">
        <v>311</v>
      </c>
      <c r="F72" s="125" t="s">
        <v>312</v>
      </c>
      <c r="G72" s="140" t="s">
        <v>125</v>
      </c>
      <c r="H72" s="138" t="s">
        <v>125</v>
      </c>
      <c r="I72" s="133" t="s">
        <v>166</v>
      </c>
      <c r="J72" s="222" t="s">
        <v>125</v>
      </c>
      <c r="K72" s="132" t="s">
        <v>407</v>
      </c>
      <c r="L72" s="223" t="s">
        <v>125</v>
      </c>
      <c r="M72" s="137" t="s">
        <v>407</v>
      </c>
      <c r="N72" s="353">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407</v>
      </c>
      <c r="L73" s="223" t="s">
        <v>125</v>
      </c>
      <c r="M73" s="137" t="s">
        <v>407</v>
      </c>
      <c r="N73" s="206">
        <v>0</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132" t="s">
        <v>407</v>
      </c>
      <c r="L74" s="235" t="s">
        <v>407</v>
      </c>
      <c r="M74" s="137" t="s">
        <v>407</v>
      </c>
      <c r="N74" s="353">
        <v>0</v>
      </c>
      <c r="O74" s="225"/>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132" t="s">
        <v>407</v>
      </c>
      <c r="L75" s="235" t="s">
        <v>407</v>
      </c>
      <c r="M75" s="137" t="s">
        <v>407</v>
      </c>
      <c r="N75" s="353">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132" t="s">
        <v>407</v>
      </c>
      <c r="L76" s="235" t="s">
        <v>407</v>
      </c>
      <c r="M76" s="137" t="s">
        <v>407</v>
      </c>
      <c r="N76" s="353">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132" t="s">
        <v>407</v>
      </c>
      <c r="L77" s="235" t="s">
        <v>407</v>
      </c>
      <c r="M77" s="137" t="s">
        <v>407</v>
      </c>
      <c r="N77" s="353">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132" t="s">
        <v>407</v>
      </c>
      <c r="L78" s="235" t="s">
        <v>407</v>
      </c>
      <c r="M78" s="137" t="s">
        <v>407</v>
      </c>
      <c r="N78" s="353">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132" t="s">
        <v>407</v>
      </c>
      <c r="L79" s="235" t="s">
        <v>407</v>
      </c>
      <c r="M79" s="137" t="s">
        <v>407</v>
      </c>
      <c r="N79" s="353">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132" t="s">
        <v>407</v>
      </c>
      <c r="L80" s="235" t="s">
        <v>407</v>
      </c>
      <c r="M80" s="137" t="s">
        <v>407</v>
      </c>
      <c r="N80" s="353">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t="s">
        <v>407</v>
      </c>
      <c r="L81" s="235" t="s">
        <v>407</v>
      </c>
      <c r="M81" s="137" t="s">
        <v>407</v>
      </c>
      <c r="N81" s="353">
        <v>0</v>
      </c>
      <c r="O81" s="225"/>
    </row>
    <row r="82" spans="1:15" s="4" customFormat="1" ht="25.5" customHeight="1" x14ac:dyDescent="0.25">
      <c r="A82" s="82">
        <v>76</v>
      </c>
      <c r="B82" s="133" t="s">
        <v>293</v>
      </c>
      <c r="C82" s="133" t="s">
        <v>304</v>
      </c>
      <c r="D82" s="133" t="s">
        <v>339</v>
      </c>
      <c r="E82" s="122">
        <v>29</v>
      </c>
      <c r="F82" s="125" t="s">
        <v>340</v>
      </c>
      <c r="G82" s="140" t="s">
        <v>125</v>
      </c>
      <c r="H82" s="138" t="s">
        <v>125</v>
      </c>
      <c r="I82" s="133" t="s">
        <v>166</v>
      </c>
      <c r="J82" s="222">
        <v>20</v>
      </c>
      <c r="K82" s="132" t="s">
        <v>407</v>
      </c>
      <c r="L82" s="235" t="s">
        <v>407</v>
      </c>
      <c r="M82" s="137" t="s">
        <v>407</v>
      </c>
      <c r="N82" s="353">
        <v>0</v>
      </c>
      <c r="O82" s="225"/>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132" t="s">
        <v>407</v>
      </c>
      <c r="L83" s="235" t="s">
        <v>407</v>
      </c>
      <c r="M83" s="137" t="s">
        <v>407</v>
      </c>
      <c r="N83" s="353">
        <v>0</v>
      </c>
      <c r="O83" s="225"/>
    </row>
    <row r="84" spans="1:15" s="4" customFormat="1" ht="25.5" customHeight="1" x14ac:dyDescent="0.25">
      <c r="A84" s="82">
        <v>78</v>
      </c>
      <c r="B84" s="133" t="s">
        <v>293</v>
      </c>
      <c r="C84" s="133" t="s">
        <v>304</v>
      </c>
      <c r="D84" s="133" t="s">
        <v>339</v>
      </c>
      <c r="E84" s="122">
        <v>30</v>
      </c>
      <c r="F84" s="128" t="s">
        <v>347</v>
      </c>
      <c r="G84" s="140" t="s">
        <v>125</v>
      </c>
      <c r="H84" s="138" t="s">
        <v>125</v>
      </c>
      <c r="I84" s="133" t="s">
        <v>166</v>
      </c>
      <c r="J84" s="222">
        <v>21</v>
      </c>
      <c r="K84" s="132" t="s">
        <v>407</v>
      </c>
      <c r="L84" s="235" t="s">
        <v>407</v>
      </c>
      <c r="M84" s="137" t="s">
        <v>407</v>
      </c>
      <c r="N84" s="353">
        <v>0</v>
      </c>
      <c r="O84" s="225"/>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132" t="s">
        <v>407</v>
      </c>
      <c r="L85" s="235" t="s">
        <v>407</v>
      </c>
      <c r="M85" s="137" t="s">
        <v>407</v>
      </c>
      <c r="N85" s="353">
        <v>0</v>
      </c>
      <c r="O85" s="225"/>
    </row>
    <row r="86" spans="1:15" s="4" customFormat="1" ht="25.5" customHeight="1"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353">
        <v>0</v>
      </c>
      <c r="O86" s="225"/>
    </row>
    <row r="87" spans="1:15" s="4" customFormat="1" ht="25.5" customHeight="1" x14ac:dyDescent="0.25">
      <c r="A87" s="82">
        <v>81</v>
      </c>
      <c r="B87" s="133" t="s">
        <v>293</v>
      </c>
      <c r="C87" s="133" t="s">
        <v>304</v>
      </c>
      <c r="D87" s="133" t="s">
        <v>354</v>
      </c>
      <c r="E87" s="122" t="s">
        <v>355</v>
      </c>
      <c r="F87" s="125" t="s">
        <v>356</v>
      </c>
      <c r="G87" s="140" t="s">
        <v>125</v>
      </c>
      <c r="H87" s="138" t="s">
        <v>125</v>
      </c>
      <c r="I87" s="133" t="s">
        <v>124</v>
      </c>
      <c r="J87" s="222" t="s">
        <v>306</v>
      </c>
      <c r="K87" s="132" t="s">
        <v>407</v>
      </c>
      <c r="L87" s="235" t="s">
        <v>407</v>
      </c>
      <c r="M87" s="132" t="s">
        <v>407</v>
      </c>
      <c r="N87" s="353">
        <v>0</v>
      </c>
      <c r="O87" s="225"/>
    </row>
    <row r="88" spans="1:15" s="4" customFormat="1" ht="25.5" customHeight="1" x14ac:dyDescent="0.25">
      <c r="A88" s="82">
        <v>82</v>
      </c>
      <c r="B88" s="133" t="s">
        <v>293</v>
      </c>
      <c r="C88" s="133" t="s">
        <v>304</v>
      </c>
      <c r="D88" s="133" t="s">
        <v>354</v>
      </c>
      <c r="E88" s="122" t="s">
        <v>358</v>
      </c>
      <c r="F88" s="125" t="s">
        <v>359</v>
      </c>
      <c r="G88" s="140" t="s">
        <v>125</v>
      </c>
      <c r="H88" s="138" t="s">
        <v>125</v>
      </c>
      <c r="I88" s="133" t="s">
        <v>124</v>
      </c>
      <c r="J88" s="222" t="s">
        <v>360</v>
      </c>
      <c r="K88" s="132" t="s">
        <v>407</v>
      </c>
      <c r="L88" s="235" t="s">
        <v>407</v>
      </c>
      <c r="M88" s="132" t="s">
        <v>407</v>
      </c>
      <c r="N88" s="353">
        <v>0</v>
      </c>
      <c r="O88" s="225"/>
    </row>
    <row r="89" spans="1:15" s="4" customFormat="1" ht="25.5" customHeight="1" x14ac:dyDescent="0.25">
      <c r="A89" s="82">
        <v>83</v>
      </c>
      <c r="B89" s="133" t="s">
        <v>293</v>
      </c>
      <c r="C89" s="133" t="s">
        <v>304</v>
      </c>
      <c r="D89" s="133" t="s">
        <v>354</v>
      </c>
      <c r="E89" s="122" t="s">
        <v>361</v>
      </c>
      <c r="F89" s="125" t="s">
        <v>362</v>
      </c>
      <c r="G89" s="140" t="s">
        <v>125</v>
      </c>
      <c r="H89" s="138" t="s">
        <v>125</v>
      </c>
      <c r="I89" s="133" t="s">
        <v>124</v>
      </c>
      <c r="J89" s="222" t="s">
        <v>363</v>
      </c>
      <c r="K89" s="132" t="s">
        <v>407</v>
      </c>
      <c r="L89" s="235" t="s">
        <v>407</v>
      </c>
      <c r="M89" s="132" t="s">
        <v>407</v>
      </c>
      <c r="N89" s="353">
        <v>0</v>
      </c>
      <c r="O89" s="225"/>
    </row>
    <row r="90" spans="1:15" s="4" customFormat="1" ht="25.5" customHeight="1" x14ac:dyDescent="0.25">
      <c r="A90" s="82">
        <v>84</v>
      </c>
      <c r="B90" s="133" t="s">
        <v>293</v>
      </c>
      <c r="C90" s="133" t="s">
        <v>304</v>
      </c>
      <c r="D90" s="133" t="s">
        <v>354</v>
      </c>
      <c r="E90" s="122" t="s">
        <v>364</v>
      </c>
      <c r="F90" s="125" t="s">
        <v>365</v>
      </c>
      <c r="G90" s="140" t="s">
        <v>125</v>
      </c>
      <c r="H90" s="138" t="s">
        <v>125</v>
      </c>
      <c r="I90" s="133" t="s">
        <v>124</v>
      </c>
      <c r="J90" s="222" t="s">
        <v>366</v>
      </c>
      <c r="K90" s="132" t="s">
        <v>407</v>
      </c>
      <c r="L90" s="235" t="s">
        <v>407</v>
      </c>
      <c r="M90" s="132" t="s">
        <v>407</v>
      </c>
      <c r="N90" s="353">
        <v>0</v>
      </c>
      <c r="O90" s="225"/>
    </row>
    <row r="91" spans="1:15" s="4" customFormat="1" ht="25.5" customHeight="1" x14ac:dyDescent="0.25">
      <c r="A91" s="82">
        <v>85</v>
      </c>
      <c r="B91" s="133" t="s">
        <v>293</v>
      </c>
      <c r="C91" s="133" t="s">
        <v>304</v>
      </c>
      <c r="D91" s="133" t="s">
        <v>354</v>
      </c>
      <c r="E91" s="122" t="s">
        <v>367</v>
      </c>
      <c r="F91" s="125" t="s">
        <v>368</v>
      </c>
      <c r="G91" s="140" t="s">
        <v>125</v>
      </c>
      <c r="H91" s="138" t="s">
        <v>125</v>
      </c>
      <c r="I91" s="133" t="s">
        <v>124</v>
      </c>
      <c r="J91" s="222" t="s">
        <v>369</v>
      </c>
      <c r="K91" s="132" t="s">
        <v>407</v>
      </c>
      <c r="L91" s="235" t="s">
        <v>407</v>
      </c>
      <c r="M91" s="132" t="s">
        <v>407</v>
      </c>
      <c r="N91" s="353">
        <v>0</v>
      </c>
      <c r="O91" s="225"/>
    </row>
    <row r="92" spans="1:15" s="4" customFormat="1" ht="25.5" customHeight="1" x14ac:dyDescent="0.25">
      <c r="A92" s="82">
        <v>86</v>
      </c>
      <c r="B92" s="133" t="s">
        <v>293</v>
      </c>
      <c r="C92" s="133" t="s">
        <v>304</v>
      </c>
      <c r="D92" s="133" t="s">
        <v>354</v>
      </c>
      <c r="E92" s="122" t="s">
        <v>371</v>
      </c>
      <c r="F92" s="125" t="s">
        <v>372</v>
      </c>
      <c r="G92" s="140" t="s">
        <v>125</v>
      </c>
      <c r="H92" s="138" t="s">
        <v>125</v>
      </c>
      <c r="I92" s="133" t="s">
        <v>124</v>
      </c>
      <c r="J92" s="222" t="s">
        <v>373</v>
      </c>
      <c r="K92" s="132" t="s">
        <v>407</v>
      </c>
      <c r="L92" s="235" t="s">
        <v>407</v>
      </c>
      <c r="M92" s="132" t="s">
        <v>407</v>
      </c>
      <c r="N92" s="353">
        <v>0</v>
      </c>
      <c r="O92" s="225"/>
    </row>
    <row r="93" spans="1:15" s="4" customFormat="1" ht="25.5" customHeight="1"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353">
        <v>0</v>
      </c>
      <c r="O93" s="225"/>
    </row>
    <row r="94" spans="1:15" s="4" customFormat="1" ht="25.5" customHeight="1" x14ac:dyDescent="0.25">
      <c r="A94" s="82">
        <v>88</v>
      </c>
      <c r="B94" s="133" t="s">
        <v>293</v>
      </c>
      <c r="C94" s="133" t="s">
        <v>304</v>
      </c>
      <c r="D94" s="133" t="s">
        <v>354</v>
      </c>
      <c r="E94" s="122" t="s">
        <v>375</v>
      </c>
      <c r="F94" s="125" t="s">
        <v>376</v>
      </c>
      <c r="G94" s="140" t="s">
        <v>125</v>
      </c>
      <c r="H94" s="138" t="s">
        <v>125</v>
      </c>
      <c r="I94" s="133" t="s">
        <v>377</v>
      </c>
      <c r="J94" s="222" t="s">
        <v>311</v>
      </c>
      <c r="K94" s="132" t="s">
        <v>407</v>
      </c>
      <c r="L94" s="235" t="s">
        <v>407</v>
      </c>
      <c r="M94" s="132" t="s">
        <v>407</v>
      </c>
      <c r="N94" s="353">
        <v>0</v>
      </c>
      <c r="O94" s="225"/>
    </row>
    <row r="95" spans="1:15" s="4" customFormat="1" ht="25.5" customHeight="1" x14ac:dyDescent="0.25">
      <c r="A95" s="82">
        <v>89</v>
      </c>
      <c r="B95" s="133" t="s">
        <v>293</v>
      </c>
      <c r="C95" s="133" t="s">
        <v>304</v>
      </c>
      <c r="D95" s="133" t="s">
        <v>354</v>
      </c>
      <c r="E95" s="122" t="s">
        <v>379</v>
      </c>
      <c r="F95" s="125" t="s">
        <v>380</v>
      </c>
      <c r="G95" s="140" t="s">
        <v>125</v>
      </c>
      <c r="H95" s="138" t="s">
        <v>125</v>
      </c>
      <c r="I95" s="133" t="s">
        <v>377</v>
      </c>
      <c r="J95" s="222" t="s">
        <v>381</v>
      </c>
      <c r="K95" s="132" t="s">
        <v>407</v>
      </c>
      <c r="L95" s="235" t="s">
        <v>407</v>
      </c>
      <c r="M95" s="132" t="s">
        <v>407</v>
      </c>
      <c r="N95" s="353">
        <v>0</v>
      </c>
      <c r="O95" s="225"/>
    </row>
    <row r="96" spans="1:15" s="4" customFormat="1" ht="25.5" customHeight="1" x14ac:dyDescent="0.25">
      <c r="A96" s="82">
        <v>90</v>
      </c>
      <c r="B96" s="133" t="s">
        <v>293</v>
      </c>
      <c r="C96" s="133" t="s">
        <v>304</v>
      </c>
      <c r="D96" s="133" t="s">
        <v>354</v>
      </c>
      <c r="E96" s="122" t="s">
        <v>382</v>
      </c>
      <c r="F96" s="125" t="s">
        <v>383</v>
      </c>
      <c r="G96" s="140" t="s">
        <v>125</v>
      </c>
      <c r="H96" s="138" t="s">
        <v>125</v>
      </c>
      <c r="I96" s="133" t="s">
        <v>377</v>
      </c>
      <c r="J96" s="222" t="s">
        <v>384</v>
      </c>
      <c r="K96" s="132" t="s">
        <v>407</v>
      </c>
      <c r="L96" s="235" t="s">
        <v>407</v>
      </c>
      <c r="M96" s="132" t="s">
        <v>407</v>
      </c>
      <c r="N96" s="353">
        <v>0</v>
      </c>
      <c r="O96" s="225"/>
    </row>
    <row r="97" spans="1:15" s="4" customFormat="1" ht="25.5" customHeight="1" x14ac:dyDescent="0.25">
      <c r="A97" s="82">
        <v>91</v>
      </c>
      <c r="B97" s="133" t="s">
        <v>293</v>
      </c>
      <c r="C97" s="133" t="s">
        <v>304</v>
      </c>
      <c r="D97" s="133" t="s">
        <v>354</v>
      </c>
      <c r="E97" s="122" t="s">
        <v>385</v>
      </c>
      <c r="F97" s="125" t="s">
        <v>386</v>
      </c>
      <c r="G97" s="140" t="s">
        <v>125</v>
      </c>
      <c r="H97" s="138" t="s">
        <v>125</v>
      </c>
      <c r="I97" s="133" t="s">
        <v>377</v>
      </c>
      <c r="J97" s="222" t="s">
        <v>387</v>
      </c>
      <c r="K97" s="132" t="s">
        <v>407</v>
      </c>
      <c r="L97" s="235" t="s">
        <v>407</v>
      </c>
      <c r="M97" s="132" t="s">
        <v>407</v>
      </c>
      <c r="N97" s="353">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407</v>
      </c>
      <c r="L98" s="235" t="s">
        <v>407</v>
      </c>
      <c r="M98" s="132" t="s">
        <v>407</v>
      </c>
      <c r="N98" s="353">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407</v>
      </c>
      <c r="L99" s="235" t="s">
        <v>407</v>
      </c>
      <c r="M99" s="132" t="s">
        <v>407</v>
      </c>
      <c r="N99" s="353">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407</v>
      </c>
      <c r="L100" s="235" t="s">
        <v>407</v>
      </c>
      <c r="M100" s="132" t="s">
        <v>407</v>
      </c>
      <c r="N100" s="215">
        <v>0</v>
      </c>
      <c r="O100" s="225"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407</v>
      </c>
      <c r="L101" s="235" t="s">
        <v>407</v>
      </c>
      <c r="M101" s="132" t="s">
        <v>407</v>
      </c>
      <c r="N101" s="353">
        <v>0</v>
      </c>
      <c r="O101" s="225"/>
    </row>
    <row r="102" spans="1:15" s="4" customFormat="1" ht="38.25" x14ac:dyDescent="0.25">
      <c r="A102" s="82">
        <v>96</v>
      </c>
      <c r="B102" s="133" t="s">
        <v>293</v>
      </c>
      <c r="C102" s="133" t="s">
        <v>304</v>
      </c>
      <c r="D102" s="133" t="s">
        <v>330</v>
      </c>
      <c r="E102" s="122" t="s">
        <v>400</v>
      </c>
      <c r="F102" s="125" t="s">
        <v>401</v>
      </c>
      <c r="G102" s="1404">
        <v>20</v>
      </c>
      <c r="H102" s="139">
        <v>0.3</v>
      </c>
      <c r="I102" s="133" t="s">
        <v>390</v>
      </c>
      <c r="J102" s="141" t="s">
        <v>402</v>
      </c>
      <c r="K102" s="132" t="s">
        <v>135</v>
      </c>
      <c r="L102" s="148" t="s">
        <v>135</v>
      </c>
      <c r="M102" s="132" t="s">
        <v>135</v>
      </c>
      <c r="N102" s="205">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407</v>
      </c>
      <c r="L103" s="244" t="s">
        <v>407</v>
      </c>
      <c r="M103" s="245" t="s">
        <v>407</v>
      </c>
      <c r="N103" s="353">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407</v>
      </c>
      <c r="L104" s="244" t="s">
        <v>407</v>
      </c>
      <c r="M104" s="245" t="s">
        <v>407</v>
      </c>
      <c r="N104" s="353">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407</v>
      </c>
      <c r="L105" s="244" t="s">
        <v>407</v>
      </c>
      <c r="M105" s="245" t="s">
        <v>407</v>
      </c>
      <c r="N105" s="353">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407</v>
      </c>
      <c r="L106" s="244" t="s">
        <v>407</v>
      </c>
      <c r="M106" s="245" t="s">
        <v>407</v>
      </c>
      <c r="N106" s="353">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407</v>
      </c>
      <c r="L107" s="244" t="s">
        <v>407</v>
      </c>
      <c r="M107" s="245" t="s">
        <v>407</v>
      </c>
      <c r="N107" s="353">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407</v>
      </c>
      <c r="L108" s="244" t="s">
        <v>407</v>
      </c>
      <c r="M108" s="245" t="s">
        <v>407</v>
      </c>
      <c r="N108" s="353">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407</v>
      </c>
      <c r="L109" s="244" t="s">
        <v>407</v>
      </c>
      <c r="M109" s="245" t="s">
        <v>407</v>
      </c>
      <c r="N109" s="353">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407</v>
      </c>
      <c r="L110" s="244" t="s">
        <v>407</v>
      </c>
      <c r="M110" s="245" t="s">
        <v>407</v>
      </c>
      <c r="N110" s="353">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407</v>
      </c>
      <c r="L111" s="244" t="s">
        <v>407</v>
      </c>
      <c r="M111" s="245" t="s">
        <v>407</v>
      </c>
      <c r="N111" s="353">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407</v>
      </c>
      <c r="L112" s="244" t="s">
        <v>407</v>
      </c>
      <c r="M112" s="245" t="s">
        <v>407</v>
      </c>
      <c r="N112" s="353">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407</v>
      </c>
      <c r="M113" s="245" t="s">
        <v>407</v>
      </c>
      <c r="N113" s="353">
        <v>0</v>
      </c>
      <c r="O113" s="225"/>
    </row>
    <row r="114" spans="1:15" s="4" customFormat="1" ht="89.25" customHeight="1" x14ac:dyDescent="0.25">
      <c r="A114" s="82">
        <v>108</v>
      </c>
      <c r="B114" s="133" t="s">
        <v>293</v>
      </c>
      <c r="C114" s="133" t="s">
        <v>304</v>
      </c>
      <c r="D114" s="133" t="s">
        <v>330</v>
      </c>
      <c r="E114" s="122" t="s">
        <v>428</v>
      </c>
      <c r="F114" s="128" t="s">
        <v>429</v>
      </c>
      <c r="G114" s="140" t="s">
        <v>125</v>
      </c>
      <c r="H114" s="138" t="s">
        <v>125</v>
      </c>
      <c r="I114" s="133" t="s">
        <v>390</v>
      </c>
      <c r="J114" s="222" t="s">
        <v>430</v>
      </c>
      <c r="K114" s="132" t="s">
        <v>407</v>
      </c>
      <c r="L114" s="244" t="s">
        <v>407</v>
      </c>
      <c r="M114" s="245" t="s">
        <v>407</v>
      </c>
      <c r="N114" s="353">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407</v>
      </c>
      <c r="L115" s="223" t="s">
        <v>125</v>
      </c>
      <c r="M115" s="245" t="s">
        <v>407</v>
      </c>
      <c r="N115" s="353">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v>27</v>
      </c>
      <c r="L116" s="144">
        <v>24</v>
      </c>
      <c r="M116" s="142">
        <v>24</v>
      </c>
      <c r="N116" s="353">
        <v>0</v>
      </c>
      <c r="O116" s="225" t="s">
        <v>965</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966</v>
      </c>
      <c r="L117" s="144">
        <v>966.08</v>
      </c>
      <c r="M117" s="234">
        <v>928</v>
      </c>
      <c r="N117" s="353">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v>0</v>
      </c>
      <c r="L118" s="144"/>
      <c r="M118" s="142">
        <v>0</v>
      </c>
      <c r="N118" s="353">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v>3406.92</v>
      </c>
      <c r="L119" s="144">
        <v>0</v>
      </c>
      <c r="M119" s="142">
        <v>0</v>
      </c>
      <c r="N119" s="353">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353">
        <v>0</v>
      </c>
      <c r="O120" s="225"/>
    </row>
    <row r="121" spans="1:15" s="4" customFormat="1" ht="25.5" customHeight="1"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129</v>
      </c>
      <c r="M121" s="247" t="s">
        <v>129</v>
      </c>
      <c r="N121" s="353">
        <v>0</v>
      </c>
      <c r="O121" s="225"/>
    </row>
    <row r="122" spans="1:15" s="4" customFormat="1" ht="25.5" customHeight="1" x14ac:dyDescent="0.25">
      <c r="A122" s="82">
        <v>116</v>
      </c>
      <c r="B122" s="133" t="s">
        <v>293</v>
      </c>
      <c r="C122" s="133" t="s">
        <v>304</v>
      </c>
      <c r="D122" s="133" t="s">
        <v>354</v>
      </c>
      <c r="E122" s="133" t="s">
        <v>446</v>
      </c>
      <c r="F122" s="125" t="s">
        <v>447</v>
      </c>
      <c r="G122" s="140" t="s">
        <v>125</v>
      </c>
      <c r="H122" s="138" t="s">
        <v>125</v>
      </c>
      <c r="I122" s="133" t="s">
        <v>177</v>
      </c>
      <c r="J122" s="141" t="s">
        <v>327</v>
      </c>
      <c r="K122" s="132" t="s">
        <v>126</v>
      </c>
      <c r="L122" s="144" t="s">
        <v>126</v>
      </c>
      <c r="M122" s="247" t="s">
        <v>126</v>
      </c>
      <c r="N122" s="353">
        <v>0</v>
      </c>
      <c r="O122" s="225"/>
    </row>
    <row r="123" spans="1:15" s="4" customFormat="1" ht="25.5" customHeight="1" x14ac:dyDescent="0.25">
      <c r="A123" s="82">
        <v>117</v>
      </c>
      <c r="B123" s="133" t="s">
        <v>293</v>
      </c>
      <c r="C123" s="133" t="s">
        <v>304</v>
      </c>
      <c r="D123" s="133" t="s">
        <v>354</v>
      </c>
      <c r="E123" s="133" t="s">
        <v>448</v>
      </c>
      <c r="F123" s="125" t="s">
        <v>449</v>
      </c>
      <c r="G123" s="140" t="s">
        <v>125</v>
      </c>
      <c r="H123" s="138" t="s">
        <v>125</v>
      </c>
      <c r="I123" s="133" t="s">
        <v>177</v>
      </c>
      <c r="J123" s="141" t="s">
        <v>450</v>
      </c>
      <c r="K123" s="132" t="s">
        <v>126</v>
      </c>
      <c r="L123" s="144" t="s">
        <v>126</v>
      </c>
      <c r="M123" s="247" t="s">
        <v>126</v>
      </c>
      <c r="N123" s="353">
        <v>0</v>
      </c>
      <c r="O123" s="225"/>
    </row>
    <row r="124" spans="1:15" s="4" customFormat="1" ht="25.5" customHeight="1" x14ac:dyDescent="0.25">
      <c r="A124" s="82">
        <v>118</v>
      </c>
      <c r="B124" s="133" t="s">
        <v>293</v>
      </c>
      <c r="C124" s="133" t="s">
        <v>304</v>
      </c>
      <c r="D124" s="133" t="s">
        <v>354</v>
      </c>
      <c r="E124" s="133" t="s">
        <v>451</v>
      </c>
      <c r="F124" s="125" t="s">
        <v>452</v>
      </c>
      <c r="G124" s="140" t="s">
        <v>125</v>
      </c>
      <c r="H124" s="138" t="s">
        <v>125</v>
      </c>
      <c r="I124" s="133" t="s">
        <v>177</v>
      </c>
      <c r="J124" s="141" t="s">
        <v>453</v>
      </c>
      <c r="K124" s="132" t="s">
        <v>126</v>
      </c>
      <c r="L124" s="144" t="s">
        <v>126</v>
      </c>
      <c r="M124" s="247" t="s">
        <v>126</v>
      </c>
      <c r="N124" s="353">
        <v>0</v>
      </c>
      <c r="O124" s="225"/>
    </row>
    <row r="125" spans="1:15" s="4" customFormat="1" ht="25.5" customHeight="1" x14ac:dyDescent="0.25">
      <c r="A125" s="82">
        <v>119</v>
      </c>
      <c r="B125" s="133" t="s">
        <v>293</v>
      </c>
      <c r="C125" s="133" t="s">
        <v>304</v>
      </c>
      <c r="D125" s="133" t="s">
        <v>354</v>
      </c>
      <c r="E125" s="133" t="s">
        <v>454</v>
      </c>
      <c r="F125" s="125" t="s">
        <v>368</v>
      </c>
      <c r="G125" s="140" t="s">
        <v>125</v>
      </c>
      <c r="H125" s="138" t="s">
        <v>125</v>
      </c>
      <c r="I125" s="133" t="s">
        <v>177</v>
      </c>
      <c r="J125" s="141" t="s">
        <v>455</v>
      </c>
      <c r="K125" s="132" t="s">
        <v>126</v>
      </c>
      <c r="L125" s="144" t="s">
        <v>126</v>
      </c>
      <c r="M125" s="247" t="s">
        <v>126</v>
      </c>
      <c r="N125" s="353">
        <v>0</v>
      </c>
      <c r="O125" s="225"/>
    </row>
    <row r="126" spans="1:15" s="4" customFormat="1" ht="25.5" customHeight="1" x14ac:dyDescent="0.25">
      <c r="A126" s="82">
        <v>120</v>
      </c>
      <c r="B126" s="133" t="s">
        <v>293</v>
      </c>
      <c r="C126" s="133" t="s">
        <v>304</v>
      </c>
      <c r="D126" s="133" t="s">
        <v>354</v>
      </c>
      <c r="E126" s="133" t="s">
        <v>456</v>
      </c>
      <c r="F126" s="125" t="s">
        <v>372</v>
      </c>
      <c r="G126" s="140" t="s">
        <v>125</v>
      </c>
      <c r="H126" s="138" t="s">
        <v>125</v>
      </c>
      <c r="I126" s="133" t="s">
        <v>177</v>
      </c>
      <c r="J126" s="141" t="s">
        <v>457</v>
      </c>
      <c r="K126" s="132" t="s">
        <v>129</v>
      </c>
      <c r="L126" s="144" t="s">
        <v>129</v>
      </c>
      <c r="M126" s="247" t="s">
        <v>129</v>
      </c>
      <c r="N126" s="353">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247" t="s">
        <v>126</v>
      </c>
      <c r="N127" s="353">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247" t="s">
        <v>126</v>
      </c>
      <c r="N128" s="353">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48" t="s">
        <v>126</v>
      </c>
      <c r="M129" s="249" t="s">
        <v>129</v>
      </c>
      <c r="N129" s="205">
        <v>0.1</v>
      </c>
      <c r="O129" s="251"/>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0</v>
      </c>
      <c r="L130" s="253">
        <v>0</v>
      </c>
      <c r="M130" s="254">
        <v>1</v>
      </c>
      <c r="N130" s="206">
        <v>7.4999999999999997E-2</v>
      </c>
      <c r="O130" s="251" t="s">
        <v>967</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132" t="s">
        <v>407</v>
      </c>
      <c r="L131" s="235" t="s">
        <v>407</v>
      </c>
      <c r="M131" s="132">
        <v>0</v>
      </c>
      <c r="N131" s="217">
        <v>0</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132" t="s">
        <v>407</v>
      </c>
      <c r="L132" s="235" t="s">
        <v>407</v>
      </c>
      <c r="M132" s="132" t="s">
        <v>407</v>
      </c>
      <c r="N132" s="353">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132" t="s">
        <v>407</v>
      </c>
      <c r="L133" s="235" t="s">
        <v>407</v>
      </c>
      <c r="M133" s="132" t="s">
        <v>407</v>
      </c>
      <c r="N133" s="353">
        <v>0</v>
      </c>
      <c r="O133" s="225"/>
    </row>
    <row r="134" spans="1:16" s="4" customFormat="1" ht="51" x14ac:dyDescent="0.25">
      <c r="A134" s="82">
        <v>128</v>
      </c>
      <c r="B134" s="133" t="s">
        <v>293</v>
      </c>
      <c r="C134" s="133" t="s">
        <v>464</v>
      </c>
      <c r="D134" s="133" t="s">
        <v>473</v>
      </c>
      <c r="E134" s="122">
        <v>41</v>
      </c>
      <c r="F134" s="125" t="s">
        <v>474</v>
      </c>
      <c r="G134" s="1404">
        <v>20</v>
      </c>
      <c r="H134" s="139">
        <v>0.3</v>
      </c>
      <c r="I134" s="133" t="s">
        <v>390</v>
      </c>
      <c r="J134" s="141">
        <v>33</v>
      </c>
      <c r="K134" s="132" t="s">
        <v>407</v>
      </c>
      <c r="L134" s="246" t="s">
        <v>135</v>
      </c>
      <c r="M134" s="137" t="s">
        <v>407</v>
      </c>
      <c r="N134" s="205">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132" t="s">
        <v>407</v>
      </c>
      <c r="L135" s="141" t="s">
        <v>407</v>
      </c>
      <c r="M135" s="137" t="s">
        <v>407</v>
      </c>
      <c r="N135" s="353">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132" t="s">
        <v>407</v>
      </c>
      <c r="L136" s="141" t="s">
        <v>407</v>
      </c>
      <c r="M136" s="137" t="s">
        <v>407</v>
      </c>
      <c r="N136" s="353">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132" t="s">
        <v>407</v>
      </c>
      <c r="L137" s="141" t="s">
        <v>407</v>
      </c>
      <c r="M137" s="137" t="s">
        <v>407</v>
      </c>
      <c r="N137" s="353">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132" t="s">
        <v>407</v>
      </c>
      <c r="L138" s="141" t="s">
        <v>407</v>
      </c>
      <c r="M138" s="137" t="s">
        <v>407</v>
      </c>
      <c r="N138" s="353">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407</v>
      </c>
      <c r="M139" s="137" t="s">
        <v>407</v>
      </c>
      <c r="N139" s="353">
        <v>0</v>
      </c>
      <c r="O139" s="225"/>
    </row>
    <row r="140" spans="1:16" s="4" customFormat="1" ht="25.5" customHeight="1" x14ac:dyDescent="0.25">
      <c r="A140" s="82">
        <v>134</v>
      </c>
      <c r="B140" s="133" t="s">
        <v>293</v>
      </c>
      <c r="C140" s="133" t="s">
        <v>464</v>
      </c>
      <c r="D140" s="133" t="s">
        <v>473</v>
      </c>
      <c r="E140" s="122" t="s">
        <v>485</v>
      </c>
      <c r="F140" s="125" t="s">
        <v>486</v>
      </c>
      <c r="G140" s="140" t="s">
        <v>125</v>
      </c>
      <c r="H140" s="138" t="s">
        <v>125</v>
      </c>
      <c r="I140" s="133" t="s">
        <v>177</v>
      </c>
      <c r="J140" s="222" t="s">
        <v>125</v>
      </c>
      <c r="K140" s="132" t="s">
        <v>407</v>
      </c>
      <c r="L140" s="223" t="s">
        <v>125</v>
      </c>
      <c r="M140" s="132" t="s">
        <v>407</v>
      </c>
      <c r="N140" s="353">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132" t="s">
        <v>407</v>
      </c>
      <c r="L141" s="141" t="s">
        <v>407</v>
      </c>
      <c r="M141" s="137" t="s">
        <v>407</v>
      </c>
      <c r="N141" s="353">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132" t="s">
        <v>407</v>
      </c>
      <c r="L142" s="141" t="s">
        <v>407</v>
      </c>
      <c r="M142" s="137" t="s">
        <v>407</v>
      </c>
      <c r="N142" s="353">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132" t="s">
        <v>407</v>
      </c>
      <c r="L143" s="223" t="s">
        <v>125</v>
      </c>
      <c r="M143" s="137" t="s">
        <v>407</v>
      </c>
      <c r="N143" s="353">
        <v>0</v>
      </c>
      <c r="O143" s="225"/>
    </row>
    <row r="144" spans="1:16" s="4" customFormat="1" ht="25.5" customHeight="1"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244" t="s">
        <v>129</v>
      </c>
      <c r="M144" s="245" t="s">
        <v>129</v>
      </c>
      <c r="N144" s="353">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1</v>
      </c>
      <c r="L145" s="257">
        <v>1</v>
      </c>
      <c r="M145" s="258">
        <v>1</v>
      </c>
      <c r="N145" s="353">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353">
        <v>0</v>
      </c>
      <c r="O146" s="225"/>
    </row>
    <row r="147" spans="1:15" s="4" customFormat="1" ht="25.5" customHeight="1"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246" t="s">
        <v>129</v>
      </c>
      <c r="M147" s="247" t="s">
        <v>129</v>
      </c>
      <c r="N147" s="353">
        <v>0</v>
      </c>
      <c r="O147" s="225"/>
    </row>
    <row r="148" spans="1:15" s="4" customFormat="1" ht="25.5" customHeight="1" x14ac:dyDescent="0.25">
      <c r="A148" s="82">
        <v>142</v>
      </c>
      <c r="B148" s="133" t="s">
        <v>293</v>
      </c>
      <c r="C148" s="133" t="s">
        <v>493</v>
      </c>
      <c r="D148" s="133" t="s">
        <v>300</v>
      </c>
      <c r="E148" s="122" t="s">
        <v>501</v>
      </c>
      <c r="F148" s="125" t="s">
        <v>502</v>
      </c>
      <c r="G148" s="140" t="s">
        <v>125</v>
      </c>
      <c r="H148" s="138" t="s">
        <v>125</v>
      </c>
      <c r="I148" s="133" t="s">
        <v>177</v>
      </c>
      <c r="J148" s="222" t="s">
        <v>503</v>
      </c>
      <c r="K148" s="132" t="s">
        <v>434</v>
      </c>
      <c r="L148" s="246" t="s">
        <v>126</v>
      </c>
      <c r="M148" s="247" t="s">
        <v>126</v>
      </c>
      <c r="N148" s="353">
        <v>0</v>
      </c>
      <c r="O148" s="225"/>
    </row>
    <row r="149" spans="1:15" s="4" customFormat="1" ht="25.5" customHeight="1" x14ac:dyDescent="0.25">
      <c r="A149" s="82">
        <v>143</v>
      </c>
      <c r="B149" s="133" t="s">
        <v>293</v>
      </c>
      <c r="C149" s="133" t="s">
        <v>493</v>
      </c>
      <c r="D149" s="133" t="s">
        <v>473</v>
      </c>
      <c r="E149" s="122" t="s">
        <v>505</v>
      </c>
      <c r="F149" s="125" t="s">
        <v>506</v>
      </c>
      <c r="G149" s="140" t="s">
        <v>125</v>
      </c>
      <c r="H149" s="138" t="s">
        <v>125</v>
      </c>
      <c r="I149" s="133" t="s">
        <v>177</v>
      </c>
      <c r="J149" s="222" t="s">
        <v>507</v>
      </c>
      <c r="K149" s="132" t="s">
        <v>434</v>
      </c>
      <c r="L149" s="246" t="s">
        <v>126</v>
      </c>
      <c r="M149" s="247" t="s">
        <v>126</v>
      </c>
      <c r="N149" s="353">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132" t="s">
        <v>126</v>
      </c>
      <c r="L150" s="244" t="s">
        <v>126</v>
      </c>
      <c r="M150" s="245" t="s">
        <v>126</v>
      </c>
      <c r="N150" s="205">
        <v>0</v>
      </c>
      <c r="O150" s="225"/>
    </row>
    <row r="151" spans="1:15" s="4" customFormat="1" ht="25.5" customHeight="1" x14ac:dyDescent="0.25">
      <c r="A151" s="82">
        <v>145</v>
      </c>
      <c r="B151" s="133" t="s">
        <v>293</v>
      </c>
      <c r="C151" s="133" t="s">
        <v>508</v>
      </c>
      <c r="D151" s="133" t="s">
        <v>295</v>
      </c>
      <c r="E151" s="122" t="s">
        <v>510</v>
      </c>
      <c r="F151" s="125" t="s">
        <v>511</v>
      </c>
      <c r="G151" s="140" t="s">
        <v>125</v>
      </c>
      <c r="H151" s="138" t="s">
        <v>125</v>
      </c>
      <c r="I151" s="133" t="s">
        <v>166</v>
      </c>
      <c r="J151" s="222" t="s">
        <v>125</v>
      </c>
      <c r="K151" s="132" t="s">
        <v>434</v>
      </c>
      <c r="L151" s="223" t="s">
        <v>125</v>
      </c>
      <c r="M151" s="247" t="s">
        <v>407</v>
      </c>
      <c r="N151" s="353">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434</v>
      </c>
      <c r="L152" s="246" t="s">
        <v>407</v>
      </c>
      <c r="M152" s="247" t="s">
        <v>407</v>
      </c>
      <c r="N152" s="205">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434</v>
      </c>
      <c r="L153" s="246" t="s">
        <v>407</v>
      </c>
      <c r="M153" s="247" t="s">
        <v>407</v>
      </c>
      <c r="N153" s="205">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434</v>
      </c>
      <c r="L154" s="246" t="s">
        <v>407</v>
      </c>
      <c r="M154" s="247" t="s">
        <v>407</v>
      </c>
      <c r="N154" s="205">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434</v>
      </c>
      <c r="L155" s="246" t="s">
        <v>407</v>
      </c>
      <c r="M155" s="247" t="s">
        <v>407</v>
      </c>
      <c r="N155" s="205">
        <v>0</v>
      </c>
      <c r="O155" s="225"/>
    </row>
    <row r="156" spans="1:15" s="4" customFormat="1" ht="38.25" x14ac:dyDescent="0.25">
      <c r="A156" s="82">
        <v>150</v>
      </c>
      <c r="B156" s="133" t="s">
        <v>293</v>
      </c>
      <c r="C156" s="133" t="s">
        <v>508</v>
      </c>
      <c r="D156" s="133" t="s">
        <v>515</v>
      </c>
      <c r="E156" s="122">
        <v>50</v>
      </c>
      <c r="F156" s="125" t="s">
        <v>520</v>
      </c>
      <c r="G156" s="1404">
        <v>29</v>
      </c>
      <c r="H156" s="152">
        <v>0.05</v>
      </c>
      <c r="I156" s="133" t="s">
        <v>177</v>
      </c>
      <c r="J156" s="141">
        <v>43</v>
      </c>
      <c r="K156" s="132" t="s">
        <v>434</v>
      </c>
      <c r="L156" s="246" t="s">
        <v>135</v>
      </c>
      <c r="M156" s="247" t="s">
        <v>407</v>
      </c>
      <c r="N156" s="205">
        <v>0</v>
      </c>
      <c r="O156" s="225"/>
    </row>
    <row r="157" spans="1:15" s="4" customFormat="1" ht="25.5" customHeight="1" x14ac:dyDescent="0.25">
      <c r="A157" s="82">
        <v>151</v>
      </c>
      <c r="B157" s="133" t="s">
        <v>293</v>
      </c>
      <c r="C157" s="133" t="s">
        <v>508</v>
      </c>
      <c r="D157" s="133" t="s">
        <v>515</v>
      </c>
      <c r="E157" s="122" t="s">
        <v>521</v>
      </c>
      <c r="F157" s="125" t="s">
        <v>522</v>
      </c>
      <c r="G157" s="1422"/>
      <c r="H157" s="138" t="s">
        <v>125</v>
      </c>
      <c r="I157" s="133" t="s">
        <v>177</v>
      </c>
      <c r="J157" s="222" t="s">
        <v>495</v>
      </c>
      <c r="K157" s="132" t="s">
        <v>434</v>
      </c>
      <c r="L157" s="246" t="s">
        <v>407</v>
      </c>
      <c r="M157" s="247" t="s">
        <v>407</v>
      </c>
      <c r="N157" s="353">
        <v>0</v>
      </c>
      <c r="O157" s="225"/>
    </row>
    <row r="158" spans="1:15" s="4" customFormat="1" ht="25.5" customHeight="1" x14ac:dyDescent="0.25">
      <c r="A158" s="82">
        <v>152</v>
      </c>
      <c r="B158" s="133" t="s">
        <v>293</v>
      </c>
      <c r="C158" s="133" t="s">
        <v>508</v>
      </c>
      <c r="D158" s="133" t="s">
        <v>515</v>
      </c>
      <c r="E158" s="122" t="s">
        <v>523</v>
      </c>
      <c r="F158" s="125" t="s">
        <v>524</v>
      </c>
      <c r="G158" s="1422"/>
      <c r="H158" s="138" t="s">
        <v>125</v>
      </c>
      <c r="I158" s="133" t="s">
        <v>177</v>
      </c>
      <c r="J158" s="222" t="s">
        <v>525</v>
      </c>
      <c r="K158" s="132" t="s">
        <v>434</v>
      </c>
      <c r="L158" s="246" t="s">
        <v>407</v>
      </c>
      <c r="M158" s="247" t="s">
        <v>407</v>
      </c>
      <c r="N158" s="353">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132" t="s">
        <v>434</v>
      </c>
      <c r="L159" s="246" t="s">
        <v>407</v>
      </c>
      <c r="M159" s="247" t="s">
        <v>407</v>
      </c>
      <c r="N159" s="353">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132" t="s">
        <v>434</v>
      </c>
      <c r="L160" s="246" t="s">
        <v>407</v>
      </c>
      <c r="M160" s="247" t="s">
        <v>407</v>
      </c>
      <c r="N160" s="353">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126</v>
      </c>
      <c r="L161" s="244" t="s">
        <v>126</v>
      </c>
      <c r="M161" s="245" t="s">
        <v>126</v>
      </c>
      <c r="N161" s="205">
        <v>0</v>
      </c>
      <c r="O161" s="225"/>
    </row>
    <row r="162" spans="1:15" s="4" customFormat="1" ht="25.5" customHeight="1" x14ac:dyDescent="0.25">
      <c r="A162" s="82">
        <v>156</v>
      </c>
      <c r="B162" s="133" t="s">
        <v>293</v>
      </c>
      <c r="C162" s="133" t="s">
        <v>532</v>
      </c>
      <c r="D162" s="133" t="s">
        <v>295</v>
      </c>
      <c r="E162" s="122" t="s">
        <v>535</v>
      </c>
      <c r="F162" s="125" t="s">
        <v>536</v>
      </c>
      <c r="G162" s="140" t="s">
        <v>125</v>
      </c>
      <c r="H162" s="138" t="s">
        <v>125</v>
      </c>
      <c r="I162" s="133" t="s">
        <v>166</v>
      </c>
      <c r="J162" s="222" t="s">
        <v>125</v>
      </c>
      <c r="K162" s="132" t="s">
        <v>407</v>
      </c>
      <c r="L162" s="223" t="s">
        <v>125</v>
      </c>
      <c r="M162" s="142" t="s">
        <v>407</v>
      </c>
      <c r="N162" s="353">
        <v>0</v>
      </c>
      <c r="O162" s="225"/>
    </row>
    <row r="163" spans="1:15" s="4" customFormat="1" ht="25.5" customHeight="1" x14ac:dyDescent="0.25">
      <c r="A163" s="82">
        <v>157</v>
      </c>
      <c r="B163" s="133" t="s">
        <v>293</v>
      </c>
      <c r="C163" s="133" t="s">
        <v>532</v>
      </c>
      <c r="D163" s="133" t="s">
        <v>295</v>
      </c>
      <c r="E163" s="122">
        <v>52</v>
      </c>
      <c r="F163" s="125" t="s">
        <v>537</v>
      </c>
      <c r="G163" s="140" t="s">
        <v>125</v>
      </c>
      <c r="H163" s="138" t="s">
        <v>125</v>
      </c>
      <c r="I163" s="133" t="s">
        <v>124</v>
      </c>
      <c r="J163" s="222">
        <v>45</v>
      </c>
      <c r="K163" s="132" t="s">
        <v>126</v>
      </c>
      <c r="L163" s="244" t="s">
        <v>126</v>
      </c>
      <c r="M163" s="245" t="s">
        <v>126</v>
      </c>
      <c r="N163" s="353">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407</v>
      </c>
      <c r="L164" s="223" t="s">
        <v>125</v>
      </c>
      <c r="M164" s="247" t="s">
        <v>407</v>
      </c>
      <c r="N164" s="205">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407</v>
      </c>
      <c r="L165" s="223" t="s">
        <v>125</v>
      </c>
      <c r="M165" s="247" t="s">
        <v>407</v>
      </c>
      <c r="N165" s="205">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407</v>
      </c>
      <c r="L166" s="246" t="s">
        <v>407</v>
      </c>
      <c r="M166" s="247" t="s">
        <v>407</v>
      </c>
      <c r="N166" s="205">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132" t="s">
        <v>126</v>
      </c>
      <c r="L167" s="244" t="s">
        <v>126</v>
      </c>
      <c r="M167" s="245" t="s">
        <v>126</v>
      </c>
      <c r="N167" s="205">
        <v>0</v>
      </c>
      <c r="O167" s="225"/>
    </row>
    <row r="168" spans="1:15" s="4" customFormat="1" ht="25.5" customHeight="1"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23" t="s">
        <v>125</v>
      </c>
      <c r="M168" s="142" t="s">
        <v>407</v>
      </c>
      <c r="N168" s="353">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434</v>
      </c>
      <c r="L169" s="246" t="s">
        <v>407</v>
      </c>
      <c r="M169" s="247" t="s">
        <v>407</v>
      </c>
      <c r="N169" s="205">
        <v>0</v>
      </c>
      <c r="O169" s="225"/>
    </row>
    <row r="170" spans="1:15" s="4" customFormat="1" ht="51" x14ac:dyDescent="0.25">
      <c r="A170" s="82">
        <v>164</v>
      </c>
      <c r="B170" s="133" t="s">
        <v>293</v>
      </c>
      <c r="C170" s="133" t="s">
        <v>542</v>
      </c>
      <c r="D170" s="133" t="s">
        <v>295</v>
      </c>
      <c r="E170" s="122">
        <v>57</v>
      </c>
      <c r="F170" s="125" t="s">
        <v>548</v>
      </c>
      <c r="G170" s="1404">
        <v>36</v>
      </c>
      <c r="H170" s="152">
        <v>0.2</v>
      </c>
      <c r="I170" s="133" t="s">
        <v>177</v>
      </c>
      <c r="J170" s="222" t="s">
        <v>125</v>
      </c>
      <c r="K170" s="132" t="s">
        <v>434</v>
      </c>
      <c r="L170" s="223" t="s">
        <v>125</v>
      </c>
      <c r="M170" s="247" t="s">
        <v>407</v>
      </c>
      <c r="N170" s="205">
        <v>0</v>
      </c>
      <c r="O170" s="225"/>
    </row>
    <row r="171" spans="1:15" s="4" customFormat="1" ht="25.5" customHeight="1" x14ac:dyDescent="0.25">
      <c r="A171" s="82">
        <v>165</v>
      </c>
      <c r="B171" s="133" t="s">
        <v>293</v>
      </c>
      <c r="C171" s="133" t="s">
        <v>542</v>
      </c>
      <c r="D171" s="133" t="s">
        <v>295</v>
      </c>
      <c r="E171" s="122" t="s">
        <v>549</v>
      </c>
      <c r="F171" s="125" t="s">
        <v>550</v>
      </c>
      <c r="G171" s="1422"/>
      <c r="H171" s="138" t="s">
        <v>125</v>
      </c>
      <c r="I171" s="133" t="s">
        <v>177</v>
      </c>
      <c r="J171" s="222" t="s">
        <v>125</v>
      </c>
      <c r="K171" s="132" t="s">
        <v>434</v>
      </c>
      <c r="L171" s="223" t="s">
        <v>125</v>
      </c>
      <c r="M171" s="247" t="s">
        <v>407</v>
      </c>
      <c r="N171" s="353">
        <v>0</v>
      </c>
      <c r="O171" s="225"/>
    </row>
    <row r="172" spans="1:15" s="4" customFormat="1" ht="25.5" customHeight="1" x14ac:dyDescent="0.25">
      <c r="A172" s="82">
        <v>166</v>
      </c>
      <c r="B172" s="133" t="s">
        <v>293</v>
      </c>
      <c r="C172" s="133" t="s">
        <v>542</v>
      </c>
      <c r="D172" s="133" t="s">
        <v>295</v>
      </c>
      <c r="E172" s="122" t="s">
        <v>551</v>
      </c>
      <c r="F172" s="125" t="s">
        <v>552</v>
      </c>
      <c r="G172" s="1422"/>
      <c r="H172" s="138" t="s">
        <v>125</v>
      </c>
      <c r="I172" s="133" t="s">
        <v>177</v>
      </c>
      <c r="J172" s="222" t="s">
        <v>125</v>
      </c>
      <c r="K172" s="132" t="s">
        <v>434</v>
      </c>
      <c r="L172" s="223" t="s">
        <v>125</v>
      </c>
      <c r="M172" s="247" t="s">
        <v>407</v>
      </c>
      <c r="N172" s="353">
        <v>0</v>
      </c>
      <c r="O172" s="225"/>
    </row>
    <row r="173" spans="1:15" s="4" customFormat="1" ht="25.5" customHeight="1" x14ac:dyDescent="0.25">
      <c r="A173" s="82">
        <v>167</v>
      </c>
      <c r="B173" s="133" t="s">
        <v>293</v>
      </c>
      <c r="C173" s="133" t="s">
        <v>542</v>
      </c>
      <c r="D173" s="133" t="s">
        <v>295</v>
      </c>
      <c r="E173" s="122" t="s">
        <v>553</v>
      </c>
      <c r="F173" s="125" t="s">
        <v>554</v>
      </c>
      <c r="G173" s="1422"/>
      <c r="H173" s="138" t="s">
        <v>125</v>
      </c>
      <c r="I173" s="133" t="s">
        <v>177</v>
      </c>
      <c r="J173" s="222" t="s">
        <v>125</v>
      </c>
      <c r="K173" s="132" t="s">
        <v>434</v>
      </c>
      <c r="L173" s="223" t="s">
        <v>125</v>
      </c>
      <c r="M173" s="247" t="s">
        <v>407</v>
      </c>
      <c r="N173" s="353">
        <v>0</v>
      </c>
      <c r="O173" s="225"/>
    </row>
    <row r="174" spans="1:15" s="4" customFormat="1" ht="25.5" customHeight="1" x14ac:dyDescent="0.25">
      <c r="A174" s="82">
        <v>168</v>
      </c>
      <c r="B174" s="133" t="s">
        <v>293</v>
      </c>
      <c r="C174" s="133" t="s">
        <v>542</v>
      </c>
      <c r="D174" s="133" t="s">
        <v>295</v>
      </c>
      <c r="E174" s="122" t="s">
        <v>555</v>
      </c>
      <c r="F174" s="125" t="s">
        <v>556</v>
      </c>
      <c r="G174" s="1422"/>
      <c r="H174" s="138" t="s">
        <v>125</v>
      </c>
      <c r="I174" s="133" t="s">
        <v>177</v>
      </c>
      <c r="J174" s="222" t="s">
        <v>125</v>
      </c>
      <c r="K174" s="132" t="s">
        <v>434</v>
      </c>
      <c r="L174" s="223" t="s">
        <v>125</v>
      </c>
      <c r="M174" s="247" t="s">
        <v>407</v>
      </c>
      <c r="N174" s="353">
        <v>0</v>
      </c>
      <c r="O174" s="225"/>
    </row>
    <row r="175" spans="1:15" s="4" customFormat="1" ht="25.5" customHeight="1" x14ac:dyDescent="0.25">
      <c r="A175" s="82">
        <v>169</v>
      </c>
      <c r="B175" s="133" t="s">
        <v>293</v>
      </c>
      <c r="C175" s="133" t="s">
        <v>542</v>
      </c>
      <c r="D175" s="133" t="s">
        <v>295</v>
      </c>
      <c r="E175" s="122" t="s">
        <v>557</v>
      </c>
      <c r="F175" s="125" t="s">
        <v>558</v>
      </c>
      <c r="G175" s="1422"/>
      <c r="H175" s="138" t="s">
        <v>125</v>
      </c>
      <c r="I175" s="133" t="s">
        <v>177</v>
      </c>
      <c r="J175" s="222" t="s">
        <v>125</v>
      </c>
      <c r="K175" s="132" t="s">
        <v>434</v>
      </c>
      <c r="L175" s="223" t="s">
        <v>125</v>
      </c>
      <c r="M175" s="247" t="s">
        <v>407</v>
      </c>
      <c r="N175" s="353">
        <v>0</v>
      </c>
      <c r="O175" s="225"/>
    </row>
    <row r="176" spans="1:15" s="4" customFormat="1" ht="25.5" customHeight="1" x14ac:dyDescent="0.25">
      <c r="A176" s="82">
        <v>170</v>
      </c>
      <c r="B176" s="133" t="s">
        <v>293</v>
      </c>
      <c r="C176" s="133" t="s">
        <v>542</v>
      </c>
      <c r="D176" s="133" t="s">
        <v>295</v>
      </c>
      <c r="E176" s="122" t="s">
        <v>559</v>
      </c>
      <c r="F176" s="125" t="s">
        <v>560</v>
      </c>
      <c r="G176" s="1405"/>
      <c r="H176" s="138" t="s">
        <v>125</v>
      </c>
      <c r="I176" s="133" t="s">
        <v>177</v>
      </c>
      <c r="J176" s="222" t="s">
        <v>125</v>
      </c>
      <c r="K176" s="132" t="s">
        <v>434</v>
      </c>
      <c r="L176" s="223" t="s">
        <v>125</v>
      </c>
      <c r="M176" s="247" t="s">
        <v>407</v>
      </c>
      <c r="N176" s="353">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246" t="s">
        <v>135</v>
      </c>
      <c r="M177" s="259" t="s">
        <v>407</v>
      </c>
      <c r="N177" s="747">
        <v>0</v>
      </c>
      <c r="O177" s="230" t="s">
        <v>562</v>
      </c>
    </row>
    <row r="178" spans="1:15" s="4" customFormat="1" ht="25.5" customHeight="1"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246" t="s">
        <v>407</v>
      </c>
      <c r="M178" s="259" t="s">
        <v>407</v>
      </c>
      <c r="N178" s="205">
        <v>0</v>
      </c>
      <c r="O178" s="225"/>
    </row>
    <row r="179" spans="1:15" s="4" customFormat="1" ht="25.5" customHeight="1"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246" t="s">
        <v>407</v>
      </c>
      <c r="M179" s="259" t="s">
        <v>407</v>
      </c>
      <c r="N179" s="205">
        <v>0</v>
      </c>
      <c r="O179" s="225"/>
    </row>
    <row r="180" spans="1:15" s="4" customFormat="1" ht="63.75" customHeight="1" x14ac:dyDescent="0.25">
      <c r="A180" s="82">
        <v>174</v>
      </c>
      <c r="B180" s="133" t="s">
        <v>293</v>
      </c>
      <c r="C180" s="133" t="s">
        <v>542</v>
      </c>
      <c r="D180" s="133" t="s">
        <v>515</v>
      </c>
      <c r="E180" s="122">
        <v>59</v>
      </c>
      <c r="F180" s="125" t="s">
        <v>569</v>
      </c>
      <c r="G180" s="1404">
        <v>38</v>
      </c>
      <c r="H180" s="152">
        <v>0.1</v>
      </c>
      <c r="I180" s="133" t="s">
        <v>177</v>
      </c>
      <c r="J180" s="222">
        <v>50</v>
      </c>
      <c r="K180" s="132" t="s">
        <v>434</v>
      </c>
      <c r="L180" s="246" t="s">
        <v>135</v>
      </c>
      <c r="M180" s="259" t="s">
        <v>407</v>
      </c>
      <c r="N180" s="205">
        <v>0</v>
      </c>
      <c r="O180" s="225"/>
    </row>
    <row r="181" spans="1:15" s="4" customFormat="1" ht="25.5" customHeight="1" x14ac:dyDescent="0.25">
      <c r="A181" s="82">
        <v>175</v>
      </c>
      <c r="B181" s="133" t="s">
        <v>293</v>
      </c>
      <c r="C181" s="133" t="s">
        <v>542</v>
      </c>
      <c r="D181" s="133" t="s">
        <v>515</v>
      </c>
      <c r="E181" s="122" t="s">
        <v>571</v>
      </c>
      <c r="F181" s="125" t="s">
        <v>564</v>
      </c>
      <c r="G181" s="1422"/>
      <c r="H181" s="138" t="s">
        <v>125</v>
      </c>
      <c r="I181" s="133" t="s">
        <v>177</v>
      </c>
      <c r="J181" s="222" t="s">
        <v>521</v>
      </c>
      <c r="K181" s="132" t="s">
        <v>434</v>
      </c>
      <c r="L181" s="246" t="s">
        <v>407</v>
      </c>
      <c r="M181" s="259" t="s">
        <v>407</v>
      </c>
      <c r="N181" s="353">
        <v>0</v>
      </c>
      <c r="O181" s="225"/>
    </row>
    <row r="182" spans="1:15" s="4" customFormat="1" ht="25.5" customHeight="1" x14ac:dyDescent="0.25">
      <c r="A182" s="82">
        <v>176</v>
      </c>
      <c r="B182" s="133" t="s">
        <v>293</v>
      </c>
      <c r="C182" s="133" t="s">
        <v>542</v>
      </c>
      <c r="D182" s="133" t="s">
        <v>515</v>
      </c>
      <c r="E182" s="122" t="s">
        <v>572</v>
      </c>
      <c r="F182" s="125" t="s">
        <v>573</v>
      </c>
      <c r="G182" s="1422"/>
      <c r="H182" s="138" t="s">
        <v>125</v>
      </c>
      <c r="I182" s="133" t="s">
        <v>177</v>
      </c>
      <c r="J182" s="222" t="s">
        <v>523</v>
      </c>
      <c r="K182" s="132" t="s">
        <v>434</v>
      </c>
      <c r="L182" s="246" t="s">
        <v>407</v>
      </c>
      <c r="M182" s="259" t="s">
        <v>407</v>
      </c>
      <c r="N182" s="353">
        <v>0</v>
      </c>
      <c r="O182" s="225"/>
    </row>
    <row r="183" spans="1:15" s="4" customFormat="1" ht="25.5" customHeight="1" x14ac:dyDescent="0.25">
      <c r="A183" s="82">
        <v>177</v>
      </c>
      <c r="B183" s="133" t="s">
        <v>293</v>
      </c>
      <c r="C183" s="133" t="s">
        <v>542</v>
      </c>
      <c r="D183" s="133" t="s">
        <v>515</v>
      </c>
      <c r="E183" s="122" t="s">
        <v>574</v>
      </c>
      <c r="F183" s="125" t="s">
        <v>575</v>
      </c>
      <c r="G183" s="1405"/>
      <c r="H183" s="138" t="s">
        <v>125</v>
      </c>
      <c r="I183" s="133" t="s">
        <v>177</v>
      </c>
      <c r="J183" s="222" t="s">
        <v>526</v>
      </c>
      <c r="K183" s="132" t="s">
        <v>434</v>
      </c>
      <c r="L183" s="246" t="s">
        <v>407</v>
      </c>
      <c r="M183" s="259" t="s">
        <v>407</v>
      </c>
      <c r="N183" s="353">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132" t="s">
        <v>434</v>
      </c>
      <c r="L184" s="244" t="s">
        <v>126</v>
      </c>
      <c r="M184" s="245" t="s">
        <v>126</v>
      </c>
      <c r="N184" s="205">
        <v>0</v>
      </c>
      <c r="O184" s="225"/>
    </row>
    <row r="185" spans="1:15" s="4" customFormat="1" ht="63.75" customHeight="1"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353">
        <v>0</v>
      </c>
      <c r="O185" s="225"/>
    </row>
    <row r="186" spans="1:15" s="4" customFormat="1" ht="25.5" customHeight="1"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244"/>
      <c r="M186" s="245" t="s">
        <v>129</v>
      </c>
      <c r="N186" s="748">
        <v>0.125</v>
      </c>
      <c r="O186" s="225"/>
    </row>
    <row r="187" spans="1:15" s="4" customFormat="1" ht="25.5" customHeight="1"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244"/>
      <c r="M187" s="245" t="s">
        <v>129</v>
      </c>
      <c r="N187" s="748">
        <v>0.125</v>
      </c>
      <c r="O187" s="225"/>
    </row>
    <row r="188" spans="1:15" s="4" customFormat="1" ht="25.5" customHeight="1"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244"/>
      <c r="M188" s="245" t="s">
        <v>129</v>
      </c>
      <c r="N188" s="748">
        <v>0.125</v>
      </c>
      <c r="O188" s="225"/>
    </row>
    <row r="189" spans="1:15" s="4" customFormat="1" ht="25.5" customHeight="1" x14ac:dyDescent="0.25">
      <c r="A189" s="82">
        <v>183</v>
      </c>
      <c r="B189" s="133" t="s">
        <v>293</v>
      </c>
      <c r="C189" s="133" t="s">
        <v>578</v>
      </c>
      <c r="D189" s="133" t="s">
        <v>300</v>
      </c>
      <c r="E189" s="122" t="s">
        <v>586</v>
      </c>
      <c r="F189" s="125" t="s">
        <v>300</v>
      </c>
      <c r="G189" s="140">
        <v>40</v>
      </c>
      <c r="H189" s="152">
        <v>0.125</v>
      </c>
      <c r="I189" s="133" t="s">
        <v>124</v>
      </c>
      <c r="J189" s="222" t="s">
        <v>587</v>
      </c>
      <c r="K189" s="132" t="s">
        <v>126</v>
      </c>
      <c r="L189" s="244"/>
      <c r="M189" s="245" t="s">
        <v>129</v>
      </c>
      <c r="N189" s="748">
        <v>0.125</v>
      </c>
      <c r="O189" s="225" t="s">
        <v>968</v>
      </c>
    </row>
    <row r="190" spans="1:15" s="4" customFormat="1" ht="25.5" customHeight="1" x14ac:dyDescent="0.25">
      <c r="A190" s="82">
        <v>184</v>
      </c>
      <c r="B190" s="133" t="s">
        <v>293</v>
      </c>
      <c r="C190" s="133" t="s">
        <v>578</v>
      </c>
      <c r="D190" s="133" t="s">
        <v>330</v>
      </c>
      <c r="E190" s="122" t="s">
        <v>588</v>
      </c>
      <c r="F190" s="125" t="s">
        <v>589</v>
      </c>
      <c r="G190" s="140">
        <v>40</v>
      </c>
      <c r="H190" s="152">
        <v>0.125</v>
      </c>
      <c r="I190" s="133" t="s">
        <v>124</v>
      </c>
      <c r="J190" s="222" t="s">
        <v>590</v>
      </c>
      <c r="K190" s="132" t="s">
        <v>126</v>
      </c>
      <c r="L190" s="244"/>
      <c r="M190" s="245" t="s">
        <v>129</v>
      </c>
      <c r="N190" s="748">
        <v>0.125</v>
      </c>
      <c r="O190" s="225" t="s">
        <v>969</v>
      </c>
    </row>
    <row r="191" spans="1:15" s="4" customFormat="1" ht="25.5" customHeight="1" x14ac:dyDescent="0.25">
      <c r="A191" s="82">
        <v>185</v>
      </c>
      <c r="B191" s="133" t="s">
        <v>293</v>
      </c>
      <c r="C191" s="133" t="s">
        <v>578</v>
      </c>
      <c r="D191" s="133" t="s">
        <v>473</v>
      </c>
      <c r="E191" s="122" t="s">
        <v>591</v>
      </c>
      <c r="F191" s="125" t="s">
        <v>592</v>
      </c>
      <c r="G191" s="140">
        <v>40</v>
      </c>
      <c r="H191" s="152">
        <v>0.125</v>
      </c>
      <c r="I191" s="133" t="s">
        <v>124</v>
      </c>
      <c r="J191" s="222" t="s">
        <v>593</v>
      </c>
      <c r="K191" s="132" t="s">
        <v>126</v>
      </c>
      <c r="L191" s="244"/>
      <c r="M191" s="245" t="s">
        <v>126</v>
      </c>
      <c r="N191" s="205">
        <v>0</v>
      </c>
      <c r="O191" s="225"/>
    </row>
    <row r="192" spans="1:15" s="4" customFormat="1" ht="25.5" customHeight="1" x14ac:dyDescent="0.25">
      <c r="A192" s="82">
        <v>186</v>
      </c>
      <c r="B192" s="133" t="s">
        <v>293</v>
      </c>
      <c r="C192" s="133" t="s">
        <v>578</v>
      </c>
      <c r="D192" s="133" t="s">
        <v>354</v>
      </c>
      <c r="E192" s="122" t="s">
        <v>594</v>
      </c>
      <c r="F192" s="125" t="s">
        <v>595</v>
      </c>
      <c r="G192" s="140">
        <v>40</v>
      </c>
      <c r="H192" s="152">
        <v>0.125</v>
      </c>
      <c r="I192" s="133" t="s">
        <v>124</v>
      </c>
      <c r="J192" s="222" t="s">
        <v>596</v>
      </c>
      <c r="K192" s="132" t="s">
        <v>126</v>
      </c>
      <c r="L192" s="244"/>
      <c r="M192" s="245" t="s">
        <v>126</v>
      </c>
      <c r="N192" s="205">
        <v>0</v>
      </c>
      <c r="O192" s="225"/>
    </row>
    <row r="193" spans="1:15" s="4" customFormat="1" ht="25.5" customHeight="1" x14ac:dyDescent="0.25">
      <c r="A193" s="82">
        <v>187</v>
      </c>
      <c r="B193" s="133" t="s">
        <v>293</v>
      </c>
      <c r="C193" s="133" t="s">
        <v>578</v>
      </c>
      <c r="D193" s="133" t="s">
        <v>597</v>
      </c>
      <c r="E193" s="122" t="s">
        <v>598</v>
      </c>
      <c r="F193" s="125" t="s">
        <v>599</v>
      </c>
      <c r="G193" s="140">
        <v>40</v>
      </c>
      <c r="H193" s="152">
        <v>0.125</v>
      </c>
      <c r="I193" s="133" t="s">
        <v>124</v>
      </c>
      <c r="J193" s="222" t="s">
        <v>600</v>
      </c>
      <c r="K193" s="132" t="s">
        <v>126</v>
      </c>
      <c r="L193" s="244"/>
      <c r="M193" s="245" t="s">
        <v>126</v>
      </c>
      <c r="N193" s="205">
        <v>0</v>
      </c>
      <c r="O193" s="225"/>
    </row>
    <row r="194" spans="1:15" s="4" customFormat="1" ht="51" x14ac:dyDescent="0.25">
      <c r="A194" s="82">
        <v>188</v>
      </c>
      <c r="B194" s="133" t="s">
        <v>601</v>
      </c>
      <c r="C194" s="133" t="s">
        <v>602</v>
      </c>
      <c r="D194" s="133" t="s">
        <v>603</v>
      </c>
      <c r="E194" s="122">
        <v>62</v>
      </c>
      <c r="F194" s="125" t="s">
        <v>604</v>
      </c>
      <c r="G194" s="140">
        <v>41</v>
      </c>
      <c r="H194" s="139">
        <v>0.1</v>
      </c>
      <c r="I194" s="133" t="s">
        <v>124</v>
      </c>
      <c r="J194" s="222">
        <v>53</v>
      </c>
      <c r="K194" s="132" t="s">
        <v>126</v>
      </c>
      <c r="L194" s="244" t="s">
        <v>126</v>
      </c>
      <c r="M194" s="245" t="s">
        <v>126</v>
      </c>
      <c r="N194" s="205">
        <v>0</v>
      </c>
      <c r="O194" s="225"/>
    </row>
    <row r="195" spans="1:15" s="4" customFormat="1" ht="51" x14ac:dyDescent="0.25">
      <c r="A195" s="82">
        <v>189</v>
      </c>
      <c r="B195" s="133" t="s">
        <v>601</v>
      </c>
      <c r="C195" s="133" t="s">
        <v>602</v>
      </c>
      <c r="D195" s="133" t="s">
        <v>295</v>
      </c>
      <c r="E195" s="122" t="s">
        <v>606</v>
      </c>
      <c r="F195" s="125" t="s">
        <v>607</v>
      </c>
      <c r="G195" s="140" t="s">
        <v>125</v>
      </c>
      <c r="H195" s="138" t="s">
        <v>125</v>
      </c>
      <c r="I195" s="133" t="s">
        <v>166</v>
      </c>
      <c r="J195" s="222" t="s">
        <v>125</v>
      </c>
      <c r="K195" s="132" t="s">
        <v>126</v>
      </c>
      <c r="L195" s="223" t="s">
        <v>125</v>
      </c>
      <c r="M195" s="142" t="s">
        <v>407</v>
      </c>
      <c r="N195" s="353">
        <v>0</v>
      </c>
      <c r="O195" s="225"/>
    </row>
    <row r="196" spans="1:15" s="4" customFormat="1" ht="76.5" customHeight="1"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247" t="s">
        <v>407</v>
      </c>
      <c r="N196" s="353">
        <v>0</v>
      </c>
      <c r="O196" s="225"/>
    </row>
    <row r="197" spans="1:15" s="4" customFormat="1" ht="51" x14ac:dyDescent="0.25">
      <c r="A197" s="82">
        <v>191</v>
      </c>
      <c r="B197" s="133" t="s">
        <v>601</v>
      </c>
      <c r="C197" s="133" t="s">
        <v>602</v>
      </c>
      <c r="D197" s="133" t="s">
        <v>603</v>
      </c>
      <c r="E197" s="122" t="s">
        <v>609</v>
      </c>
      <c r="F197" s="125" t="s">
        <v>610</v>
      </c>
      <c r="G197" s="1404">
        <v>42</v>
      </c>
      <c r="H197" s="138" t="s">
        <v>125</v>
      </c>
      <c r="I197" s="133" t="s">
        <v>135</v>
      </c>
      <c r="J197" s="222" t="s">
        <v>125</v>
      </c>
      <c r="K197" s="5" t="s">
        <v>135</v>
      </c>
      <c r="L197" s="223" t="s">
        <v>125</v>
      </c>
      <c r="M197" s="245" t="s">
        <v>135</v>
      </c>
      <c r="N197" s="353">
        <v>0</v>
      </c>
      <c r="O197" s="225"/>
    </row>
    <row r="198" spans="1:15" s="4" customFormat="1" ht="51"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748">
        <v>2.86E-2</v>
      </c>
      <c r="O198" s="225"/>
    </row>
    <row r="199" spans="1:15" s="4" customFormat="1" ht="51"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748">
        <v>2.86E-2</v>
      </c>
      <c r="O199" s="225"/>
    </row>
    <row r="200" spans="1:15" s="4" customFormat="1" ht="51"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748">
        <v>2.86E-2</v>
      </c>
      <c r="O200" s="225"/>
    </row>
    <row r="201" spans="1:15" s="4" customFormat="1" ht="51"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748">
        <v>2.86E-2</v>
      </c>
      <c r="O201" s="225"/>
    </row>
    <row r="202" spans="1:15" s="4" customFormat="1" ht="51"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126</v>
      </c>
      <c r="N202" s="205">
        <v>0</v>
      </c>
      <c r="O202" s="225"/>
    </row>
    <row r="203" spans="1:15" s="4" customFormat="1" ht="51"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05">
        <v>0</v>
      </c>
      <c r="O203" s="225"/>
    </row>
    <row r="204" spans="1:15" s="4" customFormat="1" ht="51"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05">
        <v>0</v>
      </c>
      <c r="O204" s="225"/>
    </row>
    <row r="205" spans="1:15" s="4" customFormat="1" ht="51"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05">
        <v>0</v>
      </c>
      <c r="O205" s="225"/>
    </row>
    <row r="206" spans="1:15" s="4" customFormat="1" ht="51"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05">
        <v>0</v>
      </c>
      <c r="O206" s="225"/>
    </row>
    <row r="207" spans="1:15" s="4" customFormat="1" ht="51"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05">
        <v>0</v>
      </c>
      <c r="O207" s="225"/>
    </row>
    <row r="208" spans="1:15" s="4" customFormat="1" ht="51"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05">
        <v>0</v>
      </c>
      <c r="O208" s="225"/>
    </row>
    <row r="209" spans="1:15" s="4" customFormat="1" ht="51"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05">
        <v>0</v>
      </c>
      <c r="O209" s="225"/>
    </row>
    <row r="210" spans="1:15" s="4" customFormat="1" ht="51"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126</v>
      </c>
      <c r="N210" s="205">
        <v>0</v>
      </c>
      <c r="O210" s="225"/>
    </row>
    <row r="211" spans="1:15" s="4" customFormat="1" ht="51"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126</v>
      </c>
      <c r="N211" s="205">
        <v>0</v>
      </c>
      <c r="O211" s="225"/>
    </row>
    <row r="212" spans="1:15" s="4" customFormat="1" ht="51" x14ac:dyDescent="0.25">
      <c r="A212" s="82">
        <v>206</v>
      </c>
      <c r="B212" s="133" t="s">
        <v>601</v>
      </c>
      <c r="C212" s="133" t="s">
        <v>602</v>
      </c>
      <c r="D212" s="133" t="s">
        <v>603</v>
      </c>
      <c r="E212" s="122">
        <v>64</v>
      </c>
      <c r="F212" s="125" t="s">
        <v>641</v>
      </c>
      <c r="G212" s="140" t="s">
        <v>125</v>
      </c>
      <c r="H212" s="138" t="s">
        <v>125</v>
      </c>
      <c r="I212" s="133" t="s">
        <v>166</v>
      </c>
      <c r="J212" s="222" t="s">
        <v>125</v>
      </c>
      <c r="K212" s="48" t="s">
        <v>970</v>
      </c>
      <c r="L212" s="223" t="s">
        <v>125</v>
      </c>
      <c r="M212" s="245" t="s">
        <v>970</v>
      </c>
      <c r="N212" s="353">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126</v>
      </c>
      <c r="L213" s="248" t="s">
        <v>407</v>
      </c>
      <c r="M213" s="249" t="s">
        <v>126</v>
      </c>
      <c r="N213" s="747">
        <v>0</v>
      </c>
      <c r="O213" s="230" t="s">
        <v>562</v>
      </c>
    </row>
    <row r="214" spans="1:15" s="4" customFormat="1" ht="25.5" customHeight="1" x14ac:dyDescent="0.25">
      <c r="A214" s="82">
        <v>208</v>
      </c>
      <c r="B214" s="133" t="s">
        <v>601</v>
      </c>
      <c r="C214" s="133" t="s">
        <v>644</v>
      </c>
      <c r="D214" s="133" t="s">
        <v>644</v>
      </c>
      <c r="E214" s="122" t="s">
        <v>646</v>
      </c>
      <c r="F214" s="125" t="s">
        <v>647</v>
      </c>
      <c r="G214" s="140" t="s">
        <v>125</v>
      </c>
      <c r="H214" s="138" t="s">
        <v>125</v>
      </c>
      <c r="I214" s="133" t="s">
        <v>177</v>
      </c>
      <c r="J214" s="222" t="s">
        <v>648</v>
      </c>
      <c r="K214" s="132" t="s">
        <v>434</v>
      </c>
      <c r="L214" s="248" t="s">
        <v>126</v>
      </c>
      <c r="M214" s="245" t="s">
        <v>407</v>
      </c>
      <c r="N214" s="353">
        <v>0</v>
      </c>
      <c r="O214" s="225"/>
    </row>
    <row r="215" spans="1:15" s="4" customFormat="1" ht="25.5" customHeight="1" x14ac:dyDescent="0.25">
      <c r="A215" s="82">
        <v>209</v>
      </c>
      <c r="B215" s="133" t="s">
        <v>601</v>
      </c>
      <c r="C215" s="133" t="s">
        <v>644</v>
      </c>
      <c r="D215" s="133" t="s">
        <v>644</v>
      </c>
      <c r="E215" s="122" t="s">
        <v>649</v>
      </c>
      <c r="F215" s="125" t="s">
        <v>650</v>
      </c>
      <c r="G215" s="140" t="s">
        <v>125</v>
      </c>
      <c r="H215" s="138" t="s">
        <v>125</v>
      </c>
      <c r="I215" s="133" t="s">
        <v>177</v>
      </c>
      <c r="J215" s="222" t="s">
        <v>651</v>
      </c>
      <c r="K215" s="132" t="s">
        <v>434</v>
      </c>
      <c r="L215" s="248" t="s">
        <v>126</v>
      </c>
      <c r="M215" s="245" t="s">
        <v>407</v>
      </c>
      <c r="N215" s="353">
        <v>0</v>
      </c>
      <c r="O215" s="225"/>
    </row>
    <row r="216" spans="1:15" s="4" customFormat="1" ht="25.5" customHeight="1" x14ac:dyDescent="0.25">
      <c r="A216" s="82">
        <v>210</v>
      </c>
      <c r="B216" s="133" t="s">
        <v>601</v>
      </c>
      <c r="C216" s="133" t="s">
        <v>644</v>
      </c>
      <c r="D216" s="133" t="s">
        <v>644</v>
      </c>
      <c r="E216" s="122" t="s">
        <v>652</v>
      </c>
      <c r="F216" s="125" t="s">
        <v>653</v>
      </c>
      <c r="G216" s="140" t="s">
        <v>125</v>
      </c>
      <c r="H216" s="138" t="s">
        <v>125</v>
      </c>
      <c r="I216" s="133" t="s">
        <v>177</v>
      </c>
      <c r="J216" s="222" t="s">
        <v>654</v>
      </c>
      <c r="K216" s="132" t="s">
        <v>434</v>
      </c>
      <c r="L216" s="248" t="s">
        <v>126</v>
      </c>
      <c r="M216" s="245" t="s">
        <v>407</v>
      </c>
      <c r="N216" s="353">
        <v>0</v>
      </c>
      <c r="O216" s="225"/>
    </row>
    <row r="217" spans="1:15" s="4" customFormat="1" ht="25.5" customHeight="1"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245" t="s">
        <v>126</v>
      </c>
      <c r="N217" s="353">
        <v>0</v>
      </c>
      <c r="O217" s="225"/>
    </row>
    <row r="218" spans="1:15" s="4" customFormat="1" ht="25.5" customHeight="1" x14ac:dyDescent="0.25">
      <c r="A218" s="82">
        <v>212</v>
      </c>
      <c r="B218" s="133" t="s">
        <v>601</v>
      </c>
      <c r="C218" s="133" t="s">
        <v>644</v>
      </c>
      <c r="D218" s="133" t="s">
        <v>644</v>
      </c>
      <c r="E218" s="122" t="s">
        <v>656</v>
      </c>
      <c r="F218" s="125" t="s">
        <v>657</v>
      </c>
      <c r="G218" s="140" t="s">
        <v>125</v>
      </c>
      <c r="H218" s="138" t="s">
        <v>125</v>
      </c>
      <c r="I218" s="133" t="s">
        <v>177</v>
      </c>
      <c r="J218" s="222" t="s">
        <v>125</v>
      </c>
      <c r="K218" s="132" t="s">
        <v>434</v>
      </c>
      <c r="L218" s="223" t="s">
        <v>125</v>
      </c>
      <c r="M218" s="245" t="s">
        <v>126</v>
      </c>
      <c r="N218" s="353">
        <v>0</v>
      </c>
      <c r="O218" s="225"/>
    </row>
    <row r="219" spans="1:15" s="4" customFormat="1" ht="25.5" customHeight="1" x14ac:dyDescent="0.25">
      <c r="A219" s="82">
        <v>213</v>
      </c>
      <c r="B219" s="133" t="s">
        <v>601</v>
      </c>
      <c r="C219" s="133" t="s">
        <v>644</v>
      </c>
      <c r="D219" s="133" t="s">
        <v>644</v>
      </c>
      <c r="E219" s="122" t="s">
        <v>658</v>
      </c>
      <c r="F219" s="125" t="s">
        <v>659</v>
      </c>
      <c r="G219" s="140" t="s">
        <v>125</v>
      </c>
      <c r="H219" s="138" t="s">
        <v>125</v>
      </c>
      <c r="I219" s="133" t="s">
        <v>177</v>
      </c>
      <c r="J219" s="222" t="s">
        <v>125</v>
      </c>
      <c r="K219" s="132" t="s">
        <v>434</v>
      </c>
      <c r="L219" s="223" t="s">
        <v>125</v>
      </c>
      <c r="M219" s="245" t="s">
        <v>126</v>
      </c>
      <c r="N219" s="353">
        <v>0</v>
      </c>
      <c r="O219" s="225"/>
    </row>
    <row r="220" spans="1:15" s="4" customFormat="1" ht="25.5" customHeight="1" x14ac:dyDescent="0.25">
      <c r="A220" s="82">
        <v>214</v>
      </c>
      <c r="B220" s="133" t="s">
        <v>601</v>
      </c>
      <c r="C220" s="133" t="s">
        <v>644</v>
      </c>
      <c r="D220" s="133" t="s">
        <v>644</v>
      </c>
      <c r="E220" s="122" t="s">
        <v>660</v>
      </c>
      <c r="F220" s="125" t="s">
        <v>661</v>
      </c>
      <c r="G220" s="140" t="s">
        <v>125</v>
      </c>
      <c r="H220" s="138" t="s">
        <v>125</v>
      </c>
      <c r="I220" s="133" t="s">
        <v>177</v>
      </c>
      <c r="J220" s="222" t="s">
        <v>125</v>
      </c>
      <c r="K220" s="132" t="s">
        <v>434</v>
      </c>
      <c r="L220" s="223" t="s">
        <v>125</v>
      </c>
      <c r="M220" s="245" t="s">
        <v>126</v>
      </c>
      <c r="N220" s="353">
        <v>0</v>
      </c>
      <c r="O220" s="225"/>
    </row>
    <row r="221" spans="1:15" s="4" customFormat="1" ht="25.5" customHeight="1" x14ac:dyDescent="0.25">
      <c r="A221" s="82">
        <v>215</v>
      </c>
      <c r="B221" s="133" t="s">
        <v>601</v>
      </c>
      <c r="C221" s="133" t="s">
        <v>644</v>
      </c>
      <c r="D221" s="133" t="s">
        <v>644</v>
      </c>
      <c r="E221" s="122" t="s">
        <v>662</v>
      </c>
      <c r="F221" s="125" t="s">
        <v>663</v>
      </c>
      <c r="G221" s="140" t="s">
        <v>125</v>
      </c>
      <c r="H221" s="138" t="s">
        <v>125</v>
      </c>
      <c r="I221" s="133" t="s">
        <v>177</v>
      </c>
      <c r="J221" s="222" t="s">
        <v>125</v>
      </c>
      <c r="K221" s="132" t="s">
        <v>434</v>
      </c>
      <c r="L221" s="223" t="s">
        <v>125</v>
      </c>
      <c r="M221" s="245" t="s">
        <v>126</v>
      </c>
      <c r="N221" s="353">
        <v>0</v>
      </c>
      <c r="O221" s="225"/>
    </row>
    <row r="222" spans="1:15" s="4" customFormat="1" ht="38.25" x14ac:dyDescent="0.25">
      <c r="A222" s="82">
        <v>216</v>
      </c>
      <c r="B222" s="133" t="s">
        <v>601</v>
      </c>
      <c r="C222" s="133" t="s">
        <v>664</v>
      </c>
      <c r="D222" s="133" t="s">
        <v>354</v>
      </c>
      <c r="E222" s="122" t="s">
        <v>665</v>
      </c>
      <c r="F222" s="125" t="s">
        <v>666</v>
      </c>
      <c r="G222" s="140" t="s">
        <v>125</v>
      </c>
      <c r="H222" s="138" t="s">
        <v>125</v>
      </c>
      <c r="I222" s="133" t="s">
        <v>265</v>
      </c>
      <c r="J222" s="222">
        <v>55</v>
      </c>
      <c r="K222" s="132" t="s">
        <v>434</v>
      </c>
      <c r="L222" s="248" t="s">
        <v>126</v>
      </c>
      <c r="M222" s="260" t="s">
        <v>407</v>
      </c>
      <c r="N222" s="353">
        <v>0</v>
      </c>
      <c r="O222" s="225"/>
    </row>
    <row r="223" spans="1:15" s="4" customFormat="1" ht="63.75" customHeight="1" x14ac:dyDescent="0.25">
      <c r="A223" s="82">
        <v>217</v>
      </c>
      <c r="B223" s="133" t="s">
        <v>601</v>
      </c>
      <c r="C223" s="133" t="s">
        <v>602</v>
      </c>
      <c r="D223" s="133" t="s">
        <v>603</v>
      </c>
      <c r="E223" s="122">
        <v>67</v>
      </c>
      <c r="F223" s="125" t="s">
        <v>669</v>
      </c>
      <c r="G223" s="140">
        <v>43</v>
      </c>
      <c r="H223" s="152">
        <v>0.3</v>
      </c>
      <c r="I223" s="133" t="s">
        <v>124</v>
      </c>
      <c r="J223" s="222">
        <v>56</v>
      </c>
      <c r="K223" s="132" t="s">
        <v>126</v>
      </c>
      <c r="L223" s="248" t="s">
        <v>126</v>
      </c>
      <c r="M223" s="245" t="s">
        <v>126</v>
      </c>
      <c r="N223" s="205">
        <v>0</v>
      </c>
      <c r="O223" s="225"/>
    </row>
    <row r="224" spans="1:15" s="4" customFormat="1" ht="51" x14ac:dyDescent="0.25">
      <c r="A224" s="82">
        <v>218</v>
      </c>
      <c r="B224" s="133" t="s">
        <v>601</v>
      </c>
      <c r="C224" s="133" t="s">
        <v>602</v>
      </c>
      <c r="D224" s="133" t="s">
        <v>634</v>
      </c>
      <c r="E224" s="122">
        <v>68</v>
      </c>
      <c r="F224" s="125" t="s">
        <v>670</v>
      </c>
      <c r="G224" s="140">
        <v>44</v>
      </c>
      <c r="H224" s="152">
        <v>0.1</v>
      </c>
      <c r="I224" s="133" t="s">
        <v>124</v>
      </c>
      <c r="J224" s="222">
        <v>57</v>
      </c>
      <c r="K224" s="132" t="s">
        <v>126</v>
      </c>
      <c r="L224" s="248" t="s">
        <v>126</v>
      </c>
      <c r="M224" s="245" t="s">
        <v>126</v>
      </c>
      <c r="N224" s="205">
        <v>0</v>
      </c>
      <c r="O224" s="225"/>
    </row>
    <row r="225" spans="1:15" s="4" customFormat="1" ht="38.25" x14ac:dyDescent="0.25">
      <c r="A225" s="82">
        <v>219</v>
      </c>
      <c r="B225" s="133" t="s">
        <v>601</v>
      </c>
      <c r="C225" s="133" t="s">
        <v>634</v>
      </c>
      <c r="D225" s="133" t="s">
        <v>634</v>
      </c>
      <c r="E225" s="122">
        <v>69</v>
      </c>
      <c r="F225" s="125" t="s">
        <v>672</v>
      </c>
      <c r="G225" s="1404">
        <v>45</v>
      </c>
      <c r="H225" s="152">
        <v>0.1</v>
      </c>
      <c r="I225" s="133" t="s">
        <v>135</v>
      </c>
      <c r="J225" s="222" t="s">
        <v>125</v>
      </c>
      <c r="K225" s="132" t="s">
        <v>126</v>
      </c>
      <c r="L225" s="223" t="s">
        <v>125</v>
      </c>
      <c r="M225" s="245" t="s">
        <v>126</v>
      </c>
      <c r="N225" s="205">
        <v>0</v>
      </c>
      <c r="O225" s="225"/>
    </row>
    <row r="226" spans="1:15" s="4" customFormat="1" ht="25.5" customHeight="1"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45" t="s">
        <v>126</v>
      </c>
      <c r="N226" s="353">
        <v>0</v>
      </c>
      <c r="O226" s="225"/>
    </row>
    <row r="227" spans="1:15" s="4" customFormat="1" ht="25.5" customHeight="1"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45" t="s">
        <v>126</v>
      </c>
      <c r="N227" s="353">
        <v>0</v>
      </c>
      <c r="O227" s="225"/>
    </row>
    <row r="228" spans="1:15" s="4" customFormat="1" ht="25.5" customHeight="1"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45" t="s">
        <v>126</v>
      </c>
      <c r="N228" s="353">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132">
        <v>470</v>
      </c>
      <c r="L229" s="261">
        <v>0</v>
      </c>
      <c r="M229" s="262">
        <v>0</v>
      </c>
      <c r="N229" s="353">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0</v>
      </c>
      <c r="L230" s="235">
        <v>0</v>
      </c>
      <c r="M230" s="263">
        <v>0</v>
      </c>
      <c r="N230" s="353">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132" t="s">
        <v>126</v>
      </c>
      <c r="L231" s="222" t="s">
        <v>135</v>
      </c>
      <c r="M231" s="245" t="s">
        <v>126</v>
      </c>
      <c r="N231" s="353">
        <v>0</v>
      </c>
      <c r="O231" s="225"/>
    </row>
    <row r="232" spans="1:15" s="4" customFormat="1" ht="25.5" customHeight="1" x14ac:dyDescent="0.25">
      <c r="A232" s="82">
        <v>226</v>
      </c>
      <c r="B232" s="133" t="s">
        <v>601</v>
      </c>
      <c r="C232" s="133" t="s">
        <v>682</v>
      </c>
      <c r="D232" s="133" t="s">
        <v>603</v>
      </c>
      <c r="E232" s="122" t="s">
        <v>684</v>
      </c>
      <c r="F232" s="125" t="s">
        <v>685</v>
      </c>
      <c r="G232" s="140" t="s">
        <v>125</v>
      </c>
      <c r="H232" s="138" t="s">
        <v>125</v>
      </c>
      <c r="I232" s="133" t="s">
        <v>177</v>
      </c>
      <c r="J232" s="222" t="s">
        <v>686</v>
      </c>
      <c r="K232" s="132" t="s">
        <v>126</v>
      </c>
      <c r="L232" s="244" t="s">
        <v>126</v>
      </c>
      <c r="M232" s="245" t="s">
        <v>126</v>
      </c>
      <c r="N232" s="353">
        <v>0</v>
      </c>
      <c r="O232" s="225"/>
    </row>
    <row r="233" spans="1:15" s="4" customFormat="1" ht="25.5" customHeight="1"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244" t="s">
        <v>126</v>
      </c>
      <c r="M233" s="245" t="s">
        <v>126</v>
      </c>
      <c r="N233" s="353">
        <v>0</v>
      </c>
      <c r="O233" s="264"/>
    </row>
    <row r="234" spans="1:15" s="4" customFormat="1" ht="25.5" customHeight="1" x14ac:dyDescent="0.25">
      <c r="A234" s="82">
        <v>228</v>
      </c>
      <c r="B234" s="133" t="s">
        <v>601</v>
      </c>
      <c r="C234" s="133" t="s">
        <v>682</v>
      </c>
      <c r="D234" s="133" t="s">
        <v>603</v>
      </c>
      <c r="E234" s="122" t="s">
        <v>690</v>
      </c>
      <c r="F234" s="125" t="s">
        <v>575</v>
      </c>
      <c r="G234" s="140" t="s">
        <v>125</v>
      </c>
      <c r="H234" s="138" t="s">
        <v>125</v>
      </c>
      <c r="I234" s="133" t="s">
        <v>177</v>
      </c>
      <c r="J234" s="222" t="s">
        <v>691</v>
      </c>
      <c r="K234" s="132" t="s">
        <v>126</v>
      </c>
      <c r="L234" s="244" t="s">
        <v>126</v>
      </c>
      <c r="M234" s="245" t="s">
        <v>126</v>
      </c>
      <c r="N234" s="353">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353">
        <v>0</v>
      </c>
      <c r="O235" s="225"/>
    </row>
    <row r="236" spans="1:15" s="4" customFormat="1" ht="25.5" customHeight="1"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244" t="s">
        <v>129</v>
      </c>
      <c r="M236" s="245" t="s">
        <v>129</v>
      </c>
      <c r="N236" s="353">
        <v>0</v>
      </c>
      <c r="O236" s="225"/>
    </row>
    <row r="237" spans="1:15" s="4" customFormat="1" ht="25.5" customHeight="1"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244" t="s">
        <v>126</v>
      </c>
      <c r="M237" s="245" t="s">
        <v>126</v>
      </c>
      <c r="N237" s="353">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244" t="s">
        <v>129</v>
      </c>
      <c r="M238" s="245" t="s">
        <v>129</v>
      </c>
      <c r="N238" s="353">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t="s">
        <v>129</v>
      </c>
      <c r="M239" s="245" t="s">
        <v>129</v>
      </c>
      <c r="N239" s="353">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t="s">
        <v>126</v>
      </c>
      <c r="M240" s="245" t="s">
        <v>126</v>
      </c>
      <c r="N240" s="353">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t="s">
        <v>129</v>
      </c>
      <c r="M241" s="245" t="s">
        <v>129</v>
      </c>
      <c r="N241" s="353">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t="s">
        <v>129</v>
      </c>
      <c r="M242" s="245" t="s">
        <v>129</v>
      </c>
      <c r="N242" s="353">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t="s">
        <v>126</v>
      </c>
      <c r="M243" s="245" t="s">
        <v>126</v>
      </c>
      <c r="N243" s="353">
        <v>0</v>
      </c>
      <c r="O243" s="225"/>
    </row>
    <row r="244" spans="1:15" s="4" customFormat="1" ht="38.25" x14ac:dyDescent="0.25">
      <c r="A244" s="82">
        <v>238</v>
      </c>
      <c r="B244" s="133" t="s">
        <v>601</v>
      </c>
      <c r="C244" s="133" t="s">
        <v>664</v>
      </c>
      <c r="D244" s="133" t="s">
        <v>295</v>
      </c>
      <c r="E244" s="122">
        <v>75</v>
      </c>
      <c r="F244" s="125" t="s">
        <v>710</v>
      </c>
      <c r="G244" s="140" t="s">
        <v>125</v>
      </c>
      <c r="H244" s="138" t="s">
        <v>125</v>
      </c>
      <c r="I244" s="133" t="s">
        <v>124</v>
      </c>
      <c r="J244" s="222" t="s">
        <v>125</v>
      </c>
      <c r="K244" s="132" t="s">
        <v>126</v>
      </c>
      <c r="L244" s="223" t="s">
        <v>126</v>
      </c>
      <c r="M244" s="245" t="s">
        <v>126</v>
      </c>
      <c r="N244" s="353">
        <v>0</v>
      </c>
      <c r="O244" s="225"/>
    </row>
    <row r="245" spans="1:15" s="4" customFormat="1" ht="38.25" x14ac:dyDescent="0.25">
      <c r="A245" s="82">
        <v>239</v>
      </c>
      <c r="B245" s="133" t="s">
        <v>601</v>
      </c>
      <c r="C245" s="133" t="s">
        <v>664</v>
      </c>
      <c r="D245" s="133" t="s">
        <v>712</v>
      </c>
      <c r="E245" s="122">
        <v>76</v>
      </c>
      <c r="F245" s="125" t="s">
        <v>713</v>
      </c>
      <c r="G245" s="1404">
        <v>46</v>
      </c>
      <c r="H245" s="152">
        <v>0.1</v>
      </c>
      <c r="I245" s="133" t="s">
        <v>177</v>
      </c>
      <c r="J245" s="222" t="s">
        <v>125</v>
      </c>
      <c r="K245" s="132" t="s">
        <v>126</v>
      </c>
      <c r="L245" s="223" t="s">
        <v>125</v>
      </c>
      <c r="M245" s="245" t="s">
        <v>407</v>
      </c>
      <c r="N245" s="205">
        <v>0</v>
      </c>
      <c r="O245" s="225"/>
    </row>
    <row r="246" spans="1:15" s="4" customFormat="1" ht="25.5" customHeight="1"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245" t="s">
        <v>407</v>
      </c>
      <c r="N246" s="353">
        <v>0</v>
      </c>
      <c r="O246" s="225"/>
    </row>
    <row r="247" spans="1:15" s="4" customFormat="1" ht="25.5" customHeight="1" x14ac:dyDescent="0.25">
      <c r="A247" s="82">
        <v>241</v>
      </c>
      <c r="B247" s="133" t="s">
        <v>601</v>
      </c>
      <c r="C247" s="133" t="s">
        <v>664</v>
      </c>
      <c r="D247" s="133" t="s">
        <v>712</v>
      </c>
      <c r="E247" s="122" t="s">
        <v>716</v>
      </c>
      <c r="F247" s="125" t="s">
        <v>717</v>
      </c>
      <c r="G247" s="1422"/>
      <c r="H247" s="138" t="s">
        <v>125</v>
      </c>
      <c r="I247" s="133" t="s">
        <v>177</v>
      </c>
      <c r="J247" s="222" t="s">
        <v>125</v>
      </c>
      <c r="K247" s="132" t="s">
        <v>126</v>
      </c>
      <c r="L247" s="223" t="s">
        <v>125</v>
      </c>
      <c r="M247" s="245" t="s">
        <v>407</v>
      </c>
      <c r="N247" s="353">
        <v>0</v>
      </c>
      <c r="O247" s="225"/>
    </row>
    <row r="248" spans="1:15" s="4" customFormat="1" ht="25.5" customHeight="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245" t="s">
        <v>407</v>
      </c>
      <c r="N248" s="353">
        <v>0</v>
      </c>
      <c r="O248" s="225"/>
    </row>
    <row r="249" spans="1:15" s="4" customFormat="1" ht="25.5" customHeight="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245" t="s">
        <v>407</v>
      </c>
      <c r="N249" s="353">
        <v>0</v>
      </c>
      <c r="O249" s="225"/>
    </row>
    <row r="250" spans="1:15" s="4" customFormat="1" ht="25.5" customHeight="1" x14ac:dyDescent="0.25">
      <c r="A250" s="82">
        <v>244</v>
      </c>
      <c r="B250" s="133" t="s">
        <v>601</v>
      </c>
      <c r="C250" s="133" t="s">
        <v>664</v>
      </c>
      <c r="D250" s="133" t="s">
        <v>712</v>
      </c>
      <c r="E250" s="122">
        <v>77</v>
      </c>
      <c r="F250" s="125" t="s">
        <v>722</v>
      </c>
      <c r="G250" s="1404">
        <v>47</v>
      </c>
      <c r="H250" s="152">
        <v>0.25</v>
      </c>
      <c r="I250" s="133" t="s">
        <v>177</v>
      </c>
      <c r="J250" s="141">
        <v>63</v>
      </c>
      <c r="K250" s="132" t="s">
        <v>126</v>
      </c>
      <c r="L250" s="244" t="s">
        <v>126</v>
      </c>
      <c r="M250" s="245" t="s">
        <v>407</v>
      </c>
      <c r="N250" s="205">
        <v>0</v>
      </c>
      <c r="O250" s="225"/>
    </row>
    <row r="251" spans="1:15" s="4" customFormat="1" ht="25.5" customHeight="1" x14ac:dyDescent="0.25">
      <c r="A251" s="82">
        <v>245</v>
      </c>
      <c r="B251" s="133" t="s">
        <v>601</v>
      </c>
      <c r="C251" s="133" t="s">
        <v>664</v>
      </c>
      <c r="D251" s="133" t="s">
        <v>712</v>
      </c>
      <c r="E251" s="122" t="s">
        <v>723</v>
      </c>
      <c r="F251" s="125" t="s">
        <v>724</v>
      </c>
      <c r="G251" s="1422"/>
      <c r="H251" s="138" t="s">
        <v>125</v>
      </c>
      <c r="I251" s="133" t="s">
        <v>177</v>
      </c>
      <c r="J251" s="222" t="s">
        <v>609</v>
      </c>
      <c r="K251" s="132" t="s">
        <v>126</v>
      </c>
      <c r="L251" s="244" t="s">
        <v>407</v>
      </c>
      <c r="M251" s="245" t="s">
        <v>407</v>
      </c>
      <c r="N251" s="353">
        <v>0</v>
      </c>
      <c r="O251" s="251"/>
    </row>
    <row r="252" spans="1:15" s="4" customFormat="1" ht="25.5" customHeight="1" x14ac:dyDescent="0.25">
      <c r="A252" s="82">
        <v>246</v>
      </c>
      <c r="B252" s="133" t="s">
        <v>601</v>
      </c>
      <c r="C252" s="133" t="s">
        <v>664</v>
      </c>
      <c r="D252" s="133" t="s">
        <v>712</v>
      </c>
      <c r="E252" s="122" t="s">
        <v>725</v>
      </c>
      <c r="F252" s="125" t="s">
        <v>726</v>
      </c>
      <c r="G252" s="1422"/>
      <c r="H252" s="138" t="s">
        <v>125</v>
      </c>
      <c r="I252" s="133" t="s">
        <v>177</v>
      </c>
      <c r="J252" s="222" t="s">
        <v>727</v>
      </c>
      <c r="K252" s="132" t="s">
        <v>126</v>
      </c>
      <c r="L252" s="244" t="s">
        <v>407</v>
      </c>
      <c r="M252" s="245" t="s">
        <v>407</v>
      </c>
      <c r="N252" s="353">
        <v>0</v>
      </c>
      <c r="O252" s="225"/>
    </row>
    <row r="253" spans="1:15" s="4" customFormat="1" ht="25.5" customHeight="1" x14ac:dyDescent="0.25">
      <c r="A253" s="82">
        <v>247</v>
      </c>
      <c r="B253" s="133" t="s">
        <v>601</v>
      </c>
      <c r="C253" s="133" t="s">
        <v>664</v>
      </c>
      <c r="D253" s="133" t="s">
        <v>712</v>
      </c>
      <c r="E253" s="122" t="s">
        <v>728</v>
      </c>
      <c r="F253" s="125" t="s">
        <v>729</v>
      </c>
      <c r="G253" s="1422"/>
      <c r="H253" s="138" t="s">
        <v>125</v>
      </c>
      <c r="I253" s="133" t="s">
        <v>177</v>
      </c>
      <c r="J253" s="222" t="s">
        <v>730</v>
      </c>
      <c r="K253" s="132" t="s">
        <v>126</v>
      </c>
      <c r="L253" s="244" t="s">
        <v>407</v>
      </c>
      <c r="M253" s="245" t="s">
        <v>407</v>
      </c>
      <c r="N253" s="353">
        <v>0</v>
      </c>
      <c r="O253" s="225"/>
    </row>
    <row r="254" spans="1:15" s="4" customFormat="1" ht="25.5" customHeight="1" x14ac:dyDescent="0.25">
      <c r="A254" s="82">
        <v>248</v>
      </c>
      <c r="B254" s="133" t="s">
        <v>601</v>
      </c>
      <c r="C254" s="133" t="s">
        <v>664</v>
      </c>
      <c r="D254" s="133" t="s">
        <v>712</v>
      </c>
      <c r="E254" s="122" t="s">
        <v>731</v>
      </c>
      <c r="F254" s="125" t="s">
        <v>732</v>
      </c>
      <c r="G254" s="1405"/>
      <c r="H254" s="138" t="s">
        <v>125</v>
      </c>
      <c r="I254" s="133" t="s">
        <v>177</v>
      </c>
      <c r="J254" s="222" t="s">
        <v>733</v>
      </c>
      <c r="K254" s="132" t="s">
        <v>126</v>
      </c>
      <c r="L254" s="244" t="s">
        <v>407</v>
      </c>
      <c r="M254" s="245" t="s">
        <v>407</v>
      </c>
      <c r="N254" s="353">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244" t="s">
        <v>407</v>
      </c>
      <c r="M255" s="245" t="s">
        <v>407</v>
      </c>
      <c r="N255" s="205">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126</v>
      </c>
      <c r="L256" s="244" t="s">
        <v>126</v>
      </c>
      <c r="M256" s="245" t="s">
        <v>126</v>
      </c>
      <c r="N256" s="205">
        <v>0</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126</v>
      </c>
      <c r="L257" s="244" t="s">
        <v>126</v>
      </c>
      <c r="M257" s="245" t="s">
        <v>126</v>
      </c>
      <c r="N257" s="205">
        <v>0</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74">
        <v>0</v>
      </c>
      <c r="L258" s="265">
        <v>0</v>
      </c>
      <c r="M258" s="266">
        <v>0.34</v>
      </c>
      <c r="N258" s="217">
        <v>0.2</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235">
        <v>332</v>
      </c>
      <c r="M259" s="267">
        <v>332</v>
      </c>
      <c r="N259" s="353">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975</v>
      </c>
      <c r="L260" s="235">
        <v>975</v>
      </c>
      <c r="M260" s="267">
        <v>975</v>
      </c>
      <c r="N260" s="353">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353">
        <v>0</v>
      </c>
      <c r="O261" s="225"/>
    </row>
    <row r="262" spans="1:15" s="4" customFormat="1" ht="63.75" customHeight="1" x14ac:dyDescent="0.25">
      <c r="A262" s="82">
        <v>256</v>
      </c>
      <c r="B262" s="133" t="s">
        <v>735</v>
      </c>
      <c r="C262" s="133" t="s">
        <v>748</v>
      </c>
      <c r="D262" s="133" t="s">
        <v>748</v>
      </c>
      <c r="E262" s="122" t="s">
        <v>750</v>
      </c>
      <c r="F262" s="125" t="s">
        <v>751</v>
      </c>
      <c r="G262" s="1404">
        <v>52</v>
      </c>
      <c r="H262" s="1406">
        <v>0.3</v>
      </c>
      <c r="I262" s="133" t="s">
        <v>124</v>
      </c>
      <c r="J262" s="222" t="s">
        <v>752</v>
      </c>
      <c r="K262" s="132" t="s">
        <v>126</v>
      </c>
      <c r="L262" s="244" t="s">
        <v>126</v>
      </c>
      <c r="M262" s="245" t="s">
        <v>126</v>
      </c>
      <c r="N262" s="1408">
        <v>0</v>
      </c>
      <c r="O262" s="225"/>
    </row>
    <row r="263" spans="1:15" s="4" customFormat="1" ht="63.75" customHeight="1" x14ac:dyDescent="0.25">
      <c r="A263" s="82">
        <v>257</v>
      </c>
      <c r="B263" s="133" t="s">
        <v>735</v>
      </c>
      <c r="C263" s="133" t="s">
        <v>748</v>
      </c>
      <c r="D263" s="133" t="s">
        <v>748</v>
      </c>
      <c r="E263" s="122" t="s">
        <v>754</v>
      </c>
      <c r="F263" s="125" t="s">
        <v>755</v>
      </c>
      <c r="G263" s="1405"/>
      <c r="H263" s="1407"/>
      <c r="I263" s="133" t="s">
        <v>124</v>
      </c>
      <c r="J263" s="222" t="s">
        <v>676</v>
      </c>
      <c r="K263" s="132" t="s">
        <v>126</v>
      </c>
      <c r="L263" s="244" t="s">
        <v>126</v>
      </c>
      <c r="M263" s="245" t="s">
        <v>126</v>
      </c>
      <c r="N263" s="1409"/>
      <c r="O263" s="225"/>
    </row>
    <row r="264" spans="1:15" s="4" customFormat="1" ht="63.75" customHeight="1" x14ac:dyDescent="0.25">
      <c r="A264" s="82">
        <v>258</v>
      </c>
      <c r="B264" s="133" t="s">
        <v>735</v>
      </c>
      <c r="C264" s="133" t="s">
        <v>756</v>
      </c>
      <c r="D264" s="133" t="s">
        <v>756</v>
      </c>
      <c r="E264" s="122">
        <v>84</v>
      </c>
      <c r="F264" s="125" t="s">
        <v>757</v>
      </c>
      <c r="G264" s="1404">
        <v>53</v>
      </c>
      <c r="H264" s="1406">
        <v>0.3</v>
      </c>
      <c r="I264" s="133" t="s">
        <v>124</v>
      </c>
      <c r="J264" s="141">
        <v>70</v>
      </c>
      <c r="K264" s="132" t="s">
        <v>126</v>
      </c>
      <c r="L264" s="244" t="s">
        <v>126</v>
      </c>
      <c r="M264" s="245" t="s">
        <v>126</v>
      </c>
      <c r="N264" s="1408">
        <v>0.3</v>
      </c>
      <c r="O264" s="225"/>
    </row>
    <row r="265" spans="1:15" s="4" customFormat="1" ht="63.75" customHeight="1" x14ac:dyDescent="0.25">
      <c r="A265" s="82">
        <v>259</v>
      </c>
      <c r="B265" s="133" t="s">
        <v>735</v>
      </c>
      <c r="C265" s="133" t="s">
        <v>756</v>
      </c>
      <c r="D265" s="133" t="s">
        <v>756</v>
      </c>
      <c r="E265" s="122">
        <v>85</v>
      </c>
      <c r="F265" s="125" t="s">
        <v>758</v>
      </c>
      <c r="G265" s="1405"/>
      <c r="H265" s="1407"/>
      <c r="I265" s="133" t="s">
        <v>124</v>
      </c>
      <c r="J265" s="141">
        <v>71</v>
      </c>
      <c r="K265" s="132" t="s">
        <v>126</v>
      </c>
      <c r="L265" s="244" t="s">
        <v>129</v>
      </c>
      <c r="M265" s="245" t="s">
        <v>129</v>
      </c>
      <c r="N265" s="1409"/>
      <c r="O265" s="225" t="s">
        <v>971</v>
      </c>
    </row>
  </sheetData>
  <sheetProtection formatCells="0" formatColumns="0" formatRows="0" insertColumns="0" insertHyperlinks="0"/>
  <mergeCells count="36">
    <mergeCell ref="G170:G176"/>
    <mergeCell ref="G262:G263"/>
    <mergeCell ref="H262:H263"/>
    <mergeCell ref="G264:G265"/>
    <mergeCell ref="H264:H265"/>
    <mergeCell ref="G180:G183"/>
    <mergeCell ref="G197:G211"/>
    <mergeCell ref="G225:G228"/>
    <mergeCell ref="G245:G249"/>
    <mergeCell ref="G250:G254"/>
    <mergeCell ref="G39:G42"/>
    <mergeCell ref="G43:G56"/>
    <mergeCell ref="G102:G113"/>
    <mergeCell ref="G134:G139"/>
    <mergeCell ref="G156:G160"/>
    <mergeCell ref="L5:O5"/>
    <mergeCell ref="G7:G8"/>
    <mergeCell ref="H7:H8"/>
    <mergeCell ref="G9:G12"/>
    <mergeCell ref="G17:G19"/>
    <mergeCell ref="N264:N265"/>
    <mergeCell ref="N11:N12"/>
    <mergeCell ref="N7:N8"/>
    <mergeCell ref="N262:N263"/>
    <mergeCell ref="A1:O1"/>
    <mergeCell ref="A2:E2"/>
    <mergeCell ref="F2:K2"/>
    <mergeCell ref="L2:O2"/>
    <mergeCell ref="A3:E3"/>
    <mergeCell ref="F3:K3"/>
    <mergeCell ref="L3:O3"/>
    <mergeCell ref="A4:E4"/>
    <mergeCell ref="F4:K4"/>
    <mergeCell ref="L4:O4"/>
    <mergeCell ref="A5:E5"/>
    <mergeCell ref="F5:K5"/>
  </mergeCells>
  <dataValidations count="8">
    <dataValidation type="list" allowBlank="1" showInputMessage="1" showErrorMessage="1" sqref="N258" xr:uid="{00000000-0002-0000-0300-000000000000}">
      <formula1>"0%,20%"</formula1>
    </dataValidation>
    <dataValidation type="list" allowBlank="1" showInputMessage="1" showErrorMessage="1" sqref="N131" xr:uid="{00000000-0002-0000-0300-000001000000}">
      <formula1>"0%,30%"</formula1>
    </dataValidation>
    <dataValidation type="list" allowBlank="1" showInputMessage="1" showErrorMessage="1" sqref="N100" xr:uid="{00000000-0002-0000-0300-000002000000}">
      <formula1>"0%,20%,39%,50%"</formula1>
    </dataValidation>
    <dataValidation type="whole" allowBlank="1" showInputMessage="1" showErrorMessage="1" sqref="I130 L261:M261 K43 K145 K20 K116 K258:K260 K67 K230 L235:M235 L185:M185 K130:M130 L231 M197" xr:uid="{00000000-0002-0000-0300-000003000000}">
      <formula1>0</formula1>
      <formula2>10000000</formula2>
    </dataValidation>
    <dataValidation type="list" allowBlank="1" showInputMessage="1" showErrorMessage="1" sqref="K232:K234 K214:K216 K45:K56 K147:K149 K196 K151:K160 K163 K218:K223 K168:K184 K244:K255 K198:K211 M8" xr:uid="{00000000-0002-0000-0300-000004000000}">
      <formula1>"SI,NO,NO APLICA"</formula1>
    </dataValidation>
    <dataValidation type="list" allowBlank="1" showInputMessage="1" showErrorMessage="1" sqref="I129 L236:L238 K213 L45:M55 K236:K242 K256:M257 K69 K217 K18:K19 K186:K195 K32:K33 K224:K228 K23:K24 K231 K7:K9 K11:K16 K161:M161 L184:M184 K167:M167 K150:M150 K144:M144 K57:M57 L163:M163 K65:M65 K129:M129 K21:M21 K262:M265 L186:M194 M225:M228 M11:M16 M9 M7 M231 M23:M24 M18:M19 M69 M236:M244" xr:uid="{00000000-0002-0000-0300-000005000000}">
      <formula1>"SI,NO"</formula1>
    </dataValidation>
    <dataValidation type="list" allowBlank="1" showInputMessage="1" showErrorMessage="1" sqref="L141:L142 L135:L139 L103:L114 M141:M143 M103:M115 M134:M139" xr:uid="{00000000-0002-0000-0300-000006000000}">
      <formula1>"SI,NO,NO APLICA,VACIO"</formula1>
    </dataValidation>
    <dataValidation type="list" allowBlank="1" showInputMessage="1" showErrorMessage="1" sqref="L213:L216 L166 L63:M63 L157:L160 L169 L152:L155 L181:L183 L178:L179 L232:M234 L147:M149 L250:L255 L222:L224 L36:L37 L39:M41 M164:M166 M121:M128 M151:M160 M198:M211 M213:M224 M35:M37 M196 M66 M25:M33 M59 M169:M183 M245:M255" xr:uid="{00000000-0002-0000-0300-000007000000}">
      <formula1>"SI,NO,VACIO"</formula1>
    </dataValidation>
  </dataValidations>
  <pageMargins left="0.70866141732283472" right="0.70866141732283472" top="0.74803149606299213" bottom="0.74803149606299213" header="0.31496062992125984" footer="0.31496062992125984"/>
  <pageSetup scale="35" orientation="landscape" horizontalDpi="4294967293" verticalDpi="4294967293"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8000000}">
          <x14:formula1>
            <xm:f>'C:\Users\mahernandezv\Downloads\[1002_HerramientaAGUAS.xlsx]Listas'!#REF!</xm:f>
          </x14:formula1>
          <xm:sqref>F2 F3:K5</xm:sqref>
        </x14:dataValidation>
        <x14:dataValidation type="list" allowBlank="1" showInputMessage="1" showErrorMessage="1" xr:uid="{00000000-0002-0000-0300-000009000000}">
          <x14:formula1>
            <xm:f>'https://alcaldiabogota.sharepoint.com/Users/carlos andres lopez/Downloads/[20230309HerramientaVerificacion2022 (2).xlsx]Listas'!#REF!</xm:f>
          </x14:formula1>
          <xm:sqref>L2:L5</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0"/>
  </sheetPr>
  <dimension ref="A1:R275"/>
  <sheetViews>
    <sheetView topLeftCell="D1" zoomScale="75" zoomScaleNormal="75" workbookViewId="0">
      <selection activeCell="J42" sqref="J42"/>
    </sheetView>
  </sheetViews>
  <sheetFormatPr baseColWidth="10" defaultColWidth="11.42578125" defaultRowHeight="12.75" x14ac:dyDescent="0.25"/>
  <cols>
    <col min="1" max="1" width="5.28515625" style="2" customWidth="1"/>
    <col min="2" max="2" width="20.140625" style="11" customWidth="1"/>
    <col min="3" max="3" width="17" style="3" customWidth="1"/>
    <col min="4" max="4" width="24.42578125" style="3" customWidth="1"/>
    <col min="5" max="5" width="13.42578125"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39" style="563" customWidth="1"/>
    <col min="16" max="16" width="36.140625" style="6" customWidth="1"/>
    <col min="17"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1465</v>
      </c>
      <c r="G2" s="1544"/>
      <c r="H2" s="1544"/>
      <c r="I2" s="1544"/>
      <c r="J2" s="1544"/>
      <c r="K2" s="1544"/>
      <c r="L2" s="1543"/>
      <c r="M2" s="1543"/>
      <c r="N2" s="1543"/>
      <c r="O2" s="1543"/>
    </row>
    <row r="3" spans="1:15" s="24" customFormat="1" ht="18.75" customHeight="1" x14ac:dyDescent="0.25">
      <c r="A3" s="1541" t="s">
        <v>101</v>
      </c>
      <c r="B3" s="1541"/>
      <c r="C3" s="1541"/>
      <c r="D3" s="1541"/>
      <c r="E3" s="1541"/>
      <c r="F3" s="1544">
        <v>1020</v>
      </c>
      <c r="G3" s="1544"/>
      <c r="H3" s="1544"/>
      <c r="I3" s="1544"/>
      <c r="J3" s="1544"/>
      <c r="K3" s="1544"/>
      <c r="L3" s="1543"/>
      <c r="M3" s="1543"/>
      <c r="N3" s="1543"/>
      <c r="O3" s="1543"/>
    </row>
    <row r="4" spans="1:15" s="24" customFormat="1" ht="18.75" customHeight="1" x14ac:dyDescent="0.25">
      <c r="A4" s="1541" t="s">
        <v>102</v>
      </c>
      <c r="B4" s="1541"/>
      <c r="C4" s="1541"/>
      <c r="D4" s="1541"/>
      <c r="E4" s="1541"/>
      <c r="F4" s="1544" t="s">
        <v>24</v>
      </c>
      <c r="G4" s="1544"/>
      <c r="H4" s="1544"/>
      <c r="I4" s="1544"/>
      <c r="J4" s="1544"/>
      <c r="K4" s="1544"/>
      <c r="L4" s="1543"/>
      <c r="M4" s="1543"/>
      <c r="N4" s="1543"/>
      <c r="O4" s="1543"/>
    </row>
    <row r="5" spans="1:15" s="24" customFormat="1" ht="18.75" customHeight="1" x14ac:dyDescent="0.25">
      <c r="A5" s="1541" t="s">
        <v>103</v>
      </c>
      <c r="B5" s="1541"/>
      <c r="C5" s="1541"/>
      <c r="D5" s="1541"/>
      <c r="E5" s="1541"/>
      <c r="F5" s="1599" t="s">
        <v>1263</v>
      </c>
      <c r="G5" s="1599"/>
      <c r="H5" s="1599"/>
      <c r="I5" s="1599"/>
      <c r="J5" s="1599"/>
      <c r="K5" s="1599"/>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132" t="s">
        <v>126</v>
      </c>
      <c r="L7" s="273" t="s">
        <v>125</v>
      </c>
      <c r="M7" s="218" t="s">
        <v>126</v>
      </c>
      <c r="N7" s="1600">
        <v>0.4</v>
      </c>
      <c r="O7" s="538" t="s">
        <v>2586</v>
      </c>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73" t="s">
        <v>125</v>
      </c>
      <c r="M8" s="218" t="s">
        <v>129</v>
      </c>
      <c r="N8" s="1601"/>
      <c r="O8" s="538" t="s">
        <v>2587</v>
      </c>
    </row>
    <row r="9" spans="1:15" s="4" customFormat="1" ht="63.75" x14ac:dyDescent="0.25">
      <c r="A9" s="82">
        <v>3</v>
      </c>
      <c r="B9" s="133" t="s">
        <v>120</v>
      </c>
      <c r="C9" s="133" t="s">
        <v>121</v>
      </c>
      <c r="D9" s="133" t="s">
        <v>122</v>
      </c>
      <c r="E9" s="122">
        <v>3</v>
      </c>
      <c r="F9" s="125" t="s">
        <v>131</v>
      </c>
      <c r="G9" s="1422">
        <v>2</v>
      </c>
      <c r="H9" s="138" t="s">
        <v>125</v>
      </c>
      <c r="I9" s="133" t="s">
        <v>124</v>
      </c>
      <c r="J9" s="222" t="s">
        <v>125</v>
      </c>
      <c r="K9" s="132" t="s">
        <v>129</v>
      </c>
      <c r="L9" s="273" t="s">
        <v>125</v>
      </c>
      <c r="M9" s="218" t="s">
        <v>126</v>
      </c>
      <c r="N9" s="31">
        <v>0</v>
      </c>
      <c r="O9" s="538"/>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73" t="s">
        <v>125</v>
      </c>
      <c r="M10" s="218" t="s">
        <v>135</v>
      </c>
      <c r="N10" s="31">
        <v>0</v>
      </c>
      <c r="O10" s="538"/>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126</v>
      </c>
      <c r="L11" s="273" t="s">
        <v>125</v>
      </c>
      <c r="M11" s="218" t="s">
        <v>126</v>
      </c>
      <c r="N11" s="1597">
        <v>0.2</v>
      </c>
      <c r="O11" s="538" t="s">
        <v>2588</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129</v>
      </c>
      <c r="L12" s="273" t="s">
        <v>125</v>
      </c>
      <c r="M12" s="218" t="s">
        <v>129</v>
      </c>
      <c r="N12" s="1598"/>
      <c r="O12" s="538" t="s">
        <v>2589</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73" t="s">
        <v>125</v>
      </c>
      <c r="M13" s="218" t="s">
        <v>126</v>
      </c>
      <c r="N13" s="31">
        <v>0</v>
      </c>
      <c r="O13" s="538"/>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129</v>
      </c>
      <c r="L14" s="273" t="s">
        <v>125</v>
      </c>
      <c r="M14" s="218" t="s">
        <v>129</v>
      </c>
      <c r="N14" s="31">
        <v>0</v>
      </c>
      <c r="O14" s="538" t="s">
        <v>2590</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73" t="s">
        <v>125</v>
      </c>
      <c r="M15" s="218" t="s">
        <v>126</v>
      </c>
      <c r="N15" s="31">
        <v>0</v>
      </c>
      <c r="O15" s="538"/>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73" t="s">
        <v>125</v>
      </c>
      <c r="M16" s="218" t="s">
        <v>126</v>
      </c>
      <c r="N16" s="31">
        <v>0</v>
      </c>
      <c r="O16" s="538"/>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73" t="s">
        <v>125</v>
      </c>
      <c r="M17" s="218" t="s">
        <v>135</v>
      </c>
      <c r="N17" s="361">
        <v>0.05</v>
      </c>
      <c r="O17" s="538"/>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73" t="s">
        <v>125</v>
      </c>
      <c r="M18" s="218" t="s">
        <v>129</v>
      </c>
      <c r="N18" s="31">
        <v>0</v>
      </c>
      <c r="O18" s="538" t="s">
        <v>2591</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73" t="s">
        <v>125</v>
      </c>
      <c r="M19" s="218" t="s">
        <v>126</v>
      </c>
      <c r="N19" s="31">
        <v>0</v>
      </c>
      <c r="O19" s="538"/>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539">
        <v>1</v>
      </c>
      <c r="L20" s="273" t="s">
        <v>125</v>
      </c>
      <c r="M20" s="363">
        <v>2</v>
      </c>
      <c r="N20" s="361">
        <v>0.15</v>
      </c>
      <c r="O20" s="538" t="s">
        <v>2592</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129</v>
      </c>
      <c r="L21" s="393" t="s">
        <v>129</v>
      </c>
      <c r="M21" s="218" t="s">
        <v>129</v>
      </c>
      <c r="N21" s="361">
        <v>0.1</v>
      </c>
      <c r="O21" s="538"/>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t="s">
        <v>2593</v>
      </c>
      <c r="L22" s="273" t="s">
        <v>125</v>
      </c>
      <c r="M22" s="218" t="s">
        <v>2593</v>
      </c>
      <c r="N22" s="31">
        <v>0</v>
      </c>
      <c r="O22" s="538"/>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132" t="s">
        <v>129</v>
      </c>
      <c r="L23" s="273" t="s">
        <v>125</v>
      </c>
      <c r="M23" s="218" t="s">
        <v>129</v>
      </c>
      <c r="N23" s="31">
        <v>0</v>
      </c>
      <c r="O23" s="538" t="s">
        <v>2594</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132" t="s">
        <v>129</v>
      </c>
      <c r="L24" s="273" t="s">
        <v>125</v>
      </c>
      <c r="M24" s="218" t="s">
        <v>129</v>
      </c>
      <c r="N24" s="31">
        <v>0</v>
      </c>
      <c r="O24" s="538" t="s">
        <v>2595</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218" t="s">
        <v>129</v>
      </c>
      <c r="L25" s="273" t="s">
        <v>125</v>
      </c>
      <c r="M25" s="218" t="s">
        <v>129</v>
      </c>
      <c r="N25" s="47">
        <v>0</v>
      </c>
      <c r="O25" s="102"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129</v>
      </c>
      <c r="L26" s="273" t="s">
        <v>125</v>
      </c>
      <c r="M26" s="218" t="s">
        <v>126</v>
      </c>
      <c r="N26" s="31">
        <v>0</v>
      </c>
      <c r="O26" s="538" t="s">
        <v>2596</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129</v>
      </c>
      <c r="L27" s="273" t="s">
        <v>125</v>
      </c>
      <c r="M27" s="218" t="s">
        <v>129</v>
      </c>
      <c r="N27" s="31">
        <v>0</v>
      </c>
      <c r="O27" s="538" t="s">
        <v>2597</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129</v>
      </c>
      <c r="L28" s="273" t="s">
        <v>125</v>
      </c>
      <c r="M28" s="218" t="s">
        <v>126</v>
      </c>
      <c r="N28" s="31">
        <v>0</v>
      </c>
      <c r="O28" s="538" t="s">
        <v>2596</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126</v>
      </c>
      <c r="L29" s="273" t="s">
        <v>125</v>
      </c>
      <c r="M29" s="218" t="s">
        <v>126</v>
      </c>
      <c r="N29" s="31">
        <v>0</v>
      </c>
      <c r="O29" s="538"/>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129</v>
      </c>
      <c r="L30" s="273" t="s">
        <v>125</v>
      </c>
      <c r="M30" s="218" t="s">
        <v>129</v>
      </c>
      <c r="N30" s="31">
        <v>0</v>
      </c>
      <c r="O30" s="538" t="s">
        <v>2598</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129</v>
      </c>
      <c r="L31" s="273" t="s">
        <v>125</v>
      </c>
      <c r="M31" s="218" t="s">
        <v>126</v>
      </c>
      <c r="N31" s="31">
        <v>0</v>
      </c>
      <c r="O31" s="538" t="s">
        <v>2596</v>
      </c>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2" t="s">
        <v>129</v>
      </c>
      <c r="L32" s="273" t="s">
        <v>125</v>
      </c>
      <c r="M32" s="218" t="s">
        <v>129</v>
      </c>
      <c r="N32" s="31">
        <v>0</v>
      </c>
      <c r="O32" s="538" t="s">
        <v>2599</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126</v>
      </c>
      <c r="L33" s="273" t="s">
        <v>125</v>
      </c>
      <c r="M33" s="218" t="s">
        <v>126</v>
      </c>
      <c r="N33" s="31">
        <v>0</v>
      </c>
      <c r="O33" s="538"/>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1720</v>
      </c>
      <c r="L34" s="273" t="s">
        <v>125</v>
      </c>
      <c r="M34" s="371" t="s">
        <v>1720</v>
      </c>
      <c r="N34" s="31">
        <v>0</v>
      </c>
      <c r="O34" s="538"/>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2" t="s">
        <v>129</v>
      </c>
      <c r="L35" s="273" t="s">
        <v>125</v>
      </c>
      <c r="M35" s="218" t="s">
        <v>129</v>
      </c>
      <c r="N35" s="31">
        <v>0</v>
      </c>
      <c r="O35" s="540"/>
    </row>
    <row r="36" spans="1:15" s="4" customFormat="1" ht="63.75" x14ac:dyDescent="0.25">
      <c r="A36" s="82">
        <v>30</v>
      </c>
      <c r="B36" s="133" t="s">
        <v>120</v>
      </c>
      <c r="C36" s="133" t="s">
        <v>161</v>
      </c>
      <c r="D36" s="133" t="s">
        <v>149</v>
      </c>
      <c r="E36" s="122">
        <v>8</v>
      </c>
      <c r="F36" s="125" t="s">
        <v>207</v>
      </c>
      <c r="G36" s="140">
        <v>6</v>
      </c>
      <c r="H36" s="139">
        <v>0.2</v>
      </c>
      <c r="I36" s="133" t="s">
        <v>177</v>
      </c>
      <c r="J36" s="222">
        <v>2</v>
      </c>
      <c r="K36" s="132" t="s">
        <v>129</v>
      </c>
      <c r="L36" s="393" t="s">
        <v>129</v>
      </c>
      <c r="M36" s="218" t="s">
        <v>129</v>
      </c>
      <c r="N36" s="361">
        <v>0.2</v>
      </c>
      <c r="O36" s="76" t="s">
        <v>2600</v>
      </c>
    </row>
    <row r="37" spans="1:15" s="4" customFormat="1" ht="76.5" x14ac:dyDescent="0.25">
      <c r="A37" s="82">
        <v>31</v>
      </c>
      <c r="B37" s="133" t="s">
        <v>120</v>
      </c>
      <c r="C37" s="133" t="s">
        <v>161</v>
      </c>
      <c r="D37" s="133" t="s">
        <v>149</v>
      </c>
      <c r="E37" s="122">
        <v>9</v>
      </c>
      <c r="F37" s="125" t="s">
        <v>209</v>
      </c>
      <c r="G37" s="140" t="s">
        <v>125</v>
      </c>
      <c r="H37" s="139">
        <v>0</v>
      </c>
      <c r="I37" s="133" t="s">
        <v>177</v>
      </c>
      <c r="J37" s="222">
        <v>3</v>
      </c>
      <c r="K37" s="132" t="s">
        <v>129</v>
      </c>
      <c r="L37" s="393" t="s">
        <v>129</v>
      </c>
      <c r="M37" s="218" t="s">
        <v>126</v>
      </c>
      <c r="N37" s="355">
        <v>0</v>
      </c>
      <c r="O37" s="76" t="s">
        <v>2601</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393" t="s">
        <v>135</v>
      </c>
      <c r="M38" s="218" t="s">
        <v>135</v>
      </c>
      <c r="N38" s="361">
        <v>0.4</v>
      </c>
      <c r="O38" s="538"/>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2" t="s">
        <v>126</v>
      </c>
      <c r="L39" s="393" t="s">
        <v>129</v>
      </c>
      <c r="M39" s="218" t="s">
        <v>129</v>
      </c>
      <c r="N39" s="31">
        <v>0</v>
      </c>
      <c r="O39" s="538" t="s">
        <v>2602</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129</v>
      </c>
      <c r="L40" s="393" t="s">
        <v>129</v>
      </c>
      <c r="M40" s="218" t="s">
        <v>129</v>
      </c>
      <c r="N40" s="31">
        <v>0</v>
      </c>
      <c r="O40" s="538"/>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2" t="s">
        <v>126</v>
      </c>
      <c r="L41" s="393" t="s">
        <v>126</v>
      </c>
      <c r="M41" s="218" t="s">
        <v>126</v>
      </c>
      <c r="N41" s="31">
        <v>0</v>
      </c>
      <c r="O41" s="538" t="s">
        <v>2603</v>
      </c>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48" t="s">
        <v>2604</v>
      </c>
      <c r="L42" s="541" t="s">
        <v>2605</v>
      </c>
      <c r="M42" s="79" t="s">
        <v>2606</v>
      </c>
      <c r="N42" s="31">
        <v>0</v>
      </c>
      <c r="O42" s="538" t="s">
        <v>2607</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539">
        <v>134</v>
      </c>
      <c r="L43" s="542">
        <v>99</v>
      </c>
      <c r="M43" s="363">
        <v>99</v>
      </c>
      <c r="N43" s="370">
        <v>0.3</v>
      </c>
      <c r="O43" s="543" t="s">
        <v>2608</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48" t="s">
        <v>135</v>
      </c>
      <c r="L44" s="544" t="s">
        <v>135</v>
      </c>
      <c r="M44" s="371" t="s">
        <v>135</v>
      </c>
      <c r="N44" s="31">
        <v>0</v>
      </c>
      <c r="O44" s="538"/>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48" t="s">
        <v>129</v>
      </c>
      <c r="L45" s="544" t="s">
        <v>129</v>
      </c>
      <c r="M45" s="371" t="s">
        <v>129</v>
      </c>
      <c r="N45" s="31">
        <v>0</v>
      </c>
      <c r="O45" s="538"/>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48" t="s">
        <v>129</v>
      </c>
      <c r="L46" s="544" t="s">
        <v>129</v>
      </c>
      <c r="M46" s="371" t="s">
        <v>129</v>
      </c>
      <c r="N46" s="31">
        <v>0</v>
      </c>
      <c r="O46" s="538"/>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48" t="s">
        <v>129</v>
      </c>
      <c r="L47" s="544" t="s">
        <v>129</v>
      </c>
      <c r="M47" s="371" t="s">
        <v>129</v>
      </c>
      <c r="N47" s="31">
        <v>0</v>
      </c>
      <c r="O47" s="538"/>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48" t="s">
        <v>129</v>
      </c>
      <c r="L48" s="544" t="s">
        <v>129</v>
      </c>
      <c r="M48" s="371" t="s">
        <v>129</v>
      </c>
      <c r="N48" s="31">
        <v>0</v>
      </c>
      <c r="O48" s="538" t="s">
        <v>2609</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48" t="s">
        <v>129</v>
      </c>
      <c r="L49" s="544" t="s">
        <v>129</v>
      </c>
      <c r="M49" s="371" t="s">
        <v>129</v>
      </c>
      <c r="N49" s="31">
        <v>0</v>
      </c>
      <c r="O49" s="538" t="s">
        <v>2609</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48" t="s">
        <v>129</v>
      </c>
      <c r="L50" s="544" t="s">
        <v>129</v>
      </c>
      <c r="M50" s="371" t="s">
        <v>129</v>
      </c>
      <c r="N50" s="31">
        <v>0</v>
      </c>
      <c r="O50" s="538" t="s">
        <v>2609</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48" t="s">
        <v>129</v>
      </c>
      <c r="L51" s="544" t="s">
        <v>129</v>
      </c>
      <c r="M51" s="371" t="s">
        <v>129</v>
      </c>
      <c r="N51" s="31">
        <v>0</v>
      </c>
      <c r="O51" s="538"/>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48" t="s">
        <v>126</v>
      </c>
      <c r="L52" s="544" t="s">
        <v>126</v>
      </c>
      <c r="M52" s="371" t="s">
        <v>126</v>
      </c>
      <c r="N52" s="31">
        <v>0</v>
      </c>
      <c r="O52" s="538"/>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48" t="s">
        <v>129</v>
      </c>
      <c r="L53" s="544" t="s">
        <v>129</v>
      </c>
      <c r="M53" s="371" t="s">
        <v>129</v>
      </c>
      <c r="N53" s="31">
        <v>0</v>
      </c>
      <c r="O53" s="538"/>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48" t="s">
        <v>129</v>
      </c>
      <c r="L54" s="544" t="s">
        <v>129</v>
      </c>
      <c r="M54" s="371" t="s">
        <v>129</v>
      </c>
      <c r="N54" s="31">
        <v>0</v>
      </c>
      <c r="O54" s="538"/>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48" t="s">
        <v>129</v>
      </c>
      <c r="L55" s="544" t="s">
        <v>129</v>
      </c>
      <c r="M55" s="371" t="s">
        <v>129</v>
      </c>
      <c r="N55" s="31">
        <v>0</v>
      </c>
      <c r="O55" s="538"/>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48"/>
      <c r="L56" s="541" t="s">
        <v>2610</v>
      </c>
      <c r="M56" s="79" t="s">
        <v>2610</v>
      </c>
      <c r="N56" s="31">
        <v>0</v>
      </c>
      <c r="O56" s="538"/>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2" t="s">
        <v>129</v>
      </c>
      <c r="L57" s="393" t="s">
        <v>129</v>
      </c>
      <c r="M57" s="218" t="s">
        <v>129</v>
      </c>
      <c r="N57" s="370">
        <v>0.1</v>
      </c>
      <c r="O57" s="538" t="s">
        <v>2611</v>
      </c>
    </row>
    <row r="58" spans="1:15" s="4" customFormat="1" ht="76.5" x14ac:dyDescent="0.25">
      <c r="A58" s="82">
        <v>52</v>
      </c>
      <c r="B58" s="133" t="s">
        <v>120</v>
      </c>
      <c r="C58" s="133" t="s">
        <v>268</v>
      </c>
      <c r="D58" s="133" t="s">
        <v>149</v>
      </c>
      <c r="E58" s="122" t="s">
        <v>271</v>
      </c>
      <c r="F58" s="125" t="s">
        <v>272</v>
      </c>
      <c r="G58" s="140" t="s">
        <v>125</v>
      </c>
      <c r="H58" s="138" t="s">
        <v>125</v>
      </c>
      <c r="I58" s="133" t="s">
        <v>166</v>
      </c>
      <c r="J58" s="222" t="s">
        <v>125</v>
      </c>
      <c r="K58" s="48" t="s">
        <v>2612</v>
      </c>
      <c r="L58" s="273" t="s">
        <v>125</v>
      </c>
      <c r="M58" s="48" t="s">
        <v>2613</v>
      </c>
      <c r="N58" s="31">
        <v>0</v>
      </c>
      <c r="O58" s="538"/>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2" t="s">
        <v>129</v>
      </c>
      <c r="L59" s="273" t="s">
        <v>125</v>
      </c>
      <c r="M59" s="218" t="s">
        <v>129</v>
      </c>
      <c r="N59" s="370">
        <v>0.1</v>
      </c>
      <c r="O59" s="538"/>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545">
        <v>0.2</v>
      </c>
      <c r="L60" s="546">
        <v>0.2</v>
      </c>
      <c r="M60" s="375">
        <v>0.2</v>
      </c>
      <c r="N60" s="31">
        <v>0</v>
      </c>
      <c r="O60" s="538"/>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545">
        <v>0.12</v>
      </c>
      <c r="L61" s="546">
        <v>0.12</v>
      </c>
      <c r="M61" s="375">
        <v>0.12</v>
      </c>
      <c r="N61" s="376">
        <v>0.3</v>
      </c>
      <c r="O61" s="538" t="s">
        <v>2614</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2615</v>
      </c>
      <c r="L62" s="273" t="s">
        <v>125</v>
      </c>
      <c r="M62" s="48" t="s">
        <v>2616</v>
      </c>
      <c r="N62" s="31">
        <v>0</v>
      </c>
      <c r="O62" s="538"/>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2" t="s">
        <v>129</v>
      </c>
      <c r="L63" s="393" t="s">
        <v>129</v>
      </c>
      <c r="M63" s="218" t="s">
        <v>129</v>
      </c>
      <c r="N63" s="370">
        <v>0.3</v>
      </c>
      <c r="O63" s="538" t="s">
        <v>2617</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1292</v>
      </c>
      <c r="L64" s="273" t="s">
        <v>125</v>
      </c>
      <c r="M64" s="371" t="s">
        <v>2618</v>
      </c>
      <c r="N64" s="31">
        <v>0</v>
      </c>
      <c r="O64" s="538" t="s">
        <v>2619</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393" t="s">
        <v>129</v>
      </c>
      <c r="M65" s="218" t="s">
        <v>129</v>
      </c>
      <c r="N65" s="370">
        <v>0.1</v>
      </c>
      <c r="O65" s="538" t="s">
        <v>2620</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129</v>
      </c>
      <c r="L66" s="273" t="s">
        <v>125</v>
      </c>
      <c r="M66" s="218" t="s">
        <v>129</v>
      </c>
      <c r="N66" s="370">
        <v>0.05</v>
      </c>
      <c r="O66" s="547" t="s">
        <v>2621</v>
      </c>
    </row>
    <row r="67" spans="1:15" s="4" customFormat="1" ht="63.75" x14ac:dyDescent="0.25">
      <c r="A67" s="82">
        <v>61</v>
      </c>
      <c r="B67" s="133" t="s">
        <v>293</v>
      </c>
      <c r="C67" s="133" t="s">
        <v>294</v>
      </c>
      <c r="D67" s="133" t="s">
        <v>300</v>
      </c>
      <c r="E67" s="122">
        <v>20</v>
      </c>
      <c r="F67" s="125" t="s">
        <v>301</v>
      </c>
      <c r="G67" s="140" t="s">
        <v>125</v>
      </c>
      <c r="H67" s="138" t="s">
        <v>125</v>
      </c>
      <c r="I67" s="133" t="s">
        <v>159</v>
      </c>
      <c r="J67" s="222">
        <v>10</v>
      </c>
      <c r="K67" s="539">
        <v>14</v>
      </c>
      <c r="L67" s="542">
        <v>15</v>
      </c>
      <c r="M67" s="363">
        <v>15</v>
      </c>
      <c r="N67" s="31">
        <v>0</v>
      </c>
      <c r="O67" s="538" t="s">
        <v>2622</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539">
        <v>6</v>
      </c>
      <c r="L68" s="542">
        <v>10</v>
      </c>
      <c r="M68" s="363">
        <v>7</v>
      </c>
      <c r="N68" s="370">
        <v>0.39666666666666667</v>
      </c>
      <c r="O68" s="543" t="s">
        <v>2623</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393" t="s">
        <v>129</v>
      </c>
      <c r="M69" s="218" t="s">
        <v>129</v>
      </c>
      <c r="N69" s="370">
        <v>0.1</v>
      </c>
      <c r="O69" s="538" t="s">
        <v>2624</v>
      </c>
    </row>
    <row r="70" spans="1:15" s="4" customFormat="1" ht="76.5" x14ac:dyDescent="0.25">
      <c r="A70" s="82">
        <v>64</v>
      </c>
      <c r="B70" s="133" t="s">
        <v>293</v>
      </c>
      <c r="C70" s="133" t="s">
        <v>304</v>
      </c>
      <c r="D70" s="133" t="s">
        <v>295</v>
      </c>
      <c r="E70" s="122" t="s">
        <v>306</v>
      </c>
      <c r="F70" s="125" t="s">
        <v>307</v>
      </c>
      <c r="G70" s="140" t="s">
        <v>125</v>
      </c>
      <c r="H70" s="138" t="s">
        <v>125</v>
      </c>
      <c r="I70" s="133" t="s">
        <v>166</v>
      </c>
      <c r="J70" s="222" t="s">
        <v>125</v>
      </c>
      <c r="K70" s="132" t="s">
        <v>2625</v>
      </c>
      <c r="L70" s="273" t="s">
        <v>125</v>
      </c>
      <c r="M70" s="132" t="s">
        <v>2625</v>
      </c>
      <c r="N70" s="31">
        <v>0</v>
      </c>
      <c r="O70" s="538"/>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129</v>
      </c>
      <c r="L71" s="273" t="s">
        <v>125</v>
      </c>
      <c r="M71" s="218" t="s">
        <v>129</v>
      </c>
      <c r="N71" s="370">
        <v>0.05</v>
      </c>
      <c r="O71" s="538"/>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2626</v>
      </c>
      <c r="L72" s="273" t="s">
        <v>125</v>
      </c>
      <c r="M72" s="48" t="s">
        <v>2626</v>
      </c>
      <c r="N72" s="31">
        <v>0</v>
      </c>
      <c r="O72" s="538" t="s">
        <v>2627</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73" t="s">
        <v>125</v>
      </c>
      <c r="M73" s="218" t="s">
        <v>129</v>
      </c>
      <c r="N73" s="370">
        <v>0.05</v>
      </c>
      <c r="O73" s="547" t="s">
        <v>2621</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539">
        <v>2</v>
      </c>
      <c r="L74" s="542">
        <v>3</v>
      </c>
      <c r="M74" s="363">
        <v>2</v>
      </c>
      <c r="N74" s="31">
        <v>0</v>
      </c>
      <c r="O74" s="538"/>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548">
        <v>1</v>
      </c>
      <c r="L75" s="542">
        <v>3</v>
      </c>
      <c r="M75" s="363">
        <v>2</v>
      </c>
      <c r="N75" s="31">
        <v>0</v>
      </c>
      <c r="O75" s="538" t="s">
        <v>2628</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548">
        <v>1462</v>
      </c>
      <c r="L76" s="542">
        <v>1255</v>
      </c>
      <c r="M76" s="380">
        <v>1255</v>
      </c>
      <c r="N76" s="31">
        <v>0</v>
      </c>
      <c r="O76" s="538" t="s">
        <v>2629</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539">
        <v>43862</v>
      </c>
      <c r="L77" s="542">
        <v>44511</v>
      </c>
      <c r="M77" s="363">
        <v>44511</v>
      </c>
      <c r="N77" s="31">
        <v>0</v>
      </c>
      <c r="O77" s="538"/>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548">
        <v>0</v>
      </c>
      <c r="L78" s="549">
        <v>0</v>
      </c>
      <c r="M78" s="380">
        <v>0</v>
      </c>
      <c r="N78" s="31">
        <v>0</v>
      </c>
      <c r="O78" s="538"/>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548">
        <v>1250</v>
      </c>
      <c r="L79" s="542">
        <v>17</v>
      </c>
      <c r="M79" s="381">
        <v>17</v>
      </c>
      <c r="N79" s="31">
        <v>0</v>
      </c>
      <c r="O79" s="538" t="s">
        <v>2630</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539">
        <v>37500</v>
      </c>
      <c r="L80" s="542">
        <v>638</v>
      </c>
      <c r="M80" s="363">
        <v>638</v>
      </c>
      <c r="N80" s="31">
        <v>0</v>
      </c>
      <c r="O80" s="538"/>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548">
        <v>0</v>
      </c>
      <c r="L81" s="542">
        <v>0</v>
      </c>
      <c r="M81" s="550">
        <v>0</v>
      </c>
      <c r="N81" s="31">
        <v>0</v>
      </c>
      <c r="O81" s="538"/>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715</v>
      </c>
      <c r="L82" s="544" t="s">
        <v>715</v>
      </c>
      <c r="M82" s="371" t="s">
        <v>715</v>
      </c>
      <c r="N82" s="31">
        <v>0</v>
      </c>
      <c r="O82" s="538"/>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62">
        <v>0.1</v>
      </c>
      <c r="L83" s="551">
        <v>0.15</v>
      </c>
      <c r="M83" s="289">
        <v>0.15</v>
      </c>
      <c r="N83" s="31">
        <v>0</v>
      </c>
      <c r="O83" s="538"/>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348</v>
      </c>
      <c r="L84" s="544" t="s">
        <v>348</v>
      </c>
      <c r="M84" s="371" t="s">
        <v>348</v>
      </c>
      <c r="N84" s="31">
        <v>0</v>
      </c>
      <c r="O84" s="538"/>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62">
        <v>0.6</v>
      </c>
      <c r="L85" s="551">
        <v>0.75</v>
      </c>
      <c r="M85" s="498">
        <v>0.75</v>
      </c>
      <c r="N85" s="31">
        <v>0</v>
      </c>
      <c r="O85" s="538"/>
    </row>
    <row r="86" spans="1:15" s="4" customFormat="1" ht="38.25" x14ac:dyDescent="0.25">
      <c r="A86" s="82">
        <v>80</v>
      </c>
      <c r="B86" s="133" t="s">
        <v>293</v>
      </c>
      <c r="C86" s="133" t="s">
        <v>304</v>
      </c>
      <c r="D86" s="133"/>
      <c r="E86" s="122">
        <v>31</v>
      </c>
      <c r="F86" s="125" t="s">
        <v>353</v>
      </c>
      <c r="G86" s="140" t="s">
        <v>125</v>
      </c>
      <c r="H86" s="138" t="s">
        <v>125</v>
      </c>
      <c r="I86" s="88" t="s">
        <v>135</v>
      </c>
      <c r="J86" s="222">
        <v>22</v>
      </c>
      <c r="K86" s="62" t="s">
        <v>135</v>
      </c>
      <c r="L86" s="551" t="s">
        <v>135</v>
      </c>
      <c r="M86" s="289" t="s">
        <v>135</v>
      </c>
      <c r="N86" s="31">
        <v>0</v>
      </c>
      <c r="O86" s="538"/>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356" t="s">
        <v>126</v>
      </c>
      <c r="L87" s="399" t="s">
        <v>129</v>
      </c>
      <c r="M87" s="386" t="s">
        <v>129</v>
      </c>
      <c r="N87" s="31">
        <v>0</v>
      </c>
      <c r="O87" s="538"/>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356" t="s">
        <v>126</v>
      </c>
      <c r="L88" s="399" t="s">
        <v>126</v>
      </c>
      <c r="M88" s="386" t="s">
        <v>126</v>
      </c>
      <c r="N88" s="31">
        <v>0</v>
      </c>
      <c r="O88" s="538"/>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356" t="s">
        <v>129</v>
      </c>
      <c r="L89" s="399" t="s">
        <v>129</v>
      </c>
      <c r="M89" s="386" t="s">
        <v>129</v>
      </c>
      <c r="N89" s="31">
        <v>0</v>
      </c>
      <c r="O89" s="538"/>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356" t="s">
        <v>126</v>
      </c>
      <c r="L90" s="399" t="s">
        <v>126</v>
      </c>
      <c r="M90" s="386" t="s">
        <v>126</v>
      </c>
      <c r="N90" s="31">
        <v>0</v>
      </c>
      <c r="O90" s="538"/>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356" t="s">
        <v>126</v>
      </c>
      <c r="L91" s="399" t="s">
        <v>126</v>
      </c>
      <c r="M91" s="386" t="s">
        <v>126</v>
      </c>
      <c r="N91" s="31">
        <v>0</v>
      </c>
      <c r="O91" s="538"/>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356" t="s">
        <v>126</v>
      </c>
      <c r="L92" s="399" t="s">
        <v>126</v>
      </c>
      <c r="M92" s="386" t="s">
        <v>126</v>
      </c>
      <c r="N92" s="31">
        <v>0</v>
      </c>
      <c r="O92" s="538"/>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393" t="s">
        <v>135</v>
      </c>
      <c r="M93" s="218" t="s">
        <v>135</v>
      </c>
      <c r="N93" s="31">
        <v>0</v>
      </c>
      <c r="O93" s="538"/>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356" t="s">
        <v>126</v>
      </c>
      <c r="L94" s="399" t="s">
        <v>434</v>
      </c>
      <c r="M94" s="386" t="s">
        <v>126</v>
      </c>
      <c r="N94" s="31">
        <v>0</v>
      </c>
      <c r="O94" s="538"/>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356" t="s">
        <v>129</v>
      </c>
      <c r="L95" s="399" t="s">
        <v>129</v>
      </c>
      <c r="M95" s="386" t="s">
        <v>129</v>
      </c>
      <c r="N95" s="31">
        <v>0</v>
      </c>
      <c r="O95" s="538"/>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356" t="s">
        <v>126</v>
      </c>
      <c r="L96" s="399" t="s">
        <v>434</v>
      </c>
      <c r="M96" s="386" t="s">
        <v>126</v>
      </c>
      <c r="N96" s="31">
        <v>0</v>
      </c>
      <c r="O96" s="538"/>
    </row>
    <row r="97" spans="1:18" s="4" customFormat="1" ht="38.25" x14ac:dyDescent="0.25">
      <c r="A97" s="82">
        <v>91</v>
      </c>
      <c r="B97" s="133" t="s">
        <v>293</v>
      </c>
      <c r="C97" s="133" t="s">
        <v>304</v>
      </c>
      <c r="D97" s="133" t="s">
        <v>354</v>
      </c>
      <c r="E97" s="122" t="s">
        <v>385</v>
      </c>
      <c r="F97" s="125" t="s">
        <v>386</v>
      </c>
      <c r="G97" s="140" t="s">
        <v>125</v>
      </c>
      <c r="H97" s="138" t="s">
        <v>125</v>
      </c>
      <c r="I97" s="133" t="s">
        <v>377</v>
      </c>
      <c r="J97" s="222" t="s">
        <v>387</v>
      </c>
      <c r="K97" s="356" t="s">
        <v>126</v>
      </c>
      <c r="L97" s="399" t="s">
        <v>434</v>
      </c>
      <c r="M97" s="386" t="s">
        <v>126</v>
      </c>
      <c r="N97" s="31">
        <v>0</v>
      </c>
      <c r="O97" s="538"/>
    </row>
    <row r="98" spans="1:18" s="4" customFormat="1" ht="51" x14ac:dyDescent="0.25">
      <c r="A98" s="82">
        <v>92</v>
      </c>
      <c r="B98" s="133" t="s">
        <v>293</v>
      </c>
      <c r="C98" s="133" t="s">
        <v>304</v>
      </c>
      <c r="D98" s="133" t="s">
        <v>330</v>
      </c>
      <c r="E98" s="122">
        <v>33</v>
      </c>
      <c r="F98" s="125" t="s">
        <v>389</v>
      </c>
      <c r="G98" s="140" t="s">
        <v>125</v>
      </c>
      <c r="H98" s="138" t="s">
        <v>125</v>
      </c>
      <c r="I98" s="133" t="s">
        <v>390</v>
      </c>
      <c r="J98" s="222">
        <v>24</v>
      </c>
      <c r="K98" s="356" t="s">
        <v>129</v>
      </c>
      <c r="L98" s="399" t="s">
        <v>129</v>
      </c>
      <c r="M98" s="386" t="s">
        <v>129</v>
      </c>
      <c r="N98" s="31">
        <v>0</v>
      </c>
      <c r="O98" s="538"/>
    </row>
    <row r="99" spans="1:18"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393" t="s">
        <v>129</v>
      </c>
      <c r="M99" s="218" t="s">
        <v>129</v>
      </c>
      <c r="N99" s="31">
        <v>0</v>
      </c>
      <c r="O99" s="538"/>
    </row>
    <row r="100" spans="1:18"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356" t="s">
        <v>126</v>
      </c>
      <c r="L100" s="552" t="s">
        <v>125</v>
      </c>
      <c r="M100" s="386" t="s">
        <v>129</v>
      </c>
      <c r="N100" s="361">
        <v>0.5</v>
      </c>
      <c r="O100" s="538" t="s">
        <v>2631</v>
      </c>
      <c r="Q100" s="4">
        <f>4+2+2.25+8.25+1.25+4+54+3+27+28+39.8+12.25+5.5+8.25+15</f>
        <v>214.55</v>
      </c>
      <c r="R100" s="4">
        <f>Q100-149</f>
        <v>65.550000000000011</v>
      </c>
    </row>
    <row r="101" spans="1:18" s="4" customFormat="1" ht="102" x14ac:dyDescent="0.25">
      <c r="A101" s="82">
        <v>95</v>
      </c>
      <c r="B101" s="133" t="s">
        <v>293</v>
      </c>
      <c r="C101" s="133" t="s">
        <v>304</v>
      </c>
      <c r="D101" s="133" t="s">
        <v>330</v>
      </c>
      <c r="E101" s="122">
        <v>34</v>
      </c>
      <c r="F101" s="128" t="s">
        <v>399</v>
      </c>
      <c r="G101" s="140" t="s">
        <v>125</v>
      </c>
      <c r="H101" s="138" t="s">
        <v>125</v>
      </c>
      <c r="I101" s="133" t="s">
        <v>390</v>
      </c>
      <c r="J101" s="141">
        <v>25</v>
      </c>
      <c r="K101" s="356" t="s">
        <v>126</v>
      </c>
      <c r="L101" s="399" t="s">
        <v>126</v>
      </c>
      <c r="M101" s="386" t="s">
        <v>129</v>
      </c>
      <c r="N101" s="31">
        <v>0</v>
      </c>
      <c r="O101" s="538"/>
    </row>
    <row r="102" spans="1:18"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551" t="s">
        <v>135</v>
      </c>
      <c r="M102" s="218" t="s">
        <v>135</v>
      </c>
      <c r="N102" s="361">
        <v>0</v>
      </c>
      <c r="O102" s="538"/>
    </row>
    <row r="103" spans="1:18" s="4" customFormat="1" ht="38.25" x14ac:dyDescent="0.25">
      <c r="A103" s="82">
        <v>97</v>
      </c>
      <c r="B103" s="133" t="s">
        <v>293</v>
      </c>
      <c r="C103" s="133" t="s">
        <v>304</v>
      </c>
      <c r="D103" s="133" t="s">
        <v>330</v>
      </c>
      <c r="E103" s="122" t="s">
        <v>405</v>
      </c>
      <c r="F103" s="125">
        <v>2012</v>
      </c>
      <c r="G103" s="1422"/>
      <c r="H103" s="138" t="s">
        <v>125</v>
      </c>
      <c r="I103" s="133" t="s">
        <v>390</v>
      </c>
      <c r="J103" s="222" t="s">
        <v>406</v>
      </c>
      <c r="K103" s="356" t="s">
        <v>434</v>
      </c>
      <c r="L103" s="399" t="s">
        <v>434</v>
      </c>
      <c r="M103" s="386" t="s">
        <v>434</v>
      </c>
      <c r="N103" s="31">
        <v>0</v>
      </c>
      <c r="O103" s="538"/>
    </row>
    <row r="104" spans="1:18" s="4" customFormat="1" ht="38.25" x14ac:dyDescent="0.25">
      <c r="A104" s="82">
        <v>98</v>
      </c>
      <c r="B104" s="133" t="s">
        <v>293</v>
      </c>
      <c r="C104" s="133" t="s">
        <v>304</v>
      </c>
      <c r="D104" s="133" t="s">
        <v>330</v>
      </c>
      <c r="E104" s="122" t="s">
        <v>408</v>
      </c>
      <c r="F104" s="125">
        <v>2013</v>
      </c>
      <c r="G104" s="1422"/>
      <c r="H104" s="138" t="s">
        <v>125</v>
      </c>
      <c r="I104" s="133" t="s">
        <v>390</v>
      </c>
      <c r="J104" s="222" t="s">
        <v>409</v>
      </c>
      <c r="K104" s="356" t="s">
        <v>434</v>
      </c>
      <c r="L104" s="399" t="s">
        <v>434</v>
      </c>
      <c r="M104" s="386" t="s">
        <v>434</v>
      </c>
      <c r="N104" s="31">
        <v>0</v>
      </c>
      <c r="O104" s="538"/>
    </row>
    <row r="105" spans="1:18" s="4" customFormat="1" ht="38.25" x14ac:dyDescent="0.25">
      <c r="A105" s="82">
        <v>99</v>
      </c>
      <c r="B105" s="133" t="s">
        <v>293</v>
      </c>
      <c r="C105" s="133" t="s">
        <v>304</v>
      </c>
      <c r="D105" s="133" t="s">
        <v>330</v>
      </c>
      <c r="E105" s="122" t="s">
        <v>410</v>
      </c>
      <c r="F105" s="125">
        <v>2014</v>
      </c>
      <c r="G105" s="1422"/>
      <c r="H105" s="138" t="s">
        <v>125</v>
      </c>
      <c r="I105" s="133" t="s">
        <v>390</v>
      </c>
      <c r="J105" s="222" t="s">
        <v>411</v>
      </c>
      <c r="K105" s="356" t="s">
        <v>434</v>
      </c>
      <c r="L105" s="399" t="s">
        <v>434</v>
      </c>
      <c r="M105" s="386" t="s">
        <v>434</v>
      </c>
      <c r="N105" s="31">
        <v>0</v>
      </c>
      <c r="O105" s="538"/>
    </row>
    <row r="106" spans="1:18" s="4" customFormat="1" ht="38.25" x14ac:dyDescent="0.25">
      <c r="A106" s="82">
        <v>100</v>
      </c>
      <c r="B106" s="133" t="s">
        <v>293</v>
      </c>
      <c r="C106" s="133" t="s">
        <v>304</v>
      </c>
      <c r="D106" s="133" t="s">
        <v>330</v>
      </c>
      <c r="E106" s="122" t="s">
        <v>412</v>
      </c>
      <c r="F106" s="125">
        <v>2015</v>
      </c>
      <c r="G106" s="1422"/>
      <c r="H106" s="138" t="s">
        <v>125</v>
      </c>
      <c r="I106" s="133" t="s">
        <v>390</v>
      </c>
      <c r="J106" s="222" t="s">
        <v>413</v>
      </c>
      <c r="K106" s="356" t="s">
        <v>434</v>
      </c>
      <c r="L106" s="399" t="s">
        <v>434</v>
      </c>
      <c r="M106" s="386" t="s">
        <v>434</v>
      </c>
      <c r="N106" s="31">
        <v>0</v>
      </c>
      <c r="O106" s="538"/>
    </row>
    <row r="107" spans="1:18" s="4" customFormat="1" ht="38.25" x14ac:dyDescent="0.25">
      <c r="A107" s="82">
        <v>101</v>
      </c>
      <c r="B107" s="133" t="s">
        <v>293</v>
      </c>
      <c r="C107" s="133" t="s">
        <v>304</v>
      </c>
      <c r="D107" s="133" t="s">
        <v>330</v>
      </c>
      <c r="E107" s="122" t="s">
        <v>414</v>
      </c>
      <c r="F107" s="125">
        <v>2016</v>
      </c>
      <c r="G107" s="1422"/>
      <c r="H107" s="138" t="s">
        <v>125</v>
      </c>
      <c r="I107" s="133" t="s">
        <v>390</v>
      </c>
      <c r="J107" s="222" t="s">
        <v>415</v>
      </c>
      <c r="K107" s="356" t="s">
        <v>434</v>
      </c>
      <c r="L107" s="399" t="s">
        <v>434</v>
      </c>
      <c r="M107" s="386" t="s">
        <v>434</v>
      </c>
      <c r="N107" s="31">
        <v>0</v>
      </c>
      <c r="O107" s="538"/>
    </row>
    <row r="108" spans="1:18" s="4" customFormat="1" ht="38.25" x14ac:dyDescent="0.25">
      <c r="A108" s="82">
        <v>102</v>
      </c>
      <c r="B108" s="133" t="s">
        <v>293</v>
      </c>
      <c r="C108" s="133" t="s">
        <v>304</v>
      </c>
      <c r="D108" s="133" t="s">
        <v>330</v>
      </c>
      <c r="E108" s="122" t="s">
        <v>416</v>
      </c>
      <c r="F108" s="125">
        <v>2017</v>
      </c>
      <c r="G108" s="1422"/>
      <c r="H108" s="138" t="s">
        <v>125</v>
      </c>
      <c r="I108" s="133" t="s">
        <v>390</v>
      </c>
      <c r="J108" s="222" t="s">
        <v>417</v>
      </c>
      <c r="K108" s="356" t="s">
        <v>434</v>
      </c>
      <c r="L108" s="399" t="s">
        <v>434</v>
      </c>
      <c r="M108" s="386" t="s">
        <v>434</v>
      </c>
      <c r="N108" s="31">
        <v>0</v>
      </c>
      <c r="O108" s="538"/>
    </row>
    <row r="109" spans="1:18" s="4" customFormat="1" ht="38.25" x14ac:dyDescent="0.25">
      <c r="A109" s="82">
        <v>103</v>
      </c>
      <c r="B109" s="133" t="s">
        <v>293</v>
      </c>
      <c r="C109" s="133" t="s">
        <v>304</v>
      </c>
      <c r="D109" s="133" t="s">
        <v>330</v>
      </c>
      <c r="E109" s="122" t="s">
        <v>418</v>
      </c>
      <c r="F109" s="125">
        <v>2018</v>
      </c>
      <c r="G109" s="1422"/>
      <c r="H109" s="138" t="s">
        <v>125</v>
      </c>
      <c r="I109" s="133" t="s">
        <v>390</v>
      </c>
      <c r="J109" s="222" t="s">
        <v>419</v>
      </c>
      <c r="K109" s="356" t="s">
        <v>434</v>
      </c>
      <c r="L109" s="399" t="s">
        <v>434</v>
      </c>
      <c r="M109" s="386" t="s">
        <v>434</v>
      </c>
      <c r="N109" s="31">
        <v>0</v>
      </c>
      <c r="O109" s="538"/>
    </row>
    <row r="110" spans="1:18" s="4" customFormat="1" ht="38.25" x14ac:dyDescent="0.25">
      <c r="A110" s="82">
        <v>104</v>
      </c>
      <c r="B110" s="133" t="s">
        <v>293</v>
      </c>
      <c r="C110" s="133" t="s">
        <v>304</v>
      </c>
      <c r="D110" s="133" t="s">
        <v>330</v>
      </c>
      <c r="E110" s="122" t="s">
        <v>420</v>
      </c>
      <c r="F110" s="125">
        <v>2019</v>
      </c>
      <c r="G110" s="1422"/>
      <c r="H110" s="138" t="s">
        <v>125</v>
      </c>
      <c r="I110" s="133" t="s">
        <v>390</v>
      </c>
      <c r="J110" s="222" t="s">
        <v>421</v>
      </c>
      <c r="K110" s="356" t="s">
        <v>126</v>
      </c>
      <c r="L110" s="399" t="s">
        <v>434</v>
      </c>
      <c r="M110" s="386" t="s">
        <v>434</v>
      </c>
      <c r="N110" s="31">
        <v>0</v>
      </c>
      <c r="O110" s="538" t="s">
        <v>2632</v>
      </c>
    </row>
    <row r="111" spans="1:18" s="4" customFormat="1" ht="38.25" x14ac:dyDescent="0.25">
      <c r="A111" s="82">
        <v>105</v>
      </c>
      <c r="B111" s="133" t="s">
        <v>293</v>
      </c>
      <c r="C111" s="133" t="s">
        <v>304</v>
      </c>
      <c r="D111" s="133" t="s">
        <v>330</v>
      </c>
      <c r="E111" s="122" t="s">
        <v>422</v>
      </c>
      <c r="F111" s="125">
        <v>2020</v>
      </c>
      <c r="G111" s="1422"/>
      <c r="H111" s="138" t="s">
        <v>125</v>
      </c>
      <c r="I111" s="133" t="s">
        <v>390</v>
      </c>
      <c r="J111" s="222" t="s">
        <v>423</v>
      </c>
      <c r="K111" s="356" t="s">
        <v>126</v>
      </c>
      <c r="L111" s="399" t="s">
        <v>434</v>
      </c>
      <c r="M111" s="386" t="s">
        <v>126</v>
      </c>
      <c r="N111" s="31">
        <v>0</v>
      </c>
      <c r="O111" s="538"/>
    </row>
    <row r="112" spans="1:18" s="4" customFormat="1" ht="38.25" x14ac:dyDescent="0.25">
      <c r="A112" s="82">
        <v>106</v>
      </c>
      <c r="B112" s="133" t="s">
        <v>293</v>
      </c>
      <c r="C112" s="133" t="s">
        <v>304</v>
      </c>
      <c r="D112" s="133" t="s">
        <v>330</v>
      </c>
      <c r="E112" s="122" t="s">
        <v>424</v>
      </c>
      <c r="F112" s="125">
        <v>2021</v>
      </c>
      <c r="G112" s="1422"/>
      <c r="H112" s="138" t="s">
        <v>125</v>
      </c>
      <c r="I112" s="133" t="s">
        <v>390</v>
      </c>
      <c r="J112" s="222" t="s">
        <v>425</v>
      </c>
      <c r="K112" s="356" t="s">
        <v>126</v>
      </c>
      <c r="L112" s="399" t="s">
        <v>434</v>
      </c>
      <c r="M112" s="386" t="s">
        <v>126</v>
      </c>
      <c r="N112" s="31">
        <v>0</v>
      </c>
      <c r="O112" s="538"/>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356"/>
      <c r="L113" s="399" t="s">
        <v>434</v>
      </c>
      <c r="M113" s="386" t="s">
        <v>126</v>
      </c>
      <c r="N113" s="31">
        <v>0</v>
      </c>
      <c r="O113" s="538"/>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8" t="s">
        <v>126</v>
      </c>
      <c r="L114" s="396" t="s">
        <v>434</v>
      </c>
      <c r="M114" s="388" t="s">
        <v>126</v>
      </c>
      <c r="N114" s="31">
        <v>0</v>
      </c>
      <c r="O114" s="538"/>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48" t="s">
        <v>434</v>
      </c>
      <c r="L115" s="273" t="s">
        <v>125</v>
      </c>
      <c r="M115" s="553" t="s">
        <v>434</v>
      </c>
      <c r="N115" s="31">
        <v>0</v>
      </c>
      <c r="O115" s="538"/>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544"/>
      <c r="M116" s="371" t="s">
        <v>407</v>
      </c>
      <c r="N116" s="31">
        <v>0</v>
      </c>
      <c r="O116" s="538"/>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548" t="s">
        <v>407</v>
      </c>
      <c r="L117" s="544"/>
      <c r="M117" s="371" t="s">
        <v>407</v>
      </c>
      <c r="N117" s="31">
        <v>0</v>
      </c>
      <c r="O117" s="53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544"/>
      <c r="M118" s="371" t="s">
        <v>407</v>
      </c>
      <c r="N118" s="31">
        <v>0</v>
      </c>
      <c r="O118" s="538"/>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48" t="s">
        <v>407</v>
      </c>
      <c r="L119" s="544"/>
      <c r="M119" s="371" t="s">
        <v>407</v>
      </c>
      <c r="N119" s="31">
        <v>0</v>
      </c>
      <c r="O119" s="53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48" t="s">
        <v>135</v>
      </c>
      <c r="L120" s="396" t="s">
        <v>135</v>
      </c>
      <c r="M120" s="388" t="s">
        <v>135</v>
      </c>
      <c r="N120" s="31">
        <v>0</v>
      </c>
      <c r="O120" s="538"/>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48"/>
      <c r="L121" s="544"/>
      <c r="M121" s="371" t="s">
        <v>407</v>
      </c>
      <c r="N121" s="31">
        <v>0</v>
      </c>
      <c r="O121" s="538"/>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544"/>
      <c r="M122" s="371" t="s">
        <v>407</v>
      </c>
      <c r="N122" s="31">
        <v>0</v>
      </c>
      <c r="O122" s="538"/>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544"/>
      <c r="M123" s="371" t="s">
        <v>407</v>
      </c>
      <c r="N123" s="31">
        <v>0</v>
      </c>
      <c r="O123" s="538"/>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544"/>
      <c r="M124" s="371" t="s">
        <v>407</v>
      </c>
      <c r="N124" s="31">
        <v>0</v>
      </c>
      <c r="O124" s="538"/>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544"/>
      <c r="M125" s="371" t="s">
        <v>407</v>
      </c>
      <c r="N125" s="31">
        <v>0</v>
      </c>
      <c r="O125" s="538"/>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544"/>
      <c r="M126" s="371" t="s">
        <v>407</v>
      </c>
      <c r="N126" s="31">
        <v>0</v>
      </c>
      <c r="O126" s="53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48"/>
      <c r="L127" s="544"/>
      <c r="M127" s="371" t="s">
        <v>407</v>
      </c>
      <c r="N127" s="31">
        <v>0</v>
      </c>
      <c r="O127" s="538"/>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48"/>
      <c r="L128" s="544"/>
      <c r="M128" s="371" t="s">
        <v>407</v>
      </c>
      <c r="N128" s="31">
        <v>0</v>
      </c>
      <c r="O128" s="538"/>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7" t="s">
        <v>129</v>
      </c>
      <c r="L129" s="397" t="s">
        <v>129</v>
      </c>
      <c r="M129" s="390" t="s">
        <v>129</v>
      </c>
      <c r="N129" s="749">
        <v>0.1</v>
      </c>
      <c r="O129" s="538" t="s">
        <v>2633</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61">
        <v>14</v>
      </c>
      <c r="L130" s="554">
        <v>15</v>
      </c>
      <c r="M130" s="391">
        <v>7</v>
      </c>
      <c r="N130" s="392">
        <v>0.27999999999999997</v>
      </c>
      <c r="O130" s="538"/>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548">
        <v>1250</v>
      </c>
      <c r="L131" s="542">
        <v>17</v>
      </c>
      <c r="M131" s="381">
        <v>17</v>
      </c>
      <c r="N131" s="392">
        <v>0.3</v>
      </c>
      <c r="O131" s="538" t="s">
        <v>2634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539">
        <v>37500</v>
      </c>
      <c r="L132" s="542">
        <v>638</v>
      </c>
      <c r="M132" s="363">
        <v>638</v>
      </c>
      <c r="N132" s="31">
        <v>0</v>
      </c>
      <c r="O132" s="538"/>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548">
        <v>0</v>
      </c>
      <c r="L133" s="555">
        <v>0</v>
      </c>
      <c r="M133" s="381">
        <v>0</v>
      </c>
      <c r="N133" s="31">
        <v>0</v>
      </c>
      <c r="O133" s="538"/>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126</v>
      </c>
      <c r="L134" s="396" t="s">
        <v>135</v>
      </c>
      <c r="M134" s="218" t="s">
        <v>126</v>
      </c>
      <c r="N134" s="361">
        <v>0</v>
      </c>
      <c r="O134" s="538"/>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356" t="s">
        <v>126</v>
      </c>
      <c r="L135" s="393" t="s">
        <v>434</v>
      </c>
      <c r="M135" s="218" t="s">
        <v>434</v>
      </c>
      <c r="N135" s="31">
        <v>0</v>
      </c>
      <c r="O135" s="538"/>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356" t="s">
        <v>126</v>
      </c>
      <c r="L136" s="393" t="s">
        <v>434</v>
      </c>
      <c r="M136" s="218" t="s">
        <v>434</v>
      </c>
      <c r="N136" s="31">
        <v>0</v>
      </c>
      <c r="O136" s="538"/>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356" t="s">
        <v>126</v>
      </c>
      <c r="L137" s="393" t="s">
        <v>434</v>
      </c>
      <c r="M137" s="218" t="s">
        <v>126</v>
      </c>
      <c r="N137" s="31">
        <v>0</v>
      </c>
      <c r="O137" s="538" t="s">
        <v>2632</v>
      </c>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356" t="s">
        <v>126</v>
      </c>
      <c r="L138" s="393" t="s">
        <v>434</v>
      </c>
      <c r="M138" s="218" t="s">
        <v>126</v>
      </c>
      <c r="N138" s="31">
        <v>0</v>
      </c>
      <c r="O138" s="538"/>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356"/>
      <c r="L139" s="393" t="s">
        <v>434</v>
      </c>
      <c r="M139" s="218" t="s">
        <v>126</v>
      </c>
      <c r="N139" s="31">
        <v>0</v>
      </c>
      <c r="O139" s="538"/>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356" t="s">
        <v>434</v>
      </c>
      <c r="L140" s="273" t="s">
        <v>125</v>
      </c>
      <c r="M140" s="386" t="s">
        <v>407</v>
      </c>
      <c r="N140" s="31">
        <v>0</v>
      </c>
      <c r="O140" s="538"/>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48" t="s">
        <v>434</v>
      </c>
      <c r="L141" s="399"/>
      <c r="M141" s="395" t="s">
        <v>407</v>
      </c>
      <c r="N141" s="31">
        <v>0</v>
      </c>
      <c r="O141" s="538"/>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48" t="s">
        <v>434</v>
      </c>
      <c r="L142" s="399"/>
      <c r="M142" s="395" t="s">
        <v>407</v>
      </c>
      <c r="N142" s="31">
        <v>0</v>
      </c>
      <c r="O142" s="538"/>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56" t="s">
        <v>434</v>
      </c>
      <c r="L143" s="273" t="s">
        <v>125</v>
      </c>
      <c r="M143" s="395" t="s">
        <v>407</v>
      </c>
      <c r="N143" s="31">
        <v>0</v>
      </c>
      <c r="O143" s="538"/>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356" t="s">
        <v>126</v>
      </c>
      <c r="L144" s="399" t="s">
        <v>126</v>
      </c>
      <c r="M144" s="386" t="s">
        <v>126</v>
      </c>
      <c r="N144" s="31">
        <v>0</v>
      </c>
      <c r="O144" s="538"/>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539" t="s">
        <v>434</v>
      </c>
      <c r="L145" s="556">
        <v>0</v>
      </c>
      <c r="M145" s="395">
        <v>0</v>
      </c>
      <c r="N145" s="31">
        <v>0</v>
      </c>
      <c r="O145" s="538"/>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48" t="s">
        <v>135</v>
      </c>
      <c r="L146" s="396" t="s">
        <v>135</v>
      </c>
      <c r="M146" s="388" t="s">
        <v>135</v>
      </c>
      <c r="N146" s="31">
        <v>0</v>
      </c>
      <c r="O146" s="538"/>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48" t="s">
        <v>434</v>
      </c>
      <c r="L147" s="396" t="s">
        <v>126</v>
      </c>
      <c r="M147" s="388" t="s">
        <v>407</v>
      </c>
      <c r="N147" s="31">
        <v>0</v>
      </c>
      <c r="O147" s="538"/>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48" t="s">
        <v>434</v>
      </c>
      <c r="L148" s="396" t="s">
        <v>126</v>
      </c>
      <c r="M148" s="388" t="s">
        <v>407</v>
      </c>
      <c r="N148" s="31">
        <v>0</v>
      </c>
      <c r="O148" s="538"/>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48" t="s">
        <v>434</v>
      </c>
      <c r="L149" s="396" t="s">
        <v>126</v>
      </c>
      <c r="M149" s="388" t="s">
        <v>407</v>
      </c>
      <c r="N149" s="31">
        <v>0</v>
      </c>
      <c r="O149" s="538"/>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356" t="s">
        <v>129</v>
      </c>
      <c r="L150" s="399" t="s">
        <v>129</v>
      </c>
      <c r="M150" s="386" t="s">
        <v>129</v>
      </c>
      <c r="N150" s="361">
        <v>0.1</v>
      </c>
      <c r="O150" s="538" t="s">
        <v>2635</v>
      </c>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48" t="s">
        <v>2636</v>
      </c>
      <c r="L151" s="273" t="s">
        <v>125</v>
      </c>
      <c r="M151" s="48" t="s">
        <v>2636</v>
      </c>
      <c r="N151" s="31">
        <v>0</v>
      </c>
      <c r="O151" s="538"/>
    </row>
    <row r="152" spans="1:15" s="4" customFormat="1" ht="63.75" x14ac:dyDescent="0.25">
      <c r="A152" s="82">
        <v>146</v>
      </c>
      <c r="B152" s="133" t="s">
        <v>293</v>
      </c>
      <c r="C152" s="133" t="s">
        <v>508</v>
      </c>
      <c r="D152" s="133" t="s">
        <v>295</v>
      </c>
      <c r="E152" s="122">
        <v>46</v>
      </c>
      <c r="F152" s="125" t="s">
        <v>513</v>
      </c>
      <c r="G152" s="140">
        <v>25</v>
      </c>
      <c r="H152" s="152">
        <v>0.1</v>
      </c>
      <c r="I152" s="133" t="s">
        <v>177</v>
      </c>
      <c r="J152" s="141">
        <v>39</v>
      </c>
      <c r="K152" s="48" t="s">
        <v>126</v>
      </c>
      <c r="L152" s="396" t="s">
        <v>129</v>
      </c>
      <c r="M152" s="388" t="s">
        <v>129</v>
      </c>
      <c r="N152" s="361">
        <v>0.1</v>
      </c>
      <c r="O152" s="538" t="s">
        <v>2637</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126</v>
      </c>
      <c r="L153" s="396" t="s">
        <v>126</v>
      </c>
      <c r="M153" s="388" t="s">
        <v>126</v>
      </c>
      <c r="N153" s="361">
        <v>0</v>
      </c>
      <c r="O153" s="538"/>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8" t="s">
        <v>129</v>
      </c>
      <c r="L154" s="399" t="s">
        <v>126</v>
      </c>
      <c r="M154" s="386" t="s">
        <v>129</v>
      </c>
      <c r="N154" s="361">
        <v>0.25</v>
      </c>
      <c r="O154" s="538" t="s">
        <v>2638</v>
      </c>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48" t="s">
        <v>126</v>
      </c>
      <c r="L155" s="399" t="s">
        <v>126</v>
      </c>
      <c r="M155" s="386" t="s">
        <v>126</v>
      </c>
      <c r="N155" s="361">
        <v>0</v>
      </c>
      <c r="O155" s="538" t="s">
        <v>2639</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48" t="s">
        <v>129</v>
      </c>
      <c r="L156" s="396" t="s">
        <v>135</v>
      </c>
      <c r="M156" s="388" t="s">
        <v>129</v>
      </c>
      <c r="N156" s="361">
        <v>0.05</v>
      </c>
      <c r="O156" s="538"/>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126</v>
      </c>
      <c r="L157" s="396" t="s">
        <v>126</v>
      </c>
      <c r="M157" s="388" t="s">
        <v>129</v>
      </c>
      <c r="N157" s="31">
        <v>0</v>
      </c>
      <c r="O157" s="538"/>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129</v>
      </c>
      <c r="L158" s="396" t="s">
        <v>126</v>
      </c>
      <c r="M158" s="388" t="s">
        <v>129</v>
      </c>
      <c r="N158" s="31">
        <v>0</v>
      </c>
      <c r="O158" s="538"/>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8" t="s">
        <v>434</v>
      </c>
      <c r="L159" s="396" t="s">
        <v>126</v>
      </c>
      <c r="M159" s="388" t="s">
        <v>434</v>
      </c>
      <c r="N159" s="31">
        <v>0</v>
      </c>
      <c r="O159" s="538"/>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8" t="s">
        <v>126</v>
      </c>
      <c r="L160" s="396" t="s">
        <v>126</v>
      </c>
      <c r="M160" s="386" t="s">
        <v>126</v>
      </c>
      <c r="N160" s="31">
        <v>0</v>
      </c>
      <c r="O160" s="538"/>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356" t="s">
        <v>129</v>
      </c>
      <c r="L161" s="399" t="s">
        <v>129</v>
      </c>
      <c r="M161" s="386" t="s">
        <v>129</v>
      </c>
      <c r="N161" s="361">
        <v>0.1</v>
      </c>
      <c r="O161" s="538"/>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2640</v>
      </c>
      <c r="L162" s="273" t="s">
        <v>125</v>
      </c>
      <c r="M162" s="48" t="s">
        <v>2640</v>
      </c>
      <c r="N162" s="31">
        <v>0</v>
      </c>
      <c r="O162" s="538"/>
    </row>
    <row r="163" spans="1:15" s="4" customFormat="1" ht="25.5" x14ac:dyDescent="0.25">
      <c r="A163" s="82">
        <v>157</v>
      </c>
      <c r="B163" s="133" t="s">
        <v>293</v>
      </c>
      <c r="C163" s="133" t="s">
        <v>532</v>
      </c>
      <c r="D163" s="133" t="s">
        <v>295</v>
      </c>
      <c r="E163" s="122">
        <v>52</v>
      </c>
      <c r="F163" s="125" t="s">
        <v>537</v>
      </c>
      <c r="G163" s="140" t="s">
        <v>125</v>
      </c>
      <c r="H163" s="138" t="s">
        <v>125</v>
      </c>
      <c r="I163" s="133" t="s">
        <v>124</v>
      </c>
      <c r="J163" s="222">
        <v>45</v>
      </c>
      <c r="K163" s="356" t="s">
        <v>129</v>
      </c>
      <c r="L163" s="399" t="s">
        <v>129</v>
      </c>
      <c r="M163" s="386" t="s">
        <v>129</v>
      </c>
      <c r="N163" s="31">
        <v>0</v>
      </c>
      <c r="O163" s="538"/>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48" t="s">
        <v>129</v>
      </c>
      <c r="L164" s="273" t="s">
        <v>125</v>
      </c>
      <c r="M164" s="388" t="s">
        <v>129</v>
      </c>
      <c r="N164" s="361">
        <v>0.1</v>
      </c>
      <c r="O164" s="538"/>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48" t="s">
        <v>129</v>
      </c>
      <c r="L165" s="273" t="s">
        <v>125</v>
      </c>
      <c r="M165" s="388" t="s">
        <v>129</v>
      </c>
      <c r="N165" s="361">
        <v>0.25</v>
      </c>
      <c r="O165" s="538" t="s">
        <v>2641</v>
      </c>
    </row>
    <row r="166" spans="1:15" s="4" customFormat="1" ht="331.5" x14ac:dyDescent="0.25">
      <c r="A166" s="82">
        <v>160</v>
      </c>
      <c r="B166" s="133" t="s">
        <v>293</v>
      </c>
      <c r="C166" s="133" t="s">
        <v>532</v>
      </c>
      <c r="D166" s="133" t="s">
        <v>354</v>
      </c>
      <c r="E166" s="122">
        <v>54</v>
      </c>
      <c r="F166" s="125" t="s">
        <v>541</v>
      </c>
      <c r="G166" s="140">
        <v>33</v>
      </c>
      <c r="H166" s="152">
        <v>0.1</v>
      </c>
      <c r="I166" s="133" t="s">
        <v>177</v>
      </c>
      <c r="J166" s="222">
        <v>46</v>
      </c>
      <c r="K166" s="48" t="s">
        <v>129</v>
      </c>
      <c r="L166" s="396" t="s">
        <v>129</v>
      </c>
      <c r="M166" s="388" t="s">
        <v>129</v>
      </c>
      <c r="N166" s="361">
        <v>0.1</v>
      </c>
      <c r="O166" s="538" t="s">
        <v>2642</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356" t="s">
        <v>129</v>
      </c>
      <c r="L167" s="399" t="s">
        <v>129</v>
      </c>
      <c r="M167" s="386" t="s">
        <v>129</v>
      </c>
      <c r="N167" s="361">
        <v>0.1</v>
      </c>
      <c r="O167" s="538"/>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48" t="s">
        <v>2643</v>
      </c>
      <c r="L168" s="273" t="s">
        <v>125</v>
      </c>
      <c r="M168" s="48" t="s">
        <v>2643</v>
      </c>
      <c r="N168" s="31">
        <v>0</v>
      </c>
      <c r="O168" s="538" t="s">
        <v>2644</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48" t="s">
        <v>126</v>
      </c>
      <c r="L169" s="396" t="s">
        <v>129</v>
      </c>
      <c r="M169" s="388" t="s">
        <v>126</v>
      </c>
      <c r="N169" s="361">
        <v>0</v>
      </c>
      <c r="O169" s="538" t="s">
        <v>2645</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48" t="s">
        <v>129</v>
      </c>
      <c r="L170" s="273" t="s">
        <v>125</v>
      </c>
      <c r="M170" s="388" t="s">
        <v>129</v>
      </c>
      <c r="N170" s="361">
        <v>0.2</v>
      </c>
      <c r="O170" s="538"/>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48" t="s">
        <v>129</v>
      </c>
      <c r="L171" s="273" t="s">
        <v>125</v>
      </c>
      <c r="M171" s="388" t="s">
        <v>129</v>
      </c>
      <c r="N171" s="31">
        <v>0</v>
      </c>
      <c r="O171" s="538"/>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48" t="s">
        <v>129</v>
      </c>
      <c r="L172" s="273" t="s">
        <v>125</v>
      </c>
      <c r="M172" s="388" t="s">
        <v>129</v>
      </c>
      <c r="N172" s="31">
        <v>0</v>
      </c>
      <c r="O172" s="538"/>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48" t="s">
        <v>126</v>
      </c>
      <c r="L173" s="273" t="s">
        <v>125</v>
      </c>
      <c r="M173" s="388" t="s">
        <v>126</v>
      </c>
      <c r="N173" s="31">
        <v>0</v>
      </c>
      <c r="O173" s="538"/>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48" t="s">
        <v>126</v>
      </c>
      <c r="L174" s="273" t="s">
        <v>125</v>
      </c>
      <c r="M174" s="388" t="s">
        <v>126</v>
      </c>
      <c r="N174" s="31">
        <v>0</v>
      </c>
      <c r="O174" s="538"/>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48" t="s">
        <v>126</v>
      </c>
      <c r="L175" s="273" t="s">
        <v>125</v>
      </c>
      <c r="M175" s="388" t="s">
        <v>126</v>
      </c>
      <c r="N175" s="31">
        <v>0</v>
      </c>
      <c r="O175" s="538"/>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48" t="s">
        <v>129</v>
      </c>
      <c r="L176" s="273" t="s">
        <v>125</v>
      </c>
      <c r="M176" s="388" t="s">
        <v>129</v>
      </c>
      <c r="N176" s="31">
        <v>0</v>
      </c>
      <c r="O176" s="538"/>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16" t="s">
        <v>129</v>
      </c>
      <c r="L177" s="396" t="s">
        <v>135</v>
      </c>
      <c r="M177" s="293" t="s">
        <v>129</v>
      </c>
      <c r="N177" s="47">
        <v>0</v>
      </c>
      <c r="O177" s="102" t="s">
        <v>562</v>
      </c>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356" t="s">
        <v>129</v>
      </c>
      <c r="L178" s="399" t="s">
        <v>126</v>
      </c>
      <c r="M178" s="386" t="s">
        <v>129</v>
      </c>
      <c r="N178" s="361">
        <v>0.15</v>
      </c>
      <c r="O178" s="538" t="s">
        <v>2646</v>
      </c>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356" t="s">
        <v>129</v>
      </c>
      <c r="L179" s="399" t="s">
        <v>126</v>
      </c>
      <c r="M179" s="386" t="s">
        <v>129</v>
      </c>
      <c r="N179" s="361">
        <v>0.15</v>
      </c>
      <c r="O179" s="538" t="s">
        <v>2647</v>
      </c>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48" t="s">
        <v>126</v>
      </c>
      <c r="L180" s="396" t="s">
        <v>135</v>
      </c>
      <c r="M180" s="388" t="s">
        <v>129</v>
      </c>
      <c r="N180" s="361">
        <v>0.1</v>
      </c>
      <c r="O180" s="538"/>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48" t="s">
        <v>126</v>
      </c>
      <c r="L181" s="396" t="s">
        <v>129</v>
      </c>
      <c r="M181" s="388" t="s">
        <v>129</v>
      </c>
      <c r="N181" s="31">
        <v>0</v>
      </c>
      <c r="O181" s="538"/>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48" t="s">
        <v>126</v>
      </c>
      <c r="L182" s="396" t="s">
        <v>129</v>
      </c>
      <c r="M182" s="388" t="s">
        <v>129</v>
      </c>
      <c r="N182" s="31">
        <v>0</v>
      </c>
      <c r="O182" s="538"/>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48" t="s">
        <v>126</v>
      </c>
      <c r="L183" s="396" t="s">
        <v>129</v>
      </c>
      <c r="M183" s="388" t="s">
        <v>129</v>
      </c>
      <c r="N183" s="31">
        <v>0</v>
      </c>
      <c r="O183" s="538"/>
    </row>
    <row r="184" spans="1:15" s="4" customFormat="1" ht="51" x14ac:dyDescent="0.25">
      <c r="A184" s="82">
        <v>178</v>
      </c>
      <c r="B184" s="133" t="s">
        <v>293</v>
      </c>
      <c r="C184" s="133" t="s">
        <v>542</v>
      </c>
      <c r="D184" s="133" t="s">
        <v>515</v>
      </c>
      <c r="E184" s="122">
        <v>60</v>
      </c>
      <c r="F184" s="125" t="s">
        <v>576</v>
      </c>
      <c r="G184" s="140">
        <v>39</v>
      </c>
      <c r="H184" s="152">
        <v>0.1</v>
      </c>
      <c r="I184" s="133" t="s">
        <v>124</v>
      </c>
      <c r="J184" s="222">
        <v>51</v>
      </c>
      <c r="K184" s="356" t="s">
        <v>129</v>
      </c>
      <c r="L184" s="399" t="s">
        <v>129</v>
      </c>
      <c r="M184" s="386" t="s">
        <v>129</v>
      </c>
      <c r="N184" s="361">
        <v>0.1</v>
      </c>
      <c r="O184" s="538" t="s">
        <v>2648</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356" t="s">
        <v>135</v>
      </c>
      <c r="L185" s="552" t="s">
        <v>135</v>
      </c>
      <c r="M185" s="293" t="s">
        <v>135</v>
      </c>
      <c r="N185" s="31">
        <v>0</v>
      </c>
      <c r="O185" s="538"/>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356" t="s">
        <v>129</v>
      </c>
      <c r="L186" s="399" t="s">
        <v>129</v>
      </c>
      <c r="M186" s="386" t="s">
        <v>129</v>
      </c>
      <c r="N186" s="750">
        <v>0.125</v>
      </c>
      <c r="O186" s="76" t="s">
        <v>2649</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356" t="s">
        <v>129</v>
      </c>
      <c r="L187" s="399" t="s">
        <v>129</v>
      </c>
      <c r="M187" s="386" t="s">
        <v>129</v>
      </c>
      <c r="N187" s="750">
        <v>0.125</v>
      </c>
      <c r="O187" s="76" t="s">
        <v>2650</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356" t="s">
        <v>129</v>
      </c>
      <c r="L188" s="399" t="s">
        <v>129</v>
      </c>
      <c r="M188" s="386" t="s">
        <v>129</v>
      </c>
      <c r="N188" s="750">
        <v>0.125</v>
      </c>
      <c r="O188" s="76" t="s">
        <v>2651</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356" t="s">
        <v>129</v>
      </c>
      <c r="L189" s="399" t="s">
        <v>129</v>
      </c>
      <c r="M189" s="386" t="s">
        <v>129</v>
      </c>
      <c r="N189" s="750">
        <v>0.125</v>
      </c>
      <c r="O189" s="76" t="s">
        <v>2652</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356" t="s">
        <v>129</v>
      </c>
      <c r="L190" s="399" t="s">
        <v>129</v>
      </c>
      <c r="M190" s="386" t="s">
        <v>129</v>
      </c>
      <c r="N190" s="750">
        <v>0.125</v>
      </c>
      <c r="O190" s="76" t="s">
        <v>2653</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356" t="s">
        <v>129</v>
      </c>
      <c r="L191" s="399" t="s">
        <v>129</v>
      </c>
      <c r="M191" s="386" t="s">
        <v>129</v>
      </c>
      <c r="N191" s="750">
        <v>0.125</v>
      </c>
      <c r="O191" s="76" t="s">
        <v>2654</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356" t="s">
        <v>129</v>
      </c>
      <c r="L192" s="399" t="s">
        <v>129</v>
      </c>
      <c r="M192" s="386" t="s">
        <v>129</v>
      </c>
      <c r="N192" s="750">
        <v>0.125</v>
      </c>
      <c r="O192" s="76" t="s">
        <v>2655</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356" t="s">
        <v>129</v>
      </c>
      <c r="L193" s="399" t="s">
        <v>129</v>
      </c>
      <c r="M193" s="386" t="s">
        <v>129</v>
      </c>
      <c r="N193" s="750">
        <v>0.125</v>
      </c>
      <c r="O193" s="76" t="s">
        <v>2656</v>
      </c>
    </row>
    <row r="194" spans="1:15" s="4" customFormat="1" ht="76.5" x14ac:dyDescent="0.25">
      <c r="A194" s="82">
        <v>188</v>
      </c>
      <c r="B194" s="133" t="s">
        <v>601</v>
      </c>
      <c r="C194" s="133" t="s">
        <v>602</v>
      </c>
      <c r="D194" s="133" t="s">
        <v>603</v>
      </c>
      <c r="E194" s="122">
        <v>62</v>
      </c>
      <c r="F194" s="125" t="s">
        <v>604</v>
      </c>
      <c r="G194" s="140">
        <v>41</v>
      </c>
      <c r="H194" s="139">
        <v>0.1</v>
      </c>
      <c r="I194" s="133" t="s">
        <v>124</v>
      </c>
      <c r="J194" s="222">
        <v>53</v>
      </c>
      <c r="K194" s="356" t="s">
        <v>129</v>
      </c>
      <c r="L194" s="399" t="s">
        <v>129</v>
      </c>
      <c r="M194" s="386" t="s">
        <v>129</v>
      </c>
      <c r="N194" s="361">
        <v>0.1</v>
      </c>
      <c r="O194" s="538" t="s">
        <v>2657</v>
      </c>
    </row>
    <row r="195" spans="1:15" s="4" customFormat="1" ht="76.5" x14ac:dyDescent="0.25">
      <c r="A195" s="82">
        <v>189</v>
      </c>
      <c r="B195" s="133" t="s">
        <v>601</v>
      </c>
      <c r="C195" s="133" t="s">
        <v>602</v>
      </c>
      <c r="D195" s="133" t="s">
        <v>295</v>
      </c>
      <c r="E195" s="122" t="s">
        <v>606</v>
      </c>
      <c r="F195" s="125" t="s">
        <v>607</v>
      </c>
      <c r="G195" s="140" t="s">
        <v>125</v>
      </c>
      <c r="H195" s="138" t="s">
        <v>125</v>
      </c>
      <c r="I195" s="133" t="s">
        <v>166</v>
      </c>
      <c r="J195" s="222" t="s">
        <v>125</v>
      </c>
      <c r="K195" s="48" t="s">
        <v>129</v>
      </c>
      <c r="L195" s="273" t="s">
        <v>125</v>
      </c>
      <c r="M195" s="371" t="s">
        <v>2658</v>
      </c>
      <c r="N195" s="31">
        <v>0</v>
      </c>
      <c r="O195" s="538"/>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48" t="s">
        <v>129</v>
      </c>
      <c r="L196" s="273" t="s">
        <v>125</v>
      </c>
      <c r="M196" s="388" t="s">
        <v>129</v>
      </c>
      <c r="N196" s="31">
        <v>0</v>
      </c>
      <c r="O196" s="538"/>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356" t="s">
        <v>135</v>
      </c>
      <c r="L197" s="273" t="s">
        <v>125</v>
      </c>
      <c r="M197" s="386" t="s">
        <v>135</v>
      </c>
      <c r="N197" s="31">
        <v>0</v>
      </c>
      <c r="O197" s="538"/>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48" t="s">
        <v>129</v>
      </c>
      <c r="L198" s="273" t="s">
        <v>125</v>
      </c>
      <c r="M198" s="388" t="s">
        <v>129</v>
      </c>
      <c r="N198" s="750">
        <v>2.86E-2</v>
      </c>
      <c r="O198" s="538"/>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48" t="s">
        <v>129</v>
      </c>
      <c r="L199" s="273" t="s">
        <v>125</v>
      </c>
      <c r="M199" s="388" t="s">
        <v>129</v>
      </c>
      <c r="N199" s="750">
        <v>2.86E-2</v>
      </c>
      <c r="O199" s="538"/>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48" t="s">
        <v>129</v>
      </c>
      <c r="L200" s="273" t="s">
        <v>125</v>
      </c>
      <c r="M200" s="388" t="s">
        <v>129</v>
      </c>
      <c r="N200" s="750">
        <v>2.86E-2</v>
      </c>
      <c r="O200" s="538"/>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48" t="s">
        <v>129</v>
      </c>
      <c r="L201" s="273" t="s">
        <v>125</v>
      </c>
      <c r="M201" s="388" t="s">
        <v>129</v>
      </c>
      <c r="N201" s="750">
        <v>2.86E-2</v>
      </c>
      <c r="O201" s="538"/>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48" t="s">
        <v>126</v>
      </c>
      <c r="L202" s="273" t="s">
        <v>125</v>
      </c>
      <c r="M202" s="388" t="s">
        <v>129</v>
      </c>
      <c r="N202" s="750">
        <v>2.86E-2</v>
      </c>
      <c r="O202" s="538"/>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48" t="s">
        <v>126</v>
      </c>
      <c r="L203" s="273" t="s">
        <v>125</v>
      </c>
      <c r="M203" s="388" t="s">
        <v>126</v>
      </c>
      <c r="N203" s="361">
        <v>0</v>
      </c>
      <c r="O203" s="538"/>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48" t="s">
        <v>126</v>
      </c>
      <c r="L204" s="273" t="s">
        <v>125</v>
      </c>
      <c r="M204" s="388" t="s">
        <v>126</v>
      </c>
      <c r="N204" s="361">
        <v>0</v>
      </c>
      <c r="O204" s="538"/>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48" t="s">
        <v>129</v>
      </c>
      <c r="L205" s="273" t="s">
        <v>125</v>
      </c>
      <c r="M205" s="388" t="s">
        <v>129</v>
      </c>
      <c r="N205" s="750">
        <v>2.86E-2</v>
      </c>
      <c r="O205" s="538"/>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48" t="s">
        <v>126</v>
      </c>
      <c r="L206" s="273" t="s">
        <v>125</v>
      </c>
      <c r="M206" s="388" t="s">
        <v>126</v>
      </c>
      <c r="N206" s="361">
        <v>0</v>
      </c>
      <c r="O206" s="538"/>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48" t="s">
        <v>126</v>
      </c>
      <c r="L207" s="273" t="s">
        <v>125</v>
      </c>
      <c r="M207" s="388" t="s">
        <v>126</v>
      </c>
      <c r="N207" s="361">
        <v>0</v>
      </c>
      <c r="O207" s="538"/>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48" t="s">
        <v>126</v>
      </c>
      <c r="L208" s="273" t="s">
        <v>125</v>
      </c>
      <c r="M208" s="388" t="s">
        <v>126</v>
      </c>
      <c r="N208" s="361">
        <v>0</v>
      </c>
      <c r="O208" s="538"/>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48" t="s">
        <v>126</v>
      </c>
      <c r="L209" s="273" t="s">
        <v>125</v>
      </c>
      <c r="M209" s="388" t="s">
        <v>126</v>
      </c>
      <c r="N209" s="361">
        <v>0</v>
      </c>
      <c r="O209" s="538"/>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48" t="s">
        <v>129</v>
      </c>
      <c r="L210" s="273" t="s">
        <v>125</v>
      </c>
      <c r="M210" s="388" t="s">
        <v>129</v>
      </c>
      <c r="N210" s="750">
        <v>2.86E-2</v>
      </c>
      <c r="O210" s="538"/>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48" t="s">
        <v>129</v>
      </c>
      <c r="L211" s="273" t="s">
        <v>125</v>
      </c>
      <c r="M211" s="388" t="s">
        <v>129</v>
      </c>
      <c r="N211" s="750">
        <v>2.86E-2</v>
      </c>
      <c r="O211" s="538"/>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356" t="s">
        <v>1571</v>
      </c>
      <c r="L212" s="273" t="s">
        <v>125</v>
      </c>
      <c r="M212" s="398" t="s">
        <v>2659</v>
      </c>
      <c r="N212" s="31">
        <v>0</v>
      </c>
      <c r="O212" s="538"/>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16" t="s">
        <v>126</v>
      </c>
      <c r="L213" s="397" t="s">
        <v>129</v>
      </c>
      <c r="M213" s="390" t="s">
        <v>129</v>
      </c>
      <c r="N213" s="47">
        <v>0</v>
      </c>
      <c r="O213" s="102" t="s">
        <v>2660</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356" t="s">
        <v>126</v>
      </c>
      <c r="L214" s="397" t="s">
        <v>129</v>
      </c>
      <c r="M214" s="386" t="s">
        <v>129</v>
      </c>
      <c r="N214" s="31">
        <v>0</v>
      </c>
      <c r="O214" s="538"/>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356" t="s">
        <v>126</v>
      </c>
      <c r="L215" s="397" t="s">
        <v>129</v>
      </c>
      <c r="M215" s="386" t="s">
        <v>129</v>
      </c>
      <c r="N215" s="31">
        <v>0</v>
      </c>
      <c r="O215" s="538"/>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356" t="s">
        <v>126</v>
      </c>
      <c r="L216" s="397" t="s">
        <v>129</v>
      </c>
      <c r="M216" s="386" t="s">
        <v>129</v>
      </c>
      <c r="N216" s="31">
        <v>0</v>
      </c>
      <c r="O216" s="538"/>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356" t="s">
        <v>126</v>
      </c>
      <c r="L217" s="273" t="s">
        <v>125</v>
      </c>
      <c r="M217" s="386" t="s">
        <v>126</v>
      </c>
      <c r="N217" s="31">
        <v>0</v>
      </c>
      <c r="O217" s="538"/>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356" t="s">
        <v>126</v>
      </c>
      <c r="L218" s="273" t="s">
        <v>125</v>
      </c>
      <c r="M218" s="386" t="s">
        <v>126</v>
      </c>
      <c r="N218" s="31">
        <v>0</v>
      </c>
      <c r="O218" s="538"/>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356" t="s">
        <v>126</v>
      </c>
      <c r="L219" s="273" t="s">
        <v>125</v>
      </c>
      <c r="M219" s="386" t="s">
        <v>126</v>
      </c>
      <c r="N219" s="31">
        <v>0</v>
      </c>
      <c r="O219" s="538"/>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356" t="s">
        <v>126</v>
      </c>
      <c r="L220" s="273" t="s">
        <v>125</v>
      </c>
      <c r="M220" s="386" t="s">
        <v>126</v>
      </c>
      <c r="N220" s="31">
        <v>0</v>
      </c>
      <c r="O220" s="538"/>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356" t="s">
        <v>126</v>
      </c>
      <c r="L221" s="273" t="s">
        <v>125</v>
      </c>
      <c r="M221" s="386" t="s">
        <v>126</v>
      </c>
      <c r="N221" s="31">
        <v>0</v>
      </c>
      <c r="O221" s="538"/>
    </row>
    <row r="222" spans="1:15" s="4" customFormat="1" ht="127.5" x14ac:dyDescent="0.25">
      <c r="A222" s="82">
        <v>216</v>
      </c>
      <c r="B222" s="133" t="s">
        <v>601</v>
      </c>
      <c r="C222" s="133" t="s">
        <v>664</v>
      </c>
      <c r="D222" s="133" t="s">
        <v>354</v>
      </c>
      <c r="E222" s="122" t="s">
        <v>665</v>
      </c>
      <c r="F222" s="125" t="s">
        <v>666</v>
      </c>
      <c r="G222" s="140" t="s">
        <v>125</v>
      </c>
      <c r="H222" s="138" t="s">
        <v>125</v>
      </c>
      <c r="I222" s="133" t="s">
        <v>265</v>
      </c>
      <c r="J222" s="222">
        <v>55</v>
      </c>
      <c r="K222" s="356" t="s">
        <v>2661</v>
      </c>
      <c r="L222" s="557" t="s">
        <v>2662</v>
      </c>
      <c r="M222" s="398" t="s">
        <v>2663</v>
      </c>
      <c r="N222" s="31">
        <v>0</v>
      </c>
      <c r="O222" s="538"/>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356" t="s">
        <v>126</v>
      </c>
      <c r="L223" s="399" t="s">
        <v>129</v>
      </c>
      <c r="M223" s="386" t="s">
        <v>126</v>
      </c>
      <c r="N223" s="361">
        <v>0</v>
      </c>
      <c r="O223" s="538" t="s">
        <v>2664</v>
      </c>
    </row>
    <row r="224" spans="1:15" s="4" customFormat="1" ht="76.5" x14ac:dyDescent="0.25">
      <c r="A224" s="82">
        <v>218</v>
      </c>
      <c r="B224" s="133" t="s">
        <v>601</v>
      </c>
      <c r="C224" s="133" t="s">
        <v>602</v>
      </c>
      <c r="D224" s="133" t="s">
        <v>634</v>
      </c>
      <c r="E224" s="122">
        <v>68</v>
      </c>
      <c r="F224" s="125" t="s">
        <v>670</v>
      </c>
      <c r="G224" s="140">
        <v>44</v>
      </c>
      <c r="H224" s="152">
        <v>0.1</v>
      </c>
      <c r="I224" s="133" t="s">
        <v>124</v>
      </c>
      <c r="J224" s="222">
        <v>57</v>
      </c>
      <c r="K224" s="356" t="s">
        <v>126</v>
      </c>
      <c r="L224" s="399" t="s">
        <v>129</v>
      </c>
      <c r="M224" s="386" t="s">
        <v>126</v>
      </c>
      <c r="N224" s="361">
        <v>0</v>
      </c>
      <c r="O224" s="538"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356" t="s">
        <v>126</v>
      </c>
      <c r="L225" s="273" t="s">
        <v>125</v>
      </c>
      <c r="M225" s="386" t="s">
        <v>126</v>
      </c>
      <c r="N225" s="361">
        <v>0</v>
      </c>
      <c r="O225" s="538"/>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356" t="s">
        <v>126</v>
      </c>
      <c r="L226" s="273" t="s">
        <v>125</v>
      </c>
      <c r="M226" s="386" t="s">
        <v>126</v>
      </c>
      <c r="N226" s="31">
        <v>0</v>
      </c>
      <c r="O226" s="538"/>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356" t="s">
        <v>126</v>
      </c>
      <c r="L227" s="273" t="s">
        <v>125</v>
      </c>
      <c r="M227" s="386" t="s">
        <v>126</v>
      </c>
      <c r="N227" s="31">
        <v>0</v>
      </c>
      <c r="O227" s="538"/>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356" t="s">
        <v>126</v>
      </c>
      <c r="L228" s="273" t="s">
        <v>125</v>
      </c>
      <c r="M228" s="386" t="s">
        <v>126</v>
      </c>
      <c r="N228" s="31">
        <v>0</v>
      </c>
      <c r="O228" s="538"/>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548">
        <v>0</v>
      </c>
      <c r="L229" s="549">
        <v>0</v>
      </c>
      <c r="M229" s="380">
        <v>0</v>
      </c>
      <c r="N229" s="31">
        <v>0</v>
      </c>
      <c r="O229" s="538"/>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548">
        <v>0</v>
      </c>
      <c r="L230" s="542">
        <v>0</v>
      </c>
      <c r="M230" s="381">
        <v>0</v>
      </c>
      <c r="N230" s="31">
        <v>0</v>
      </c>
      <c r="O230" s="538"/>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356" t="s">
        <v>129</v>
      </c>
      <c r="L231" s="552" t="s">
        <v>135</v>
      </c>
      <c r="M231" s="386" t="s">
        <v>129</v>
      </c>
      <c r="N231" s="31">
        <v>0</v>
      </c>
      <c r="O231" s="538"/>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356" t="s">
        <v>126</v>
      </c>
      <c r="L232" s="399" t="s">
        <v>126</v>
      </c>
      <c r="M232" s="386" t="s">
        <v>126</v>
      </c>
      <c r="N232" s="31">
        <v>0</v>
      </c>
      <c r="O232" s="538"/>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356" t="s">
        <v>129</v>
      </c>
      <c r="L233" s="399" t="s">
        <v>129</v>
      </c>
      <c r="M233" s="386" t="s">
        <v>129</v>
      </c>
      <c r="N233" s="31">
        <v>0</v>
      </c>
      <c r="O233" s="558"/>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356" t="s">
        <v>129</v>
      </c>
      <c r="L234" s="399" t="s">
        <v>129</v>
      </c>
      <c r="M234" s="386" t="s">
        <v>129</v>
      </c>
      <c r="N234" s="31">
        <v>0</v>
      </c>
      <c r="O234" s="538"/>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356" t="s">
        <v>135</v>
      </c>
      <c r="L235" s="399" t="s">
        <v>135</v>
      </c>
      <c r="M235" s="386" t="s">
        <v>135</v>
      </c>
      <c r="N235" s="31">
        <v>0</v>
      </c>
      <c r="O235" s="538"/>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356" t="s">
        <v>129</v>
      </c>
      <c r="L236" s="399" t="s">
        <v>129</v>
      </c>
      <c r="M236" s="386" t="s">
        <v>129</v>
      </c>
      <c r="N236" s="31">
        <v>0</v>
      </c>
      <c r="O236" s="538" t="s">
        <v>2665</v>
      </c>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356" t="s">
        <v>126</v>
      </c>
      <c r="L237" s="399" t="s">
        <v>126</v>
      </c>
      <c r="M237" s="386" t="s">
        <v>126</v>
      </c>
      <c r="N237" s="31">
        <v>0</v>
      </c>
      <c r="O237" s="538"/>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356" t="s">
        <v>129</v>
      </c>
      <c r="L238" s="399" t="s">
        <v>129</v>
      </c>
      <c r="M238" s="386" t="s">
        <v>129</v>
      </c>
      <c r="N238" s="31">
        <v>0</v>
      </c>
      <c r="O238" s="538"/>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356"/>
      <c r="L239" s="273"/>
      <c r="M239" s="386" t="s">
        <v>126</v>
      </c>
      <c r="N239" s="31">
        <v>0</v>
      </c>
      <c r="O239" s="538"/>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356"/>
      <c r="L240" s="273"/>
      <c r="M240" s="386" t="s">
        <v>126</v>
      </c>
      <c r="N240" s="31">
        <v>0</v>
      </c>
      <c r="O240" s="538"/>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356"/>
      <c r="L241" s="273"/>
      <c r="M241" s="386" t="s">
        <v>126</v>
      </c>
      <c r="N241" s="31">
        <v>0</v>
      </c>
      <c r="O241" s="538"/>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356"/>
      <c r="L242" s="273"/>
      <c r="M242" s="386" t="s">
        <v>126</v>
      </c>
      <c r="N242" s="31">
        <v>0</v>
      </c>
      <c r="O242" s="538"/>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356"/>
      <c r="L243" s="273"/>
      <c r="M243" s="386" t="s">
        <v>129</v>
      </c>
      <c r="N243" s="31">
        <v>0</v>
      </c>
      <c r="O243" s="538" t="s">
        <v>2666</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356" t="s">
        <v>129</v>
      </c>
      <c r="L244" s="273"/>
      <c r="M244" s="386" t="s">
        <v>129</v>
      </c>
      <c r="N244" s="31">
        <v>0</v>
      </c>
      <c r="O244" s="538"/>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356" t="s">
        <v>129</v>
      </c>
      <c r="L245" s="273" t="s">
        <v>125</v>
      </c>
      <c r="M245" s="386" t="s">
        <v>129</v>
      </c>
      <c r="N245" s="361">
        <v>0.1</v>
      </c>
      <c r="O245" s="538"/>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356" t="s">
        <v>129</v>
      </c>
      <c r="L246" s="273" t="s">
        <v>125</v>
      </c>
      <c r="M246" s="386" t="s">
        <v>129</v>
      </c>
      <c r="N246" s="31">
        <v>0</v>
      </c>
      <c r="O246" s="538"/>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356" t="s">
        <v>129</v>
      </c>
      <c r="L247" s="273" t="s">
        <v>125</v>
      </c>
      <c r="M247" s="386" t="s">
        <v>129</v>
      </c>
      <c r="N247" s="31">
        <v>0</v>
      </c>
      <c r="O247" s="538"/>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356" t="s">
        <v>129</v>
      </c>
      <c r="L248" s="273" t="s">
        <v>125</v>
      </c>
      <c r="M248" s="386" t="s">
        <v>129</v>
      </c>
      <c r="N248" s="31">
        <v>0</v>
      </c>
      <c r="O248" s="538"/>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356" t="s">
        <v>129</v>
      </c>
      <c r="L249" s="273" t="s">
        <v>125</v>
      </c>
      <c r="M249" s="386" t="s">
        <v>129</v>
      </c>
      <c r="N249" s="31">
        <v>0</v>
      </c>
      <c r="O249" s="538"/>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356" t="s">
        <v>129</v>
      </c>
      <c r="L250" s="399" t="s">
        <v>129</v>
      </c>
      <c r="M250" s="386" t="s">
        <v>129</v>
      </c>
      <c r="N250" s="361">
        <v>0.25</v>
      </c>
      <c r="O250" s="538"/>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356" t="s">
        <v>129</v>
      </c>
      <c r="L251" s="399" t="s">
        <v>129</v>
      </c>
      <c r="M251" s="386" t="s">
        <v>129</v>
      </c>
      <c r="N251" s="31">
        <v>0</v>
      </c>
      <c r="O251" s="538"/>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356" t="s">
        <v>126</v>
      </c>
      <c r="L252" s="399" t="s">
        <v>126</v>
      </c>
      <c r="M252" s="386" t="s">
        <v>126</v>
      </c>
      <c r="N252" s="31">
        <v>0</v>
      </c>
      <c r="O252" s="538"/>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356" t="s">
        <v>126</v>
      </c>
      <c r="L253" s="399" t="s">
        <v>126</v>
      </c>
      <c r="M253" s="386" t="s">
        <v>126</v>
      </c>
      <c r="N253" s="31">
        <v>0</v>
      </c>
      <c r="O253" s="538"/>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356" t="s">
        <v>126</v>
      </c>
      <c r="L254" s="399" t="s">
        <v>129</v>
      </c>
      <c r="M254" s="386" t="s">
        <v>129</v>
      </c>
      <c r="N254" s="31">
        <v>0</v>
      </c>
      <c r="O254" s="538"/>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356" t="s">
        <v>129</v>
      </c>
      <c r="L255" s="399" t="s">
        <v>129</v>
      </c>
      <c r="M255" s="386" t="s">
        <v>129</v>
      </c>
      <c r="N255" s="361">
        <v>0.1</v>
      </c>
      <c r="O255" s="538"/>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356" t="s">
        <v>129</v>
      </c>
      <c r="L256" s="399" t="s">
        <v>129</v>
      </c>
      <c r="M256" s="386" t="s">
        <v>129</v>
      </c>
      <c r="N256" s="361">
        <v>0.1</v>
      </c>
      <c r="O256" s="538" t="s">
        <v>2667</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356" t="s">
        <v>129</v>
      </c>
      <c r="L257" s="399" t="s">
        <v>129</v>
      </c>
      <c r="M257" s="386" t="s">
        <v>129</v>
      </c>
      <c r="N257" s="361">
        <v>0.1</v>
      </c>
      <c r="O257" s="538" t="s">
        <v>2668</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59">
        <v>0.86</v>
      </c>
      <c r="L258" s="560">
        <v>0.05</v>
      </c>
      <c r="M258" s="401">
        <v>0.05</v>
      </c>
      <c r="N258" s="60">
        <v>0</v>
      </c>
      <c r="O258" s="561" t="s">
        <v>2669</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548" t="s">
        <v>2670</v>
      </c>
      <c r="L259" s="542">
        <v>437</v>
      </c>
      <c r="M259" s="553">
        <v>437</v>
      </c>
      <c r="N259" s="31">
        <v>0</v>
      </c>
      <c r="O259" s="562">
        <v>195</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548">
        <v>240</v>
      </c>
      <c r="L260" s="542">
        <v>242</v>
      </c>
      <c r="M260" s="553">
        <v>242</v>
      </c>
      <c r="N260" s="31">
        <v>0</v>
      </c>
      <c r="O260" s="538"/>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356" t="s">
        <v>135</v>
      </c>
      <c r="L261" s="399" t="s">
        <v>135</v>
      </c>
      <c r="M261" s="386" t="s">
        <v>135</v>
      </c>
      <c r="N261" s="31">
        <v>0</v>
      </c>
      <c r="O261" s="538"/>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356" t="s">
        <v>129</v>
      </c>
      <c r="L262" s="399" t="s">
        <v>129</v>
      </c>
      <c r="M262" s="386" t="s">
        <v>129</v>
      </c>
      <c r="N262" s="1597">
        <v>0.3</v>
      </c>
      <c r="O262" s="538" t="s">
        <v>2671</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356" t="s">
        <v>129</v>
      </c>
      <c r="L263" s="399" t="s">
        <v>129</v>
      </c>
      <c r="M263" s="386" t="s">
        <v>126</v>
      </c>
      <c r="N263" s="1598"/>
      <c r="O263" s="538" t="s">
        <v>2672</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356" t="s">
        <v>126</v>
      </c>
      <c r="L264" s="399" t="s">
        <v>129</v>
      </c>
      <c r="M264" s="386" t="s">
        <v>129</v>
      </c>
      <c r="N264" s="1597">
        <v>0.3</v>
      </c>
      <c r="O264" s="538" t="s">
        <v>2673</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356" t="s">
        <v>129</v>
      </c>
      <c r="L265" s="399" t="s">
        <v>129</v>
      </c>
      <c r="M265" s="386" t="s">
        <v>129</v>
      </c>
      <c r="N265" s="1598"/>
      <c r="O265" s="538" t="s">
        <v>2674</v>
      </c>
    </row>
    <row r="266" spans="1:15" x14ac:dyDescent="0.25">
      <c r="O266" s="7"/>
    </row>
    <row r="267" spans="1:15" x14ac:dyDescent="0.25">
      <c r="O267" s="7"/>
    </row>
    <row r="268" spans="1:15" x14ac:dyDescent="0.25">
      <c r="O268" s="7"/>
    </row>
    <row r="269" spans="1:15" x14ac:dyDescent="0.25">
      <c r="O269" s="7"/>
    </row>
    <row r="270" spans="1:15" x14ac:dyDescent="0.25">
      <c r="O270" s="7"/>
    </row>
    <row r="271" spans="1:15" x14ac:dyDescent="0.25">
      <c r="O271" s="7"/>
    </row>
    <row r="272" spans="1:15" x14ac:dyDescent="0.25">
      <c r="O272" s="7"/>
    </row>
    <row r="273" spans="14:15" x14ac:dyDescent="0.25">
      <c r="O273" s="7"/>
    </row>
    <row r="274" spans="14:15" x14ac:dyDescent="0.25">
      <c r="O274" s="7"/>
    </row>
    <row r="275" spans="14:15" x14ac:dyDescent="0.25">
      <c r="N275" s="344"/>
      <c r="O275" s="7"/>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9BAE223C-37C0-4F3D-99D7-E6EE8C3B72DA}">
      <formula1>"0%,20%"</formula1>
    </dataValidation>
    <dataValidation type="list" allowBlank="1" showInputMessage="1" showErrorMessage="1" sqref="N131" xr:uid="{899D46BD-B865-465B-9087-2A554C90D73C}">
      <formula1>"0%,30%"</formula1>
    </dataValidation>
    <dataValidation type="list" allowBlank="1" showInputMessage="1" showErrorMessage="1" sqref="N100" xr:uid="{2438ECF9-5DC5-4D1C-A2C1-75D061A59FE7}">
      <formula1>"0%,20%,39%,50%"</formula1>
    </dataValidation>
    <dataValidation type="whole" allowBlank="1" showInputMessage="1" showErrorMessage="1" sqref="I130 M197 K225 K197 K235:M235 K261:M261 K185:M185 L231 K114:M114 L130:M130" xr:uid="{91E85017-9769-470C-8DE9-9C3D0B1FEB91}">
      <formula1>0</formula1>
      <formula2>10000000</formula2>
    </dataValidation>
    <dataValidation type="list" allowBlank="1" showInputMessage="1" showErrorMessage="1" sqref="K135:K138 L178:M179 K94:M97 K114:M114" xr:uid="{D3F454B3-C90E-4730-A0A6-8669D0B9B6CB}">
      <formula1>"SI,NO,NO APLICA"</formula1>
    </dataValidation>
    <dataValidation type="list" allowBlank="1" showInputMessage="1" showErrorMessage="1" sqref="I129 M7:M9 L236:L238 K178:K179 K223:L224 K231 K217 K18:K19 K7:K9 K23:K24 K11:K16 K236:K244 M23:M24 K161:M161 K186:M194 K256:M257 K262:M265 K21:M21 L129:M129 K65:M65 K163:M163 K57:M57 K87:M92 K45:M55 K144:M144 K69:M69 K150:M150 K167:M167 K184:M184 M18:M19 M11:M16 M231 M223:M228 M236:M244 M217" xr:uid="{3DBFA96A-EA7F-4EC4-8AFF-2FF4B7280EB8}">
      <formula1>"SI,NO"</formula1>
    </dataValidation>
    <dataValidation type="list" allowBlank="1" showInputMessage="1" showErrorMessage="1" sqref="K100:K101 L101 K139:L139 M159:M160 L135:L138 K159 L154:M155 K103:M113 M134:M139 K98:M98 M100:M101" xr:uid="{556F0878-A9BA-44C2-9D34-4DE077BD3DEF}">
      <formula1>"SI,NO,NO APLICA,VACIO"</formula1>
    </dataValidation>
    <dataValidation type="list" allowBlank="1" showInputMessage="1" showErrorMessage="1" sqref="K143 L250:L255 M156:M158 K121:K128 K214:K216 K25:K33 L141:L142 M180:M183 L157:L160 L181:L183 L169 M164:M166 M169:M177 K226:K228 K35:K37 K59 K66 K71 K73 K160 K164:K166 K169:K176 K180:K183 K196 K198:K211 K245:K255 K152:K158 K218:K221 K140 L152:M153 L36:L37 L166 M140 K232:M234 K147:M149 L213:M216 K99:M99 K63:M63 K39:M41 M25:M33 M245:M255 M198:M211 M196 M35:M37 M71 M218:M221 M66 M73 M59" xr:uid="{3D4E2A97-02F8-4F07-AAE7-AE04749A95EA}">
      <formula1>"SI,NO,VACIO"</formula1>
    </dataValidation>
  </dataValidations>
  <hyperlinks>
    <hyperlink ref="O66" r:id="rId1" xr:uid="{B287B8F1-1A2C-470D-BDDD-2074C42A4CB9}"/>
    <hyperlink ref="O73" r:id="rId2" xr:uid="{4C683FB8-3AB9-4DC9-8073-B47BCC5ADF9B}"/>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0"/>
  </sheetPr>
  <dimension ref="A1:V91"/>
  <sheetViews>
    <sheetView showGridLines="0" topLeftCell="J44" zoomScale="95" zoomScaleNormal="9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0.87000000000000011</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+'1020 IDARTES Ver.'!N7</f>
        <v>0.4</v>
      </c>
      <c r="Q2" s="301" t="s">
        <v>778</v>
      </c>
      <c r="R2" s="302" t="s">
        <v>1588</v>
      </c>
      <c r="S2" s="302" t="s">
        <v>1589</v>
      </c>
      <c r="T2" s="302" t="s">
        <v>1590</v>
      </c>
      <c r="U2" s="302" t="s">
        <v>1590</v>
      </c>
      <c r="V2" s="302" t="s">
        <v>1588</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+'1020 IDARTES Ver.'!N11</f>
        <v>0.2</v>
      </c>
      <c r="Q3" s="301" t="s">
        <v>786</v>
      </c>
      <c r="R3" s="302" t="s">
        <v>2675</v>
      </c>
      <c r="S3" s="302" t="s">
        <v>2675</v>
      </c>
      <c r="T3" s="302" t="s">
        <v>2675</v>
      </c>
      <c r="U3" s="302" t="s">
        <v>2212</v>
      </c>
      <c r="V3" s="302" t="s">
        <v>1593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+'1020 IDARTES Ver.'!N17</f>
        <v>0.05</v>
      </c>
      <c r="Q4" s="301" t="s">
        <v>791</v>
      </c>
      <c r="R4" s="302" t="s">
        <v>2676</v>
      </c>
      <c r="S4" s="302" t="s">
        <v>2677</v>
      </c>
      <c r="T4" s="302" t="s">
        <v>1597</v>
      </c>
      <c r="U4" s="302" t="s">
        <v>1328</v>
      </c>
      <c r="V4" s="302" t="s">
        <v>2678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+'1020 IDARTES Ver.'!N20</f>
        <v>0.15</v>
      </c>
      <c r="Q5" s="301" t="s">
        <v>799</v>
      </c>
      <c r="R5" s="301">
        <v>0.18</v>
      </c>
      <c r="S5" s="301">
        <v>0.27</v>
      </c>
      <c r="T5" s="301">
        <v>0.71</v>
      </c>
      <c r="U5" s="301">
        <v>0.76</v>
      </c>
      <c r="V5" s="301">
        <f>+D91</f>
        <v>0.78214026262626279</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+'1020 IDARTES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+'1020 IDARTES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+'1020 IDARTES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+'1020 IDARTES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+'1020 IDARTES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+'1020 IDARTES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+'1020 IDARTES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+'1020 IDARTES Ver.'!N63</f>
        <v>0.3</v>
      </c>
    </row>
    <row r="16" spans="1:22" ht="15.75"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0.74744444444444447</v>
      </c>
      <c r="E17" s="1440" t="s">
        <v>821</v>
      </c>
      <c r="F17" s="1443" t="s">
        <v>294</v>
      </c>
      <c r="G17" s="1503">
        <v>0.15</v>
      </c>
      <c r="H17" s="1506">
        <f>+M20</f>
        <v>1</v>
      </c>
      <c r="I17" s="1509">
        <f>+O20</f>
        <v>0.54666666666666663</v>
      </c>
      <c r="J17" s="1512">
        <f>+I17/H17</f>
        <v>0.54666666666666663</v>
      </c>
      <c r="K17" s="25" t="s">
        <v>822</v>
      </c>
      <c r="L17" s="25" t="s">
        <v>804</v>
      </c>
      <c r="M17" s="167">
        <v>0.1</v>
      </c>
      <c r="N17" s="168">
        <f>+M17*G$17*C$17</f>
        <v>8.2500000000000004E-3</v>
      </c>
      <c r="O17" s="169">
        <f>+'1020 IDARTES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+'1020 IDARTES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+'1020 IDARTES Ver.'!N68</f>
        <v>0.39666666666666667</v>
      </c>
    </row>
    <row r="20" spans="1:15" ht="15.75" thickBot="1" x14ac:dyDescent="0.3">
      <c r="A20" s="1441"/>
      <c r="B20" s="1452"/>
      <c r="C20" s="1455"/>
      <c r="D20" s="1458"/>
      <c r="E20" s="1442"/>
      <c r="F20" s="1445"/>
      <c r="G20" s="1505"/>
      <c r="H20" s="1508"/>
      <c r="I20" s="1511"/>
      <c r="J20" s="1514"/>
      <c r="K20" s="97" t="s">
        <v>800</v>
      </c>
      <c r="L20" s="98">
        <f>+O20/M20</f>
        <v>0.54666666666666663</v>
      </c>
      <c r="M20" s="99">
        <f>SUM(M17:M19)</f>
        <v>1</v>
      </c>
      <c r="N20" s="100">
        <f>SUM(N17:N19)</f>
        <v>8.2500000000000004E-2</v>
      </c>
      <c r="O20" s="174">
        <f>+O17+O18+O19</f>
        <v>0.54666666666666663</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+'1020 IDARTES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+'1020 IDARTES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+'1020 IDARTES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+'1020 IDARTES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0.67999999999999994</v>
      </c>
      <c r="J27" s="1499">
        <f>+I27/H27</f>
        <v>0.67999999999999994</v>
      </c>
      <c r="K27" s="28" t="s">
        <v>840</v>
      </c>
      <c r="L27" s="28" t="s">
        <v>841</v>
      </c>
      <c r="M27" s="179">
        <v>0.1</v>
      </c>
      <c r="N27" s="180">
        <f>+M27*G$27*C$17</f>
        <v>1.1000000000000003E-2</v>
      </c>
      <c r="O27" s="177">
        <f>+'1020 IDARTES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+'1020 IDARTES Ver.'!N130</f>
        <v>0.27999999999999997</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+'1020 IDARTES Ver.'!N131</f>
        <v>0.3</v>
      </c>
    </row>
    <row r="30" spans="1:15" ht="15.75" thickBot="1" x14ac:dyDescent="0.3">
      <c r="A30" s="1441"/>
      <c r="B30" s="1452"/>
      <c r="C30" s="1455"/>
      <c r="D30" s="1458"/>
      <c r="E30" s="1442"/>
      <c r="F30" s="1445"/>
      <c r="G30" s="1505"/>
      <c r="H30" s="1508"/>
      <c r="I30" s="1501"/>
      <c r="J30" s="1502"/>
      <c r="K30" s="97" t="s">
        <v>800</v>
      </c>
      <c r="L30" s="98">
        <f>+O30/M30</f>
        <v>0.67999999999999994</v>
      </c>
      <c r="M30" s="99">
        <f>SUM(M27:M29)</f>
        <v>1</v>
      </c>
      <c r="N30" s="100">
        <f>SUM(N27:N29)</f>
        <v>0.11000000000000001</v>
      </c>
      <c r="O30" s="174">
        <f>+O27+O28+O29</f>
        <v>0.67999999999999994</v>
      </c>
    </row>
    <row r="31" spans="1:15" ht="15" customHeight="1" x14ac:dyDescent="0.25">
      <c r="A31" s="1441"/>
      <c r="B31" s="1452"/>
      <c r="C31" s="1455"/>
      <c r="D31" s="1458"/>
      <c r="E31" s="1440" t="s">
        <v>846</v>
      </c>
      <c r="F31" s="1443" t="s">
        <v>847</v>
      </c>
      <c r="G31" s="1503">
        <v>0.1</v>
      </c>
      <c r="H31" s="1506">
        <f>SUM(M31:M33)</f>
        <v>0.45</v>
      </c>
      <c r="I31" s="1499">
        <f>SUM(O31+O32+O33)</f>
        <v>0.2</v>
      </c>
      <c r="J31" s="1499">
        <f>+I31/H31</f>
        <v>0.44444444444444448</v>
      </c>
      <c r="K31" s="28" t="s">
        <v>848</v>
      </c>
      <c r="L31" s="28" t="s">
        <v>804</v>
      </c>
      <c r="M31" s="179">
        <v>0.1</v>
      </c>
      <c r="N31" s="180">
        <f>+(M31/H31)*G$31*C$17</f>
        <v>1.2222222222222226E-2</v>
      </c>
      <c r="O31" s="177">
        <f>+'1020 IDARTES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+'1020 IDARTES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+'1020 IDARTES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+'1020 IDARTES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+'1020 IDARTES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+'1020 IDARTES Ver.'!N156</f>
        <v>0.05</v>
      </c>
    </row>
    <row r="37" spans="1:15" ht="15.75" thickBot="1" x14ac:dyDescent="0.3">
      <c r="A37" s="1441"/>
      <c r="B37" s="1452"/>
      <c r="C37" s="1455"/>
      <c r="D37" s="1458"/>
      <c r="E37" s="1442"/>
      <c r="F37" s="1445"/>
      <c r="G37" s="1505"/>
      <c r="H37" s="1508"/>
      <c r="I37" s="1501"/>
      <c r="J37" s="1502"/>
      <c r="K37" s="97" t="s">
        <v>800</v>
      </c>
      <c r="L37" s="98">
        <f>+O37/M37</f>
        <v>0.5</v>
      </c>
      <c r="M37" s="99">
        <f>SUM(M31:M36)</f>
        <v>1</v>
      </c>
      <c r="N37" s="100">
        <f>SUM(N31:N33)</f>
        <v>5.5000000000000014E-2</v>
      </c>
      <c r="O37" s="174">
        <f>+O31+O32+O33+O34+O35+O36</f>
        <v>0.5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+'1020 IDARTES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+'1020 IDARTES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+'1020 IDARTES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+'1020 IDARTES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+'1020 IDARTES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+'1020 IDARTES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+'1020 IDARTES Ver.'!N255</f>
        <v>0.1</v>
      </c>
    </row>
    <row r="45" spans="1:15" ht="15.75" thickBot="1" x14ac:dyDescent="0.3">
      <c r="A45" s="1441"/>
      <c r="B45" s="1452"/>
      <c r="C45" s="1455"/>
      <c r="D45" s="1458"/>
      <c r="E45" s="1442"/>
      <c r="F45" s="1445"/>
      <c r="G45" s="1505"/>
      <c r="H45" s="1508"/>
      <c r="I45" s="1501"/>
      <c r="J45" s="1502"/>
      <c r="K45" s="97" t="s">
        <v>800</v>
      </c>
      <c r="L45" s="98">
        <f>+O45/M45</f>
        <v>1</v>
      </c>
      <c r="M45" s="99">
        <f>SUM(M38:M44)</f>
        <v>0.99999999999999989</v>
      </c>
      <c r="N45" s="100">
        <f>SUM(N38:N41)</f>
        <v>0.11000000000000001</v>
      </c>
      <c r="O45" s="174">
        <f>+O38+O39+O40+O41+O42+O43+O44</f>
        <v>1</v>
      </c>
    </row>
    <row r="46" spans="1:15" ht="15" customHeight="1" x14ac:dyDescent="0.25">
      <c r="A46" s="1441"/>
      <c r="B46" s="1452"/>
      <c r="C46" s="1455"/>
      <c r="D46" s="1458"/>
      <c r="E46" s="1440" t="s">
        <v>874</v>
      </c>
      <c r="F46" s="1443" t="s">
        <v>875</v>
      </c>
      <c r="G46" s="1503">
        <v>0.1</v>
      </c>
      <c r="H46" s="1522">
        <f>SUM(M46:M52)/2</f>
        <v>0.5</v>
      </c>
      <c r="I46" s="1509">
        <f>SUM(O46+O47+O48+O49+O50+O51+O52)/2</f>
        <v>0.4</v>
      </c>
      <c r="J46" s="1509">
        <f>+I46/H46</f>
        <v>0.8</v>
      </c>
      <c r="K46" s="28" t="s">
        <v>876</v>
      </c>
      <c r="L46" s="28" t="s">
        <v>804</v>
      </c>
      <c r="M46" s="179">
        <v>0.1</v>
      </c>
      <c r="N46" s="176">
        <f>+(M46/H46)*G$46*C$17</f>
        <v>1.1000000000000003E-2</v>
      </c>
      <c r="O46" s="177">
        <f>+'1020 IDARTES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+'1020 IDARTES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+'1020 IDARTES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+'1020 IDARTES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+'1020 IDARTES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+'1020 IDARTES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+'1020 IDARTES Ver.'!N184</f>
        <v>0.1</v>
      </c>
    </row>
    <row r="53" spans="1:15" ht="15.75" thickBot="1" x14ac:dyDescent="0.3">
      <c r="A53" s="1441"/>
      <c r="B53" s="1452"/>
      <c r="C53" s="1455"/>
      <c r="D53" s="1458"/>
      <c r="E53" s="1442"/>
      <c r="F53" s="1445"/>
      <c r="G53" s="1505"/>
      <c r="H53" s="1524"/>
      <c r="I53" s="1511"/>
      <c r="J53" s="1511"/>
      <c r="K53" s="97" t="s">
        <v>800</v>
      </c>
      <c r="L53" s="98">
        <f>+O53/M53</f>
        <v>0.8</v>
      </c>
      <c r="M53" s="99">
        <f>SUM(M46:M52)</f>
        <v>1</v>
      </c>
      <c r="N53" s="100">
        <f>SUM(N46:N52)/2</f>
        <v>5.5000000000000007E-2</v>
      </c>
      <c r="O53" s="174">
        <f>+O46+O47+O48+O49+O50+O51+O52</f>
        <v>0.8</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+'1020 IDARTES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+'1020 IDARTES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+'1020 IDARTES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+'1020 IDARTES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+'1020 IDARTES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+'1020 IDARTES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+'1020 IDARTES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+'1020 IDARTES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0.70045818181818187</v>
      </c>
      <c r="E63" s="1492" t="s">
        <v>133</v>
      </c>
      <c r="F63" s="1443" t="s">
        <v>900</v>
      </c>
      <c r="G63" s="1503">
        <v>0.3</v>
      </c>
      <c r="H63" s="1516">
        <f>+M81</f>
        <v>1</v>
      </c>
      <c r="I63" s="1528">
        <f>+O81</f>
        <v>0.32880000000000009</v>
      </c>
      <c r="J63" s="1519">
        <f>+I63/H63</f>
        <v>0.32880000000000009</v>
      </c>
      <c r="K63" s="28" t="s">
        <v>136</v>
      </c>
      <c r="L63" s="28" t="s">
        <v>804</v>
      </c>
      <c r="M63" s="179">
        <v>0.1</v>
      </c>
      <c r="N63" s="176">
        <f>+M63*G$63*C$63</f>
        <v>3.0000000000000001E-3</v>
      </c>
      <c r="O63" s="177">
        <f>+'1020 IDARTES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+'1020 IDARTES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+'1020 IDARTES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+'1020 IDARTES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+'1020 IDARTES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+'1020 IDARTES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+'1020 IDARTES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+'1020 IDARTES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+'1020 IDARTES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+'1020 IDARTES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+'1020 IDARTES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+'1020 IDARTES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+'1020 IDARTES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+'1020 IDARTES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+'1020 IDARTES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+'1020 IDARTES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+'1020 IDARTES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+'1020 IDARTES Ver.'!N223</f>
        <v>0</v>
      </c>
    </row>
    <row r="81" spans="1:15" ht="15.75" thickBot="1" x14ac:dyDescent="0.3">
      <c r="A81" s="1441"/>
      <c r="B81" s="1452"/>
      <c r="C81" s="1455"/>
      <c r="D81" s="1490"/>
      <c r="E81" s="1494"/>
      <c r="F81" s="1445"/>
      <c r="G81" s="1505"/>
      <c r="H81" s="1518"/>
      <c r="I81" s="1533"/>
      <c r="J81" s="1531"/>
      <c r="K81" s="97" t="s">
        <v>800</v>
      </c>
      <c r="L81" s="98">
        <f>+O81/M81</f>
        <v>0.32880000000000009</v>
      </c>
      <c r="M81" s="99">
        <f>SUM(M63:M80)</f>
        <v>1</v>
      </c>
      <c r="N81" s="100">
        <f>SUM(N63:N80)</f>
        <v>0.03</v>
      </c>
      <c r="O81" s="174">
        <f>SUM(O63+O64+O65+O66+O67+O68+O69+O70+O71+O72+O73+O74+O75+O76+O77+O78+O79+O80)</f>
        <v>0.32880000000000009</v>
      </c>
    </row>
    <row r="82" spans="1:15" ht="24.75" thickBot="1" x14ac:dyDescent="0.3">
      <c r="A82" s="1441"/>
      <c r="B82" s="1452"/>
      <c r="C82" s="1455"/>
      <c r="D82" s="1490"/>
      <c r="E82" s="184" t="s">
        <v>933</v>
      </c>
      <c r="F82" s="185" t="s">
        <v>934</v>
      </c>
      <c r="G82" s="186">
        <v>0.4</v>
      </c>
      <c r="H82" s="186">
        <f>+M42+M43+M44</f>
        <v>0.44999999999999996</v>
      </c>
      <c r="I82" s="187">
        <f>+O82</f>
        <v>0.44999999999999996</v>
      </c>
      <c r="J82" s="188">
        <f>+I82/H82</f>
        <v>1</v>
      </c>
      <c r="K82" s="27" t="s">
        <v>800</v>
      </c>
      <c r="L82" s="14">
        <f>+O82/M82</f>
        <v>1</v>
      </c>
      <c r="M82" s="15">
        <f>SUM(M42:M44)</f>
        <v>0.44999999999999996</v>
      </c>
      <c r="N82" s="130">
        <f>SUM(N42:N44)</f>
        <v>4.0000000000000008E-2</v>
      </c>
      <c r="O82" s="189">
        <f>SUM(O42+O43+O44)</f>
        <v>0.44999999999999996</v>
      </c>
    </row>
    <row r="83" spans="1:15" ht="15.75"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0.4</v>
      </c>
      <c r="J84" s="188">
        <f>+I84/H84</f>
        <v>0.8</v>
      </c>
      <c r="K84" s="97" t="s">
        <v>800</v>
      </c>
      <c r="L84" s="98">
        <f>+O84/M84</f>
        <v>0.8</v>
      </c>
      <c r="M84" s="99">
        <f>100%/2</f>
        <v>0.5</v>
      </c>
      <c r="N84" s="190">
        <f>SUM(M46:M52)*G84*C63</f>
        <v>1.4999999999999999E-2</v>
      </c>
      <c r="O84" s="174">
        <f>+O53/2</f>
        <v>0.4</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+'1020 IDARTES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+'1020 IDARTES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+'1020 IDARTES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+'1020 IDARTES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+'1020 IDARTES Ver.'!N264</f>
        <v>0.3</v>
      </c>
    </row>
    <row r="91" spans="1:15" x14ac:dyDescent="0.25">
      <c r="C91" s="199">
        <v>2022</v>
      </c>
      <c r="D91" s="200">
        <f>+(C2*D2)+(C17*D17)+(C63*D63)+(C85*D85)</f>
        <v>0.78214026262626279</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0"/>
  </sheetPr>
  <dimension ref="A1:O275"/>
  <sheetViews>
    <sheetView topLeftCell="C1" zoomScale="82" zoomScaleNormal="82" workbookViewId="0">
      <selection activeCell="J42" sqref="J42"/>
    </sheetView>
  </sheetViews>
  <sheetFormatPr baseColWidth="10" defaultColWidth="11.42578125" defaultRowHeight="42.75" customHeight="1" x14ac:dyDescent="0.25"/>
  <cols>
    <col min="1" max="1" width="5.28515625" style="2" customWidth="1"/>
    <col min="2" max="2" width="27.42578125" style="11" customWidth="1"/>
    <col min="3" max="3" width="13" style="3" customWidth="1"/>
    <col min="4" max="4" width="14.5703125" style="3" customWidth="1"/>
    <col min="5" max="5" width="8" style="11" customWidth="1"/>
    <col min="6" max="6" width="47.85546875" style="4" customWidth="1"/>
    <col min="7" max="7" width="9" style="1" customWidth="1"/>
    <col min="8" max="8" width="7.7109375" style="2" customWidth="1"/>
    <col min="9" max="9" width="12.7109375" style="11" customWidth="1"/>
    <col min="10" max="10" width="10.140625" style="2" customWidth="1"/>
    <col min="11" max="11" width="16.140625" style="10" customWidth="1"/>
    <col min="12" max="12" width="14.140625" style="3" customWidth="1"/>
    <col min="13" max="13" width="16.42578125" style="11" customWidth="1"/>
    <col min="14" max="14" width="11.5703125" style="11" customWidth="1"/>
    <col min="15" max="15" width="113" style="44"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1700</v>
      </c>
      <c r="G2" s="1417"/>
      <c r="H2" s="1417"/>
      <c r="I2" s="1417"/>
      <c r="J2" s="1417"/>
      <c r="K2" s="1418"/>
      <c r="L2" s="1543"/>
      <c r="M2" s="1543"/>
      <c r="N2" s="1543"/>
      <c r="O2" s="1543"/>
    </row>
    <row r="3" spans="1:15" s="24" customFormat="1" ht="18.75" customHeight="1" x14ac:dyDescent="0.25">
      <c r="A3" s="1541" t="s">
        <v>101</v>
      </c>
      <c r="B3" s="1541"/>
      <c r="C3" s="1541"/>
      <c r="D3" s="1541"/>
      <c r="E3" s="1541"/>
      <c r="F3" s="1544">
        <v>1021</v>
      </c>
      <c r="G3" s="1544"/>
      <c r="H3" s="1544"/>
      <c r="I3" s="1544"/>
      <c r="J3" s="1544"/>
      <c r="K3" s="1544"/>
      <c r="L3" s="1543"/>
      <c r="M3" s="1543"/>
      <c r="N3" s="1543"/>
      <c r="O3" s="1543"/>
    </row>
    <row r="4" spans="1:15" s="24" customFormat="1" ht="18.75" customHeight="1" x14ac:dyDescent="0.25">
      <c r="A4" s="1541" t="s">
        <v>102</v>
      </c>
      <c r="B4" s="1541"/>
      <c r="C4" s="1541"/>
      <c r="D4" s="1541"/>
      <c r="E4" s="1541"/>
      <c r="F4" s="1544" t="s">
        <v>25</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27.5" x14ac:dyDescent="0.25">
      <c r="A7" s="82">
        <v>1</v>
      </c>
      <c r="B7" s="133" t="s">
        <v>120</v>
      </c>
      <c r="C7" s="133" t="s">
        <v>121</v>
      </c>
      <c r="D7" s="133" t="s">
        <v>122</v>
      </c>
      <c r="E7" s="122">
        <v>1</v>
      </c>
      <c r="F7" s="125" t="s">
        <v>123</v>
      </c>
      <c r="G7" s="1404">
        <v>1</v>
      </c>
      <c r="H7" s="1406">
        <v>0.4</v>
      </c>
      <c r="I7" s="133" t="s">
        <v>124</v>
      </c>
      <c r="J7" s="222" t="s">
        <v>125</v>
      </c>
      <c r="K7" s="63" t="s">
        <v>129</v>
      </c>
      <c r="L7" s="273" t="s">
        <v>125</v>
      </c>
      <c r="M7" s="218" t="s">
        <v>129</v>
      </c>
      <c r="N7" s="1602">
        <v>0.4</v>
      </c>
      <c r="O7" s="32" t="s">
        <v>2679</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73" t="s">
        <v>125</v>
      </c>
      <c r="M8" s="218" t="s">
        <v>129</v>
      </c>
      <c r="N8" s="1603"/>
      <c r="O8" s="225" t="s">
        <v>2680</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73" t="s">
        <v>125</v>
      </c>
      <c r="M9" s="218" t="s">
        <v>129</v>
      </c>
      <c r="N9" s="31">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73" t="s">
        <v>125</v>
      </c>
      <c r="M10" s="218" t="s">
        <v>135</v>
      </c>
      <c r="N10" s="31">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73" t="s">
        <v>125</v>
      </c>
      <c r="M11" s="218" t="s">
        <v>129</v>
      </c>
      <c r="N11" s="1550">
        <v>0.4</v>
      </c>
      <c r="O11" s="225" t="s">
        <v>2681</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73" t="s">
        <v>125</v>
      </c>
      <c r="M12" s="218" t="s">
        <v>126</v>
      </c>
      <c r="N12" s="1551"/>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73" t="s">
        <v>125</v>
      </c>
      <c r="M13" s="218" t="s">
        <v>126</v>
      </c>
      <c r="N13" s="31">
        <v>0</v>
      </c>
      <c r="O13" s="32" t="s">
        <v>2682</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73" t="s">
        <v>125</v>
      </c>
      <c r="M14" s="218" t="s">
        <v>126</v>
      </c>
      <c r="N14" s="31">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73" t="s">
        <v>125</v>
      </c>
      <c r="M15" s="218" t="s">
        <v>126</v>
      </c>
      <c r="N15" s="31">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73" t="s">
        <v>125</v>
      </c>
      <c r="M16" s="218" t="s">
        <v>129</v>
      </c>
      <c r="N16" s="31">
        <v>0</v>
      </c>
      <c r="O16" s="225" t="s">
        <v>2683</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73" t="s">
        <v>125</v>
      </c>
      <c r="M17" s="218" t="s">
        <v>135</v>
      </c>
      <c r="N17" s="361">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73" t="s">
        <v>125</v>
      </c>
      <c r="M18" s="218" t="s">
        <v>129</v>
      </c>
      <c r="N18" s="31">
        <v>0</v>
      </c>
      <c r="O18" s="32" t="s">
        <v>2684</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129</v>
      </c>
      <c r="L19" s="273" t="s">
        <v>125</v>
      </c>
      <c r="M19" s="218" t="s">
        <v>129</v>
      </c>
      <c r="N19" s="31">
        <v>0</v>
      </c>
      <c r="O19" s="225" t="s">
        <v>2685</v>
      </c>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3</v>
      </c>
      <c r="L20" s="273" t="s">
        <v>125</v>
      </c>
      <c r="M20" s="363">
        <v>2</v>
      </c>
      <c r="N20" s="361">
        <v>0.15</v>
      </c>
      <c r="O20" s="225" t="s">
        <v>2686</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393" t="s">
        <v>129</v>
      </c>
      <c r="M21" s="63" t="s">
        <v>129</v>
      </c>
      <c r="N21" s="361">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2687</v>
      </c>
      <c r="L22" s="273" t="s">
        <v>125</v>
      </c>
      <c r="M22" s="48" t="s">
        <v>2687</v>
      </c>
      <c r="N22" s="31">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73" t="s">
        <v>125</v>
      </c>
      <c r="M23" s="218" t="s">
        <v>129</v>
      </c>
      <c r="N23" s="31">
        <v>0</v>
      </c>
      <c r="O23" s="32" t="s">
        <v>2688</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129</v>
      </c>
      <c r="L24" s="273" t="s">
        <v>125</v>
      </c>
      <c r="M24" s="218" t="s">
        <v>129</v>
      </c>
      <c r="N24" s="31">
        <v>0</v>
      </c>
      <c r="O24" s="32" t="s">
        <v>2689</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63" t="s">
        <v>129</v>
      </c>
      <c r="L25" s="273" t="s">
        <v>125</v>
      </c>
      <c r="M25" s="218" t="s">
        <v>129</v>
      </c>
      <c r="N25" s="47">
        <v>0</v>
      </c>
      <c r="O25" s="32" t="s">
        <v>2690</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73" t="s">
        <v>125</v>
      </c>
      <c r="M26" s="218" t="s">
        <v>129</v>
      </c>
      <c r="N26" s="31">
        <v>0</v>
      </c>
      <c r="O26" s="225" t="s">
        <v>2691</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73" t="s">
        <v>125</v>
      </c>
      <c r="M27" s="218" t="s">
        <v>129</v>
      </c>
      <c r="N27" s="31">
        <v>0</v>
      </c>
      <c r="O27" s="225" t="s">
        <v>2692</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73" t="s">
        <v>125</v>
      </c>
      <c r="M28" s="218" t="s">
        <v>129</v>
      </c>
      <c r="N28" s="31">
        <v>0</v>
      </c>
      <c r="O28" s="225" t="s">
        <v>2691</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73" t="s">
        <v>125</v>
      </c>
      <c r="M29" s="218" t="s">
        <v>126</v>
      </c>
      <c r="N29" s="31">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73" t="s">
        <v>125</v>
      </c>
      <c r="M30" s="218" t="s">
        <v>129</v>
      </c>
      <c r="N30" s="31">
        <v>0</v>
      </c>
      <c r="O30" s="225" t="s">
        <v>2693</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73" t="s">
        <v>125</v>
      </c>
      <c r="M31" s="218" t="s">
        <v>129</v>
      </c>
      <c r="N31" s="31">
        <v>0</v>
      </c>
      <c r="O31" s="225" t="s">
        <v>2694</v>
      </c>
    </row>
    <row r="32" spans="1:15" s="4" customFormat="1" ht="89.25" x14ac:dyDescent="0.25">
      <c r="A32" s="82">
        <v>26</v>
      </c>
      <c r="B32" s="133" t="s">
        <v>120</v>
      </c>
      <c r="C32" s="133" t="s">
        <v>161</v>
      </c>
      <c r="D32" s="133" t="s">
        <v>149</v>
      </c>
      <c r="E32" s="122" t="s">
        <v>195</v>
      </c>
      <c r="F32" s="125" t="s">
        <v>196</v>
      </c>
      <c r="G32" s="140" t="s">
        <v>125</v>
      </c>
      <c r="H32" s="138" t="s">
        <v>125</v>
      </c>
      <c r="I32" s="133" t="s">
        <v>177</v>
      </c>
      <c r="J32" s="222" t="s">
        <v>125</v>
      </c>
      <c r="K32" s="63" t="s">
        <v>126</v>
      </c>
      <c r="L32" s="273" t="s">
        <v>125</v>
      </c>
      <c r="M32" s="218" t="s">
        <v>129</v>
      </c>
      <c r="N32" s="31">
        <v>0</v>
      </c>
      <c r="O32" s="225" t="s">
        <v>2695</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73" t="s">
        <v>125</v>
      </c>
      <c r="M33" s="218" t="s">
        <v>129</v>
      </c>
      <c r="N33" s="31">
        <v>0</v>
      </c>
      <c r="O33" s="225" t="s">
        <v>2696</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1480</v>
      </c>
      <c r="L34" s="273" t="s">
        <v>125</v>
      </c>
      <c r="M34" s="45" t="s">
        <v>1480</v>
      </c>
      <c r="N34" s="31">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129</v>
      </c>
      <c r="L35" s="273" t="s">
        <v>125</v>
      </c>
      <c r="M35" s="218" t="s">
        <v>129</v>
      </c>
      <c r="N35" s="31">
        <v>0</v>
      </c>
      <c r="O35" s="564" t="s">
        <v>2697</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129</v>
      </c>
      <c r="L36" s="393" t="s">
        <v>129</v>
      </c>
      <c r="M36" s="218" t="s">
        <v>129</v>
      </c>
      <c r="N36" s="361">
        <v>0.2</v>
      </c>
      <c r="O36" s="225" t="s">
        <v>2698</v>
      </c>
    </row>
    <row r="37" spans="1:15" s="4" customFormat="1" ht="127.5" x14ac:dyDescent="0.25">
      <c r="A37" s="82">
        <v>31</v>
      </c>
      <c r="B37" s="133" t="s">
        <v>120</v>
      </c>
      <c r="C37" s="133" t="s">
        <v>161</v>
      </c>
      <c r="D37" s="133" t="s">
        <v>149</v>
      </c>
      <c r="E37" s="122">
        <v>9</v>
      </c>
      <c r="F37" s="125" t="s">
        <v>209</v>
      </c>
      <c r="G37" s="140" t="s">
        <v>125</v>
      </c>
      <c r="H37" s="139">
        <v>0</v>
      </c>
      <c r="I37" s="133" t="s">
        <v>177</v>
      </c>
      <c r="J37" s="222">
        <v>3</v>
      </c>
      <c r="K37" s="63" t="s">
        <v>129</v>
      </c>
      <c r="L37" s="393" t="s">
        <v>129</v>
      </c>
      <c r="M37" s="218" t="s">
        <v>129</v>
      </c>
      <c r="N37" s="355">
        <v>0</v>
      </c>
      <c r="O37" s="32" t="s">
        <v>2699</v>
      </c>
    </row>
    <row r="38" spans="1:15" s="4" customFormat="1" ht="38.25" x14ac:dyDescent="0.25">
      <c r="A38" s="82">
        <v>32</v>
      </c>
      <c r="B38" s="133" t="s">
        <v>120</v>
      </c>
      <c r="C38" s="133" t="s">
        <v>161</v>
      </c>
      <c r="D38" s="133" t="s">
        <v>149</v>
      </c>
      <c r="E38" s="122">
        <v>10</v>
      </c>
      <c r="F38" s="125" t="s">
        <v>211</v>
      </c>
      <c r="G38" s="140">
        <v>7</v>
      </c>
      <c r="H38" s="139">
        <v>0.4</v>
      </c>
      <c r="I38" s="133" t="s">
        <v>135</v>
      </c>
      <c r="J38" s="141">
        <v>4</v>
      </c>
      <c r="K38" s="132" t="s">
        <v>135</v>
      </c>
      <c r="L38" s="393" t="s">
        <v>135</v>
      </c>
      <c r="M38" s="218" t="s">
        <v>135</v>
      </c>
      <c r="N38" s="361">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126</v>
      </c>
      <c r="L39" s="393" t="s">
        <v>129</v>
      </c>
      <c r="M39" s="565" t="s">
        <v>129</v>
      </c>
      <c r="N39" s="31">
        <v>0</v>
      </c>
      <c r="O39" s="225" t="s">
        <v>2700</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129</v>
      </c>
      <c r="L40" s="393" t="s">
        <v>129</v>
      </c>
      <c r="M40" s="218" t="s">
        <v>129</v>
      </c>
      <c r="N40" s="31">
        <v>0</v>
      </c>
      <c r="O40" s="225" t="s">
        <v>2701</v>
      </c>
    </row>
    <row r="41" spans="1:15" s="4" customFormat="1" ht="114.75" x14ac:dyDescent="0.25">
      <c r="A41" s="82">
        <v>35</v>
      </c>
      <c r="B41" s="133" t="s">
        <v>120</v>
      </c>
      <c r="C41" s="133" t="s">
        <v>161</v>
      </c>
      <c r="D41" s="133" t="s">
        <v>149</v>
      </c>
      <c r="E41" s="122" t="s">
        <v>218</v>
      </c>
      <c r="F41" s="125" t="s">
        <v>219</v>
      </c>
      <c r="G41" s="1422"/>
      <c r="H41" s="138" t="s">
        <v>125</v>
      </c>
      <c r="I41" s="133" t="s">
        <v>177</v>
      </c>
      <c r="J41" s="222" t="s">
        <v>146</v>
      </c>
      <c r="K41" s="63" t="s">
        <v>129</v>
      </c>
      <c r="L41" s="393" t="s">
        <v>129</v>
      </c>
      <c r="M41" s="218" t="s">
        <v>129</v>
      </c>
      <c r="N41" s="31">
        <v>0</v>
      </c>
      <c r="O41" s="225" t="s">
        <v>2702</v>
      </c>
    </row>
    <row r="42" spans="1:15" s="4" customFormat="1" ht="369.75" x14ac:dyDescent="0.25">
      <c r="A42" s="82">
        <v>36</v>
      </c>
      <c r="B42" s="133" t="s">
        <v>120</v>
      </c>
      <c r="C42" s="133" t="s">
        <v>161</v>
      </c>
      <c r="D42" s="133" t="s">
        <v>149</v>
      </c>
      <c r="E42" s="122" t="s">
        <v>221</v>
      </c>
      <c r="F42" s="125" t="s">
        <v>222</v>
      </c>
      <c r="G42" s="1405"/>
      <c r="H42" s="138" t="s">
        <v>125</v>
      </c>
      <c r="I42" s="133" t="s">
        <v>166</v>
      </c>
      <c r="J42" s="222" t="s">
        <v>223</v>
      </c>
      <c r="K42" s="48" t="s">
        <v>2703</v>
      </c>
      <c r="L42" s="541" t="s">
        <v>2704</v>
      </c>
      <c r="M42" s="79" t="s">
        <v>2704</v>
      </c>
      <c r="N42" s="31">
        <v>0</v>
      </c>
      <c r="O42" s="225"/>
    </row>
    <row r="43" spans="1:15" s="4" customFormat="1" ht="153" x14ac:dyDescent="0.25">
      <c r="A43" s="82">
        <v>37</v>
      </c>
      <c r="B43" s="133" t="s">
        <v>120</v>
      </c>
      <c r="C43" s="133" t="s">
        <v>161</v>
      </c>
      <c r="D43" s="133" t="s">
        <v>149</v>
      </c>
      <c r="E43" s="122">
        <v>11</v>
      </c>
      <c r="F43" s="125" t="s">
        <v>226</v>
      </c>
      <c r="G43" s="1422">
        <v>8</v>
      </c>
      <c r="H43" s="139">
        <v>0.3</v>
      </c>
      <c r="I43" s="133" t="s">
        <v>159</v>
      </c>
      <c r="J43" s="222">
        <v>5</v>
      </c>
      <c r="K43" s="45">
        <v>29</v>
      </c>
      <c r="L43" s="542">
        <v>17</v>
      </c>
      <c r="M43" s="363">
        <v>17</v>
      </c>
      <c r="N43" s="370">
        <v>0.3</v>
      </c>
      <c r="O43" s="225" t="s">
        <v>2705</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544" t="s">
        <v>135</v>
      </c>
      <c r="M44" s="371" t="s">
        <v>135</v>
      </c>
      <c r="N44" s="31">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544" t="s">
        <v>129</v>
      </c>
      <c r="M45" s="371" t="s">
        <v>129</v>
      </c>
      <c r="N45" s="31">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544" t="s">
        <v>129</v>
      </c>
      <c r="M46" s="371" t="s">
        <v>129</v>
      </c>
      <c r="N46" s="31">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129</v>
      </c>
      <c r="L47" s="544" t="s">
        <v>129</v>
      </c>
      <c r="M47" s="371" t="s">
        <v>129</v>
      </c>
      <c r="N47" s="31">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129</v>
      </c>
      <c r="L48" s="544" t="s">
        <v>129</v>
      </c>
      <c r="M48" s="371" t="s">
        <v>129</v>
      </c>
      <c r="N48" s="31">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434</v>
      </c>
      <c r="L49" s="544" t="s">
        <v>129</v>
      </c>
      <c r="M49" s="371" t="s">
        <v>129</v>
      </c>
      <c r="N49" s="31">
        <v>0</v>
      </c>
      <c r="O49" s="225" t="s">
        <v>2706</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129</v>
      </c>
      <c r="L50" s="544" t="s">
        <v>129</v>
      </c>
      <c r="M50" s="371" t="s">
        <v>129</v>
      </c>
      <c r="N50" s="31">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129</v>
      </c>
      <c r="L51" s="544" t="s">
        <v>129</v>
      </c>
      <c r="M51" s="371" t="s">
        <v>129</v>
      </c>
      <c r="N51" s="31">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126</v>
      </c>
      <c r="L52" s="544" t="s">
        <v>129</v>
      </c>
      <c r="M52" s="371" t="s">
        <v>129</v>
      </c>
      <c r="N52" s="31">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129</v>
      </c>
      <c r="L53" s="544" t="s">
        <v>129</v>
      </c>
      <c r="M53" s="371" t="s">
        <v>129</v>
      </c>
      <c r="N53" s="31">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544" t="s">
        <v>129</v>
      </c>
      <c r="M54" s="371" t="s">
        <v>129</v>
      </c>
      <c r="N54" s="31">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544" t="s">
        <v>129</v>
      </c>
      <c r="M55" s="371" t="s">
        <v>129</v>
      </c>
      <c r="N55" s="31">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541" t="s">
        <v>2707</v>
      </c>
      <c r="M56" s="79" t="s">
        <v>2707</v>
      </c>
      <c r="N56" s="31">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393" t="s">
        <v>129</v>
      </c>
      <c r="M57" s="218" t="s">
        <v>129</v>
      </c>
      <c r="N57" s="370">
        <v>0.1</v>
      </c>
      <c r="O57" s="225"/>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2687</v>
      </c>
      <c r="L58" s="273" t="s">
        <v>125</v>
      </c>
      <c r="M58" s="48" t="s">
        <v>2687</v>
      </c>
      <c r="N58" s="31">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126</v>
      </c>
      <c r="L59" s="273" t="s">
        <v>125</v>
      </c>
      <c r="M59" s="218" t="s">
        <v>129</v>
      </c>
      <c r="N59" s="370">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0.3</v>
      </c>
      <c r="L60" s="566">
        <v>0.60699999999999998</v>
      </c>
      <c r="M60" s="375">
        <v>0.60699999999999998</v>
      </c>
      <c r="N60" s="31">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v>0.3</v>
      </c>
      <c r="L61" s="566">
        <v>0.60699999999999998</v>
      </c>
      <c r="M61" s="375">
        <v>0.60699999999999998</v>
      </c>
      <c r="N61" s="376">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2708</v>
      </c>
      <c r="L62" s="273" t="s">
        <v>125</v>
      </c>
      <c r="M62" s="48" t="s">
        <v>2709</v>
      </c>
      <c r="N62" s="31">
        <v>0</v>
      </c>
      <c r="O62" s="225" t="s">
        <v>2709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393" t="s">
        <v>129</v>
      </c>
      <c r="M63" s="218" t="s">
        <v>129</v>
      </c>
      <c r="N63" s="370">
        <v>0.3</v>
      </c>
      <c r="O63" s="225" t="s">
        <v>2710</v>
      </c>
    </row>
    <row r="64" spans="1:15" s="4" customFormat="1" ht="51" x14ac:dyDescent="0.25">
      <c r="A64" s="82">
        <v>58</v>
      </c>
      <c r="B64" s="133" t="s">
        <v>120</v>
      </c>
      <c r="C64" s="133" t="s">
        <v>268</v>
      </c>
      <c r="D64" s="133" t="s">
        <v>149</v>
      </c>
      <c r="E64" s="122" t="s">
        <v>289</v>
      </c>
      <c r="F64" s="125" t="s">
        <v>290</v>
      </c>
      <c r="G64" s="140" t="s">
        <v>125</v>
      </c>
      <c r="H64" s="138" t="s">
        <v>125</v>
      </c>
      <c r="I64" s="133" t="s">
        <v>166</v>
      </c>
      <c r="J64" s="222" t="s">
        <v>125</v>
      </c>
      <c r="K64" s="132" t="s">
        <v>2711</v>
      </c>
      <c r="L64" s="273" t="s">
        <v>125</v>
      </c>
      <c r="M64" s="371" t="s">
        <v>2712</v>
      </c>
      <c r="N64" s="31">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393" t="s">
        <v>129</v>
      </c>
      <c r="M65" s="218" t="s">
        <v>129</v>
      </c>
      <c r="N65" s="370">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73" t="s">
        <v>125</v>
      </c>
      <c r="M66" s="218" t="s">
        <v>129</v>
      </c>
      <c r="N66" s="370">
        <v>0.05</v>
      </c>
      <c r="O66" s="282" t="s">
        <v>2713</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15</v>
      </c>
      <c r="L67" s="542">
        <v>17</v>
      </c>
      <c r="M67" s="363">
        <v>17</v>
      </c>
      <c r="N67" s="31">
        <v>0</v>
      </c>
      <c r="O67" s="225"/>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15</v>
      </c>
      <c r="L68" s="556">
        <v>17</v>
      </c>
      <c r="M68" s="363">
        <v>17</v>
      </c>
      <c r="N68" s="370">
        <v>0.85</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393" t="s">
        <v>129</v>
      </c>
      <c r="M69" s="218" t="s">
        <v>129</v>
      </c>
      <c r="N69" s="370">
        <v>0.1</v>
      </c>
      <c r="O69" s="225" t="s">
        <v>2714</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2715</v>
      </c>
      <c r="L70" s="273" t="s">
        <v>125</v>
      </c>
      <c r="M70" s="48" t="s">
        <v>2715</v>
      </c>
      <c r="N70" s="31">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73" t="s">
        <v>125</v>
      </c>
      <c r="M71" s="218" t="s">
        <v>129</v>
      </c>
      <c r="N71" s="370">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2716</v>
      </c>
      <c r="L72" s="273" t="s">
        <v>125</v>
      </c>
      <c r="M72" s="48" t="s">
        <v>2716</v>
      </c>
      <c r="N72" s="31">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73" t="s">
        <v>125</v>
      </c>
      <c r="M73" s="218" t="s">
        <v>129</v>
      </c>
      <c r="N73" s="370">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10</v>
      </c>
      <c r="L74" s="542">
        <v>12</v>
      </c>
      <c r="M74" s="363">
        <v>12</v>
      </c>
      <c r="N74" s="31">
        <v>0</v>
      </c>
      <c r="O74" s="225" t="s">
        <v>2717</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542">
        <v>1</v>
      </c>
      <c r="M75" s="363">
        <v>1</v>
      </c>
      <c r="N75" s="31">
        <v>0</v>
      </c>
      <c r="O75" s="225" t="s">
        <v>2718</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1041</v>
      </c>
      <c r="L76" s="542">
        <v>943</v>
      </c>
      <c r="M76" s="380">
        <v>943</v>
      </c>
      <c r="N76" s="31">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31200</v>
      </c>
      <c r="L77" s="542">
        <v>39150</v>
      </c>
      <c r="M77" s="363">
        <v>39150</v>
      </c>
      <c r="N77" s="31">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3483</v>
      </c>
      <c r="L78" s="549" t="s">
        <v>2719</v>
      </c>
      <c r="M78" s="380" t="s">
        <v>2719</v>
      </c>
      <c r="N78" s="31">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v>1660</v>
      </c>
      <c r="L79" s="542">
        <v>1550</v>
      </c>
      <c r="M79" s="381">
        <v>1550</v>
      </c>
      <c r="N79" s="31">
        <v>0</v>
      </c>
      <c r="O79" s="225" t="s">
        <v>2720</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62352</v>
      </c>
      <c r="L80" s="542">
        <v>74510</v>
      </c>
      <c r="M80" s="363">
        <v>74510</v>
      </c>
      <c r="N80" s="31">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542">
        <v>2689</v>
      </c>
      <c r="M81" s="550">
        <v>2689</v>
      </c>
      <c r="N81" s="31">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2721</v>
      </c>
      <c r="L82" s="544" t="s">
        <v>2722</v>
      </c>
      <c r="M82" s="48" t="s">
        <v>2721</v>
      </c>
      <c r="N82" s="31">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74">
        <v>0.44</v>
      </c>
      <c r="L83" s="551">
        <v>0.46</v>
      </c>
      <c r="M83" s="74">
        <v>0.46</v>
      </c>
      <c r="N83" s="31">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2723</v>
      </c>
      <c r="L84" s="544" t="s">
        <v>2724</v>
      </c>
      <c r="M84" s="48" t="s">
        <v>2723</v>
      </c>
      <c r="N84" s="31">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74">
        <v>0.18</v>
      </c>
      <c r="L85" s="551">
        <v>0.2</v>
      </c>
      <c r="M85" s="74">
        <v>0.2</v>
      </c>
      <c r="N85" s="31">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551" t="s">
        <v>135</v>
      </c>
      <c r="M86" s="289" t="s">
        <v>135</v>
      </c>
      <c r="N86" s="31">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126</v>
      </c>
      <c r="L87" s="399" t="s">
        <v>126</v>
      </c>
      <c r="M87" s="386" t="s">
        <v>126</v>
      </c>
      <c r="N87" s="31">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126</v>
      </c>
      <c r="L88" s="399" t="s">
        <v>126</v>
      </c>
      <c r="M88" s="386" t="s">
        <v>126</v>
      </c>
      <c r="N88" s="31">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129</v>
      </c>
      <c r="L89" s="399" t="s">
        <v>129</v>
      </c>
      <c r="M89" s="386" t="s">
        <v>129</v>
      </c>
      <c r="N89" s="31">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399" t="s">
        <v>126</v>
      </c>
      <c r="M90" s="386" t="s">
        <v>126</v>
      </c>
      <c r="N90" s="31">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399" t="s">
        <v>126</v>
      </c>
      <c r="M91" s="386" t="s">
        <v>126</v>
      </c>
      <c r="N91" s="31">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126</v>
      </c>
      <c r="L92" s="399" t="s">
        <v>126</v>
      </c>
      <c r="M92" s="386" t="s">
        <v>126</v>
      </c>
      <c r="N92" s="31">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393" t="s">
        <v>135</v>
      </c>
      <c r="M93" s="218" t="s">
        <v>135</v>
      </c>
      <c r="N93" s="31">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129</v>
      </c>
      <c r="L94" s="399" t="s">
        <v>129</v>
      </c>
      <c r="M94" s="386" t="s">
        <v>129</v>
      </c>
      <c r="N94" s="31">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126</v>
      </c>
      <c r="L95" s="399" t="s">
        <v>126</v>
      </c>
      <c r="M95" s="386" t="s">
        <v>126</v>
      </c>
      <c r="N95" s="31">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126</v>
      </c>
      <c r="L96" s="399" t="s">
        <v>126</v>
      </c>
      <c r="M96" s="386" t="s">
        <v>126</v>
      </c>
      <c r="N96" s="31">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126</v>
      </c>
      <c r="L97" s="399" t="s">
        <v>126</v>
      </c>
      <c r="M97" s="386" t="s">
        <v>126</v>
      </c>
      <c r="N97" s="31">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399" t="s">
        <v>129</v>
      </c>
      <c r="M98" s="386" t="s">
        <v>129</v>
      </c>
      <c r="N98" s="31">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393" t="s">
        <v>129</v>
      </c>
      <c r="M99" s="218" t="s">
        <v>129</v>
      </c>
      <c r="N99" s="31">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552" t="s">
        <v>125</v>
      </c>
      <c r="M100" s="386" t="s">
        <v>129</v>
      </c>
      <c r="N100" s="60">
        <v>0.5</v>
      </c>
      <c r="O100" s="225" t="s">
        <v>2725</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399" t="s">
        <v>126</v>
      </c>
      <c r="M101" s="386" t="s">
        <v>126</v>
      </c>
      <c r="N101" s="31">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551" t="s">
        <v>135</v>
      </c>
      <c r="M102" s="218" t="s">
        <v>135</v>
      </c>
      <c r="N102" s="361">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434</v>
      </c>
      <c r="L103" s="399" t="s">
        <v>434</v>
      </c>
      <c r="M103" s="63" t="s">
        <v>434</v>
      </c>
      <c r="N103" s="31">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434</v>
      </c>
      <c r="L104" s="399" t="s">
        <v>434</v>
      </c>
      <c r="M104" s="63" t="s">
        <v>434</v>
      </c>
      <c r="N104" s="31">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434</v>
      </c>
      <c r="L105" s="399" t="s">
        <v>434</v>
      </c>
      <c r="M105" s="63" t="s">
        <v>434</v>
      </c>
      <c r="N105" s="31">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434</v>
      </c>
      <c r="L106" s="399" t="s">
        <v>434</v>
      </c>
      <c r="M106" s="63" t="s">
        <v>434</v>
      </c>
      <c r="N106" s="31">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434</v>
      </c>
      <c r="L107" s="399" t="s">
        <v>434</v>
      </c>
      <c r="M107" s="63" t="s">
        <v>434</v>
      </c>
      <c r="N107" s="31">
        <v>0</v>
      </c>
      <c r="O107" s="225" t="s">
        <v>2726</v>
      </c>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434</v>
      </c>
      <c r="L108" s="399" t="s">
        <v>434</v>
      </c>
      <c r="M108" s="63" t="s">
        <v>126</v>
      </c>
      <c r="N108" s="31">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434</v>
      </c>
      <c r="L109" s="399" t="s">
        <v>434</v>
      </c>
      <c r="M109" s="63" t="s">
        <v>126</v>
      </c>
      <c r="N109" s="31">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434</v>
      </c>
      <c r="L110" s="399" t="s">
        <v>434</v>
      </c>
      <c r="M110" s="63" t="s">
        <v>126</v>
      </c>
      <c r="N110" s="31">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434</v>
      </c>
      <c r="L111" s="399" t="s">
        <v>434</v>
      </c>
      <c r="M111" s="63" t="s">
        <v>126</v>
      </c>
      <c r="N111" s="31">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126</v>
      </c>
      <c r="L112" s="399" t="s">
        <v>434</v>
      </c>
      <c r="M112" s="63" t="s">
        <v>126</v>
      </c>
      <c r="N112" s="31">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399" t="s">
        <v>434</v>
      </c>
      <c r="M113" s="63" t="s">
        <v>126</v>
      </c>
      <c r="N113" s="31">
        <v>0</v>
      </c>
      <c r="O113" s="225"/>
    </row>
    <row r="114" spans="1:15" s="4" customFormat="1" ht="89.25" x14ac:dyDescent="0.25">
      <c r="A114" s="82">
        <v>108</v>
      </c>
      <c r="B114" s="133" t="s">
        <v>293</v>
      </c>
      <c r="C114" s="133" t="s">
        <v>304</v>
      </c>
      <c r="D114" s="133" t="s">
        <v>330</v>
      </c>
      <c r="E114" s="122" t="s">
        <v>428</v>
      </c>
      <c r="F114" s="128" t="s">
        <v>429</v>
      </c>
      <c r="G114" s="140" t="s">
        <v>125</v>
      </c>
      <c r="H114" s="138" t="s">
        <v>125</v>
      </c>
      <c r="I114" s="133" t="s">
        <v>390</v>
      </c>
      <c r="J114" s="222" t="s">
        <v>430</v>
      </c>
      <c r="K114" s="63" t="s">
        <v>126</v>
      </c>
      <c r="L114" s="396" t="s">
        <v>126</v>
      </c>
      <c r="M114" s="388" t="s">
        <v>126</v>
      </c>
      <c r="N114" s="31">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73" t="s">
        <v>125</v>
      </c>
      <c r="M115" s="553" t="s">
        <v>407</v>
      </c>
      <c r="N115" s="31">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544">
        <v>12</v>
      </c>
      <c r="M116" s="371">
        <v>12</v>
      </c>
      <c r="N116" s="31">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407</v>
      </c>
      <c r="L117" s="544" t="s">
        <v>434</v>
      </c>
      <c r="M117" s="371" t="s">
        <v>407</v>
      </c>
      <c r="N117" s="31">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407</v>
      </c>
      <c r="L118" s="544" t="s">
        <v>434</v>
      </c>
      <c r="M118" s="371" t="s">
        <v>407</v>
      </c>
      <c r="N118" s="31">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407</v>
      </c>
      <c r="L119" s="544" t="s">
        <v>434</v>
      </c>
      <c r="M119" s="371" t="s">
        <v>407</v>
      </c>
      <c r="N119" s="31">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96" t="s">
        <v>135</v>
      </c>
      <c r="M120" s="371" t="s">
        <v>135</v>
      </c>
      <c r="N120" s="31">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544" t="s">
        <v>434</v>
      </c>
      <c r="M121" s="371" t="s">
        <v>407</v>
      </c>
      <c r="N121" s="31">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544" t="s">
        <v>434</v>
      </c>
      <c r="M122" s="371" t="s">
        <v>407</v>
      </c>
      <c r="N122" s="31">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544" t="s">
        <v>434</v>
      </c>
      <c r="M123" s="371" t="s">
        <v>407</v>
      </c>
      <c r="N123" s="31">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544" t="s">
        <v>434</v>
      </c>
      <c r="M124" s="371" t="s">
        <v>407</v>
      </c>
      <c r="N124" s="31">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544" t="s">
        <v>434</v>
      </c>
      <c r="M125" s="371" t="s">
        <v>407</v>
      </c>
      <c r="N125" s="31">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544" t="s">
        <v>434</v>
      </c>
      <c r="M126" s="371" t="s">
        <v>407</v>
      </c>
      <c r="N126" s="31">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544" t="s">
        <v>434</v>
      </c>
      <c r="M127" s="371" t="s">
        <v>407</v>
      </c>
      <c r="N127" s="31">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544" t="s">
        <v>434</v>
      </c>
      <c r="M128" s="371" t="s">
        <v>407</v>
      </c>
      <c r="N128" s="31">
        <v>0</v>
      </c>
      <c r="O128" s="225"/>
    </row>
    <row r="129" spans="1:15"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397" t="s">
        <v>129</v>
      </c>
      <c r="M129" s="390" t="s">
        <v>129</v>
      </c>
      <c r="N129" s="749">
        <v>0.1</v>
      </c>
      <c r="O129" s="225"/>
    </row>
    <row r="130" spans="1:15" s="4" customFormat="1" ht="38.25" x14ac:dyDescent="0.25">
      <c r="A130" s="82">
        <v>124</v>
      </c>
      <c r="B130" s="133" t="s">
        <v>293</v>
      </c>
      <c r="C130" s="133" t="s">
        <v>464</v>
      </c>
      <c r="D130" s="133" t="s">
        <v>300</v>
      </c>
      <c r="E130" s="122">
        <v>38</v>
      </c>
      <c r="F130" s="125" t="s">
        <v>466</v>
      </c>
      <c r="G130" s="140">
        <v>22</v>
      </c>
      <c r="H130" s="139">
        <v>0.6</v>
      </c>
      <c r="I130" s="252">
        <v>7</v>
      </c>
      <c r="J130" s="141">
        <v>29</v>
      </c>
      <c r="K130" s="45">
        <v>15</v>
      </c>
      <c r="L130" s="554">
        <v>17</v>
      </c>
      <c r="M130" s="391">
        <v>17</v>
      </c>
      <c r="N130" s="392">
        <v>0.6</v>
      </c>
      <c r="O130" s="225"/>
    </row>
    <row r="131" spans="1:15" s="4" customFormat="1" ht="63.75" x14ac:dyDescent="0.25">
      <c r="A131" s="82">
        <v>125</v>
      </c>
      <c r="B131" s="133" t="s">
        <v>293</v>
      </c>
      <c r="C131" s="133" t="s">
        <v>464</v>
      </c>
      <c r="D131" s="133" t="s">
        <v>330</v>
      </c>
      <c r="E131" s="122">
        <v>39</v>
      </c>
      <c r="F131" s="125" t="s">
        <v>468</v>
      </c>
      <c r="G131" s="140">
        <v>23</v>
      </c>
      <c r="H131" s="139">
        <v>0.3</v>
      </c>
      <c r="I131" s="133" t="s">
        <v>321</v>
      </c>
      <c r="J131" s="141">
        <v>30</v>
      </c>
      <c r="K131" s="45">
        <v>1660</v>
      </c>
      <c r="L131" s="542">
        <v>1550</v>
      </c>
      <c r="M131" s="381">
        <v>1550</v>
      </c>
      <c r="N131" s="392">
        <v>0.3</v>
      </c>
      <c r="O131" s="225"/>
    </row>
    <row r="132" spans="1:15"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62352</v>
      </c>
      <c r="L132" s="542">
        <v>74303</v>
      </c>
      <c r="M132" s="363">
        <v>74303</v>
      </c>
      <c r="N132" s="31">
        <v>0</v>
      </c>
      <c r="O132" s="225"/>
    </row>
    <row r="133" spans="1:15"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555">
        <v>2689</v>
      </c>
      <c r="M133" s="381">
        <v>2689</v>
      </c>
      <c r="N133" s="31">
        <v>0</v>
      </c>
      <c r="O133" s="225"/>
    </row>
    <row r="134" spans="1:15" s="4" customFormat="1" ht="51" x14ac:dyDescent="0.25">
      <c r="A134" s="82">
        <v>128</v>
      </c>
      <c r="B134" s="133" t="s">
        <v>293</v>
      </c>
      <c r="C134" s="133" t="s">
        <v>464</v>
      </c>
      <c r="D134" s="133" t="s">
        <v>473</v>
      </c>
      <c r="E134" s="122">
        <v>41</v>
      </c>
      <c r="F134" s="125" t="s">
        <v>474</v>
      </c>
      <c r="G134" s="1422">
        <v>20</v>
      </c>
      <c r="H134" s="139">
        <v>0.3</v>
      </c>
      <c r="I134" s="133" t="s">
        <v>390</v>
      </c>
      <c r="J134" s="141">
        <v>33</v>
      </c>
      <c r="K134" s="63" t="s">
        <v>126</v>
      </c>
      <c r="L134" s="396" t="s">
        <v>135</v>
      </c>
      <c r="M134" s="218" t="s">
        <v>129</v>
      </c>
      <c r="N134" s="361">
        <v>0.3</v>
      </c>
      <c r="O134" s="225"/>
    </row>
    <row r="135" spans="1:15"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126</v>
      </c>
      <c r="L135" s="393" t="s">
        <v>434</v>
      </c>
      <c r="M135" s="218" t="s">
        <v>126</v>
      </c>
      <c r="N135" s="31">
        <v>0</v>
      </c>
      <c r="O135" s="225" t="s">
        <v>2727</v>
      </c>
    </row>
    <row r="136" spans="1:15"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126</v>
      </c>
      <c r="L136" s="393" t="s">
        <v>434</v>
      </c>
      <c r="M136" s="218" t="s">
        <v>126</v>
      </c>
      <c r="N136" s="31">
        <v>0</v>
      </c>
      <c r="O136" s="225"/>
    </row>
    <row r="137" spans="1:15"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126</v>
      </c>
      <c r="L137" s="393" t="s">
        <v>434</v>
      </c>
      <c r="M137" s="218" t="s">
        <v>129</v>
      </c>
      <c r="N137" s="31">
        <v>0</v>
      </c>
      <c r="O137" s="225" t="s">
        <v>2728</v>
      </c>
    </row>
    <row r="138" spans="1:15"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126</v>
      </c>
      <c r="L138" s="393" t="s">
        <v>434</v>
      </c>
      <c r="M138" s="218" t="s">
        <v>126</v>
      </c>
      <c r="N138" s="31">
        <v>0</v>
      </c>
      <c r="O138" s="225"/>
    </row>
    <row r="139" spans="1:15"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393" t="s">
        <v>129</v>
      </c>
      <c r="M139" s="218" t="s">
        <v>129</v>
      </c>
      <c r="N139" s="31">
        <v>0</v>
      </c>
      <c r="O139" s="225" t="s">
        <v>2728</v>
      </c>
    </row>
    <row r="140" spans="1:15"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73" t="s">
        <v>125</v>
      </c>
      <c r="M140" s="386" t="s">
        <v>129</v>
      </c>
      <c r="N140" s="31">
        <v>0</v>
      </c>
      <c r="O140" s="282" t="s">
        <v>2729</v>
      </c>
    </row>
    <row r="141" spans="1:15"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t="s">
        <v>434</v>
      </c>
      <c r="L141" s="399">
        <v>2.04</v>
      </c>
      <c r="M141" s="394">
        <v>2.04</v>
      </c>
      <c r="N141" s="31">
        <v>0</v>
      </c>
      <c r="O141" s="225"/>
    </row>
    <row r="142" spans="1:15"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t="s">
        <v>434</v>
      </c>
      <c r="L142" s="399">
        <v>0</v>
      </c>
      <c r="M142" s="395">
        <v>0</v>
      </c>
      <c r="N142" s="31">
        <v>0</v>
      </c>
      <c r="O142" s="225"/>
    </row>
    <row r="143" spans="1:15"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73" t="s">
        <v>125</v>
      </c>
      <c r="M143" s="395" t="s">
        <v>407</v>
      </c>
      <c r="N143" s="31">
        <v>0</v>
      </c>
      <c r="O143" s="225"/>
    </row>
    <row r="144" spans="1:15"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399" t="s">
        <v>129</v>
      </c>
      <c r="M144" s="386" t="s">
        <v>129</v>
      </c>
      <c r="N144" s="31">
        <v>0</v>
      </c>
      <c r="O144" s="225"/>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556">
        <v>1</v>
      </c>
      <c r="M145" s="395">
        <v>1</v>
      </c>
      <c r="N145" s="31">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396" t="s">
        <v>135</v>
      </c>
      <c r="M146" s="388" t="s">
        <v>135</v>
      </c>
      <c r="N146" s="31">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396" t="s">
        <v>129</v>
      </c>
      <c r="M147" s="388" t="s">
        <v>129</v>
      </c>
      <c r="N147" s="31">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63" t="s">
        <v>129</v>
      </c>
      <c r="L148" s="396" t="s">
        <v>129</v>
      </c>
      <c r="M148" s="388" t="s">
        <v>129</v>
      </c>
      <c r="N148" s="31">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129</v>
      </c>
      <c r="L149" s="396" t="s">
        <v>129</v>
      </c>
      <c r="M149" s="388" t="s">
        <v>129</v>
      </c>
      <c r="N149" s="31">
        <v>0</v>
      </c>
      <c r="O149" s="225" t="s">
        <v>2730</v>
      </c>
    </row>
    <row r="150" spans="1:15" s="4" customFormat="1" ht="140.25" x14ac:dyDescent="0.25">
      <c r="A150" s="82">
        <v>144</v>
      </c>
      <c r="B150" s="133" t="s">
        <v>293</v>
      </c>
      <c r="C150" s="133" t="s">
        <v>508</v>
      </c>
      <c r="D150" s="133" t="s">
        <v>295</v>
      </c>
      <c r="E150" s="122">
        <v>45</v>
      </c>
      <c r="F150" s="125" t="s">
        <v>509</v>
      </c>
      <c r="G150" s="140">
        <v>24</v>
      </c>
      <c r="H150" s="139">
        <v>0.1</v>
      </c>
      <c r="I150" s="133" t="s">
        <v>124</v>
      </c>
      <c r="J150" s="222">
        <v>38</v>
      </c>
      <c r="K150" s="63" t="s">
        <v>126</v>
      </c>
      <c r="L150" s="399" t="s">
        <v>129</v>
      </c>
      <c r="M150" s="386" t="s">
        <v>126</v>
      </c>
      <c r="N150" s="361">
        <v>0</v>
      </c>
      <c r="O150" s="225" t="s">
        <v>2731</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434</v>
      </c>
      <c r="L151" s="273" t="s">
        <v>125</v>
      </c>
      <c r="M151" s="48" t="s">
        <v>407</v>
      </c>
      <c r="N151" s="31">
        <v>0</v>
      </c>
      <c r="O151" s="225" t="s">
        <v>2732</v>
      </c>
    </row>
    <row r="152" spans="1:15" s="4" customFormat="1" ht="63.75" x14ac:dyDescent="0.25">
      <c r="A152" s="82">
        <v>146</v>
      </c>
      <c r="B152" s="133" t="s">
        <v>293</v>
      </c>
      <c r="C152" s="133" t="s">
        <v>508</v>
      </c>
      <c r="D152" s="133" t="s">
        <v>295</v>
      </c>
      <c r="E152" s="122">
        <v>46</v>
      </c>
      <c r="F152" s="125" t="s">
        <v>513</v>
      </c>
      <c r="G152" s="140">
        <v>25</v>
      </c>
      <c r="H152" s="152">
        <v>0.1</v>
      </c>
      <c r="I152" s="133" t="s">
        <v>177</v>
      </c>
      <c r="J152" s="141">
        <v>39</v>
      </c>
      <c r="K152" s="63" t="s">
        <v>434</v>
      </c>
      <c r="L152" s="396" t="s">
        <v>129</v>
      </c>
      <c r="M152" s="388" t="s">
        <v>407</v>
      </c>
      <c r="N152" s="361">
        <v>0</v>
      </c>
      <c r="O152" s="225" t="s">
        <v>2733</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434</v>
      </c>
      <c r="L153" s="396" t="s">
        <v>129</v>
      </c>
      <c r="M153" s="388" t="s">
        <v>407</v>
      </c>
      <c r="N153" s="361">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434</v>
      </c>
      <c r="L154" s="399" t="s">
        <v>129</v>
      </c>
      <c r="M154" s="386" t="s">
        <v>407</v>
      </c>
      <c r="N154" s="361">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434</v>
      </c>
      <c r="L155" s="399" t="s">
        <v>129</v>
      </c>
      <c r="M155" s="386" t="s">
        <v>407</v>
      </c>
      <c r="N155" s="361">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63" t="s">
        <v>434</v>
      </c>
      <c r="L156" s="396" t="s">
        <v>135</v>
      </c>
      <c r="M156" s="388" t="s">
        <v>407</v>
      </c>
      <c r="N156" s="361">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434</v>
      </c>
      <c r="L157" s="396" t="s">
        <v>129</v>
      </c>
      <c r="M157" s="388" t="s">
        <v>407</v>
      </c>
      <c r="N157" s="31">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434</v>
      </c>
      <c r="L158" s="396" t="s">
        <v>129</v>
      </c>
      <c r="M158" s="388" t="s">
        <v>407</v>
      </c>
      <c r="N158" s="31">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434</v>
      </c>
      <c r="L159" s="399" t="s">
        <v>129</v>
      </c>
      <c r="M159" s="388" t="s">
        <v>407</v>
      </c>
      <c r="N159" s="31">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63" t="s">
        <v>434</v>
      </c>
      <c r="L160" s="399" t="s">
        <v>129</v>
      </c>
      <c r="M160" s="386" t="s">
        <v>407</v>
      </c>
      <c r="N160" s="31">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399" t="s">
        <v>129</v>
      </c>
      <c r="M161" s="386" t="s">
        <v>129</v>
      </c>
      <c r="N161" s="361">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2734</v>
      </c>
      <c r="L162" s="273" t="s">
        <v>125</v>
      </c>
      <c r="M162" s="48" t="s">
        <v>2734</v>
      </c>
      <c r="N162" s="31">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399" t="s">
        <v>129</v>
      </c>
      <c r="M163" s="386" t="s">
        <v>129</v>
      </c>
      <c r="N163" s="31">
        <v>0</v>
      </c>
      <c r="O163" s="225" t="s">
        <v>2735</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73" t="s">
        <v>125</v>
      </c>
      <c r="M164" s="388" t="s">
        <v>129</v>
      </c>
      <c r="N164" s="361">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129</v>
      </c>
      <c r="L165" s="273" t="s">
        <v>125</v>
      </c>
      <c r="M165" s="388" t="s">
        <v>129</v>
      </c>
      <c r="N165" s="361">
        <v>0.25</v>
      </c>
      <c r="O165" s="225"/>
    </row>
    <row r="166" spans="1:15" s="4" customFormat="1" ht="114.75" x14ac:dyDescent="0.25">
      <c r="A166" s="82">
        <v>160</v>
      </c>
      <c r="B166" s="133" t="s">
        <v>293</v>
      </c>
      <c r="C166" s="133" t="s">
        <v>532</v>
      </c>
      <c r="D166" s="133" t="s">
        <v>354</v>
      </c>
      <c r="E166" s="122">
        <v>54</v>
      </c>
      <c r="F166" s="125" t="s">
        <v>541</v>
      </c>
      <c r="G166" s="140">
        <v>33</v>
      </c>
      <c r="H166" s="152">
        <v>0.1</v>
      </c>
      <c r="I166" s="133" t="s">
        <v>177</v>
      </c>
      <c r="J166" s="222">
        <v>46</v>
      </c>
      <c r="K166" s="5" t="s">
        <v>129</v>
      </c>
      <c r="L166" s="396" t="s">
        <v>129</v>
      </c>
      <c r="M166" s="388" t="s">
        <v>129</v>
      </c>
      <c r="N166" s="361">
        <v>0.1</v>
      </c>
      <c r="O166" s="225" t="s">
        <v>2736</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399" t="s">
        <v>129</v>
      </c>
      <c r="M167" s="386" t="s">
        <v>129</v>
      </c>
      <c r="N167" s="361">
        <v>0.1</v>
      </c>
      <c r="O167" s="225"/>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8" t="s">
        <v>2737</v>
      </c>
      <c r="L168" s="273" t="s">
        <v>125</v>
      </c>
      <c r="M168" s="48" t="s">
        <v>2737</v>
      </c>
      <c r="N168" s="31">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129</v>
      </c>
      <c r="L169" s="396" t="s">
        <v>129</v>
      </c>
      <c r="M169" s="388" t="s">
        <v>129</v>
      </c>
      <c r="N169" s="361">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73" t="s">
        <v>125</v>
      </c>
      <c r="M170" s="388" t="s">
        <v>129</v>
      </c>
      <c r="N170" s="361">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73" t="s">
        <v>125</v>
      </c>
      <c r="M171" s="388" t="s">
        <v>129</v>
      </c>
      <c r="N171" s="31">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73" t="s">
        <v>125</v>
      </c>
      <c r="M172" s="388" t="s">
        <v>129</v>
      </c>
      <c r="N172" s="31">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129</v>
      </c>
      <c r="L173" s="273" t="s">
        <v>125</v>
      </c>
      <c r="M173" s="388" t="s">
        <v>126</v>
      </c>
      <c r="N173" s="31">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129</v>
      </c>
      <c r="L174" s="273" t="s">
        <v>125</v>
      </c>
      <c r="M174" s="388" t="s">
        <v>129</v>
      </c>
      <c r="N174" s="31">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129</v>
      </c>
      <c r="L175" s="273" t="s">
        <v>125</v>
      </c>
      <c r="M175" s="388" t="s">
        <v>129</v>
      </c>
      <c r="N175" s="31">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73" t="s">
        <v>125</v>
      </c>
      <c r="M176" s="388" t="s">
        <v>129</v>
      </c>
      <c r="N176" s="31">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396" t="s">
        <v>135</v>
      </c>
      <c r="M177" s="388" t="s">
        <v>129</v>
      </c>
      <c r="N177" s="47">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399" t="s">
        <v>129</v>
      </c>
      <c r="M178" s="386" t="s">
        <v>129</v>
      </c>
      <c r="N178" s="361">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399" t="s">
        <v>129</v>
      </c>
      <c r="M179" s="386" t="s">
        <v>129</v>
      </c>
      <c r="N179" s="361">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129</v>
      </c>
      <c r="L180" s="396" t="s">
        <v>135</v>
      </c>
      <c r="M180" s="388" t="s">
        <v>129</v>
      </c>
      <c r="N180" s="361">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396" t="s">
        <v>129</v>
      </c>
      <c r="M181" s="388" t="s">
        <v>129</v>
      </c>
      <c r="N181" s="31">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129</v>
      </c>
      <c r="L182" s="396" t="s">
        <v>129</v>
      </c>
      <c r="M182" s="388" t="s">
        <v>129</v>
      </c>
      <c r="N182" s="31">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129</v>
      </c>
      <c r="L183" s="396" t="s">
        <v>129</v>
      </c>
      <c r="M183" s="388" t="s">
        <v>129</v>
      </c>
      <c r="N183" s="31">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129</v>
      </c>
      <c r="L184" s="399" t="s">
        <v>129</v>
      </c>
      <c r="M184" s="386" t="s">
        <v>129</v>
      </c>
      <c r="N184" s="361">
        <v>0.1</v>
      </c>
      <c r="O184" s="225" t="s">
        <v>2738</v>
      </c>
    </row>
    <row r="185" spans="1:15" s="4" customFormat="1" ht="63.75" x14ac:dyDescent="0.25">
      <c r="A185" s="82">
        <v>179</v>
      </c>
      <c r="B185" s="133" t="s">
        <v>293</v>
      </c>
      <c r="C185" s="133" t="s">
        <v>578</v>
      </c>
      <c r="D185" s="133" t="s">
        <v>578</v>
      </c>
      <c r="E185" s="122">
        <v>61</v>
      </c>
      <c r="F185" s="125" t="s">
        <v>579</v>
      </c>
      <c r="G185" s="140" t="s">
        <v>125</v>
      </c>
      <c r="H185" s="138" t="s">
        <v>125</v>
      </c>
      <c r="I185" s="133" t="s">
        <v>135</v>
      </c>
      <c r="J185" s="222">
        <v>52</v>
      </c>
      <c r="K185" s="5" t="s">
        <v>135</v>
      </c>
      <c r="L185" s="552" t="s">
        <v>135</v>
      </c>
      <c r="M185" s="293" t="s">
        <v>135</v>
      </c>
      <c r="N185" s="31">
        <v>0</v>
      </c>
      <c r="O185" s="225" t="s">
        <v>2739</v>
      </c>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399" t="s">
        <v>129</v>
      </c>
      <c r="M186" s="386" t="s">
        <v>129</v>
      </c>
      <c r="N186" s="750">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399" t="s">
        <v>129</v>
      </c>
      <c r="M187" s="386" t="s">
        <v>129</v>
      </c>
      <c r="N187" s="750">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399" t="s">
        <v>129</v>
      </c>
      <c r="M188" s="386" t="s">
        <v>129</v>
      </c>
      <c r="N188" s="750">
        <v>0.125</v>
      </c>
      <c r="O188" s="225" t="s">
        <v>2740</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399" t="s">
        <v>129</v>
      </c>
      <c r="M189" s="386" t="s">
        <v>129</v>
      </c>
      <c r="N189" s="750">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399" t="s">
        <v>129</v>
      </c>
      <c r="M190" s="386" t="s">
        <v>129</v>
      </c>
      <c r="N190" s="750">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399" t="s">
        <v>129</v>
      </c>
      <c r="M191" s="386" t="s">
        <v>129</v>
      </c>
      <c r="N191" s="750">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399" t="s">
        <v>129</v>
      </c>
      <c r="M192" s="386" t="s">
        <v>129</v>
      </c>
      <c r="N192" s="750">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399" t="s">
        <v>129</v>
      </c>
      <c r="M193" s="386" t="s">
        <v>129</v>
      </c>
      <c r="N193" s="750">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129</v>
      </c>
      <c r="L194" s="399" t="s">
        <v>129</v>
      </c>
      <c r="M194" s="386" t="s">
        <v>129</v>
      </c>
      <c r="N194" s="361">
        <v>0.1</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2741</v>
      </c>
      <c r="L195" s="273" t="s">
        <v>125</v>
      </c>
      <c r="M195" s="48" t="s">
        <v>2741</v>
      </c>
      <c r="N195" s="31">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126</v>
      </c>
      <c r="L196" s="273" t="s">
        <v>125</v>
      </c>
      <c r="M196" s="388" t="s">
        <v>129</v>
      </c>
      <c r="N196" s="31">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73" t="s">
        <v>125</v>
      </c>
      <c r="M197" s="293" t="s">
        <v>135</v>
      </c>
      <c r="N197" s="31">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73" t="s">
        <v>125</v>
      </c>
      <c r="M198" s="388" t="s">
        <v>129</v>
      </c>
      <c r="N198" s="750">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73" t="s">
        <v>125</v>
      </c>
      <c r="M199" s="388" t="s">
        <v>129</v>
      </c>
      <c r="N199" s="750">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73" t="s">
        <v>125</v>
      </c>
      <c r="M200" s="388" t="s">
        <v>129</v>
      </c>
      <c r="N200" s="750">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73" t="s">
        <v>125</v>
      </c>
      <c r="M201" s="388" t="s">
        <v>129</v>
      </c>
      <c r="N201" s="750">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129</v>
      </c>
      <c r="L202" s="273" t="s">
        <v>125</v>
      </c>
      <c r="M202" s="388" t="s">
        <v>129</v>
      </c>
      <c r="N202" s="750">
        <v>2.86E-2</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129</v>
      </c>
      <c r="L203" s="273" t="s">
        <v>125</v>
      </c>
      <c r="M203" s="388" t="s">
        <v>129</v>
      </c>
      <c r="N203" s="750">
        <v>2.86E-2</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129</v>
      </c>
      <c r="L204" s="273" t="s">
        <v>125</v>
      </c>
      <c r="M204" s="388" t="s">
        <v>129</v>
      </c>
      <c r="N204" s="750">
        <v>2.86E-2</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129</v>
      </c>
      <c r="L205" s="273" t="s">
        <v>125</v>
      </c>
      <c r="M205" s="388" t="s">
        <v>129</v>
      </c>
      <c r="N205" s="750">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129</v>
      </c>
      <c r="L206" s="273" t="s">
        <v>125</v>
      </c>
      <c r="M206" s="388" t="s">
        <v>129</v>
      </c>
      <c r="N206" s="750">
        <v>2.86E-2</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73" t="s">
        <v>125</v>
      </c>
      <c r="M207" s="388" t="s">
        <v>126</v>
      </c>
      <c r="N207" s="361">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129</v>
      </c>
      <c r="L208" s="273" t="s">
        <v>125</v>
      </c>
      <c r="M208" s="388" t="s">
        <v>126</v>
      </c>
      <c r="N208" s="361">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129</v>
      </c>
      <c r="L209" s="273" t="s">
        <v>125</v>
      </c>
      <c r="M209" s="388" t="s">
        <v>129</v>
      </c>
      <c r="N209" s="750">
        <v>2.86E-2</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129</v>
      </c>
      <c r="L210" s="273" t="s">
        <v>125</v>
      </c>
      <c r="M210" s="388" t="s">
        <v>129</v>
      </c>
      <c r="N210" s="750">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129</v>
      </c>
      <c r="L211" s="273" t="s">
        <v>125</v>
      </c>
      <c r="M211" s="388" t="s">
        <v>129</v>
      </c>
      <c r="N211" s="750">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2742</v>
      </c>
      <c r="L212" s="273" t="s">
        <v>125</v>
      </c>
      <c r="M212" s="45" t="s">
        <v>2742</v>
      </c>
      <c r="N212" s="31">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397" t="s">
        <v>129</v>
      </c>
      <c r="M213" s="390" t="s">
        <v>126</v>
      </c>
      <c r="N213" s="47">
        <v>0</v>
      </c>
      <c r="O213" s="230" t="s">
        <v>2743</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397" t="s">
        <v>129</v>
      </c>
      <c r="M214" s="386" t="s">
        <v>126</v>
      </c>
      <c r="N214" s="31">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397" t="s">
        <v>129</v>
      </c>
      <c r="M215" s="386" t="s">
        <v>126</v>
      </c>
      <c r="N215" s="31">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397" t="s">
        <v>129</v>
      </c>
      <c r="M216" s="386" t="s">
        <v>126</v>
      </c>
      <c r="N216" s="31">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73" t="s">
        <v>125</v>
      </c>
      <c r="M217" s="386" t="s">
        <v>129</v>
      </c>
      <c r="N217" s="31">
        <v>0</v>
      </c>
      <c r="O217" s="225" t="s">
        <v>2744</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73" t="s">
        <v>125</v>
      </c>
      <c r="M218" s="386" t="s">
        <v>129</v>
      </c>
      <c r="N218" s="31">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73" t="s">
        <v>125</v>
      </c>
      <c r="M219" s="386" t="s">
        <v>126</v>
      </c>
      <c r="N219" s="31">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73" t="s">
        <v>125</v>
      </c>
      <c r="M220" s="386" t="s">
        <v>126</v>
      </c>
      <c r="N220" s="31">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73" t="s">
        <v>125</v>
      </c>
      <c r="M221" s="386" t="s">
        <v>126</v>
      </c>
      <c r="N221" s="31">
        <v>0</v>
      </c>
      <c r="O221" s="225"/>
    </row>
    <row r="222" spans="1:15" s="4" customFormat="1" ht="408" x14ac:dyDescent="0.25">
      <c r="A222" s="82">
        <v>216</v>
      </c>
      <c r="B222" s="133" t="s">
        <v>601</v>
      </c>
      <c r="C222" s="133" t="s">
        <v>664</v>
      </c>
      <c r="D222" s="133" t="s">
        <v>354</v>
      </c>
      <c r="E222" s="122" t="s">
        <v>665</v>
      </c>
      <c r="F222" s="125" t="s">
        <v>666</v>
      </c>
      <c r="G222" s="140" t="s">
        <v>125</v>
      </c>
      <c r="H222" s="138" t="s">
        <v>125</v>
      </c>
      <c r="I222" s="133" t="s">
        <v>265</v>
      </c>
      <c r="J222" s="222">
        <v>55</v>
      </c>
      <c r="K222" s="45" t="s">
        <v>2745</v>
      </c>
      <c r="L222" s="557" t="s">
        <v>2746</v>
      </c>
      <c r="M222" s="398" t="s">
        <v>2746</v>
      </c>
      <c r="N222" s="31">
        <v>0</v>
      </c>
      <c r="O222" s="225" t="s">
        <v>2747</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129</v>
      </c>
      <c r="L223" s="399" t="s">
        <v>129</v>
      </c>
      <c r="M223" s="386" t="s">
        <v>129</v>
      </c>
      <c r="N223" s="361">
        <v>0.3</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129</v>
      </c>
      <c r="L224" s="399" t="s">
        <v>129</v>
      </c>
      <c r="M224" s="386" t="s">
        <v>129</v>
      </c>
      <c r="N224" s="361">
        <v>0.1</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73" t="s">
        <v>125</v>
      </c>
      <c r="M225" s="386" t="s">
        <v>126</v>
      </c>
      <c r="N225" s="361">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73" t="s">
        <v>125</v>
      </c>
      <c r="M226" s="386" t="s">
        <v>126</v>
      </c>
      <c r="N226" s="31">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73" t="s">
        <v>125</v>
      </c>
      <c r="M227" s="386" t="s">
        <v>126</v>
      </c>
      <c r="N227" s="31">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73" t="s">
        <v>125</v>
      </c>
      <c r="M228" s="386" t="s">
        <v>126</v>
      </c>
      <c r="N228" s="31">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3483</v>
      </c>
      <c r="L229" s="549">
        <v>1170.9000000000001</v>
      </c>
      <c r="M229" s="380">
        <v>1170.9000000000001</v>
      </c>
      <c r="N229" s="31">
        <v>0</v>
      </c>
      <c r="O229" s="225" t="s">
        <v>2748</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2689</v>
      </c>
      <c r="L230" s="542">
        <v>2689</v>
      </c>
      <c r="M230" s="381">
        <v>2689</v>
      </c>
      <c r="N230" s="31">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552" t="s">
        <v>135</v>
      </c>
      <c r="M231" s="386" t="s">
        <v>129</v>
      </c>
      <c r="N231" s="31">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399" t="s">
        <v>129</v>
      </c>
      <c r="M232" s="386" t="s">
        <v>129</v>
      </c>
      <c r="N232" s="31">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399" t="s">
        <v>129</v>
      </c>
      <c r="M233" s="386" t="s">
        <v>129</v>
      </c>
      <c r="N233" s="31">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399" t="s">
        <v>129</v>
      </c>
      <c r="M234" s="386" t="s">
        <v>129</v>
      </c>
      <c r="N234" s="31">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399" t="s">
        <v>135</v>
      </c>
      <c r="M235" s="218" t="s">
        <v>135</v>
      </c>
      <c r="N235" s="31">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399" t="s">
        <v>129</v>
      </c>
      <c r="M236" s="386" t="s">
        <v>129</v>
      </c>
      <c r="N236" s="31">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399" t="s">
        <v>129</v>
      </c>
      <c r="M237" s="386" t="s">
        <v>129</v>
      </c>
      <c r="N237" s="31">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399" t="s">
        <v>129</v>
      </c>
      <c r="M238" s="386" t="s">
        <v>129</v>
      </c>
      <c r="N238" s="31">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73" t="s">
        <v>126</v>
      </c>
      <c r="M239" s="386" t="s">
        <v>126</v>
      </c>
      <c r="N239" s="31">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73" t="s">
        <v>126</v>
      </c>
      <c r="M240" s="386" t="s">
        <v>126</v>
      </c>
      <c r="N240" s="31">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73" t="s">
        <v>126</v>
      </c>
      <c r="M241" s="386" t="s">
        <v>126</v>
      </c>
      <c r="N241" s="31">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73"/>
      <c r="M242" s="386" t="s">
        <v>126</v>
      </c>
      <c r="N242" s="31">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73"/>
      <c r="M243" s="386" t="s">
        <v>129</v>
      </c>
      <c r="N243" s="31">
        <v>0</v>
      </c>
      <c r="O243" s="225" t="s">
        <v>1125</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73"/>
      <c r="M244" s="386" t="s">
        <v>129</v>
      </c>
      <c r="N244" s="31">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73" t="s">
        <v>125</v>
      </c>
      <c r="M245" s="386" t="s">
        <v>129</v>
      </c>
      <c r="N245" s="361">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73" t="s">
        <v>125</v>
      </c>
      <c r="M246" s="386" t="s">
        <v>126</v>
      </c>
      <c r="N246" s="31">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73" t="s">
        <v>125</v>
      </c>
      <c r="M247" s="386" t="s">
        <v>129</v>
      </c>
      <c r="N247" s="31">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73" t="s">
        <v>125</v>
      </c>
      <c r="M248" s="386" t="s">
        <v>126</v>
      </c>
      <c r="N248" s="31">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73" t="s">
        <v>125</v>
      </c>
      <c r="M249" s="386" t="s">
        <v>126</v>
      </c>
      <c r="N249" s="31">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399" t="s">
        <v>126</v>
      </c>
      <c r="M250" s="386" t="s">
        <v>126</v>
      </c>
      <c r="N250" s="361">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399" t="s">
        <v>126</v>
      </c>
      <c r="M251" s="386" t="s">
        <v>126</v>
      </c>
      <c r="N251" s="31">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399" t="s">
        <v>126</v>
      </c>
      <c r="M252" s="386" t="s">
        <v>126</v>
      </c>
      <c r="N252" s="31">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399" t="s">
        <v>126</v>
      </c>
      <c r="M253" s="386" t="s">
        <v>126</v>
      </c>
      <c r="N253" s="31">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399" t="s">
        <v>126</v>
      </c>
      <c r="M254" s="386" t="s">
        <v>126</v>
      </c>
      <c r="N254" s="31">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399" t="s">
        <v>129</v>
      </c>
      <c r="M255" s="386" t="s">
        <v>129</v>
      </c>
      <c r="N255" s="361">
        <v>0.1</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126</v>
      </c>
      <c r="L256" s="399" t="s">
        <v>129</v>
      </c>
      <c r="M256" s="386" t="s">
        <v>129</v>
      </c>
      <c r="N256" s="361">
        <v>0.1</v>
      </c>
      <c r="O256" s="225" t="s">
        <v>2749</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126</v>
      </c>
      <c r="L257" s="399" t="s">
        <v>129</v>
      </c>
      <c r="M257" s="386" t="s">
        <v>129</v>
      </c>
      <c r="N257" s="361">
        <v>0.1</v>
      </c>
      <c r="O257" s="225" t="s">
        <v>2750</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5">
        <v>0</v>
      </c>
      <c r="L258" s="560">
        <v>0.05</v>
      </c>
      <c r="M258" s="401">
        <v>0.05</v>
      </c>
      <c r="N258" s="60">
        <v>0.2</v>
      </c>
      <c r="O258" s="225" t="s">
        <v>2751</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1587</v>
      </c>
      <c r="L259" s="542">
        <v>1427</v>
      </c>
      <c r="M259" s="553">
        <v>1427</v>
      </c>
      <c r="N259" s="31">
        <v>0</v>
      </c>
      <c r="O259" s="225" t="s">
        <v>2752</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1507</v>
      </c>
      <c r="L260" s="542">
        <v>1507</v>
      </c>
      <c r="M260" s="553">
        <v>1507</v>
      </c>
      <c r="N260" s="31">
        <v>0</v>
      </c>
      <c r="O260" s="225" t="s">
        <v>2753</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399" t="s">
        <v>135</v>
      </c>
      <c r="M261" s="297" t="s">
        <v>135</v>
      </c>
      <c r="N261" s="31">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399" t="s">
        <v>129</v>
      </c>
      <c r="M262" s="386" t="s">
        <v>129</v>
      </c>
      <c r="N262" s="1550">
        <v>0.3</v>
      </c>
      <c r="O262" s="225" t="s">
        <v>2754</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399" t="s">
        <v>129</v>
      </c>
      <c r="M263" s="386" t="s">
        <v>129</v>
      </c>
      <c r="N263" s="1551"/>
      <c r="O263" s="225" t="s">
        <v>2755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399" t="s">
        <v>129</v>
      </c>
      <c r="M264" s="386" t="s">
        <v>126</v>
      </c>
      <c r="N264" s="1550">
        <v>0.3</v>
      </c>
      <c r="O264" s="225" t="s">
        <v>2756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399" t="s">
        <v>129</v>
      </c>
      <c r="M265" s="386" t="s">
        <v>129</v>
      </c>
      <c r="N265" s="1551"/>
      <c r="O265" s="225" t="s">
        <v>2757</v>
      </c>
    </row>
    <row r="275" spans="14:14" ht="42.75" customHeight="1" x14ac:dyDescent="0.25">
      <c r="N275" s="344"/>
    </row>
  </sheetData>
  <sheetProtection formatCells="0" formatColumns="0" formatRows="0" insertColumns="0" insertHyperlinks="0"/>
  <autoFilter ref="A6:O265" xr:uid="{00000000-0001-0000-2900-00000000000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07E6C74D-9E6A-4F1E-96AE-9E9F9AF5A1F9}">
      <formula1>"0%,20%"</formula1>
    </dataValidation>
    <dataValidation type="list" allowBlank="1" showInputMessage="1" showErrorMessage="1" sqref="N131" xr:uid="{1367C567-C839-49E1-949C-8D28FA55327D}">
      <formula1>"0%,30%"</formula1>
    </dataValidation>
    <dataValidation type="list" allowBlank="1" showInputMessage="1" showErrorMessage="1" sqref="N100" xr:uid="{83CE6124-2432-45E2-BE36-C84FC48996E8}">
      <formula1>"0%,20%,39%,50%"</formula1>
    </dataValidation>
    <dataValidation type="whole" allowBlank="1" showInputMessage="1" showErrorMessage="1" sqref="I130 L261 K145 L185 K43 L235 K102 K20 K67:K68 K85 K74:K81 K83 K133 K258:K260 K130:K131 K141:K142 L231 L114:M114 L130:M130" xr:uid="{D3194FF7-F68B-4F67-8434-24F7DB159FA9}">
      <formula1>0</formula1>
      <formula2>10000000</formula2>
    </dataValidation>
    <dataValidation type="list" allowBlank="1" showInputMessage="1" showErrorMessage="1" sqref="K147:K149 K223 K232:K234 K214:K216 K45:K56 K178:K183 K218:K221 K226:K228 K251:K255 K244:K249 K196 K198:K211 K169:K176 K143 K152:K160 K94:K101 K163:K166 K103:K112 K134:K138 K140 L178:M179 M103:M114 K114:L114 L94:M97" xr:uid="{2C67CDB4-0DC4-4647-AA95-F9853728BBF0}">
      <formula1>"SI,NO,NO APLICA"</formula1>
    </dataValidation>
    <dataValidation type="list" allowBlank="1" showInputMessage="1" showErrorMessage="1" sqref="I129 M7:M9 L236:L238 L223:L224 K35:K37 K231 K7:K9 K63 K66 K71 K73 K11:K16 K213 K18:K19 K23:K33 K59 K39:K41 K177 K217 K250 K224:K225 K236:K242 M18:M19 K167:M167 K186:M194 K184:M184 K161:M161 K256:M257 K262:M265 K129:M129 K21:M21 L163:M163 K65:M65 K57:M57 L45:M55 K87:M92 K144:M144 K69:M69 K150:M150 M223:M228 M11:M16 M236:M244 M217 M23:M24 M231" xr:uid="{BF5FECA6-130C-4309-B22D-E55B9C923AB1}">
      <formula1>"SI,NO"</formula1>
    </dataValidation>
    <dataValidation type="list" allowBlank="1" showInputMessage="1" showErrorMessage="1" sqref="L101 L103:L113 L135:L139 L159:M160 L154:M155 M134:M139 L98:M98 M100:M101" xr:uid="{CB3D8A10-4323-4A3C-8204-F629AD5F9A41}">
      <formula1>"SI,NO,NO APLICA,VACIO"</formula1>
    </dataValidation>
    <dataValidation type="list" allowBlank="1" showInputMessage="1" showErrorMessage="1" sqref="L169 L250:L255 M156:M158 L166 M169:M177 L157:L158 L181:L183 M180:M183 M164:M166 L152:M153 L36:L37 M59 L232:M234 L147:M149 L213:M216 L99:M99 L63:M63 L39:M41 M140 M25:M33 M245:M255 M35:M37 M198:M211 M196 M71 M218:M221 M66 M73" xr:uid="{0837C798-F73B-4482-994B-31D418497CBB}">
      <formula1>"SI,NO,VACIO"</formula1>
    </dataValidation>
  </dataValidations>
  <hyperlinks>
    <hyperlink ref="O73" r:id="rId1" display="https://www.idartes.gov.co/es/transparencia/datos-abiertos/tablas-de-retencion-documental" xr:uid="{AF4B6F76-D2D3-494D-B05D-8E5D0D23D5C0}"/>
    <hyperlink ref="O35" r:id="rId2" xr:uid="{AB6BA1CF-66B3-4D8D-A8DC-6CA637C5C0F8}"/>
    <hyperlink ref="O66" r:id="rId3" xr:uid="{44F73626-6E7B-4471-92BB-73DB9C2B9997}"/>
    <hyperlink ref="O140" r:id="rId4" xr:uid="{38400561-95D7-47F2-9DE6-84BDE4C3133B}"/>
  </hyperlinks>
  <pageMargins left="0.70866141732283472" right="0.70866141732283472" top="0.74803149606299213" bottom="0.74803149606299213" header="0.31496062992125984" footer="0.31496062992125984"/>
  <pageSetup scale="35" orientation="landscape" horizontalDpi="4294967293" verticalDpi="4294967293" r:id="rId5"/>
  <drawing r:id="rId6"/>
  <legacyDrawing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V91"/>
  <sheetViews>
    <sheetView showGridLines="0" topLeftCell="J44" zoomScale="87" zoomScaleNormal="87"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+'1021 TRANSMI Ver.'!N7</f>
        <v>0.4</v>
      </c>
      <c r="Q2" s="301" t="s">
        <v>778</v>
      </c>
      <c r="R2" s="302" t="s">
        <v>1590</v>
      </c>
      <c r="S2" s="302" t="s">
        <v>779</v>
      </c>
      <c r="T2" s="302" t="s">
        <v>779</v>
      </c>
      <c r="U2" s="302" t="s">
        <v>1825</v>
      </c>
      <c r="V2" s="302" t="s">
        <v>1129</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+'1021 TRANSMI Ver.'!N11</f>
        <v>0.4</v>
      </c>
      <c r="Q3" s="301" t="s">
        <v>786</v>
      </c>
      <c r="R3" s="302" t="s">
        <v>2090</v>
      </c>
      <c r="S3" s="302" t="s">
        <v>2090</v>
      </c>
      <c r="T3" s="302" t="s">
        <v>2091</v>
      </c>
      <c r="U3" s="302" t="s">
        <v>2091</v>
      </c>
      <c r="V3" s="302" t="s">
        <v>2090</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+'1021 TRANSMI Ver.'!N17</f>
        <v>0.05</v>
      </c>
      <c r="Q4" s="301" t="s">
        <v>791</v>
      </c>
      <c r="R4" s="302" t="s">
        <v>2758</v>
      </c>
      <c r="S4" s="302" t="s">
        <v>2215</v>
      </c>
      <c r="T4" s="302" t="s">
        <v>1329</v>
      </c>
      <c r="U4" s="302" t="s">
        <v>1076</v>
      </c>
      <c r="V4" s="302" t="s">
        <v>2758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+'1021 TRANSMI Ver.'!N20</f>
        <v>0.15</v>
      </c>
      <c r="Q5" s="301" t="s">
        <v>799</v>
      </c>
      <c r="R5" s="301">
        <v>0.57999999999999996</v>
      </c>
      <c r="S5" s="301">
        <v>0.78</v>
      </c>
      <c r="T5" s="301">
        <v>0.93</v>
      </c>
      <c r="U5" s="301">
        <v>0.86</v>
      </c>
      <c r="V5" s="301">
        <f>+D91</f>
        <v>0.90307377777777775</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+'1021 TRANSMI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+'1021 TRANSMI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+'1021 TRANSMI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+'1021 TRANSMI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+'1021 TRANSMI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+'1021 TRANSMI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+'1021 TRANSMI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+'1021 TRANSMI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0.9</v>
      </c>
      <c r="E17" s="1440" t="s">
        <v>821</v>
      </c>
      <c r="F17" s="1443" t="s">
        <v>294</v>
      </c>
      <c r="G17" s="1503">
        <v>0.15</v>
      </c>
      <c r="H17" s="1506">
        <f>+M20</f>
        <v>1</v>
      </c>
      <c r="I17" s="1509">
        <f>+O20</f>
        <v>1</v>
      </c>
      <c r="J17" s="1512">
        <f>+I17/H17</f>
        <v>1</v>
      </c>
      <c r="K17" s="25" t="s">
        <v>822</v>
      </c>
      <c r="L17" s="25" t="s">
        <v>804</v>
      </c>
      <c r="M17" s="167">
        <v>0.1</v>
      </c>
      <c r="N17" s="168">
        <f>+M17*G$17*C$17</f>
        <v>8.2500000000000004E-3</v>
      </c>
      <c r="O17" s="169">
        <f>+'1021 TRANSMI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+'1021 TRANSMI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+'1021 TRANSMI Ver.'!N68</f>
        <v>0.85</v>
      </c>
    </row>
    <row r="20" spans="1:15" ht="15.75" thickBot="1" x14ac:dyDescent="0.3">
      <c r="A20" s="1441"/>
      <c r="B20" s="1452"/>
      <c r="C20" s="1455"/>
      <c r="D20" s="1458"/>
      <c r="E20" s="1442"/>
      <c r="F20" s="1445"/>
      <c r="G20" s="1505"/>
      <c r="H20" s="1508"/>
      <c r="I20" s="1511"/>
      <c r="J20" s="1514"/>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+'1021 TRANSMI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+'1021 TRANSMI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+'1021 TRANSMI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+'1021 TRANSMI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15.75"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4" x14ac:dyDescent="0.25">
      <c r="A27" s="1441"/>
      <c r="B27" s="1452"/>
      <c r="C27" s="1455"/>
      <c r="D27" s="1458"/>
      <c r="E27" s="1440" t="s">
        <v>838</v>
      </c>
      <c r="F27" s="1443" t="s">
        <v>839</v>
      </c>
      <c r="G27" s="1503">
        <v>0.2</v>
      </c>
      <c r="H27" s="1506">
        <f>+M30</f>
        <v>1</v>
      </c>
      <c r="I27" s="1499">
        <f>+O30</f>
        <v>1</v>
      </c>
      <c r="J27" s="1499">
        <f>+I27/H27</f>
        <v>1</v>
      </c>
      <c r="K27" s="28" t="s">
        <v>840</v>
      </c>
      <c r="L27" s="28" t="s">
        <v>841</v>
      </c>
      <c r="M27" s="179">
        <v>0.1</v>
      </c>
      <c r="N27" s="180">
        <f>+M27*G$27*C$17</f>
        <v>1.1000000000000003E-2</v>
      </c>
      <c r="O27" s="177">
        <f>+'1021 TRANSMI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+'1021 TRANSMI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+'1021 TRANSMI Ver.'!N131</f>
        <v>0.3</v>
      </c>
    </row>
    <row r="30" spans="1:15" ht="15.75" thickBot="1" x14ac:dyDescent="0.3">
      <c r="A30" s="1441"/>
      <c r="B30" s="1452"/>
      <c r="C30" s="1455"/>
      <c r="D30" s="1458"/>
      <c r="E30" s="1442"/>
      <c r="F30" s="1445"/>
      <c r="G30" s="1505"/>
      <c r="H30" s="1508"/>
      <c r="I30" s="1501"/>
      <c r="J30" s="1502"/>
      <c r="K30" s="97" t="s">
        <v>800</v>
      </c>
      <c r="L30" s="98">
        <f>+O30/M30</f>
        <v>1</v>
      </c>
      <c r="M30" s="99">
        <f>SUM(M27:M29)</f>
        <v>1</v>
      </c>
      <c r="N30" s="100">
        <f>SUM(N27:N29)</f>
        <v>0.11000000000000001</v>
      </c>
      <c r="O30" s="174">
        <f>+O27+O28+O29</f>
        <v>1</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+'1021 TRANSMI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+'1021 TRANSMI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+'1021 TRANSMI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+'1021 TRANSMI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+'1021 TRANSMI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+'1021 TRANSMI Ver.'!N156</f>
        <v>0</v>
      </c>
    </row>
    <row r="37" spans="1:15" ht="15.75"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+O30+O31+O32+O33+O34+O35+O36</f>
        <v>1</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+'1021 TRANSMI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+'1021 TRANSMI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+'1021 TRANSMI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+'1021 TRANSMI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+'1021 TRANSMI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+'1021 TRANSMI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+'1021 TRANSMI Ver.'!N255</f>
        <v>0.1</v>
      </c>
    </row>
    <row r="45" spans="1:15" ht="15.75"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+'1021 TRANSMI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+'1021 TRANSMI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+'1021 TRANSMI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+'1021 TRANSMI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+'1021 TRANSMI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+'1021 TRANSMI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+'1021 TRANSMI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 t="shared" ref="N54:N61" si="0">+M54*G$54*C$17</f>
        <v>6.8750000000000009E-3</v>
      </c>
      <c r="O54" s="177">
        <f>+'1021 TRANSMI Ver.'!N186</f>
        <v>0.125</v>
      </c>
    </row>
    <row r="55" spans="1:15" x14ac:dyDescent="0.25">
      <c r="A55" s="1441"/>
      <c r="B55" s="1452"/>
      <c r="C55" s="1455"/>
      <c r="D55" s="1458"/>
      <c r="E55" s="1441"/>
      <c r="F55" s="1444"/>
      <c r="G55" s="1504"/>
      <c r="H55" s="1526"/>
      <c r="I55" s="1529"/>
      <c r="J55" s="1520"/>
      <c r="K55" s="26" t="s">
        <v>892</v>
      </c>
      <c r="L55" s="26" t="s">
        <v>339</v>
      </c>
      <c r="M55" s="162">
        <v>0.125</v>
      </c>
      <c r="N55" s="21">
        <f t="shared" si="0"/>
        <v>6.8750000000000009E-3</v>
      </c>
      <c r="O55" s="170">
        <f>+'1021 TRANSMI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+'1021 TRANSMI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+'1021 TRANSMI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+'1021 TRANSMI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+'1021 TRANSMI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+'1021 TRANSMI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+'1021 TRANSMI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0.5807377777777778</v>
      </c>
      <c r="E63" s="1492" t="s">
        <v>133</v>
      </c>
      <c r="F63" s="1443" t="s">
        <v>900</v>
      </c>
      <c r="G63" s="1503">
        <v>0.3</v>
      </c>
      <c r="H63" s="1516">
        <f>+M81</f>
        <v>1</v>
      </c>
      <c r="I63" s="1528">
        <f>+O81</f>
        <v>0.84320000000000017</v>
      </c>
      <c r="J63" s="1519">
        <f>+I63/H63</f>
        <v>0.84320000000000017</v>
      </c>
      <c r="K63" s="28" t="s">
        <v>136</v>
      </c>
      <c r="L63" s="28" t="s">
        <v>804</v>
      </c>
      <c r="M63" s="179">
        <v>0.1</v>
      </c>
      <c r="N63" s="176">
        <f>+M63*G$63*C$63</f>
        <v>3.0000000000000001E-3</v>
      </c>
      <c r="O63" s="177">
        <f>+'1021 TRANSMI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+'1021 TRANSMI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+'1021 TRANSMI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+'1021 TRANSMI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+'1021 TRANSMI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+'1021 TRANSMI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+'1021 TRANSMI Ver.'!N203</f>
        <v>2.86E-2</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+'1021 TRANSMI Ver.'!N204</f>
        <v>2.86E-2</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+'1021 TRANSMI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+'1021 TRANSMI Ver.'!N206</f>
        <v>2.86E-2</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+'1021 TRANSMI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+'1021 TRANSMI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+'1021 TRANSMI Ver.'!N209</f>
        <v>2.86E-2</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+'1021 TRANSMI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+'1021 TRANSMI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+'1021 TRANSMI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+'1021 TRANSMI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+'1021 TRANSMI Ver.'!N223</f>
        <v>0.3</v>
      </c>
    </row>
    <row r="81" spans="1:15" ht="15.75" thickBot="1" x14ac:dyDescent="0.3">
      <c r="A81" s="1441"/>
      <c r="B81" s="1452"/>
      <c r="C81" s="1455"/>
      <c r="D81" s="1490"/>
      <c r="E81" s="1494"/>
      <c r="F81" s="1445"/>
      <c r="G81" s="1505"/>
      <c r="H81" s="1518"/>
      <c r="I81" s="1533"/>
      <c r="J81" s="1531"/>
      <c r="K81" s="97" t="s">
        <v>800</v>
      </c>
      <c r="L81" s="98">
        <f>+O81/M81</f>
        <v>0.84320000000000017</v>
      </c>
      <c r="M81" s="99">
        <f>SUM(M63:M80)</f>
        <v>1</v>
      </c>
      <c r="N81" s="100">
        <f>SUM(N63:N80)</f>
        <v>0.03</v>
      </c>
      <c r="O81" s="174">
        <f>SUM(O63+O64+O65+O66+O67+O68+O69+O70+O71+O72+O73+O74+O75+O76+O77+O78+O79+O80)</f>
        <v>0.84320000000000017</v>
      </c>
    </row>
    <row r="82" spans="1:15" ht="24.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+'1021 TRANSMI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+'1021 TRANSMI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+'1021 TRANSMI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+'1021 TRANSMI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+'1021 TRANSMI Ver.'!N264</f>
        <v>0.3</v>
      </c>
    </row>
    <row r="91" spans="1:15" x14ac:dyDescent="0.25">
      <c r="C91" s="199">
        <v>2022</v>
      </c>
      <c r="D91" s="200">
        <f>+(C2*D2)+(C17*D17)+(C63*D63)+(C85*D85)</f>
        <v>0.90307377777777775</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0"/>
  </sheetPr>
  <dimension ref="A1:P273"/>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16.5703125" style="11" customWidth="1"/>
    <col min="3" max="3" width="19" style="3" customWidth="1"/>
    <col min="4" max="4" width="15.7109375" style="3" customWidth="1"/>
    <col min="5" max="5" width="11.28515625" style="11" customWidth="1"/>
    <col min="6" max="6" width="47.42578125" style="4" customWidth="1"/>
    <col min="7" max="7" width="10.140625" style="1" customWidth="1"/>
    <col min="8" max="8" width="12.5703125" style="2" customWidth="1"/>
    <col min="9" max="9" width="14.5703125" style="11" customWidth="1"/>
    <col min="10" max="10" width="13.140625" style="2" customWidth="1"/>
    <col min="11" max="11" width="15.7109375" style="10" customWidth="1"/>
    <col min="12" max="12" width="15.140625" style="3" customWidth="1"/>
    <col min="13" max="13" width="18.140625" style="11" customWidth="1"/>
    <col min="14" max="14" width="15.42578125" style="11" customWidth="1"/>
    <col min="15" max="15" width="46.42578125" style="7" customWidth="1"/>
    <col min="16" max="16378" width="11.42578125" style="6"/>
    <col min="16379"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2759</v>
      </c>
      <c r="G2" s="1417"/>
      <c r="H2" s="1417"/>
      <c r="I2" s="1417"/>
      <c r="J2" s="1417"/>
      <c r="K2" s="1418"/>
      <c r="L2" s="1543"/>
      <c r="M2" s="1543"/>
      <c r="N2" s="1543"/>
      <c r="O2" s="1543"/>
    </row>
    <row r="3" spans="1:15" s="24" customFormat="1" ht="18.75" customHeight="1" x14ac:dyDescent="0.25">
      <c r="A3" s="1541" t="s">
        <v>101</v>
      </c>
      <c r="B3" s="1541"/>
      <c r="C3" s="1541"/>
      <c r="D3" s="1541"/>
      <c r="E3" s="1541"/>
      <c r="F3" s="1416">
        <v>1022</v>
      </c>
      <c r="G3" s="1417"/>
      <c r="H3" s="1417"/>
      <c r="I3" s="1417"/>
      <c r="J3" s="1417"/>
      <c r="K3" s="1418"/>
      <c r="L3" s="1543"/>
      <c r="M3" s="1543"/>
      <c r="N3" s="1543"/>
      <c r="O3" s="1543"/>
    </row>
    <row r="4" spans="1:15" s="24" customFormat="1" ht="18.75" customHeight="1" x14ac:dyDescent="0.25">
      <c r="A4" s="1541" t="s">
        <v>102</v>
      </c>
      <c r="B4" s="1541"/>
      <c r="C4" s="1541"/>
      <c r="D4" s="1541"/>
      <c r="E4" s="1541"/>
      <c r="F4" s="1416" t="s">
        <v>26</v>
      </c>
      <c r="G4" s="1417"/>
      <c r="H4" s="1417"/>
      <c r="I4" s="1417"/>
      <c r="J4" s="1417"/>
      <c r="K4" s="1418"/>
      <c r="L4" s="1543"/>
      <c r="M4" s="1543"/>
      <c r="N4" s="1543"/>
      <c r="O4" s="1543"/>
    </row>
    <row r="5" spans="1:15" s="24" customFormat="1" ht="18.75" customHeight="1" x14ac:dyDescent="0.25">
      <c r="A5" s="1541" t="s">
        <v>103</v>
      </c>
      <c r="B5" s="1541"/>
      <c r="C5" s="1541"/>
      <c r="D5" s="1541"/>
      <c r="E5" s="1541"/>
      <c r="F5" s="1416" t="s">
        <v>2760</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36" t="s">
        <v>129</v>
      </c>
      <c r="L7" s="223" t="s">
        <v>125</v>
      </c>
      <c r="M7" s="137" t="s">
        <v>129</v>
      </c>
      <c r="N7" s="1537">
        <v>0.4</v>
      </c>
      <c r="O7" s="84"/>
    </row>
    <row r="8" spans="1:15" s="4" customFormat="1" ht="89.25" customHeight="1" x14ac:dyDescent="0.25">
      <c r="A8" s="82">
        <v>2</v>
      </c>
      <c r="B8" s="133" t="s">
        <v>120</v>
      </c>
      <c r="C8" s="133" t="s">
        <v>121</v>
      </c>
      <c r="D8" s="133" t="s">
        <v>122</v>
      </c>
      <c r="E8" s="122">
        <v>2</v>
      </c>
      <c r="F8" s="125" t="s">
        <v>128</v>
      </c>
      <c r="G8" s="1405"/>
      <c r="H8" s="1405"/>
      <c r="I8" s="133" t="s">
        <v>124</v>
      </c>
      <c r="J8" s="222" t="s">
        <v>125</v>
      </c>
      <c r="K8" s="36" t="s">
        <v>129</v>
      </c>
      <c r="L8" s="223" t="s">
        <v>125</v>
      </c>
      <c r="M8" s="137" t="s">
        <v>129</v>
      </c>
      <c r="N8" s="1538"/>
      <c r="O8" s="84" t="s">
        <v>2761</v>
      </c>
    </row>
    <row r="9" spans="1:15" s="4" customFormat="1" ht="63.75" x14ac:dyDescent="0.25">
      <c r="A9" s="82">
        <v>3</v>
      </c>
      <c r="B9" s="133" t="s">
        <v>120</v>
      </c>
      <c r="C9" s="133" t="s">
        <v>121</v>
      </c>
      <c r="D9" s="133" t="s">
        <v>122</v>
      </c>
      <c r="E9" s="122">
        <v>3</v>
      </c>
      <c r="F9" s="125" t="s">
        <v>131</v>
      </c>
      <c r="G9" s="1422">
        <v>2</v>
      </c>
      <c r="H9" s="138" t="s">
        <v>125</v>
      </c>
      <c r="I9" s="133" t="s">
        <v>124</v>
      </c>
      <c r="J9" s="222" t="s">
        <v>125</v>
      </c>
      <c r="K9" s="36" t="s">
        <v>129</v>
      </c>
      <c r="L9" s="223" t="s">
        <v>125</v>
      </c>
      <c r="M9" s="137" t="s">
        <v>129</v>
      </c>
      <c r="N9" s="85">
        <v>0</v>
      </c>
      <c r="O9" s="84"/>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39"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36" t="s">
        <v>129</v>
      </c>
      <c r="L11" s="223" t="s">
        <v>125</v>
      </c>
      <c r="M11" s="137" t="s">
        <v>129</v>
      </c>
      <c r="N11" s="1535">
        <v>0.4</v>
      </c>
      <c r="O11" s="84"/>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36" t="s">
        <v>126</v>
      </c>
      <c r="L12" s="223" t="s">
        <v>125</v>
      </c>
      <c r="M12" s="137" t="s">
        <v>126</v>
      </c>
      <c r="N12" s="1536"/>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36" t="s">
        <v>126</v>
      </c>
      <c r="L13" s="223" t="s">
        <v>125</v>
      </c>
      <c r="M13" s="137" t="s">
        <v>126</v>
      </c>
      <c r="N13" s="85">
        <v>0</v>
      </c>
      <c r="O13" s="84"/>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36" t="s">
        <v>129</v>
      </c>
      <c r="L14" s="223" t="s">
        <v>125</v>
      </c>
      <c r="M14" s="137" t="s">
        <v>126</v>
      </c>
      <c r="N14" s="85">
        <v>0</v>
      </c>
      <c r="O14" s="84"/>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36" t="s">
        <v>126</v>
      </c>
      <c r="L15" s="223" t="s">
        <v>125</v>
      </c>
      <c r="M15" s="137" t="s">
        <v>126</v>
      </c>
      <c r="N15" s="85">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36" t="s">
        <v>126</v>
      </c>
      <c r="L16" s="223" t="s">
        <v>125</v>
      </c>
      <c r="M16" s="137" t="s">
        <v>126</v>
      </c>
      <c r="N16" s="85">
        <v>0</v>
      </c>
      <c r="O16" s="84"/>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39"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36" t="s">
        <v>129</v>
      </c>
      <c r="L18" s="223" t="s">
        <v>125</v>
      </c>
      <c r="M18" s="137" t="s">
        <v>129</v>
      </c>
      <c r="N18" s="85">
        <v>0</v>
      </c>
      <c r="O18" s="84"/>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36"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33"/>
      <c r="L20" s="223" t="s">
        <v>125</v>
      </c>
      <c r="M20" s="227">
        <v>2</v>
      </c>
      <c r="N20" s="226">
        <v>0.15</v>
      </c>
      <c r="O20" s="360" t="s">
        <v>2762</v>
      </c>
    </row>
    <row r="21" spans="1:15" s="4" customFormat="1" ht="51" x14ac:dyDescent="0.25">
      <c r="A21" s="82">
        <v>15</v>
      </c>
      <c r="B21" s="133" t="s">
        <v>120</v>
      </c>
      <c r="C21" s="133" t="s">
        <v>161</v>
      </c>
      <c r="D21" s="133" t="s">
        <v>149</v>
      </c>
      <c r="E21" s="122">
        <v>6</v>
      </c>
      <c r="F21" s="125" t="s">
        <v>162</v>
      </c>
      <c r="G21" s="140">
        <v>5</v>
      </c>
      <c r="H21" s="139">
        <v>0.1</v>
      </c>
      <c r="I21" s="133" t="s">
        <v>124</v>
      </c>
      <c r="J21" s="222">
        <v>1</v>
      </c>
      <c r="K21" s="36" t="s">
        <v>126</v>
      </c>
      <c r="L21" s="141" t="s">
        <v>129</v>
      </c>
      <c r="M21" s="137" t="s">
        <v>129</v>
      </c>
      <c r="N21" s="226">
        <v>0.1</v>
      </c>
      <c r="O21" s="84"/>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0"/>
      <c r="L22" s="223" t="s">
        <v>125</v>
      </c>
      <c r="M22" s="137" t="s">
        <v>2763</v>
      </c>
      <c r="N22" s="85">
        <v>0</v>
      </c>
      <c r="O22" s="84"/>
    </row>
    <row r="23" spans="1:15" s="4" customFormat="1" ht="25.5" x14ac:dyDescent="0.25">
      <c r="A23" s="82">
        <v>17</v>
      </c>
      <c r="B23" s="133" t="s">
        <v>120</v>
      </c>
      <c r="C23" s="133" t="s">
        <v>161</v>
      </c>
      <c r="D23" s="133" t="s">
        <v>149</v>
      </c>
      <c r="E23" s="122" t="s">
        <v>169</v>
      </c>
      <c r="F23" s="125" t="s">
        <v>170</v>
      </c>
      <c r="G23" s="140" t="s">
        <v>125</v>
      </c>
      <c r="H23" s="138" t="s">
        <v>125</v>
      </c>
      <c r="I23" s="133" t="s">
        <v>124</v>
      </c>
      <c r="J23" s="222" t="s">
        <v>125</v>
      </c>
      <c r="K23" s="40"/>
      <c r="L23" s="223" t="s">
        <v>125</v>
      </c>
      <c r="M23" s="137" t="s">
        <v>129</v>
      </c>
      <c r="N23" s="85">
        <v>0</v>
      </c>
      <c r="O23" s="84" t="s">
        <v>2764</v>
      </c>
    </row>
    <row r="24" spans="1:15" s="4" customFormat="1" ht="25.5" x14ac:dyDescent="0.25">
      <c r="A24" s="82">
        <v>18</v>
      </c>
      <c r="B24" s="133" t="s">
        <v>120</v>
      </c>
      <c r="C24" s="133" t="s">
        <v>161</v>
      </c>
      <c r="D24" s="133" t="s">
        <v>149</v>
      </c>
      <c r="E24" s="122" t="s">
        <v>172</v>
      </c>
      <c r="F24" s="125" t="s">
        <v>173</v>
      </c>
      <c r="G24" s="140" t="s">
        <v>125</v>
      </c>
      <c r="H24" s="138" t="s">
        <v>125</v>
      </c>
      <c r="I24" s="133" t="s">
        <v>124</v>
      </c>
      <c r="J24" s="222" t="s">
        <v>125</v>
      </c>
      <c r="K24" s="40"/>
      <c r="L24" s="223" t="s">
        <v>125</v>
      </c>
      <c r="M24" s="137" t="s">
        <v>126</v>
      </c>
      <c r="N24" s="85">
        <v>0</v>
      </c>
      <c r="O24" s="84" t="s">
        <v>2765</v>
      </c>
    </row>
    <row r="25" spans="1:15" s="4" customFormat="1" ht="25.5" x14ac:dyDescent="0.25">
      <c r="A25" s="82">
        <v>19</v>
      </c>
      <c r="B25" s="133" t="s">
        <v>120</v>
      </c>
      <c r="C25" s="133" t="s">
        <v>161</v>
      </c>
      <c r="D25" s="133" t="s">
        <v>149</v>
      </c>
      <c r="E25" s="122" t="s">
        <v>175</v>
      </c>
      <c r="F25" s="125" t="s">
        <v>176</v>
      </c>
      <c r="G25" s="140" t="s">
        <v>125</v>
      </c>
      <c r="H25" s="138" t="s">
        <v>125</v>
      </c>
      <c r="I25" s="133" t="s">
        <v>177</v>
      </c>
      <c r="J25" s="228" t="s">
        <v>125</v>
      </c>
      <c r="K25" s="40"/>
      <c r="L25" s="223" t="s">
        <v>125</v>
      </c>
      <c r="M25" s="137" t="s">
        <v>129</v>
      </c>
      <c r="N25" s="229">
        <v>0</v>
      </c>
      <c r="O25" s="133" t="s">
        <v>2766</v>
      </c>
    </row>
    <row r="26" spans="1:15" s="4" customFormat="1" ht="25.5" x14ac:dyDescent="0.25">
      <c r="A26" s="82">
        <v>20</v>
      </c>
      <c r="B26" s="133" t="s">
        <v>120</v>
      </c>
      <c r="C26" s="133" t="s">
        <v>161</v>
      </c>
      <c r="D26" s="133" t="s">
        <v>149</v>
      </c>
      <c r="E26" s="122" t="s">
        <v>179</v>
      </c>
      <c r="F26" s="125" t="s">
        <v>180</v>
      </c>
      <c r="G26" s="140" t="s">
        <v>125</v>
      </c>
      <c r="H26" s="138" t="s">
        <v>125</v>
      </c>
      <c r="I26" s="133" t="s">
        <v>177</v>
      </c>
      <c r="J26" s="222" t="s">
        <v>125</v>
      </c>
      <c r="K26" s="40"/>
      <c r="L26" s="223" t="s">
        <v>125</v>
      </c>
      <c r="M26" s="137" t="s">
        <v>129</v>
      </c>
      <c r="N26" s="85">
        <v>0</v>
      </c>
      <c r="O26" s="84" t="s">
        <v>2767</v>
      </c>
    </row>
    <row r="27" spans="1:15" s="4" customFormat="1" ht="25.5" x14ac:dyDescent="0.25">
      <c r="A27" s="82">
        <v>21</v>
      </c>
      <c r="B27" s="133" t="s">
        <v>120</v>
      </c>
      <c r="C27" s="133" t="s">
        <v>161</v>
      </c>
      <c r="D27" s="133" t="s">
        <v>149</v>
      </c>
      <c r="E27" s="122" t="s">
        <v>182</v>
      </c>
      <c r="F27" s="125" t="s">
        <v>183</v>
      </c>
      <c r="G27" s="140" t="s">
        <v>125</v>
      </c>
      <c r="H27" s="138" t="s">
        <v>125</v>
      </c>
      <c r="I27" s="133" t="s">
        <v>177</v>
      </c>
      <c r="J27" s="222" t="s">
        <v>125</v>
      </c>
      <c r="K27" s="40"/>
      <c r="L27" s="223" t="s">
        <v>125</v>
      </c>
      <c r="M27" s="137" t="s">
        <v>126</v>
      </c>
      <c r="N27" s="85">
        <v>0</v>
      </c>
      <c r="O27" s="84"/>
    </row>
    <row r="28" spans="1:15" s="4" customFormat="1" ht="318.75" x14ac:dyDescent="0.25">
      <c r="A28" s="82">
        <v>22</v>
      </c>
      <c r="B28" s="133" t="s">
        <v>120</v>
      </c>
      <c r="C28" s="133" t="s">
        <v>161</v>
      </c>
      <c r="D28" s="133" t="s">
        <v>149</v>
      </c>
      <c r="E28" s="122" t="s">
        <v>185</v>
      </c>
      <c r="F28" s="125" t="s">
        <v>186</v>
      </c>
      <c r="G28" s="140" t="s">
        <v>125</v>
      </c>
      <c r="H28" s="138" t="s">
        <v>125</v>
      </c>
      <c r="I28" s="133" t="s">
        <v>177</v>
      </c>
      <c r="J28" s="222" t="s">
        <v>125</v>
      </c>
      <c r="K28" s="40"/>
      <c r="L28" s="223" t="s">
        <v>125</v>
      </c>
      <c r="M28" s="137" t="s">
        <v>129</v>
      </c>
      <c r="N28" s="85">
        <v>0</v>
      </c>
      <c r="O28" s="360" t="s">
        <v>2768</v>
      </c>
    </row>
    <row r="29" spans="1:15" s="4" customFormat="1" ht="25.5" x14ac:dyDescent="0.25">
      <c r="A29" s="82">
        <v>23</v>
      </c>
      <c r="B29" s="133" t="s">
        <v>120</v>
      </c>
      <c r="C29" s="133" t="s">
        <v>161</v>
      </c>
      <c r="D29" s="133" t="s">
        <v>149</v>
      </c>
      <c r="E29" s="122" t="s">
        <v>188</v>
      </c>
      <c r="F29" s="125" t="s">
        <v>189</v>
      </c>
      <c r="G29" s="140" t="s">
        <v>125</v>
      </c>
      <c r="H29" s="138" t="s">
        <v>125</v>
      </c>
      <c r="I29" s="133" t="s">
        <v>177</v>
      </c>
      <c r="J29" s="222" t="s">
        <v>125</v>
      </c>
      <c r="K29" s="40"/>
      <c r="L29" s="223" t="s">
        <v>125</v>
      </c>
      <c r="M29" s="137" t="s">
        <v>126</v>
      </c>
      <c r="N29" s="85">
        <v>0</v>
      </c>
      <c r="O29" s="84"/>
    </row>
    <row r="30" spans="1:15" s="4" customFormat="1" ht="25.5" x14ac:dyDescent="0.25">
      <c r="A30" s="82">
        <v>24</v>
      </c>
      <c r="B30" s="133" t="s">
        <v>120</v>
      </c>
      <c r="C30" s="133" t="s">
        <v>161</v>
      </c>
      <c r="D30" s="133" t="s">
        <v>149</v>
      </c>
      <c r="E30" s="122" t="s">
        <v>190</v>
      </c>
      <c r="F30" s="125" t="s">
        <v>191</v>
      </c>
      <c r="G30" s="140" t="s">
        <v>125</v>
      </c>
      <c r="H30" s="138" t="s">
        <v>125</v>
      </c>
      <c r="I30" s="133" t="s">
        <v>177</v>
      </c>
      <c r="J30" s="222" t="s">
        <v>125</v>
      </c>
      <c r="K30" s="40"/>
      <c r="L30" s="223" t="s">
        <v>125</v>
      </c>
      <c r="M30" s="137" t="s">
        <v>126</v>
      </c>
      <c r="N30" s="85">
        <v>0</v>
      </c>
      <c r="O30" s="84"/>
    </row>
    <row r="31" spans="1:15" s="4" customFormat="1" ht="25.5" x14ac:dyDescent="0.25">
      <c r="A31" s="82">
        <v>25</v>
      </c>
      <c r="B31" s="133" t="s">
        <v>120</v>
      </c>
      <c r="C31" s="133" t="s">
        <v>161</v>
      </c>
      <c r="D31" s="133" t="s">
        <v>149</v>
      </c>
      <c r="E31" s="122" t="s">
        <v>193</v>
      </c>
      <c r="F31" s="125" t="s">
        <v>194</v>
      </c>
      <c r="G31" s="140" t="s">
        <v>125</v>
      </c>
      <c r="H31" s="138" t="s">
        <v>125</v>
      </c>
      <c r="I31" s="133" t="s">
        <v>177</v>
      </c>
      <c r="J31" s="222" t="s">
        <v>125</v>
      </c>
      <c r="K31" s="40"/>
      <c r="L31" s="223" t="s">
        <v>125</v>
      </c>
      <c r="M31" s="137" t="s">
        <v>126</v>
      </c>
      <c r="N31" s="85">
        <v>0</v>
      </c>
      <c r="O31" s="84"/>
    </row>
    <row r="32" spans="1:15" s="4" customFormat="1" ht="25.5" x14ac:dyDescent="0.25">
      <c r="A32" s="82">
        <v>26</v>
      </c>
      <c r="B32" s="133" t="s">
        <v>120</v>
      </c>
      <c r="C32" s="133" t="s">
        <v>161</v>
      </c>
      <c r="D32" s="133" t="s">
        <v>149</v>
      </c>
      <c r="E32" s="122" t="s">
        <v>195</v>
      </c>
      <c r="F32" s="125" t="s">
        <v>196</v>
      </c>
      <c r="G32" s="140" t="s">
        <v>125</v>
      </c>
      <c r="H32" s="138" t="s">
        <v>125</v>
      </c>
      <c r="I32" s="133" t="s">
        <v>177</v>
      </c>
      <c r="J32" s="222" t="s">
        <v>125</v>
      </c>
      <c r="K32" s="40"/>
      <c r="L32" s="223" t="s">
        <v>125</v>
      </c>
      <c r="M32" s="137" t="s">
        <v>126</v>
      </c>
      <c r="N32" s="85">
        <v>0</v>
      </c>
      <c r="O32" s="84"/>
    </row>
    <row r="33" spans="1:15" s="4" customFormat="1" ht="25.5" x14ac:dyDescent="0.25">
      <c r="A33" s="82">
        <v>27</v>
      </c>
      <c r="B33" s="133" t="s">
        <v>120</v>
      </c>
      <c r="C33" s="133" t="s">
        <v>161</v>
      </c>
      <c r="D33" s="133" t="s">
        <v>149</v>
      </c>
      <c r="E33" s="122" t="s">
        <v>198</v>
      </c>
      <c r="F33" s="125" t="s">
        <v>199</v>
      </c>
      <c r="G33" s="140" t="s">
        <v>125</v>
      </c>
      <c r="H33" s="138" t="s">
        <v>125</v>
      </c>
      <c r="I33" s="133" t="s">
        <v>177</v>
      </c>
      <c r="J33" s="222" t="s">
        <v>125</v>
      </c>
      <c r="K33" s="40"/>
      <c r="L33" s="223" t="s">
        <v>125</v>
      </c>
      <c r="M33" s="137" t="s">
        <v>126</v>
      </c>
      <c r="N33" s="85">
        <v>0</v>
      </c>
      <c r="O33" s="84"/>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0"/>
      <c r="L34" s="223" t="s">
        <v>125</v>
      </c>
      <c r="M34" s="142" t="s">
        <v>999</v>
      </c>
      <c r="N34" s="85">
        <v>0</v>
      </c>
      <c r="O34" s="84"/>
    </row>
    <row r="35" spans="1:15" s="4" customFormat="1" ht="25.5" x14ac:dyDescent="0.25">
      <c r="A35" s="82">
        <v>29</v>
      </c>
      <c r="B35" s="133" t="s">
        <v>120</v>
      </c>
      <c r="C35" s="133" t="s">
        <v>161</v>
      </c>
      <c r="D35" s="133" t="s">
        <v>149</v>
      </c>
      <c r="E35" s="122">
        <v>7</v>
      </c>
      <c r="F35" s="125" t="s">
        <v>205</v>
      </c>
      <c r="G35" s="140" t="s">
        <v>125</v>
      </c>
      <c r="H35" s="138" t="s">
        <v>125</v>
      </c>
      <c r="I35" s="133" t="s">
        <v>177</v>
      </c>
      <c r="J35" s="222" t="s">
        <v>125</v>
      </c>
      <c r="K35" s="40"/>
      <c r="L35" s="223" t="s">
        <v>125</v>
      </c>
      <c r="M35" s="137" t="s">
        <v>126</v>
      </c>
      <c r="N35" s="85">
        <v>0</v>
      </c>
      <c r="O35" s="123" t="s">
        <v>2769</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36"/>
      <c r="L36" s="141" t="s">
        <v>129</v>
      </c>
      <c r="M36" s="137" t="s">
        <v>129</v>
      </c>
      <c r="N36" s="226">
        <v>0.2</v>
      </c>
      <c r="O36" s="84" t="s">
        <v>2770</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36"/>
      <c r="L37" s="141" t="s">
        <v>129</v>
      </c>
      <c r="M37" s="137" t="s">
        <v>129</v>
      </c>
      <c r="N37" s="232">
        <v>0</v>
      </c>
      <c r="O37" s="84" t="s">
        <v>2771</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39" t="s">
        <v>135</v>
      </c>
      <c r="L38" s="141" t="s">
        <v>135</v>
      </c>
      <c r="M38" s="137" t="s">
        <v>135</v>
      </c>
      <c r="N38" s="226">
        <v>0.4</v>
      </c>
      <c r="O38" s="84"/>
    </row>
    <row r="39" spans="1:15" s="4" customFormat="1" ht="25.5" x14ac:dyDescent="0.25">
      <c r="A39" s="82">
        <v>33</v>
      </c>
      <c r="B39" s="133" t="s">
        <v>120</v>
      </c>
      <c r="C39" s="133" t="s">
        <v>161</v>
      </c>
      <c r="D39" s="133" t="s">
        <v>149</v>
      </c>
      <c r="E39" s="122" t="s">
        <v>212</v>
      </c>
      <c r="F39" s="125" t="s">
        <v>213</v>
      </c>
      <c r="G39" s="1422">
        <v>7</v>
      </c>
      <c r="H39" s="138" t="s">
        <v>125</v>
      </c>
      <c r="I39" s="133" t="s">
        <v>177</v>
      </c>
      <c r="J39" s="222" t="s">
        <v>142</v>
      </c>
      <c r="K39" s="36"/>
      <c r="L39" s="141" t="s">
        <v>126</v>
      </c>
      <c r="M39" s="137" t="s">
        <v>126</v>
      </c>
      <c r="N39" s="85">
        <v>0</v>
      </c>
      <c r="O39" s="84"/>
    </row>
    <row r="40" spans="1:15" s="4" customFormat="1" ht="25.5" x14ac:dyDescent="0.25">
      <c r="A40" s="82">
        <v>34</v>
      </c>
      <c r="B40" s="133" t="s">
        <v>120</v>
      </c>
      <c r="C40" s="133" t="s">
        <v>161</v>
      </c>
      <c r="D40" s="133" t="s">
        <v>149</v>
      </c>
      <c r="E40" s="122" t="s">
        <v>215</v>
      </c>
      <c r="F40" s="125" t="s">
        <v>216</v>
      </c>
      <c r="G40" s="1422"/>
      <c r="H40" s="138" t="s">
        <v>125</v>
      </c>
      <c r="I40" s="133" t="s">
        <v>177</v>
      </c>
      <c r="J40" s="222" t="s">
        <v>144</v>
      </c>
      <c r="K40" s="36"/>
      <c r="L40" s="141" t="s">
        <v>129</v>
      </c>
      <c r="M40" s="137" t="s">
        <v>129</v>
      </c>
      <c r="N40" s="85">
        <v>0</v>
      </c>
      <c r="O40" s="84"/>
    </row>
    <row r="41" spans="1:15" s="4" customFormat="1" ht="51" x14ac:dyDescent="0.25">
      <c r="A41" s="82">
        <v>35</v>
      </c>
      <c r="B41" s="133" t="s">
        <v>120</v>
      </c>
      <c r="C41" s="133" t="s">
        <v>161</v>
      </c>
      <c r="D41" s="133" t="s">
        <v>149</v>
      </c>
      <c r="E41" s="122" t="s">
        <v>218</v>
      </c>
      <c r="F41" s="125" t="s">
        <v>219</v>
      </c>
      <c r="G41" s="1422"/>
      <c r="H41" s="138" t="s">
        <v>125</v>
      </c>
      <c r="I41" s="133" t="s">
        <v>177</v>
      </c>
      <c r="J41" s="222" t="s">
        <v>146</v>
      </c>
      <c r="K41" s="36"/>
      <c r="L41" s="141" t="s">
        <v>129</v>
      </c>
      <c r="M41" s="137" t="s">
        <v>129</v>
      </c>
      <c r="N41" s="85">
        <v>0</v>
      </c>
      <c r="O41" s="84" t="s">
        <v>2772</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36"/>
      <c r="L42" s="144" t="s">
        <v>407</v>
      </c>
      <c r="M42" s="142" t="s">
        <v>407</v>
      </c>
      <c r="N42" s="85">
        <v>0</v>
      </c>
      <c r="O42" s="84"/>
    </row>
    <row r="43" spans="1:15" s="4" customFormat="1" ht="51" x14ac:dyDescent="0.25">
      <c r="A43" s="82">
        <v>37</v>
      </c>
      <c r="B43" s="133" t="s">
        <v>120</v>
      </c>
      <c r="C43" s="133" t="s">
        <v>161</v>
      </c>
      <c r="D43" s="133" t="s">
        <v>149</v>
      </c>
      <c r="E43" s="122">
        <v>11</v>
      </c>
      <c r="F43" s="125" t="s">
        <v>226</v>
      </c>
      <c r="G43" s="1422">
        <v>8</v>
      </c>
      <c r="H43" s="139">
        <v>0.3</v>
      </c>
      <c r="I43" s="133" t="s">
        <v>159</v>
      </c>
      <c r="J43" s="222">
        <v>5</v>
      </c>
      <c r="K43" s="33">
        <v>5</v>
      </c>
      <c r="L43" s="222">
        <v>3</v>
      </c>
      <c r="M43" s="227">
        <v>3</v>
      </c>
      <c r="N43" s="236">
        <v>0.3</v>
      </c>
      <c r="O43" s="84" t="s">
        <v>2773</v>
      </c>
    </row>
    <row r="44" spans="1:15" s="4" customFormat="1" ht="25.5" x14ac:dyDescent="0.25">
      <c r="A44" s="82">
        <v>38</v>
      </c>
      <c r="B44" s="133" t="s">
        <v>120</v>
      </c>
      <c r="C44" s="133" t="s">
        <v>161</v>
      </c>
      <c r="D44" s="133" t="s">
        <v>149</v>
      </c>
      <c r="E44" s="122" t="s">
        <v>228</v>
      </c>
      <c r="F44" s="128" t="s">
        <v>229</v>
      </c>
      <c r="G44" s="1422"/>
      <c r="H44" s="138" t="s">
        <v>125</v>
      </c>
      <c r="I44" s="133" t="s">
        <v>135</v>
      </c>
      <c r="J44" s="222" t="s">
        <v>151</v>
      </c>
      <c r="K44" s="39" t="s">
        <v>135</v>
      </c>
      <c r="L44" s="144" t="s">
        <v>135</v>
      </c>
      <c r="M44" s="142" t="s">
        <v>135</v>
      </c>
      <c r="N44" s="85">
        <v>0</v>
      </c>
      <c r="O44" s="84"/>
    </row>
    <row r="45" spans="1:15" s="4" customFormat="1" ht="25.5" x14ac:dyDescent="0.25">
      <c r="A45" s="82">
        <v>39</v>
      </c>
      <c r="B45" s="133" t="s">
        <v>120</v>
      </c>
      <c r="C45" s="133" t="s">
        <v>161</v>
      </c>
      <c r="D45" s="133" t="s">
        <v>149</v>
      </c>
      <c r="E45" s="122" t="s">
        <v>230</v>
      </c>
      <c r="F45" s="125" t="s">
        <v>231</v>
      </c>
      <c r="G45" s="1422"/>
      <c r="H45" s="138" t="s">
        <v>125</v>
      </c>
      <c r="I45" s="133" t="s">
        <v>124</v>
      </c>
      <c r="J45" s="222" t="s">
        <v>232</v>
      </c>
      <c r="K45" s="38" t="s">
        <v>129</v>
      </c>
      <c r="L45" s="144" t="s">
        <v>129</v>
      </c>
      <c r="M45" s="142" t="s">
        <v>129</v>
      </c>
      <c r="N45" s="85">
        <v>0</v>
      </c>
      <c r="O45" s="84"/>
    </row>
    <row r="46" spans="1:15" s="4" customFormat="1" ht="25.5" x14ac:dyDescent="0.25">
      <c r="A46" s="82">
        <v>40</v>
      </c>
      <c r="B46" s="133" t="s">
        <v>120</v>
      </c>
      <c r="C46" s="133" t="s">
        <v>161</v>
      </c>
      <c r="D46" s="133" t="s">
        <v>149</v>
      </c>
      <c r="E46" s="122" t="s">
        <v>233</v>
      </c>
      <c r="F46" s="125" t="s">
        <v>234</v>
      </c>
      <c r="G46" s="1422"/>
      <c r="H46" s="138" t="s">
        <v>125</v>
      </c>
      <c r="I46" s="133" t="s">
        <v>124</v>
      </c>
      <c r="J46" s="222" t="s">
        <v>235</v>
      </c>
      <c r="K46" s="38" t="s">
        <v>129</v>
      </c>
      <c r="L46" s="144" t="s">
        <v>129</v>
      </c>
      <c r="M46" s="142" t="s">
        <v>129</v>
      </c>
      <c r="N46" s="85">
        <v>0</v>
      </c>
      <c r="O46" s="84"/>
    </row>
    <row r="47" spans="1:15" s="4" customFormat="1" ht="25.5" x14ac:dyDescent="0.25">
      <c r="A47" s="82">
        <v>41</v>
      </c>
      <c r="B47" s="133" t="s">
        <v>120</v>
      </c>
      <c r="C47" s="133" t="s">
        <v>161</v>
      </c>
      <c r="D47" s="133" t="s">
        <v>149</v>
      </c>
      <c r="E47" s="122" t="s">
        <v>236</v>
      </c>
      <c r="F47" s="125" t="s">
        <v>237</v>
      </c>
      <c r="G47" s="1422"/>
      <c r="H47" s="138" t="s">
        <v>125</v>
      </c>
      <c r="I47" s="133" t="s">
        <v>124</v>
      </c>
      <c r="J47" s="222" t="s">
        <v>238</v>
      </c>
      <c r="K47" s="38" t="s">
        <v>129</v>
      </c>
      <c r="L47" s="144" t="s">
        <v>129</v>
      </c>
      <c r="M47" s="142" t="s">
        <v>129</v>
      </c>
      <c r="N47" s="85">
        <v>0</v>
      </c>
      <c r="O47" s="84"/>
    </row>
    <row r="48" spans="1:15" s="4" customFormat="1" ht="25.5" x14ac:dyDescent="0.25">
      <c r="A48" s="82">
        <v>42</v>
      </c>
      <c r="B48" s="133" t="s">
        <v>120</v>
      </c>
      <c r="C48" s="133" t="s">
        <v>161</v>
      </c>
      <c r="D48" s="133" t="s">
        <v>149</v>
      </c>
      <c r="E48" s="122" t="s">
        <v>239</v>
      </c>
      <c r="F48" s="125" t="s">
        <v>240</v>
      </c>
      <c r="G48" s="1422"/>
      <c r="H48" s="138" t="s">
        <v>125</v>
      </c>
      <c r="I48" s="133" t="s">
        <v>124</v>
      </c>
      <c r="J48" s="222" t="s">
        <v>241</v>
      </c>
      <c r="K48" s="38" t="s">
        <v>126</v>
      </c>
      <c r="L48" s="144" t="s">
        <v>129</v>
      </c>
      <c r="M48" s="142" t="s">
        <v>129</v>
      </c>
      <c r="N48" s="85">
        <v>0</v>
      </c>
      <c r="O48" s="84"/>
    </row>
    <row r="49" spans="1:15" s="4" customFormat="1" ht="25.5" x14ac:dyDescent="0.25">
      <c r="A49" s="82">
        <v>43</v>
      </c>
      <c r="B49" s="133" t="s">
        <v>120</v>
      </c>
      <c r="C49" s="133" t="s">
        <v>161</v>
      </c>
      <c r="D49" s="133" t="s">
        <v>149</v>
      </c>
      <c r="E49" s="122" t="s">
        <v>242</v>
      </c>
      <c r="F49" s="125" t="s">
        <v>243</v>
      </c>
      <c r="G49" s="1422"/>
      <c r="H49" s="138" t="s">
        <v>125</v>
      </c>
      <c r="I49" s="133" t="s">
        <v>124</v>
      </c>
      <c r="J49" s="222" t="s">
        <v>244</v>
      </c>
      <c r="K49" s="38" t="s">
        <v>129</v>
      </c>
      <c r="L49" s="144" t="s">
        <v>129</v>
      </c>
      <c r="M49" s="142" t="s">
        <v>129</v>
      </c>
      <c r="N49" s="85">
        <v>0</v>
      </c>
      <c r="O49" s="84"/>
    </row>
    <row r="50" spans="1:15" s="4" customFormat="1" ht="25.5" x14ac:dyDescent="0.25">
      <c r="A50" s="82">
        <v>44</v>
      </c>
      <c r="B50" s="133" t="s">
        <v>120</v>
      </c>
      <c r="C50" s="133" t="s">
        <v>161</v>
      </c>
      <c r="D50" s="133" t="s">
        <v>149</v>
      </c>
      <c r="E50" s="122" t="s">
        <v>245</v>
      </c>
      <c r="F50" s="125" t="s">
        <v>246</v>
      </c>
      <c r="G50" s="1422"/>
      <c r="H50" s="138" t="s">
        <v>125</v>
      </c>
      <c r="I50" s="133" t="s">
        <v>124</v>
      </c>
      <c r="J50" s="222" t="s">
        <v>247</v>
      </c>
      <c r="K50" s="38" t="s">
        <v>129</v>
      </c>
      <c r="L50" s="144" t="s">
        <v>126</v>
      </c>
      <c r="M50" s="142" t="s">
        <v>126</v>
      </c>
      <c r="N50" s="85">
        <v>0</v>
      </c>
      <c r="O50" s="84"/>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38" t="s">
        <v>129</v>
      </c>
      <c r="L51" s="144" t="s">
        <v>129</v>
      </c>
      <c r="M51" s="142" t="s">
        <v>129</v>
      </c>
      <c r="N51" s="85">
        <v>0</v>
      </c>
      <c r="O51" s="84" t="s">
        <v>2774</v>
      </c>
    </row>
    <row r="52" spans="1:15" s="4" customFormat="1" ht="25.5" x14ac:dyDescent="0.25">
      <c r="A52" s="82">
        <v>46</v>
      </c>
      <c r="B52" s="133" t="s">
        <v>120</v>
      </c>
      <c r="C52" s="133" t="s">
        <v>161</v>
      </c>
      <c r="D52" s="133" t="s">
        <v>149</v>
      </c>
      <c r="E52" s="122" t="s">
        <v>251</v>
      </c>
      <c r="F52" s="125" t="s">
        <v>252</v>
      </c>
      <c r="G52" s="1422"/>
      <c r="H52" s="138" t="s">
        <v>125</v>
      </c>
      <c r="I52" s="133" t="s">
        <v>124</v>
      </c>
      <c r="J52" s="222" t="s">
        <v>253</v>
      </c>
      <c r="K52" s="38" t="s">
        <v>126</v>
      </c>
      <c r="L52" s="144" t="s">
        <v>126</v>
      </c>
      <c r="M52" s="142" t="s">
        <v>126</v>
      </c>
      <c r="N52" s="85">
        <v>0</v>
      </c>
      <c r="O52" s="84" t="s">
        <v>2775</v>
      </c>
    </row>
    <row r="53" spans="1:15" s="4" customFormat="1" ht="25.5" x14ac:dyDescent="0.25">
      <c r="A53" s="82">
        <v>47</v>
      </c>
      <c r="B53" s="133" t="s">
        <v>120</v>
      </c>
      <c r="C53" s="133" t="s">
        <v>161</v>
      </c>
      <c r="D53" s="133" t="s">
        <v>149</v>
      </c>
      <c r="E53" s="122" t="s">
        <v>254</v>
      </c>
      <c r="F53" s="125" t="s">
        <v>255</v>
      </c>
      <c r="G53" s="1422"/>
      <c r="H53" s="138" t="s">
        <v>125</v>
      </c>
      <c r="I53" s="133" t="s">
        <v>124</v>
      </c>
      <c r="J53" s="222" t="s">
        <v>256</v>
      </c>
      <c r="K53" s="38" t="s">
        <v>126</v>
      </c>
      <c r="L53" s="144" t="s">
        <v>129</v>
      </c>
      <c r="M53" s="142" t="s">
        <v>129</v>
      </c>
      <c r="N53" s="85">
        <v>0</v>
      </c>
      <c r="O53" s="84"/>
    </row>
    <row r="54" spans="1:15" s="4" customFormat="1" ht="25.5" x14ac:dyDescent="0.25">
      <c r="A54" s="82">
        <v>48</v>
      </c>
      <c r="B54" s="133" t="s">
        <v>120</v>
      </c>
      <c r="C54" s="133" t="s">
        <v>161</v>
      </c>
      <c r="D54" s="133" t="s">
        <v>149</v>
      </c>
      <c r="E54" s="122" t="s">
        <v>257</v>
      </c>
      <c r="F54" s="125" t="s">
        <v>258</v>
      </c>
      <c r="G54" s="1422"/>
      <c r="H54" s="138" t="s">
        <v>125</v>
      </c>
      <c r="I54" s="133" t="s">
        <v>124</v>
      </c>
      <c r="J54" s="222" t="s">
        <v>259</v>
      </c>
      <c r="K54" s="38" t="s">
        <v>129</v>
      </c>
      <c r="L54" s="144" t="s">
        <v>129</v>
      </c>
      <c r="M54" s="142" t="s">
        <v>126</v>
      </c>
      <c r="N54" s="85">
        <v>0</v>
      </c>
      <c r="O54" s="84" t="s">
        <v>2775</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38" t="s">
        <v>126</v>
      </c>
      <c r="L55" s="144" t="s">
        <v>129</v>
      </c>
      <c r="M55" s="142" t="s">
        <v>129</v>
      </c>
      <c r="N55" s="85">
        <v>0</v>
      </c>
      <c r="O55" s="84" t="s">
        <v>2774</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37"/>
      <c r="L56" s="144" t="s">
        <v>407</v>
      </c>
      <c r="M56" s="142" t="s">
        <v>407</v>
      </c>
      <c r="N56" s="85">
        <v>0</v>
      </c>
      <c r="O56" s="84"/>
    </row>
    <row r="57" spans="1:15" s="4" customFormat="1" ht="38.25" x14ac:dyDescent="0.25">
      <c r="A57" s="82">
        <v>51</v>
      </c>
      <c r="B57" s="133" t="s">
        <v>120</v>
      </c>
      <c r="C57" s="133" t="s">
        <v>268</v>
      </c>
      <c r="D57" s="133" t="s">
        <v>149</v>
      </c>
      <c r="E57" s="122">
        <v>12</v>
      </c>
      <c r="F57" s="125" t="s">
        <v>269</v>
      </c>
      <c r="G57" s="140">
        <v>9</v>
      </c>
      <c r="H57" s="139">
        <v>0.1</v>
      </c>
      <c r="I57" s="133" t="s">
        <v>124</v>
      </c>
      <c r="J57" s="222">
        <v>6</v>
      </c>
      <c r="K57" s="36" t="s">
        <v>126</v>
      </c>
      <c r="L57" s="144" t="s">
        <v>129</v>
      </c>
      <c r="M57" s="137" t="s">
        <v>129</v>
      </c>
      <c r="N57" s="236">
        <v>0.1</v>
      </c>
      <c r="O57" s="84"/>
    </row>
    <row r="58" spans="1:15" s="4" customFormat="1" ht="25.5" x14ac:dyDescent="0.25">
      <c r="A58" s="82">
        <v>52</v>
      </c>
      <c r="B58" s="133" t="s">
        <v>120</v>
      </c>
      <c r="C58" s="133" t="s">
        <v>268</v>
      </c>
      <c r="D58" s="133" t="s">
        <v>149</v>
      </c>
      <c r="E58" s="122" t="s">
        <v>271</v>
      </c>
      <c r="F58" s="125" t="s">
        <v>272</v>
      </c>
      <c r="G58" s="140" t="s">
        <v>125</v>
      </c>
      <c r="H58" s="138" t="s">
        <v>125</v>
      </c>
      <c r="I58" s="133" t="s">
        <v>166</v>
      </c>
      <c r="J58" s="222" t="s">
        <v>125</v>
      </c>
      <c r="K58" s="40"/>
      <c r="L58" s="223" t="s">
        <v>125</v>
      </c>
      <c r="M58" s="137" t="s">
        <v>2763</v>
      </c>
      <c r="N58" s="85">
        <v>0</v>
      </c>
      <c r="O58" s="84"/>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36"/>
      <c r="L59" s="223" t="s">
        <v>125</v>
      </c>
      <c r="M59" s="137" t="s">
        <v>129</v>
      </c>
      <c r="N59" s="236">
        <v>0.1</v>
      </c>
      <c r="O59" s="84"/>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54"/>
      <c r="L60" s="567">
        <v>0.35</v>
      </c>
      <c r="M60" s="413">
        <v>0.35</v>
      </c>
      <c r="N60" s="85">
        <v>0</v>
      </c>
      <c r="O60" s="84" t="s">
        <v>2776</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54"/>
      <c r="L61" s="567">
        <v>0.35</v>
      </c>
      <c r="M61" s="413">
        <v>0.35</v>
      </c>
      <c r="N61" s="568">
        <v>0.5</v>
      </c>
      <c r="O61" s="84" t="s">
        <v>2777</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33"/>
      <c r="L62" s="223" t="s">
        <v>125</v>
      </c>
      <c r="M62" s="569" t="s">
        <v>2778</v>
      </c>
      <c r="N62" s="85">
        <v>0</v>
      </c>
      <c r="O62" s="84" t="s">
        <v>2778</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36"/>
      <c r="L63" s="141" t="s">
        <v>129</v>
      </c>
      <c r="M63" s="137" t="s">
        <v>129</v>
      </c>
      <c r="N63" s="236">
        <v>0.3</v>
      </c>
      <c r="O63" s="84" t="s">
        <v>2779</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33"/>
      <c r="L64" s="223" t="s">
        <v>125</v>
      </c>
      <c r="M64" s="142" t="s">
        <v>2780</v>
      </c>
      <c r="N64" s="85">
        <v>0</v>
      </c>
      <c r="O64" s="84" t="s">
        <v>2781</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33" t="s">
        <v>129</v>
      </c>
      <c r="L65" s="141" t="s">
        <v>129</v>
      </c>
      <c r="M65" s="137" t="s">
        <v>129</v>
      </c>
      <c r="N65" s="236">
        <v>0.1</v>
      </c>
      <c r="O65" s="84"/>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36" t="s">
        <v>129</v>
      </c>
      <c r="L66" s="223" t="s">
        <v>125</v>
      </c>
      <c r="M66" s="137" t="s">
        <v>129</v>
      </c>
      <c r="N66" s="236">
        <v>0.05</v>
      </c>
      <c r="O66" s="84"/>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33">
        <v>8</v>
      </c>
      <c r="L67" s="235">
        <v>8</v>
      </c>
      <c r="M67" s="227">
        <v>8</v>
      </c>
      <c r="N67" s="85">
        <v>0</v>
      </c>
      <c r="O67" s="84"/>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33">
        <v>3</v>
      </c>
      <c r="L68" s="235">
        <v>3</v>
      </c>
      <c r="M68" s="227">
        <v>3</v>
      </c>
      <c r="N68" s="236">
        <v>0.31874999999999998</v>
      </c>
      <c r="O68" s="84"/>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36" t="s">
        <v>129</v>
      </c>
      <c r="L69" s="141" t="s">
        <v>129</v>
      </c>
      <c r="M69" s="137" t="s">
        <v>129</v>
      </c>
      <c r="N69" s="236">
        <v>0.1</v>
      </c>
      <c r="O69" s="84"/>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0" t="s">
        <v>2782</v>
      </c>
      <c r="L70" s="223" t="s">
        <v>125</v>
      </c>
      <c r="M70" s="137" t="s">
        <v>2782</v>
      </c>
      <c r="N70" s="85">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36" t="s">
        <v>129</v>
      </c>
      <c r="L71" s="223" t="s">
        <v>125</v>
      </c>
      <c r="M71" s="137" t="s">
        <v>129</v>
      </c>
      <c r="N71" s="236">
        <v>0.05</v>
      </c>
      <c r="O71" s="84"/>
    </row>
    <row r="72" spans="1:15" s="4" customFormat="1" ht="25.5" x14ac:dyDescent="0.25">
      <c r="A72" s="82">
        <v>66</v>
      </c>
      <c r="B72" s="133" t="s">
        <v>293</v>
      </c>
      <c r="C72" s="133" t="s">
        <v>304</v>
      </c>
      <c r="D72" s="133" t="s">
        <v>295</v>
      </c>
      <c r="E72" s="122" t="s">
        <v>311</v>
      </c>
      <c r="F72" s="125" t="s">
        <v>312</v>
      </c>
      <c r="G72" s="140" t="s">
        <v>125</v>
      </c>
      <c r="H72" s="138" t="s">
        <v>125</v>
      </c>
      <c r="I72" s="133" t="s">
        <v>166</v>
      </c>
      <c r="J72" s="222" t="s">
        <v>125</v>
      </c>
      <c r="K72" s="33"/>
      <c r="L72" s="223" t="s">
        <v>125</v>
      </c>
      <c r="M72" s="142" t="s">
        <v>2783</v>
      </c>
      <c r="N72" s="85">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36" t="s">
        <v>129</v>
      </c>
      <c r="L73" s="223" t="s">
        <v>125</v>
      </c>
      <c r="M73" s="137" t="s">
        <v>129</v>
      </c>
      <c r="N73" s="236">
        <v>0.05</v>
      </c>
      <c r="O73" s="84"/>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33">
        <v>1</v>
      </c>
      <c r="L74" s="235">
        <v>0</v>
      </c>
      <c r="M74" s="227">
        <v>0</v>
      </c>
      <c r="N74" s="85">
        <v>0</v>
      </c>
      <c r="O74" s="84"/>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33">
        <v>1</v>
      </c>
      <c r="L75" s="235">
        <v>2</v>
      </c>
      <c r="M75" s="227">
        <v>2</v>
      </c>
      <c r="N75" s="85">
        <v>0</v>
      </c>
      <c r="O75" s="84"/>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0">
        <v>92</v>
      </c>
      <c r="L76" s="261" t="s">
        <v>2784</v>
      </c>
      <c r="M76" s="262" t="s">
        <v>2784</v>
      </c>
      <c r="N76" s="85">
        <v>0</v>
      </c>
      <c r="O76" s="84"/>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0">
        <v>2462</v>
      </c>
      <c r="L77" s="261">
        <v>0</v>
      </c>
      <c r="M77" s="227">
        <v>0</v>
      </c>
      <c r="N77" s="85">
        <v>0</v>
      </c>
      <c r="O77" s="84"/>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0" t="s">
        <v>2785</v>
      </c>
      <c r="L78" s="261">
        <v>0</v>
      </c>
      <c r="M78" s="262">
        <v>0</v>
      </c>
      <c r="N78" s="85">
        <v>0</v>
      </c>
      <c r="O78" s="84"/>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0">
        <v>431</v>
      </c>
      <c r="L79" s="484">
        <v>450</v>
      </c>
      <c r="M79" s="263">
        <v>450</v>
      </c>
      <c r="N79" s="85">
        <v>0</v>
      </c>
      <c r="O79" s="84"/>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0">
        <v>25022</v>
      </c>
      <c r="L80" s="235">
        <v>25252</v>
      </c>
      <c r="M80" s="227">
        <v>25252</v>
      </c>
      <c r="N80" s="85">
        <v>0</v>
      </c>
      <c r="O80" s="84"/>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33">
        <v>0</v>
      </c>
      <c r="L81" s="570">
        <v>4648960</v>
      </c>
      <c r="M81" s="571">
        <v>4648960</v>
      </c>
      <c r="N81" s="85">
        <v>0</v>
      </c>
      <c r="O81" s="84"/>
    </row>
    <row r="82" spans="1:15" s="4" customFormat="1" ht="51" x14ac:dyDescent="0.25">
      <c r="A82" s="82">
        <v>76</v>
      </c>
      <c r="B82" s="133" t="s">
        <v>293</v>
      </c>
      <c r="C82" s="133" t="s">
        <v>304</v>
      </c>
      <c r="D82" s="133" t="s">
        <v>339</v>
      </c>
      <c r="E82" s="122">
        <v>29</v>
      </c>
      <c r="F82" s="125" t="s">
        <v>340</v>
      </c>
      <c r="G82" s="140" t="s">
        <v>125</v>
      </c>
      <c r="H82" s="138" t="s">
        <v>125</v>
      </c>
      <c r="I82" s="133" t="s">
        <v>166</v>
      </c>
      <c r="J82" s="222">
        <v>20</v>
      </c>
      <c r="K82" s="33" t="s">
        <v>2786</v>
      </c>
      <c r="L82" s="144" t="s">
        <v>2787</v>
      </c>
      <c r="M82" s="142" t="s">
        <v>2787</v>
      </c>
      <c r="N82" s="85">
        <v>0</v>
      </c>
      <c r="O82" s="84"/>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1">
        <v>0.5</v>
      </c>
      <c r="L83" s="148">
        <v>2.7699999999999999E-2</v>
      </c>
      <c r="M83" s="149">
        <v>0.03</v>
      </c>
      <c r="N83" s="85">
        <v>0</v>
      </c>
      <c r="O83" s="84"/>
    </row>
    <row r="84" spans="1:15" s="4" customFormat="1" ht="25.5" x14ac:dyDescent="0.25">
      <c r="A84" s="82">
        <v>78</v>
      </c>
      <c r="B84" s="133" t="s">
        <v>293</v>
      </c>
      <c r="C84" s="133" t="s">
        <v>304</v>
      </c>
      <c r="D84" s="133" t="s">
        <v>339</v>
      </c>
      <c r="E84" s="122">
        <v>30</v>
      </c>
      <c r="F84" s="128" t="s">
        <v>347</v>
      </c>
      <c r="G84" s="140" t="s">
        <v>125</v>
      </c>
      <c r="H84" s="138" t="s">
        <v>125</v>
      </c>
      <c r="I84" s="133" t="s">
        <v>166</v>
      </c>
      <c r="J84" s="222">
        <v>21</v>
      </c>
      <c r="K84" s="33" t="s">
        <v>349</v>
      </c>
      <c r="L84" s="144" t="s">
        <v>349</v>
      </c>
      <c r="M84" s="142" t="s">
        <v>349</v>
      </c>
      <c r="N84" s="85">
        <v>0</v>
      </c>
      <c r="O84" s="84"/>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9">
        <v>0.3</v>
      </c>
      <c r="L85" s="148">
        <v>0.3</v>
      </c>
      <c r="M85" s="314">
        <v>0.3</v>
      </c>
      <c r="N85" s="85">
        <v>0</v>
      </c>
      <c r="O85" s="84"/>
    </row>
    <row r="86" spans="1:15" s="4" customFormat="1" ht="25.5" x14ac:dyDescent="0.25">
      <c r="A86" s="82">
        <v>80</v>
      </c>
      <c r="B86" s="133" t="s">
        <v>293</v>
      </c>
      <c r="C86" s="133" t="s">
        <v>304</v>
      </c>
      <c r="D86" s="133"/>
      <c r="E86" s="122">
        <v>31</v>
      </c>
      <c r="F86" s="125" t="s">
        <v>353</v>
      </c>
      <c r="G86" s="140" t="s">
        <v>125</v>
      </c>
      <c r="H86" s="138" t="s">
        <v>125</v>
      </c>
      <c r="I86" s="88" t="s">
        <v>135</v>
      </c>
      <c r="J86" s="222">
        <v>22</v>
      </c>
      <c r="K86" s="39" t="s">
        <v>135</v>
      </c>
      <c r="L86" s="148" t="s">
        <v>135</v>
      </c>
      <c r="M86" s="149" t="s">
        <v>135</v>
      </c>
      <c r="N86" s="85">
        <v>0</v>
      </c>
      <c r="O86" s="84"/>
    </row>
    <row r="87" spans="1:15" s="4" customFormat="1" ht="25.5" x14ac:dyDescent="0.25">
      <c r="A87" s="82">
        <v>81</v>
      </c>
      <c r="B87" s="133" t="s">
        <v>293</v>
      </c>
      <c r="C87" s="133" t="s">
        <v>304</v>
      </c>
      <c r="D87" s="133" t="s">
        <v>354</v>
      </c>
      <c r="E87" s="122" t="s">
        <v>355</v>
      </c>
      <c r="F87" s="125" t="s">
        <v>356</v>
      </c>
      <c r="G87" s="140" t="s">
        <v>125</v>
      </c>
      <c r="H87" s="138" t="s">
        <v>125</v>
      </c>
      <c r="I87" s="133" t="s">
        <v>124</v>
      </c>
      <c r="J87" s="222" t="s">
        <v>306</v>
      </c>
      <c r="K87" s="36" t="s">
        <v>129</v>
      </c>
      <c r="L87" s="244" t="s">
        <v>126</v>
      </c>
      <c r="M87" s="245" t="s">
        <v>126</v>
      </c>
      <c r="N87" s="85">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36" t="s">
        <v>126</v>
      </c>
      <c r="L88" s="244" t="s">
        <v>129</v>
      </c>
      <c r="M88" s="245" t="s">
        <v>129</v>
      </c>
      <c r="N88" s="85">
        <v>0</v>
      </c>
      <c r="O88" s="84" t="s">
        <v>2788</v>
      </c>
    </row>
    <row r="89" spans="1:15" s="4" customFormat="1" ht="25.5" x14ac:dyDescent="0.25">
      <c r="A89" s="82">
        <v>83</v>
      </c>
      <c r="B89" s="133" t="s">
        <v>293</v>
      </c>
      <c r="C89" s="133" t="s">
        <v>304</v>
      </c>
      <c r="D89" s="133" t="s">
        <v>354</v>
      </c>
      <c r="E89" s="122" t="s">
        <v>361</v>
      </c>
      <c r="F89" s="125" t="s">
        <v>362</v>
      </c>
      <c r="G89" s="140" t="s">
        <v>125</v>
      </c>
      <c r="H89" s="138" t="s">
        <v>125</v>
      </c>
      <c r="I89" s="133" t="s">
        <v>124</v>
      </c>
      <c r="J89" s="222" t="s">
        <v>363</v>
      </c>
      <c r="K89" s="36" t="s">
        <v>126</v>
      </c>
      <c r="L89" s="244" t="s">
        <v>126</v>
      </c>
      <c r="M89" s="245" t="s">
        <v>126</v>
      </c>
      <c r="N89" s="85">
        <v>0</v>
      </c>
      <c r="O89" s="84"/>
    </row>
    <row r="90" spans="1:15" s="4" customFormat="1" ht="25.5" x14ac:dyDescent="0.25">
      <c r="A90" s="82">
        <v>84</v>
      </c>
      <c r="B90" s="133" t="s">
        <v>293</v>
      </c>
      <c r="C90" s="133" t="s">
        <v>304</v>
      </c>
      <c r="D90" s="133" t="s">
        <v>354</v>
      </c>
      <c r="E90" s="122" t="s">
        <v>364</v>
      </c>
      <c r="F90" s="125" t="s">
        <v>365</v>
      </c>
      <c r="G90" s="140" t="s">
        <v>125</v>
      </c>
      <c r="H90" s="138" t="s">
        <v>125</v>
      </c>
      <c r="I90" s="133" t="s">
        <v>124</v>
      </c>
      <c r="J90" s="222" t="s">
        <v>366</v>
      </c>
      <c r="K90" s="36" t="s">
        <v>126</v>
      </c>
      <c r="L90" s="244" t="s">
        <v>126</v>
      </c>
      <c r="M90" s="245" t="s">
        <v>126</v>
      </c>
      <c r="N90" s="85">
        <v>0</v>
      </c>
      <c r="O90" s="84"/>
    </row>
    <row r="91" spans="1:15" s="4" customFormat="1" ht="25.5" x14ac:dyDescent="0.25">
      <c r="A91" s="82">
        <v>85</v>
      </c>
      <c r="B91" s="133" t="s">
        <v>293</v>
      </c>
      <c r="C91" s="133" t="s">
        <v>304</v>
      </c>
      <c r="D91" s="133" t="s">
        <v>354</v>
      </c>
      <c r="E91" s="122" t="s">
        <v>367</v>
      </c>
      <c r="F91" s="125" t="s">
        <v>368</v>
      </c>
      <c r="G91" s="140" t="s">
        <v>125</v>
      </c>
      <c r="H91" s="138" t="s">
        <v>125</v>
      </c>
      <c r="I91" s="133" t="s">
        <v>124</v>
      </c>
      <c r="J91" s="222" t="s">
        <v>369</v>
      </c>
      <c r="K91" s="36" t="s">
        <v>126</v>
      </c>
      <c r="L91" s="244" t="s">
        <v>126</v>
      </c>
      <c r="M91" s="245" t="s">
        <v>126</v>
      </c>
      <c r="N91" s="85">
        <v>0</v>
      </c>
      <c r="O91" s="84"/>
    </row>
    <row r="92" spans="1:15" s="4" customFormat="1" ht="25.5" x14ac:dyDescent="0.25">
      <c r="A92" s="82">
        <v>86</v>
      </c>
      <c r="B92" s="133" t="s">
        <v>293</v>
      </c>
      <c r="C92" s="133" t="s">
        <v>304</v>
      </c>
      <c r="D92" s="133" t="s">
        <v>354</v>
      </c>
      <c r="E92" s="122" t="s">
        <v>371</v>
      </c>
      <c r="F92" s="125" t="s">
        <v>372</v>
      </c>
      <c r="G92" s="140" t="s">
        <v>125</v>
      </c>
      <c r="H92" s="138" t="s">
        <v>125</v>
      </c>
      <c r="I92" s="133" t="s">
        <v>124</v>
      </c>
      <c r="J92" s="222" t="s">
        <v>373</v>
      </c>
      <c r="K92" s="36" t="s">
        <v>129</v>
      </c>
      <c r="L92" s="244" t="s">
        <v>129</v>
      </c>
      <c r="M92" s="245" t="s">
        <v>129</v>
      </c>
      <c r="N92" s="85">
        <v>0</v>
      </c>
      <c r="O92" s="84"/>
    </row>
    <row r="93" spans="1:15" s="4" customFormat="1" ht="25.5" x14ac:dyDescent="0.25">
      <c r="A93" s="82">
        <v>87</v>
      </c>
      <c r="B93" s="133" t="s">
        <v>293</v>
      </c>
      <c r="C93" s="133" t="s">
        <v>304</v>
      </c>
      <c r="D93" s="133" t="s">
        <v>354</v>
      </c>
      <c r="E93" s="122">
        <v>32</v>
      </c>
      <c r="F93" s="125" t="s">
        <v>374</v>
      </c>
      <c r="G93" s="140" t="s">
        <v>125</v>
      </c>
      <c r="H93" s="138" t="s">
        <v>125</v>
      </c>
      <c r="I93" s="133" t="s">
        <v>135</v>
      </c>
      <c r="J93" s="222">
        <v>23</v>
      </c>
      <c r="K93" s="39" t="s">
        <v>135</v>
      </c>
      <c r="L93" s="141" t="s">
        <v>135</v>
      </c>
      <c r="M93" s="137" t="s">
        <v>135</v>
      </c>
      <c r="N93" s="85">
        <v>0</v>
      </c>
      <c r="O93" s="84"/>
    </row>
    <row r="94" spans="1:15" s="4" customFormat="1" ht="25.5" x14ac:dyDescent="0.25">
      <c r="A94" s="82">
        <v>88</v>
      </c>
      <c r="B94" s="133" t="s">
        <v>293</v>
      </c>
      <c r="C94" s="133" t="s">
        <v>304</v>
      </c>
      <c r="D94" s="133" t="s">
        <v>354</v>
      </c>
      <c r="E94" s="122" t="s">
        <v>375</v>
      </c>
      <c r="F94" s="125" t="s">
        <v>376</v>
      </c>
      <c r="G94" s="140" t="s">
        <v>125</v>
      </c>
      <c r="H94" s="138" t="s">
        <v>125</v>
      </c>
      <c r="I94" s="133" t="s">
        <v>377</v>
      </c>
      <c r="J94" s="222" t="s">
        <v>311</v>
      </c>
      <c r="K94" s="36" t="s">
        <v>126</v>
      </c>
      <c r="L94" s="244" t="s">
        <v>129</v>
      </c>
      <c r="M94" s="245" t="s">
        <v>129</v>
      </c>
      <c r="N94" s="85">
        <v>0</v>
      </c>
      <c r="O94" s="84"/>
    </row>
    <row r="95" spans="1:15" s="4" customFormat="1" ht="25.5" x14ac:dyDescent="0.25">
      <c r="A95" s="82">
        <v>89</v>
      </c>
      <c r="B95" s="133" t="s">
        <v>293</v>
      </c>
      <c r="C95" s="133" t="s">
        <v>304</v>
      </c>
      <c r="D95" s="133" t="s">
        <v>354</v>
      </c>
      <c r="E95" s="122" t="s">
        <v>379</v>
      </c>
      <c r="F95" s="125" t="s">
        <v>380</v>
      </c>
      <c r="G95" s="140" t="s">
        <v>125</v>
      </c>
      <c r="H95" s="138" t="s">
        <v>125</v>
      </c>
      <c r="I95" s="133" t="s">
        <v>377</v>
      </c>
      <c r="J95" s="222" t="s">
        <v>381</v>
      </c>
      <c r="K95" s="36" t="s">
        <v>126</v>
      </c>
      <c r="L95" s="244" t="s">
        <v>126</v>
      </c>
      <c r="M95" s="245" t="s">
        <v>126</v>
      </c>
      <c r="N95" s="85">
        <v>0</v>
      </c>
      <c r="O95" s="84"/>
    </row>
    <row r="96" spans="1:15" s="4" customFormat="1" ht="25.5" x14ac:dyDescent="0.25">
      <c r="A96" s="82">
        <v>90</v>
      </c>
      <c r="B96" s="133" t="s">
        <v>293</v>
      </c>
      <c r="C96" s="133" t="s">
        <v>304</v>
      </c>
      <c r="D96" s="133" t="s">
        <v>354</v>
      </c>
      <c r="E96" s="122" t="s">
        <v>382</v>
      </c>
      <c r="F96" s="125" t="s">
        <v>383</v>
      </c>
      <c r="G96" s="140" t="s">
        <v>125</v>
      </c>
      <c r="H96" s="138" t="s">
        <v>125</v>
      </c>
      <c r="I96" s="133" t="s">
        <v>377</v>
      </c>
      <c r="J96" s="222" t="s">
        <v>384</v>
      </c>
      <c r="K96" s="36" t="s">
        <v>129</v>
      </c>
      <c r="L96" s="244" t="s">
        <v>129</v>
      </c>
      <c r="M96" s="245" t="s">
        <v>129</v>
      </c>
      <c r="N96" s="85">
        <v>0</v>
      </c>
      <c r="O96" s="84"/>
    </row>
    <row r="97" spans="1:15" s="4" customFormat="1" ht="25.5" x14ac:dyDescent="0.25">
      <c r="A97" s="82">
        <v>91</v>
      </c>
      <c r="B97" s="133" t="s">
        <v>293</v>
      </c>
      <c r="C97" s="133" t="s">
        <v>304</v>
      </c>
      <c r="D97" s="133" t="s">
        <v>354</v>
      </c>
      <c r="E97" s="122" t="s">
        <v>385</v>
      </c>
      <c r="F97" s="125" t="s">
        <v>386</v>
      </c>
      <c r="G97" s="140" t="s">
        <v>125</v>
      </c>
      <c r="H97" s="138" t="s">
        <v>125</v>
      </c>
      <c r="I97" s="133" t="s">
        <v>377</v>
      </c>
      <c r="J97" s="222" t="s">
        <v>387</v>
      </c>
      <c r="K97" s="36" t="s">
        <v>126</v>
      </c>
      <c r="L97" s="244" t="s">
        <v>126</v>
      </c>
      <c r="M97" s="245" t="s">
        <v>126</v>
      </c>
      <c r="N97" s="85">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36" t="s">
        <v>129</v>
      </c>
      <c r="L98" s="244" t="s">
        <v>129</v>
      </c>
      <c r="M98" s="245" t="s">
        <v>129</v>
      </c>
      <c r="N98" s="85">
        <v>0</v>
      </c>
      <c r="O98" s="84"/>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36" t="s">
        <v>126</v>
      </c>
      <c r="L99" s="141" t="s">
        <v>129</v>
      </c>
      <c r="M99" s="137" t="s">
        <v>129</v>
      </c>
      <c r="N99" s="85">
        <v>0</v>
      </c>
      <c r="O99" s="84"/>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36" t="s">
        <v>126</v>
      </c>
      <c r="L100" s="223" t="s">
        <v>125</v>
      </c>
      <c r="M100" s="245" t="s">
        <v>129</v>
      </c>
      <c r="N100" s="572">
        <v>0.5</v>
      </c>
      <c r="O100" s="84"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73" t="s">
        <v>126</v>
      </c>
      <c r="L101" s="244" t="s">
        <v>126</v>
      </c>
      <c r="M101" s="245" t="s">
        <v>126</v>
      </c>
      <c r="N101" s="85">
        <v>0</v>
      </c>
      <c r="O101" s="84"/>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37" t="s">
        <v>125</v>
      </c>
      <c r="L102" s="148" t="s">
        <v>135</v>
      </c>
      <c r="M102" s="149" t="s">
        <v>135</v>
      </c>
      <c r="N102" s="226">
        <v>0</v>
      </c>
      <c r="O102" s="84" t="s">
        <v>2789</v>
      </c>
    </row>
    <row r="103" spans="1:15" s="4" customFormat="1" ht="25.5" x14ac:dyDescent="0.25">
      <c r="A103" s="82">
        <v>97</v>
      </c>
      <c r="B103" s="133" t="s">
        <v>293</v>
      </c>
      <c r="C103" s="133" t="s">
        <v>304</v>
      </c>
      <c r="D103" s="133" t="s">
        <v>330</v>
      </c>
      <c r="E103" s="122" t="s">
        <v>405</v>
      </c>
      <c r="F103" s="125">
        <v>2012</v>
      </c>
      <c r="G103" s="1422"/>
      <c r="H103" s="138" t="s">
        <v>125</v>
      </c>
      <c r="I103" s="133" t="s">
        <v>390</v>
      </c>
      <c r="J103" s="222" t="s">
        <v>406</v>
      </c>
      <c r="K103" s="36" t="s">
        <v>434</v>
      </c>
      <c r="L103" s="244" t="s">
        <v>434</v>
      </c>
      <c r="M103" s="245" t="s">
        <v>434</v>
      </c>
      <c r="N103" s="85">
        <v>0</v>
      </c>
      <c r="O103" s="84"/>
    </row>
    <row r="104" spans="1:15" s="4" customFormat="1" ht="25.5" x14ac:dyDescent="0.25">
      <c r="A104" s="82">
        <v>98</v>
      </c>
      <c r="B104" s="133" t="s">
        <v>293</v>
      </c>
      <c r="C104" s="133" t="s">
        <v>304</v>
      </c>
      <c r="D104" s="133" t="s">
        <v>330</v>
      </c>
      <c r="E104" s="122" t="s">
        <v>408</v>
      </c>
      <c r="F104" s="125">
        <v>2013</v>
      </c>
      <c r="G104" s="1422"/>
      <c r="H104" s="138" t="s">
        <v>125</v>
      </c>
      <c r="I104" s="133" t="s">
        <v>390</v>
      </c>
      <c r="J104" s="222" t="s">
        <v>409</v>
      </c>
      <c r="K104" s="36" t="s">
        <v>434</v>
      </c>
      <c r="L104" s="244" t="s">
        <v>434</v>
      </c>
      <c r="M104" s="245" t="s">
        <v>434</v>
      </c>
      <c r="N104" s="85">
        <v>0</v>
      </c>
      <c r="O104" s="84"/>
    </row>
    <row r="105" spans="1:15" s="4" customFormat="1" ht="25.5" x14ac:dyDescent="0.25">
      <c r="A105" s="82">
        <v>99</v>
      </c>
      <c r="B105" s="133" t="s">
        <v>293</v>
      </c>
      <c r="C105" s="133" t="s">
        <v>304</v>
      </c>
      <c r="D105" s="133" t="s">
        <v>330</v>
      </c>
      <c r="E105" s="122" t="s">
        <v>410</v>
      </c>
      <c r="F105" s="125">
        <v>2014</v>
      </c>
      <c r="G105" s="1422"/>
      <c r="H105" s="138" t="s">
        <v>125</v>
      </c>
      <c r="I105" s="133" t="s">
        <v>390</v>
      </c>
      <c r="J105" s="222" t="s">
        <v>411</v>
      </c>
      <c r="K105" s="36" t="s">
        <v>434</v>
      </c>
      <c r="L105" s="244" t="s">
        <v>434</v>
      </c>
      <c r="M105" s="245" t="s">
        <v>434</v>
      </c>
      <c r="N105" s="85">
        <v>0</v>
      </c>
      <c r="O105" s="84"/>
    </row>
    <row r="106" spans="1:15" s="4" customFormat="1" ht="25.5" x14ac:dyDescent="0.25">
      <c r="A106" s="82">
        <v>100</v>
      </c>
      <c r="B106" s="133" t="s">
        <v>293</v>
      </c>
      <c r="C106" s="133" t="s">
        <v>304</v>
      </c>
      <c r="D106" s="133" t="s">
        <v>330</v>
      </c>
      <c r="E106" s="122" t="s">
        <v>412</v>
      </c>
      <c r="F106" s="125">
        <v>2015</v>
      </c>
      <c r="G106" s="1422"/>
      <c r="H106" s="138" t="s">
        <v>125</v>
      </c>
      <c r="I106" s="133" t="s">
        <v>390</v>
      </c>
      <c r="J106" s="222" t="s">
        <v>413</v>
      </c>
      <c r="K106" s="36" t="s">
        <v>126</v>
      </c>
      <c r="L106" s="244" t="s">
        <v>434</v>
      </c>
      <c r="M106" s="245" t="s">
        <v>434</v>
      </c>
      <c r="N106" s="85">
        <v>0</v>
      </c>
      <c r="O106" s="84"/>
    </row>
    <row r="107" spans="1:15" s="4" customFormat="1" ht="25.5" x14ac:dyDescent="0.25">
      <c r="A107" s="82">
        <v>101</v>
      </c>
      <c r="B107" s="133" t="s">
        <v>293</v>
      </c>
      <c r="C107" s="133" t="s">
        <v>304</v>
      </c>
      <c r="D107" s="133" t="s">
        <v>330</v>
      </c>
      <c r="E107" s="122" t="s">
        <v>414</v>
      </c>
      <c r="F107" s="125">
        <v>2016</v>
      </c>
      <c r="G107" s="1422"/>
      <c r="H107" s="138" t="s">
        <v>125</v>
      </c>
      <c r="I107" s="133" t="s">
        <v>390</v>
      </c>
      <c r="J107" s="222" t="s">
        <v>415</v>
      </c>
      <c r="K107" s="36" t="s">
        <v>126</v>
      </c>
      <c r="L107" s="244" t="s">
        <v>434</v>
      </c>
      <c r="M107" s="245" t="s">
        <v>434</v>
      </c>
      <c r="N107" s="85">
        <v>0</v>
      </c>
      <c r="O107" s="84"/>
    </row>
    <row r="108" spans="1:15" s="4" customFormat="1" ht="25.5" x14ac:dyDescent="0.25">
      <c r="A108" s="82">
        <v>102</v>
      </c>
      <c r="B108" s="133" t="s">
        <v>293</v>
      </c>
      <c r="C108" s="133" t="s">
        <v>304</v>
      </c>
      <c r="D108" s="133" t="s">
        <v>330</v>
      </c>
      <c r="E108" s="122" t="s">
        <v>416</v>
      </c>
      <c r="F108" s="125">
        <v>2017</v>
      </c>
      <c r="G108" s="1422"/>
      <c r="H108" s="138" t="s">
        <v>125</v>
      </c>
      <c r="I108" s="133" t="s">
        <v>390</v>
      </c>
      <c r="J108" s="222" t="s">
        <v>417</v>
      </c>
      <c r="K108" s="36" t="s">
        <v>126</v>
      </c>
      <c r="L108" s="244" t="s">
        <v>434</v>
      </c>
      <c r="M108" s="245" t="s">
        <v>434</v>
      </c>
      <c r="N108" s="85">
        <v>0</v>
      </c>
      <c r="O108" s="84"/>
    </row>
    <row r="109" spans="1:15" s="4" customFormat="1" ht="25.5" x14ac:dyDescent="0.25">
      <c r="A109" s="82">
        <v>103</v>
      </c>
      <c r="B109" s="133" t="s">
        <v>293</v>
      </c>
      <c r="C109" s="133" t="s">
        <v>304</v>
      </c>
      <c r="D109" s="133" t="s">
        <v>330</v>
      </c>
      <c r="E109" s="122" t="s">
        <v>418</v>
      </c>
      <c r="F109" s="125">
        <v>2018</v>
      </c>
      <c r="G109" s="1422"/>
      <c r="H109" s="138" t="s">
        <v>125</v>
      </c>
      <c r="I109" s="133" t="s">
        <v>390</v>
      </c>
      <c r="J109" s="222" t="s">
        <v>419</v>
      </c>
      <c r="K109" s="36" t="s">
        <v>126</v>
      </c>
      <c r="L109" s="244" t="s">
        <v>434</v>
      </c>
      <c r="M109" s="245" t="s">
        <v>434</v>
      </c>
      <c r="N109" s="85">
        <v>0</v>
      </c>
      <c r="O109" s="84"/>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36" t="s">
        <v>129</v>
      </c>
      <c r="L110" s="244" t="s">
        <v>129</v>
      </c>
      <c r="M110" s="245" t="s">
        <v>434</v>
      </c>
      <c r="N110" s="85">
        <v>0</v>
      </c>
      <c r="O110" s="360" t="s">
        <v>2790</v>
      </c>
    </row>
    <row r="111" spans="1:15" s="4" customFormat="1" ht="25.5" x14ac:dyDescent="0.25">
      <c r="A111" s="82">
        <v>105</v>
      </c>
      <c r="B111" s="133" t="s">
        <v>293</v>
      </c>
      <c r="C111" s="133" t="s">
        <v>304</v>
      </c>
      <c r="D111" s="133" t="s">
        <v>330</v>
      </c>
      <c r="E111" s="122" t="s">
        <v>422</v>
      </c>
      <c r="F111" s="125">
        <v>2020</v>
      </c>
      <c r="G111" s="1422"/>
      <c r="H111" s="138" t="s">
        <v>125</v>
      </c>
      <c r="I111" s="133" t="s">
        <v>390</v>
      </c>
      <c r="J111" s="222" t="s">
        <v>423</v>
      </c>
      <c r="K111" s="36" t="s">
        <v>434</v>
      </c>
      <c r="L111" s="244" t="s">
        <v>434</v>
      </c>
      <c r="M111" s="245" t="s">
        <v>434</v>
      </c>
      <c r="N111" s="85">
        <v>0</v>
      </c>
      <c r="O111" s="84"/>
    </row>
    <row r="112" spans="1:15" s="4" customFormat="1" ht="25.5" x14ac:dyDescent="0.25">
      <c r="A112" s="82">
        <v>106</v>
      </c>
      <c r="B112" s="133" t="s">
        <v>293</v>
      </c>
      <c r="C112" s="133" t="s">
        <v>304</v>
      </c>
      <c r="D112" s="133" t="s">
        <v>330</v>
      </c>
      <c r="E112" s="122" t="s">
        <v>424</v>
      </c>
      <c r="F112" s="125">
        <v>2021</v>
      </c>
      <c r="G112" s="1422"/>
      <c r="H112" s="138" t="s">
        <v>125</v>
      </c>
      <c r="I112" s="133" t="s">
        <v>390</v>
      </c>
      <c r="J112" s="222" t="s">
        <v>425</v>
      </c>
      <c r="K112" s="36" t="s">
        <v>434</v>
      </c>
      <c r="L112" s="244" t="s">
        <v>434</v>
      </c>
      <c r="M112" s="245" t="s">
        <v>434</v>
      </c>
      <c r="N112" s="85">
        <v>0</v>
      </c>
      <c r="O112" s="84"/>
    </row>
    <row r="113" spans="1:15" s="4" customFormat="1" ht="25.5" x14ac:dyDescent="0.25">
      <c r="A113" s="82">
        <v>107</v>
      </c>
      <c r="B113" s="133" t="s">
        <v>293</v>
      </c>
      <c r="C113" s="133" t="s">
        <v>304</v>
      </c>
      <c r="D113" s="133" t="s">
        <v>330</v>
      </c>
      <c r="E113" s="122" t="s">
        <v>426</v>
      </c>
      <c r="F113" s="125">
        <v>2022</v>
      </c>
      <c r="G113" s="1405"/>
      <c r="H113" s="138" t="s">
        <v>125</v>
      </c>
      <c r="I113" s="133" t="s">
        <v>390</v>
      </c>
      <c r="J113" s="222" t="s">
        <v>427</v>
      </c>
      <c r="K113" s="574"/>
      <c r="L113" s="244" t="s">
        <v>434</v>
      </c>
      <c r="M113" s="245" t="s">
        <v>434</v>
      </c>
      <c r="N113" s="85">
        <v>0</v>
      </c>
      <c r="O113" s="84"/>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33" t="s">
        <v>434</v>
      </c>
      <c r="L114" s="246" t="s">
        <v>434</v>
      </c>
      <c r="M114" s="247" t="s">
        <v>434</v>
      </c>
      <c r="N114" s="85">
        <v>0</v>
      </c>
      <c r="O114" s="84"/>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33"/>
      <c r="L115" s="223" t="s">
        <v>125</v>
      </c>
      <c r="M115" s="247" t="s">
        <v>434</v>
      </c>
      <c r="N115" s="85">
        <v>0</v>
      </c>
      <c r="O115" s="84"/>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33"/>
      <c r="L116" s="144">
        <v>0</v>
      </c>
      <c r="M116" s="142">
        <v>0</v>
      </c>
      <c r="N116" s="85">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3"/>
      <c r="L117" s="144" t="s">
        <v>407</v>
      </c>
      <c r="M117" s="142" t="s">
        <v>407</v>
      </c>
      <c r="N117" s="85">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33"/>
      <c r="L118" s="144" t="s">
        <v>407</v>
      </c>
      <c r="M118" s="142" t="s">
        <v>407</v>
      </c>
      <c r="N118" s="85">
        <v>0</v>
      </c>
      <c r="O118" s="84"/>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78"/>
      <c r="L119" s="144" t="s">
        <v>407</v>
      </c>
      <c r="M119" s="142" t="s">
        <v>407</v>
      </c>
      <c r="N119" s="85">
        <v>0</v>
      </c>
      <c r="O119" s="84"/>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39" t="s">
        <v>135</v>
      </c>
      <c r="L120" s="246" t="s">
        <v>135</v>
      </c>
      <c r="M120" s="247" t="s">
        <v>135</v>
      </c>
      <c r="N120" s="85">
        <v>0</v>
      </c>
      <c r="O120" s="84"/>
    </row>
    <row r="121" spans="1:15" s="4" customFormat="1" ht="25.5" x14ac:dyDescent="0.25">
      <c r="A121" s="82">
        <v>115</v>
      </c>
      <c r="B121" s="133" t="s">
        <v>293</v>
      </c>
      <c r="C121" s="133" t="s">
        <v>304</v>
      </c>
      <c r="D121" s="133" t="s">
        <v>354</v>
      </c>
      <c r="E121" s="133" t="s">
        <v>445</v>
      </c>
      <c r="F121" s="125" t="s">
        <v>356</v>
      </c>
      <c r="G121" s="140" t="s">
        <v>125</v>
      </c>
      <c r="H121" s="138" t="s">
        <v>125</v>
      </c>
      <c r="I121" s="133" t="s">
        <v>177</v>
      </c>
      <c r="J121" s="141" t="s">
        <v>323</v>
      </c>
      <c r="K121" s="39"/>
      <c r="L121" s="246" t="s">
        <v>407</v>
      </c>
      <c r="M121" s="142" t="s">
        <v>407</v>
      </c>
      <c r="N121" s="85">
        <v>0</v>
      </c>
      <c r="O121" s="84"/>
    </row>
    <row r="122" spans="1:15" s="4" customFormat="1" ht="25.5" x14ac:dyDescent="0.25">
      <c r="A122" s="82">
        <v>116</v>
      </c>
      <c r="B122" s="133" t="s">
        <v>293</v>
      </c>
      <c r="C122" s="133" t="s">
        <v>304</v>
      </c>
      <c r="D122" s="133" t="s">
        <v>354</v>
      </c>
      <c r="E122" s="133" t="s">
        <v>446</v>
      </c>
      <c r="F122" s="125" t="s">
        <v>447</v>
      </c>
      <c r="G122" s="140" t="s">
        <v>125</v>
      </c>
      <c r="H122" s="138" t="s">
        <v>125</v>
      </c>
      <c r="I122" s="133" t="s">
        <v>177</v>
      </c>
      <c r="J122" s="141" t="s">
        <v>327</v>
      </c>
      <c r="K122" s="78"/>
      <c r="L122" s="246" t="s">
        <v>407</v>
      </c>
      <c r="M122" s="142" t="s">
        <v>407</v>
      </c>
      <c r="N122" s="85">
        <v>0</v>
      </c>
      <c r="O122" s="84"/>
    </row>
    <row r="123" spans="1:15" s="4" customFormat="1" ht="25.5" x14ac:dyDescent="0.25">
      <c r="A123" s="82">
        <v>117</v>
      </c>
      <c r="B123" s="133" t="s">
        <v>293</v>
      </c>
      <c r="C123" s="133" t="s">
        <v>304</v>
      </c>
      <c r="D123" s="133" t="s">
        <v>354</v>
      </c>
      <c r="E123" s="133" t="s">
        <v>448</v>
      </c>
      <c r="F123" s="125" t="s">
        <v>449</v>
      </c>
      <c r="G123" s="140" t="s">
        <v>125</v>
      </c>
      <c r="H123" s="138" t="s">
        <v>125</v>
      </c>
      <c r="I123" s="133" t="s">
        <v>177</v>
      </c>
      <c r="J123" s="141" t="s">
        <v>450</v>
      </c>
      <c r="K123" s="78"/>
      <c r="L123" s="246" t="s">
        <v>407</v>
      </c>
      <c r="M123" s="142" t="s">
        <v>407</v>
      </c>
      <c r="N123" s="85">
        <v>0</v>
      </c>
      <c r="O123" s="84"/>
    </row>
    <row r="124" spans="1:15" s="4" customFormat="1" ht="25.5" x14ac:dyDescent="0.25">
      <c r="A124" s="82">
        <v>118</v>
      </c>
      <c r="B124" s="133" t="s">
        <v>293</v>
      </c>
      <c r="C124" s="133" t="s">
        <v>304</v>
      </c>
      <c r="D124" s="133" t="s">
        <v>354</v>
      </c>
      <c r="E124" s="133" t="s">
        <v>451</v>
      </c>
      <c r="F124" s="125" t="s">
        <v>452</v>
      </c>
      <c r="G124" s="140" t="s">
        <v>125</v>
      </c>
      <c r="H124" s="138" t="s">
        <v>125</v>
      </c>
      <c r="I124" s="133" t="s">
        <v>177</v>
      </c>
      <c r="J124" s="141" t="s">
        <v>453</v>
      </c>
      <c r="K124" s="78"/>
      <c r="L124" s="246" t="s">
        <v>407</v>
      </c>
      <c r="M124" s="142" t="s">
        <v>407</v>
      </c>
      <c r="N124" s="85">
        <v>0</v>
      </c>
      <c r="O124" s="84"/>
    </row>
    <row r="125" spans="1:15" s="4" customFormat="1" ht="25.5" x14ac:dyDescent="0.25">
      <c r="A125" s="82">
        <v>119</v>
      </c>
      <c r="B125" s="133" t="s">
        <v>293</v>
      </c>
      <c r="C125" s="133" t="s">
        <v>304</v>
      </c>
      <c r="D125" s="133" t="s">
        <v>354</v>
      </c>
      <c r="E125" s="133" t="s">
        <v>454</v>
      </c>
      <c r="F125" s="125" t="s">
        <v>368</v>
      </c>
      <c r="G125" s="140" t="s">
        <v>125</v>
      </c>
      <c r="H125" s="138" t="s">
        <v>125</v>
      </c>
      <c r="I125" s="133" t="s">
        <v>177</v>
      </c>
      <c r="J125" s="141" t="s">
        <v>455</v>
      </c>
      <c r="K125" s="78"/>
      <c r="L125" s="246" t="s">
        <v>407</v>
      </c>
      <c r="M125" s="142" t="s">
        <v>407</v>
      </c>
      <c r="N125" s="85">
        <v>0</v>
      </c>
      <c r="O125" s="84"/>
    </row>
    <row r="126" spans="1:15" s="4" customFormat="1" ht="25.5" x14ac:dyDescent="0.25">
      <c r="A126" s="82">
        <v>120</v>
      </c>
      <c r="B126" s="133" t="s">
        <v>293</v>
      </c>
      <c r="C126" s="133" t="s">
        <v>304</v>
      </c>
      <c r="D126" s="133" t="s">
        <v>354</v>
      </c>
      <c r="E126" s="133" t="s">
        <v>456</v>
      </c>
      <c r="F126" s="125" t="s">
        <v>372</v>
      </c>
      <c r="G126" s="140" t="s">
        <v>125</v>
      </c>
      <c r="H126" s="138" t="s">
        <v>125</v>
      </c>
      <c r="I126" s="133" t="s">
        <v>177</v>
      </c>
      <c r="J126" s="141" t="s">
        <v>457</v>
      </c>
      <c r="K126" s="78"/>
      <c r="L126" s="246" t="s">
        <v>407</v>
      </c>
      <c r="M126" s="142"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39"/>
      <c r="L127" s="246" t="s">
        <v>407</v>
      </c>
      <c r="M127" s="142"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39"/>
      <c r="L128" s="246" t="s">
        <v>407</v>
      </c>
      <c r="M128" s="142" t="s">
        <v>407</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36" t="s">
        <v>129</v>
      </c>
      <c r="L129" s="248" t="s">
        <v>129</v>
      </c>
      <c r="M129" s="249" t="s">
        <v>129</v>
      </c>
      <c r="N129" s="250">
        <v>0.1</v>
      </c>
      <c r="O129" s="360"/>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33">
        <v>3</v>
      </c>
      <c r="L130" s="253">
        <v>3</v>
      </c>
      <c r="M130" s="254">
        <v>3</v>
      </c>
      <c r="N130" s="255">
        <v>0.22499999999999998</v>
      </c>
      <c r="O130" s="360"/>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33">
        <v>431</v>
      </c>
      <c r="L131" s="235">
        <v>450</v>
      </c>
      <c r="M131" s="227">
        <v>413</v>
      </c>
      <c r="N131" s="575">
        <v>0.3</v>
      </c>
      <c r="O131" s="84"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33">
        <v>25022</v>
      </c>
      <c r="L132" s="235">
        <v>25252</v>
      </c>
      <c r="M132" s="227">
        <v>25252</v>
      </c>
      <c r="N132" s="85">
        <v>0</v>
      </c>
      <c r="O132" s="84"/>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33">
        <v>600</v>
      </c>
      <c r="L133" s="484">
        <v>4648960</v>
      </c>
      <c r="M133" s="263">
        <v>4648960</v>
      </c>
      <c r="N133" s="85">
        <v>0</v>
      </c>
      <c r="O133" s="84"/>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37" t="s">
        <v>125</v>
      </c>
      <c r="L134" s="246" t="s">
        <v>135</v>
      </c>
      <c r="M134" s="137" t="s">
        <v>129</v>
      </c>
      <c r="N134" s="226">
        <v>0.3</v>
      </c>
      <c r="O134" s="84" t="s">
        <v>2791</v>
      </c>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36" t="s">
        <v>126</v>
      </c>
      <c r="L135" s="141" t="s">
        <v>126</v>
      </c>
      <c r="M135" s="137" t="s">
        <v>434</v>
      </c>
      <c r="N135" s="85">
        <v>0</v>
      </c>
      <c r="O135" s="84"/>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36" t="s">
        <v>126</v>
      </c>
      <c r="L136" s="141" t="s">
        <v>129</v>
      </c>
      <c r="M136" s="137" t="s">
        <v>434</v>
      </c>
      <c r="N136" s="85">
        <v>0</v>
      </c>
      <c r="O136" s="360" t="s">
        <v>2792</v>
      </c>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36" t="s">
        <v>129</v>
      </c>
      <c r="L137" s="141" t="s">
        <v>126</v>
      </c>
      <c r="M137" s="137" t="s">
        <v>434</v>
      </c>
      <c r="N137" s="85">
        <v>0</v>
      </c>
      <c r="O137" s="84"/>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36" t="s">
        <v>126</v>
      </c>
      <c r="L138" s="141" t="s">
        <v>126</v>
      </c>
      <c r="M138" s="137" t="s">
        <v>434</v>
      </c>
      <c r="N138" s="85">
        <v>0</v>
      </c>
      <c r="O138" s="84"/>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74"/>
      <c r="L139" s="141" t="s">
        <v>126</v>
      </c>
      <c r="M139" s="137" t="s">
        <v>434</v>
      </c>
      <c r="N139" s="85">
        <v>0</v>
      </c>
      <c r="O139" s="84" t="s">
        <v>2793</v>
      </c>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36" t="s">
        <v>129</v>
      </c>
      <c r="L140" s="223" t="s">
        <v>125</v>
      </c>
      <c r="M140" s="137" t="s">
        <v>434</v>
      </c>
      <c r="N140" s="85">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76">
        <v>0</v>
      </c>
      <c r="L141" s="465">
        <v>0</v>
      </c>
      <c r="M141" s="258">
        <v>0</v>
      </c>
      <c r="N141" s="85">
        <v>0</v>
      </c>
      <c r="O141" s="84" t="s">
        <v>2794</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33">
        <v>0</v>
      </c>
      <c r="L142" s="465">
        <v>0</v>
      </c>
      <c r="M142" s="258">
        <v>0</v>
      </c>
      <c r="N142" s="85">
        <v>0</v>
      </c>
      <c r="O142" s="84"/>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6" t="s">
        <v>129</v>
      </c>
      <c r="L143" s="223" t="s">
        <v>125</v>
      </c>
      <c r="M143" s="245" t="s">
        <v>434</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36" t="s">
        <v>126</v>
      </c>
      <c r="L144" s="244" t="s">
        <v>126</v>
      </c>
      <c r="M144" s="245" t="s">
        <v>126</v>
      </c>
      <c r="N144" s="85">
        <v>0</v>
      </c>
      <c r="O144" s="84" t="s">
        <v>2795</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33"/>
      <c r="L145" s="257" t="s">
        <v>407</v>
      </c>
      <c r="M145" s="258" t="s">
        <v>407</v>
      </c>
      <c r="N145" s="85">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39" t="s">
        <v>135</v>
      </c>
      <c r="L146" s="246" t="s">
        <v>135</v>
      </c>
      <c r="M146" s="247" t="s">
        <v>135</v>
      </c>
      <c r="N146" s="85">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36" t="s">
        <v>434</v>
      </c>
      <c r="L147" s="246" t="s">
        <v>407</v>
      </c>
      <c r="M147" s="258" t="s">
        <v>407</v>
      </c>
      <c r="N147" s="85">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36" t="s">
        <v>434</v>
      </c>
      <c r="L148" s="246" t="s">
        <v>407</v>
      </c>
      <c r="M148" s="258" t="s">
        <v>407</v>
      </c>
      <c r="N148" s="85">
        <v>0</v>
      </c>
      <c r="O148" s="84"/>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36" t="s">
        <v>434</v>
      </c>
      <c r="L149" s="246" t="s">
        <v>407</v>
      </c>
      <c r="M149" s="258" t="s">
        <v>407</v>
      </c>
      <c r="N149" s="85">
        <v>0</v>
      </c>
      <c r="O149" s="84"/>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36" t="s">
        <v>129</v>
      </c>
      <c r="L150" s="244" t="s">
        <v>129</v>
      </c>
      <c r="M150" s="245" t="s">
        <v>129</v>
      </c>
      <c r="N150" s="226">
        <v>0.1</v>
      </c>
      <c r="O150" s="84"/>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0" t="s">
        <v>2796</v>
      </c>
      <c r="L151" s="223" t="s">
        <v>125</v>
      </c>
      <c r="M151" s="48" t="s">
        <v>2796</v>
      </c>
      <c r="N151" s="85">
        <v>0</v>
      </c>
      <c r="O151" s="84"/>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36" t="s">
        <v>129</v>
      </c>
      <c r="L152" s="246" t="s">
        <v>129</v>
      </c>
      <c r="M152" s="247" t="s">
        <v>129</v>
      </c>
      <c r="N152" s="226">
        <v>0.1</v>
      </c>
      <c r="O152" s="84"/>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36" t="s">
        <v>129</v>
      </c>
      <c r="L153" s="246" t="s">
        <v>129</v>
      </c>
      <c r="M153" s="247" t="s">
        <v>129</v>
      </c>
      <c r="N153" s="226">
        <v>0.25</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36" t="s">
        <v>129</v>
      </c>
      <c r="L154" s="246" t="s">
        <v>129</v>
      </c>
      <c r="M154" s="245" t="s">
        <v>129</v>
      </c>
      <c r="N154" s="226">
        <v>0.25</v>
      </c>
      <c r="O154" s="84"/>
    </row>
    <row r="155" spans="1:15" s="4" customFormat="1" ht="63.75" x14ac:dyDescent="0.25">
      <c r="A155" s="82">
        <v>149</v>
      </c>
      <c r="B155" s="133" t="s">
        <v>293</v>
      </c>
      <c r="C155" s="133" t="s">
        <v>508</v>
      </c>
      <c r="D155" s="133" t="s">
        <v>515</v>
      </c>
      <c r="E155" s="122">
        <v>49</v>
      </c>
      <c r="F155" s="125" t="s">
        <v>518</v>
      </c>
      <c r="G155" s="140">
        <v>28</v>
      </c>
      <c r="H155" s="152">
        <v>0.25</v>
      </c>
      <c r="I155" s="133" t="s">
        <v>390</v>
      </c>
      <c r="J155" s="141">
        <v>42</v>
      </c>
      <c r="K155" s="36" t="s">
        <v>126</v>
      </c>
      <c r="L155" s="246" t="s">
        <v>126</v>
      </c>
      <c r="M155" s="245" t="s">
        <v>126</v>
      </c>
      <c r="N155" s="226">
        <v>0</v>
      </c>
      <c r="O155" s="225" t="s">
        <v>2797</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37" t="s">
        <v>125</v>
      </c>
      <c r="L156" s="246" t="s">
        <v>135</v>
      </c>
      <c r="M156" s="247" t="s">
        <v>407</v>
      </c>
      <c r="N156" s="226">
        <v>0.05</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36" t="s">
        <v>129</v>
      </c>
      <c r="L157" s="246" t="s">
        <v>129</v>
      </c>
      <c r="M157" s="247" t="s">
        <v>129</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36" t="s">
        <v>129</v>
      </c>
      <c r="L158" s="246" t="s">
        <v>129</v>
      </c>
      <c r="M158" s="247" t="s">
        <v>129</v>
      </c>
      <c r="N158" s="85">
        <v>0</v>
      </c>
      <c r="O158" s="84"/>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36" t="s">
        <v>126</v>
      </c>
      <c r="L159" s="246" t="s">
        <v>126</v>
      </c>
      <c r="M159" s="247" t="s">
        <v>126</v>
      </c>
      <c r="N159" s="85">
        <v>0</v>
      </c>
      <c r="O159" s="84"/>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36" t="s">
        <v>129</v>
      </c>
      <c r="L160" s="246" t="s">
        <v>129</v>
      </c>
      <c r="M160" s="245" t="s">
        <v>129</v>
      </c>
      <c r="N160" s="85">
        <v>0</v>
      </c>
      <c r="O160" s="84"/>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36" t="s">
        <v>129</v>
      </c>
      <c r="L161" s="244" t="s">
        <v>129</v>
      </c>
      <c r="M161" s="245" t="s">
        <v>129</v>
      </c>
      <c r="N161" s="226">
        <v>0.1</v>
      </c>
      <c r="O161" s="84"/>
    </row>
    <row r="162" spans="1:15" s="4" customFormat="1" ht="25.5" x14ac:dyDescent="0.25">
      <c r="A162" s="82">
        <v>156</v>
      </c>
      <c r="B162" s="133" t="s">
        <v>293</v>
      </c>
      <c r="C162" s="133" t="s">
        <v>532</v>
      </c>
      <c r="D162" s="133" t="s">
        <v>295</v>
      </c>
      <c r="E162" s="122" t="s">
        <v>535</v>
      </c>
      <c r="F162" s="125" t="s">
        <v>536</v>
      </c>
      <c r="G162" s="140" t="s">
        <v>125</v>
      </c>
      <c r="H162" s="138" t="s">
        <v>125</v>
      </c>
      <c r="I162" s="133" t="s">
        <v>166</v>
      </c>
      <c r="J162" s="222" t="s">
        <v>125</v>
      </c>
      <c r="K162" s="40" t="s">
        <v>2798</v>
      </c>
      <c r="L162" s="223" t="s">
        <v>125</v>
      </c>
      <c r="M162" s="137" t="s">
        <v>2763</v>
      </c>
      <c r="N162" s="85">
        <v>0</v>
      </c>
      <c r="O162" s="84" t="s">
        <v>2799</v>
      </c>
    </row>
    <row r="163" spans="1:15" s="4" customFormat="1" ht="25.5" x14ac:dyDescent="0.25">
      <c r="A163" s="82">
        <v>157</v>
      </c>
      <c r="B163" s="133" t="s">
        <v>293</v>
      </c>
      <c r="C163" s="133" t="s">
        <v>532</v>
      </c>
      <c r="D163" s="133" t="s">
        <v>295</v>
      </c>
      <c r="E163" s="122">
        <v>52</v>
      </c>
      <c r="F163" s="125" t="s">
        <v>537</v>
      </c>
      <c r="G163" s="140" t="s">
        <v>125</v>
      </c>
      <c r="H163" s="138" t="s">
        <v>125</v>
      </c>
      <c r="I163" s="133" t="s">
        <v>124</v>
      </c>
      <c r="J163" s="222">
        <v>45</v>
      </c>
      <c r="K163" s="36" t="s">
        <v>129</v>
      </c>
      <c r="L163" s="244" t="s">
        <v>129</v>
      </c>
      <c r="M163" s="245" t="s">
        <v>129</v>
      </c>
      <c r="N163" s="85">
        <v>0</v>
      </c>
      <c r="O163" s="84"/>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36" t="s">
        <v>129</v>
      </c>
      <c r="L164" s="223" t="s">
        <v>125</v>
      </c>
      <c r="M164" s="247" t="s">
        <v>129</v>
      </c>
      <c r="N164" s="226">
        <v>0.1</v>
      </c>
      <c r="O164" s="84"/>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36" t="s">
        <v>129</v>
      </c>
      <c r="L165" s="223" t="s">
        <v>125</v>
      </c>
      <c r="M165" s="247" t="s">
        <v>129</v>
      </c>
      <c r="N165" s="226">
        <v>0.25</v>
      </c>
      <c r="O165" s="84"/>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36" t="s">
        <v>129</v>
      </c>
      <c r="L166" s="246" t="s">
        <v>126</v>
      </c>
      <c r="M166" s="247" t="s">
        <v>126</v>
      </c>
      <c r="N166" s="226">
        <v>0</v>
      </c>
      <c r="O166" s="84"/>
    </row>
    <row r="167" spans="1:15" s="4" customFormat="1" ht="242.25" x14ac:dyDescent="0.25">
      <c r="A167" s="82">
        <v>161</v>
      </c>
      <c r="B167" s="133" t="s">
        <v>293</v>
      </c>
      <c r="C167" s="133" t="s">
        <v>542</v>
      </c>
      <c r="D167" s="133" t="s">
        <v>295</v>
      </c>
      <c r="E167" s="122">
        <v>55</v>
      </c>
      <c r="F167" s="125" t="s">
        <v>543</v>
      </c>
      <c r="G167" s="140">
        <v>34</v>
      </c>
      <c r="H167" s="139">
        <v>0.1</v>
      </c>
      <c r="I167" s="133" t="s">
        <v>124</v>
      </c>
      <c r="J167" s="141">
        <v>47</v>
      </c>
      <c r="K167" s="36" t="s">
        <v>126</v>
      </c>
      <c r="L167" s="244" t="s">
        <v>129</v>
      </c>
      <c r="M167" s="249" t="s">
        <v>129</v>
      </c>
      <c r="N167" s="226">
        <v>0.1</v>
      </c>
      <c r="O167" s="360" t="s">
        <v>2800</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36"/>
      <c r="L168" s="223" t="s">
        <v>125</v>
      </c>
      <c r="M168" s="84" t="s">
        <v>2801</v>
      </c>
      <c r="N168" s="85">
        <v>0</v>
      </c>
      <c r="O168" s="84" t="s">
        <v>2801</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36"/>
      <c r="L169" s="246" t="s">
        <v>129</v>
      </c>
      <c r="M169" s="142" t="s">
        <v>129</v>
      </c>
      <c r="N169" s="226">
        <v>0.2</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36"/>
      <c r="L170" s="223" t="s">
        <v>125</v>
      </c>
      <c r="M170" s="142" t="s">
        <v>407</v>
      </c>
      <c r="N170" s="226">
        <v>0.2</v>
      </c>
      <c r="O170" s="84"/>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36"/>
      <c r="L171" s="223" t="s">
        <v>125</v>
      </c>
      <c r="M171" s="142" t="s">
        <v>129</v>
      </c>
      <c r="N171" s="85">
        <v>0</v>
      </c>
      <c r="O171" s="84"/>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36"/>
      <c r="L172" s="223" t="s">
        <v>125</v>
      </c>
      <c r="M172" s="142" t="s">
        <v>129</v>
      </c>
      <c r="N172" s="85">
        <v>0</v>
      </c>
      <c r="O172" s="84"/>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36"/>
      <c r="L173" s="223" t="s">
        <v>125</v>
      </c>
      <c r="M173" s="142" t="s">
        <v>126</v>
      </c>
      <c r="N173" s="85">
        <v>0</v>
      </c>
      <c r="O173" s="84"/>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36"/>
      <c r="L174" s="223" t="s">
        <v>125</v>
      </c>
      <c r="M174" s="142" t="s">
        <v>126</v>
      </c>
      <c r="N174" s="85">
        <v>0</v>
      </c>
      <c r="O174" s="84"/>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36"/>
      <c r="L175" s="223" t="s">
        <v>125</v>
      </c>
      <c r="M175" s="142" t="s">
        <v>126</v>
      </c>
      <c r="N175" s="85">
        <v>0</v>
      </c>
      <c r="O175" s="84"/>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36"/>
      <c r="L176" s="223" t="s">
        <v>125</v>
      </c>
      <c r="M176" s="142" t="s">
        <v>129</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36"/>
      <c r="L177" s="246" t="s">
        <v>135</v>
      </c>
      <c r="M177" s="259" t="s">
        <v>129</v>
      </c>
      <c r="N177" s="229">
        <v>0</v>
      </c>
      <c r="O177" s="84"/>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36"/>
      <c r="L178" s="246" t="s">
        <v>129</v>
      </c>
      <c r="M178" s="142" t="s">
        <v>129</v>
      </c>
      <c r="N178" s="226">
        <v>0.15</v>
      </c>
      <c r="O178" s="84"/>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36"/>
      <c r="L179" s="246" t="s">
        <v>129</v>
      </c>
      <c r="M179" s="142" t="s">
        <v>129</v>
      </c>
      <c r="N179" s="226">
        <v>0.15</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36"/>
      <c r="L180" s="246" t="s">
        <v>135</v>
      </c>
      <c r="M180" s="247" t="s">
        <v>129</v>
      </c>
      <c r="N180" s="575">
        <v>0.1</v>
      </c>
      <c r="O180" s="84"/>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36"/>
      <c r="L181" s="246" t="s">
        <v>129</v>
      </c>
      <c r="M181" s="142" t="s">
        <v>129</v>
      </c>
      <c r="N181" s="85">
        <v>0</v>
      </c>
      <c r="O181" s="84"/>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36"/>
      <c r="L182" s="246" t="s">
        <v>129</v>
      </c>
      <c r="M182" s="142" t="s">
        <v>129</v>
      </c>
      <c r="N182" s="85">
        <v>0</v>
      </c>
      <c r="O182" s="84"/>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36"/>
      <c r="L183" s="246" t="s">
        <v>126</v>
      </c>
      <c r="M183" s="142" t="s">
        <v>126</v>
      </c>
      <c r="N183" s="85">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36"/>
      <c r="L184" s="244" t="s">
        <v>129</v>
      </c>
      <c r="M184" s="249" t="s">
        <v>129</v>
      </c>
      <c r="N184" s="226">
        <v>0.1</v>
      </c>
      <c r="O184" s="84"/>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37" t="s">
        <v>135</v>
      </c>
      <c r="L185" s="222" t="s">
        <v>135</v>
      </c>
      <c r="M185" s="259" t="s">
        <v>135</v>
      </c>
      <c r="N185" s="85">
        <v>0</v>
      </c>
      <c r="O185" s="84"/>
    </row>
    <row r="186" spans="1:15" s="4" customFormat="1" ht="25.5" x14ac:dyDescent="0.25">
      <c r="A186" s="82">
        <v>180</v>
      </c>
      <c r="B186" s="133" t="s">
        <v>293</v>
      </c>
      <c r="C186" s="133" t="s">
        <v>578</v>
      </c>
      <c r="D186" s="133" t="s">
        <v>295</v>
      </c>
      <c r="E186" s="122" t="s">
        <v>580</v>
      </c>
      <c r="F186" s="125" t="s">
        <v>581</v>
      </c>
      <c r="G186" s="140">
        <v>40</v>
      </c>
      <c r="H186" s="152">
        <v>0.125</v>
      </c>
      <c r="I186" s="133" t="s">
        <v>124</v>
      </c>
      <c r="J186" s="222" t="s">
        <v>538</v>
      </c>
      <c r="K186" s="36" t="s">
        <v>129</v>
      </c>
      <c r="L186" s="244" t="s">
        <v>129</v>
      </c>
      <c r="M186" s="245" t="s">
        <v>129</v>
      </c>
      <c r="N186" s="661">
        <v>0.125</v>
      </c>
      <c r="O186" s="84"/>
    </row>
    <row r="187" spans="1:15" s="4" customFormat="1" ht="25.5" x14ac:dyDescent="0.25">
      <c r="A187" s="82">
        <v>181</v>
      </c>
      <c r="B187" s="133" t="s">
        <v>293</v>
      </c>
      <c r="C187" s="133" t="s">
        <v>578</v>
      </c>
      <c r="D187" s="133" t="s">
        <v>339</v>
      </c>
      <c r="E187" s="122" t="s">
        <v>582</v>
      </c>
      <c r="F187" s="125" t="s">
        <v>339</v>
      </c>
      <c r="G187" s="140">
        <v>40</v>
      </c>
      <c r="H187" s="152">
        <v>0.125</v>
      </c>
      <c r="I187" s="133" t="s">
        <v>124</v>
      </c>
      <c r="J187" s="222" t="s">
        <v>583</v>
      </c>
      <c r="K187" s="36" t="s">
        <v>129</v>
      </c>
      <c r="L187" s="244" t="s">
        <v>129</v>
      </c>
      <c r="M187" s="245" t="s">
        <v>129</v>
      </c>
      <c r="N187" s="661">
        <v>0.125</v>
      </c>
      <c r="O187" s="84"/>
    </row>
    <row r="188" spans="1:15" s="4" customFormat="1" ht="25.5" x14ac:dyDescent="0.25">
      <c r="A188" s="82">
        <v>182</v>
      </c>
      <c r="B188" s="133" t="s">
        <v>293</v>
      </c>
      <c r="C188" s="133" t="s">
        <v>578</v>
      </c>
      <c r="D188" s="133" t="s">
        <v>515</v>
      </c>
      <c r="E188" s="122" t="s">
        <v>584</v>
      </c>
      <c r="F188" s="125" t="s">
        <v>515</v>
      </c>
      <c r="G188" s="140">
        <v>40</v>
      </c>
      <c r="H188" s="152">
        <v>0.125</v>
      </c>
      <c r="I188" s="133" t="s">
        <v>124</v>
      </c>
      <c r="J188" s="222" t="s">
        <v>585</v>
      </c>
      <c r="K188" s="36" t="s">
        <v>129</v>
      </c>
      <c r="L188" s="244" t="s">
        <v>129</v>
      </c>
      <c r="M188" s="245" t="s">
        <v>129</v>
      </c>
      <c r="N188" s="661">
        <v>0.125</v>
      </c>
      <c r="O188" s="84"/>
    </row>
    <row r="189" spans="1:15" s="4" customFormat="1" ht="25.5" x14ac:dyDescent="0.25">
      <c r="A189" s="82">
        <v>183</v>
      </c>
      <c r="B189" s="133" t="s">
        <v>293</v>
      </c>
      <c r="C189" s="133" t="s">
        <v>578</v>
      </c>
      <c r="D189" s="133" t="s">
        <v>300</v>
      </c>
      <c r="E189" s="122" t="s">
        <v>586</v>
      </c>
      <c r="F189" s="125" t="s">
        <v>300</v>
      </c>
      <c r="G189" s="140">
        <v>40</v>
      </c>
      <c r="H189" s="152">
        <v>0.125</v>
      </c>
      <c r="I189" s="133" t="s">
        <v>124</v>
      </c>
      <c r="J189" s="222" t="s">
        <v>587</v>
      </c>
      <c r="K189" s="36" t="s">
        <v>129</v>
      </c>
      <c r="L189" s="244" t="s">
        <v>129</v>
      </c>
      <c r="M189" s="245" t="s">
        <v>129</v>
      </c>
      <c r="N189" s="661">
        <v>0.125</v>
      </c>
      <c r="O189" s="84"/>
    </row>
    <row r="190" spans="1:15" s="4" customFormat="1" ht="25.5" x14ac:dyDescent="0.25">
      <c r="A190" s="82">
        <v>184</v>
      </c>
      <c r="B190" s="133" t="s">
        <v>293</v>
      </c>
      <c r="C190" s="133" t="s">
        <v>578</v>
      </c>
      <c r="D190" s="133" t="s">
        <v>330</v>
      </c>
      <c r="E190" s="122" t="s">
        <v>588</v>
      </c>
      <c r="F190" s="125" t="s">
        <v>589</v>
      </c>
      <c r="G190" s="140">
        <v>40</v>
      </c>
      <c r="H190" s="152">
        <v>0.125</v>
      </c>
      <c r="I190" s="133" t="s">
        <v>124</v>
      </c>
      <c r="J190" s="222" t="s">
        <v>590</v>
      </c>
      <c r="K190" s="36" t="s">
        <v>129</v>
      </c>
      <c r="L190" s="244" t="s">
        <v>129</v>
      </c>
      <c r="M190" s="245" t="s">
        <v>129</v>
      </c>
      <c r="N190" s="661">
        <v>0.125</v>
      </c>
      <c r="O190" s="84"/>
    </row>
    <row r="191" spans="1:15" s="4" customFormat="1" ht="25.5" x14ac:dyDescent="0.25">
      <c r="A191" s="82">
        <v>185</v>
      </c>
      <c r="B191" s="133" t="s">
        <v>293</v>
      </c>
      <c r="C191" s="133" t="s">
        <v>578</v>
      </c>
      <c r="D191" s="133" t="s">
        <v>473</v>
      </c>
      <c r="E191" s="122" t="s">
        <v>591</v>
      </c>
      <c r="F191" s="125" t="s">
        <v>592</v>
      </c>
      <c r="G191" s="140">
        <v>40</v>
      </c>
      <c r="H191" s="152">
        <v>0.125</v>
      </c>
      <c r="I191" s="133" t="s">
        <v>124</v>
      </c>
      <c r="J191" s="222" t="s">
        <v>593</v>
      </c>
      <c r="K191" s="36" t="s">
        <v>129</v>
      </c>
      <c r="L191" s="244" t="s">
        <v>129</v>
      </c>
      <c r="M191" s="245" t="s">
        <v>129</v>
      </c>
      <c r="N191" s="661">
        <v>0.125</v>
      </c>
      <c r="O191" s="84"/>
    </row>
    <row r="192" spans="1:15" s="4" customFormat="1" ht="25.5" x14ac:dyDescent="0.25">
      <c r="A192" s="82">
        <v>186</v>
      </c>
      <c r="B192" s="133" t="s">
        <v>293</v>
      </c>
      <c r="C192" s="133" t="s">
        <v>578</v>
      </c>
      <c r="D192" s="133" t="s">
        <v>354</v>
      </c>
      <c r="E192" s="122" t="s">
        <v>594</v>
      </c>
      <c r="F192" s="125" t="s">
        <v>595</v>
      </c>
      <c r="G192" s="140">
        <v>40</v>
      </c>
      <c r="H192" s="152">
        <v>0.125</v>
      </c>
      <c r="I192" s="133" t="s">
        <v>124</v>
      </c>
      <c r="J192" s="222" t="s">
        <v>596</v>
      </c>
      <c r="K192" s="36" t="s">
        <v>129</v>
      </c>
      <c r="L192" s="244" t="s">
        <v>129</v>
      </c>
      <c r="M192" s="245" t="s">
        <v>129</v>
      </c>
      <c r="N192" s="661">
        <v>0.125</v>
      </c>
      <c r="O192" s="84"/>
    </row>
    <row r="193" spans="1:15" s="4" customFormat="1" ht="25.5" x14ac:dyDescent="0.25">
      <c r="A193" s="82">
        <v>187</v>
      </c>
      <c r="B193" s="133" t="s">
        <v>293</v>
      </c>
      <c r="C193" s="133" t="s">
        <v>578</v>
      </c>
      <c r="D193" s="133" t="s">
        <v>597</v>
      </c>
      <c r="E193" s="122" t="s">
        <v>598</v>
      </c>
      <c r="F193" s="125" t="s">
        <v>599</v>
      </c>
      <c r="G193" s="140">
        <v>40</v>
      </c>
      <c r="H193" s="152">
        <v>0.125</v>
      </c>
      <c r="I193" s="133" t="s">
        <v>124</v>
      </c>
      <c r="J193" s="222" t="s">
        <v>600</v>
      </c>
      <c r="K193" s="36" t="s">
        <v>129</v>
      </c>
      <c r="L193" s="244" t="s">
        <v>129</v>
      </c>
      <c r="M193" s="245" t="s">
        <v>129</v>
      </c>
      <c r="N193" s="661">
        <v>0.125</v>
      </c>
      <c r="O193" s="84"/>
    </row>
    <row r="194" spans="1:15" s="4" customFormat="1" ht="267.75" x14ac:dyDescent="0.25">
      <c r="A194" s="82">
        <v>188</v>
      </c>
      <c r="B194" s="133" t="s">
        <v>601</v>
      </c>
      <c r="C194" s="133" t="s">
        <v>602</v>
      </c>
      <c r="D194" s="133" t="s">
        <v>603</v>
      </c>
      <c r="E194" s="122">
        <v>62</v>
      </c>
      <c r="F194" s="125" t="s">
        <v>604</v>
      </c>
      <c r="G194" s="140">
        <v>41</v>
      </c>
      <c r="H194" s="139">
        <v>0.1</v>
      </c>
      <c r="I194" s="133" t="s">
        <v>124</v>
      </c>
      <c r="J194" s="222">
        <v>53</v>
      </c>
      <c r="K194" s="36" t="s">
        <v>126</v>
      </c>
      <c r="L194" s="244" t="s">
        <v>129</v>
      </c>
      <c r="M194" s="245" t="s">
        <v>129</v>
      </c>
      <c r="N194" s="226">
        <v>0.1</v>
      </c>
      <c r="O194" s="360" t="s">
        <v>2802</v>
      </c>
    </row>
    <row r="195" spans="1:15" s="4" customFormat="1" ht="165.75" x14ac:dyDescent="0.25">
      <c r="A195" s="82">
        <v>189</v>
      </c>
      <c r="B195" s="133" t="s">
        <v>601</v>
      </c>
      <c r="C195" s="133" t="s">
        <v>602</v>
      </c>
      <c r="D195" s="133" t="s">
        <v>295</v>
      </c>
      <c r="E195" s="122" t="s">
        <v>606</v>
      </c>
      <c r="F195" s="125" t="s">
        <v>607</v>
      </c>
      <c r="G195" s="140" t="s">
        <v>125</v>
      </c>
      <c r="H195" s="138" t="s">
        <v>125</v>
      </c>
      <c r="I195" s="133" t="s">
        <v>166</v>
      </c>
      <c r="J195" s="222" t="s">
        <v>125</v>
      </c>
      <c r="K195" s="33"/>
      <c r="L195" s="223" t="s">
        <v>125</v>
      </c>
      <c r="M195" s="142" t="s">
        <v>2803</v>
      </c>
      <c r="N195" s="85">
        <v>0</v>
      </c>
      <c r="O195" s="84" t="s">
        <v>2804</v>
      </c>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36"/>
      <c r="L196" s="223" t="s">
        <v>125</v>
      </c>
      <c r="M196" s="247" t="s">
        <v>126</v>
      </c>
      <c r="N196" s="85">
        <v>0</v>
      </c>
      <c r="O196" s="84"/>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37" t="s">
        <v>135</v>
      </c>
      <c r="L197" s="223" t="s">
        <v>125</v>
      </c>
      <c r="M197" s="245" t="s">
        <v>135</v>
      </c>
      <c r="N197" s="85">
        <v>0</v>
      </c>
      <c r="O197" s="84"/>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36" t="s">
        <v>129</v>
      </c>
      <c r="L198" s="223" t="s">
        <v>125</v>
      </c>
      <c r="M198" s="247" t="s">
        <v>129</v>
      </c>
      <c r="N198" s="661">
        <v>2.86E-2</v>
      </c>
      <c r="O198" s="84"/>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36" t="s">
        <v>129</v>
      </c>
      <c r="L199" s="223" t="s">
        <v>125</v>
      </c>
      <c r="M199" s="247" t="s">
        <v>129</v>
      </c>
      <c r="N199" s="661">
        <v>2.86E-2</v>
      </c>
      <c r="O199" s="84"/>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36" t="s">
        <v>129</v>
      </c>
      <c r="L200" s="223" t="s">
        <v>125</v>
      </c>
      <c r="M200" s="247" t="s">
        <v>129</v>
      </c>
      <c r="N200" s="661">
        <v>2.86E-2</v>
      </c>
      <c r="O200" s="84"/>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36" t="s">
        <v>129</v>
      </c>
      <c r="L201" s="223" t="s">
        <v>125</v>
      </c>
      <c r="M201" s="247" t="s">
        <v>129</v>
      </c>
      <c r="N201" s="661">
        <v>2.86E-2</v>
      </c>
      <c r="O201" s="84"/>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36" t="s">
        <v>129</v>
      </c>
      <c r="L202" s="223" t="s">
        <v>125</v>
      </c>
      <c r="M202" s="247" t="s">
        <v>126</v>
      </c>
      <c r="N202" s="226">
        <v>0</v>
      </c>
      <c r="O202" s="84"/>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36" t="s">
        <v>126</v>
      </c>
      <c r="L203" s="223" t="s">
        <v>125</v>
      </c>
      <c r="M203" s="247" t="s">
        <v>126</v>
      </c>
      <c r="N203" s="226">
        <v>0</v>
      </c>
      <c r="O203" s="84"/>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36" t="s">
        <v>126</v>
      </c>
      <c r="L204" s="223" t="s">
        <v>125</v>
      </c>
      <c r="M204" s="247" t="s">
        <v>126</v>
      </c>
      <c r="N204" s="226">
        <v>0</v>
      </c>
      <c r="O204" s="84"/>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36" t="s">
        <v>129</v>
      </c>
      <c r="L205" s="223" t="s">
        <v>125</v>
      </c>
      <c r="M205" s="247" t="s">
        <v>129</v>
      </c>
      <c r="N205" s="661">
        <v>2.86E-2</v>
      </c>
      <c r="O205" s="84"/>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36" t="s">
        <v>126</v>
      </c>
      <c r="L206" s="223" t="s">
        <v>125</v>
      </c>
      <c r="M206" s="247" t="s">
        <v>126</v>
      </c>
      <c r="N206" s="226">
        <v>0</v>
      </c>
      <c r="O206" s="84"/>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36" t="s">
        <v>126</v>
      </c>
      <c r="L207" s="223" t="s">
        <v>125</v>
      </c>
      <c r="M207" s="247" t="s">
        <v>126</v>
      </c>
      <c r="N207" s="226">
        <v>0</v>
      </c>
      <c r="O207" s="84"/>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36" t="s">
        <v>126</v>
      </c>
      <c r="L208" s="223" t="s">
        <v>125</v>
      </c>
      <c r="M208" s="247" t="s">
        <v>126</v>
      </c>
      <c r="N208" s="226">
        <v>0</v>
      </c>
      <c r="O208" s="84"/>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36" t="s">
        <v>126</v>
      </c>
      <c r="L209" s="223" t="s">
        <v>125</v>
      </c>
      <c r="M209" s="247" t="s">
        <v>126</v>
      </c>
      <c r="N209" s="226">
        <v>0</v>
      </c>
      <c r="O209" s="84"/>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36" t="s">
        <v>129</v>
      </c>
      <c r="L210" s="223" t="s">
        <v>125</v>
      </c>
      <c r="M210" s="247" t="s">
        <v>129</v>
      </c>
      <c r="N210" s="661">
        <v>2.86E-2</v>
      </c>
      <c r="O210" s="84"/>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36" t="s">
        <v>129</v>
      </c>
      <c r="L211" s="223" t="s">
        <v>125</v>
      </c>
      <c r="M211" s="247" t="s">
        <v>129</v>
      </c>
      <c r="N211" s="661">
        <v>2.86E-2</v>
      </c>
      <c r="O211" s="84"/>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36" t="s">
        <v>129</v>
      </c>
      <c r="L212" s="223" t="s">
        <v>125</v>
      </c>
      <c r="M212" s="133" t="s">
        <v>1571</v>
      </c>
      <c r="N212" s="85">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36" t="s">
        <v>126</v>
      </c>
      <c r="L213" s="248" t="s">
        <v>407</v>
      </c>
      <c r="M213" s="249" t="s">
        <v>129</v>
      </c>
      <c r="N213" s="229">
        <v>0</v>
      </c>
      <c r="O213" s="123" t="s">
        <v>2805</v>
      </c>
    </row>
    <row r="214" spans="1:15" s="4" customFormat="1" ht="38.25" x14ac:dyDescent="0.25">
      <c r="A214" s="82">
        <v>208</v>
      </c>
      <c r="B214" s="133" t="s">
        <v>601</v>
      </c>
      <c r="C214" s="133" t="s">
        <v>644</v>
      </c>
      <c r="D214" s="133" t="s">
        <v>644</v>
      </c>
      <c r="E214" s="122" t="s">
        <v>646</v>
      </c>
      <c r="F214" s="125" t="s">
        <v>647</v>
      </c>
      <c r="G214" s="140" t="s">
        <v>125</v>
      </c>
      <c r="H214" s="138" t="s">
        <v>125</v>
      </c>
      <c r="I214" s="133" t="s">
        <v>177</v>
      </c>
      <c r="J214" s="222" t="s">
        <v>648</v>
      </c>
      <c r="K214" s="36" t="s">
        <v>126</v>
      </c>
      <c r="L214" s="244" t="s">
        <v>129</v>
      </c>
      <c r="M214" s="245" t="s">
        <v>129</v>
      </c>
      <c r="N214" s="85">
        <v>0</v>
      </c>
      <c r="O214" s="84"/>
    </row>
    <row r="215" spans="1:15" s="4" customFormat="1" ht="38.25" x14ac:dyDescent="0.25">
      <c r="A215" s="82">
        <v>209</v>
      </c>
      <c r="B215" s="133" t="s">
        <v>601</v>
      </c>
      <c r="C215" s="133" t="s">
        <v>644</v>
      </c>
      <c r="D215" s="133" t="s">
        <v>644</v>
      </c>
      <c r="E215" s="122" t="s">
        <v>649</v>
      </c>
      <c r="F215" s="125" t="s">
        <v>650</v>
      </c>
      <c r="G215" s="140" t="s">
        <v>125</v>
      </c>
      <c r="H215" s="138" t="s">
        <v>125</v>
      </c>
      <c r="I215" s="133" t="s">
        <v>177</v>
      </c>
      <c r="J215" s="222" t="s">
        <v>651</v>
      </c>
      <c r="K215" s="36" t="s">
        <v>126</v>
      </c>
      <c r="L215" s="244" t="s">
        <v>126</v>
      </c>
      <c r="M215" s="245" t="s">
        <v>126</v>
      </c>
      <c r="N215" s="85">
        <v>0</v>
      </c>
      <c r="O215" s="84"/>
    </row>
    <row r="216" spans="1:15" s="4" customFormat="1" ht="38.25" x14ac:dyDescent="0.25">
      <c r="A216" s="82">
        <v>210</v>
      </c>
      <c r="B216" s="133" t="s">
        <v>601</v>
      </c>
      <c r="C216" s="133" t="s">
        <v>644</v>
      </c>
      <c r="D216" s="133" t="s">
        <v>644</v>
      </c>
      <c r="E216" s="122" t="s">
        <v>652</v>
      </c>
      <c r="F216" s="125" t="s">
        <v>653</v>
      </c>
      <c r="G216" s="140" t="s">
        <v>125</v>
      </c>
      <c r="H216" s="138" t="s">
        <v>125</v>
      </c>
      <c r="I216" s="133" t="s">
        <v>177</v>
      </c>
      <c r="J216" s="222" t="s">
        <v>654</v>
      </c>
      <c r="K216" s="36" t="s">
        <v>126</v>
      </c>
      <c r="L216" s="244" t="s">
        <v>129</v>
      </c>
      <c r="M216" s="245" t="s">
        <v>129</v>
      </c>
      <c r="N216" s="85">
        <v>0</v>
      </c>
      <c r="O216" s="84"/>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36" t="s">
        <v>126</v>
      </c>
      <c r="L217" s="223" t="s">
        <v>125</v>
      </c>
      <c r="M217" s="245" t="s">
        <v>126</v>
      </c>
      <c r="N217" s="85">
        <v>0</v>
      </c>
      <c r="O217" s="84"/>
    </row>
    <row r="218" spans="1:15" s="4" customFormat="1" ht="38.25" x14ac:dyDescent="0.25">
      <c r="A218" s="82">
        <v>212</v>
      </c>
      <c r="B218" s="133" t="s">
        <v>601</v>
      </c>
      <c r="C218" s="133" t="s">
        <v>644</v>
      </c>
      <c r="D218" s="133" t="s">
        <v>644</v>
      </c>
      <c r="E218" s="122" t="s">
        <v>656</v>
      </c>
      <c r="F218" s="125" t="s">
        <v>657</v>
      </c>
      <c r="G218" s="140" t="s">
        <v>125</v>
      </c>
      <c r="H218" s="138" t="s">
        <v>125</v>
      </c>
      <c r="I218" s="133" t="s">
        <v>177</v>
      </c>
      <c r="J218" s="222" t="s">
        <v>125</v>
      </c>
      <c r="K218" s="36" t="s">
        <v>126</v>
      </c>
      <c r="L218" s="223" t="s">
        <v>125</v>
      </c>
      <c r="M218" s="245" t="s">
        <v>126</v>
      </c>
      <c r="N218" s="85">
        <v>0</v>
      </c>
      <c r="O218" s="84"/>
    </row>
    <row r="219" spans="1:15" s="4" customFormat="1" ht="38.25" x14ac:dyDescent="0.25">
      <c r="A219" s="82">
        <v>213</v>
      </c>
      <c r="B219" s="133" t="s">
        <v>601</v>
      </c>
      <c r="C219" s="133" t="s">
        <v>644</v>
      </c>
      <c r="D219" s="133" t="s">
        <v>644</v>
      </c>
      <c r="E219" s="122" t="s">
        <v>658</v>
      </c>
      <c r="F219" s="125" t="s">
        <v>659</v>
      </c>
      <c r="G219" s="140" t="s">
        <v>125</v>
      </c>
      <c r="H219" s="138" t="s">
        <v>125</v>
      </c>
      <c r="I219" s="133" t="s">
        <v>177</v>
      </c>
      <c r="J219" s="222" t="s">
        <v>125</v>
      </c>
      <c r="K219" s="36" t="s">
        <v>126</v>
      </c>
      <c r="L219" s="223" t="s">
        <v>125</v>
      </c>
      <c r="M219" s="245" t="s">
        <v>126</v>
      </c>
      <c r="N219" s="85">
        <v>0</v>
      </c>
      <c r="O219" s="84"/>
    </row>
    <row r="220" spans="1:15" s="4" customFormat="1" ht="38.25" x14ac:dyDescent="0.25">
      <c r="A220" s="82">
        <v>214</v>
      </c>
      <c r="B220" s="133" t="s">
        <v>601</v>
      </c>
      <c r="C220" s="133" t="s">
        <v>644</v>
      </c>
      <c r="D220" s="133" t="s">
        <v>644</v>
      </c>
      <c r="E220" s="122" t="s">
        <v>660</v>
      </c>
      <c r="F220" s="125" t="s">
        <v>661</v>
      </c>
      <c r="G220" s="140" t="s">
        <v>125</v>
      </c>
      <c r="H220" s="138" t="s">
        <v>125</v>
      </c>
      <c r="I220" s="133" t="s">
        <v>177</v>
      </c>
      <c r="J220" s="222" t="s">
        <v>125</v>
      </c>
      <c r="K220" s="36" t="s">
        <v>126</v>
      </c>
      <c r="L220" s="223" t="s">
        <v>125</v>
      </c>
      <c r="M220" s="245" t="s">
        <v>126</v>
      </c>
      <c r="N220" s="85">
        <v>0</v>
      </c>
      <c r="O220" s="84"/>
    </row>
    <row r="221" spans="1:15" s="4" customFormat="1" ht="38.25" x14ac:dyDescent="0.25">
      <c r="A221" s="82">
        <v>215</v>
      </c>
      <c r="B221" s="133" t="s">
        <v>601</v>
      </c>
      <c r="C221" s="133" t="s">
        <v>644</v>
      </c>
      <c r="D221" s="133" t="s">
        <v>644</v>
      </c>
      <c r="E221" s="122" t="s">
        <v>662</v>
      </c>
      <c r="F221" s="125" t="s">
        <v>663</v>
      </c>
      <c r="G221" s="140" t="s">
        <v>125</v>
      </c>
      <c r="H221" s="138" t="s">
        <v>125</v>
      </c>
      <c r="I221" s="133" t="s">
        <v>177</v>
      </c>
      <c r="J221" s="222" t="s">
        <v>125</v>
      </c>
      <c r="K221" s="36" t="s">
        <v>126</v>
      </c>
      <c r="L221" s="223" t="s">
        <v>125</v>
      </c>
      <c r="M221" s="245" t="s">
        <v>126</v>
      </c>
      <c r="N221" s="85">
        <v>0</v>
      </c>
      <c r="O221" s="84"/>
    </row>
    <row r="222" spans="1:15" s="4" customFormat="1" ht="38.25" x14ac:dyDescent="0.25">
      <c r="A222" s="82">
        <v>216</v>
      </c>
      <c r="B222" s="133" t="s">
        <v>601</v>
      </c>
      <c r="C222" s="133" t="s">
        <v>664</v>
      </c>
      <c r="D222" s="133" t="s">
        <v>354</v>
      </c>
      <c r="E222" s="122" t="s">
        <v>665</v>
      </c>
      <c r="F222" s="125" t="s">
        <v>666</v>
      </c>
      <c r="G222" s="140" t="s">
        <v>125</v>
      </c>
      <c r="H222" s="138" t="s">
        <v>125</v>
      </c>
      <c r="I222" s="133" t="s">
        <v>265</v>
      </c>
      <c r="J222" s="222">
        <v>55</v>
      </c>
      <c r="K222" s="40" t="s">
        <v>2745</v>
      </c>
      <c r="L222" s="244" t="s">
        <v>407</v>
      </c>
      <c r="M222" s="245" t="s">
        <v>407</v>
      </c>
      <c r="N222" s="85">
        <v>0</v>
      </c>
      <c r="O222" s="84"/>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36" t="s">
        <v>126</v>
      </c>
      <c r="L223" s="244" t="s">
        <v>126</v>
      </c>
      <c r="M223" s="245" t="s">
        <v>126</v>
      </c>
      <c r="N223" s="226">
        <v>0</v>
      </c>
      <c r="O223" s="84" t="s">
        <v>1574</v>
      </c>
    </row>
    <row r="224" spans="1:15" s="4" customFormat="1" ht="102" x14ac:dyDescent="0.25">
      <c r="A224" s="82">
        <v>218</v>
      </c>
      <c r="B224" s="133" t="s">
        <v>601</v>
      </c>
      <c r="C224" s="133" t="s">
        <v>602</v>
      </c>
      <c r="D224" s="133" t="s">
        <v>634</v>
      </c>
      <c r="E224" s="122">
        <v>68</v>
      </c>
      <c r="F224" s="125" t="s">
        <v>670</v>
      </c>
      <c r="G224" s="140">
        <v>44</v>
      </c>
      <c r="H224" s="152">
        <v>0.1</v>
      </c>
      <c r="I224" s="133" t="s">
        <v>124</v>
      </c>
      <c r="J224" s="222">
        <v>57</v>
      </c>
      <c r="K224" s="36" t="s">
        <v>126</v>
      </c>
      <c r="L224" s="244" t="s">
        <v>129</v>
      </c>
      <c r="M224" s="245" t="s">
        <v>129</v>
      </c>
      <c r="N224" s="226">
        <v>0.1</v>
      </c>
      <c r="O224" s="360" t="s">
        <v>2806</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36" t="s">
        <v>126</v>
      </c>
      <c r="L225" s="223" t="s">
        <v>125</v>
      </c>
      <c r="M225" s="245" t="s">
        <v>129</v>
      </c>
      <c r="N225" s="226">
        <v>0.1</v>
      </c>
      <c r="O225" s="84"/>
    </row>
    <row r="226" spans="1:15" s="4" customFormat="1" ht="38.25" x14ac:dyDescent="0.25">
      <c r="A226" s="82">
        <v>220</v>
      </c>
      <c r="B226" s="133" t="s">
        <v>601</v>
      </c>
      <c r="C226" s="133" t="s">
        <v>634</v>
      </c>
      <c r="D226" s="133" t="s">
        <v>634</v>
      </c>
      <c r="E226" s="122" t="s">
        <v>674</v>
      </c>
      <c r="F226" s="125" t="s">
        <v>675</v>
      </c>
      <c r="G226" s="1422"/>
      <c r="H226" s="138" t="s">
        <v>125</v>
      </c>
      <c r="I226" s="133" t="s">
        <v>177</v>
      </c>
      <c r="J226" s="222" t="s">
        <v>125</v>
      </c>
      <c r="K226" s="36" t="s">
        <v>126</v>
      </c>
      <c r="L226" s="223" t="s">
        <v>125</v>
      </c>
      <c r="M226" s="245" t="s">
        <v>129</v>
      </c>
      <c r="N226" s="85">
        <v>0</v>
      </c>
      <c r="O226" s="84"/>
    </row>
    <row r="227" spans="1:15" s="4" customFormat="1" ht="38.25" x14ac:dyDescent="0.25">
      <c r="A227" s="82">
        <v>221</v>
      </c>
      <c r="B227" s="133" t="s">
        <v>601</v>
      </c>
      <c r="C227" s="133" t="s">
        <v>634</v>
      </c>
      <c r="D227" s="133" t="s">
        <v>634</v>
      </c>
      <c r="E227" s="122" t="s">
        <v>676</v>
      </c>
      <c r="F227" s="125" t="s">
        <v>677</v>
      </c>
      <c r="G227" s="1422"/>
      <c r="H227" s="138" t="s">
        <v>125</v>
      </c>
      <c r="I227" s="133" t="s">
        <v>177</v>
      </c>
      <c r="J227" s="222" t="s">
        <v>125</v>
      </c>
      <c r="K227" s="36" t="s">
        <v>126</v>
      </c>
      <c r="L227" s="223" t="s">
        <v>125</v>
      </c>
      <c r="M227" s="245" t="s">
        <v>129</v>
      </c>
      <c r="N227" s="85">
        <v>0</v>
      </c>
      <c r="O227" s="84"/>
    </row>
    <row r="228" spans="1:15" s="4" customFormat="1" ht="38.25" x14ac:dyDescent="0.25">
      <c r="A228" s="82">
        <v>222</v>
      </c>
      <c r="B228" s="133" t="s">
        <v>601</v>
      </c>
      <c r="C228" s="133" t="s">
        <v>634</v>
      </c>
      <c r="D228" s="133" t="s">
        <v>634</v>
      </c>
      <c r="E228" s="122" t="s">
        <v>678</v>
      </c>
      <c r="F228" s="125" t="s">
        <v>679</v>
      </c>
      <c r="G228" s="1405"/>
      <c r="H228" s="138" t="s">
        <v>125</v>
      </c>
      <c r="I228" s="133" t="s">
        <v>177</v>
      </c>
      <c r="J228" s="222" t="s">
        <v>125</v>
      </c>
      <c r="K228" s="36" t="s">
        <v>126</v>
      </c>
      <c r="L228" s="223" t="s">
        <v>125</v>
      </c>
      <c r="M228" s="245" t="s">
        <v>129</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1">
        <v>0</v>
      </c>
      <c r="L229" s="577">
        <v>0</v>
      </c>
      <c r="M229" s="62">
        <v>0</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0">
        <v>0</v>
      </c>
      <c r="L230" s="320">
        <v>0</v>
      </c>
      <c r="M230" s="48">
        <v>0</v>
      </c>
      <c r="N230" s="85">
        <v>0</v>
      </c>
      <c r="O230" s="84"/>
    </row>
    <row r="231" spans="1:15" s="4" customFormat="1" ht="114.75" x14ac:dyDescent="0.25">
      <c r="A231" s="82">
        <v>225</v>
      </c>
      <c r="B231" s="133" t="s">
        <v>601</v>
      </c>
      <c r="C231" s="133" t="s">
        <v>682</v>
      </c>
      <c r="D231" s="133" t="s">
        <v>682</v>
      </c>
      <c r="E231" s="122">
        <v>72</v>
      </c>
      <c r="F231" s="125" t="s">
        <v>683</v>
      </c>
      <c r="G231" s="140" t="s">
        <v>125</v>
      </c>
      <c r="H231" s="138" t="s">
        <v>125</v>
      </c>
      <c r="I231" s="133" t="s">
        <v>124</v>
      </c>
      <c r="J231" s="141">
        <v>60</v>
      </c>
      <c r="K231" s="36" t="s">
        <v>129</v>
      </c>
      <c r="L231" s="222" t="s">
        <v>135</v>
      </c>
      <c r="M231" s="245" t="s">
        <v>129</v>
      </c>
      <c r="N231" s="85">
        <v>0</v>
      </c>
      <c r="O231" s="84" t="s">
        <v>2807</v>
      </c>
    </row>
    <row r="232" spans="1:15" s="4" customFormat="1" ht="38.25" x14ac:dyDescent="0.25">
      <c r="A232" s="82">
        <v>226</v>
      </c>
      <c r="B232" s="133" t="s">
        <v>601</v>
      </c>
      <c r="C232" s="133" t="s">
        <v>682</v>
      </c>
      <c r="D232" s="133" t="s">
        <v>603</v>
      </c>
      <c r="E232" s="122" t="s">
        <v>684</v>
      </c>
      <c r="F232" s="125" t="s">
        <v>685</v>
      </c>
      <c r="G232" s="140" t="s">
        <v>125</v>
      </c>
      <c r="H232" s="138" t="s">
        <v>125</v>
      </c>
      <c r="I232" s="133" t="s">
        <v>177</v>
      </c>
      <c r="J232" s="222" t="s">
        <v>686</v>
      </c>
      <c r="K232" s="36" t="s">
        <v>129</v>
      </c>
      <c r="L232" s="244" t="s">
        <v>129</v>
      </c>
      <c r="M232" s="245" t="s">
        <v>129</v>
      </c>
      <c r="N232" s="85">
        <v>0</v>
      </c>
      <c r="O232" s="84"/>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36" t="s">
        <v>126</v>
      </c>
      <c r="L233" s="244" t="s">
        <v>129</v>
      </c>
      <c r="M233" s="245" t="s">
        <v>129</v>
      </c>
      <c r="N233" s="85">
        <v>0</v>
      </c>
      <c r="O233" s="578"/>
    </row>
    <row r="234" spans="1:15" s="4" customFormat="1" ht="38.25" x14ac:dyDescent="0.25">
      <c r="A234" s="82">
        <v>228</v>
      </c>
      <c r="B234" s="133" t="s">
        <v>601</v>
      </c>
      <c r="C234" s="133" t="s">
        <v>682</v>
      </c>
      <c r="D234" s="133" t="s">
        <v>603</v>
      </c>
      <c r="E234" s="122" t="s">
        <v>690</v>
      </c>
      <c r="F234" s="125" t="s">
        <v>575</v>
      </c>
      <c r="G234" s="140" t="s">
        <v>125</v>
      </c>
      <c r="H234" s="138" t="s">
        <v>125</v>
      </c>
      <c r="I234" s="133" t="s">
        <v>177</v>
      </c>
      <c r="J234" s="222" t="s">
        <v>691</v>
      </c>
      <c r="K234" s="36" t="s">
        <v>126</v>
      </c>
      <c r="L234" s="244" t="s">
        <v>126</v>
      </c>
      <c r="M234" s="245" t="s">
        <v>126</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39" t="s">
        <v>135</v>
      </c>
      <c r="L235" s="244" t="s">
        <v>135</v>
      </c>
      <c r="M235" s="245" t="s">
        <v>135</v>
      </c>
      <c r="N235" s="85">
        <v>0</v>
      </c>
      <c r="O235" s="84"/>
    </row>
    <row r="236" spans="1:15" s="4" customFormat="1" ht="38.25" x14ac:dyDescent="0.25">
      <c r="A236" s="82">
        <v>230</v>
      </c>
      <c r="B236" s="133" t="s">
        <v>601</v>
      </c>
      <c r="C236" s="133" t="s">
        <v>692</v>
      </c>
      <c r="D236" s="133" t="s">
        <v>692</v>
      </c>
      <c r="E236" s="122" t="s">
        <v>694</v>
      </c>
      <c r="F236" s="125" t="s">
        <v>695</v>
      </c>
      <c r="G236" s="140" t="s">
        <v>125</v>
      </c>
      <c r="H236" s="138" t="s">
        <v>125</v>
      </c>
      <c r="I236" s="133" t="s">
        <v>124</v>
      </c>
      <c r="J236" s="222" t="s">
        <v>580</v>
      </c>
      <c r="K236" s="36" t="s">
        <v>129</v>
      </c>
      <c r="L236" s="244" t="s">
        <v>129</v>
      </c>
      <c r="M236" s="245" t="s">
        <v>129</v>
      </c>
      <c r="N236" s="85">
        <v>0</v>
      </c>
      <c r="O236" s="84"/>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36" t="s">
        <v>126</v>
      </c>
      <c r="L237" s="244" t="s">
        <v>126</v>
      </c>
      <c r="M237" s="245"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36" t="s">
        <v>129</v>
      </c>
      <c r="L238" s="244" t="s">
        <v>129</v>
      </c>
      <c r="M238" s="245" t="s">
        <v>129</v>
      </c>
      <c r="N238" s="85">
        <v>0</v>
      </c>
      <c r="O238" s="84"/>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36"/>
      <c r="L239" s="223" t="s">
        <v>125</v>
      </c>
      <c r="M239" s="245" t="s">
        <v>129</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36"/>
      <c r="L240" s="223" t="s">
        <v>125</v>
      </c>
      <c r="M240" s="245" t="s">
        <v>129</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36"/>
      <c r="L241" s="223" t="s">
        <v>125</v>
      </c>
      <c r="M241" s="245"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36"/>
      <c r="L242" s="223" t="s">
        <v>125</v>
      </c>
      <c r="M242" s="245"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74"/>
      <c r="L243" s="223" t="s">
        <v>125</v>
      </c>
      <c r="M243" s="245" t="s">
        <v>126</v>
      </c>
      <c r="N243" s="85">
        <v>0</v>
      </c>
      <c r="O243" s="84"/>
    </row>
    <row r="244" spans="1:15" s="4" customFormat="1" ht="38.25" x14ac:dyDescent="0.25">
      <c r="A244" s="82">
        <v>238</v>
      </c>
      <c r="B244" s="133" t="s">
        <v>601</v>
      </c>
      <c r="C244" s="133" t="s">
        <v>664</v>
      </c>
      <c r="D244" s="133" t="s">
        <v>295</v>
      </c>
      <c r="E244" s="122">
        <v>75</v>
      </c>
      <c r="F244" s="125" t="s">
        <v>710</v>
      </c>
      <c r="G244" s="140" t="s">
        <v>125</v>
      </c>
      <c r="H244" s="138" t="s">
        <v>125</v>
      </c>
      <c r="I244" s="133" t="s">
        <v>124</v>
      </c>
      <c r="J244" s="222" t="s">
        <v>125</v>
      </c>
      <c r="K244" s="36" t="s">
        <v>129</v>
      </c>
      <c r="L244" s="223" t="s">
        <v>125</v>
      </c>
      <c r="M244" s="245" t="s">
        <v>129</v>
      </c>
      <c r="N244" s="85">
        <v>0</v>
      </c>
      <c r="O244" s="84"/>
    </row>
    <row r="245" spans="1:15" s="4" customFormat="1" ht="38.25" x14ac:dyDescent="0.25">
      <c r="A245" s="82">
        <v>239</v>
      </c>
      <c r="B245" s="133" t="s">
        <v>601</v>
      </c>
      <c r="C245" s="133" t="s">
        <v>664</v>
      </c>
      <c r="D245" s="133" t="s">
        <v>712</v>
      </c>
      <c r="E245" s="122">
        <v>76</v>
      </c>
      <c r="F245" s="125" t="s">
        <v>713</v>
      </c>
      <c r="G245" s="1422">
        <v>46</v>
      </c>
      <c r="H245" s="152">
        <v>0.1</v>
      </c>
      <c r="I245" s="133" t="s">
        <v>177</v>
      </c>
      <c r="J245" s="222" t="s">
        <v>125</v>
      </c>
      <c r="K245" s="36" t="s">
        <v>129</v>
      </c>
      <c r="L245" s="223" t="s">
        <v>125</v>
      </c>
      <c r="M245" s="245" t="s">
        <v>129</v>
      </c>
      <c r="N245" s="226">
        <v>0.1</v>
      </c>
      <c r="O245" s="84"/>
    </row>
    <row r="246" spans="1:15" s="4" customFormat="1" ht="38.25" x14ac:dyDescent="0.25">
      <c r="A246" s="82">
        <v>240</v>
      </c>
      <c r="B246" s="133" t="s">
        <v>601</v>
      </c>
      <c r="C246" s="133" t="s">
        <v>664</v>
      </c>
      <c r="D246" s="133" t="s">
        <v>712</v>
      </c>
      <c r="E246" s="122" t="s">
        <v>714</v>
      </c>
      <c r="F246" s="125" t="s">
        <v>715</v>
      </c>
      <c r="G246" s="1422"/>
      <c r="H246" s="138" t="s">
        <v>125</v>
      </c>
      <c r="I246" s="133" t="s">
        <v>177</v>
      </c>
      <c r="J246" s="222" t="s">
        <v>125</v>
      </c>
      <c r="K246" s="36" t="s">
        <v>129</v>
      </c>
      <c r="L246" s="223" t="s">
        <v>125</v>
      </c>
      <c r="M246" s="245" t="s">
        <v>129</v>
      </c>
      <c r="N246" s="85">
        <v>0</v>
      </c>
      <c r="O246" s="84"/>
    </row>
    <row r="247" spans="1:15" s="4" customFormat="1" ht="38.25" x14ac:dyDescent="0.25">
      <c r="A247" s="82">
        <v>241</v>
      </c>
      <c r="B247" s="133" t="s">
        <v>601</v>
      </c>
      <c r="C247" s="133" t="s">
        <v>664</v>
      </c>
      <c r="D247" s="133" t="s">
        <v>712</v>
      </c>
      <c r="E247" s="122" t="s">
        <v>716</v>
      </c>
      <c r="F247" s="125" t="s">
        <v>717</v>
      </c>
      <c r="G247" s="1422"/>
      <c r="H247" s="138" t="s">
        <v>125</v>
      </c>
      <c r="I247" s="133" t="s">
        <v>177</v>
      </c>
      <c r="J247" s="222" t="s">
        <v>125</v>
      </c>
      <c r="K247" s="36" t="s">
        <v>129</v>
      </c>
      <c r="L247" s="223" t="s">
        <v>125</v>
      </c>
      <c r="M247" s="245" t="s">
        <v>129</v>
      </c>
      <c r="N247" s="85">
        <v>0</v>
      </c>
      <c r="O247" s="84"/>
    </row>
    <row r="248" spans="1:15" s="4" customFormat="1" ht="38.25" x14ac:dyDescent="0.25">
      <c r="A248" s="82">
        <v>242</v>
      </c>
      <c r="B248" s="133" t="s">
        <v>601</v>
      </c>
      <c r="C248" s="133" t="s">
        <v>664</v>
      </c>
      <c r="D248" s="133" t="s">
        <v>712</v>
      </c>
      <c r="E248" s="122" t="s">
        <v>718</v>
      </c>
      <c r="F248" s="125" t="s">
        <v>719</v>
      </c>
      <c r="G248" s="1422"/>
      <c r="H248" s="138" t="s">
        <v>125</v>
      </c>
      <c r="I248" s="133" t="s">
        <v>177</v>
      </c>
      <c r="J248" s="222" t="s">
        <v>125</v>
      </c>
      <c r="K248" s="36" t="s">
        <v>126</v>
      </c>
      <c r="L248" s="223" t="s">
        <v>125</v>
      </c>
      <c r="M248" s="245" t="s">
        <v>126</v>
      </c>
      <c r="N248" s="85">
        <v>0</v>
      </c>
      <c r="O248" s="84"/>
    </row>
    <row r="249" spans="1:15" s="4" customFormat="1" ht="38.25" x14ac:dyDescent="0.25">
      <c r="A249" s="82">
        <v>243</v>
      </c>
      <c r="B249" s="133" t="s">
        <v>601</v>
      </c>
      <c r="C249" s="133" t="s">
        <v>664</v>
      </c>
      <c r="D249" s="133" t="s">
        <v>712</v>
      </c>
      <c r="E249" s="122" t="s">
        <v>720</v>
      </c>
      <c r="F249" s="125" t="s">
        <v>721</v>
      </c>
      <c r="G249" s="1405"/>
      <c r="H249" s="138" t="s">
        <v>125</v>
      </c>
      <c r="I249" s="133" t="s">
        <v>177</v>
      </c>
      <c r="J249" s="222" t="s">
        <v>125</v>
      </c>
      <c r="K249" s="36" t="s">
        <v>129</v>
      </c>
      <c r="L249" s="223" t="s">
        <v>125</v>
      </c>
      <c r="M249" s="245" t="s">
        <v>129</v>
      </c>
      <c r="N249" s="85">
        <v>0</v>
      </c>
      <c r="O249" s="84"/>
    </row>
    <row r="250" spans="1:15" s="4" customFormat="1" ht="76.5" x14ac:dyDescent="0.25">
      <c r="A250" s="82">
        <v>244</v>
      </c>
      <c r="B250" s="133" t="s">
        <v>601</v>
      </c>
      <c r="C250" s="133" t="s">
        <v>664</v>
      </c>
      <c r="D250" s="133" t="s">
        <v>712</v>
      </c>
      <c r="E250" s="122">
        <v>77</v>
      </c>
      <c r="F250" s="125" t="s">
        <v>722</v>
      </c>
      <c r="G250" s="1422">
        <v>47</v>
      </c>
      <c r="H250" s="152">
        <v>0.25</v>
      </c>
      <c r="I250" s="133" t="s">
        <v>177</v>
      </c>
      <c r="J250" s="141">
        <v>63</v>
      </c>
      <c r="K250" s="36" t="s">
        <v>126</v>
      </c>
      <c r="L250" s="244" t="s">
        <v>126</v>
      </c>
      <c r="M250" s="245" t="s">
        <v>126</v>
      </c>
      <c r="N250" s="226">
        <v>0</v>
      </c>
      <c r="O250" s="84" t="s">
        <v>2387</v>
      </c>
    </row>
    <row r="251" spans="1:15" s="4" customFormat="1" ht="38.25" x14ac:dyDescent="0.25">
      <c r="A251" s="82">
        <v>245</v>
      </c>
      <c r="B251" s="133" t="s">
        <v>601</v>
      </c>
      <c r="C251" s="133" t="s">
        <v>664</v>
      </c>
      <c r="D251" s="133" t="s">
        <v>712</v>
      </c>
      <c r="E251" s="122" t="s">
        <v>723</v>
      </c>
      <c r="F251" s="125" t="s">
        <v>724</v>
      </c>
      <c r="G251" s="1422"/>
      <c r="H251" s="138" t="s">
        <v>125</v>
      </c>
      <c r="I251" s="133" t="s">
        <v>177</v>
      </c>
      <c r="J251" s="222" t="s">
        <v>609</v>
      </c>
      <c r="K251" s="36" t="s">
        <v>126</v>
      </c>
      <c r="L251" s="244" t="s">
        <v>407</v>
      </c>
      <c r="M251" s="245" t="s">
        <v>407</v>
      </c>
      <c r="N251" s="85">
        <v>0</v>
      </c>
      <c r="O251" s="84"/>
    </row>
    <row r="252" spans="1:15" s="4" customFormat="1" ht="38.25" x14ac:dyDescent="0.25">
      <c r="A252" s="82">
        <v>246</v>
      </c>
      <c r="B252" s="133" t="s">
        <v>601</v>
      </c>
      <c r="C252" s="133" t="s">
        <v>664</v>
      </c>
      <c r="D252" s="133" t="s">
        <v>712</v>
      </c>
      <c r="E252" s="122" t="s">
        <v>725</v>
      </c>
      <c r="F252" s="125" t="s">
        <v>726</v>
      </c>
      <c r="G252" s="1422"/>
      <c r="H252" s="138" t="s">
        <v>125</v>
      </c>
      <c r="I252" s="133" t="s">
        <v>177</v>
      </c>
      <c r="J252" s="222" t="s">
        <v>727</v>
      </c>
      <c r="K252" s="36" t="s">
        <v>126</v>
      </c>
      <c r="L252" s="244" t="s">
        <v>407</v>
      </c>
      <c r="M252" s="245" t="s">
        <v>407</v>
      </c>
      <c r="N252" s="85">
        <v>0</v>
      </c>
      <c r="O252" s="84"/>
    </row>
    <row r="253" spans="1:15" s="4" customFormat="1" ht="38.25" x14ac:dyDescent="0.25">
      <c r="A253" s="82">
        <v>247</v>
      </c>
      <c r="B253" s="133" t="s">
        <v>601</v>
      </c>
      <c r="C253" s="133" t="s">
        <v>664</v>
      </c>
      <c r="D253" s="133" t="s">
        <v>712</v>
      </c>
      <c r="E253" s="122" t="s">
        <v>728</v>
      </c>
      <c r="F253" s="125" t="s">
        <v>729</v>
      </c>
      <c r="G253" s="1422"/>
      <c r="H253" s="138" t="s">
        <v>125</v>
      </c>
      <c r="I253" s="133" t="s">
        <v>177</v>
      </c>
      <c r="J253" s="222" t="s">
        <v>730</v>
      </c>
      <c r="K253" s="36" t="s">
        <v>126</v>
      </c>
      <c r="L253" s="244" t="s">
        <v>407</v>
      </c>
      <c r="M253" s="245" t="s">
        <v>407</v>
      </c>
      <c r="N253" s="85">
        <v>0</v>
      </c>
      <c r="O253" s="84"/>
    </row>
    <row r="254" spans="1:15" s="4" customFormat="1" ht="38.25" x14ac:dyDescent="0.25">
      <c r="A254" s="82">
        <v>248</v>
      </c>
      <c r="B254" s="133" t="s">
        <v>601</v>
      </c>
      <c r="C254" s="133" t="s">
        <v>664</v>
      </c>
      <c r="D254" s="133" t="s">
        <v>712</v>
      </c>
      <c r="E254" s="122" t="s">
        <v>731</v>
      </c>
      <c r="F254" s="125" t="s">
        <v>732</v>
      </c>
      <c r="G254" s="1405"/>
      <c r="H254" s="138" t="s">
        <v>125</v>
      </c>
      <c r="I254" s="133" t="s">
        <v>177</v>
      </c>
      <c r="J254" s="222" t="s">
        <v>733</v>
      </c>
      <c r="K254" s="36" t="s">
        <v>126</v>
      </c>
      <c r="L254" s="244" t="s">
        <v>407</v>
      </c>
      <c r="M254" s="245" t="s">
        <v>407</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36" t="s">
        <v>126</v>
      </c>
      <c r="L255" s="244" t="s">
        <v>407</v>
      </c>
      <c r="M255" s="245" t="s">
        <v>407</v>
      </c>
      <c r="N255" s="226">
        <v>0</v>
      </c>
      <c r="O255" s="84"/>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36" t="s">
        <v>126</v>
      </c>
      <c r="L256" s="244" t="s">
        <v>129</v>
      </c>
      <c r="M256" s="245" t="s">
        <v>129</v>
      </c>
      <c r="N256" s="226">
        <v>0.1</v>
      </c>
      <c r="O256" s="84"/>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36" t="s">
        <v>126</v>
      </c>
      <c r="L257" s="244" t="s">
        <v>129</v>
      </c>
      <c r="M257" s="245" t="s">
        <v>129</v>
      </c>
      <c r="N257" s="226">
        <v>0.1</v>
      </c>
      <c r="O257" s="84"/>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1">
        <v>0.87</v>
      </c>
      <c r="L258" s="579">
        <v>0.95</v>
      </c>
      <c r="M258" s="266">
        <v>0.95</v>
      </c>
      <c r="N258" s="256">
        <v>0.2</v>
      </c>
      <c r="O258" s="84"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33">
        <v>0</v>
      </c>
      <c r="L259" s="465">
        <v>67</v>
      </c>
      <c r="M259" s="45">
        <v>67</v>
      </c>
      <c r="N259" s="85">
        <v>0</v>
      </c>
      <c r="O259" s="84" t="s">
        <v>2808</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33">
        <v>16</v>
      </c>
      <c r="L260" s="465">
        <v>16</v>
      </c>
      <c r="M260" s="45">
        <v>16</v>
      </c>
      <c r="N260" s="85">
        <v>0</v>
      </c>
      <c r="O260" s="84" t="s">
        <v>2808</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35" t="s">
        <v>135</v>
      </c>
      <c r="L261" s="244" t="s">
        <v>135</v>
      </c>
      <c r="M261" s="245"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36" t="s">
        <v>126</v>
      </c>
      <c r="L262" s="244" t="s">
        <v>126</v>
      </c>
      <c r="M262" s="245" t="s">
        <v>126</v>
      </c>
      <c r="N262" s="1535">
        <v>0</v>
      </c>
      <c r="O262" s="84"/>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36" t="s">
        <v>126</v>
      </c>
      <c r="L263" s="244" t="s">
        <v>126</v>
      </c>
      <c r="M263" s="245" t="s">
        <v>126</v>
      </c>
      <c r="N263" s="1536"/>
      <c r="O263" s="84"/>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36" t="s">
        <v>126</v>
      </c>
      <c r="L264" s="244" t="s">
        <v>126</v>
      </c>
      <c r="M264" s="245" t="s">
        <v>126</v>
      </c>
      <c r="N264" s="1535">
        <v>0.3</v>
      </c>
      <c r="O264" s="84"/>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36" t="s">
        <v>126</v>
      </c>
      <c r="L265" s="244" t="s">
        <v>129</v>
      </c>
      <c r="M265" s="245" t="s">
        <v>129</v>
      </c>
      <c r="N265" s="1536"/>
      <c r="O265" s="84"/>
    </row>
    <row r="273" spans="14:14" x14ac:dyDescent="0.25">
      <c r="N273"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264:G265"/>
    <mergeCell ref="H264:H265"/>
    <mergeCell ref="N264:N265"/>
    <mergeCell ref="G197:G211"/>
    <mergeCell ref="G225:G228"/>
    <mergeCell ref="G245:G249"/>
    <mergeCell ref="G250:G254"/>
    <mergeCell ref="G262:G263"/>
  </mergeCells>
  <dataValidations count="8">
    <dataValidation type="list" allowBlank="1" showInputMessage="1" showErrorMessage="1" sqref="N258" xr:uid="{F44BB78B-4376-43FE-8573-754980D6199C}">
      <formula1>"0%,20%"</formula1>
    </dataValidation>
    <dataValidation type="list" allowBlank="1" showInputMessage="1" showErrorMessage="1" sqref="N131" xr:uid="{3CB15416-377D-47CD-A2B6-CED1362ABE15}">
      <formula1>"0%,30%"</formula1>
    </dataValidation>
    <dataValidation type="list" allowBlank="1" showInputMessage="1" showErrorMessage="1" sqref="N100" xr:uid="{ABCCAEFF-AF13-45D8-B197-2CD150F6D226}">
      <formula1>"0%,20%,39%,50%"</formula1>
    </dataValidation>
    <dataValidation type="whole" allowBlank="1" showInputMessage="1" showErrorMessage="1" sqref="I130 L231 L185:M185 L235:M235 M197 L261:M261 L130:M130 K259:M260 K102 K20 K67:K68 K141:K142 K81 K74:K75 L142 K130:K134 K156 K60:K61 K114:K116 K145 K43 L114:M114 M115" xr:uid="{95395275-29F9-4DCB-A1D5-445B9656A61F}">
      <formula1>0</formula1>
      <formula2>10000000</formula2>
    </dataValidation>
    <dataValidation type="list" allowBlank="1" showInputMessage="1" showErrorMessage="1" sqref="K140 M143 K114:M114 K135:K138 K147:K149 K45:K56 K196 K143 K94:K101 K231:K234 K152:K155 K157:K160 K198:K221 K223:K228 K244:K255 K163:K166 K103:K112 L94:M97 M115" xr:uid="{9FBFA3D7-E7EA-4CCC-9E2B-0B4CEC5044E2}">
      <formula1>"SI,NO,NO APLICA"</formula1>
    </dataValidation>
    <dataValidation type="list" allowBlank="1" showInputMessage="1" showErrorMessage="1" sqref="I129 M7:M9 K161:M161 L184:M184 K167:M167 L236:L238 K150:M150 K69:M69 K144:M144 L45:M55 K36:K37 K256:L257 M18:M19 L163:M163 K57:M57 L65:M65 K129:M129 K21:M21 K186:M194 L223:L224 M223:M225 M23:M24 M236:M244 M231 K236:K242 K262:M265 K87:M92 K7:K9 K63 K66 K71 K73 K11:K16 K18:K19 K59 K39:K42 K168:K184 M11:M16" xr:uid="{54D6557F-DCC0-45AE-A86C-5DA71AE39CBF}">
      <formula1>"SI,NO"</formula1>
    </dataValidation>
    <dataValidation type="list" allowBlank="1" showInputMessage="1" showErrorMessage="1" sqref="L98:M98 M159:M160 L103:M113 M100:M101 L101 L135:L139 M154:M155 M134:M140" xr:uid="{EC539929-F28F-44AC-9821-837EDF0F1196}">
      <formula1>"SI,NO,NO APLICA,VACIO"</formula1>
    </dataValidation>
    <dataValidation type="list" allowBlank="1" showInputMessage="1" showErrorMessage="1" sqref="L36:L37 L39:M41 L63:M63 M156:M158 M180 L250:L255 M59 L147:L149 L213:M216 M73 M66 L166 L99:M99 M196 M217:M221 L121:L128 M177 L152:L155 M71 M198:M211 M35:M37 L181:L183 L178:L179 L232:M234 M152:M153 L157:L160 L169 M245:M257 M226:M228 M164:M166 M25:M33" xr:uid="{394B0C6E-F98E-45B7-A968-C068261CAEE3}">
      <formula1>"SI,NO,VACIO"</formula1>
    </dataValidation>
  </dataValidations>
  <hyperlinks>
    <hyperlink ref="O35" r:id="rId1" display="https://secretariageneral.gov.co/sites/default/files/instrumentos_gestion_informacion/pgd_v5_2021-2021.pdf" xr:uid="{89CE71D8-78AA-484C-AAD5-46727E224646}"/>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V91"/>
  <sheetViews>
    <sheetView showGridLines="0" topLeftCell="I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+'1022 VEED. Ver.'!N7</f>
        <v>0.4</v>
      </c>
      <c r="Q2" s="301" t="s">
        <v>778</v>
      </c>
      <c r="R2" s="302" t="s">
        <v>1071</v>
      </c>
      <c r="S2" s="302" t="s">
        <v>1070</v>
      </c>
      <c r="T2" s="302" t="s">
        <v>1129</v>
      </c>
      <c r="U2" s="302" t="s">
        <v>780</v>
      </c>
      <c r="V2" s="345" t="s">
        <v>1590</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+'1022 VEED. Ver.'!N11</f>
        <v>0.4</v>
      </c>
      <c r="Q3" s="301" t="s">
        <v>786</v>
      </c>
      <c r="R3" s="302" t="s">
        <v>1692</v>
      </c>
      <c r="S3" s="302" t="s">
        <v>1692</v>
      </c>
      <c r="T3" s="302" t="s">
        <v>2585</v>
      </c>
      <c r="U3" s="302" t="s">
        <v>1977</v>
      </c>
      <c r="V3" s="345" t="s">
        <v>1260</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+'1022 VEED. Ver.'!N17</f>
        <v>0.05</v>
      </c>
      <c r="Q4" s="301" t="s">
        <v>791</v>
      </c>
      <c r="R4" s="302" t="s">
        <v>1329</v>
      </c>
      <c r="S4" s="302" t="s">
        <v>1329</v>
      </c>
      <c r="T4" s="302" t="s">
        <v>1077</v>
      </c>
      <c r="U4" s="302" t="s">
        <v>1696</v>
      </c>
      <c r="V4" s="345" t="s">
        <v>2259</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+'1022 VEED. Ver.'!N20</f>
        <v>0.15</v>
      </c>
      <c r="Q5" s="301" t="s">
        <v>799</v>
      </c>
      <c r="R5" s="301">
        <v>0.7</v>
      </c>
      <c r="S5" s="301">
        <v>0.82</v>
      </c>
      <c r="T5" s="301">
        <v>0.62</v>
      </c>
      <c r="U5" s="301">
        <v>0.5</v>
      </c>
      <c r="V5" s="301">
        <f>+D91</f>
        <v>0.80224858207070704</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+'1022 VEED.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+'1022 VEED.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+'1022 VEED.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+'1022 VEED.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+'1022 VEED.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+'1022 VEED.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+'1022 VEED.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+'1022 VEED.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0.76394886363636361</v>
      </c>
      <c r="E17" s="1440" t="s">
        <v>821</v>
      </c>
      <c r="F17" s="1443" t="s">
        <v>294</v>
      </c>
      <c r="G17" s="1503">
        <v>0.15</v>
      </c>
      <c r="H17" s="1506">
        <f>+M20</f>
        <v>1</v>
      </c>
      <c r="I17" s="1509">
        <f>+O20</f>
        <v>0.46875</v>
      </c>
      <c r="J17" s="1512">
        <f>+I17/H17</f>
        <v>0.46875</v>
      </c>
      <c r="K17" s="25" t="s">
        <v>822</v>
      </c>
      <c r="L17" s="25" t="s">
        <v>804</v>
      </c>
      <c r="M17" s="167">
        <v>0.1</v>
      </c>
      <c r="N17" s="168">
        <f>+M17*G$17*C$17</f>
        <v>8.2500000000000004E-3</v>
      </c>
      <c r="O17" s="169">
        <f>+'1022 VEED.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+'1022 VEED.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+'1022 VEED. Ver.'!N68</f>
        <v>0.31874999999999998</v>
      </c>
    </row>
    <row r="20" spans="1:15" ht="15.75" thickBot="1" x14ac:dyDescent="0.3">
      <c r="A20" s="1441"/>
      <c r="B20" s="1452"/>
      <c r="C20" s="1455"/>
      <c r="D20" s="1458"/>
      <c r="E20" s="1442"/>
      <c r="F20" s="1445"/>
      <c r="G20" s="1505"/>
      <c r="H20" s="1508"/>
      <c r="I20" s="1511"/>
      <c r="J20" s="1514"/>
      <c r="K20" s="97" t="s">
        <v>800</v>
      </c>
      <c r="L20" s="98">
        <f>+O20/M20</f>
        <v>0.46875</v>
      </c>
      <c r="M20" s="99">
        <f>SUM(M17:M19)</f>
        <v>1</v>
      </c>
      <c r="N20" s="100">
        <f>SUM(N17:N19)</f>
        <v>8.2500000000000004E-2</v>
      </c>
      <c r="O20" s="174">
        <f>+O17+O18+O19</f>
        <v>0.46875</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+'1022 VEED.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+'1022 VEED.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+'1022 VEED.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+'1022 VEED.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0.625</v>
      </c>
      <c r="J27" s="1499">
        <f>+I27/H27</f>
        <v>0.625</v>
      </c>
      <c r="K27" s="28" t="s">
        <v>840</v>
      </c>
      <c r="L27" s="28" t="s">
        <v>841</v>
      </c>
      <c r="M27" s="179">
        <v>0.1</v>
      </c>
      <c r="N27" s="180">
        <f>+M27*G$27*C$17</f>
        <v>1.1000000000000003E-2</v>
      </c>
      <c r="O27" s="177">
        <f>+'1022 VEED.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+'1022 VEED. Ver.'!N130</f>
        <v>0.22499999999999998</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+'1022 VEED. Ver.'!N131</f>
        <v>0.3</v>
      </c>
    </row>
    <row r="30" spans="1:15" ht="15.75" thickBot="1" x14ac:dyDescent="0.3">
      <c r="A30" s="1441"/>
      <c r="B30" s="1452"/>
      <c r="C30" s="1455"/>
      <c r="D30" s="1458"/>
      <c r="E30" s="1442"/>
      <c r="F30" s="1445"/>
      <c r="G30" s="1505"/>
      <c r="H30" s="1508"/>
      <c r="I30" s="1501"/>
      <c r="J30" s="1502"/>
      <c r="K30" s="97" t="s">
        <v>800</v>
      </c>
      <c r="L30" s="98">
        <f>+O30/M30</f>
        <v>0.625</v>
      </c>
      <c r="M30" s="99">
        <f>SUM(M27:M29)</f>
        <v>1</v>
      </c>
      <c r="N30" s="100">
        <f>SUM(N27:N29)</f>
        <v>0.11000000000000001</v>
      </c>
      <c r="O30" s="174">
        <f>+O27+O28+O29</f>
        <v>0.625</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+'1022 VEED.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+'1022 VEED.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+'1022 VEED.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+'1022 VEED.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+'1022 VEED.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+'1022 VEED. Ver.'!N156</f>
        <v>0.05</v>
      </c>
    </row>
    <row r="37" spans="1:15" ht="15.75"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SUM(M38:M41)</f>
        <v>0.54999999999999993</v>
      </c>
      <c r="I38" s="1499">
        <f>SUM(O38+O39+O40+O41)</f>
        <v>0.45</v>
      </c>
      <c r="J38" s="1499">
        <f>+I38/H38</f>
        <v>0.81818181818181834</v>
      </c>
      <c r="K38" s="28" t="s">
        <v>861</v>
      </c>
      <c r="L38" s="28" t="s">
        <v>804</v>
      </c>
      <c r="M38" s="179">
        <v>0.1</v>
      </c>
      <c r="N38" s="180">
        <f>+(M38/H38)*G$38*C$17</f>
        <v>2.0000000000000004E-2</v>
      </c>
      <c r="O38" s="177">
        <f>+'1022 VEED.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+'1022 VEED.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+'1022 VEED.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+'1022 VEED.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+'1022 VEED.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+'1022 VEED.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+'1022 VEED. Ver.'!N255</f>
        <v>0</v>
      </c>
    </row>
    <row r="45" spans="1:15" ht="15.75" thickBot="1" x14ac:dyDescent="0.3">
      <c r="A45" s="1441"/>
      <c r="B45" s="1452"/>
      <c r="C45" s="1455"/>
      <c r="D45" s="1458"/>
      <c r="E45" s="1442"/>
      <c r="F45" s="1445"/>
      <c r="G45" s="1505"/>
      <c r="H45" s="1508"/>
      <c r="I45" s="1501"/>
      <c r="J45" s="1502"/>
      <c r="K45" s="97" t="s">
        <v>800</v>
      </c>
      <c r="L45" s="98">
        <f>+O45/M45</f>
        <v>0.55000000000000016</v>
      </c>
      <c r="M45" s="99">
        <f>SUM(M38:M44)</f>
        <v>0.99999999999999989</v>
      </c>
      <c r="N45" s="100">
        <f>SUM(N38:N41)</f>
        <v>0.11000000000000001</v>
      </c>
      <c r="O45" s="174">
        <f>+O38+O39+O40+O41+O42+O43+O44</f>
        <v>0.55000000000000004</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+'1022 VEED.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+'1022 VEED.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+'1022 VEED.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+'1022 VEED.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+'1022 VEED.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+'1022 VEED.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+'1022 VEED.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+'1022 VEED.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+'1022 VEED.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+'1022 VEED.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+'1022 VEED.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+'1022 VEED.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+'1022 VEED.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+'1022 VEED.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+'1022 VEED.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0.47076707070707069</v>
      </c>
      <c r="E63" s="1492" t="s">
        <v>133</v>
      </c>
      <c r="F63" s="1443" t="s">
        <v>900</v>
      </c>
      <c r="G63" s="1503">
        <v>0.3</v>
      </c>
      <c r="H63" s="1516">
        <f>+M81</f>
        <v>1</v>
      </c>
      <c r="I63" s="1528">
        <f>+O81</f>
        <v>0.50020000000000009</v>
      </c>
      <c r="J63" s="1519">
        <f>+I63/H63</f>
        <v>0.50020000000000009</v>
      </c>
      <c r="K63" s="28" t="s">
        <v>136</v>
      </c>
      <c r="L63" s="28" t="s">
        <v>804</v>
      </c>
      <c r="M63" s="179">
        <v>0.1</v>
      </c>
      <c r="N63" s="176">
        <f>+M63*G$63*C$63</f>
        <v>3.0000000000000001E-3</v>
      </c>
      <c r="O63" s="177">
        <f>+'1022 VEED.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+'1022 VEED.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+'1022 VEED.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+'1022 VEED.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+'1022 VEED.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+'1022 VEED.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+'1022 VEED.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+'1022 VEED.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+'1022 VEED.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+'1022 VEED.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+'1022 VEED.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+'1022 VEED.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+'1022 VEED.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+'1022 VEED.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+'1022 VEED.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+'1022 VEED.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+'1022 VEED.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+'1022 VEED. Ver.'!N223</f>
        <v>0</v>
      </c>
    </row>
    <row r="81" spans="1:15" ht="15.75" thickBot="1" x14ac:dyDescent="0.3">
      <c r="A81" s="1441"/>
      <c r="B81" s="1452"/>
      <c r="C81" s="1455"/>
      <c r="D81" s="1490"/>
      <c r="E81" s="1494"/>
      <c r="F81" s="1445"/>
      <c r="G81" s="1505"/>
      <c r="H81" s="1518"/>
      <c r="I81" s="1533"/>
      <c r="J81" s="1531"/>
      <c r="K81" s="97" t="s">
        <v>800</v>
      </c>
      <c r="L81" s="98">
        <f>+O81/M81</f>
        <v>0.50020000000000009</v>
      </c>
      <c r="M81" s="99">
        <f>SUM(M63:M80)</f>
        <v>1</v>
      </c>
      <c r="N81" s="100">
        <f>SUM(N63:N80)</f>
        <v>0.03</v>
      </c>
      <c r="O81" s="174">
        <f>SUM(O63+O64+O65+O66+O67+O68+O69+O70+O71+O72+O73+O74+O75+O76+O77+O78+O79+O80)</f>
        <v>0.50020000000000009</v>
      </c>
    </row>
    <row r="82" spans="1:15" ht="24.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0.7</v>
      </c>
      <c r="E85" s="1440" t="s">
        <v>142</v>
      </c>
      <c r="F85" s="1443" t="s">
        <v>938</v>
      </c>
      <c r="G85" s="1503">
        <v>0.4</v>
      </c>
      <c r="H85" s="1503">
        <f>+M88</f>
        <v>0.4</v>
      </c>
      <c r="I85" s="1528">
        <f>+O88</f>
        <v>0.4</v>
      </c>
      <c r="J85" s="1519">
        <f>+I85/G85</f>
        <v>1</v>
      </c>
      <c r="K85" s="28" t="s">
        <v>939</v>
      </c>
      <c r="L85" s="28" t="s">
        <v>940</v>
      </c>
      <c r="M85" s="179">
        <v>0.1</v>
      </c>
      <c r="N85" s="176">
        <f>+M85*C85</f>
        <v>5.000000000000001E-3</v>
      </c>
      <c r="O85" s="177">
        <f>+'1022 VEED.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+'1022 VEED.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+'1022 VEED.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+'1022 VEED. Ver.'!N262</f>
        <v>0</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+'1022 VEED. Ver.'!N264</f>
        <v>0.3</v>
      </c>
    </row>
    <row r="91" spans="1:15" x14ac:dyDescent="0.25">
      <c r="C91" s="199">
        <v>2021</v>
      </c>
      <c r="D91" s="200">
        <f>+(C2*D2)+(C17*D17)+(C63*D63)+(C85*D85)</f>
        <v>0.80224858207070704</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0"/>
  </sheetPr>
  <dimension ref="A1:P271"/>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2759</v>
      </c>
      <c r="G2" s="1544"/>
      <c r="H2" s="1544"/>
      <c r="I2" s="1544"/>
      <c r="J2" s="1544"/>
      <c r="K2" s="1544"/>
      <c r="L2" s="1543"/>
      <c r="M2" s="1543"/>
      <c r="N2" s="1543"/>
      <c r="O2" s="1543"/>
    </row>
    <row r="3" spans="1:15" s="24" customFormat="1" ht="18.75" customHeight="1" x14ac:dyDescent="0.25">
      <c r="A3" s="1541" t="s">
        <v>101</v>
      </c>
      <c r="B3" s="1541"/>
      <c r="C3" s="1541"/>
      <c r="D3" s="1541"/>
      <c r="E3" s="1541"/>
      <c r="F3" s="1544">
        <v>1023</v>
      </c>
      <c r="G3" s="1544"/>
      <c r="H3" s="1544"/>
      <c r="I3" s="1544"/>
      <c r="J3" s="1544"/>
      <c r="K3" s="1544"/>
      <c r="L3" s="1543"/>
      <c r="M3" s="1543"/>
      <c r="N3" s="1543"/>
      <c r="O3" s="1543"/>
    </row>
    <row r="4" spans="1:15" s="24" customFormat="1" ht="18.75" customHeight="1" x14ac:dyDescent="0.25">
      <c r="A4" s="1541" t="s">
        <v>102</v>
      </c>
      <c r="B4" s="1541"/>
      <c r="C4" s="1541"/>
      <c r="D4" s="1541"/>
      <c r="E4" s="1541"/>
      <c r="F4" s="1544" t="s">
        <v>27</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02"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537">
        <v>0.4</v>
      </c>
      <c r="O7" s="225" t="s">
        <v>2809</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t="s">
        <v>2810</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126</v>
      </c>
      <c r="L9" s="223" t="s">
        <v>125</v>
      </c>
      <c r="M9" s="137" t="s">
        <v>126</v>
      </c>
      <c r="N9" s="85">
        <v>0</v>
      </c>
      <c r="O9" s="225" t="s">
        <v>2811</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7" t="s">
        <v>129</v>
      </c>
      <c r="N11" s="1606">
        <v>0</v>
      </c>
      <c r="O11" s="225" t="s">
        <v>2812</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7" t="s">
        <v>126</v>
      </c>
      <c r="N12" s="1607"/>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7" t="s">
        <v>129</v>
      </c>
      <c r="N16" s="85">
        <v>0</v>
      </c>
      <c r="O16" s="580" t="s">
        <v>2813</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225" t="s">
        <v>2814</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269">
        <v>4</v>
      </c>
      <c r="N20" s="226">
        <v>0.15</v>
      </c>
      <c r="O20" s="225" t="s">
        <v>2815</v>
      </c>
    </row>
    <row r="21" spans="1:15" s="4" customFormat="1" ht="63.75"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7" t="s">
        <v>129</v>
      </c>
      <c r="N21" s="226">
        <v>0.1</v>
      </c>
      <c r="O21" s="225" t="s">
        <v>2816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2817</v>
      </c>
      <c r="L22" s="223" t="s">
        <v>125</v>
      </c>
      <c r="M22" s="137" t="s">
        <v>2817</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85">
        <v>0</v>
      </c>
      <c r="O23" s="225" t="s">
        <v>2818</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85">
        <v>0</v>
      </c>
      <c r="O24" s="225" t="s">
        <v>2819</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129</v>
      </c>
      <c r="L25" s="223" t="s">
        <v>125</v>
      </c>
      <c r="M25" s="137" t="s">
        <v>129</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7" t="s">
        <v>129</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7"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7"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129</v>
      </c>
      <c r="L29" s="223" t="s">
        <v>125</v>
      </c>
      <c r="M29" s="137" t="s">
        <v>129</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7"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7"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7" t="s">
        <v>129</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7"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2" t="s">
        <v>2820</v>
      </c>
      <c r="L34" s="223" t="s">
        <v>125</v>
      </c>
      <c r="M34" s="218" t="s">
        <v>2820</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7" t="s">
        <v>129</v>
      </c>
      <c r="N35" s="85">
        <v>0</v>
      </c>
      <c r="O35" s="307" t="s">
        <v>2821</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129</v>
      </c>
      <c r="L36" s="141" t="s">
        <v>126</v>
      </c>
      <c r="M36" s="137" t="s">
        <v>126</v>
      </c>
      <c r="N36" s="226">
        <v>0</v>
      </c>
      <c r="O36" s="580" t="s">
        <v>2822</v>
      </c>
    </row>
    <row r="37" spans="1:15" s="4" customFormat="1" ht="76.5"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7" t="s">
        <v>129</v>
      </c>
      <c r="N37" s="232">
        <v>0</v>
      </c>
      <c r="O37" s="225" t="s">
        <v>2823</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7" t="s">
        <v>129</v>
      </c>
      <c r="N39" s="85">
        <v>0</v>
      </c>
      <c r="O39" s="225" t="s">
        <v>2824</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129</v>
      </c>
      <c r="L40" s="141" t="s">
        <v>126</v>
      </c>
      <c r="M40" s="137" t="s">
        <v>126</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63" t="s">
        <v>129</v>
      </c>
      <c r="L41" s="141" t="s">
        <v>126</v>
      </c>
      <c r="M41" s="137" t="s">
        <v>126</v>
      </c>
      <c r="N41" s="85">
        <v>0</v>
      </c>
      <c r="O41" s="225"/>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5" t="s">
        <v>958</v>
      </c>
      <c r="L42" s="233" t="s">
        <v>2825</v>
      </c>
      <c r="M42" s="142" t="s">
        <v>2825</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26</v>
      </c>
      <c r="L43" s="235">
        <v>5</v>
      </c>
      <c r="M43" s="269">
        <v>5</v>
      </c>
      <c r="N43" s="236">
        <v>0.3</v>
      </c>
      <c r="O43" s="225" t="s">
        <v>2826</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144"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72" t="s">
        <v>126</v>
      </c>
      <c r="L47" s="144" t="s">
        <v>126</v>
      </c>
      <c r="M47" s="142" t="s">
        <v>126</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72" t="s">
        <v>126</v>
      </c>
      <c r="L48" s="144" t="s">
        <v>126</v>
      </c>
      <c r="M48" s="142" t="s">
        <v>126</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72" t="s">
        <v>126</v>
      </c>
      <c r="L49" s="144" t="s">
        <v>126</v>
      </c>
      <c r="M49" s="142"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72" t="s">
        <v>126</v>
      </c>
      <c r="L50" s="144" t="s">
        <v>126</v>
      </c>
      <c r="M50" s="142"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72" t="s">
        <v>129</v>
      </c>
      <c r="L51" s="144" t="s">
        <v>126</v>
      </c>
      <c r="M51" s="142" t="s">
        <v>126</v>
      </c>
      <c r="N51" s="85">
        <v>0</v>
      </c>
      <c r="O51" s="225" t="s">
        <v>2827</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72" t="s">
        <v>126</v>
      </c>
      <c r="L52" s="144" t="s">
        <v>126</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72" t="s">
        <v>126</v>
      </c>
      <c r="L53" s="144" t="s">
        <v>126</v>
      </c>
      <c r="M53" s="142" t="s">
        <v>126</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72" t="s">
        <v>126</v>
      </c>
      <c r="L54" s="144"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72" t="s">
        <v>126</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434</v>
      </c>
      <c r="M56" s="142" t="s">
        <v>407</v>
      </c>
      <c r="N56" s="85">
        <v>0</v>
      </c>
      <c r="O56" s="225"/>
    </row>
    <row r="57" spans="1:15" s="4" customFormat="1" ht="127.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7" t="s">
        <v>129</v>
      </c>
      <c r="N57" s="236">
        <v>0.1</v>
      </c>
      <c r="O57" s="225" t="s">
        <v>2828</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32" t="s">
        <v>2829</v>
      </c>
      <c r="L58" s="223" t="s">
        <v>125</v>
      </c>
      <c r="M58" s="142" t="s">
        <v>2830</v>
      </c>
      <c r="N58" s="85">
        <v>0</v>
      </c>
      <c r="O58" s="225" t="s">
        <v>2831</v>
      </c>
    </row>
    <row r="59" spans="1:15" s="4" customFormat="1" ht="76.5"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236">
        <v>0.1</v>
      </c>
      <c r="O59" s="225" t="s">
        <v>2823</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0.44</v>
      </c>
      <c r="L60" s="237">
        <v>1</v>
      </c>
      <c r="M60" s="277">
        <v>1</v>
      </c>
      <c r="N60" s="85">
        <v>0</v>
      </c>
      <c r="O60" s="225" t="s">
        <v>2832</v>
      </c>
    </row>
    <row r="61" spans="1:15" s="4" customFormat="1" ht="89.25" x14ac:dyDescent="0.25">
      <c r="A61" s="82">
        <v>55</v>
      </c>
      <c r="B61" s="133" t="s">
        <v>120</v>
      </c>
      <c r="C61" s="133" t="s">
        <v>268</v>
      </c>
      <c r="D61" s="133" t="s">
        <v>149</v>
      </c>
      <c r="E61" s="122">
        <v>15</v>
      </c>
      <c r="F61" s="125" t="s">
        <v>279</v>
      </c>
      <c r="G61" s="140">
        <v>11</v>
      </c>
      <c r="H61" s="138" t="s">
        <v>280</v>
      </c>
      <c r="I61" s="133" t="s">
        <v>278</v>
      </c>
      <c r="J61" s="222">
        <v>8</v>
      </c>
      <c r="K61" s="75">
        <v>0.18</v>
      </c>
      <c r="L61" s="237">
        <v>0.6</v>
      </c>
      <c r="M61" s="277">
        <v>0.52449999999999997</v>
      </c>
      <c r="N61" s="239">
        <v>0.3</v>
      </c>
      <c r="O61" s="581" t="s">
        <v>2833</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32" t="s">
        <v>2834</v>
      </c>
      <c r="L62" s="223" t="s">
        <v>125</v>
      </c>
      <c r="M62" s="142" t="s">
        <v>2835</v>
      </c>
      <c r="N62" s="85">
        <v>0</v>
      </c>
      <c r="O62" s="225"/>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126</v>
      </c>
      <c r="M63" s="137" t="s">
        <v>129</v>
      </c>
      <c r="N63" s="236">
        <v>0.3</v>
      </c>
      <c r="O63" s="580" t="s">
        <v>2836</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2132</v>
      </c>
      <c r="L64" s="223" t="s">
        <v>125</v>
      </c>
      <c r="M64" s="388" t="s">
        <v>2132</v>
      </c>
      <c r="N64" s="85">
        <v>0</v>
      </c>
      <c r="O64" s="580"/>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7"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22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66</v>
      </c>
      <c r="L67" s="235">
        <v>66</v>
      </c>
      <c r="M67" s="269">
        <v>66</v>
      </c>
      <c r="N67" s="85">
        <v>0</v>
      </c>
      <c r="O67" s="225" t="s">
        <v>2837</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0</v>
      </c>
      <c r="L68" s="235">
        <v>0</v>
      </c>
      <c r="M68" s="269">
        <v>8</v>
      </c>
      <c r="N68" s="236">
        <v>0.10303030303030303</v>
      </c>
      <c r="O68" s="225" t="s">
        <v>2838</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7" t="s">
        <v>129</v>
      </c>
      <c r="N69" s="236">
        <v>0.1</v>
      </c>
      <c r="O69" s="225"/>
    </row>
    <row r="70" spans="1:15" s="4" customFormat="1" ht="114.75" x14ac:dyDescent="0.25">
      <c r="A70" s="82">
        <v>64</v>
      </c>
      <c r="B70" s="133" t="s">
        <v>293</v>
      </c>
      <c r="C70" s="133" t="s">
        <v>304</v>
      </c>
      <c r="D70" s="133" t="s">
        <v>295</v>
      </c>
      <c r="E70" s="122" t="s">
        <v>306</v>
      </c>
      <c r="F70" s="125" t="s">
        <v>307</v>
      </c>
      <c r="G70" s="140" t="s">
        <v>125</v>
      </c>
      <c r="H70" s="138" t="s">
        <v>125</v>
      </c>
      <c r="I70" s="133" t="s">
        <v>166</v>
      </c>
      <c r="J70" s="222" t="s">
        <v>125</v>
      </c>
      <c r="K70" s="48" t="s">
        <v>2839</v>
      </c>
      <c r="L70" s="223" t="s">
        <v>125</v>
      </c>
      <c r="M70" s="137" t="s">
        <v>2839</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2840</v>
      </c>
      <c r="L72" s="223" t="s">
        <v>125</v>
      </c>
      <c r="M72" s="142" t="s">
        <v>2840</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225" t="s">
        <v>2841</v>
      </c>
    </row>
    <row r="74" spans="1:15" s="4" customFormat="1" ht="76.5" x14ac:dyDescent="0.25">
      <c r="A74" s="82">
        <v>68</v>
      </c>
      <c r="B74" s="133" t="s">
        <v>293</v>
      </c>
      <c r="C74" s="133" t="s">
        <v>304</v>
      </c>
      <c r="D74" s="133" t="s">
        <v>295</v>
      </c>
      <c r="E74" s="122">
        <v>25</v>
      </c>
      <c r="F74" s="125" t="s">
        <v>316</v>
      </c>
      <c r="G74" s="140" t="s">
        <v>125</v>
      </c>
      <c r="H74" s="138" t="s">
        <v>125</v>
      </c>
      <c r="I74" s="133" t="s">
        <v>159</v>
      </c>
      <c r="J74" s="222">
        <v>11</v>
      </c>
      <c r="K74" s="45">
        <v>2</v>
      </c>
      <c r="L74" s="235">
        <v>10</v>
      </c>
      <c r="M74" s="269">
        <v>10</v>
      </c>
      <c r="N74" s="85">
        <v>0</v>
      </c>
      <c r="O74" s="225" t="s">
        <v>2842</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2</v>
      </c>
      <c r="L75" s="235">
        <v>1</v>
      </c>
      <c r="M75" s="269">
        <v>1</v>
      </c>
      <c r="N75" s="85">
        <v>0</v>
      </c>
      <c r="O75" s="225" t="s">
        <v>2843</v>
      </c>
    </row>
    <row r="76" spans="1:15" s="4" customFormat="1" ht="51" x14ac:dyDescent="0.25">
      <c r="A76" s="82">
        <v>70</v>
      </c>
      <c r="B76" s="133" t="s">
        <v>293</v>
      </c>
      <c r="C76" s="133" t="s">
        <v>304</v>
      </c>
      <c r="D76" s="133" t="s">
        <v>300</v>
      </c>
      <c r="E76" s="122">
        <v>27</v>
      </c>
      <c r="F76" s="125" t="s">
        <v>320</v>
      </c>
      <c r="G76" s="140" t="s">
        <v>125</v>
      </c>
      <c r="H76" s="138" t="s">
        <v>125</v>
      </c>
      <c r="I76" s="133" t="s">
        <v>321</v>
      </c>
      <c r="J76" s="222">
        <v>16</v>
      </c>
      <c r="K76" s="45">
        <v>1223</v>
      </c>
      <c r="L76" s="235">
        <v>42</v>
      </c>
      <c r="M76" s="269">
        <v>42</v>
      </c>
      <c r="N76" s="85">
        <v>0</v>
      </c>
      <c r="O76" s="225" t="s">
        <v>2844</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0</v>
      </c>
      <c r="L77" s="235">
        <v>4049</v>
      </c>
      <c r="M77" s="269">
        <v>4049</v>
      </c>
      <c r="N77" s="85">
        <v>0</v>
      </c>
      <c r="O77" s="225" t="s">
        <v>2845</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0</v>
      </c>
      <c r="L78" s="582">
        <v>0.27100000000000002</v>
      </c>
      <c r="M78" s="583">
        <v>0.27100000000000002</v>
      </c>
      <c r="N78" s="85">
        <v>0</v>
      </c>
      <c r="O78" s="225" t="s">
        <v>2845</v>
      </c>
    </row>
    <row r="79" spans="1:15" s="4" customFormat="1" ht="63.75" x14ac:dyDescent="0.25">
      <c r="A79" s="82">
        <v>73</v>
      </c>
      <c r="B79" s="133" t="s">
        <v>293</v>
      </c>
      <c r="C79" s="133" t="s">
        <v>304</v>
      </c>
      <c r="D79" s="133" t="s">
        <v>330</v>
      </c>
      <c r="E79" s="122">
        <v>28</v>
      </c>
      <c r="F79" s="125" t="s">
        <v>331</v>
      </c>
      <c r="G79" s="140" t="s">
        <v>125</v>
      </c>
      <c r="H79" s="138" t="s">
        <v>125</v>
      </c>
      <c r="I79" s="133" t="s">
        <v>321</v>
      </c>
      <c r="J79" s="222">
        <v>18</v>
      </c>
      <c r="K79" s="65">
        <v>2123.75</v>
      </c>
      <c r="L79" s="235">
        <v>2304</v>
      </c>
      <c r="M79" s="284">
        <v>2377.75</v>
      </c>
      <c r="N79" s="85">
        <v>0</v>
      </c>
      <c r="O79" s="225" t="s">
        <v>2846</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199530</v>
      </c>
      <c r="L80" s="235">
        <v>221208</v>
      </c>
      <c r="M80" s="269">
        <v>221208</v>
      </c>
      <c r="N80" s="85">
        <v>0</v>
      </c>
      <c r="O80" s="225" t="s">
        <v>2845</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v>1.6E-2</v>
      </c>
      <c r="L81" s="261">
        <v>17615.11</v>
      </c>
      <c r="M81" s="284">
        <v>17615.11</v>
      </c>
      <c r="N81" s="85">
        <v>0</v>
      </c>
      <c r="O81" s="225" t="s">
        <v>2845</v>
      </c>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2847</v>
      </c>
      <c r="L82" s="144" t="s">
        <v>2848</v>
      </c>
      <c r="M82" s="142" t="s">
        <v>2848</v>
      </c>
      <c r="N82" s="85">
        <v>0</v>
      </c>
      <c r="O82" s="225" t="s">
        <v>2849</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0.5</v>
      </c>
      <c r="L83" s="148">
        <v>0.5</v>
      </c>
      <c r="M83" s="149">
        <v>0.5</v>
      </c>
      <c r="N83" s="85">
        <v>0</v>
      </c>
      <c r="O83" s="225"/>
    </row>
    <row r="84" spans="1:15" s="4" customFormat="1" ht="76.5" x14ac:dyDescent="0.25">
      <c r="A84" s="82">
        <v>78</v>
      </c>
      <c r="B84" s="133" t="s">
        <v>293</v>
      </c>
      <c r="C84" s="133" t="s">
        <v>304</v>
      </c>
      <c r="D84" s="133" t="s">
        <v>339</v>
      </c>
      <c r="E84" s="122">
        <v>30</v>
      </c>
      <c r="F84" s="128" t="s">
        <v>347</v>
      </c>
      <c r="G84" s="140" t="s">
        <v>125</v>
      </c>
      <c r="H84" s="138" t="s">
        <v>125</v>
      </c>
      <c r="I84" s="133" t="s">
        <v>166</v>
      </c>
      <c r="J84" s="222">
        <v>21</v>
      </c>
      <c r="K84" s="48" t="s">
        <v>2850</v>
      </c>
      <c r="L84" s="144" t="s">
        <v>2851</v>
      </c>
      <c r="M84" s="142" t="s">
        <v>2852</v>
      </c>
      <c r="N84" s="85">
        <v>0.28000000000000003</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0.3</v>
      </c>
      <c r="L85" s="148">
        <v>0.28000000000000003</v>
      </c>
      <c r="M85" s="149">
        <v>0.28000000000000003</v>
      </c>
      <c r="N85" s="85">
        <v>0</v>
      </c>
      <c r="O85" s="225" t="s">
        <v>2849</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129</v>
      </c>
      <c r="L87" s="244" t="s">
        <v>129</v>
      </c>
      <c r="M87" s="259" t="s">
        <v>129</v>
      </c>
      <c r="N87" s="85">
        <v>0</v>
      </c>
      <c r="O87" s="225" t="s">
        <v>2853</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72" t="s">
        <v>126</v>
      </c>
      <c r="L88" s="244"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72" t="s">
        <v>126</v>
      </c>
      <c r="L89" s="244" t="s">
        <v>126</v>
      </c>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72" t="s">
        <v>126</v>
      </c>
      <c r="L90" s="244"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72" t="s">
        <v>126</v>
      </c>
      <c r="L91" s="244"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72" t="s">
        <v>126</v>
      </c>
      <c r="L92" s="244" t="s">
        <v>126</v>
      </c>
      <c r="M92" s="259"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72" t="s">
        <v>126</v>
      </c>
      <c r="L94" s="244" t="s">
        <v>129</v>
      </c>
      <c r="M94" s="259" t="s">
        <v>129</v>
      </c>
      <c r="N94" s="85">
        <v>0</v>
      </c>
      <c r="O94" s="225" t="s">
        <v>2854</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72" t="s">
        <v>126</v>
      </c>
      <c r="L95" s="244" t="s">
        <v>126</v>
      </c>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72" t="s">
        <v>126</v>
      </c>
      <c r="L96" s="244" t="s">
        <v>126</v>
      </c>
      <c r="M96" s="259"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72" t="s">
        <v>129</v>
      </c>
      <c r="L97" s="244"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7" t="s">
        <v>129</v>
      </c>
      <c r="N99" s="85">
        <v>0</v>
      </c>
      <c r="O99" s="225" t="s">
        <v>2855</v>
      </c>
    </row>
    <row r="100" spans="1:15" s="4" customFormat="1" ht="89.25"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2" t="s">
        <v>125</v>
      </c>
      <c r="M100" s="259" t="s">
        <v>129</v>
      </c>
      <c r="N100" s="584">
        <v>0.39</v>
      </c>
      <c r="O100" s="580" t="s">
        <v>2856</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126</v>
      </c>
      <c r="M101" s="259" t="s">
        <v>129</v>
      </c>
      <c r="N101" s="85">
        <v>0</v>
      </c>
      <c r="O101" s="225" t="s">
        <v>2857</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293"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72" t="s">
        <v>126</v>
      </c>
      <c r="L103" s="244" t="s">
        <v>126</v>
      </c>
      <c r="M103" s="259"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72" t="s">
        <v>126</v>
      </c>
      <c r="L104" s="244" t="s">
        <v>126</v>
      </c>
      <c r="M104" s="259"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72" t="s">
        <v>126</v>
      </c>
      <c r="L105" s="244" t="s">
        <v>126</v>
      </c>
      <c r="M105" s="259"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72" t="s">
        <v>126</v>
      </c>
      <c r="L106" s="244" t="s">
        <v>126</v>
      </c>
      <c r="M106" s="259"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72" t="s">
        <v>126</v>
      </c>
      <c r="L107" s="244" t="s">
        <v>126</v>
      </c>
      <c r="M107" s="259"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72" t="s">
        <v>126</v>
      </c>
      <c r="L108" s="244" t="s">
        <v>126</v>
      </c>
      <c r="M108" s="259"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72" t="s">
        <v>126</v>
      </c>
      <c r="L109" s="244" t="s">
        <v>126</v>
      </c>
      <c r="M109" s="259"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72" t="s">
        <v>126</v>
      </c>
      <c r="L110" s="244" t="s">
        <v>126</v>
      </c>
      <c r="M110" s="259"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72" t="s">
        <v>126</v>
      </c>
      <c r="L111" s="244" t="s">
        <v>126</v>
      </c>
      <c r="M111" s="259"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72" t="s">
        <v>126</v>
      </c>
      <c r="L112" s="244" t="s">
        <v>126</v>
      </c>
      <c r="M112" s="259"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126</v>
      </c>
      <c r="M113" s="259"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t="s">
        <v>125</v>
      </c>
      <c r="M115" s="293"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v>10</v>
      </c>
      <c r="M116" s="142">
        <v>10</v>
      </c>
      <c r="N116" s="85">
        <v>0</v>
      </c>
      <c r="O116" s="225" t="s">
        <v>2842</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144">
        <v>0</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144">
        <v>0</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144">
        <v>0</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129</v>
      </c>
      <c r="M121" s="142"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132" t="s">
        <v>407</v>
      </c>
      <c r="L122" s="144" t="s">
        <v>126</v>
      </c>
      <c r="M122" s="142" t="s">
        <v>407</v>
      </c>
      <c r="N122" s="85">
        <v>0</v>
      </c>
      <c r="O122" s="225" t="s">
        <v>2858</v>
      </c>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132" t="s">
        <v>407</v>
      </c>
      <c r="L123" s="144" t="s">
        <v>126</v>
      </c>
      <c r="M123" s="142"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132" t="s">
        <v>407</v>
      </c>
      <c r="L124" s="144" t="s">
        <v>126</v>
      </c>
      <c r="M124" s="142"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132" t="s">
        <v>407</v>
      </c>
      <c r="L125" s="144" t="s">
        <v>126</v>
      </c>
      <c r="M125" s="142"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132" t="s">
        <v>407</v>
      </c>
      <c r="L126" s="144" t="s">
        <v>126</v>
      </c>
      <c r="M126" s="142"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142"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142"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259" t="s">
        <v>129</v>
      </c>
      <c r="N129" s="250">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0</v>
      </c>
      <c r="L130" s="253">
        <v>8</v>
      </c>
      <c r="M130" s="247">
        <v>8</v>
      </c>
      <c r="N130" s="255">
        <v>7.2727272727272724E-2</v>
      </c>
      <c r="O130" s="225" t="s">
        <v>2859</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2123.75</v>
      </c>
      <c r="L131" s="253">
        <v>9229.0499999999993</v>
      </c>
      <c r="M131" s="284">
        <v>2377.75</v>
      </c>
      <c r="N131" s="256">
        <v>0.3</v>
      </c>
      <c r="O131" s="585" t="s">
        <v>2846</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199530</v>
      </c>
      <c r="L132" s="235">
        <v>221508</v>
      </c>
      <c r="M132" s="269">
        <v>221208</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1.6E-2</v>
      </c>
      <c r="L133" s="484">
        <v>24594</v>
      </c>
      <c r="M133" s="284">
        <v>17615.11</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293"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72" t="s">
        <v>126</v>
      </c>
      <c r="L135" s="141" t="s">
        <v>126</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72" t="s">
        <v>126</v>
      </c>
      <c r="L136" s="141" t="s">
        <v>126</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72" t="s">
        <v>126</v>
      </c>
      <c r="L137" s="141" t="s">
        <v>126</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72"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259"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63" t="s">
        <v>434</v>
      </c>
      <c r="L141" s="141">
        <v>0</v>
      </c>
      <c r="M141" s="259"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63" t="s">
        <v>434</v>
      </c>
      <c r="L142" s="141">
        <v>0</v>
      </c>
      <c r="M142" s="259"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259"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244"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141">
        <v>1</v>
      </c>
      <c r="M145" s="151">
        <v>1</v>
      </c>
      <c r="N145" s="85">
        <v>0</v>
      </c>
      <c r="O145" s="225" t="s">
        <v>2860</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t="s">
        <v>2861</v>
      </c>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246" t="s">
        <v>129</v>
      </c>
      <c r="M147" s="247" t="s">
        <v>129</v>
      </c>
      <c r="N147" s="85">
        <v>0</v>
      </c>
      <c r="O147" s="225" t="s">
        <v>2862</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63" t="s">
        <v>126</v>
      </c>
      <c r="L148" s="246" t="s">
        <v>126</v>
      </c>
      <c r="M148" s="247" t="s">
        <v>126</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246"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126</v>
      </c>
      <c r="L150" s="244" t="s">
        <v>129</v>
      </c>
      <c r="M150" s="259" t="s">
        <v>129</v>
      </c>
      <c r="N150" s="226">
        <v>0.1</v>
      </c>
      <c r="O150" s="225" t="s">
        <v>2863</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434</v>
      </c>
      <c r="L151" s="223" t="s">
        <v>125</v>
      </c>
      <c r="M151" s="142" t="s">
        <v>2864</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8" t="s">
        <v>434</v>
      </c>
      <c r="L152" s="244" t="s">
        <v>129</v>
      </c>
      <c r="M152" s="247" t="s">
        <v>129</v>
      </c>
      <c r="N152" s="226">
        <v>0.1</v>
      </c>
      <c r="O152" s="225" t="s">
        <v>2865</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434</v>
      </c>
      <c r="L153" s="244" t="s">
        <v>126</v>
      </c>
      <c r="M153" s="247" t="s">
        <v>126</v>
      </c>
      <c r="N153" s="226">
        <v>0</v>
      </c>
      <c r="O153" s="225" t="s">
        <v>2866</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8" t="s">
        <v>434</v>
      </c>
      <c r="L154" s="244" t="s">
        <v>126</v>
      </c>
      <c r="M154" s="247" t="s">
        <v>126</v>
      </c>
      <c r="N154" s="226">
        <v>0</v>
      </c>
      <c r="O154" s="225" t="s">
        <v>2867</v>
      </c>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48" t="s">
        <v>434</v>
      </c>
      <c r="L155" s="244" t="s">
        <v>126</v>
      </c>
      <c r="M155" s="247" t="s">
        <v>126</v>
      </c>
      <c r="N155" s="226">
        <v>0</v>
      </c>
      <c r="O155" s="225" t="s">
        <v>2868</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48" t="s">
        <v>434</v>
      </c>
      <c r="L156" s="246" t="s">
        <v>135</v>
      </c>
      <c r="M156" s="247" t="s">
        <v>126</v>
      </c>
      <c r="N156" s="226">
        <v>0</v>
      </c>
      <c r="O156" s="225" t="s">
        <v>2869</v>
      </c>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434</v>
      </c>
      <c r="L157" s="244" t="s">
        <v>126</v>
      </c>
      <c r="M157" s="247" t="s">
        <v>126</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434</v>
      </c>
      <c r="L158" s="244" t="s">
        <v>126</v>
      </c>
      <c r="M158" s="247" t="s">
        <v>126</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8" t="s">
        <v>434</v>
      </c>
      <c r="L159" s="244"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8" t="s">
        <v>434</v>
      </c>
      <c r="L160" s="244" t="s">
        <v>126</v>
      </c>
      <c r="M160" s="259" t="s">
        <v>126</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244" t="s">
        <v>129</v>
      </c>
      <c r="M161" s="259" t="s">
        <v>129</v>
      </c>
      <c r="N161" s="226">
        <v>0.1</v>
      </c>
      <c r="O161" s="225" t="s">
        <v>2870</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2871</v>
      </c>
      <c r="L162" s="223" t="s">
        <v>125</v>
      </c>
      <c r="M162" s="142" t="s">
        <v>2871</v>
      </c>
      <c r="N162" s="85">
        <v>0</v>
      </c>
      <c r="O162" s="225" t="s">
        <v>2872</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4" t="s">
        <v>129</v>
      </c>
      <c r="M163" s="259" t="s">
        <v>129</v>
      </c>
      <c r="N163" s="85">
        <v>0</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226">
        <v>0.1</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63" t="s">
        <v>126</v>
      </c>
      <c r="L165" s="223" t="s">
        <v>125</v>
      </c>
      <c r="M165" s="247" t="s">
        <v>126</v>
      </c>
      <c r="N165" s="226">
        <v>0</v>
      </c>
      <c r="O165" s="585" t="s">
        <v>2873</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126</v>
      </c>
      <c r="L166" s="246" t="s">
        <v>126</v>
      </c>
      <c r="M166" s="247" t="s">
        <v>126</v>
      </c>
      <c r="N166" s="226">
        <v>0</v>
      </c>
      <c r="O166" s="225" t="s">
        <v>2874</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126</v>
      </c>
      <c r="L167" s="246" t="s">
        <v>126</v>
      </c>
      <c r="M167" s="259" t="s">
        <v>126</v>
      </c>
      <c r="N167" s="226">
        <v>0</v>
      </c>
      <c r="O167" s="225" t="s">
        <v>2875</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8" t="s">
        <v>434</v>
      </c>
      <c r="L168" s="223" t="s">
        <v>125</v>
      </c>
      <c r="M168" s="371"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48" t="s">
        <v>434</v>
      </c>
      <c r="L169" s="246" t="s">
        <v>126</v>
      </c>
      <c r="M169" s="371"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48" t="s">
        <v>434</v>
      </c>
      <c r="L170" s="223" t="s">
        <v>125</v>
      </c>
      <c r="M170" s="371" t="s">
        <v>407</v>
      </c>
      <c r="N170" s="226">
        <v>0</v>
      </c>
      <c r="O170" s="225" t="s">
        <v>2876</v>
      </c>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48" t="s">
        <v>434</v>
      </c>
      <c r="L171" s="223" t="s">
        <v>125</v>
      </c>
      <c r="M171" s="371"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48" t="s">
        <v>434</v>
      </c>
      <c r="L172" s="223" t="s">
        <v>125</v>
      </c>
      <c r="M172" s="371"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48" t="s">
        <v>434</v>
      </c>
      <c r="L173" s="223" t="s">
        <v>125</v>
      </c>
      <c r="M173" s="371"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48" t="s">
        <v>434</v>
      </c>
      <c r="L174" s="223" t="s">
        <v>125</v>
      </c>
      <c r="M174" s="371"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48" t="s">
        <v>434</v>
      </c>
      <c r="L175" s="223" t="s">
        <v>125</v>
      </c>
      <c r="M175" s="371"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48" t="s">
        <v>434</v>
      </c>
      <c r="L176" s="223" t="s">
        <v>125</v>
      </c>
      <c r="M176" s="371"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48" t="s">
        <v>434</v>
      </c>
      <c r="L177" s="246" t="s">
        <v>135</v>
      </c>
      <c r="M177" s="371" t="s">
        <v>407</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48" t="s">
        <v>434</v>
      </c>
      <c r="L178" s="246" t="s">
        <v>126</v>
      </c>
      <c r="M178" s="371"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48" t="s">
        <v>434</v>
      </c>
      <c r="L179" s="246" t="s">
        <v>126</v>
      </c>
      <c r="M179" s="371"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48" t="s">
        <v>434</v>
      </c>
      <c r="L180" s="246" t="s">
        <v>135</v>
      </c>
      <c r="M180" s="371"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48" t="s">
        <v>434</v>
      </c>
      <c r="L181" s="246" t="s">
        <v>126</v>
      </c>
      <c r="M181" s="371"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48" t="s">
        <v>434</v>
      </c>
      <c r="L182" s="246" t="s">
        <v>126</v>
      </c>
      <c r="M182" s="371"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48" t="s">
        <v>434</v>
      </c>
      <c r="L183" s="246" t="s">
        <v>126</v>
      </c>
      <c r="M183" s="371"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126</v>
      </c>
      <c r="L184" s="244" t="s">
        <v>126</v>
      </c>
      <c r="M184" s="259" t="s">
        <v>126</v>
      </c>
      <c r="N184" s="226">
        <v>0</v>
      </c>
      <c r="O184" s="225" t="s">
        <v>2877</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126</v>
      </c>
      <c r="L186" s="244" t="s">
        <v>126</v>
      </c>
      <c r="M186" s="259" t="s">
        <v>126</v>
      </c>
      <c r="N186" s="226">
        <v>0</v>
      </c>
      <c r="O186" s="225" t="s">
        <v>2878</v>
      </c>
    </row>
    <row r="187" spans="1:15" s="4" customFormat="1" ht="63.7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259" t="s">
        <v>129</v>
      </c>
      <c r="N187" s="661">
        <v>0.125</v>
      </c>
      <c r="O187" s="225" t="s">
        <v>2879</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72" t="s">
        <v>129</v>
      </c>
      <c r="L188" s="244" t="s">
        <v>129</v>
      </c>
      <c r="M188" s="259" t="s">
        <v>129</v>
      </c>
      <c r="N188" s="661">
        <v>0.125</v>
      </c>
      <c r="O188" s="32" t="s">
        <v>2880</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72" t="s">
        <v>129</v>
      </c>
      <c r="L189" s="244" t="s">
        <v>129</v>
      </c>
      <c r="M189" s="259" t="s">
        <v>129</v>
      </c>
      <c r="N189" s="661">
        <v>0.125</v>
      </c>
      <c r="O189" s="32" t="s">
        <v>2881</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72" t="s">
        <v>129</v>
      </c>
      <c r="L190" s="244" t="s">
        <v>129</v>
      </c>
      <c r="M190" s="259" t="s">
        <v>129</v>
      </c>
      <c r="N190" s="661">
        <v>0.125</v>
      </c>
      <c r="O190" s="32" t="s">
        <v>2882</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72" t="s">
        <v>126</v>
      </c>
      <c r="L191" s="244" t="s">
        <v>126</v>
      </c>
      <c r="M191" s="259" t="s">
        <v>126</v>
      </c>
      <c r="N191" s="226">
        <v>0</v>
      </c>
      <c r="O191" s="225" t="s">
        <v>2878</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72" t="s">
        <v>129</v>
      </c>
      <c r="L192" s="244" t="s">
        <v>129</v>
      </c>
      <c r="M192" s="259" t="s">
        <v>129</v>
      </c>
      <c r="N192" s="661">
        <v>0.125</v>
      </c>
      <c r="O192" s="225" t="s">
        <v>2883</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72" t="s">
        <v>126</v>
      </c>
      <c r="L193" s="244" t="s">
        <v>126</v>
      </c>
      <c r="M193" s="259" t="s">
        <v>126</v>
      </c>
      <c r="N193" s="226">
        <v>0</v>
      </c>
      <c r="O193" s="225" t="s">
        <v>2878</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244" t="s">
        <v>126</v>
      </c>
      <c r="M194" s="259" t="s">
        <v>126</v>
      </c>
      <c r="N194" s="226">
        <v>0</v>
      </c>
      <c r="O194" s="225" t="s">
        <v>2884</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63" t="s">
        <v>434</v>
      </c>
      <c r="L195" s="223" t="s">
        <v>125</v>
      </c>
      <c r="M195" s="371"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371"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2885</v>
      </c>
      <c r="L212" s="223" t="s">
        <v>125</v>
      </c>
      <c r="M212" s="388" t="s">
        <v>2885</v>
      </c>
      <c r="N212" s="85">
        <v>0</v>
      </c>
      <c r="O212" s="585" t="s">
        <v>2886</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4" t="s">
        <v>407</v>
      </c>
      <c r="M213" s="259" t="s">
        <v>126</v>
      </c>
      <c r="N213" s="229">
        <v>0</v>
      </c>
      <c r="O213" s="230" t="s">
        <v>2887</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4"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4"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8" t="s">
        <v>126</v>
      </c>
      <c r="M216" s="259"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59" t="s">
        <v>126</v>
      </c>
      <c r="N221" s="85">
        <v>0</v>
      </c>
      <c r="O221" s="225"/>
    </row>
    <row r="222" spans="1:15" s="4" customFormat="1" ht="89.25" x14ac:dyDescent="0.25">
      <c r="A222" s="82">
        <v>216</v>
      </c>
      <c r="B222" s="133" t="s">
        <v>601</v>
      </c>
      <c r="C222" s="133" t="s">
        <v>664</v>
      </c>
      <c r="D222" s="133" t="s">
        <v>354</v>
      </c>
      <c r="E222" s="122" t="s">
        <v>665</v>
      </c>
      <c r="F222" s="125" t="s">
        <v>666</v>
      </c>
      <c r="G222" s="140" t="s">
        <v>125</v>
      </c>
      <c r="H222" s="138" t="s">
        <v>125</v>
      </c>
      <c r="I222" s="133" t="s">
        <v>265</v>
      </c>
      <c r="J222" s="222">
        <v>55</v>
      </c>
      <c r="K222" s="45" t="s">
        <v>126</v>
      </c>
      <c r="L222" s="443" t="s">
        <v>2888</v>
      </c>
      <c r="M222" s="259" t="s">
        <v>407</v>
      </c>
      <c r="N222" s="85">
        <v>0</v>
      </c>
      <c r="O222" s="225" t="s">
        <v>2889</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126</v>
      </c>
      <c r="M223" s="259" t="s">
        <v>126</v>
      </c>
      <c r="N223" s="226">
        <v>0</v>
      </c>
      <c r="O223" s="585" t="s">
        <v>2890</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129</v>
      </c>
      <c r="L224" s="244" t="s">
        <v>129</v>
      </c>
      <c r="M224" s="259" t="s">
        <v>129</v>
      </c>
      <c r="N224" s="226">
        <v>0.1</v>
      </c>
      <c r="O224" s="225" t="s">
        <v>2891</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129</v>
      </c>
      <c r="L225" s="223" t="s">
        <v>125</v>
      </c>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129</v>
      </c>
      <c r="L226" s="223" t="s">
        <v>125</v>
      </c>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129</v>
      </c>
      <c r="L227" s="223" t="s">
        <v>125</v>
      </c>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129</v>
      </c>
      <c r="L228" s="223" t="s">
        <v>125</v>
      </c>
      <c r="M228" s="259"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t="s">
        <v>2892</v>
      </c>
      <c r="L229" s="235">
        <v>0</v>
      </c>
      <c r="M229" s="269">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35">
        <v>0</v>
      </c>
      <c r="M230" s="269">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244" t="s">
        <v>126</v>
      </c>
      <c r="M232" s="259" t="s">
        <v>126</v>
      </c>
      <c r="N232" s="85">
        <v>0</v>
      </c>
      <c r="O232" s="225"/>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244" t="s">
        <v>126</v>
      </c>
      <c r="M233" s="259" t="s">
        <v>129</v>
      </c>
      <c r="N233" s="85">
        <v>0</v>
      </c>
      <c r="O233" s="586" t="s">
        <v>2893</v>
      </c>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126</v>
      </c>
      <c r="M234" s="259"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126</v>
      </c>
      <c r="L236" s="244" t="s">
        <v>126</v>
      </c>
      <c r="M236" s="259"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126</v>
      </c>
      <c r="M237" s="259"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259" t="s">
        <v>129</v>
      </c>
      <c r="N238" s="85">
        <v>0</v>
      </c>
      <c r="O238" s="225" t="s">
        <v>2894</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259"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59" t="s">
        <v>126</v>
      </c>
      <c r="N243" s="85">
        <v>0</v>
      </c>
      <c r="O243" s="225" t="s">
        <v>2895</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259" t="s">
        <v>129</v>
      </c>
      <c r="N244" s="85">
        <v>0</v>
      </c>
      <c r="O244" s="225" t="s">
        <v>2896</v>
      </c>
    </row>
    <row r="245" spans="1:15" s="4" customFormat="1" ht="63.75" x14ac:dyDescent="0.25">
      <c r="A245" s="82">
        <v>239</v>
      </c>
      <c r="B245" s="133" t="s">
        <v>601</v>
      </c>
      <c r="C245" s="133" t="s">
        <v>664</v>
      </c>
      <c r="D245" s="133" t="s">
        <v>712</v>
      </c>
      <c r="E245" s="122">
        <v>76</v>
      </c>
      <c r="F245" s="125" t="s">
        <v>713</v>
      </c>
      <c r="G245" s="1422">
        <v>46</v>
      </c>
      <c r="H245" s="152">
        <v>0.1</v>
      </c>
      <c r="I245" s="133" t="s">
        <v>177</v>
      </c>
      <c r="J245" s="222" t="s">
        <v>125</v>
      </c>
      <c r="K245" s="63" t="s">
        <v>126</v>
      </c>
      <c r="L245" s="223" t="s">
        <v>125</v>
      </c>
      <c r="M245" s="259" t="s">
        <v>126</v>
      </c>
      <c r="N245" s="226">
        <v>0</v>
      </c>
      <c r="O245" s="225" t="s">
        <v>2897</v>
      </c>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259"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259" t="s">
        <v>129</v>
      </c>
      <c r="N247" s="85">
        <v>0</v>
      </c>
      <c r="O247" s="225" t="s">
        <v>2898</v>
      </c>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59"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59" t="s">
        <v>126</v>
      </c>
      <c r="N249" s="85">
        <v>0</v>
      </c>
      <c r="O249" s="225" t="s">
        <v>2899</v>
      </c>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259" t="s">
        <v>126</v>
      </c>
      <c r="N250" s="226">
        <v>0</v>
      </c>
      <c r="O250" s="225" t="s">
        <v>2387</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434</v>
      </c>
      <c r="L251" s="244" t="s">
        <v>126</v>
      </c>
      <c r="M251" s="259"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434</v>
      </c>
      <c r="L252" s="244" t="s">
        <v>126</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434</v>
      </c>
      <c r="L253" s="244" t="s">
        <v>126</v>
      </c>
      <c r="M253" s="259"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434</v>
      </c>
      <c r="L254" s="244" t="s">
        <v>126</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244" t="s">
        <v>126</v>
      </c>
      <c r="M255" s="259" t="s">
        <v>126</v>
      </c>
      <c r="N255" s="226">
        <v>0</v>
      </c>
      <c r="O255" s="225" t="s">
        <v>2082</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259" t="s">
        <v>129</v>
      </c>
      <c r="N256" s="226">
        <v>0.1</v>
      </c>
      <c r="O256" s="225" t="s">
        <v>2900</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259" t="s">
        <v>129</v>
      </c>
      <c r="N257" s="226">
        <v>0.1</v>
      </c>
      <c r="O257" s="225" t="s">
        <v>2901</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94">
        <v>0.01</v>
      </c>
      <c r="L258" s="265">
        <v>0.04</v>
      </c>
      <c r="M258" s="295">
        <v>0.04</v>
      </c>
      <c r="N258" s="226">
        <v>0.2</v>
      </c>
      <c r="O258" s="225" t="s">
        <v>2902</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2797</v>
      </c>
      <c r="M259" s="269">
        <v>2797</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3494</v>
      </c>
      <c r="L260" s="235">
        <v>3494</v>
      </c>
      <c r="M260" s="269">
        <v>3494</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72" t="s">
        <v>129</v>
      </c>
      <c r="L262" s="244" t="s">
        <v>129</v>
      </c>
      <c r="M262" s="259" t="s">
        <v>129</v>
      </c>
      <c r="N262" s="1535">
        <v>0.3</v>
      </c>
      <c r="O262" s="225" t="s">
        <v>2903</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87" t="s">
        <v>126</v>
      </c>
      <c r="L263" s="588" t="s">
        <v>126</v>
      </c>
      <c r="M263" s="589" t="s">
        <v>126</v>
      </c>
      <c r="N263" s="1605"/>
      <c r="O263" s="590"/>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72" t="s">
        <v>129</v>
      </c>
      <c r="L264" s="591" t="s">
        <v>129</v>
      </c>
      <c r="M264" s="592" t="s">
        <v>129</v>
      </c>
      <c r="N264" s="1604">
        <v>0.3</v>
      </c>
      <c r="O264" s="593" t="s">
        <v>2904</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94" t="s">
        <v>129</v>
      </c>
      <c r="L265" s="595" t="s">
        <v>129</v>
      </c>
      <c r="M265" s="596" t="s">
        <v>129</v>
      </c>
      <c r="N265" s="1536"/>
      <c r="O265" s="597" t="s">
        <v>2905</v>
      </c>
    </row>
    <row r="266" spans="1:15" x14ac:dyDescent="0.25">
      <c r="N266" s="9"/>
      <c r="O266" s="598"/>
    </row>
    <row r="267" spans="1:15" x14ac:dyDescent="0.25">
      <c r="O267" s="598"/>
    </row>
    <row r="268" spans="1:15" x14ac:dyDescent="0.25">
      <c r="O268" s="598"/>
    </row>
    <row r="269" spans="1:15" x14ac:dyDescent="0.25">
      <c r="O269" s="598"/>
    </row>
    <row r="270" spans="1:15" x14ac:dyDescent="0.25">
      <c r="O270" s="598"/>
    </row>
    <row r="271" spans="1:15" x14ac:dyDescent="0.25">
      <c r="N271" s="344"/>
    </row>
  </sheetData>
  <sheetProtection formatCells="0" formatColumns="0" formatRows="0" insertColumns="0" insertHyperlinks="0"/>
  <mergeCells count="36">
    <mergeCell ref="A1:O1"/>
    <mergeCell ref="N11:N12"/>
    <mergeCell ref="N7:N8"/>
    <mergeCell ref="H7:H8"/>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G197:G211"/>
    <mergeCell ref="G225:G228"/>
    <mergeCell ref="G264:G265"/>
    <mergeCell ref="H264:H265"/>
    <mergeCell ref="N264:N265"/>
    <mergeCell ref="G245:G249"/>
    <mergeCell ref="G250:G254"/>
    <mergeCell ref="G262:G263"/>
    <mergeCell ref="H262:H263"/>
    <mergeCell ref="N262:N263"/>
  </mergeCells>
  <dataValidations count="9">
    <dataValidation allowBlank="1" showInputMessage="1" showErrorMessage="1" sqref="K229:K230 K79 K61 K258:K259" xr:uid="{7621E7A7-D319-459B-8408-3347A3E17C23}"/>
    <dataValidation type="list" allowBlank="1" showInputMessage="1" showErrorMessage="1" sqref="N258" xr:uid="{A3F71EA6-6C51-471F-A848-7686E0B8DC09}">
      <formula1>"0%,20%"</formula1>
    </dataValidation>
    <dataValidation type="list" allowBlank="1" showInputMessage="1" showErrorMessage="1" sqref="N131" xr:uid="{16AA0383-825F-430C-9C44-960E7134744B}">
      <formula1>"0%,30%"</formula1>
    </dataValidation>
    <dataValidation type="list" allowBlank="1" showInputMessage="1" showErrorMessage="1" sqref="N100" xr:uid="{CE545B31-F929-4A60-905F-0856B39FE5F7}">
      <formula1>"0%,20%,39%,50%"</formula1>
    </dataValidation>
    <dataValidation type="whole" allowBlank="1" showInputMessage="1" showErrorMessage="1" sqref="I130 L231 K130:M130 L185:M185 L235:M235 M197 L261:M261 K114:M114 K102 K20 K67:K68 K74:K78 K134 K145 K43 M102 M134" xr:uid="{5A8441A0-C023-4462-BF62-B87B0FE8926F}">
      <formula1>0</formula1>
      <formula2>10000000</formula2>
    </dataValidation>
    <dataValidation type="list" allowBlank="1" showInputMessage="1" showErrorMessage="1" sqref="L94:M97 K140:K143 K135:K138 K114:M114 K147:K149 K45:K56 K195:K196 K98:K101 K232:K234 K198:K211 K223 K226:K228 K244:K249 K163:K166 K103:K112" xr:uid="{973F59D3-E577-455A-AFCD-19C128D5933D}">
      <formula1>"SI,NO,NO APLICA"</formula1>
    </dataValidation>
    <dataValidation type="list" allowBlank="1" showInputMessage="1" showErrorMessage="1" sqref="I129 M11:M16 K262:M265 K184:M184 L152:L155 L214:L215 K150:M150 K69:M69 K144:M144 M167 K35:K37 L45:M55 K57:M57 M18:M19 L163:M163 K65:M65 K129:M129 K21:M21 K256:M257 L223:L224 M217:M221 L236:L238 M23:M24 K186:M194 M223:M225 M231 K161:M161 K7:K9 K63 K66 K71 K73 K18:K19 K59 K23:K24 K11:K12 K14:K16 K231 K94:K97 K26:K33 K39:K41 K213:K221 K250 K224:K225 K236:K242 K87:M92 M7:M9 K167 L157:L160 M236:M244" xr:uid="{6DBDD736-3DD6-47DA-B896-098F13A14F04}">
      <formula1>"SI,NO"</formula1>
    </dataValidation>
    <dataValidation type="list" allowBlank="1" showInputMessage="1" showErrorMessage="1" sqref="L135:M139 L98:M98 M159:M160 L103:M113 M100:M101 L101" xr:uid="{CAC4E7EE-AEB7-4A79-9AA0-90E3BA22C088}">
      <formula1>"SI,NO,NO APLICA,VACIO"</formula1>
    </dataValidation>
    <dataValidation type="list" allowBlank="1" showInputMessage="1" showErrorMessage="1" sqref="L36:L37 M198:M211 L181:L183 L63:M63 L250:L255 L232:M234 M152:M158 M59 M213:M215 M73 L166:L167 M66 L99:M99 L147:M149 L169 M25:M33 L216:M216 M245:M255 M71 L39:M41 M140:M143 M35:M37 L178:L179 M164:M166 M226:M228" xr:uid="{39FEB2B7-2FFE-401C-94F4-EB2C64045AF4}">
      <formula1>"SI,NO,VACIO"</formula1>
    </dataValidation>
  </dataValidations>
  <hyperlinks>
    <hyperlink ref="O35" r:id="rId1" display="https://secretariageneral.gov.co/sites/default/files/instrumentos_gestion_informacion/pgd_v5_2021-2021.pdf" xr:uid="{FBB6F504-636E-43F6-9EFE-A33A522B2347}"/>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1:V91"/>
  <sheetViews>
    <sheetView showGridLines="0" topLeftCell="G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5.140625" style="198" customWidth="1"/>
    <col min="7" max="7" width="11.42578125" style="198" bestFit="1"/>
    <col min="8" max="8" width="13.140625" style="198" bestFit="1" customWidth="1"/>
    <col min="9" max="9" width="12" style="198" customWidth="1"/>
    <col min="10" max="10" width="12.5703125" style="198" bestFit="1" customWidth="1"/>
    <col min="11" max="11" width="30.710937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0.74</v>
      </c>
      <c r="E2" s="1446" t="s">
        <v>775</v>
      </c>
      <c r="F2" s="1443" t="s">
        <v>121</v>
      </c>
      <c r="G2" s="1503">
        <v>0.3</v>
      </c>
      <c r="H2" s="1506">
        <f>+M6</f>
        <v>1</v>
      </c>
      <c r="I2" s="1499">
        <f>+O6</f>
        <v>0.6</v>
      </c>
      <c r="J2" s="1499">
        <f>+I2/H2</f>
        <v>0.6</v>
      </c>
      <c r="K2" s="25" t="s">
        <v>776</v>
      </c>
      <c r="L2" s="25" t="s">
        <v>777</v>
      </c>
      <c r="M2" s="159">
        <v>0.4</v>
      </c>
      <c r="N2" s="160">
        <f>+M2*G2*C2</f>
        <v>3.5999999999999997E-2</v>
      </c>
      <c r="O2" s="161">
        <f>+'1023 PERS. Ver.'!N7</f>
        <v>0.4</v>
      </c>
      <c r="Q2" s="301" t="s">
        <v>778</v>
      </c>
      <c r="R2" s="302" t="s">
        <v>2520</v>
      </c>
      <c r="S2" s="302" t="s">
        <v>2520</v>
      </c>
      <c r="T2" s="302" t="s">
        <v>2520</v>
      </c>
      <c r="U2" s="302" t="s">
        <v>2520</v>
      </c>
      <c r="V2" s="302" t="s">
        <v>1590</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+'1023 PERS. Ver.'!N11</f>
        <v>0</v>
      </c>
      <c r="Q3" s="301" t="s">
        <v>786</v>
      </c>
      <c r="R3" s="302" t="s">
        <v>2521</v>
      </c>
      <c r="S3" s="302" t="s">
        <v>2521</v>
      </c>
      <c r="T3" s="302" t="s">
        <v>2521</v>
      </c>
      <c r="U3" s="302" t="s">
        <v>2521</v>
      </c>
      <c r="V3" s="302" t="s">
        <v>1693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+'1023 PERS. Ver.'!N17</f>
        <v>0.05</v>
      </c>
      <c r="Q4" s="301" t="s">
        <v>791</v>
      </c>
      <c r="R4" s="302" t="s">
        <v>2522</v>
      </c>
      <c r="S4" s="302" t="s">
        <v>2522</v>
      </c>
      <c r="T4" s="302" t="s">
        <v>2522</v>
      </c>
      <c r="U4" s="302" t="s">
        <v>2522</v>
      </c>
      <c r="V4" s="302" t="s">
        <v>2906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+'1023 PERS. Ver.'!N20</f>
        <v>0.15</v>
      </c>
      <c r="Q5" s="301" t="s">
        <v>799</v>
      </c>
      <c r="R5" s="301">
        <v>0.4</v>
      </c>
      <c r="S5" s="301">
        <v>0.47</v>
      </c>
      <c r="T5" s="301">
        <v>0.32</v>
      </c>
      <c r="U5" s="301">
        <v>0.46</v>
      </c>
      <c r="V5" s="301">
        <f>+D91</f>
        <v>0.50180144444444452</v>
      </c>
    </row>
    <row r="6" spans="1:22" ht="15.75" thickBot="1" x14ac:dyDescent="0.3">
      <c r="A6" s="1426"/>
      <c r="B6" s="1429"/>
      <c r="C6" s="1461"/>
      <c r="D6" s="1458"/>
      <c r="E6" s="1448"/>
      <c r="F6" s="1445"/>
      <c r="G6" s="1505"/>
      <c r="H6" s="1508"/>
      <c r="I6" s="1501"/>
      <c r="J6" s="1502"/>
      <c r="K6" s="97" t="s">
        <v>800</v>
      </c>
      <c r="L6" s="98">
        <f>+O6/M6</f>
        <v>0.6</v>
      </c>
      <c r="M6" s="99">
        <f>SUM(M2:M5)</f>
        <v>1</v>
      </c>
      <c r="N6" s="100">
        <f>SUM(N2:N5)</f>
        <v>0.09</v>
      </c>
      <c r="O6" s="73">
        <f>+O2+O3+O4+O5</f>
        <v>0.6</v>
      </c>
    </row>
    <row r="7" spans="1:22" ht="15" customHeight="1" x14ac:dyDescent="0.25">
      <c r="A7" s="1426"/>
      <c r="B7" s="1429"/>
      <c r="C7" s="1461"/>
      <c r="D7" s="1458"/>
      <c r="E7" s="1440" t="s">
        <v>801</v>
      </c>
      <c r="F7" s="1443" t="s">
        <v>802</v>
      </c>
      <c r="G7" s="1503">
        <v>0.35</v>
      </c>
      <c r="H7" s="1506">
        <f>+M11</f>
        <v>1</v>
      </c>
      <c r="I7" s="1499">
        <f>+O11</f>
        <v>0.8</v>
      </c>
      <c r="J7" s="1499">
        <f>+I7/H7</f>
        <v>0.8</v>
      </c>
      <c r="K7" s="25" t="s">
        <v>803</v>
      </c>
      <c r="L7" s="25" t="s">
        <v>804</v>
      </c>
      <c r="M7" s="159">
        <v>0.1</v>
      </c>
      <c r="N7" s="160">
        <f>+M7*G7*C2</f>
        <v>1.0499999999999999E-2</v>
      </c>
      <c r="O7" s="161">
        <f>+'1023 PERS.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+'1023 PERS.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+'1023 PERS.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+'1023 PERS. Ver.'!N43</f>
        <v>0.3</v>
      </c>
    </row>
    <row r="11" spans="1:22" ht="15.75" thickBot="1" x14ac:dyDescent="0.3">
      <c r="A11" s="1426"/>
      <c r="B11" s="1429"/>
      <c r="C11" s="1461"/>
      <c r="D11" s="1458"/>
      <c r="E11" s="1442"/>
      <c r="F11" s="1445"/>
      <c r="G11" s="1505"/>
      <c r="H11" s="1508"/>
      <c r="I11" s="1501"/>
      <c r="J11" s="1502"/>
      <c r="K11" s="97" t="s">
        <v>800</v>
      </c>
      <c r="L11" s="98">
        <f>+O11/M11</f>
        <v>0.8</v>
      </c>
      <c r="M11" s="99">
        <f>SUM(M7:M10)</f>
        <v>1</v>
      </c>
      <c r="N11" s="100">
        <f>SUM(N7:N10)</f>
        <v>0.105</v>
      </c>
      <c r="O11" s="73">
        <f>+O7+O8+O9+O10</f>
        <v>0.8</v>
      </c>
    </row>
    <row r="12" spans="1:22" ht="15.7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+'1023 PERS.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+'1023 PERS.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+'1023 PERS.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+'1023 PERS. Ver.'!N63</f>
        <v>0.3</v>
      </c>
    </row>
    <row r="16" spans="1:22" ht="15.75"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0.40067171717171723</v>
      </c>
      <c r="E17" s="1440" t="s">
        <v>821</v>
      </c>
      <c r="F17" s="1443" t="s">
        <v>294</v>
      </c>
      <c r="G17" s="1503">
        <v>0.15</v>
      </c>
      <c r="H17" s="1506">
        <f>+M20</f>
        <v>1</v>
      </c>
      <c r="I17" s="1509">
        <f>+O20</f>
        <v>0.25303030303030305</v>
      </c>
      <c r="J17" s="1512">
        <f>+I17/H17</f>
        <v>0.25303030303030305</v>
      </c>
      <c r="K17" s="25" t="s">
        <v>822</v>
      </c>
      <c r="L17" s="25" t="s">
        <v>804</v>
      </c>
      <c r="M17" s="167">
        <v>0.1</v>
      </c>
      <c r="N17" s="168">
        <f>+M17*G17*C17</f>
        <v>8.2500000000000004E-3</v>
      </c>
      <c r="O17" s="169">
        <f>+'1023 PERS.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+'1023 PERS.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+'1023 PERS. Ver.'!N68</f>
        <v>0.10303030303030303</v>
      </c>
    </row>
    <row r="20" spans="1:15" ht="15.75" thickBot="1" x14ac:dyDescent="0.3">
      <c r="A20" s="1441"/>
      <c r="B20" s="1452"/>
      <c r="C20" s="1455"/>
      <c r="D20" s="1458"/>
      <c r="E20" s="1442"/>
      <c r="F20" s="1445"/>
      <c r="G20" s="1505"/>
      <c r="H20" s="1508"/>
      <c r="I20" s="1511"/>
      <c r="J20" s="1514"/>
      <c r="K20" s="97" t="s">
        <v>800</v>
      </c>
      <c r="L20" s="98">
        <f>+O20/M20</f>
        <v>0.25303030303030305</v>
      </c>
      <c r="M20" s="99">
        <f>SUM(M17:M19)</f>
        <v>1</v>
      </c>
      <c r="N20" s="100">
        <f>SUM(N17:N19)</f>
        <v>8.2500000000000004E-2</v>
      </c>
      <c r="O20" s="174">
        <f>+O17+O18+O19</f>
        <v>0.25303030303030305</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+'1023 PERS.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+'1023 PERS.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+'1023 PERS.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+'1023 PERS.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0.47272727272727272</v>
      </c>
      <c r="J27" s="1499">
        <f>+I27/H27</f>
        <v>0.47272727272727272</v>
      </c>
      <c r="K27" s="28" t="s">
        <v>840</v>
      </c>
      <c r="L27" s="28" t="s">
        <v>841</v>
      </c>
      <c r="M27" s="179">
        <v>0.1</v>
      </c>
      <c r="N27" s="180">
        <f>+M27*G$27*C$17</f>
        <v>1.1000000000000003E-2</v>
      </c>
      <c r="O27" s="177">
        <f>+'1023 PERS.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+'1023 PERS. Ver.'!N130</f>
        <v>7.2727272727272724E-2</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+'1023 PERS. Ver.'!N131</f>
        <v>0.3</v>
      </c>
    </row>
    <row r="30" spans="1:15" ht="15.75" thickBot="1" x14ac:dyDescent="0.3">
      <c r="A30" s="1441"/>
      <c r="B30" s="1452"/>
      <c r="C30" s="1455"/>
      <c r="D30" s="1458"/>
      <c r="E30" s="1442"/>
      <c r="F30" s="1445"/>
      <c r="G30" s="1505"/>
      <c r="H30" s="1508"/>
      <c r="I30" s="1501"/>
      <c r="J30" s="1502"/>
      <c r="K30" s="97" t="s">
        <v>800</v>
      </c>
      <c r="L30" s="98">
        <f>+O30/M30</f>
        <v>0.47272727272727272</v>
      </c>
      <c r="M30" s="99">
        <f>SUM(M27:M29)</f>
        <v>1</v>
      </c>
      <c r="N30" s="100">
        <f>SUM(N27:N29)</f>
        <v>0.11000000000000001</v>
      </c>
      <c r="O30" s="174">
        <f>+O27+O28+O29</f>
        <v>0.47272727272727272</v>
      </c>
    </row>
    <row r="31" spans="1:15" ht="15" customHeight="1" x14ac:dyDescent="0.25">
      <c r="A31" s="1441"/>
      <c r="B31" s="1452"/>
      <c r="C31" s="1455"/>
      <c r="D31" s="1458"/>
      <c r="E31" s="1440" t="s">
        <v>846</v>
      </c>
      <c r="F31" s="1443" t="s">
        <v>847</v>
      </c>
      <c r="G31" s="1503">
        <v>0.1</v>
      </c>
      <c r="H31" s="1506">
        <f>SUM(M31:M33)</f>
        <v>0.45</v>
      </c>
      <c r="I31" s="1499">
        <f>SUM(O31+O32+O33)</f>
        <v>0.2</v>
      </c>
      <c r="J31" s="1499">
        <f>+I31/H31</f>
        <v>0.44444444444444448</v>
      </c>
      <c r="K31" s="28" t="s">
        <v>848</v>
      </c>
      <c r="L31" s="28" t="s">
        <v>804</v>
      </c>
      <c r="M31" s="179">
        <v>0.1</v>
      </c>
      <c r="N31" s="180">
        <f>+(M31/H31)*G$31*C$17</f>
        <v>1.2222222222222226E-2</v>
      </c>
      <c r="O31" s="177">
        <f>+'1023 PERS.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+'1023 PERS.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+'1023 PERS.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+'1023 PERS.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+'1023 PERS.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+'1023 PERS. Ver.'!N156</f>
        <v>0</v>
      </c>
    </row>
    <row r="37" spans="1:15" ht="15.75" thickBot="1" x14ac:dyDescent="0.3">
      <c r="A37" s="1441"/>
      <c r="B37" s="1452"/>
      <c r="C37" s="1455"/>
      <c r="D37" s="1458"/>
      <c r="E37" s="1442"/>
      <c r="F37" s="1445"/>
      <c r="G37" s="1505"/>
      <c r="H37" s="1508"/>
      <c r="I37" s="1501"/>
      <c r="J37" s="1502"/>
      <c r="K37" s="97" t="s">
        <v>800</v>
      </c>
      <c r="L37" s="98">
        <f>+O37/M37</f>
        <v>0.2</v>
      </c>
      <c r="M37" s="99">
        <f>SUM(M31:M36)</f>
        <v>1</v>
      </c>
      <c r="N37" s="100">
        <f>SUM(N31:N33)</f>
        <v>5.5000000000000014E-2</v>
      </c>
      <c r="O37" s="174">
        <f>+O31+O32+O33+O34+O35+O36</f>
        <v>0.2</v>
      </c>
    </row>
    <row r="38" spans="1:15" ht="15" customHeight="1" x14ac:dyDescent="0.25">
      <c r="A38" s="1441"/>
      <c r="B38" s="1452"/>
      <c r="C38" s="1455"/>
      <c r="D38" s="1458"/>
      <c r="E38" s="1440" t="s">
        <v>859</v>
      </c>
      <c r="F38" s="1443" t="s">
        <v>860</v>
      </c>
      <c r="G38" s="1503">
        <v>0.2</v>
      </c>
      <c r="H38" s="1506">
        <f>SUM(M38:M41)</f>
        <v>0.54999999999999993</v>
      </c>
      <c r="I38" s="1499">
        <f>SUM(O38+O39+O40+O41)</f>
        <v>0.2</v>
      </c>
      <c r="J38" s="1499">
        <f>+I38/H38</f>
        <v>0.3636363636363637</v>
      </c>
      <c r="K38" s="28" t="s">
        <v>861</v>
      </c>
      <c r="L38" s="28" t="s">
        <v>804</v>
      </c>
      <c r="M38" s="179">
        <v>0.1</v>
      </c>
      <c r="N38" s="180">
        <f>+(M38/H38)*G$38*C$17</f>
        <v>2.0000000000000004E-2</v>
      </c>
      <c r="O38" s="177">
        <f>+'1023 PERS.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+'1023 PERS.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+'1023 PERS.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+'1023 PERS.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+'1023 PERS.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+'1023 PERS.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+'1023 PERS. Ver.'!N255</f>
        <v>0</v>
      </c>
    </row>
    <row r="45" spans="1:15" ht="15.75" thickBot="1" x14ac:dyDescent="0.3">
      <c r="A45" s="1441"/>
      <c r="B45" s="1452"/>
      <c r="C45" s="1455"/>
      <c r="D45" s="1458"/>
      <c r="E45" s="1442"/>
      <c r="F45" s="1445"/>
      <c r="G45" s="1505"/>
      <c r="H45" s="1508"/>
      <c r="I45" s="1501"/>
      <c r="J45" s="1502"/>
      <c r="K45" s="97" t="s">
        <v>800</v>
      </c>
      <c r="L45" s="98">
        <f>+O45/M45</f>
        <v>0.20000000000000004</v>
      </c>
      <c r="M45" s="99">
        <f>SUM(M38:M44)</f>
        <v>0.99999999999999989</v>
      </c>
      <c r="N45" s="100">
        <f>SUM(N38:N41)</f>
        <v>0.11000000000000001</v>
      </c>
      <c r="O45" s="174">
        <f>+O38+O39+O40+O41+O42+O43+O44</f>
        <v>0.2</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+'1023 PERS.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+'1023 PERS.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+'1023 PERS.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+'1023 PERS.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+'1023 PERS.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+'1023 PERS.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+'1023 PERS. 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0.625</v>
      </c>
      <c r="J54" s="1519">
        <f>+I54/H54</f>
        <v>0.625</v>
      </c>
      <c r="K54" s="28" t="s">
        <v>891</v>
      </c>
      <c r="L54" s="28" t="s">
        <v>581</v>
      </c>
      <c r="M54" s="180">
        <v>0.125</v>
      </c>
      <c r="N54" s="176">
        <f t="shared" ref="N54:N61" si="0">+M54*G$54*C$17</f>
        <v>6.8750000000000009E-3</v>
      </c>
      <c r="O54" s="177">
        <f>+'1023 PERS. Ver.'!N186</f>
        <v>0</v>
      </c>
    </row>
    <row r="55" spans="1:15" x14ac:dyDescent="0.25">
      <c r="A55" s="1441"/>
      <c r="B55" s="1452"/>
      <c r="C55" s="1455"/>
      <c r="D55" s="1458"/>
      <c r="E55" s="1441"/>
      <c r="F55" s="1444"/>
      <c r="G55" s="1504"/>
      <c r="H55" s="1526"/>
      <c r="I55" s="1529"/>
      <c r="J55" s="1520"/>
      <c r="K55" s="26" t="s">
        <v>892</v>
      </c>
      <c r="L55" s="26" t="s">
        <v>339</v>
      </c>
      <c r="M55" s="162">
        <v>0.125</v>
      </c>
      <c r="N55" s="21">
        <f t="shared" si="0"/>
        <v>6.8750000000000009E-3</v>
      </c>
      <c r="O55" s="170">
        <f>+'1023 PERS.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+'1023 PERS.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+'1023 PERS.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+'1023 PERS.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+'1023 PERS.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+'1023 PERS.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+'1023 PERS. Ver.'!N193</f>
        <v>0</v>
      </c>
    </row>
    <row r="62" spans="1:15" ht="15.75" thickBot="1" x14ac:dyDescent="0.3">
      <c r="A62" s="1450"/>
      <c r="B62" s="1453"/>
      <c r="C62" s="1456"/>
      <c r="D62" s="1459"/>
      <c r="E62" s="1450"/>
      <c r="F62" s="1477"/>
      <c r="G62" s="1525"/>
      <c r="H62" s="1527"/>
      <c r="I62" s="1530"/>
      <c r="J62" s="1521"/>
      <c r="K62" s="97" t="s">
        <v>800</v>
      </c>
      <c r="L62" s="98">
        <f>+O62/M62</f>
        <v>0.625</v>
      </c>
      <c r="M62" s="99">
        <f>SUM(M54:M61)</f>
        <v>1</v>
      </c>
      <c r="N62" s="100">
        <f>SUM(N54:N61)</f>
        <v>5.5E-2</v>
      </c>
      <c r="O62" s="174">
        <f>+O54+O55+O56+O57+O58+O59+O60+O61</f>
        <v>0.625</v>
      </c>
    </row>
    <row r="63" spans="1:15" ht="15" customHeight="1" x14ac:dyDescent="0.25">
      <c r="A63" s="1440">
        <v>3</v>
      </c>
      <c r="B63" s="1484" t="s">
        <v>899</v>
      </c>
      <c r="C63" s="1486">
        <v>0.1</v>
      </c>
      <c r="D63" s="1488">
        <f>+(J63*G63)+(J82*G82)+(J83*G83)+(J84*G84)</f>
        <v>9.4320000000000001E-2</v>
      </c>
      <c r="E63" s="1492" t="s">
        <v>133</v>
      </c>
      <c r="F63" s="1443" t="s">
        <v>900</v>
      </c>
      <c r="G63" s="1503">
        <v>0.3</v>
      </c>
      <c r="H63" s="1516">
        <f>+M81</f>
        <v>1</v>
      </c>
      <c r="I63" s="1528">
        <f>+O81</f>
        <v>0.31440000000000001</v>
      </c>
      <c r="J63" s="1519">
        <f>+I63/H63</f>
        <v>0.31440000000000001</v>
      </c>
      <c r="K63" s="28" t="s">
        <v>136</v>
      </c>
      <c r="L63" s="28" t="s">
        <v>804</v>
      </c>
      <c r="M63" s="179">
        <v>0.1</v>
      </c>
      <c r="N63" s="176">
        <f>+M63*G$63*C$63</f>
        <v>3.0000000000000001E-3</v>
      </c>
      <c r="O63" s="177">
        <f>+'1023 PERS.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+'1023 PERS.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+'1023 PERS.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+'1023 PERS.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+'1023 PERS.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+'1023 PERS.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+'1023 PERS.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+'1023 PERS.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+'1023 PERS.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+'1023 PERS.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+'1023 PERS.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+'1023 PERS.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+'1023 PERS.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+'1023 PERS.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+'1023 PERS.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+'1023 PERS.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+'1023 PERS.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+'1023 PERS. Ver.'!N223</f>
        <v>0</v>
      </c>
    </row>
    <row r="81" spans="1:15" ht="15.75" thickBot="1" x14ac:dyDescent="0.3">
      <c r="A81" s="1441"/>
      <c r="B81" s="1452"/>
      <c r="C81" s="1455"/>
      <c r="D81" s="1490"/>
      <c r="E81" s="1494"/>
      <c r="F81" s="1445"/>
      <c r="G81" s="1505"/>
      <c r="H81" s="1518"/>
      <c r="I81" s="1533"/>
      <c r="J81" s="1531"/>
      <c r="K81" s="97" t="s">
        <v>800</v>
      </c>
      <c r="L81" s="98">
        <f>+O81/M81</f>
        <v>0.31440000000000001</v>
      </c>
      <c r="M81" s="99">
        <f>SUM(M63:M80)</f>
        <v>1</v>
      </c>
      <c r="N81" s="100">
        <f>SUM(N63:N80)</f>
        <v>0.03</v>
      </c>
      <c r="O81" s="174">
        <f>SUM(O63+O64+O65+O66+O67+O68+O69+O70+O71+O72+O73+O74+O75+O76+O77+O78+O79+O80)</f>
        <v>0.31440000000000001</v>
      </c>
    </row>
    <row r="82" spans="1:15" ht="32.25" customHeight="1"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32.25" customHeight="1"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32.25" customHeight="1"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+'1023 PERS.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+'1023 PERS.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+'1023 PERS.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42"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+'1023 PERS.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+'1023 PERS. Ver.'!N264</f>
        <v>0.3</v>
      </c>
    </row>
    <row r="91" spans="1:15" x14ac:dyDescent="0.25">
      <c r="C91" s="199">
        <v>2022</v>
      </c>
      <c r="D91" s="200">
        <f>+(C2*D2)+(C17*D17)+(C63*D63)+(C85*D85)</f>
        <v>0.50180144444444452</v>
      </c>
      <c r="M91" s="201"/>
      <c r="N91" s="200">
        <f>+N6+N11+N16+N20+N26+N30+N37+N45+N53+N62+N81+N82+N83+N84+N88+N89+N90</f>
        <v>1.0000000000000002</v>
      </c>
      <c r="O91" s="201"/>
    </row>
  </sheetData>
  <mergeCells count="88">
    <mergeCell ref="I2:I6"/>
    <mergeCell ref="J2:J6"/>
    <mergeCell ref="E7:E11"/>
    <mergeCell ref="F7:F11"/>
    <mergeCell ref="G7:G11"/>
    <mergeCell ref="H7:H11"/>
    <mergeCell ref="I7:I11"/>
    <mergeCell ref="J7:J11"/>
    <mergeCell ref="C2:C16"/>
    <mergeCell ref="D2:D16"/>
    <mergeCell ref="E12:E16"/>
    <mergeCell ref="A2:A16"/>
    <mergeCell ref="B2:B16"/>
    <mergeCell ref="F12:F16"/>
    <mergeCell ref="E2:E6"/>
    <mergeCell ref="F2:F6"/>
    <mergeCell ref="G12:G16"/>
    <mergeCell ref="H12:H16"/>
    <mergeCell ref="G2:G6"/>
    <mergeCell ref="H2:H6"/>
    <mergeCell ref="I12:I16"/>
    <mergeCell ref="J12:J16"/>
    <mergeCell ref="A17:A62"/>
    <mergeCell ref="B17:B62"/>
    <mergeCell ref="C17:C62"/>
    <mergeCell ref="D17:D62"/>
    <mergeCell ref="E17:E20"/>
    <mergeCell ref="F17:F20"/>
    <mergeCell ref="G17:G20"/>
    <mergeCell ref="H17:H20"/>
    <mergeCell ref="I17:I20"/>
    <mergeCell ref="J17:J20"/>
    <mergeCell ref="J21:J26"/>
    <mergeCell ref="E21:E26"/>
    <mergeCell ref="F21:F26"/>
    <mergeCell ref="G21:G26"/>
    <mergeCell ref="H21:H26"/>
    <mergeCell ref="I21:I26"/>
    <mergeCell ref="E27:E30"/>
    <mergeCell ref="F27:F30"/>
    <mergeCell ref="G27:G30"/>
    <mergeCell ref="H27:H30"/>
    <mergeCell ref="I27:I30"/>
    <mergeCell ref="J38:J45"/>
    <mergeCell ref="J27:J30"/>
    <mergeCell ref="J31:J37"/>
    <mergeCell ref="E38:E45"/>
    <mergeCell ref="F38:F45"/>
    <mergeCell ref="G38:G45"/>
    <mergeCell ref="H38:H45"/>
    <mergeCell ref="I38:I45"/>
    <mergeCell ref="E31:E37"/>
    <mergeCell ref="F31:F37"/>
    <mergeCell ref="G31:G37"/>
    <mergeCell ref="H31:H37"/>
    <mergeCell ref="I31:I37"/>
    <mergeCell ref="I85:I88"/>
    <mergeCell ref="J85:J88"/>
    <mergeCell ref="G63:G81"/>
    <mergeCell ref="H63:H81"/>
    <mergeCell ref="F54:F62"/>
    <mergeCell ref="G54:G62"/>
    <mergeCell ref="H54:H62"/>
    <mergeCell ref="I54:I62"/>
    <mergeCell ref="J54:J62"/>
    <mergeCell ref="F85:F88"/>
    <mergeCell ref="F63:F81"/>
    <mergeCell ref="E46:E53"/>
    <mergeCell ref="F46:F53"/>
    <mergeCell ref="G46:G53"/>
    <mergeCell ref="H46:H53"/>
    <mergeCell ref="I46:I53"/>
    <mergeCell ref="J46:J53"/>
    <mergeCell ref="E54:E62"/>
    <mergeCell ref="I63:I81"/>
    <mergeCell ref="J63:J81"/>
    <mergeCell ref="A85:A90"/>
    <mergeCell ref="B85:B90"/>
    <mergeCell ref="C85:C90"/>
    <mergeCell ref="G85:G88"/>
    <mergeCell ref="H85:H88"/>
    <mergeCell ref="A63:A84"/>
    <mergeCell ref="B63:B84"/>
    <mergeCell ref="C63:C84"/>
    <mergeCell ref="D63:D84"/>
    <mergeCell ref="E63:E81"/>
    <mergeCell ref="D85:D90"/>
    <mergeCell ref="E85:E88"/>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theme="0"/>
  </sheetPr>
  <dimension ref="A1:P271"/>
  <sheetViews>
    <sheetView zoomScale="80" zoomScaleNormal="80" workbookViewId="0">
      <selection activeCell="J42" sqref="J42"/>
    </sheetView>
  </sheetViews>
  <sheetFormatPr baseColWidth="10" defaultColWidth="11.42578125" defaultRowHeight="12.75" x14ac:dyDescent="0.25"/>
  <cols>
    <col min="1" max="1" width="5.28515625" style="2" customWidth="1"/>
    <col min="2" max="2" width="15.7109375" style="11" customWidth="1"/>
    <col min="3" max="3" width="11.5703125" style="3" customWidth="1"/>
    <col min="4" max="4" width="15.42578125" style="3" customWidth="1"/>
    <col min="5" max="5" width="13.140625" style="11" customWidth="1"/>
    <col min="6" max="6" width="47.42578125" style="4" customWidth="1"/>
    <col min="7" max="7" width="12.85546875" style="1" customWidth="1"/>
    <col min="8" max="8" width="15.7109375" style="2" customWidth="1"/>
    <col min="9" max="9" width="18.7109375" style="11" customWidth="1"/>
    <col min="10" max="10" width="12.140625" style="2" customWidth="1"/>
    <col min="11" max="11" width="16.140625" style="10" customWidth="1"/>
    <col min="12" max="12" width="20.7109375" style="3" customWidth="1"/>
    <col min="13" max="13" width="18" style="11" customWidth="1"/>
    <col min="14" max="14" width="15.85546875" style="11" customWidth="1"/>
    <col min="15" max="15" width="65.7109375" style="7" customWidth="1"/>
    <col min="16" max="16" width="65.7109375" style="6" customWidth="1"/>
    <col min="17"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1465</v>
      </c>
      <c r="G2" s="1542"/>
      <c r="H2" s="1542"/>
      <c r="I2" s="1542"/>
      <c r="J2" s="1542"/>
      <c r="K2" s="1542"/>
      <c r="L2" s="1543"/>
      <c r="M2" s="1543"/>
      <c r="N2" s="1543"/>
      <c r="O2" s="1543"/>
    </row>
    <row r="3" spans="1:15" s="24" customFormat="1" ht="18.75" customHeight="1" x14ac:dyDescent="0.25">
      <c r="A3" s="1541" t="s">
        <v>101</v>
      </c>
      <c r="B3" s="1541"/>
      <c r="C3" s="1541"/>
      <c r="D3" s="1541"/>
      <c r="E3" s="1541"/>
      <c r="F3" s="1542">
        <v>1024</v>
      </c>
      <c r="G3" s="1542"/>
      <c r="H3" s="1542"/>
      <c r="I3" s="1542"/>
      <c r="J3" s="1542"/>
      <c r="K3" s="1542"/>
      <c r="L3" s="1543"/>
      <c r="M3" s="1543"/>
      <c r="N3" s="1543"/>
      <c r="O3" s="1543"/>
    </row>
    <row r="4" spans="1:15" s="24" customFormat="1" ht="18.75" customHeight="1" x14ac:dyDescent="0.25">
      <c r="A4" s="1541" t="s">
        <v>102</v>
      </c>
      <c r="B4" s="1541"/>
      <c r="C4" s="1541"/>
      <c r="D4" s="1541"/>
      <c r="E4" s="1541"/>
      <c r="F4" s="1542" t="s">
        <v>2907</v>
      </c>
      <c r="G4" s="1542"/>
      <c r="H4" s="1542"/>
      <c r="I4" s="1542"/>
      <c r="J4" s="1542"/>
      <c r="K4" s="1542"/>
      <c r="L4" s="1543"/>
      <c r="M4" s="1543"/>
      <c r="N4" s="1543"/>
      <c r="O4" s="1543"/>
    </row>
    <row r="5" spans="1:15" s="24" customFormat="1" ht="18.75" customHeight="1" x14ac:dyDescent="0.25">
      <c r="A5" s="1541" t="s">
        <v>103</v>
      </c>
      <c r="B5" s="1541"/>
      <c r="C5" s="1541"/>
      <c r="D5" s="1541"/>
      <c r="E5" s="1541"/>
      <c r="F5" s="1542" t="s">
        <v>104</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5" t="s">
        <v>126</v>
      </c>
      <c r="L7" s="223" t="s">
        <v>125</v>
      </c>
      <c r="M7" s="137" t="s">
        <v>126</v>
      </c>
      <c r="N7" s="1537">
        <v>0.4</v>
      </c>
      <c r="O7" s="225" t="s">
        <v>2908</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3" t="s">
        <v>125</v>
      </c>
      <c r="M8" s="137" t="s">
        <v>129</v>
      </c>
      <c r="N8" s="1538"/>
      <c r="O8" s="225" t="s">
        <v>2909</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225" t="s">
        <v>2910</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7" t="s">
        <v>126</v>
      </c>
      <c r="N11" s="1535">
        <v>0.2</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137" t="s">
        <v>129</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268" t="s">
        <v>2911</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129</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126</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225" t="s">
        <v>2912</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5">
        <v>8</v>
      </c>
      <c r="L20" s="223" t="s">
        <v>125</v>
      </c>
      <c r="M20" s="269">
        <v>4</v>
      </c>
      <c r="N20" s="226">
        <v>0.15</v>
      </c>
      <c r="O20" s="225" t="s">
        <v>2913</v>
      </c>
    </row>
    <row r="21" spans="1:15" s="4" customFormat="1" ht="229.5" x14ac:dyDescent="0.25">
      <c r="A21" s="82">
        <v>15</v>
      </c>
      <c r="B21" s="133" t="s">
        <v>120</v>
      </c>
      <c r="C21" s="133" t="s">
        <v>161</v>
      </c>
      <c r="D21" s="133" t="s">
        <v>149</v>
      </c>
      <c r="E21" s="122">
        <v>6</v>
      </c>
      <c r="F21" s="125" t="s">
        <v>162</v>
      </c>
      <c r="G21" s="140">
        <v>5</v>
      </c>
      <c r="H21" s="139">
        <v>0.1</v>
      </c>
      <c r="I21" s="133" t="s">
        <v>124</v>
      </c>
      <c r="J21" s="222">
        <v>1</v>
      </c>
      <c r="K21" s="5" t="s">
        <v>126</v>
      </c>
      <c r="L21" s="141" t="s">
        <v>129</v>
      </c>
      <c r="M21" s="137" t="s">
        <v>126</v>
      </c>
      <c r="N21" s="226">
        <v>0</v>
      </c>
      <c r="O21" s="225" t="s">
        <v>2914</v>
      </c>
    </row>
    <row r="22" spans="1:15" s="4" customFormat="1" ht="165.75" x14ac:dyDescent="0.25">
      <c r="A22" s="82">
        <v>16</v>
      </c>
      <c r="B22" s="133" t="s">
        <v>120</v>
      </c>
      <c r="C22" s="133" t="s">
        <v>161</v>
      </c>
      <c r="D22" s="133" t="s">
        <v>149</v>
      </c>
      <c r="E22" s="122" t="s">
        <v>164</v>
      </c>
      <c r="F22" s="125" t="s">
        <v>165</v>
      </c>
      <c r="G22" s="140" t="s">
        <v>125</v>
      </c>
      <c r="H22" s="138" t="s">
        <v>125</v>
      </c>
      <c r="I22" s="133" t="s">
        <v>166</v>
      </c>
      <c r="J22" s="222" t="s">
        <v>125</v>
      </c>
      <c r="K22" s="48"/>
      <c r="L22" s="223" t="s">
        <v>125</v>
      </c>
      <c r="M22" s="142" t="s">
        <v>1924</v>
      </c>
      <c r="N22" s="85">
        <v>0</v>
      </c>
      <c r="O22" s="225" t="s">
        <v>2915</v>
      </c>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225" t="s">
        <v>2916</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225" t="s">
        <v>2917</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126</v>
      </c>
      <c r="L25" s="223" t="s">
        <v>125</v>
      </c>
      <c r="M25" s="137" t="s">
        <v>129</v>
      </c>
      <c r="N25" s="229">
        <v>0</v>
      </c>
      <c r="O25" s="230" t="s">
        <v>562</v>
      </c>
    </row>
    <row r="26" spans="1:15" s="4" customFormat="1" ht="76.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7" t="s">
        <v>129</v>
      </c>
      <c r="N26" s="85">
        <v>0</v>
      </c>
      <c r="O26" s="225" t="s">
        <v>2918</v>
      </c>
    </row>
    <row r="27" spans="1:15" s="4" customFormat="1" ht="63.75"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137" t="s">
        <v>129</v>
      </c>
      <c r="N27" s="85">
        <v>0</v>
      </c>
      <c r="O27" s="225" t="s">
        <v>2919</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126</v>
      </c>
      <c r="L28" s="223" t="s">
        <v>125</v>
      </c>
      <c r="M28" s="137" t="s">
        <v>129</v>
      </c>
      <c r="N28" s="85">
        <v>0</v>
      </c>
      <c r="O28" s="225" t="s">
        <v>2920</v>
      </c>
    </row>
    <row r="29" spans="1:15" s="4" customFormat="1" ht="63.7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129</v>
      </c>
      <c r="N29" s="85">
        <v>0</v>
      </c>
      <c r="O29" s="225" t="s">
        <v>2921</v>
      </c>
    </row>
    <row r="30" spans="1:15" s="4" customFormat="1" ht="63.7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129</v>
      </c>
      <c r="N30" s="85">
        <v>0</v>
      </c>
      <c r="O30" s="225" t="s">
        <v>2919</v>
      </c>
    </row>
    <row r="31" spans="1:15" s="4" customFormat="1" ht="63.7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137" t="s">
        <v>129</v>
      </c>
      <c r="N31" s="85">
        <v>0</v>
      </c>
      <c r="O31" s="225" t="s">
        <v>2921</v>
      </c>
    </row>
    <row r="32" spans="1:15" s="4" customFormat="1" ht="51"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137" t="s">
        <v>129</v>
      </c>
      <c r="N32" s="85">
        <v>0</v>
      </c>
      <c r="O32" s="225" t="s">
        <v>2922</v>
      </c>
    </row>
    <row r="33" spans="1:15" s="4" customFormat="1" ht="51" x14ac:dyDescent="0.25">
      <c r="A33" s="82">
        <v>27</v>
      </c>
      <c r="B33" s="133" t="s">
        <v>120</v>
      </c>
      <c r="C33" s="133" t="s">
        <v>161</v>
      </c>
      <c r="D33" s="133" t="s">
        <v>149</v>
      </c>
      <c r="E33" s="122" t="s">
        <v>198</v>
      </c>
      <c r="F33" s="125" t="s">
        <v>199</v>
      </c>
      <c r="G33" s="140" t="s">
        <v>125</v>
      </c>
      <c r="H33" s="138" t="s">
        <v>125</v>
      </c>
      <c r="I33" s="133" t="s">
        <v>177</v>
      </c>
      <c r="J33" s="222" t="s">
        <v>125</v>
      </c>
      <c r="K33" s="5" t="s">
        <v>126</v>
      </c>
      <c r="L33" s="223" t="s">
        <v>125</v>
      </c>
      <c r="M33" s="137" t="s">
        <v>129</v>
      </c>
      <c r="N33" s="85">
        <v>0</v>
      </c>
      <c r="O33" s="225" t="s">
        <v>2922</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v>0</v>
      </c>
      <c r="L34" s="223" t="s">
        <v>125</v>
      </c>
      <c r="M34" s="142" t="s">
        <v>2282</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126</v>
      </c>
      <c r="L35" s="223" t="s">
        <v>125</v>
      </c>
      <c r="M35" s="137" t="s">
        <v>129</v>
      </c>
      <c r="N35" s="85">
        <v>0</v>
      </c>
      <c r="O35" s="307" t="s">
        <v>2923</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126</v>
      </c>
      <c r="L36" s="141" t="s">
        <v>129</v>
      </c>
      <c r="M36" s="137" t="s">
        <v>129</v>
      </c>
      <c r="N36" s="226">
        <v>0.2</v>
      </c>
      <c r="O36" s="225" t="s">
        <v>2924</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126</v>
      </c>
      <c r="L37" s="141" t="s">
        <v>129</v>
      </c>
      <c r="M37" s="137" t="s">
        <v>126</v>
      </c>
      <c r="N37" s="232">
        <v>0</v>
      </c>
      <c r="O37" s="225" t="s">
        <v>2925</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126</v>
      </c>
      <c r="L39" s="141" t="s">
        <v>126</v>
      </c>
      <c r="M39" s="137" t="s">
        <v>126</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126</v>
      </c>
      <c r="L40" s="141" t="s">
        <v>129</v>
      </c>
      <c r="M40" s="137" t="s">
        <v>129</v>
      </c>
      <c r="N40" s="85">
        <v>0</v>
      </c>
      <c r="O40" s="225" t="s">
        <v>2926</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126</v>
      </c>
      <c r="L41" s="141" t="s">
        <v>126</v>
      </c>
      <c r="M41" s="137" t="s">
        <v>126</v>
      </c>
      <c r="N41" s="85">
        <v>0</v>
      </c>
      <c r="O41" s="225"/>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48" t="s">
        <v>2927</v>
      </c>
      <c r="L42" s="599" t="s">
        <v>2928</v>
      </c>
      <c r="M42" s="108" t="s">
        <v>2929</v>
      </c>
      <c r="N42" s="85">
        <v>0</v>
      </c>
      <c r="O42" s="268" t="s">
        <v>2929</v>
      </c>
    </row>
    <row r="43" spans="1:15" s="4" customFormat="1" ht="63.75" x14ac:dyDescent="0.25">
      <c r="A43" s="82">
        <v>37</v>
      </c>
      <c r="B43" s="133" t="s">
        <v>120</v>
      </c>
      <c r="C43" s="133" t="s">
        <v>161</v>
      </c>
      <c r="D43" s="133" t="s">
        <v>149</v>
      </c>
      <c r="E43" s="122">
        <v>11</v>
      </c>
      <c r="F43" s="125" t="s">
        <v>226</v>
      </c>
      <c r="G43" s="1422">
        <v>8</v>
      </c>
      <c r="H43" s="139">
        <v>0.3</v>
      </c>
      <c r="I43" s="133" t="s">
        <v>159</v>
      </c>
      <c r="J43" s="222">
        <v>5</v>
      </c>
      <c r="K43" s="45">
        <v>0</v>
      </c>
      <c r="L43" s="272">
        <v>2</v>
      </c>
      <c r="M43" s="269">
        <v>2</v>
      </c>
      <c r="N43" s="236">
        <v>0.3</v>
      </c>
      <c r="O43" s="225" t="s">
        <v>2930</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126</v>
      </c>
      <c r="L45" s="144"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126</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144" t="s">
        <v>129</v>
      </c>
      <c r="M47" s="142" t="s">
        <v>126</v>
      </c>
      <c r="N47" s="85">
        <v>0</v>
      </c>
      <c r="O47" s="225" t="s">
        <v>2931</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144" t="s">
        <v>129</v>
      </c>
      <c r="M48" s="142" t="s">
        <v>126</v>
      </c>
      <c r="N48" s="85">
        <v>0</v>
      </c>
      <c r="O48" s="225" t="s">
        <v>2931</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144" t="s">
        <v>126</v>
      </c>
      <c r="M49" s="142"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126</v>
      </c>
      <c r="M50" s="142"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126</v>
      </c>
      <c r="L51" s="144" t="s">
        <v>129</v>
      </c>
      <c r="M51" s="142"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129</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126</v>
      </c>
      <c r="L53" s="144" t="s">
        <v>129</v>
      </c>
      <c r="M53" s="142" t="s">
        <v>126</v>
      </c>
      <c r="N53" s="85">
        <v>0</v>
      </c>
      <c r="O53" s="225" t="s">
        <v>2932</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144"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2933</v>
      </c>
      <c r="M56" s="142" t="s">
        <v>2933</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225"/>
    </row>
    <row r="58" spans="1:15" s="4" customFormat="1" ht="63.75" x14ac:dyDescent="0.25">
      <c r="A58" s="82">
        <v>52</v>
      </c>
      <c r="B58" s="133" t="s">
        <v>120</v>
      </c>
      <c r="C58" s="133" t="s">
        <v>268</v>
      </c>
      <c r="D58" s="133" t="s">
        <v>149</v>
      </c>
      <c r="E58" s="122" t="s">
        <v>271</v>
      </c>
      <c r="F58" s="125" t="s">
        <v>272</v>
      </c>
      <c r="G58" s="140" t="s">
        <v>125</v>
      </c>
      <c r="H58" s="138" t="s">
        <v>125</v>
      </c>
      <c r="I58" s="133" t="s">
        <v>166</v>
      </c>
      <c r="J58" s="222" t="s">
        <v>125</v>
      </c>
      <c r="K58" s="48" t="s">
        <v>2934</v>
      </c>
      <c r="L58" s="223" t="s">
        <v>125</v>
      </c>
      <c r="M58" s="142" t="s">
        <v>2935</v>
      </c>
      <c r="N58" s="85">
        <v>0</v>
      </c>
      <c r="O58" s="225" t="s">
        <v>2936</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126</v>
      </c>
      <c r="N59" s="236">
        <v>0</v>
      </c>
      <c r="O59" s="268" t="s">
        <v>2937</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0</v>
      </c>
      <c r="L60" s="276">
        <v>1</v>
      </c>
      <c r="M60" s="277">
        <v>1</v>
      </c>
      <c r="N60" s="85">
        <v>0</v>
      </c>
      <c r="O60" s="268"/>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v>0.2</v>
      </c>
      <c r="L61" s="276">
        <v>0.43</v>
      </c>
      <c r="M61" s="277">
        <v>0.43</v>
      </c>
      <c r="N61" s="280">
        <v>0.2</v>
      </c>
      <c r="O61" s="268" t="s">
        <v>2938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v>0</v>
      </c>
      <c r="L62" s="223" t="s">
        <v>125</v>
      </c>
      <c r="M62" s="225" t="s">
        <v>2939</v>
      </c>
      <c r="N62" s="85">
        <v>0</v>
      </c>
      <c r="O62" s="225" t="s">
        <v>2939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126</v>
      </c>
      <c r="L63" s="141" t="s">
        <v>129</v>
      </c>
      <c r="M63" s="137" t="s">
        <v>129</v>
      </c>
      <c r="N63" s="236">
        <v>0.3</v>
      </c>
      <c r="O63" s="268" t="s">
        <v>2940</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2941</v>
      </c>
      <c r="L64" s="223" t="s">
        <v>125</v>
      </c>
      <c r="M64" s="142" t="s">
        <v>1924</v>
      </c>
      <c r="N64" s="85">
        <v>0</v>
      </c>
      <c r="O64" s="268" t="s">
        <v>2940</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225"/>
    </row>
    <row r="66" spans="1:15" s="4" customFormat="1" ht="60"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600" t="s">
        <v>2942</v>
      </c>
    </row>
    <row r="67" spans="1:15" s="4" customFormat="1" ht="153" x14ac:dyDescent="0.25">
      <c r="A67" s="82">
        <v>61</v>
      </c>
      <c r="B67" s="133" t="s">
        <v>293</v>
      </c>
      <c r="C67" s="133" t="s">
        <v>294</v>
      </c>
      <c r="D67" s="133" t="s">
        <v>300</v>
      </c>
      <c r="E67" s="122">
        <v>20</v>
      </c>
      <c r="F67" s="125" t="s">
        <v>301</v>
      </c>
      <c r="G67" s="140" t="s">
        <v>125</v>
      </c>
      <c r="H67" s="138" t="s">
        <v>125</v>
      </c>
      <c r="I67" s="133" t="s">
        <v>159</v>
      </c>
      <c r="J67" s="222">
        <v>10</v>
      </c>
      <c r="K67" s="45">
        <v>7</v>
      </c>
      <c r="L67" s="272">
        <v>8</v>
      </c>
      <c r="M67" s="269">
        <v>8</v>
      </c>
      <c r="N67" s="601">
        <v>0</v>
      </c>
      <c r="O67" s="602" t="s">
        <v>2943</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c r="L68" s="272">
        <v>7</v>
      </c>
      <c r="M68" s="269">
        <v>7</v>
      </c>
      <c r="N68" s="236">
        <v>0.74375000000000002</v>
      </c>
      <c r="O68" s="603" t="s">
        <v>2944</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225"/>
    </row>
    <row r="70" spans="1:15" s="4" customFormat="1" ht="89.25" x14ac:dyDescent="0.25">
      <c r="A70" s="82">
        <v>64</v>
      </c>
      <c r="B70" s="133" t="s">
        <v>293</v>
      </c>
      <c r="C70" s="133" t="s">
        <v>304</v>
      </c>
      <c r="D70" s="133" t="s">
        <v>295</v>
      </c>
      <c r="E70" s="122" t="s">
        <v>306</v>
      </c>
      <c r="F70" s="125" t="s">
        <v>307</v>
      </c>
      <c r="G70" s="140" t="s">
        <v>125</v>
      </c>
      <c r="H70" s="138" t="s">
        <v>125</v>
      </c>
      <c r="I70" s="133" t="s">
        <v>166</v>
      </c>
      <c r="J70" s="222" t="s">
        <v>125</v>
      </c>
      <c r="K70" s="48" t="s">
        <v>2945</v>
      </c>
      <c r="L70" s="223" t="s">
        <v>125</v>
      </c>
      <c r="M70" s="137" t="s">
        <v>2945</v>
      </c>
      <c r="N70" s="85">
        <v>0</v>
      </c>
      <c r="O70" s="225" t="s">
        <v>2946</v>
      </c>
    </row>
    <row r="71" spans="1:15" s="4" customFormat="1" ht="89.25" x14ac:dyDescent="0.25">
      <c r="A71" s="82">
        <v>65</v>
      </c>
      <c r="B71" s="133" t="s">
        <v>293</v>
      </c>
      <c r="C71" s="133" t="s">
        <v>304</v>
      </c>
      <c r="D71" s="133" t="s">
        <v>295</v>
      </c>
      <c r="E71" s="122">
        <v>23</v>
      </c>
      <c r="F71" s="125" t="s">
        <v>310</v>
      </c>
      <c r="G71" s="140">
        <v>17</v>
      </c>
      <c r="H71" s="139">
        <v>0.05</v>
      </c>
      <c r="I71" s="133" t="s">
        <v>177</v>
      </c>
      <c r="J71" s="222" t="s">
        <v>125</v>
      </c>
      <c r="K71" s="5" t="s">
        <v>126</v>
      </c>
      <c r="L71" s="223" t="s">
        <v>125</v>
      </c>
      <c r="M71" s="137" t="s">
        <v>126</v>
      </c>
      <c r="N71" s="236">
        <v>0</v>
      </c>
      <c r="O71" s="32" t="s">
        <v>2947</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v>0</v>
      </c>
      <c r="L72" s="223" t="s">
        <v>125</v>
      </c>
      <c r="M72" s="142" t="s">
        <v>1924</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4</v>
      </c>
      <c r="L74" s="272">
        <v>3</v>
      </c>
      <c r="M74" s="269">
        <v>4</v>
      </c>
      <c r="N74" s="85">
        <v>0</v>
      </c>
      <c r="O74" s="268" t="s">
        <v>2948</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v>1</v>
      </c>
      <c r="M75" s="269">
        <v>1</v>
      </c>
      <c r="N75" s="85">
        <v>0</v>
      </c>
      <c r="O75" s="268" t="s">
        <v>2949</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0</v>
      </c>
      <c r="L76" s="272" t="s">
        <v>2950</v>
      </c>
      <c r="M76" s="269">
        <v>0</v>
      </c>
      <c r="N76" s="85">
        <v>0</v>
      </c>
      <c r="O76" s="268" t="s">
        <v>2951</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0</v>
      </c>
      <c r="L77" s="272">
        <v>2307</v>
      </c>
      <c r="M77" s="285">
        <v>2.3069999999999999</v>
      </c>
      <c r="N77" s="85">
        <v>0</v>
      </c>
      <c r="O77" s="268" t="s">
        <v>2952</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0</v>
      </c>
      <c r="L78" s="283" t="s">
        <v>2953</v>
      </c>
      <c r="M78" s="284" t="s">
        <v>2953</v>
      </c>
      <c r="N78" s="85">
        <v>0</v>
      </c>
      <c r="O78" s="268" t="s">
        <v>2954</v>
      </c>
    </row>
    <row r="79" spans="1:15" s="4" customFormat="1" ht="76.5" x14ac:dyDescent="0.25">
      <c r="A79" s="82">
        <v>73</v>
      </c>
      <c r="B79" s="133" t="s">
        <v>293</v>
      </c>
      <c r="C79" s="133" t="s">
        <v>304</v>
      </c>
      <c r="D79" s="133" t="s">
        <v>330</v>
      </c>
      <c r="E79" s="122">
        <v>28</v>
      </c>
      <c r="F79" s="125" t="s">
        <v>331</v>
      </c>
      <c r="G79" s="140" t="s">
        <v>125</v>
      </c>
      <c r="H79" s="138" t="s">
        <v>125</v>
      </c>
      <c r="I79" s="133" t="s">
        <v>321</v>
      </c>
      <c r="J79" s="222">
        <v>18</v>
      </c>
      <c r="K79" s="45">
        <v>0</v>
      </c>
      <c r="L79" s="150" t="s">
        <v>2955</v>
      </c>
      <c r="M79" s="284">
        <v>361.33</v>
      </c>
      <c r="N79" s="85">
        <v>0</v>
      </c>
      <c r="O79" s="225" t="s">
        <v>2956</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14344</v>
      </c>
      <c r="L80" s="272">
        <v>6671</v>
      </c>
      <c r="M80" s="285">
        <v>6.6710000000000003</v>
      </c>
      <c r="N80" s="85">
        <v>0</v>
      </c>
      <c r="O80" s="268" t="s">
        <v>2957</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272" t="s">
        <v>2958</v>
      </c>
      <c r="M81" s="269">
        <v>0</v>
      </c>
      <c r="N81" s="85">
        <v>0</v>
      </c>
      <c r="O81" s="268" t="s">
        <v>2954</v>
      </c>
    </row>
    <row r="82" spans="1:15" s="4" customFormat="1" ht="51" x14ac:dyDescent="0.25">
      <c r="A82" s="82">
        <v>76</v>
      </c>
      <c r="B82" s="133" t="s">
        <v>293</v>
      </c>
      <c r="C82" s="133" t="s">
        <v>304</v>
      </c>
      <c r="D82" s="133" t="s">
        <v>339</v>
      </c>
      <c r="E82" s="122">
        <v>29</v>
      </c>
      <c r="F82" s="125" t="s">
        <v>340</v>
      </c>
      <c r="G82" s="140" t="s">
        <v>125</v>
      </c>
      <c r="H82" s="138" t="s">
        <v>125</v>
      </c>
      <c r="I82" s="133" t="s">
        <v>166</v>
      </c>
      <c r="J82" s="222">
        <v>20</v>
      </c>
      <c r="K82" s="48" t="s">
        <v>2959</v>
      </c>
      <c r="L82" s="144" t="s">
        <v>2960</v>
      </c>
      <c r="M82" s="142" t="s">
        <v>2961</v>
      </c>
      <c r="N82" s="85">
        <v>0</v>
      </c>
      <c r="O82" s="268" t="s">
        <v>2962</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0.2</v>
      </c>
      <c r="L83" s="288">
        <v>1.26E-2</v>
      </c>
      <c r="M83" s="314">
        <v>0.1036</v>
      </c>
      <c r="N83" s="85">
        <v>0</v>
      </c>
      <c r="O83" s="268" t="s">
        <v>2963</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144" t="s">
        <v>349</v>
      </c>
      <c r="M84" s="142" t="s">
        <v>349</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0.3</v>
      </c>
      <c r="L85" s="288">
        <v>0.61070000000000002</v>
      </c>
      <c r="M85" s="314">
        <v>0.54700000000000004</v>
      </c>
      <c r="N85" s="85">
        <v>0</v>
      </c>
      <c r="O85" s="268" t="s">
        <v>2964</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126</v>
      </c>
      <c r="L87" s="222" t="s">
        <v>126</v>
      </c>
      <c r="M87" s="293" t="s">
        <v>434</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129</v>
      </c>
      <c r="L88" s="222" t="s">
        <v>126</v>
      </c>
      <c r="M88" s="293" t="s">
        <v>434</v>
      </c>
      <c r="N88" s="85">
        <v>0</v>
      </c>
      <c r="O88" s="268" t="s">
        <v>2965</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129</v>
      </c>
      <c r="L89" s="222" t="s">
        <v>129</v>
      </c>
      <c r="M89" s="293" t="s">
        <v>434</v>
      </c>
      <c r="N89" s="85">
        <v>0</v>
      </c>
      <c r="O89" s="268" t="s">
        <v>2966</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93" t="s">
        <v>434</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93" t="s">
        <v>434</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c r="M92" s="293" t="s">
        <v>434</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225" t="s">
        <v>2967</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259" t="s">
        <v>126</v>
      </c>
      <c r="N96" s="85">
        <v>0</v>
      </c>
      <c r="O96" s="225"/>
    </row>
    <row r="97" spans="1:15" s="4" customFormat="1" ht="51"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129</v>
      </c>
      <c r="M97" s="259" t="s">
        <v>129</v>
      </c>
      <c r="N97" s="85">
        <v>0</v>
      </c>
      <c r="O97" s="225" t="s">
        <v>2968</v>
      </c>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126</v>
      </c>
      <c r="L98" s="222" t="s">
        <v>129</v>
      </c>
      <c r="M98" s="259" t="s">
        <v>129</v>
      </c>
      <c r="N98" s="85">
        <v>0</v>
      </c>
      <c r="O98" s="225"/>
    </row>
    <row r="99" spans="1:15" s="4" customFormat="1" ht="76.5" x14ac:dyDescent="0.25">
      <c r="A99" s="82">
        <v>93</v>
      </c>
      <c r="B99" s="133" t="s">
        <v>293</v>
      </c>
      <c r="C99" s="133" t="s">
        <v>304</v>
      </c>
      <c r="D99" s="133" t="s">
        <v>330</v>
      </c>
      <c r="E99" s="122" t="s">
        <v>391</v>
      </c>
      <c r="F99" s="125" t="s">
        <v>392</v>
      </c>
      <c r="G99" s="140" t="s">
        <v>125</v>
      </c>
      <c r="H99" s="138" t="s">
        <v>125</v>
      </c>
      <c r="I99" s="133" t="s">
        <v>177</v>
      </c>
      <c r="J99" s="222" t="s">
        <v>393</v>
      </c>
      <c r="K99" s="5" t="s">
        <v>126</v>
      </c>
      <c r="L99" s="141" t="s">
        <v>126</v>
      </c>
      <c r="M99" s="137" t="s">
        <v>126</v>
      </c>
      <c r="N99" s="85">
        <v>0</v>
      </c>
      <c r="O99" s="225" t="s">
        <v>2969</v>
      </c>
    </row>
    <row r="100" spans="1:15" s="4" customFormat="1" ht="395.25" x14ac:dyDescent="0.25">
      <c r="A100" s="82">
        <v>94</v>
      </c>
      <c r="B100" s="133" t="s">
        <v>293</v>
      </c>
      <c r="C100" s="133" t="s">
        <v>304</v>
      </c>
      <c r="D100" s="133" t="s">
        <v>330</v>
      </c>
      <c r="E100" s="122" t="s">
        <v>395</v>
      </c>
      <c r="F100" s="125" t="s">
        <v>396</v>
      </c>
      <c r="G100" s="140">
        <v>19</v>
      </c>
      <c r="H100" s="138" t="s">
        <v>397</v>
      </c>
      <c r="I100" s="133" t="s">
        <v>177</v>
      </c>
      <c r="J100" s="222" t="s">
        <v>125</v>
      </c>
      <c r="K100" s="5" t="s">
        <v>126</v>
      </c>
      <c r="L100" s="223"/>
      <c r="M100" s="259" t="s">
        <v>126</v>
      </c>
      <c r="N100" s="243">
        <v>0</v>
      </c>
      <c r="O100" s="225" t="s">
        <v>2970</v>
      </c>
    </row>
    <row r="101" spans="1:15" s="4" customFormat="1" ht="127.5"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225" t="s">
        <v>2971</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c r="L102" s="148" t="s">
        <v>135</v>
      </c>
      <c r="M102" s="149"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129</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129</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129</v>
      </c>
      <c r="M105" s="259"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129</v>
      </c>
      <c r="M106" s="259"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129</v>
      </c>
      <c r="M107" s="259"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129</v>
      </c>
      <c r="M108" s="259"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434</v>
      </c>
      <c r="M109" s="259"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434</v>
      </c>
      <c r="M110" s="259"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434</v>
      </c>
      <c r="M111" s="259"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434</v>
      </c>
      <c r="M112" s="259"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259"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v>0</v>
      </c>
      <c r="L115" s="223" t="s">
        <v>125</v>
      </c>
      <c r="M115" s="142" t="s">
        <v>1924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434</v>
      </c>
      <c r="L116" s="144">
        <v>3</v>
      </c>
      <c r="M116" s="142" t="s">
        <v>1924</v>
      </c>
      <c r="N116" s="85">
        <v>0</v>
      </c>
      <c r="O116" s="268" t="s">
        <v>2948</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144" t="s">
        <v>434</v>
      </c>
      <c r="M117" s="142" t="s">
        <v>1924</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v>2307</v>
      </c>
      <c r="M118" s="142" t="s">
        <v>1924</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434</v>
      </c>
      <c r="L119" s="144" t="s">
        <v>434</v>
      </c>
      <c r="M119" s="142" t="s">
        <v>1924</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126</v>
      </c>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434</v>
      </c>
      <c r="L122" s="144" t="s">
        <v>126</v>
      </c>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434</v>
      </c>
      <c r="L123" s="144" t="s">
        <v>126</v>
      </c>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434</v>
      </c>
      <c r="L124" s="144" t="s">
        <v>126</v>
      </c>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434</v>
      </c>
      <c r="L125" s="144" t="s">
        <v>126</v>
      </c>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434</v>
      </c>
      <c r="L126" s="144" t="s">
        <v>126</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247" t="s">
        <v>407</v>
      </c>
      <c r="N128" s="85">
        <v>0</v>
      </c>
      <c r="O128" s="225"/>
    </row>
    <row r="129" spans="1:16" s="4" customFormat="1" ht="89.25"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t="s">
        <v>2972</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0</v>
      </c>
      <c r="L130" s="246">
        <v>7</v>
      </c>
      <c r="M130" s="247">
        <v>7</v>
      </c>
      <c r="N130" s="236">
        <v>0.52500000000000002</v>
      </c>
      <c r="O130" s="268" t="s">
        <v>2973</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5">
        <v>0</v>
      </c>
      <c r="L131" s="150" t="s">
        <v>2955</v>
      </c>
      <c r="M131" s="284">
        <v>361.33</v>
      </c>
      <c r="N131" s="256">
        <v>0.3</v>
      </c>
      <c r="O131" s="268" t="s">
        <v>2974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5">
        <v>14343</v>
      </c>
      <c r="L132" s="272">
        <v>14342</v>
      </c>
      <c r="M132" s="285">
        <v>6.6710000000000003</v>
      </c>
      <c r="N132" s="85">
        <v>0</v>
      </c>
      <c r="O132" s="268" t="s">
        <v>2974</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5">
        <v>0</v>
      </c>
      <c r="L133" s="292">
        <v>0</v>
      </c>
      <c r="M133" s="269">
        <v>0</v>
      </c>
      <c r="N133" s="85">
        <v>0</v>
      </c>
      <c r="O133" s="268" t="s">
        <v>2974</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7" t="s">
        <v>407</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7" t="s">
        <v>407</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7" t="s">
        <v>407</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407</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407</v>
      </c>
      <c r="N139" s="85">
        <v>0</v>
      </c>
      <c r="O139" s="225"/>
    </row>
    <row r="140" spans="1:16" s="4" customFormat="1" ht="38.2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137"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222" t="s">
        <v>126</v>
      </c>
      <c r="M141" s="137"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22" t="s">
        <v>126</v>
      </c>
      <c r="M142" s="137"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126</v>
      </c>
      <c r="L143" s="223" t="s">
        <v>125</v>
      </c>
      <c r="M143" s="137" t="s">
        <v>407</v>
      </c>
      <c r="N143" s="85">
        <v>0</v>
      </c>
      <c r="O143" s="225"/>
    </row>
    <row r="144" spans="1:16" s="4" customFormat="1" ht="51" x14ac:dyDescent="0.25">
      <c r="A144" s="82">
        <v>138</v>
      </c>
      <c r="B144" s="133" t="s">
        <v>293</v>
      </c>
      <c r="C144" s="133" t="s">
        <v>493</v>
      </c>
      <c r="D144" s="133" t="s">
        <v>339</v>
      </c>
      <c r="E144" s="122">
        <v>43</v>
      </c>
      <c r="F144" s="125" t="s">
        <v>494</v>
      </c>
      <c r="G144" s="140" t="s">
        <v>125</v>
      </c>
      <c r="H144" s="138" t="s">
        <v>125</v>
      </c>
      <c r="I144" s="133" t="s">
        <v>124</v>
      </c>
      <c r="J144" s="141">
        <v>36</v>
      </c>
      <c r="K144" s="5" t="s">
        <v>126</v>
      </c>
      <c r="L144" s="222" t="s">
        <v>126</v>
      </c>
      <c r="M144" s="259" t="s">
        <v>126</v>
      </c>
      <c r="N144" s="85">
        <v>0</v>
      </c>
      <c r="O144" s="268" t="s">
        <v>2975</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0</v>
      </c>
      <c r="L145" s="222" t="s">
        <v>126</v>
      </c>
      <c r="M145" s="137" t="s">
        <v>407</v>
      </c>
      <c r="N145" s="85">
        <v>0</v>
      </c>
      <c r="O145" s="225"/>
    </row>
    <row r="146" spans="1:15" s="4" customFormat="1" ht="51"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51" x14ac:dyDescent="0.25">
      <c r="A147" s="82">
        <v>141</v>
      </c>
      <c r="B147" s="133" t="s">
        <v>293</v>
      </c>
      <c r="C147" s="133" t="s">
        <v>493</v>
      </c>
      <c r="D147" s="133" t="s">
        <v>300</v>
      </c>
      <c r="E147" s="122" t="s">
        <v>498</v>
      </c>
      <c r="F147" s="125" t="s">
        <v>499</v>
      </c>
      <c r="G147" s="140" t="s">
        <v>125</v>
      </c>
      <c r="H147" s="138" t="s">
        <v>125</v>
      </c>
      <c r="I147" s="133" t="s">
        <v>177</v>
      </c>
      <c r="J147" s="222" t="s">
        <v>500</v>
      </c>
      <c r="K147" s="5"/>
      <c r="L147" s="246" t="s">
        <v>126</v>
      </c>
      <c r="M147" s="247" t="s">
        <v>407</v>
      </c>
      <c r="N147" s="85">
        <v>0</v>
      </c>
      <c r="O147" s="225"/>
    </row>
    <row r="148" spans="1:15" s="4" customFormat="1" ht="51" x14ac:dyDescent="0.25">
      <c r="A148" s="82">
        <v>142</v>
      </c>
      <c r="B148" s="133" t="s">
        <v>293</v>
      </c>
      <c r="C148" s="133" t="s">
        <v>493</v>
      </c>
      <c r="D148" s="133" t="s">
        <v>300</v>
      </c>
      <c r="E148" s="122" t="s">
        <v>501</v>
      </c>
      <c r="F148" s="125" t="s">
        <v>502</v>
      </c>
      <c r="G148" s="140" t="s">
        <v>125</v>
      </c>
      <c r="H148" s="138" t="s">
        <v>125</v>
      </c>
      <c r="I148" s="133" t="s">
        <v>177</v>
      </c>
      <c r="J148" s="222" t="s">
        <v>503</v>
      </c>
      <c r="K148" s="5"/>
      <c r="L148" s="246" t="s">
        <v>126</v>
      </c>
      <c r="M148" s="247" t="s">
        <v>407</v>
      </c>
      <c r="N148" s="85">
        <v>0</v>
      </c>
      <c r="O148" s="225"/>
    </row>
    <row r="149" spans="1:15" s="4" customFormat="1" ht="51" x14ac:dyDescent="0.25">
      <c r="A149" s="82">
        <v>143</v>
      </c>
      <c r="B149" s="133" t="s">
        <v>293</v>
      </c>
      <c r="C149" s="133" t="s">
        <v>493</v>
      </c>
      <c r="D149" s="133" t="s">
        <v>473</v>
      </c>
      <c r="E149" s="122" t="s">
        <v>505</v>
      </c>
      <c r="F149" s="125" t="s">
        <v>506</v>
      </c>
      <c r="G149" s="140" t="s">
        <v>125</v>
      </c>
      <c r="H149" s="138" t="s">
        <v>125</v>
      </c>
      <c r="I149" s="133" t="s">
        <v>177</v>
      </c>
      <c r="J149" s="222" t="s">
        <v>507</v>
      </c>
      <c r="K149" s="5"/>
      <c r="L149" s="246" t="s">
        <v>129</v>
      </c>
      <c r="M149" s="247" t="s">
        <v>407</v>
      </c>
      <c r="N149" s="85">
        <v>0</v>
      </c>
      <c r="O149" s="268" t="s">
        <v>2975</v>
      </c>
    </row>
    <row r="150" spans="1:15" s="4" customFormat="1" ht="51"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126</v>
      </c>
      <c r="M150" s="142" t="s">
        <v>126</v>
      </c>
      <c r="N150" s="226">
        <v>0</v>
      </c>
      <c r="O150" s="225" t="s">
        <v>2976</v>
      </c>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45">
        <v>0</v>
      </c>
      <c r="L151" s="223" t="s">
        <v>125</v>
      </c>
      <c r="M151" s="247"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t="s">
        <v>126</v>
      </c>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t="s">
        <v>126</v>
      </c>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46" t="s">
        <v>126</v>
      </c>
      <c r="M154" s="24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46" t="s">
        <v>126</v>
      </c>
      <c r="M155" s="247"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c r="L156" s="246" t="s">
        <v>135</v>
      </c>
      <c r="M156" s="247" t="s">
        <v>407</v>
      </c>
      <c r="N156" s="226">
        <v>0</v>
      </c>
      <c r="O156" s="225"/>
    </row>
    <row r="157" spans="1:15" s="4" customFormat="1" ht="38.2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t="s">
        <v>126</v>
      </c>
      <c r="M157" s="247" t="s">
        <v>407</v>
      </c>
      <c r="N157" s="85">
        <v>0</v>
      </c>
      <c r="O157" s="225"/>
    </row>
    <row r="158" spans="1:15" s="4" customFormat="1" ht="38.2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t="s">
        <v>126</v>
      </c>
      <c r="M158" s="247"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126</v>
      </c>
      <c r="M159" s="247"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t="s">
        <v>126</v>
      </c>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126</v>
      </c>
      <c r="M161" s="259" t="s">
        <v>126</v>
      </c>
      <c r="N161" s="226">
        <v>0</v>
      </c>
      <c r="O161" s="268" t="s">
        <v>2977</v>
      </c>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45">
        <v>0</v>
      </c>
      <c r="L162" s="223" t="s">
        <v>125</v>
      </c>
      <c r="M162" s="247" t="s">
        <v>407</v>
      </c>
      <c r="N162" s="85">
        <v>0</v>
      </c>
      <c r="O162" s="225"/>
    </row>
    <row r="163" spans="1:15" s="4" customFormat="1" ht="63.7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126</v>
      </c>
      <c r="M163" s="259" t="s">
        <v>126</v>
      </c>
      <c r="N163" s="85">
        <v>0</v>
      </c>
      <c r="O163" s="225" t="s">
        <v>2978</v>
      </c>
    </row>
    <row r="164" spans="1:15" s="4" customFormat="1" ht="63.7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t="s">
        <v>125</v>
      </c>
      <c r="M164" s="247" t="s">
        <v>407</v>
      </c>
      <c r="N164" s="226">
        <v>0</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247" t="s">
        <v>407</v>
      </c>
      <c r="N165" s="226">
        <v>0</v>
      </c>
      <c r="O165" s="225"/>
    </row>
    <row r="166" spans="1:15" s="4" customFormat="1" ht="63.75"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126</v>
      </c>
      <c r="M166" s="247" t="s">
        <v>407</v>
      </c>
      <c r="N166" s="226">
        <v>0</v>
      </c>
      <c r="O166" s="225"/>
    </row>
    <row r="167" spans="1:15" s="4" customFormat="1" ht="89.2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126</v>
      </c>
      <c r="M167" s="259" t="s">
        <v>126</v>
      </c>
      <c r="N167" s="226">
        <v>0</v>
      </c>
      <c r="O167" s="225" t="s">
        <v>2979</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5">
        <v>0</v>
      </c>
      <c r="L168" s="223" t="s">
        <v>125</v>
      </c>
      <c r="M168" s="247"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46" t="s">
        <v>126</v>
      </c>
      <c r="M169" s="24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126</v>
      </c>
      <c r="L170" s="223" t="s">
        <v>125</v>
      </c>
      <c r="M170" s="247"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t="s">
        <v>125</v>
      </c>
      <c r="M171" s="247"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t="s">
        <v>125</v>
      </c>
      <c r="M172" s="247"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247"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247"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247"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t="s">
        <v>125</v>
      </c>
      <c r="M176" s="24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126</v>
      </c>
      <c r="L177" s="246" t="s">
        <v>135</v>
      </c>
      <c r="M177" s="247" t="s">
        <v>407</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22" t="s">
        <v>129</v>
      </c>
      <c r="M178" s="247"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t="s">
        <v>129</v>
      </c>
      <c r="M179" s="247"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247"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129</v>
      </c>
      <c r="M181" s="247"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129</v>
      </c>
      <c r="M182" s="247"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129</v>
      </c>
      <c r="M183" s="247"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46" t="s">
        <v>129</v>
      </c>
      <c r="M184" s="247" t="s">
        <v>407</v>
      </c>
      <c r="N184" s="226">
        <v>0</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51"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t="s">
        <v>129</v>
      </c>
      <c r="M186" s="259" t="s">
        <v>126</v>
      </c>
      <c r="N186" s="226">
        <v>0</v>
      </c>
      <c r="O186" s="225"/>
    </row>
    <row r="187" spans="1:15" s="4" customFormat="1" ht="51"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t="s">
        <v>129</v>
      </c>
      <c r="M187" s="259" t="s">
        <v>126</v>
      </c>
      <c r="N187" s="226">
        <v>0</v>
      </c>
      <c r="O187" s="225"/>
    </row>
    <row r="188" spans="1:15" s="4" customFormat="1" ht="51" x14ac:dyDescent="0.25">
      <c r="A188" s="82">
        <v>182</v>
      </c>
      <c r="B188" s="133" t="s">
        <v>293</v>
      </c>
      <c r="C188" s="133" t="s">
        <v>578</v>
      </c>
      <c r="D188" s="133" t="s">
        <v>515</v>
      </c>
      <c r="E188" s="122" t="s">
        <v>584</v>
      </c>
      <c r="F188" s="125" t="s">
        <v>515</v>
      </c>
      <c r="G188" s="140">
        <v>40</v>
      </c>
      <c r="H188" s="152">
        <v>0.125</v>
      </c>
      <c r="I188" s="133" t="s">
        <v>124</v>
      </c>
      <c r="J188" s="222" t="s">
        <v>585</v>
      </c>
      <c r="K188" s="5" t="s">
        <v>126</v>
      </c>
      <c r="L188" s="222" t="s">
        <v>129</v>
      </c>
      <c r="M188" s="259" t="s">
        <v>126</v>
      </c>
      <c r="N188" s="226">
        <v>0</v>
      </c>
      <c r="O188" s="225"/>
    </row>
    <row r="189" spans="1:15" s="4" customFormat="1" ht="51" x14ac:dyDescent="0.25">
      <c r="A189" s="82">
        <v>183</v>
      </c>
      <c r="B189" s="133" t="s">
        <v>293</v>
      </c>
      <c r="C189" s="133" t="s">
        <v>578</v>
      </c>
      <c r="D189" s="133" t="s">
        <v>300</v>
      </c>
      <c r="E189" s="122" t="s">
        <v>586</v>
      </c>
      <c r="F189" s="125" t="s">
        <v>300</v>
      </c>
      <c r="G189" s="140">
        <v>40</v>
      </c>
      <c r="H189" s="152">
        <v>0.125</v>
      </c>
      <c r="I189" s="133" t="s">
        <v>124</v>
      </c>
      <c r="J189" s="222" t="s">
        <v>587</v>
      </c>
      <c r="K189" s="5" t="s">
        <v>126</v>
      </c>
      <c r="L189" s="222" t="s">
        <v>129</v>
      </c>
      <c r="M189" s="259" t="s">
        <v>126</v>
      </c>
      <c r="N189" s="226">
        <v>0</v>
      </c>
      <c r="O189" s="225"/>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5" t="s">
        <v>126</v>
      </c>
      <c r="L190" s="222" t="s">
        <v>129</v>
      </c>
      <c r="M190" s="259" t="s">
        <v>126</v>
      </c>
      <c r="N190" s="226">
        <v>0</v>
      </c>
      <c r="O190" s="225"/>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5" t="s">
        <v>126</v>
      </c>
      <c r="L191" s="222" t="s">
        <v>129</v>
      </c>
      <c r="M191" s="259" t="s">
        <v>126</v>
      </c>
      <c r="N191" s="226">
        <v>0</v>
      </c>
      <c r="O191" s="225"/>
    </row>
    <row r="192" spans="1:15" s="4" customFormat="1" ht="51" x14ac:dyDescent="0.25">
      <c r="A192" s="82">
        <v>186</v>
      </c>
      <c r="B192" s="133" t="s">
        <v>293</v>
      </c>
      <c r="C192" s="133" t="s">
        <v>578</v>
      </c>
      <c r="D192" s="133" t="s">
        <v>354</v>
      </c>
      <c r="E192" s="122" t="s">
        <v>594</v>
      </c>
      <c r="F192" s="125" t="s">
        <v>595</v>
      </c>
      <c r="G192" s="140">
        <v>40</v>
      </c>
      <c r="H192" s="152">
        <v>0.125</v>
      </c>
      <c r="I192" s="133" t="s">
        <v>124</v>
      </c>
      <c r="J192" s="222" t="s">
        <v>596</v>
      </c>
      <c r="K192" s="5" t="s">
        <v>126</v>
      </c>
      <c r="L192" s="222" t="s">
        <v>126</v>
      </c>
      <c r="M192" s="259" t="s">
        <v>126</v>
      </c>
      <c r="N192" s="226">
        <v>0</v>
      </c>
      <c r="O192" s="225"/>
    </row>
    <row r="193" spans="1:15" s="4" customFormat="1" ht="51"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126</v>
      </c>
      <c r="M193" s="259" t="s">
        <v>126</v>
      </c>
      <c r="N193" s="226">
        <v>0</v>
      </c>
      <c r="O193" s="225"/>
    </row>
    <row r="194" spans="1:15" s="4" customFormat="1" ht="102"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225" t="s">
        <v>1448</v>
      </c>
    </row>
    <row r="195" spans="1:15" s="4" customFormat="1" ht="102" x14ac:dyDescent="0.25">
      <c r="A195" s="82">
        <v>189</v>
      </c>
      <c r="B195" s="133" t="s">
        <v>601</v>
      </c>
      <c r="C195" s="133" t="s">
        <v>602</v>
      </c>
      <c r="D195" s="133" t="s">
        <v>295</v>
      </c>
      <c r="E195" s="122" t="s">
        <v>606</v>
      </c>
      <c r="F195" s="125" t="s">
        <v>607</v>
      </c>
      <c r="G195" s="140" t="s">
        <v>125</v>
      </c>
      <c r="H195" s="138" t="s">
        <v>125</v>
      </c>
      <c r="I195" s="133" t="s">
        <v>166</v>
      </c>
      <c r="J195" s="222" t="s">
        <v>125</v>
      </c>
      <c r="K195" s="5" t="s">
        <v>126</v>
      </c>
      <c r="L195" s="223" t="s">
        <v>125</v>
      </c>
      <c r="M195" s="247" t="s">
        <v>407</v>
      </c>
      <c r="N195" s="85">
        <v>0</v>
      </c>
      <c r="O195" s="225"/>
    </row>
    <row r="196" spans="1:15" s="4" customFormat="1" ht="102" x14ac:dyDescent="0.25">
      <c r="A196" s="82">
        <v>190</v>
      </c>
      <c r="B196" s="133" t="s">
        <v>601</v>
      </c>
      <c r="C196" s="133" t="s">
        <v>602</v>
      </c>
      <c r="D196" s="133" t="s">
        <v>603</v>
      </c>
      <c r="E196" s="122">
        <v>63</v>
      </c>
      <c r="F196" s="125" t="s">
        <v>608</v>
      </c>
      <c r="G196" s="140" t="s">
        <v>125</v>
      </c>
      <c r="H196" s="138" t="s">
        <v>125</v>
      </c>
      <c r="I196" s="133" t="s">
        <v>177</v>
      </c>
      <c r="J196" s="222" t="s">
        <v>125</v>
      </c>
      <c r="K196" s="5" t="s">
        <v>126</v>
      </c>
      <c r="L196" s="223" t="s">
        <v>125</v>
      </c>
      <c r="M196" s="247" t="s">
        <v>407</v>
      </c>
      <c r="N196" s="85">
        <v>0</v>
      </c>
      <c r="O196" s="225"/>
    </row>
    <row r="197" spans="1:15" s="4" customFormat="1" ht="102"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102" x14ac:dyDescent="0.25">
      <c r="A198" s="82">
        <v>192</v>
      </c>
      <c r="B198" s="133" t="s">
        <v>601</v>
      </c>
      <c r="C198" s="133" t="s">
        <v>602</v>
      </c>
      <c r="D198" s="133" t="s">
        <v>603</v>
      </c>
      <c r="E198" s="122" t="s">
        <v>611</v>
      </c>
      <c r="F198" s="125" t="s">
        <v>612</v>
      </c>
      <c r="G198" s="1422"/>
      <c r="H198" s="152">
        <v>2.86E-2</v>
      </c>
      <c r="I198" s="133" t="s">
        <v>177</v>
      </c>
      <c r="J198" s="222" t="s">
        <v>125</v>
      </c>
      <c r="K198" s="5" t="s">
        <v>126</v>
      </c>
      <c r="L198" s="223" t="s">
        <v>125</v>
      </c>
      <c r="M198" s="247" t="s">
        <v>129</v>
      </c>
      <c r="N198" s="661">
        <v>2.86E-2</v>
      </c>
      <c r="O198" s="225"/>
    </row>
    <row r="199" spans="1:15" s="4" customFormat="1" ht="102" x14ac:dyDescent="0.25">
      <c r="A199" s="82">
        <v>193</v>
      </c>
      <c r="B199" s="133" t="s">
        <v>601</v>
      </c>
      <c r="C199" s="133" t="s">
        <v>602</v>
      </c>
      <c r="D199" s="133" t="s">
        <v>603</v>
      </c>
      <c r="E199" s="122" t="s">
        <v>614</v>
      </c>
      <c r="F199" s="125" t="s">
        <v>615</v>
      </c>
      <c r="G199" s="1422"/>
      <c r="H199" s="152">
        <v>2.86E-2</v>
      </c>
      <c r="I199" s="133" t="s">
        <v>177</v>
      </c>
      <c r="J199" s="222" t="s">
        <v>125</v>
      </c>
      <c r="K199" s="5" t="s">
        <v>126</v>
      </c>
      <c r="L199" s="223" t="s">
        <v>125</v>
      </c>
      <c r="M199" s="247" t="s">
        <v>129</v>
      </c>
      <c r="N199" s="661">
        <v>2.86E-2</v>
      </c>
      <c r="O199" s="225"/>
    </row>
    <row r="200" spans="1:15" s="4" customFormat="1" ht="102" x14ac:dyDescent="0.25">
      <c r="A200" s="82">
        <v>194</v>
      </c>
      <c r="B200" s="133" t="s">
        <v>601</v>
      </c>
      <c r="C200" s="133" t="s">
        <v>602</v>
      </c>
      <c r="D200" s="133" t="s">
        <v>603</v>
      </c>
      <c r="E200" s="122" t="s">
        <v>616</v>
      </c>
      <c r="F200" s="125" t="s">
        <v>617</v>
      </c>
      <c r="G200" s="1422"/>
      <c r="H200" s="152">
        <v>2.86E-2</v>
      </c>
      <c r="I200" s="133" t="s">
        <v>177</v>
      </c>
      <c r="J200" s="222" t="s">
        <v>125</v>
      </c>
      <c r="K200" s="5" t="s">
        <v>126</v>
      </c>
      <c r="L200" s="223" t="s">
        <v>125</v>
      </c>
      <c r="M200" s="247" t="s">
        <v>129</v>
      </c>
      <c r="N200" s="661">
        <v>2.86E-2</v>
      </c>
      <c r="O200" s="225"/>
    </row>
    <row r="201" spans="1:15" s="4" customFormat="1" ht="102" x14ac:dyDescent="0.25">
      <c r="A201" s="82">
        <v>195</v>
      </c>
      <c r="B201" s="133" t="s">
        <v>601</v>
      </c>
      <c r="C201" s="133" t="s">
        <v>602</v>
      </c>
      <c r="D201" s="133" t="s">
        <v>603</v>
      </c>
      <c r="E201" s="122" t="s">
        <v>618</v>
      </c>
      <c r="F201" s="125" t="s">
        <v>619</v>
      </c>
      <c r="G201" s="1422"/>
      <c r="H201" s="152">
        <v>2.86E-2</v>
      </c>
      <c r="I201" s="133" t="s">
        <v>177</v>
      </c>
      <c r="J201" s="222" t="s">
        <v>125</v>
      </c>
      <c r="K201" s="5" t="s">
        <v>126</v>
      </c>
      <c r="L201" s="223" t="s">
        <v>125</v>
      </c>
      <c r="M201" s="247" t="s">
        <v>129</v>
      </c>
      <c r="N201" s="661">
        <v>2.86E-2</v>
      </c>
      <c r="O201" s="225"/>
    </row>
    <row r="202" spans="1:15" s="4" customFormat="1" ht="102"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225"/>
    </row>
    <row r="203" spans="1:15" s="4" customFormat="1" ht="102"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225"/>
    </row>
    <row r="204" spans="1:15" s="4" customFormat="1" ht="102"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225"/>
    </row>
    <row r="205" spans="1:15" s="4" customFormat="1" ht="102"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129</v>
      </c>
      <c r="N205" s="661">
        <v>2.86E-2</v>
      </c>
      <c r="O205" s="225"/>
    </row>
    <row r="206" spans="1:15" s="4" customFormat="1" ht="102"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102"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102"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225"/>
    </row>
    <row r="209" spans="1:15" s="4" customFormat="1" ht="102"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225"/>
    </row>
    <row r="210" spans="1:15" s="4" customFormat="1" ht="102"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129</v>
      </c>
      <c r="N210" s="661">
        <v>2.86E-2</v>
      </c>
      <c r="O210" s="225"/>
    </row>
    <row r="211" spans="1:15" s="4" customFormat="1" ht="102"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225"/>
    </row>
    <row r="212" spans="1:15" s="4" customFormat="1" ht="102" x14ac:dyDescent="0.25">
      <c r="A212" s="82">
        <v>206</v>
      </c>
      <c r="B212" s="133" t="s">
        <v>601</v>
      </c>
      <c r="C212" s="133" t="s">
        <v>602</v>
      </c>
      <c r="D212" s="133" t="s">
        <v>603</v>
      </c>
      <c r="E212" s="122">
        <v>64</v>
      </c>
      <c r="F212" s="125" t="s">
        <v>641</v>
      </c>
      <c r="G212" s="140" t="s">
        <v>125</v>
      </c>
      <c r="H212" s="138" t="s">
        <v>125</v>
      </c>
      <c r="I212" s="133" t="s">
        <v>166</v>
      </c>
      <c r="J212" s="222" t="s">
        <v>125</v>
      </c>
      <c r="K212" s="45"/>
      <c r="L212" s="223" t="s">
        <v>125</v>
      </c>
      <c r="M212" s="259" t="s">
        <v>1571</v>
      </c>
      <c r="N212" s="85">
        <v>0</v>
      </c>
      <c r="O212" s="225"/>
    </row>
    <row r="213" spans="1:15" s="4" customFormat="1" ht="76.5"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c r="M213" s="259" t="s">
        <v>126</v>
      </c>
      <c r="N213" s="229">
        <v>0</v>
      </c>
      <c r="O213" s="230" t="s">
        <v>2980</v>
      </c>
    </row>
    <row r="214" spans="1:15" s="4" customFormat="1" ht="38.2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407</v>
      </c>
      <c r="N214" s="85">
        <v>0</v>
      </c>
      <c r="O214" s="225"/>
    </row>
    <row r="215" spans="1:15" s="4" customFormat="1" ht="38.2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407</v>
      </c>
      <c r="N215" s="85">
        <v>0</v>
      </c>
      <c r="O215" s="225"/>
    </row>
    <row r="216" spans="1:15" s="4" customFormat="1" ht="38.2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407</v>
      </c>
      <c r="N216" s="85">
        <v>0</v>
      </c>
      <c r="O216" s="225"/>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59" t="s">
        <v>475</v>
      </c>
      <c r="L217" s="223" t="s">
        <v>125</v>
      </c>
      <c r="M217" s="259" t="s">
        <v>126</v>
      </c>
      <c r="N217" s="85">
        <v>0</v>
      </c>
      <c r="O217" s="225"/>
    </row>
    <row r="218" spans="1:15" s="4" customFormat="1" ht="38.2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407</v>
      </c>
      <c r="N218" s="85">
        <v>0</v>
      </c>
      <c r="O218" s="225"/>
    </row>
    <row r="219" spans="1:15" s="4" customFormat="1" ht="38.2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407</v>
      </c>
      <c r="N219" s="85">
        <v>0</v>
      </c>
      <c r="O219" s="225"/>
    </row>
    <row r="220" spans="1:15" s="4" customFormat="1" ht="38.2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407</v>
      </c>
      <c r="N220" s="85">
        <v>0</v>
      </c>
      <c r="O220" s="225"/>
    </row>
    <row r="221" spans="1:15" s="4" customFormat="1" ht="38.2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407</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5" t="s">
        <v>126</v>
      </c>
      <c r="L222" s="141" t="s">
        <v>434</v>
      </c>
      <c r="M222" s="259" t="s">
        <v>434</v>
      </c>
      <c r="N222" s="85">
        <v>0</v>
      </c>
      <c r="O222" s="225"/>
    </row>
    <row r="223" spans="1:15" s="4" customFormat="1" ht="102"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t="s">
        <v>2981</v>
      </c>
    </row>
    <row r="224" spans="1:15" s="4" customFormat="1" ht="102"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t="s">
        <v>673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c r="L225" s="223" t="s">
        <v>125</v>
      </c>
      <c r="M225" s="259" t="s">
        <v>126</v>
      </c>
      <c r="N225" s="226">
        <v>0</v>
      </c>
      <c r="O225" s="225"/>
    </row>
    <row r="226" spans="1:15" s="4" customFormat="1" ht="38.2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407</v>
      </c>
      <c r="N226" s="85">
        <v>0</v>
      </c>
      <c r="O226" s="225"/>
    </row>
    <row r="227" spans="1:15" s="4" customFormat="1" ht="38.2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407</v>
      </c>
      <c r="N227" s="85">
        <v>0</v>
      </c>
      <c r="O227" s="225"/>
    </row>
    <row r="228" spans="1:15" s="4" customFormat="1" ht="38.2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407</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c r="L229" s="283" t="s">
        <v>2953</v>
      </c>
      <c r="M229" s="284">
        <v>195</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72" t="s">
        <v>2958</v>
      </c>
      <c r="M230" s="324">
        <v>74</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c r="L231" s="222" t="s">
        <v>135</v>
      </c>
      <c r="M231" s="259" t="s">
        <v>129</v>
      </c>
      <c r="N231" s="85">
        <v>0</v>
      </c>
      <c r="O231" s="225"/>
    </row>
    <row r="232" spans="1:15" s="4" customFormat="1" ht="38.25" x14ac:dyDescent="0.25">
      <c r="A232" s="82">
        <v>226</v>
      </c>
      <c r="B232" s="133" t="s">
        <v>601</v>
      </c>
      <c r="C232" s="133" t="s">
        <v>682</v>
      </c>
      <c r="D232" s="133" t="s">
        <v>603</v>
      </c>
      <c r="E232" s="122" t="s">
        <v>684</v>
      </c>
      <c r="F232" s="125" t="s">
        <v>685</v>
      </c>
      <c r="G232" s="140" t="s">
        <v>125</v>
      </c>
      <c r="H232" s="138" t="s">
        <v>125</v>
      </c>
      <c r="I232" s="133" t="s">
        <v>177</v>
      </c>
      <c r="J232" s="222" t="s">
        <v>686</v>
      </c>
      <c r="K232" s="5" t="s">
        <v>126</v>
      </c>
      <c r="L232" s="222" t="s">
        <v>126</v>
      </c>
      <c r="M232" s="259" t="s">
        <v>126</v>
      </c>
      <c r="N232" s="85">
        <v>0</v>
      </c>
      <c r="O232" s="225"/>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5"/>
      <c r="L233" s="222" t="s">
        <v>129</v>
      </c>
      <c r="M233" s="259" t="s">
        <v>129</v>
      </c>
      <c r="N233" s="85">
        <v>0</v>
      </c>
      <c r="O233" s="264"/>
    </row>
    <row r="234" spans="1:15" s="4" customFormat="1" ht="38.25" x14ac:dyDescent="0.25">
      <c r="A234" s="82">
        <v>228</v>
      </c>
      <c r="B234" s="133" t="s">
        <v>601</v>
      </c>
      <c r="C234" s="133" t="s">
        <v>682</v>
      </c>
      <c r="D234" s="133" t="s">
        <v>603</v>
      </c>
      <c r="E234" s="122" t="s">
        <v>690</v>
      </c>
      <c r="F234" s="125" t="s">
        <v>575</v>
      </c>
      <c r="G234" s="140" t="s">
        <v>125</v>
      </c>
      <c r="H234" s="138" t="s">
        <v>125</v>
      </c>
      <c r="I234" s="133" t="s">
        <v>177</v>
      </c>
      <c r="J234" s="222" t="s">
        <v>691</v>
      </c>
      <c r="K234" s="5"/>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38.2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c r="L238" s="222" t="s">
        <v>126</v>
      </c>
      <c r="M238" s="259"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126</v>
      </c>
      <c r="N244" s="85">
        <v>0</v>
      </c>
      <c r="O244" s="225" t="s">
        <v>2982</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t="s">
        <v>125</v>
      </c>
      <c r="M245" s="259" t="s">
        <v>407</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t="s">
        <v>125</v>
      </c>
      <c r="M246" s="259"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t="s">
        <v>125</v>
      </c>
      <c r="M247" s="259"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407</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129</v>
      </c>
      <c r="M253" s="259"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259"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225" t="s">
        <v>2983</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68" t="s">
        <v>2984</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0.5625</v>
      </c>
      <c r="L258" s="325">
        <v>0.2</v>
      </c>
      <c r="M258" s="604">
        <v>4.1000000000000003E-3</v>
      </c>
      <c r="N258" s="256">
        <v>0</v>
      </c>
      <c r="O258" s="268" t="s">
        <v>2985</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16</v>
      </c>
      <c r="L259" s="272">
        <v>20</v>
      </c>
      <c r="M259" s="269">
        <v>22</v>
      </c>
      <c r="N259" s="85">
        <v>0</v>
      </c>
      <c r="O259" s="268" t="s">
        <v>2986</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9</v>
      </c>
      <c r="L260" s="272">
        <v>25</v>
      </c>
      <c r="M260" s="269">
        <v>16</v>
      </c>
      <c r="N260" s="85">
        <v>0</v>
      </c>
      <c r="O260" s="268">
        <v>-16</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268" t="s">
        <v>2987</v>
      </c>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126</v>
      </c>
      <c r="L262" s="222" t="s">
        <v>129</v>
      </c>
      <c r="M262" s="259" t="s">
        <v>129</v>
      </c>
      <c r="N262" s="1535">
        <v>0.3</v>
      </c>
      <c r="O262" s="268" t="s">
        <v>2988</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268" t="s">
        <v>2988</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129</v>
      </c>
      <c r="M264" s="259" t="s">
        <v>126</v>
      </c>
      <c r="N264" s="1535">
        <v>0</v>
      </c>
      <c r="O264" s="268" t="s">
        <v>2989</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126</v>
      </c>
      <c r="L265" s="222" t="s">
        <v>129</v>
      </c>
      <c r="M265" s="259" t="s">
        <v>126</v>
      </c>
      <c r="N265" s="1536"/>
      <c r="O265" s="268" t="s">
        <v>2990</v>
      </c>
    </row>
    <row r="271" spans="1:15" x14ac:dyDescent="0.25">
      <c r="N271" s="344"/>
    </row>
  </sheetData>
  <sheetProtection formatCells="0" formatColumns="0" formatRows="0" insertColumns="0" insertHyperlinks="0"/>
  <mergeCells count="36">
    <mergeCell ref="A1:O1"/>
    <mergeCell ref="H7:H8"/>
    <mergeCell ref="N7:N8"/>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N11:N12"/>
    <mergeCell ref="G39:G42"/>
    <mergeCell ref="G43:G56"/>
    <mergeCell ref="G102:G113"/>
    <mergeCell ref="G134:G139"/>
    <mergeCell ref="G156:G160"/>
    <mergeCell ref="G170:G176"/>
    <mergeCell ref="G180:G183"/>
    <mergeCell ref="G197:G211"/>
    <mergeCell ref="G225:G228"/>
    <mergeCell ref="G245:G249"/>
    <mergeCell ref="G250:G254"/>
    <mergeCell ref="G262:G263"/>
    <mergeCell ref="H262:H263"/>
    <mergeCell ref="N262:N263"/>
    <mergeCell ref="G264:G265"/>
    <mergeCell ref="H264:H265"/>
    <mergeCell ref="N264:N265"/>
  </mergeCells>
  <dataValidations count="9">
    <dataValidation allowBlank="1" showInputMessage="1" showErrorMessage="1" sqref="K61" xr:uid="{33F50231-7B7C-45E0-A5D3-81C1B6397E5D}"/>
    <dataValidation type="list" allowBlank="1" showInputMessage="1" showErrorMessage="1" sqref="N100" xr:uid="{9F7D8B2D-AD75-48FF-8D48-B38A02225051}">
      <formula1>"0%,20%,39%,50%"</formula1>
    </dataValidation>
    <dataValidation type="list" allowBlank="1" showInputMessage="1" showErrorMessage="1" sqref="N258" xr:uid="{15AA6253-95C9-4913-B3A0-EEC9FA732CDE}">
      <formula1>"0%,20%"</formula1>
    </dataValidation>
    <dataValidation type="list" allowBlank="1" showInputMessage="1" showErrorMessage="1" sqref="N131" xr:uid="{1A4677A6-8841-4581-B994-CA25D3D19F48}">
      <formula1>"0%,30%"</formula1>
    </dataValidation>
    <dataValidation type="whole" allowBlank="1" showInputMessage="1" showErrorMessage="1" sqref="I130 L231 L185:M185 L235:M235 M197 L261:M261 L114:M114 K43 K122:K128 K102 K20 K67:K68 K60 K229:K230 K130:K131 K259:K260 K74:K81 K114:K119 K141:K142 K156 K145 L130:M130" xr:uid="{7F0E4E2E-CF32-4584-8784-39F6E305E023}">
      <formula1>0</formula1>
      <formula2>10000000</formula2>
    </dataValidation>
    <dataValidation type="list" allowBlank="1" showInputMessage="1" showErrorMessage="1" sqref="K140 K114:M114 L178:L179 K147:K149 K122:K128 K45:K56 K223 K169:K183 K143 K157:K160 K152:K155 K116:K119 K94:K101 K163:K166 K103:K112 K133:K138 L94:M97" xr:uid="{2F50BA1C-5C04-4328-ACBA-ED921F7679EA}">
      <formula1>"SI,NO,NO APLICA"</formula1>
    </dataValidation>
    <dataValidation type="list" allowBlank="1" showInputMessage="1" showErrorMessage="1" sqref="I129 M7:M9 K167:M167 L145 K69:M69 L236:L238 K150:L150 K144:M144 L45:M55 K57:M57 M18:M19 L163:M163 K65:M65 K129:M129 K21:M21 K262:M265 M217 L223:L224 L256:M257 M23:M24 K87:L92 M223:M225 M231 K161:M161 M236:M244 K7:K9 K63 K66 K71 K73 K18:K19 K59 K231:K234 K39:K41 K213:K216 K11:K16 K23:K33 K244:K257 K218:K222 K224:K228 K236:K242 K198:K211 K35:K37 K195:K196 K184 M11:M16 K186:M194" xr:uid="{BAC98E48-468A-4CCF-AA70-14888EC1BAAC}">
      <formula1>"SI,NO"</formula1>
    </dataValidation>
    <dataValidation type="list" allowBlank="1" showInputMessage="1" showErrorMessage="1" sqref="L101 L103:M113 M87:M92 L135:L139 M100:M101 L98:M98 M134:M143 M145" xr:uid="{AB6E0635-5AFA-4B1C-83DD-96EA1BE80CB7}">
      <formula1>"SI,NO,NO APLICA,VACIO"</formula1>
    </dataValidation>
    <dataValidation type="list" allowBlank="1" showInputMessage="1" showErrorMessage="1" sqref="L36:L37 L39:M41 L63:M63 L213:M216 M121:M128 L250:L255 M198:M211 M59 M195:M196 M73 M66 L166:M166 L99:M99 M25:M33 L181:L184 L169 L232:M234 M151:M160 M71 M35:M37 L141:L142 L152:L155 L157:L160 M218:M221 M168:M184 M245:M255 M226:M228 M162 L147:M149 M164:M165" xr:uid="{6271F7F2-DEAC-4D96-86EF-1770EF76A500}">
      <formula1>"SI,NO,VACIO"</formula1>
    </dataValidation>
  </dataValidations>
  <hyperlinks>
    <hyperlink ref="O35" r:id="rId1" xr:uid="{8C6C85D0-EB21-422E-BAC5-B236F3D8A61F}"/>
    <hyperlink ref="O66" r:id="rId2" xr:uid="{619350E7-CBAE-4F86-9AD0-F7C969187284}"/>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V91"/>
  <sheetViews>
    <sheetView showGridLines="0" topLeftCell="I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0.76500000000000012</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+'1024 FUGA Ver.'!N7</f>
        <v>0.4</v>
      </c>
      <c r="Q2" s="301" t="s">
        <v>778</v>
      </c>
      <c r="R2" s="119" t="s">
        <v>1588</v>
      </c>
      <c r="S2" s="119" t="s">
        <v>1589</v>
      </c>
      <c r="T2" s="119" t="s">
        <v>1590</v>
      </c>
      <c r="U2" s="119" t="s">
        <v>1590</v>
      </c>
      <c r="V2" s="302" t="s">
        <v>1588</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+'1024 FUGA Ver.'!N11</f>
        <v>0.2</v>
      </c>
      <c r="Q3" s="301" t="s">
        <v>786</v>
      </c>
      <c r="R3" s="119" t="s">
        <v>1593</v>
      </c>
      <c r="S3" s="119" t="s">
        <v>1592</v>
      </c>
      <c r="T3" s="119" t="s">
        <v>2991</v>
      </c>
      <c r="U3" s="119" t="s">
        <v>2992</v>
      </c>
      <c r="V3" s="302" t="s">
        <v>2675</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+'1024 FUGA Ver.'!N17</f>
        <v>0.05</v>
      </c>
      <c r="Q4" s="301" t="s">
        <v>791</v>
      </c>
      <c r="R4" s="119" t="s">
        <v>2993</v>
      </c>
      <c r="S4" s="119" t="s">
        <v>2994</v>
      </c>
      <c r="T4" s="119" t="s">
        <v>1699</v>
      </c>
      <c r="U4" s="119" t="s">
        <v>1464</v>
      </c>
      <c r="V4" s="302" t="s">
        <v>1697</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+'1024 FUGA Ver.'!N20</f>
        <v>0.15</v>
      </c>
      <c r="Q5" s="301" t="s">
        <v>799</v>
      </c>
      <c r="R5" s="118">
        <v>0.23428571428571426</v>
      </c>
      <c r="S5" s="118">
        <v>0.33071428571428568</v>
      </c>
      <c r="T5" s="118">
        <v>0.39035714285714285</v>
      </c>
      <c r="U5" s="118">
        <v>0.18</v>
      </c>
      <c r="V5" s="301">
        <f>+D91</f>
        <v>0.44836537500000012</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0.90000000000000013</v>
      </c>
      <c r="J7" s="1499">
        <f>+I7/H7</f>
        <v>0.90000000000000013</v>
      </c>
      <c r="K7" s="25" t="s">
        <v>803</v>
      </c>
      <c r="L7" s="25" t="s">
        <v>804</v>
      </c>
      <c r="M7" s="159">
        <v>0.1</v>
      </c>
      <c r="N7" s="160">
        <f>+M7*G7*C2</f>
        <v>1.0499999999999999E-2</v>
      </c>
      <c r="O7" s="161">
        <f>+'1024 FUGA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+'1024 FUGA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+'1024 FUGA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+'1024 FUGA Ver.'!N43</f>
        <v>0.3</v>
      </c>
    </row>
    <row r="11" spans="1:22" ht="15.75" thickBot="1" x14ac:dyDescent="0.3">
      <c r="A11" s="1426"/>
      <c r="B11" s="1429"/>
      <c r="C11" s="1461"/>
      <c r="D11" s="1458"/>
      <c r="E11" s="1442"/>
      <c r="F11" s="1445"/>
      <c r="G11" s="1505"/>
      <c r="H11" s="1508"/>
      <c r="I11" s="1501"/>
      <c r="J11" s="1502"/>
      <c r="K11" s="97" t="s">
        <v>800</v>
      </c>
      <c r="L11" s="98">
        <f>+O11/M11</f>
        <v>0.90000000000000013</v>
      </c>
      <c r="M11" s="99">
        <f>SUM(M7:M10)</f>
        <v>1</v>
      </c>
      <c r="N11" s="100">
        <f>SUM(N7:N10)</f>
        <v>0.105</v>
      </c>
      <c r="O11" s="73">
        <f>+O7+O8+O9+O10</f>
        <v>0.90000000000000013</v>
      </c>
    </row>
    <row r="12" spans="1:22" ht="15.75" customHeight="1" x14ac:dyDescent="0.25">
      <c r="A12" s="1426"/>
      <c r="B12" s="1429"/>
      <c r="C12" s="1461"/>
      <c r="D12" s="1458"/>
      <c r="E12" s="1446" t="s">
        <v>811</v>
      </c>
      <c r="F12" s="1443" t="s">
        <v>812</v>
      </c>
      <c r="G12" s="1503">
        <v>0.35</v>
      </c>
      <c r="H12" s="1506">
        <f>+M16</f>
        <v>1</v>
      </c>
      <c r="I12" s="1499">
        <f>+O16</f>
        <v>0.60000000000000009</v>
      </c>
      <c r="J12" s="1499">
        <f>+I12/H12</f>
        <v>0.60000000000000009</v>
      </c>
      <c r="K12" s="25" t="s">
        <v>813</v>
      </c>
      <c r="L12" s="25" t="s">
        <v>804</v>
      </c>
      <c r="M12" s="159">
        <v>0.1</v>
      </c>
      <c r="N12" s="160">
        <f>+M12*G$12*C$2</f>
        <v>1.0499999999999999E-2</v>
      </c>
      <c r="O12" s="161">
        <f>+'1024 FUGA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+'1024 FUGA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+'1024 FUGA Ver.'!N61</f>
        <v>0.2</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+'1024 FUGA Ver.'!N63</f>
        <v>0.3</v>
      </c>
    </row>
    <row r="16" spans="1:22" ht="15.75" thickBot="1" x14ac:dyDescent="0.3">
      <c r="A16" s="1427"/>
      <c r="B16" s="1430"/>
      <c r="C16" s="1462"/>
      <c r="D16" s="1464"/>
      <c r="E16" s="1448"/>
      <c r="F16" s="1445"/>
      <c r="G16" s="1505"/>
      <c r="H16" s="1508"/>
      <c r="I16" s="1501"/>
      <c r="J16" s="1502"/>
      <c r="K16" s="97" t="s">
        <v>800</v>
      </c>
      <c r="L16" s="98">
        <f>+O16/M16</f>
        <v>0.60000000000000009</v>
      </c>
      <c r="M16" s="99">
        <f>SUM(M12:M15)</f>
        <v>1</v>
      </c>
      <c r="N16" s="100">
        <f>SUM(N12:N15)</f>
        <v>0.105</v>
      </c>
      <c r="O16" s="73">
        <f>+O12+O13+O14+O15</f>
        <v>0.60000000000000009</v>
      </c>
    </row>
    <row r="17" spans="1:15" ht="15" customHeight="1" x14ac:dyDescent="0.25">
      <c r="A17" s="1449">
        <v>2</v>
      </c>
      <c r="B17" s="1451" t="s">
        <v>820</v>
      </c>
      <c r="C17" s="1454">
        <v>0.55000000000000004</v>
      </c>
      <c r="D17" s="1457">
        <f>+(G17*J17)+(G21*J21)+(G27*J27)+(G31*J31)+(G38*J38)+(G46*J46)+(G54*J54)</f>
        <v>0.34156249999999999</v>
      </c>
      <c r="E17" s="1440" t="s">
        <v>821</v>
      </c>
      <c r="F17" s="1443" t="s">
        <v>294</v>
      </c>
      <c r="G17" s="1503">
        <v>0.15</v>
      </c>
      <c r="H17" s="1506">
        <f>+M20</f>
        <v>1</v>
      </c>
      <c r="I17" s="1509">
        <f>+O20</f>
        <v>0.89375000000000004</v>
      </c>
      <c r="J17" s="1512">
        <f>+I17/H17</f>
        <v>0.89375000000000004</v>
      </c>
      <c r="K17" s="25" t="s">
        <v>822</v>
      </c>
      <c r="L17" s="25" t="s">
        <v>804</v>
      </c>
      <c r="M17" s="167">
        <v>0.1</v>
      </c>
      <c r="N17" s="168">
        <f>+M17*G$17*C$17</f>
        <v>8.2500000000000004E-3</v>
      </c>
      <c r="O17" s="169">
        <f>+'1024 FUGA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+'1024 FUGA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+'1024 FUGA Ver.'!N68</f>
        <v>0.74375000000000002</v>
      </c>
    </row>
    <row r="20" spans="1:15" ht="15.75" thickBot="1" x14ac:dyDescent="0.3">
      <c r="A20" s="1441"/>
      <c r="B20" s="1452"/>
      <c r="C20" s="1455"/>
      <c r="D20" s="1458"/>
      <c r="E20" s="1442"/>
      <c r="F20" s="1445"/>
      <c r="G20" s="1505"/>
      <c r="H20" s="1508"/>
      <c r="I20" s="1511"/>
      <c r="J20" s="1514"/>
      <c r="K20" s="97" t="s">
        <v>800</v>
      </c>
      <c r="L20" s="98">
        <f>+O20/M20</f>
        <v>0.89375000000000004</v>
      </c>
      <c r="M20" s="99">
        <f>SUM(M17:M19)</f>
        <v>1</v>
      </c>
      <c r="N20" s="100">
        <f>SUM(N17:N19)</f>
        <v>8.2500000000000004E-2</v>
      </c>
      <c r="O20" s="174">
        <f>+O17+O18+O19</f>
        <v>0.89375000000000004</v>
      </c>
    </row>
    <row r="21" spans="1:15" ht="15" customHeight="1" x14ac:dyDescent="0.25">
      <c r="A21" s="1441"/>
      <c r="B21" s="1452"/>
      <c r="C21" s="1455"/>
      <c r="D21" s="1458"/>
      <c r="E21" s="1440" t="s">
        <v>827</v>
      </c>
      <c r="F21" s="1443" t="s">
        <v>828</v>
      </c>
      <c r="G21" s="1503">
        <v>0.15</v>
      </c>
      <c r="H21" s="1506">
        <f>+M26</f>
        <v>1</v>
      </c>
      <c r="I21" s="1499">
        <f>+O26</f>
        <v>0.15000000000000002</v>
      </c>
      <c r="J21" s="1499">
        <f>+I21/H21</f>
        <v>0.15000000000000002</v>
      </c>
      <c r="K21" s="28" t="s">
        <v>829</v>
      </c>
      <c r="L21" s="28" t="s">
        <v>830</v>
      </c>
      <c r="M21" s="175">
        <v>0.1</v>
      </c>
      <c r="N21" s="176">
        <f>+M21*G$21*C$17</f>
        <v>8.2500000000000004E-3</v>
      </c>
      <c r="O21" s="177">
        <f>+'1024 FUGA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+'1024 FUGA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+'1024 FUGA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+'1024 FUGA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0.15000000000000002</v>
      </c>
      <c r="M26" s="99">
        <f>SUM(M21:M25)</f>
        <v>1</v>
      </c>
      <c r="N26" s="100">
        <f>SUM(N21:N25)</f>
        <v>8.2500000000000004E-2</v>
      </c>
      <c r="O26" s="174">
        <f>+O21+O22+O23+O24+O25</f>
        <v>0.15000000000000002</v>
      </c>
    </row>
    <row r="27" spans="1:15" ht="24" x14ac:dyDescent="0.25">
      <c r="A27" s="1441"/>
      <c r="B27" s="1452"/>
      <c r="C27" s="1455"/>
      <c r="D27" s="1458"/>
      <c r="E27" s="1440" t="s">
        <v>838</v>
      </c>
      <c r="F27" s="1443" t="s">
        <v>839</v>
      </c>
      <c r="G27" s="1503">
        <v>0.2</v>
      </c>
      <c r="H27" s="1506">
        <f>+M30</f>
        <v>1</v>
      </c>
      <c r="I27" s="1499">
        <f>+O30</f>
        <v>0.92500000000000004</v>
      </c>
      <c r="J27" s="1499">
        <f>+I27/H27</f>
        <v>0.92500000000000004</v>
      </c>
      <c r="K27" s="28" t="s">
        <v>840</v>
      </c>
      <c r="L27" s="28" t="s">
        <v>841</v>
      </c>
      <c r="M27" s="179">
        <v>0.1</v>
      </c>
      <c r="N27" s="180">
        <f>+M27*G$27*C$17</f>
        <v>1.1000000000000003E-2</v>
      </c>
      <c r="O27" s="177">
        <f>+'1024 FUGA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+'1024 FUGA Ver.'!N130</f>
        <v>0.52500000000000002</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+'1024 FUGA Ver.'!N131</f>
        <v>0.3</v>
      </c>
    </row>
    <row r="30" spans="1:15" ht="15.75" thickBot="1" x14ac:dyDescent="0.3">
      <c r="A30" s="1441"/>
      <c r="B30" s="1452"/>
      <c r="C30" s="1455"/>
      <c r="D30" s="1458"/>
      <c r="E30" s="1442"/>
      <c r="F30" s="1445"/>
      <c r="G30" s="1505"/>
      <c r="H30" s="1508"/>
      <c r="I30" s="1501"/>
      <c r="J30" s="1502"/>
      <c r="K30" s="97" t="s">
        <v>800</v>
      </c>
      <c r="L30" s="98">
        <f>+O30/M30</f>
        <v>0.92500000000000004</v>
      </c>
      <c r="M30" s="99">
        <f>SUM(M27:M29)</f>
        <v>1</v>
      </c>
      <c r="N30" s="100">
        <f>SUM(N27:N29)</f>
        <v>0.11000000000000001</v>
      </c>
      <c r="O30" s="174">
        <f>+O27+O28+O29</f>
        <v>0.92500000000000004</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+'1024 FUGA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+'1024 FUGA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+'1024 FUGA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+'1024 FUGA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+'1024 FUGA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+'1024 FUGA 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+'1024 FUGA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+'1024 FUGA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+'1024 FUGA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+'1024 FUGA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+'1024 FUGA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+'1024 FUGA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+'1024 FUGA Ver.'!N255</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+'1024 FUGA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+'1024 FUGA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+'1024 FUGA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+'1024 FUGA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+'1024 FUGA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+'1024 FUGA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+'1024 FUGA 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v>
      </c>
      <c r="J54" s="1519">
        <f>+I54/H54</f>
        <v>0</v>
      </c>
      <c r="K54" s="28" t="s">
        <v>891</v>
      </c>
      <c r="L54" s="28" t="s">
        <v>581</v>
      </c>
      <c r="M54" s="180">
        <v>0.125</v>
      </c>
      <c r="N54" s="176">
        <f>+M54*G$54*C$17</f>
        <v>6.8750000000000009E-3</v>
      </c>
      <c r="O54" s="177">
        <f>+'1024 FUGA 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+'1024 FUGA Ver.'!N187</f>
        <v>0</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+'1024 FUGA Ver.'!N188</f>
        <v>0</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+'1024 FUGA Ver.'!N189</f>
        <v>0</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+'1024 FUGA Ver.'!N190</f>
        <v>0</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+'1024 FUGA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+'1024 FUGA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+'1024 FUGA Ver.'!N193</f>
        <v>0</v>
      </c>
    </row>
    <row r="62" spans="1:15" ht="15.75" thickBot="1" x14ac:dyDescent="0.3">
      <c r="A62" s="1450"/>
      <c r="B62" s="1453"/>
      <c r="C62" s="1456"/>
      <c r="D62" s="1459"/>
      <c r="E62" s="1450"/>
      <c r="F62" s="1477"/>
      <c r="G62" s="1525"/>
      <c r="H62" s="1527"/>
      <c r="I62" s="1530"/>
      <c r="J62" s="1521"/>
      <c r="K62" s="97" t="s">
        <v>800</v>
      </c>
      <c r="L62" s="98">
        <f>+O62/M62</f>
        <v>0</v>
      </c>
      <c r="M62" s="99">
        <f>SUM(M54:M61)</f>
        <v>1</v>
      </c>
      <c r="N62" s="100">
        <f>SUM(N54:N61)</f>
        <v>5.5E-2</v>
      </c>
      <c r="O62" s="174">
        <f>+O54+O55+O56+O57+O58+O59+O60+O61</f>
        <v>0</v>
      </c>
    </row>
    <row r="63" spans="1:15" ht="15" customHeight="1" x14ac:dyDescent="0.25">
      <c r="A63" s="1440">
        <v>3</v>
      </c>
      <c r="B63" s="1484" t="s">
        <v>899</v>
      </c>
      <c r="C63" s="1486">
        <v>0.1</v>
      </c>
      <c r="D63" s="1488">
        <f>+(J63*G63)+(J82*G82)+(J83*G83)+(J84*G84)</f>
        <v>6.0060000000000009E-2</v>
      </c>
      <c r="E63" s="1492" t="s">
        <v>133</v>
      </c>
      <c r="F63" s="1443" t="s">
        <v>900</v>
      </c>
      <c r="G63" s="1503">
        <v>0.3</v>
      </c>
      <c r="H63" s="1516">
        <f>+M81</f>
        <v>1</v>
      </c>
      <c r="I63" s="1528">
        <f>+O81</f>
        <v>0.20020000000000004</v>
      </c>
      <c r="J63" s="1519">
        <f>+I63/H63</f>
        <v>0.20020000000000004</v>
      </c>
      <c r="K63" s="28" t="s">
        <v>136</v>
      </c>
      <c r="L63" s="28" t="s">
        <v>804</v>
      </c>
      <c r="M63" s="179">
        <v>0.1</v>
      </c>
      <c r="N63" s="176">
        <f>+M63*G$63*C$63</f>
        <v>3.0000000000000001E-3</v>
      </c>
      <c r="O63" s="177">
        <f>+'1024 FUGA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+M64*G$63*C$63</f>
        <v>8.5714285714285721E-4</v>
      </c>
      <c r="O64" s="177">
        <f>+'1024 FUGA Ver.'!N198</f>
        <v>2.86E-2</v>
      </c>
    </row>
    <row r="65" spans="1:15" x14ac:dyDescent="0.25">
      <c r="A65" s="1449"/>
      <c r="B65" s="1451"/>
      <c r="C65" s="1454"/>
      <c r="D65" s="1489"/>
      <c r="E65" s="1493"/>
      <c r="F65" s="1495"/>
      <c r="G65" s="1515"/>
      <c r="H65" s="1517"/>
      <c r="I65" s="1532"/>
      <c r="J65" s="1534"/>
      <c r="K65" s="28" t="s">
        <v>902</v>
      </c>
      <c r="L65" s="28" t="s">
        <v>903</v>
      </c>
      <c r="M65" s="20">
        <f t="shared" ref="M65:M77" si="1">40%/14</f>
        <v>2.8571428571428574E-2</v>
      </c>
      <c r="N65" s="176">
        <f t="shared" ref="N65:N77" si="2">+M65*G$63*C$63</f>
        <v>8.5714285714285721E-4</v>
      </c>
      <c r="O65" s="177">
        <f>+'1024 FUGA Ver.'!N199</f>
        <v>2.86E-2</v>
      </c>
    </row>
    <row r="66" spans="1:15" x14ac:dyDescent="0.25">
      <c r="A66" s="1449"/>
      <c r="B66" s="1451"/>
      <c r="C66" s="1454"/>
      <c r="D66" s="1489"/>
      <c r="E66" s="1493"/>
      <c r="F66" s="1495"/>
      <c r="G66" s="1515"/>
      <c r="H66" s="1517"/>
      <c r="I66" s="1532"/>
      <c r="J66" s="1534"/>
      <c r="K66" s="26" t="s">
        <v>904</v>
      </c>
      <c r="L66" s="28" t="s">
        <v>905</v>
      </c>
      <c r="M66" s="20">
        <f t="shared" si="1"/>
        <v>2.8571428571428574E-2</v>
      </c>
      <c r="N66" s="176">
        <f t="shared" si="2"/>
        <v>8.5714285714285721E-4</v>
      </c>
      <c r="O66" s="177">
        <f>+'1024 FUGA Ver.'!N200</f>
        <v>2.86E-2</v>
      </c>
    </row>
    <row r="67" spans="1:15" x14ac:dyDescent="0.25">
      <c r="A67" s="1449"/>
      <c r="B67" s="1451"/>
      <c r="C67" s="1454"/>
      <c r="D67" s="1489"/>
      <c r="E67" s="1493"/>
      <c r="F67" s="1495"/>
      <c r="G67" s="1515"/>
      <c r="H67" s="1517"/>
      <c r="I67" s="1532"/>
      <c r="J67" s="1534"/>
      <c r="K67" s="28" t="s">
        <v>906</v>
      </c>
      <c r="L67" s="28" t="s">
        <v>907</v>
      </c>
      <c r="M67" s="20">
        <f t="shared" si="1"/>
        <v>2.8571428571428574E-2</v>
      </c>
      <c r="N67" s="176">
        <f t="shared" si="2"/>
        <v>8.5714285714285721E-4</v>
      </c>
      <c r="O67" s="177">
        <f>+'1024 FUGA Ver.'!N201</f>
        <v>2.86E-2</v>
      </c>
    </row>
    <row r="68" spans="1:15" x14ac:dyDescent="0.25">
      <c r="A68" s="1449"/>
      <c r="B68" s="1451"/>
      <c r="C68" s="1454"/>
      <c r="D68" s="1489"/>
      <c r="E68" s="1493"/>
      <c r="F68" s="1495"/>
      <c r="G68" s="1515"/>
      <c r="H68" s="1517"/>
      <c r="I68" s="1532"/>
      <c r="J68" s="1534"/>
      <c r="K68" s="26" t="s">
        <v>908</v>
      </c>
      <c r="L68" s="28" t="s">
        <v>909</v>
      </c>
      <c r="M68" s="20">
        <f t="shared" si="1"/>
        <v>2.8571428571428574E-2</v>
      </c>
      <c r="N68" s="176">
        <f t="shared" si="2"/>
        <v>8.5714285714285721E-4</v>
      </c>
      <c r="O68" s="177">
        <f>+'1024 FUGA Ver.'!N202</f>
        <v>0</v>
      </c>
    </row>
    <row r="69" spans="1:15" x14ac:dyDescent="0.25">
      <c r="A69" s="1449"/>
      <c r="B69" s="1451"/>
      <c r="C69" s="1454"/>
      <c r="D69" s="1489"/>
      <c r="E69" s="1493"/>
      <c r="F69" s="1495"/>
      <c r="G69" s="1515"/>
      <c r="H69" s="1517"/>
      <c r="I69" s="1532"/>
      <c r="J69" s="1534"/>
      <c r="K69" s="28" t="s">
        <v>910</v>
      </c>
      <c r="L69" s="28" t="s">
        <v>911</v>
      </c>
      <c r="M69" s="20">
        <f t="shared" si="1"/>
        <v>2.8571428571428574E-2</v>
      </c>
      <c r="N69" s="176">
        <f t="shared" si="2"/>
        <v>8.5714285714285721E-4</v>
      </c>
      <c r="O69" s="177">
        <f>+'1024 FUGA Ver.'!N203</f>
        <v>0</v>
      </c>
    </row>
    <row r="70" spans="1:15" ht="24" x14ac:dyDescent="0.25">
      <c r="A70" s="1449"/>
      <c r="B70" s="1451"/>
      <c r="C70" s="1454"/>
      <c r="D70" s="1489"/>
      <c r="E70" s="1493"/>
      <c r="F70" s="1495"/>
      <c r="G70" s="1515"/>
      <c r="H70" s="1517"/>
      <c r="I70" s="1532"/>
      <c r="J70" s="1534"/>
      <c r="K70" s="26" t="s">
        <v>912</v>
      </c>
      <c r="L70" s="28" t="s">
        <v>913</v>
      </c>
      <c r="M70" s="20">
        <f t="shared" si="1"/>
        <v>2.8571428571428574E-2</v>
      </c>
      <c r="N70" s="176">
        <f t="shared" si="2"/>
        <v>8.5714285714285721E-4</v>
      </c>
      <c r="O70" s="177">
        <f>+'1024 FUGA Ver.'!N204</f>
        <v>0</v>
      </c>
    </row>
    <row r="71" spans="1:15" x14ac:dyDescent="0.25">
      <c r="A71" s="1449"/>
      <c r="B71" s="1451"/>
      <c r="C71" s="1454"/>
      <c r="D71" s="1489"/>
      <c r="E71" s="1493"/>
      <c r="F71" s="1495"/>
      <c r="G71" s="1515"/>
      <c r="H71" s="1517"/>
      <c r="I71" s="1532"/>
      <c r="J71" s="1534"/>
      <c r="K71" s="28" t="s">
        <v>914</v>
      </c>
      <c r="L71" s="28" t="s">
        <v>915</v>
      </c>
      <c r="M71" s="20">
        <f t="shared" si="1"/>
        <v>2.8571428571428574E-2</v>
      </c>
      <c r="N71" s="176">
        <f t="shared" si="2"/>
        <v>8.5714285714285721E-4</v>
      </c>
      <c r="O71" s="177">
        <f>+'1024 FUGA Ver.'!N205</f>
        <v>2.86E-2</v>
      </c>
    </row>
    <row r="72" spans="1:15" x14ac:dyDescent="0.25">
      <c r="A72" s="1449"/>
      <c r="B72" s="1451"/>
      <c r="C72" s="1454"/>
      <c r="D72" s="1489"/>
      <c r="E72" s="1493"/>
      <c r="F72" s="1495"/>
      <c r="G72" s="1515"/>
      <c r="H72" s="1517"/>
      <c r="I72" s="1532"/>
      <c r="J72" s="1534"/>
      <c r="K72" s="28" t="s">
        <v>916</v>
      </c>
      <c r="L72" s="28" t="s">
        <v>917</v>
      </c>
      <c r="M72" s="20">
        <f t="shared" si="1"/>
        <v>2.8571428571428574E-2</v>
      </c>
      <c r="N72" s="176">
        <f t="shared" si="2"/>
        <v>8.5714285714285721E-4</v>
      </c>
      <c r="O72" s="177">
        <f>+'1024 FUGA Ver.'!N206</f>
        <v>0</v>
      </c>
    </row>
    <row r="73" spans="1:15" x14ac:dyDescent="0.25">
      <c r="A73" s="1449"/>
      <c r="B73" s="1451"/>
      <c r="C73" s="1454"/>
      <c r="D73" s="1489"/>
      <c r="E73" s="1493"/>
      <c r="F73" s="1495"/>
      <c r="G73" s="1515"/>
      <c r="H73" s="1517"/>
      <c r="I73" s="1532"/>
      <c r="J73" s="1534"/>
      <c r="K73" s="26" t="s">
        <v>918</v>
      </c>
      <c r="L73" s="28" t="s">
        <v>919</v>
      </c>
      <c r="M73" s="20">
        <f t="shared" si="1"/>
        <v>2.8571428571428574E-2</v>
      </c>
      <c r="N73" s="176">
        <f t="shared" si="2"/>
        <v>8.5714285714285721E-4</v>
      </c>
      <c r="O73" s="177">
        <f>+'1024 FUGA Ver.'!N207</f>
        <v>0</v>
      </c>
    </row>
    <row r="74" spans="1:15" x14ac:dyDescent="0.25">
      <c r="A74" s="1449"/>
      <c r="B74" s="1451"/>
      <c r="C74" s="1454"/>
      <c r="D74" s="1489"/>
      <c r="E74" s="1493"/>
      <c r="F74" s="1495"/>
      <c r="G74" s="1515"/>
      <c r="H74" s="1517"/>
      <c r="I74" s="1532"/>
      <c r="J74" s="1534"/>
      <c r="K74" s="28" t="s">
        <v>920</v>
      </c>
      <c r="L74" s="28" t="s">
        <v>921</v>
      </c>
      <c r="M74" s="20">
        <f t="shared" si="1"/>
        <v>2.8571428571428574E-2</v>
      </c>
      <c r="N74" s="176">
        <f t="shared" si="2"/>
        <v>8.5714285714285721E-4</v>
      </c>
      <c r="O74" s="177">
        <f>+'1024 FUGA Ver.'!N208</f>
        <v>0</v>
      </c>
    </row>
    <row r="75" spans="1:15" x14ac:dyDescent="0.25">
      <c r="A75" s="1449"/>
      <c r="B75" s="1451"/>
      <c r="C75" s="1454"/>
      <c r="D75" s="1489"/>
      <c r="E75" s="1493"/>
      <c r="F75" s="1495"/>
      <c r="G75" s="1515"/>
      <c r="H75" s="1517"/>
      <c r="I75" s="1532"/>
      <c r="J75" s="1534"/>
      <c r="K75" s="26" t="s">
        <v>922</v>
      </c>
      <c r="L75" s="28" t="s">
        <v>923</v>
      </c>
      <c r="M75" s="20">
        <f t="shared" si="1"/>
        <v>2.8571428571428574E-2</v>
      </c>
      <c r="N75" s="176">
        <f t="shared" si="2"/>
        <v>8.5714285714285721E-4</v>
      </c>
      <c r="O75" s="177">
        <f>+'1024 FUGA Ver.'!N209</f>
        <v>0</v>
      </c>
    </row>
    <row r="76" spans="1:15" x14ac:dyDescent="0.25">
      <c r="A76" s="1449"/>
      <c r="B76" s="1451"/>
      <c r="C76" s="1454"/>
      <c r="D76" s="1489"/>
      <c r="E76" s="1493"/>
      <c r="F76" s="1495"/>
      <c r="G76" s="1515"/>
      <c r="H76" s="1517"/>
      <c r="I76" s="1532"/>
      <c r="J76" s="1534"/>
      <c r="K76" s="28" t="s">
        <v>924</v>
      </c>
      <c r="L76" s="28" t="s">
        <v>925</v>
      </c>
      <c r="M76" s="20">
        <f t="shared" si="1"/>
        <v>2.8571428571428574E-2</v>
      </c>
      <c r="N76" s="176">
        <f t="shared" si="2"/>
        <v>8.5714285714285721E-4</v>
      </c>
      <c r="O76" s="177">
        <f>+'1024 FUGA Ver.'!N210</f>
        <v>2.86E-2</v>
      </c>
    </row>
    <row r="77" spans="1:15" x14ac:dyDescent="0.25">
      <c r="A77" s="1449"/>
      <c r="B77" s="1451"/>
      <c r="C77" s="1454"/>
      <c r="D77" s="1489"/>
      <c r="E77" s="1493"/>
      <c r="F77" s="1495"/>
      <c r="G77" s="1515"/>
      <c r="H77" s="1517"/>
      <c r="I77" s="1532"/>
      <c r="J77" s="1534"/>
      <c r="K77" s="26" t="s">
        <v>926</v>
      </c>
      <c r="L77" s="28" t="s">
        <v>927</v>
      </c>
      <c r="M77" s="20">
        <f t="shared" si="1"/>
        <v>2.8571428571428574E-2</v>
      </c>
      <c r="N77" s="176">
        <f t="shared" si="2"/>
        <v>8.5714285714285721E-4</v>
      </c>
      <c r="O77" s="177">
        <f>+'1024 FUGA Ver.'!N211</f>
        <v>2.86E-2</v>
      </c>
    </row>
    <row r="78" spans="1:15" ht="24" x14ac:dyDescent="0.25">
      <c r="A78" s="1449"/>
      <c r="B78" s="1451"/>
      <c r="C78" s="1454"/>
      <c r="D78" s="1489"/>
      <c r="E78" s="1493"/>
      <c r="F78" s="1495"/>
      <c r="G78" s="1515"/>
      <c r="H78" s="1517"/>
      <c r="I78" s="1532"/>
      <c r="J78" s="1534"/>
      <c r="K78" s="28" t="s">
        <v>928</v>
      </c>
      <c r="L78" s="26" t="s">
        <v>929</v>
      </c>
      <c r="M78" s="20">
        <v>0.1</v>
      </c>
      <c r="N78" s="176">
        <f>+M78*G$63*C$63</f>
        <v>3.0000000000000001E-3</v>
      </c>
      <c r="O78" s="177">
        <f>+'1024 FUGA Ver.'!N224+'1024 FUGA Ver.'!N225</f>
        <v>0</v>
      </c>
    </row>
    <row r="79" spans="1:15" ht="24" x14ac:dyDescent="0.25">
      <c r="A79" s="1449"/>
      <c r="B79" s="1451"/>
      <c r="C79" s="1454"/>
      <c r="D79" s="1489"/>
      <c r="E79" s="1493"/>
      <c r="F79" s="1495"/>
      <c r="G79" s="1515"/>
      <c r="H79" s="1517"/>
      <c r="I79" s="1532"/>
      <c r="J79" s="1534"/>
      <c r="K79" s="26" t="s">
        <v>930</v>
      </c>
      <c r="L79" s="26" t="s">
        <v>931</v>
      </c>
      <c r="M79" s="20">
        <v>0.1</v>
      </c>
      <c r="N79" s="176">
        <f>+M79*G$63*C$63</f>
        <v>3.0000000000000001E-3</v>
      </c>
      <c r="O79" s="177">
        <f>+'1024 FUGA Ver.'!N225+'1024 FUGA Ver.'!N226</f>
        <v>0</v>
      </c>
    </row>
    <row r="80" spans="1:15" ht="15.75" thickBot="1" x14ac:dyDescent="0.3">
      <c r="A80" s="1449"/>
      <c r="B80" s="1451"/>
      <c r="C80" s="1454"/>
      <c r="D80" s="1489"/>
      <c r="E80" s="1493"/>
      <c r="F80" s="1495"/>
      <c r="G80" s="1515"/>
      <c r="H80" s="1517"/>
      <c r="I80" s="1532"/>
      <c r="J80" s="1534"/>
      <c r="K80" s="181" t="s">
        <v>932</v>
      </c>
      <c r="L80" s="101" t="s">
        <v>603</v>
      </c>
      <c r="M80" s="164">
        <v>0.3</v>
      </c>
      <c r="N80" s="182">
        <f>+M80*G$63*C$63</f>
        <v>8.9999999999999993E-3</v>
      </c>
      <c r="O80" s="183">
        <f>+'1024 FUGA Ver.'!N223</f>
        <v>0</v>
      </c>
    </row>
    <row r="81" spans="1:15" ht="15.75" thickBot="1" x14ac:dyDescent="0.3">
      <c r="A81" s="1441"/>
      <c r="B81" s="1452"/>
      <c r="C81" s="1455"/>
      <c r="D81" s="1490"/>
      <c r="E81" s="1494"/>
      <c r="F81" s="1445"/>
      <c r="G81" s="1505"/>
      <c r="H81" s="1518"/>
      <c r="I81" s="1533"/>
      <c r="J81" s="1531"/>
      <c r="K81" s="97" t="s">
        <v>800</v>
      </c>
      <c r="L81" s="98">
        <f>+O81/M81</f>
        <v>0.20020000000000004</v>
      </c>
      <c r="M81" s="99">
        <f>SUM(M63:M80)</f>
        <v>1</v>
      </c>
      <c r="N81" s="100">
        <f>SUM(N63:N80)</f>
        <v>0.03</v>
      </c>
      <c r="O81" s="174">
        <f>SUM(O63+O64+O65+O66+O67+O68+O69+O70+O71+O72+O73+O74+O75+O76+O77+O78+O79+O80)</f>
        <v>0.20020000000000004</v>
      </c>
    </row>
    <row r="82" spans="1:15" ht="24.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0.5</v>
      </c>
      <c r="E85" s="1440" t="s">
        <v>142</v>
      </c>
      <c r="F85" s="1443" t="s">
        <v>938</v>
      </c>
      <c r="G85" s="1503">
        <v>0.4</v>
      </c>
      <c r="H85" s="1503">
        <f>+M88</f>
        <v>0.4</v>
      </c>
      <c r="I85" s="1528">
        <f>+O88</f>
        <v>0.2</v>
      </c>
      <c r="J85" s="1519">
        <f>+I85/G85</f>
        <v>0.5</v>
      </c>
      <c r="K85" s="28" t="s">
        <v>939</v>
      </c>
      <c r="L85" s="28" t="s">
        <v>940</v>
      </c>
      <c r="M85" s="179">
        <v>0.1</v>
      </c>
      <c r="N85" s="176">
        <f>+M85*C85</f>
        <v>5.000000000000001E-3</v>
      </c>
      <c r="O85" s="177">
        <f>+'1024 FUGA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+'1024 FUGA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+'1024 FUGA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+'1024 FUGA Ver.'!N262</f>
        <v>0.3</v>
      </c>
    </row>
    <row r="90" spans="1:15" ht="24.75" thickBot="1" x14ac:dyDescent="0.3">
      <c r="A90" s="1442"/>
      <c r="B90" s="1485"/>
      <c r="C90" s="1498"/>
      <c r="D90" s="1491"/>
      <c r="E90" s="184" t="s">
        <v>146</v>
      </c>
      <c r="F90" s="185" t="s">
        <v>949</v>
      </c>
      <c r="G90" s="186">
        <v>0.3</v>
      </c>
      <c r="H90" s="196">
        <f>+M90</f>
        <v>0.3</v>
      </c>
      <c r="I90" s="187">
        <f>+O90</f>
        <v>0</v>
      </c>
      <c r="J90" s="188">
        <f>+I90/H90</f>
        <v>0</v>
      </c>
      <c r="K90" s="191" t="s">
        <v>950</v>
      </c>
      <c r="L90" s="192" t="s">
        <v>951</v>
      </c>
      <c r="M90" s="193">
        <v>0.3</v>
      </c>
      <c r="N90" s="194">
        <f>+M90*C85</f>
        <v>1.4999999999999999E-2</v>
      </c>
      <c r="O90" s="197">
        <f>+'1024 FUGA Ver.'!N264</f>
        <v>0</v>
      </c>
    </row>
    <row r="91" spans="1:15" x14ac:dyDescent="0.25">
      <c r="C91" s="199">
        <v>2022</v>
      </c>
      <c r="D91" s="200">
        <f>+(C2*D2)+(C17*D17)+(C63*D63)+(C85*D85)</f>
        <v>0.44836537500000012</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V91"/>
  <sheetViews>
    <sheetView showGridLines="0" topLeftCell="E17" zoomScale="112" zoomScaleNormal="112"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ustomWidth="1"/>
    <col min="6" max="6" width="31.5703125" style="198" customWidth="1"/>
    <col min="7" max="10" width="9" style="198" customWidth="1"/>
    <col min="11" max="11" width="18" style="198" customWidth="1"/>
    <col min="12" max="12" width="27.5703125" style="198" bestFit="1" customWidth="1"/>
    <col min="13" max="14" width="11.42578125" style="198"/>
    <col min="15" max="15" width="13.5703125" style="198" bestFit="1" customWidth="1"/>
    <col min="16" max="16" width="11.42578125" style="24"/>
    <col min="17" max="17" width="19.285156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0.92999999999999994</v>
      </c>
      <c r="E2" s="1446" t="s">
        <v>775</v>
      </c>
      <c r="F2" s="1443" t="s">
        <v>121</v>
      </c>
      <c r="G2" s="1503">
        <v>0.3</v>
      </c>
      <c r="H2" s="1506">
        <f>+M6</f>
        <v>1</v>
      </c>
      <c r="I2" s="1499">
        <f>+O6</f>
        <v>1</v>
      </c>
      <c r="J2" s="1499">
        <f>+I2/H2</f>
        <v>1</v>
      </c>
      <c r="K2" s="25" t="s">
        <v>776</v>
      </c>
      <c r="L2" s="25" t="s">
        <v>777</v>
      </c>
      <c r="M2" s="159">
        <v>0.4</v>
      </c>
      <c r="N2" s="160">
        <f>+M2*G2*C2</f>
        <v>3.5999999999999997E-2</v>
      </c>
      <c r="O2" s="161">
        <f>+'1002 AguasVer.'!N7</f>
        <v>0.4</v>
      </c>
      <c r="Q2" s="301" t="s">
        <v>778</v>
      </c>
      <c r="R2" s="327" t="s">
        <v>779</v>
      </c>
      <c r="S2" s="327" t="s">
        <v>780</v>
      </c>
      <c r="T2" s="327" t="s">
        <v>781</v>
      </c>
      <c r="U2" s="327" t="s">
        <v>782</v>
      </c>
      <c r="V2" s="327" t="s">
        <v>783</v>
      </c>
    </row>
    <row r="3" spans="1:22" ht="36" x14ac:dyDescent="0.25">
      <c r="A3" s="1426"/>
      <c r="B3" s="1429"/>
      <c r="C3" s="1461"/>
      <c r="D3" s="1458"/>
      <c r="E3" s="1447"/>
      <c r="F3" s="1444"/>
      <c r="G3" s="1504"/>
      <c r="H3" s="1507"/>
      <c r="I3" s="1500"/>
      <c r="J3" s="1500"/>
      <c r="K3" s="26" t="s">
        <v>784</v>
      </c>
      <c r="L3" s="26" t="s">
        <v>972</v>
      </c>
      <c r="M3" s="20">
        <v>0.4</v>
      </c>
      <c r="N3" s="162">
        <f>+M3*G2*C2</f>
        <v>3.5999999999999997E-2</v>
      </c>
      <c r="O3" s="163">
        <f>+'1002 AguasVer.'!N11</f>
        <v>0.4</v>
      </c>
      <c r="Q3" s="301" t="s">
        <v>786</v>
      </c>
      <c r="R3" s="327" t="s">
        <v>973</v>
      </c>
      <c r="S3" s="327" t="s">
        <v>973</v>
      </c>
      <c r="T3" s="327" t="s">
        <v>973</v>
      </c>
      <c r="U3" s="327" t="s">
        <v>973</v>
      </c>
      <c r="V3" s="327" t="s">
        <v>974</v>
      </c>
    </row>
    <row r="4" spans="1:22" ht="36" x14ac:dyDescent="0.25">
      <c r="A4" s="1426"/>
      <c r="B4" s="1429"/>
      <c r="C4" s="1461"/>
      <c r="D4" s="1458"/>
      <c r="E4" s="1447"/>
      <c r="F4" s="1444"/>
      <c r="G4" s="1504"/>
      <c r="H4" s="1507"/>
      <c r="I4" s="1500"/>
      <c r="J4" s="1500"/>
      <c r="K4" s="26" t="s">
        <v>789</v>
      </c>
      <c r="L4" s="26" t="s">
        <v>790</v>
      </c>
      <c r="M4" s="20">
        <v>0.05</v>
      </c>
      <c r="N4" s="162">
        <f>+M4*G2*C2</f>
        <v>4.4999999999999997E-3</v>
      </c>
      <c r="O4" s="163">
        <f>+'1002 AguasVer.'!N17</f>
        <v>0.05</v>
      </c>
      <c r="Q4" s="301" t="s">
        <v>791</v>
      </c>
      <c r="R4" s="327" t="s">
        <v>975</v>
      </c>
      <c r="S4" s="327" t="s">
        <v>976</v>
      </c>
      <c r="T4" s="327" t="s">
        <v>977</v>
      </c>
      <c r="U4" s="327" t="s">
        <v>978</v>
      </c>
      <c r="V4" s="327" t="s">
        <v>977</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+'1002 AguasVer.'!N20</f>
        <v>0.15</v>
      </c>
      <c r="Q5" s="301" t="s">
        <v>799</v>
      </c>
      <c r="R5" s="328">
        <v>0.04</v>
      </c>
      <c r="S5" s="328">
        <v>0.08</v>
      </c>
      <c r="T5" s="328">
        <v>0.23</v>
      </c>
      <c r="U5" s="328">
        <v>0.16</v>
      </c>
      <c r="V5" s="328">
        <f>+D91</f>
        <v>0.36982262499999996</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+'1002 AguasVer.'!N21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+'1002 AguasVer.'!N36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+'1002 AguasVer.'!N38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+'1002 AguasVer.'!N43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+'1002 AguasVer.'!N57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+'1002 AguasVer.'!N59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+'1002 AguasVer.'!N61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+'1002 AguasVer.'!N63</f>
        <v>0.3</v>
      </c>
    </row>
    <row r="16" spans="1:22" ht="15.75"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0.1134375</v>
      </c>
      <c r="E17" s="1440" t="s">
        <v>821</v>
      </c>
      <c r="F17" s="1443" t="s">
        <v>294</v>
      </c>
      <c r="G17" s="1503">
        <v>0.15</v>
      </c>
      <c r="H17" s="1506">
        <f>+M20</f>
        <v>1</v>
      </c>
      <c r="I17" s="1509">
        <f>+O20</f>
        <v>0.10625</v>
      </c>
      <c r="J17" s="1512">
        <f>+I17/H17</f>
        <v>0.10625</v>
      </c>
      <c r="K17" s="25" t="s">
        <v>822</v>
      </c>
      <c r="L17" s="25" t="s">
        <v>804</v>
      </c>
      <c r="M17" s="167">
        <v>0.1</v>
      </c>
      <c r="N17" s="168">
        <f>+M17*G$17*C$17</f>
        <v>8.2500000000000004E-3</v>
      </c>
      <c r="O17" s="169">
        <f>+'1002 AguasVer.'!N65</f>
        <v>0</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+'1002 AguasVer.'!N66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+'1002 AguasVer.'!N68</f>
        <v>0.10625</v>
      </c>
    </row>
    <row r="20" spans="1:15" ht="15.75" thickBot="1" x14ac:dyDescent="0.3">
      <c r="A20" s="1441"/>
      <c r="B20" s="1452"/>
      <c r="C20" s="1455"/>
      <c r="D20" s="1458"/>
      <c r="E20" s="1442"/>
      <c r="F20" s="1445"/>
      <c r="G20" s="1505"/>
      <c r="H20" s="1508"/>
      <c r="I20" s="1511"/>
      <c r="J20" s="1514"/>
      <c r="K20" s="97" t="s">
        <v>800</v>
      </c>
      <c r="L20" s="98">
        <f>+O20/M20</f>
        <v>0.10625</v>
      </c>
      <c r="M20" s="99">
        <f>SUM(M17:M19)</f>
        <v>1</v>
      </c>
      <c r="N20" s="100">
        <f>SUM(N17:N19)</f>
        <v>8.2500000000000004E-2</v>
      </c>
      <c r="O20" s="174">
        <f>+O17+O18+O19</f>
        <v>0.10625</v>
      </c>
    </row>
    <row r="21" spans="1:15" ht="15" customHeight="1" x14ac:dyDescent="0.25">
      <c r="A21" s="1441"/>
      <c r="B21" s="1452"/>
      <c r="C21" s="1455"/>
      <c r="D21" s="1458"/>
      <c r="E21" s="1440" t="s">
        <v>827</v>
      </c>
      <c r="F21" s="1443" t="s">
        <v>828</v>
      </c>
      <c r="G21" s="1503">
        <v>0.15</v>
      </c>
      <c r="H21" s="1506">
        <f>+M26</f>
        <v>1</v>
      </c>
      <c r="I21" s="1499">
        <f>+O26</f>
        <v>0</v>
      </c>
      <c r="J21" s="1499">
        <f>+I21/H21</f>
        <v>0</v>
      </c>
      <c r="K21" s="28" t="s">
        <v>829</v>
      </c>
      <c r="L21" s="28" t="s">
        <v>830</v>
      </c>
      <c r="M21" s="175">
        <v>0.1</v>
      </c>
      <c r="N21" s="176">
        <f>+M21*G$21*C$17</f>
        <v>8.2500000000000004E-3</v>
      </c>
      <c r="O21" s="177">
        <f>+'1002 AguasVer.'!N69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+'1002 AguasVer.'!N71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+'1002 AguasVer.'!N73</f>
        <v>0</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+'1002 AguasVer.'!N100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v>
      </c>
      <c r="M26" s="99">
        <f>SUM(M21:M25)</f>
        <v>1</v>
      </c>
      <c r="N26" s="100">
        <f>SUM(N21:N25)</f>
        <v>8.2500000000000004E-2</v>
      </c>
      <c r="O26" s="174">
        <f>+O21+O22+O23+O24+O25</f>
        <v>0</v>
      </c>
    </row>
    <row r="27" spans="1:15" ht="24" x14ac:dyDescent="0.25">
      <c r="A27" s="1441"/>
      <c r="B27" s="1452"/>
      <c r="C27" s="1455"/>
      <c r="D27" s="1458"/>
      <c r="E27" s="1440" t="s">
        <v>838</v>
      </c>
      <c r="F27" s="1443" t="s">
        <v>839</v>
      </c>
      <c r="G27" s="1503">
        <v>0.2</v>
      </c>
      <c r="H27" s="1506">
        <f>+M30</f>
        <v>1</v>
      </c>
      <c r="I27" s="1499">
        <f>+O30</f>
        <v>0.17499999999999999</v>
      </c>
      <c r="J27" s="1499">
        <f>+I27/H27</f>
        <v>0.17499999999999999</v>
      </c>
      <c r="K27" s="28" t="s">
        <v>840</v>
      </c>
      <c r="L27" s="28" t="s">
        <v>841</v>
      </c>
      <c r="M27" s="179">
        <v>0.1</v>
      </c>
      <c r="N27" s="180">
        <f>+M27*G$27*C$17</f>
        <v>1.1000000000000003E-2</v>
      </c>
      <c r="O27" s="177">
        <f>+'1002 AguasVer.'!N129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+'1002 AguasVer.'!N130</f>
        <v>7.4999999999999997E-2</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+'1002 AguasVer.'!N131</f>
        <v>0</v>
      </c>
    </row>
    <row r="30" spans="1:15" ht="15.75" thickBot="1" x14ac:dyDescent="0.3">
      <c r="A30" s="1441"/>
      <c r="B30" s="1452"/>
      <c r="C30" s="1455"/>
      <c r="D30" s="1458"/>
      <c r="E30" s="1442"/>
      <c r="F30" s="1445"/>
      <c r="G30" s="1505"/>
      <c r="H30" s="1508"/>
      <c r="I30" s="1501"/>
      <c r="J30" s="1502"/>
      <c r="K30" s="97" t="s">
        <v>800</v>
      </c>
      <c r="L30" s="98">
        <f>+O30/M30</f>
        <v>0.17499999999999999</v>
      </c>
      <c r="M30" s="99">
        <f>SUM(M27:M29)</f>
        <v>1</v>
      </c>
      <c r="N30" s="100">
        <f>SUM(N27:N29)</f>
        <v>0.11000000000000001</v>
      </c>
      <c r="O30" s="174">
        <f>+O27+O28+O29</f>
        <v>0.17499999999999999</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+'1002 AguasVer.'!N150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+'1002 AguasVer.'!N152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+'1002 AguasVer.'!N153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+'1002 AguasVer.'!N154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+'1002 AguasVer.'!N155</f>
        <v>0</v>
      </c>
    </row>
    <row r="36" spans="1:15" ht="15.75" thickBot="1" x14ac:dyDescent="0.3">
      <c r="A36" s="1441"/>
      <c r="B36" s="1452"/>
      <c r="C36" s="1455"/>
      <c r="D36" s="1458"/>
      <c r="E36" s="1441"/>
      <c r="F36" s="1444"/>
      <c r="G36" s="1504"/>
      <c r="H36" s="1507"/>
      <c r="I36" s="1500"/>
      <c r="J36" s="1500"/>
      <c r="K36" s="101" t="s">
        <v>857</v>
      </c>
      <c r="L36" s="101" t="s">
        <v>980</v>
      </c>
      <c r="M36" s="164">
        <v>0.05</v>
      </c>
      <c r="N36" s="165">
        <f>+(M36/H$83)*G$83*C$63</f>
        <v>1.3636363636363637E-3</v>
      </c>
      <c r="O36" s="173">
        <f>+'1002 AguasVer.'!N156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+'1002 AguasVer.'!N161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+'1002 AguasVer.'!N164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+'1002 AguasVer.'!N165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+'1002 AguasVer.'!N166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+'1002 AguasVer.'!N245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+'1002 AguasVer.'!N250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+'1002 AguasVer.'!N255</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+'1002 AguasVer.'!N167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+'1002 AguasVer.'!N169</f>
        <v>0</v>
      </c>
    </row>
    <row r="48" spans="1:15" ht="15" customHeight="1" x14ac:dyDescent="0.25">
      <c r="A48" s="1441"/>
      <c r="B48" s="1452"/>
      <c r="C48" s="1455"/>
      <c r="D48" s="1458"/>
      <c r="E48" s="1441"/>
      <c r="F48" s="1444"/>
      <c r="G48" s="1504"/>
      <c r="H48" s="1523"/>
      <c r="I48" s="1510"/>
      <c r="J48" s="1510"/>
      <c r="K48" s="26" t="s">
        <v>879</v>
      </c>
      <c r="L48" s="26" t="s">
        <v>880</v>
      </c>
      <c r="M48" s="20">
        <v>0.2</v>
      </c>
      <c r="N48" s="176">
        <f>+(M48/H46)*G$46*C$17</f>
        <v>2.2000000000000006E-2</v>
      </c>
      <c r="O48" s="170">
        <f>+'1002 AguasVer.'!N170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+'1002 AguasVer.'!N178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+'1002 AguasVer.'!N179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+'1002 AguasVer.'!N180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+'1002 AguasVer.'!N184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0.625</v>
      </c>
      <c r="J54" s="1519">
        <f>+I54/H54</f>
        <v>0.625</v>
      </c>
      <c r="K54" s="28" t="s">
        <v>891</v>
      </c>
      <c r="L54" s="28" t="s">
        <v>581</v>
      </c>
      <c r="M54" s="180">
        <v>0.125</v>
      </c>
      <c r="N54" s="176">
        <f>+M54*G$54*C$17</f>
        <v>6.8750000000000009E-3</v>
      </c>
      <c r="O54" s="177">
        <f>+'1002 AguasVer.'!N186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+'1002 AguasVer.'!N187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+'1002 AguasVer.'!N188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+'1002 AguasVer.'!N189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+'1002 AguasVer.'!N190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+'1002 AguasVer.'!N191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+'1002 AguasVer.'!N192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+'1002 AguasVer.'!N193</f>
        <v>0</v>
      </c>
    </row>
    <row r="62" spans="1:15" ht="15.75" thickBot="1" x14ac:dyDescent="0.3">
      <c r="A62" s="1450"/>
      <c r="B62" s="1453"/>
      <c r="C62" s="1456"/>
      <c r="D62" s="1459"/>
      <c r="E62" s="1450"/>
      <c r="F62" s="1477"/>
      <c r="G62" s="1525"/>
      <c r="H62" s="1527"/>
      <c r="I62" s="1530"/>
      <c r="J62" s="1521"/>
      <c r="K62" s="97" t="s">
        <v>800</v>
      </c>
      <c r="L62" s="98">
        <f>+O62/M62</f>
        <v>0.625</v>
      </c>
      <c r="M62" s="99">
        <f>SUM(M54:M61)</f>
        <v>1</v>
      </c>
      <c r="N62" s="100">
        <f>SUM(N54:N61)</f>
        <v>5.5E-2</v>
      </c>
      <c r="O62" s="174">
        <f>+O54+O55+O56+O57+O58+O59+O60+O61</f>
        <v>0.625</v>
      </c>
    </row>
    <row r="63" spans="1:15" ht="15" customHeight="1" x14ac:dyDescent="0.25">
      <c r="A63" s="1440">
        <v>3</v>
      </c>
      <c r="B63" s="1484" t="s">
        <v>899</v>
      </c>
      <c r="C63" s="1486">
        <v>0.1</v>
      </c>
      <c r="D63" s="1488">
        <f>+(J63*G63)+(J82*G82)+(J83*G83)+(J84*G84)</f>
        <v>3.4319999999999996E-2</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+'1002 AguasVer.'!N194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+'1002 AguasVer.'!N198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+'1002 AguasVer.'!N199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+'1002 AguasVer.'!N200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+'1002 AguasVer.'!N201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+'1002 AguasVer.'!N202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+'1002 AguasVer.'!N203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+'1002 AguasVer.'!N204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+'1002 AguasVer.'!N205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+'1002 AguasVer.'!N206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+'1002 AguasVer.'!N207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+'1002 AguasVer.'!N208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+'1002 AguasVer.'!N209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+'1002 AguasVer.'!N210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+'1002 AguasVer.'!N211</f>
        <v>0</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+'1002 AguasVer.'!N224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+'1002 AguasVer.'!N225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+'1002 AguasVer.'!N223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15.75" thickBot="1" x14ac:dyDescent="0.3">
      <c r="A82" s="1441"/>
      <c r="B82" s="1452"/>
      <c r="C82" s="1455"/>
      <c r="D82" s="1490"/>
      <c r="E82" s="184" t="s">
        <v>933</v>
      </c>
      <c r="F82" s="185" t="s">
        <v>934</v>
      </c>
      <c r="G82" s="186">
        <v>0.4</v>
      </c>
      <c r="H82" s="186">
        <f>SUM(M42:M44)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SUM(M34:M36)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0.5</v>
      </c>
      <c r="E85" s="1440" t="s">
        <v>142</v>
      </c>
      <c r="F85" s="1443" t="s">
        <v>938</v>
      </c>
      <c r="G85" s="1503">
        <v>0.4</v>
      </c>
      <c r="H85" s="1503">
        <f>+M88</f>
        <v>0.4</v>
      </c>
      <c r="I85" s="1528">
        <f>+O88</f>
        <v>0.2</v>
      </c>
      <c r="J85" s="1519">
        <f>+I85/G85</f>
        <v>0.5</v>
      </c>
      <c r="K85" s="28" t="s">
        <v>939</v>
      </c>
      <c r="L85" s="28" t="s">
        <v>940</v>
      </c>
      <c r="M85" s="179">
        <v>0.1</v>
      </c>
      <c r="N85" s="176">
        <f>+M85*C85</f>
        <v>5.000000000000001E-3</v>
      </c>
      <c r="O85" s="177">
        <f>+'1002 AguasVer.'!N256</f>
        <v>0</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+'1002 AguasVer.'!N257</f>
        <v>0</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+'1002 AguasVer.'!N258</f>
        <v>0.2</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+'1002 AguasVer.'!N262</f>
        <v>0</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981</v>
      </c>
      <c r="M90" s="193">
        <v>0.3</v>
      </c>
      <c r="N90" s="194">
        <f>+M90*C85</f>
        <v>1.4999999999999999E-2</v>
      </c>
      <c r="O90" s="197">
        <f>+'1002 AguasVer.'!N264</f>
        <v>0.3</v>
      </c>
    </row>
    <row r="91" spans="1:15" x14ac:dyDescent="0.25">
      <c r="C91" s="199">
        <v>2022</v>
      </c>
      <c r="D91" s="200">
        <f>+(C2*D2)+(C17*D17)+(C63*D63)+(C85*D85)</f>
        <v>0.36982262499999996</v>
      </c>
      <c r="M91" s="201"/>
      <c r="N91" s="200">
        <f>SUM(N6+N11+N16+N20+N26+N30+N37+N45+N53+N62+N81+N82+N83+N84+N88+N89+N90)</f>
        <v>1.0000000000000002</v>
      </c>
      <c r="O91" s="201"/>
    </row>
  </sheetData>
  <mergeCells count="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E21:E26"/>
    <mergeCell ref="F21:F26"/>
    <mergeCell ref="G21:G26"/>
    <mergeCell ref="H21:H26"/>
    <mergeCell ref="I21:I2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I2:I6"/>
    <mergeCell ref="J2:J6"/>
    <mergeCell ref="E7:E11"/>
    <mergeCell ref="F7:F11"/>
    <mergeCell ref="G7:G11"/>
    <mergeCell ref="H7:H11"/>
    <mergeCell ref="I7:I11"/>
    <mergeCell ref="J7:J11"/>
    <mergeCell ref="E2:E6"/>
    <mergeCell ref="F2:F6"/>
  </mergeCells>
  <phoneticPr fontId="6"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Q271"/>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 width="21.42578125" style="6" hidden="1" customWidth="1"/>
    <col min="17" max="17" width="32.28515625" style="6" hidden="1" customWidth="1"/>
    <col min="18"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2995</v>
      </c>
      <c r="G2" s="1542"/>
      <c r="H2" s="1542"/>
      <c r="I2" s="1542"/>
      <c r="J2" s="1542"/>
      <c r="K2" s="1542"/>
      <c r="L2" s="1543"/>
      <c r="M2" s="1543"/>
      <c r="N2" s="1543"/>
      <c r="O2" s="1543"/>
    </row>
    <row r="3" spans="1:15" s="24" customFormat="1" ht="18.75" customHeight="1" x14ac:dyDescent="0.25">
      <c r="A3" s="1541" t="s">
        <v>101</v>
      </c>
      <c r="B3" s="1541"/>
      <c r="C3" s="1541"/>
      <c r="D3" s="1541"/>
      <c r="E3" s="1541"/>
      <c r="F3" s="1542">
        <v>1025</v>
      </c>
      <c r="G3" s="1542"/>
      <c r="H3" s="1542"/>
      <c r="I3" s="1542"/>
      <c r="J3" s="1542"/>
      <c r="K3" s="1542"/>
      <c r="L3" s="1543"/>
      <c r="M3" s="1543"/>
      <c r="N3" s="1543"/>
      <c r="O3" s="1543"/>
    </row>
    <row r="4" spans="1:15" s="24" customFormat="1" ht="18.75" customHeight="1" x14ac:dyDescent="0.25">
      <c r="A4" s="1541" t="s">
        <v>102</v>
      </c>
      <c r="B4" s="1541"/>
      <c r="C4" s="1541"/>
      <c r="D4" s="1541"/>
      <c r="E4" s="1541"/>
      <c r="F4" s="1542" t="s">
        <v>29</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331.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129</v>
      </c>
      <c r="N7" s="1537">
        <v>0.4</v>
      </c>
      <c r="O7" s="84" t="s">
        <v>2996</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126</v>
      </c>
      <c r="N8" s="1538"/>
      <c r="O8" s="84" t="s">
        <v>2997</v>
      </c>
    </row>
    <row r="9" spans="1:15" s="4" customFormat="1" ht="102"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126</v>
      </c>
      <c r="N9" s="85">
        <v>0</v>
      </c>
      <c r="O9" s="84" t="s">
        <v>2998</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35">
        <v>0.4</v>
      </c>
      <c r="O11" s="84" t="s">
        <v>2999</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129</v>
      </c>
      <c r="N12" s="1536"/>
      <c r="O12" s="84" t="s">
        <v>3000</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84" t="s">
        <v>3001</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137" t="s">
        <v>129</v>
      </c>
      <c r="N14" s="85">
        <v>0</v>
      </c>
      <c r="O14" s="84" t="s">
        <v>3002</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126</v>
      </c>
      <c r="N15" s="85">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129</v>
      </c>
      <c r="N16" s="85">
        <v>0</v>
      </c>
      <c r="O16" s="84" t="s">
        <v>3002</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84" t="s">
        <v>3003</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5</v>
      </c>
      <c r="L20" s="223" t="s">
        <v>125</v>
      </c>
      <c r="M20" s="269">
        <v>2</v>
      </c>
      <c r="N20" s="226">
        <v>0.15</v>
      </c>
      <c r="O20" s="84" t="s">
        <v>3004</v>
      </c>
    </row>
    <row r="21" spans="1:15" s="4" customFormat="1" ht="216.7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84" t="s">
        <v>3005</v>
      </c>
    </row>
    <row r="22" spans="1:15" s="4" customFormat="1" ht="114.75" x14ac:dyDescent="0.25">
      <c r="A22" s="82">
        <v>16</v>
      </c>
      <c r="B22" s="133" t="s">
        <v>120</v>
      </c>
      <c r="C22" s="133" t="s">
        <v>161</v>
      </c>
      <c r="D22" s="133" t="s">
        <v>149</v>
      </c>
      <c r="E22" s="122" t="s">
        <v>164</v>
      </c>
      <c r="F22" s="125" t="s">
        <v>165</v>
      </c>
      <c r="G22" s="140" t="s">
        <v>125</v>
      </c>
      <c r="H22" s="138" t="s">
        <v>125</v>
      </c>
      <c r="I22" s="133" t="s">
        <v>166</v>
      </c>
      <c r="J22" s="222" t="s">
        <v>125</v>
      </c>
      <c r="K22" s="48" t="s">
        <v>3006</v>
      </c>
      <c r="L22" s="223" t="s">
        <v>125</v>
      </c>
      <c r="M22" s="137" t="s">
        <v>3007</v>
      </c>
      <c r="N22" s="85">
        <v>0</v>
      </c>
      <c r="O22" s="84"/>
    </row>
    <row r="23" spans="1:15" s="4" customFormat="1" ht="165.7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84" t="s">
        <v>3008</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84" t="s">
        <v>3009</v>
      </c>
    </row>
    <row r="25" spans="1:15" s="4" customFormat="1" ht="102"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129</v>
      </c>
      <c r="N25" s="229">
        <v>0</v>
      </c>
      <c r="O25" s="123" t="s">
        <v>3010</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7" t="s">
        <v>126</v>
      </c>
      <c r="N26" s="85">
        <v>0</v>
      </c>
      <c r="O26" s="84"/>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137" t="s">
        <v>129</v>
      </c>
      <c r="N27" s="85">
        <v>0</v>
      </c>
      <c r="O27" s="84"/>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7" t="s">
        <v>126</v>
      </c>
      <c r="N28" s="85">
        <v>0</v>
      </c>
      <c r="O28" s="84"/>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126</v>
      </c>
      <c r="N29" s="85">
        <v>0</v>
      </c>
      <c r="O29" s="84"/>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129</v>
      </c>
      <c r="L30" s="223" t="s">
        <v>125</v>
      </c>
      <c r="M30" s="137" t="s">
        <v>129</v>
      </c>
      <c r="N30" s="85">
        <v>0</v>
      </c>
      <c r="O30" s="84"/>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137" t="s">
        <v>126</v>
      </c>
      <c r="N31" s="85">
        <v>0</v>
      </c>
      <c r="O31" s="84"/>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137" t="s">
        <v>126</v>
      </c>
      <c r="N32" s="85">
        <v>0</v>
      </c>
      <c r="O32" s="84"/>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126</v>
      </c>
      <c r="L33" s="223" t="s">
        <v>125</v>
      </c>
      <c r="M33" s="137" t="s">
        <v>126</v>
      </c>
      <c r="N33" s="85">
        <v>0</v>
      </c>
      <c r="O33" s="84"/>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45" t="s">
        <v>999</v>
      </c>
      <c r="N34" s="85">
        <v>0</v>
      </c>
      <c r="O34" s="84"/>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143" t="s">
        <v>3011</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129</v>
      </c>
      <c r="N36" s="226">
        <v>0.2</v>
      </c>
      <c r="O36" s="84" t="s">
        <v>3012</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84"/>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84" t="s">
        <v>3013</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84" t="s">
        <v>3014</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126</v>
      </c>
      <c r="N41" s="85">
        <v>0</v>
      </c>
      <c r="O41" s="84" t="s">
        <v>3015</v>
      </c>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76" t="s">
        <v>3016</v>
      </c>
      <c r="L42" s="233" t="s">
        <v>125</v>
      </c>
      <c r="M42" s="234" t="s">
        <v>434</v>
      </c>
      <c r="N42" s="85">
        <v>0</v>
      </c>
      <c r="O42" s="84"/>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91</v>
      </c>
      <c r="L43" s="272">
        <v>91</v>
      </c>
      <c r="M43" s="269">
        <v>91</v>
      </c>
      <c r="N43" s="236">
        <v>0.3</v>
      </c>
      <c r="O43" s="84" t="s">
        <v>3017</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84"/>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42" t="s">
        <v>129</v>
      </c>
      <c r="N45" s="85">
        <v>0</v>
      </c>
      <c r="O45" s="84"/>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42" t="s">
        <v>129</v>
      </c>
      <c r="N46" s="85">
        <v>0</v>
      </c>
      <c r="O46" s="84"/>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144" t="s">
        <v>129</v>
      </c>
      <c r="M47" s="142" t="s">
        <v>129</v>
      </c>
      <c r="N47" s="85">
        <v>0</v>
      </c>
      <c r="O47" s="84"/>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144" t="s">
        <v>129</v>
      </c>
      <c r="M48" s="142" t="s">
        <v>129</v>
      </c>
      <c r="N48" s="85">
        <v>0</v>
      </c>
      <c r="O48" s="84"/>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129</v>
      </c>
      <c r="L49" s="144" t="s">
        <v>129</v>
      </c>
      <c r="M49" s="142" t="s">
        <v>129</v>
      </c>
      <c r="N49" s="85">
        <v>0</v>
      </c>
      <c r="O49" s="84"/>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129</v>
      </c>
      <c r="L50" s="144" t="s">
        <v>129</v>
      </c>
      <c r="M50" s="142" t="s">
        <v>129</v>
      </c>
      <c r="N50" s="85">
        <v>0</v>
      </c>
      <c r="O50" s="84"/>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42" t="s">
        <v>129</v>
      </c>
      <c r="N51" s="85">
        <v>0</v>
      </c>
      <c r="O51" s="84"/>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434</v>
      </c>
      <c r="L52" s="144" t="s">
        <v>126</v>
      </c>
      <c r="M52" s="142" t="s">
        <v>126</v>
      </c>
      <c r="N52" s="85">
        <v>0</v>
      </c>
      <c r="O52" s="84"/>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42" t="s">
        <v>129</v>
      </c>
      <c r="N53" s="85">
        <v>0</v>
      </c>
      <c r="O53" s="84"/>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144" t="s">
        <v>129</v>
      </c>
      <c r="M54" s="142" t="s">
        <v>129</v>
      </c>
      <c r="N54" s="85">
        <v>0</v>
      </c>
      <c r="O54" s="84"/>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129</v>
      </c>
      <c r="L55" s="144" t="s">
        <v>129</v>
      </c>
      <c r="M55" s="142" t="s">
        <v>129</v>
      </c>
      <c r="N55" s="85">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125</v>
      </c>
      <c r="M56" s="142" t="s">
        <v>125</v>
      </c>
      <c r="N56" s="85">
        <v>0</v>
      </c>
      <c r="O56" s="84"/>
    </row>
    <row r="57" spans="1:15" s="4" customFormat="1" ht="204" x14ac:dyDescent="0.25">
      <c r="A57" s="82">
        <v>51</v>
      </c>
      <c r="B57" s="133" t="s">
        <v>120</v>
      </c>
      <c r="C57" s="133" t="s">
        <v>268</v>
      </c>
      <c r="D57" s="133" t="s">
        <v>149</v>
      </c>
      <c r="E57" s="122">
        <v>12</v>
      </c>
      <c r="F57" s="125" t="s">
        <v>269</v>
      </c>
      <c r="G57" s="140">
        <v>9</v>
      </c>
      <c r="H57" s="139">
        <v>0.1</v>
      </c>
      <c r="I57" s="133" t="s">
        <v>124</v>
      </c>
      <c r="J57" s="222">
        <v>6</v>
      </c>
      <c r="K57" s="5" t="s">
        <v>129</v>
      </c>
      <c r="L57" s="141" t="s">
        <v>126</v>
      </c>
      <c r="M57" s="137" t="s">
        <v>129</v>
      </c>
      <c r="N57" s="236">
        <v>0.1</v>
      </c>
      <c r="O57" s="84" t="s">
        <v>3018</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3019</v>
      </c>
      <c r="L58" s="223" t="s">
        <v>125</v>
      </c>
      <c r="M58" s="142" t="s">
        <v>3020</v>
      </c>
      <c r="N58" s="85">
        <v>0</v>
      </c>
      <c r="O58" s="84" t="s">
        <v>3021</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3" t="s">
        <v>125</v>
      </c>
      <c r="M59" s="137" t="s">
        <v>129</v>
      </c>
      <c r="N59" s="236">
        <v>0.1</v>
      </c>
      <c r="O59" s="84" t="s">
        <v>3022</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1</v>
      </c>
      <c r="L60" s="276">
        <v>1</v>
      </c>
      <c r="M60" s="279">
        <v>1</v>
      </c>
      <c r="N60" s="85">
        <v>0</v>
      </c>
      <c r="O60" s="32" t="s">
        <v>3023</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v>1</v>
      </c>
      <c r="L61" s="276">
        <v>1</v>
      </c>
      <c r="M61" s="279">
        <v>1</v>
      </c>
      <c r="N61" s="280">
        <v>0.5</v>
      </c>
      <c r="O61" s="32" t="s">
        <v>3023</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32" t="s">
        <v>3024</v>
      </c>
      <c r="L62" s="223" t="s">
        <v>125</v>
      </c>
      <c r="M62" s="84" t="s">
        <v>3025</v>
      </c>
      <c r="N62" s="85">
        <v>0</v>
      </c>
      <c r="O62" s="84" t="s">
        <v>3025</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84" t="s">
        <v>3026</v>
      </c>
    </row>
    <row r="64" spans="1:15" s="4" customFormat="1" ht="89.25" x14ac:dyDescent="0.25">
      <c r="A64" s="82">
        <v>58</v>
      </c>
      <c r="B64" s="133" t="s">
        <v>120</v>
      </c>
      <c r="C64" s="133" t="s">
        <v>268</v>
      </c>
      <c r="D64" s="133" t="s">
        <v>149</v>
      </c>
      <c r="E64" s="122" t="s">
        <v>289</v>
      </c>
      <c r="F64" s="125" t="s">
        <v>290</v>
      </c>
      <c r="G64" s="140" t="s">
        <v>125</v>
      </c>
      <c r="H64" s="138" t="s">
        <v>125</v>
      </c>
      <c r="I64" s="133" t="s">
        <v>166</v>
      </c>
      <c r="J64" s="222" t="s">
        <v>125</v>
      </c>
      <c r="K64" s="48" t="s">
        <v>3027</v>
      </c>
      <c r="L64" s="223" t="s">
        <v>125</v>
      </c>
      <c r="M64" s="142" t="s">
        <v>3028</v>
      </c>
      <c r="N64" s="85">
        <v>0</v>
      </c>
      <c r="O64" s="84" t="s">
        <v>3029</v>
      </c>
    </row>
    <row r="65" spans="1:15" s="4" customFormat="1" ht="127.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84" t="s">
        <v>3030</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605" t="s">
        <v>3031</v>
      </c>
    </row>
    <row r="67" spans="1:15" s="4" customFormat="1" ht="306" x14ac:dyDescent="0.25">
      <c r="A67" s="82">
        <v>61</v>
      </c>
      <c r="B67" s="133" t="s">
        <v>293</v>
      </c>
      <c r="C67" s="133" t="s">
        <v>294</v>
      </c>
      <c r="D67" s="133" t="s">
        <v>300</v>
      </c>
      <c r="E67" s="122">
        <v>20</v>
      </c>
      <c r="F67" s="125" t="s">
        <v>301</v>
      </c>
      <c r="G67" s="140" t="s">
        <v>125</v>
      </c>
      <c r="H67" s="138" t="s">
        <v>125</v>
      </c>
      <c r="I67" s="133" t="s">
        <v>159</v>
      </c>
      <c r="J67" s="222">
        <v>10</v>
      </c>
      <c r="K67" s="45">
        <v>17</v>
      </c>
      <c r="L67" s="272">
        <v>17</v>
      </c>
      <c r="M67" s="269">
        <v>17</v>
      </c>
      <c r="N67" s="85">
        <v>0</v>
      </c>
      <c r="O67" s="32" t="s">
        <v>3032</v>
      </c>
    </row>
    <row r="68" spans="1:15" s="4" customFormat="1" ht="306" x14ac:dyDescent="0.25">
      <c r="A68" s="82">
        <v>62</v>
      </c>
      <c r="B68" s="133" t="s">
        <v>293</v>
      </c>
      <c r="C68" s="133" t="s">
        <v>294</v>
      </c>
      <c r="D68" s="133" t="s">
        <v>300</v>
      </c>
      <c r="E68" s="122">
        <v>21</v>
      </c>
      <c r="F68" s="125" t="s">
        <v>302</v>
      </c>
      <c r="G68" s="140">
        <v>15</v>
      </c>
      <c r="H68" s="139">
        <v>0.85</v>
      </c>
      <c r="I68" s="133" t="s">
        <v>159</v>
      </c>
      <c r="J68" s="222">
        <v>13</v>
      </c>
      <c r="K68" s="45">
        <v>0</v>
      </c>
      <c r="L68" s="272">
        <v>10</v>
      </c>
      <c r="M68" s="311">
        <v>0</v>
      </c>
      <c r="N68" s="236">
        <v>0</v>
      </c>
      <c r="O68" s="84" t="s">
        <v>3033</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t="s">
        <v>3034</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3035</v>
      </c>
      <c r="L70" s="223" t="s">
        <v>125</v>
      </c>
      <c r="M70" s="137" t="s">
        <v>129</v>
      </c>
      <c r="N70" s="85">
        <v>0</v>
      </c>
      <c r="O70" s="32"/>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32" t="s">
        <v>3036</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3037</v>
      </c>
      <c r="L72" s="223" t="s">
        <v>125</v>
      </c>
      <c r="M72" s="48" t="s">
        <v>3037</v>
      </c>
      <c r="N72" s="85">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606" t="s">
        <v>3031</v>
      </c>
    </row>
    <row r="74" spans="1:15" s="4" customFormat="1" ht="165.75" x14ac:dyDescent="0.25">
      <c r="A74" s="82">
        <v>68</v>
      </c>
      <c r="B74" s="133" t="s">
        <v>293</v>
      </c>
      <c r="C74" s="133" t="s">
        <v>304</v>
      </c>
      <c r="D74" s="133" t="s">
        <v>295</v>
      </c>
      <c r="E74" s="122">
        <v>25</v>
      </c>
      <c r="F74" s="125" t="s">
        <v>316</v>
      </c>
      <c r="G74" s="140" t="s">
        <v>125</v>
      </c>
      <c r="H74" s="138" t="s">
        <v>125</v>
      </c>
      <c r="I74" s="133" t="s">
        <v>159</v>
      </c>
      <c r="J74" s="222">
        <v>11</v>
      </c>
      <c r="K74" s="45">
        <v>2</v>
      </c>
      <c r="L74" s="272">
        <v>1</v>
      </c>
      <c r="M74" s="269">
        <v>2</v>
      </c>
      <c r="N74" s="85">
        <v>0</v>
      </c>
      <c r="O74" s="32" t="s">
        <v>3038</v>
      </c>
    </row>
    <row r="75" spans="1:15" s="4" customFormat="1" ht="127.5" x14ac:dyDescent="0.25">
      <c r="A75" s="82">
        <v>69</v>
      </c>
      <c r="B75" s="133" t="s">
        <v>293</v>
      </c>
      <c r="C75" s="133" t="s">
        <v>304</v>
      </c>
      <c r="D75" s="133" t="s">
        <v>295</v>
      </c>
      <c r="E75" s="122">
        <v>26</v>
      </c>
      <c r="F75" s="125" t="s">
        <v>318</v>
      </c>
      <c r="G75" s="140" t="s">
        <v>125</v>
      </c>
      <c r="H75" s="138" t="s">
        <v>125</v>
      </c>
      <c r="I75" s="133" t="s">
        <v>159</v>
      </c>
      <c r="J75" s="222">
        <v>15</v>
      </c>
      <c r="K75" s="45">
        <v>1</v>
      </c>
      <c r="L75" s="272">
        <v>1</v>
      </c>
      <c r="M75" s="269">
        <v>1</v>
      </c>
      <c r="N75" s="85">
        <v>0</v>
      </c>
      <c r="O75" s="32" t="s">
        <v>3039</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5">
        <v>521</v>
      </c>
      <c r="L76" s="272">
        <v>241</v>
      </c>
      <c r="M76" s="284">
        <v>241</v>
      </c>
      <c r="N76" s="85">
        <v>0</v>
      </c>
      <c r="O76" s="84" t="s">
        <v>3040</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121960</v>
      </c>
      <c r="L77" s="272">
        <v>163069</v>
      </c>
      <c r="M77" s="259">
        <v>163069</v>
      </c>
      <c r="N77" s="85">
        <v>0</v>
      </c>
      <c r="O77" s="84" t="s">
        <v>3041</v>
      </c>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48" t="s">
        <v>3042</v>
      </c>
      <c r="L78" s="283">
        <v>108</v>
      </c>
      <c r="M78" s="284">
        <v>108</v>
      </c>
      <c r="N78" s="85">
        <v>0</v>
      </c>
      <c r="O78" s="84" t="s">
        <v>3043</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8">
        <v>401.5</v>
      </c>
      <c r="L79" s="272">
        <v>495.75</v>
      </c>
      <c r="M79" s="324">
        <v>496</v>
      </c>
      <c r="N79" s="85">
        <v>0</v>
      </c>
      <c r="O79" s="84" t="s">
        <v>3044</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9624</v>
      </c>
      <c r="L80" s="272">
        <v>12438</v>
      </c>
      <c r="M80" s="269">
        <v>12438</v>
      </c>
      <c r="N80" s="85">
        <v>0</v>
      </c>
      <c r="O80" s="84" t="s">
        <v>3045</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272">
        <v>0</v>
      </c>
      <c r="M81" s="312">
        <v>0</v>
      </c>
      <c r="N81" s="85">
        <v>0</v>
      </c>
      <c r="O81" s="335"/>
    </row>
    <row r="82" spans="1:15" s="4" customFormat="1" ht="76.5" x14ac:dyDescent="0.25">
      <c r="A82" s="82">
        <v>76</v>
      </c>
      <c r="B82" s="133" t="s">
        <v>293</v>
      </c>
      <c r="C82" s="133" t="s">
        <v>304</v>
      </c>
      <c r="D82" s="133" t="s">
        <v>339</v>
      </c>
      <c r="E82" s="122">
        <v>29</v>
      </c>
      <c r="F82" s="125" t="s">
        <v>340</v>
      </c>
      <c r="G82" s="140" t="s">
        <v>125</v>
      </c>
      <c r="H82" s="138" t="s">
        <v>125</v>
      </c>
      <c r="I82" s="133" t="s">
        <v>166</v>
      </c>
      <c r="J82" s="222">
        <v>20</v>
      </c>
      <c r="K82" s="48" t="s">
        <v>3046</v>
      </c>
      <c r="L82" s="144" t="s">
        <v>3047</v>
      </c>
      <c r="M82" s="108" t="s">
        <v>3047</v>
      </c>
      <c r="N82" s="85">
        <v>0</v>
      </c>
      <c r="O82" s="84"/>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0.25</v>
      </c>
      <c r="L83" s="148">
        <v>0.3</v>
      </c>
      <c r="M83" s="108">
        <v>0.3</v>
      </c>
      <c r="N83" s="85">
        <v>0</v>
      </c>
      <c r="O83" s="84"/>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348</v>
      </c>
      <c r="L84" s="144" t="s">
        <v>3048</v>
      </c>
      <c r="M84" s="108" t="s">
        <v>3048</v>
      </c>
      <c r="N84" s="85">
        <v>0</v>
      </c>
      <c r="O84" s="84"/>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0.47</v>
      </c>
      <c r="L85" s="148">
        <v>0.5</v>
      </c>
      <c r="M85" s="108">
        <v>0.5</v>
      </c>
      <c r="N85" s="85">
        <v>0</v>
      </c>
      <c r="O85" s="84"/>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84"/>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5" t="s">
        <v>129</v>
      </c>
      <c r="N87" s="85">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3049</v>
      </c>
      <c r="M88" s="5" t="s">
        <v>126</v>
      </c>
      <c r="N88" s="85">
        <v>0</v>
      </c>
      <c r="O88" s="84"/>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129</v>
      </c>
      <c r="L89" s="222" t="s">
        <v>129</v>
      </c>
      <c r="M89" s="5" t="s">
        <v>129</v>
      </c>
      <c r="N89" s="85">
        <v>0</v>
      </c>
      <c r="O89" s="84"/>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5" t="s">
        <v>126</v>
      </c>
      <c r="N90" s="85">
        <v>0</v>
      </c>
      <c r="O90" s="84"/>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5" t="s">
        <v>126</v>
      </c>
      <c r="N91" s="85">
        <v>0</v>
      </c>
      <c r="O91" s="84"/>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5" t="s">
        <v>126</v>
      </c>
      <c r="N92" s="85">
        <v>0</v>
      </c>
      <c r="O92" s="84"/>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84"/>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84"/>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5" t="s">
        <v>126</v>
      </c>
      <c r="N95" s="85">
        <v>0</v>
      </c>
      <c r="O95" s="84" t="s">
        <v>3050</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5" t="s">
        <v>126</v>
      </c>
      <c r="N96" s="85">
        <v>0</v>
      </c>
      <c r="O96" s="84" t="s">
        <v>3050</v>
      </c>
    </row>
    <row r="97" spans="1:17"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5" t="s">
        <v>126</v>
      </c>
      <c r="N97" s="85">
        <v>0</v>
      </c>
      <c r="O97" s="84" t="s">
        <v>3050</v>
      </c>
    </row>
    <row r="98" spans="1:17"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84" t="s">
        <v>3051</v>
      </c>
    </row>
    <row r="99" spans="1:17" s="4" customFormat="1" ht="89.25"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84" t="s">
        <v>3052</v>
      </c>
    </row>
    <row r="100" spans="1:17" s="4" customFormat="1" ht="306"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243">
        <v>0.39</v>
      </c>
      <c r="O100" s="84" t="s">
        <v>3053</v>
      </c>
      <c r="Q100" s="4">
        <f>4+2+2.25+8.25+1.25+4+54+3+27+28+39.8+12.25+5.5+8.25+15</f>
        <v>214.55</v>
      </c>
    </row>
    <row r="101" spans="1:17"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126</v>
      </c>
      <c r="L101" s="222" t="s">
        <v>126</v>
      </c>
      <c r="M101" s="259" t="s">
        <v>126</v>
      </c>
      <c r="N101" s="85">
        <v>0</v>
      </c>
      <c r="O101" s="32" t="s">
        <v>3054</v>
      </c>
    </row>
    <row r="102" spans="1:17"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32" t="s">
        <v>3054</v>
      </c>
    </row>
    <row r="103" spans="1:17" s="4" customFormat="1" ht="38.25" x14ac:dyDescent="0.25">
      <c r="A103" s="82">
        <v>97</v>
      </c>
      <c r="B103" s="133" t="s">
        <v>293</v>
      </c>
      <c r="C103" s="133" t="s">
        <v>304</v>
      </c>
      <c r="D103" s="133" t="s">
        <v>330</v>
      </c>
      <c r="E103" s="122" t="s">
        <v>405</v>
      </c>
      <c r="F103" s="125">
        <v>2012</v>
      </c>
      <c r="G103" s="1422"/>
      <c r="H103" s="138" t="s">
        <v>125</v>
      </c>
      <c r="I103" s="133" t="s">
        <v>390</v>
      </c>
      <c r="J103" s="222" t="s">
        <v>406</v>
      </c>
      <c r="K103" s="48" t="s">
        <v>434</v>
      </c>
      <c r="L103" s="222" t="s">
        <v>434</v>
      </c>
      <c r="M103" s="259" t="s">
        <v>434</v>
      </c>
      <c r="N103" s="85">
        <v>0</v>
      </c>
      <c r="O103" s="84"/>
    </row>
    <row r="104" spans="1:17" s="4" customFormat="1" ht="38.25" x14ac:dyDescent="0.25">
      <c r="A104" s="82">
        <v>98</v>
      </c>
      <c r="B104" s="133" t="s">
        <v>293</v>
      </c>
      <c r="C104" s="133" t="s">
        <v>304</v>
      </c>
      <c r="D104" s="133" t="s">
        <v>330</v>
      </c>
      <c r="E104" s="122" t="s">
        <v>408</v>
      </c>
      <c r="F104" s="125">
        <v>2013</v>
      </c>
      <c r="G104" s="1422"/>
      <c r="H104" s="138" t="s">
        <v>125</v>
      </c>
      <c r="I104" s="133" t="s">
        <v>390</v>
      </c>
      <c r="J104" s="222" t="s">
        <v>409</v>
      </c>
      <c r="K104" s="48" t="s">
        <v>434</v>
      </c>
      <c r="L104" s="222" t="s">
        <v>434</v>
      </c>
      <c r="M104" s="259" t="s">
        <v>434</v>
      </c>
      <c r="N104" s="85">
        <v>0</v>
      </c>
      <c r="O104" s="84"/>
    </row>
    <row r="105" spans="1:17" s="4" customFormat="1" ht="38.25" x14ac:dyDescent="0.25">
      <c r="A105" s="82">
        <v>99</v>
      </c>
      <c r="B105" s="133" t="s">
        <v>293</v>
      </c>
      <c r="C105" s="133" t="s">
        <v>304</v>
      </c>
      <c r="D105" s="133" t="s">
        <v>330</v>
      </c>
      <c r="E105" s="122" t="s">
        <v>410</v>
      </c>
      <c r="F105" s="125">
        <v>2014</v>
      </c>
      <c r="G105" s="1422"/>
      <c r="H105" s="138" t="s">
        <v>125</v>
      </c>
      <c r="I105" s="133" t="s">
        <v>390</v>
      </c>
      <c r="J105" s="222" t="s">
        <v>411</v>
      </c>
      <c r="K105" s="48" t="s">
        <v>434</v>
      </c>
      <c r="L105" s="222" t="s">
        <v>434</v>
      </c>
      <c r="M105" s="259" t="s">
        <v>434</v>
      </c>
      <c r="N105" s="85">
        <v>0</v>
      </c>
      <c r="O105" s="84"/>
    </row>
    <row r="106" spans="1:17" s="4" customFormat="1" ht="38.25" x14ac:dyDescent="0.25">
      <c r="A106" s="82">
        <v>100</v>
      </c>
      <c r="B106" s="133" t="s">
        <v>293</v>
      </c>
      <c r="C106" s="133" t="s">
        <v>304</v>
      </c>
      <c r="D106" s="133" t="s">
        <v>330</v>
      </c>
      <c r="E106" s="122" t="s">
        <v>412</v>
      </c>
      <c r="F106" s="125">
        <v>2015</v>
      </c>
      <c r="G106" s="1422"/>
      <c r="H106" s="138" t="s">
        <v>125</v>
      </c>
      <c r="I106" s="133" t="s">
        <v>390</v>
      </c>
      <c r="J106" s="222" t="s">
        <v>413</v>
      </c>
      <c r="K106" s="48" t="s">
        <v>434</v>
      </c>
      <c r="L106" s="222" t="s">
        <v>434</v>
      </c>
      <c r="M106" s="259" t="s">
        <v>434</v>
      </c>
      <c r="N106" s="85">
        <v>0</v>
      </c>
      <c r="O106" s="84"/>
    </row>
    <row r="107" spans="1:17" s="4" customFormat="1" ht="38.25" x14ac:dyDescent="0.25">
      <c r="A107" s="82">
        <v>101</v>
      </c>
      <c r="B107" s="133" t="s">
        <v>293</v>
      </c>
      <c r="C107" s="133" t="s">
        <v>304</v>
      </c>
      <c r="D107" s="133" t="s">
        <v>330</v>
      </c>
      <c r="E107" s="122" t="s">
        <v>414</v>
      </c>
      <c r="F107" s="125">
        <v>2016</v>
      </c>
      <c r="G107" s="1422"/>
      <c r="H107" s="138" t="s">
        <v>125</v>
      </c>
      <c r="I107" s="133" t="s">
        <v>390</v>
      </c>
      <c r="J107" s="222" t="s">
        <v>415</v>
      </c>
      <c r="K107" s="48" t="s">
        <v>434</v>
      </c>
      <c r="L107" s="222" t="s">
        <v>434</v>
      </c>
      <c r="M107" s="259" t="s">
        <v>407</v>
      </c>
      <c r="N107" s="85">
        <v>0</v>
      </c>
      <c r="O107" s="84"/>
    </row>
    <row r="108" spans="1:17" s="4" customFormat="1" ht="38.25" x14ac:dyDescent="0.25">
      <c r="A108" s="82">
        <v>102</v>
      </c>
      <c r="B108" s="133" t="s">
        <v>293</v>
      </c>
      <c r="C108" s="133" t="s">
        <v>304</v>
      </c>
      <c r="D108" s="133" t="s">
        <v>330</v>
      </c>
      <c r="E108" s="122" t="s">
        <v>416</v>
      </c>
      <c r="F108" s="125">
        <v>2017</v>
      </c>
      <c r="G108" s="1422"/>
      <c r="H108" s="138" t="s">
        <v>125</v>
      </c>
      <c r="I108" s="133" t="s">
        <v>390</v>
      </c>
      <c r="J108" s="222" t="s">
        <v>417</v>
      </c>
      <c r="K108" s="48" t="s">
        <v>434</v>
      </c>
      <c r="L108" s="222" t="s">
        <v>434</v>
      </c>
      <c r="M108" s="259" t="s">
        <v>407</v>
      </c>
      <c r="N108" s="85">
        <v>0</v>
      </c>
      <c r="O108" s="84"/>
    </row>
    <row r="109" spans="1:17" s="4" customFormat="1" ht="38.25" x14ac:dyDescent="0.25">
      <c r="A109" s="82">
        <v>103</v>
      </c>
      <c r="B109" s="133" t="s">
        <v>293</v>
      </c>
      <c r="C109" s="133" t="s">
        <v>304</v>
      </c>
      <c r="D109" s="133" t="s">
        <v>330</v>
      </c>
      <c r="E109" s="122" t="s">
        <v>418</v>
      </c>
      <c r="F109" s="125">
        <v>2018</v>
      </c>
      <c r="G109" s="1422"/>
      <c r="H109" s="138" t="s">
        <v>125</v>
      </c>
      <c r="I109" s="133" t="s">
        <v>390</v>
      </c>
      <c r="J109" s="222" t="s">
        <v>419</v>
      </c>
      <c r="K109" s="48" t="s">
        <v>434</v>
      </c>
      <c r="L109" s="222" t="s">
        <v>434</v>
      </c>
      <c r="M109" s="259" t="s">
        <v>407</v>
      </c>
      <c r="N109" s="85">
        <v>0</v>
      </c>
      <c r="O109" s="84"/>
    </row>
    <row r="110" spans="1:17" s="4" customFormat="1" ht="51" x14ac:dyDescent="0.25">
      <c r="A110" s="82">
        <v>104</v>
      </c>
      <c r="B110" s="133" t="s">
        <v>293</v>
      </c>
      <c r="C110" s="133" t="s">
        <v>304</v>
      </c>
      <c r="D110" s="133" t="s">
        <v>330</v>
      </c>
      <c r="E110" s="122" t="s">
        <v>420</v>
      </c>
      <c r="F110" s="125">
        <v>2019</v>
      </c>
      <c r="G110" s="1422"/>
      <c r="H110" s="138" t="s">
        <v>125</v>
      </c>
      <c r="I110" s="133" t="s">
        <v>390</v>
      </c>
      <c r="J110" s="222" t="s">
        <v>421</v>
      </c>
      <c r="K110" s="48" t="s">
        <v>126</v>
      </c>
      <c r="L110" s="222" t="s">
        <v>126</v>
      </c>
      <c r="M110" s="259" t="s">
        <v>126</v>
      </c>
      <c r="N110" s="85">
        <v>0</v>
      </c>
      <c r="O110" s="84" t="s">
        <v>3055</v>
      </c>
    </row>
    <row r="111" spans="1:17" s="4" customFormat="1" ht="51" x14ac:dyDescent="0.25">
      <c r="A111" s="82">
        <v>105</v>
      </c>
      <c r="B111" s="133" t="s">
        <v>293</v>
      </c>
      <c r="C111" s="133" t="s">
        <v>304</v>
      </c>
      <c r="D111" s="133" t="s">
        <v>330</v>
      </c>
      <c r="E111" s="122" t="s">
        <v>422</v>
      </c>
      <c r="F111" s="125">
        <v>2020</v>
      </c>
      <c r="G111" s="1422"/>
      <c r="H111" s="138" t="s">
        <v>125</v>
      </c>
      <c r="I111" s="133" t="s">
        <v>390</v>
      </c>
      <c r="J111" s="222" t="s">
        <v>423</v>
      </c>
      <c r="K111" s="48" t="s">
        <v>126</v>
      </c>
      <c r="L111" s="222" t="s">
        <v>126</v>
      </c>
      <c r="M111" s="259" t="s">
        <v>126</v>
      </c>
      <c r="N111" s="85">
        <v>0</v>
      </c>
      <c r="O111" s="84" t="s">
        <v>3055</v>
      </c>
    </row>
    <row r="112" spans="1:17" s="4" customFormat="1" ht="51" x14ac:dyDescent="0.25">
      <c r="A112" s="82">
        <v>106</v>
      </c>
      <c r="B112" s="133" t="s">
        <v>293</v>
      </c>
      <c r="C112" s="133" t="s">
        <v>304</v>
      </c>
      <c r="D112" s="133" t="s">
        <v>330</v>
      </c>
      <c r="E112" s="122" t="s">
        <v>424</v>
      </c>
      <c r="F112" s="125">
        <v>2021</v>
      </c>
      <c r="G112" s="1422"/>
      <c r="H112" s="138" t="s">
        <v>125</v>
      </c>
      <c r="I112" s="133" t="s">
        <v>390</v>
      </c>
      <c r="J112" s="222" t="s">
        <v>425</v>
      </c>
      <c r="K112" s="48" t="s">
        <v>126</v>
      </c>
      <c r="L112" s="222" t="s">
        <v>126</v>
      </c>
      <c r="M112" s="259" t="s">
        <v>126</v>
      </c>
      <c r="N112" s="85">
        <v>0</v>
      </c>
      <c r="O112" s="84" t="s">
        <v>3055</v>
      </c>
    </row>
    <row r="113" spans="1:15" s="4" customFormat="1" ht="51"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126</v>
      </c>
      <c r="N113" s="85">
        <v>0</v>
      </c>
      <c r="O113" s="84" t="s">
        <v>3055</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8" t="s">
        <v>434</v>
      </c>
      <c r="L114" s="246" t="s">
        <v>126</v>
      </c>
      <c r="M114" s="247" t="s">
        <v>126</v>
      </c>
      <c r="N114" s="85">
        <v>0</v>
      </c>
      <c r="O114" s="84"/>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8" t="s">
        <v>126</v>
      </c>
      <c r="L115" s="223" t="s">
        <v>125</v>
      </c>
      <c r="M115" s="313" t="s">
        <v>407</v>
      </c>
      <c r="N115" s="85">
        <v>0</v>
      </c>
      <c r="O115" s="32" t="s">
        <v>3056</v>
      </c>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434</v>
      </c>
      <c r="L116" s="144">
        <v>1</v>
      </c>
      <c r="M116" s="48" t="s">
        <v>434</v>
      </c>
      <c r="N116" s="85">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144" t="s">
        <v>434</v>
      </c>
      <c r="M117" s="247" t="s">
        <v>407</v>
      </c>
      <c r="N117" s="85">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t="s">
        <v>434</v>
      </c>
      <c r="M118" s="247" t="s">
        <v>407</v>
      </c>
      <c r="N118" s="85">
        <v>0</v>
      </c>
      <c r="O118" s="84"/>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434</v>
      </c>
      <c r="L119" s="144" t="s">
        <v>434</v>
      </c>
      <c r="M119" s="247" t="s">
        <v>407</v>
      </c>
      <c r="N119" s="85">
        <v>0</v>
      </c>
      <c r="O119" s="84"/>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84"/>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126</v>
      </c>
      <c r="M121" s="247" t="s">
        <v>407</v>
      </c>
      <c r="N121" s="85">
        <v>0</v>
      </c>
      <c r="O121" s="84"/>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t="s">
        <v>1255</v>
      </c>
      <c r="L122" s="144" t="s">
        <v>126</v>
      </c>
      <c r="M122" s="247" t="s">
        <v>407</v>
      </c>
      <c r="N122" s="85">
        <v>0</v>
      </c>
      <c r="O122" s="84"/>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t="s">
        <v>1255</v>
      </c>
      <c r="L123" s="144" t="s">
        <v>126</v>
      </c>
      <c r="M123" s="247" t="s">
        <v>407</v>
      </c>
      <c r="N123" s="85">
        <v>0</v>
      </c>
      <c r="O123" s="84"/>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t="s">
        <v>1255</v>
      </c>
      <c r="L124" s="144" t="s">
        <v>126</v>
      </c>
      <c r="M124" s="247" t="s">
        <v>407</v>
      </c>
      <c r="N124" s="85">
        <v>0</v>
      </c>
      <c r="O124" s="84"/>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t="s">
        <v>1255</v>
      </c>
      <c r="L125" s="144" t="s">
        <v>126</v>
      </c>
      <c r="M125" s="247" t="s">
        <v>407</v>
      </c>
      <c r="N125" s="85">
        <v>0</v>
      </c>
      <c r="O125" s="84"/>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t="s">
        <v>1255</v>
      </c>
      <c r="L126" s="144" t="s">
        <v>126</v>
      </c>
      <c r="M126" s="247"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247"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247" t="s">
        <v>407</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45" t="s">
        <v>129</v>
      </c>
      <c r="L129" s="222" t="s">
        <v>129</v>
      </c>
      <c r="M129" s="259" t="s">
        <v>129</v>
      </c>
      <c r="N129" s="226">
        <v>0.1</v>
      </c>
      <c r="O129" s="32" t="s">
        <v>3057</v>
      </c>
    </row>
    <row r="130" spans="1:16" s="4" customFormat="1" ht="229.5" x14ac:dyDescent="0.25">
      <c r="A130" s="82">
        <v>124</v>
      </c>
      <c r="B130" s="133" t="s">
        <v>293</v>
      </c>
      <c r="C130" s="133" t="s">
        <v>464</v>
      </c>
      <c r="D130" s="133" t="s">
        <v>300</v>
      </c>
      <c r="E130" s="122">
        <v>38</v>
      </c>
      <c r="F130" s="125" t="s">
        <v>466</v>
      </c>
      <c r="G130" s="140">
        <v>22</v>
      </c>
      <c r="H130" s="139">
        <v>0.6</v>
      </c>
      <c r="I130" s="252">
        <v>7</v>
      </c>
      <c r="J130" s="141">
        <v>29</v>
      </c>
      <c r="K130" s="45">
        <v>7</v>
      </c>
      <c r="L130" s="246">
        <v>10</v>
      </c>
      <c r="M130" s="247">
        <v>5</v>
      </c>
      <c r="N130" s="236">
        <v>0.17647058823529413</v>
      </c>
      <c r="O130" s="84" t="s">
        <v>3058</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t="s">
        <v>3059</v>
      </c>
      <c r="L131" s="272">
        <v>513.5</v>
      </c>
      <c r="M131" s="324">
        <v>513</v>
      </c>
      <c r="N131" s="256">
        <v>0.3</v>
      </c>
      <c r="O131" s="84" t="s">
        <v>3060</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9624</v>
      </c>
      <c r="L132" s="272">
        <v>12428</v>
      </c>
      <c r="M132" s="269">
        <v>12428</v>
      </c>
      <c r="N132" s="85">
        <v>0</v>
      </c>
      <c r="O132" s="84"/>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292">
        <v>80</v>
      </c>
      <c r="M133" s="324">
        <v>0</v>
      </c>
      <c r="N133" s="85">
        <v>0</v>
      </c>
      <c r="O133" s="84" t="s">
        <v>3061</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126</v>
      </c>
      <c r="N134" s="226">
        <v>0</v>
      </c>
      <c r="O134" s="84"/>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434</v>
      </c>
      <c r="L135" s="141" t="s">
        <v>434</v>
      </c>
      <c r="M135" s="137" t="s">
        <v>434</v>
      </c>
      <c r="N135" s="85">
        <v>0</v>
      </c>
      <c r="O135" s="84"/>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7" t="s">
        <v>126</v>
      </c>
      <c r="N136" s="85">
        <v>0</v>
      </c>
      <c r="O136" s="84" t="s">
        <v>3062</v>
      </c>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7" t="s">
        <v>126</v>
      </c>
      <c r="N137" s="85">
        <v>0</v>
      </c>
      <c r="O137" s="84" t="s">
        <v>3062</v>
      </c>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126</v>
      </c>
      <c r="N138" s="85">
        <v>0</v>
      </c>
      <c r="O138" s="84" t="s">
        <v>3062</v>
      </c>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7" t="s">
        <v>126</v>
      </c>
      <c r="N139" s="85">
        <v>0</v>
      </c>
      <c r="O139" s="84" t="s">
        <v>3063</v>
      </c>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259" t="s">
        <v>407</v>
      </c>
      <c r="N140" s="85">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0</v>
      </c>
      <c r="L141" s="141">
        <v>0</v>
      </c>
      <c r="M141" s="151">
        <v>0</v>
      </c>
      <c r="N141" s="85">
        <v>0</v>
      </c>
      <c r="O141" s="84"/>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141">
        <v>0</v>
      </c>
      <c r="M142" s="151">
        <v>0</v>
      </c>
      <c r="N142" s="85">
        <v>0</v>
      </c>
      <c r="O142" s="84"/>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45" t="s">
        <v>126</v>
      </c>
      <c r="L143" s="141" t="s">
        <v>125</v>
      </c>
      <c r="M143" s="259" t="s">
        <v>407</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126</v>
      </c>
      <c r="L144" s="222" t="s">
        <v>126</v>
      </c>
      <c r="M144" s="259" t="s">
        <v>126</v>
      </c>
      <c r="N144" s="85">
        <v>0</v>
      </c>
      <c r="O144" s="84"/>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0</v>
      </c>
      <c r="L145" s="150">
        <v>0</v>
      </c>
      <c r="M145" s="151" t="s">
        <v>407</v>
      </c>
      <c r="N145" s="85">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434</v>
      </c>
      <c r="L147" s="246" t="s">
        <v>126</v>
      </c>
      <c r="M147" s="247" t="s">
        <v>407</v>
      </c>
      <c r="N147" s="85">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434</v>
      </c>
      <c r="L148" s="246" t="s">
        <v>126</v>
      </c>
      <c r="M148" s="247" t="s">
        <v>407</v>
      </c>
      <c r="N148" s="85">
        <v>0</v>
      </c>
      <c r="O148" s="84"/>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434</v>
      </c>
      <c r="L149" s="246" t="s">
        <v>126</v>
      </c>
      <c r="M149" s="247" t="s">
        <v>407</v>
      </c>
      <c r="N149" s="85">
        <v>0</v>
      </c>
      <c r="O149" s="84"/>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32" t="s">
        <v>3064</v>
      </c>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3065</v>
      </c>
      <c r="L151" s="223" t="s">
        <v>125</v>
      </c>
      <c r="M151" s="132" t="s">
        <v>3065</v>
      </c>
      <c r="N151" s="85">
        <v>0</v>
      </c>
      <c r="O151" s="12"/>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246" t="s">
        <v>129</v>
      </c>
      <c r="M152" s="247" t="s">
        <v>129</v>
      </c>
      <c r="N152" s="226">
        <v>0.1</v>
      </c>
      <c r="O152" s="84"/>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46" t="s">
        <v>129</v>
      </c>
      <c r="M153" s="247" t="s">
        <v>129</v>
      </c>
      <c r="N153" s="226">
        <v>0.25</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129</v>
      </c>
      <c r="L154" s="222" t="s">
        <v>129</v>
      </c>
      <c r="M154" s="259" t="s">
        <v>129</v>
      </c>
      <c r="N154" s="226">
        <v>0.25</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129</v>
      </c>
      <c r="L155" s="222" t="s">
        <v>126</v>
      </c>
      <c r="M155" s="259" t="s">
        <v>129</v>
      </c>
      <c r="N155" s="226">
        <v>0.25</v>
      </c>
      <c r="O155" s="84"/>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318" t="s">
        <v>129</v>
      </c>
      <c r="N156" s="226">
        <v>0.05</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247" t="s">
        <v>129</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84"/>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129</v>
      </c>
      <c r="M159" s="247" t="s">
        <v>129</v>
      </c>
      <c r="N159" s="85">
        <v>0</v>
      </c>
      <c r="O159" s="84"/>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129</v>
      </c>
      <c r="L160" s="246" t="s">
        <v>129</v>
      </c>
      <c r="M160" s="259" t="s">
        <v>129</v>
      </c>
      <c r="N160" s="85">
        <v>0</v>
      </c>
      <c r="O160" s="84"/>
    </row>
    <row r="161" spans="1:15" s="4" customFormat="1" ht="102"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32" t="s">
        <v>3066</v>
      </c>
    </row>
    <row r="162" spans="1:15" s="4" customFormat="1" ht="51" x14ac:dyDescent="0.25">
      <c r="A162" s="82">
        <v>156</v>
      </c>
      <c r="B162" s="133" t="s">
        <v>293</v>
      </c>
      <c r="C162" s="133" t="s">
        <v>532</v>
      </c>
      <c r="D162" s="133" t="s">
        <v>295</v>
      </c>
      <c r="E162" s="122" t="s">
        <v>535</v>
      </c>
      <c r="F162" s="125" t="s">
        <v>536</v>
      </c>
      <c r="G162" s="140" t="s">
        <v>125</v>
      </c>
      <c r="H162" s="138" t="s">
        <v>125</v>
      </c>
      <c r="I162" s="133" t="s">
        <v>166</v>
      </c>
      <c r="J162" s="222" t="s">
        <v>125</v>
      </c>
      <c r="K162" s="48" t="s">
        <v>3067</v>
      </c>
      <c r="L162" s="223" t="s">
        <v>125</v>
      </c>
      <c r="M162" s="48" t="s">
        <v>3068</v>
      </c>
      <c r="N162" s="85">
        <v>0</v>
      </c>
      <c r="O162" s="84"/>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84"/>
    </row>
    <row r="164" spans="1:15" s="4" customFormat="1" ht="25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32" t="s">
        <v>3069</v>
      </c>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247" t="s">
        <v>129</v>
      </c>
      <c r="N165" s="226">
        <v>0.25</v>
      </c>
      <c r="O165" s="84" t="s">
        <v>3070</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129</v>
      </c>
      <c r="L166" s="246" t="s">
        <v>129</v>
      </c>
      <c r="M166" s="247" t="s">
        <v>129</v>
      </c>
      <c r="N166" s="226">
        <v>0.1</v>
      </c>
      <c r="O166" s="32" t="s">
        <v>3071</v>
      </c>
    </row>
    <row r="167" spans="1:15" s="4" customFormat="1" ht="51"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32" t="s">
        <v>3072</v>
      </c>
    </row>
    <row r="168" spans="1:15" s="4" customFormat="1" ht="51" x14ac:dyDescent="0.25">
      <c r="A168" s="82">
        <v>162</v>
      </c>
      <c r="B168" s="133" t="s">
        <v>293</v>
      </c>
      <c r="C168" s="133" t="s">
        <v>542</v>
      </c>
      <c r="D168" s="133" t="s">
        <v>295</v>
      </c>
      <c r="E168" s="122" t="s">
        <v>544</v>
      </c>
      <c r="F168" s="125" t="s">
        <v>545</v>
      </c>
      <c r="G168" s="140" t="s">
        <v>125</v>
      </c>
      <c r="H168" s="138" t="s">
        <v>125</v>
      </c>
      <c r="I168" s="133" t="s">
        <v>166</v>
      </c>
      <c r="J168" s="222" t="s">
        <v>125</v>
      </c>
      <c r="K168" s="132" t="s">
        <v>3073</v>
      </c>
      <c r="L168" s="223" t="s">
        <v>125</v>
      </c>
      <c r="M168" s="132" t="s">
        <v>3073</v>
      </c>
      <c r="N168" s="85">
        <v>0</v>
      </c>
      <c r="O168" s="12"/>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129</v>
      </c>
      <c r="L169" s="246" t="s">
        <v>129</v>
      </c>
      <c r="M169" s="247" t="s">
        <v>129</v>
      </c>
      <c r="N169" s="226">
        <v>0.2</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129</v>
      </c>
      <c r="L170" s="223" t="s">
        <v>125</v>
      </c>
      <c r="M170" s="318" t="s">
        <v>129</v>
      </c>
      <c r="N170" s="226">
        <v>0.2</v>
      </c>
      <c r="O170" s="84"/>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t="s">
        <v>125</v>
      </c>
      <c r="M171" s="247" t="s">
        <v>129</v>
      </c>
      <c r="N171" s="85">
        <v>0</v>
      </c>
      <c r="O171" s="84"/>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t="s">
        <v>125</v>
      </c>
      <c r="M172" s="247" t="s">
        <v>129</v>
      </c>
      <c r="N172" s="85">
        <v>0</v>
      </c>
      <c r="O172" s="84"/>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129</v>
      </c>
      <c r="L173" s="223" t="s">
        <v>125</v>
      </c>
      <c r="M173" s="247" t="s">
        <v>129</v>
      </c>
      <c r="N173" s="85">
        <v>0</v>
      </c>
      <c r="O173" s="84"/>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129</v>
      </c>
      <c r="L174" s="223" t="s">
        <v>125</v>
      </c>
      <c r="M174" s="247" t="s">
        <v>129</v>
      </c>
      <c r="N174" s="85">
        <v>0</v>
      </c>
      <c r="O174" s="84"/>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129</v>
      </c>
      <c r="L175" s="223" t="s">
        <v>125</v>
      </c>
      <c r="M175" s="247" t="s">
        <v>129</v>
      </c>
      <c r="N175" s="85">
        <v>0</v>
      </c>
      <c r="O175" s="84"/>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t="s">
        <v>125</v>
      </c>
      <c r="M176" s="247" t="s">
        <v>129</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315" t="s">
        <v>129</v>
      </c>
      <c r="N177" s="229">
        <v>0</v>
      </c>
      <c r="O177" s="133"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59" t="s">
        <v>129</v>
      </c>
      <c r="N178" s="226">
        <v>0.15</v>
      </c>
      <c r="O178" s="84"/>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t="s">
        <v>126</v>
      </c>
      <c r="M179" s="259" t="s">
        <v>126</v>
      </c>
      <c r="N179" s="226">
        <v>0</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318" t="s">
        <v>129</v>
      </c>
      <c r="N180" s="226">
        <v>0.1</v>
      </c>
      <c r="O180" s="84"/>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129</v>
      </c>
      <c r="M181" s="247" t="s">
        <v>129</v>
      </c>
      <c r="N181" s="85">
        <v>0</v>
      </c>
      <c r="O181" s="84"/>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126</v>
      </c>
      <c r="M182" s="247" t="s">
        <v>129</v>
      </c>
      <c r="N182" s="85">
        <v>0</v>
      </c>
      <c r="O182" s="84"/>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126</v>
      </c>
      <c r="M183" s="247" t="s">
        <v>126</v>
      </c>
      <c r="N183" s="85">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259" t="s">
        <v>126</v>
      </c>
      <c r="N184" s="226">
        <v>0</v>
      </c>
      <c r="O184" s="84" t="s">
        <v>3074</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32" t="s">
        <v>3075</v>
      </c>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32" t="s">
        <v>3076</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32" t="s">
        <v>3076</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32" t="s">
        <v>3076</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32" t="s">
        <v>3076</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32" t="s">
        <v>3076</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32" t="s">
        <v>3076</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129</v>
      </c>
      <c r="N192" s="661">
        <v>0.125</v>
      </c>
      <c r="O192" s="32" t="s">
        <v>3076</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259" t="s">
        <v>129</v>
      </c>
      <c r="N193" s="661">
        <v>0.125</v>
      </c>
      <c r="O193" s="32" t="s">
        <v>3076</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259" t="s">
        <v>129</v>
      </c>
      <c r="N194" s="226">
        <v>0.1</v>
      </c>
      <c r="O194" s="84"/>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3077</v>
      </c>
      <c r="L195" s="223" t="s">
        <v>125</v>
      </c>
      <c r="M195" s="48" t="s">
        <v>3077</v>
      </c>
      <c r="N195" s="85">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247" t="s">
        <v>129</v>
      </c>
      <c r="N196" s="85">
        <v>0</v>
      </c>
      <c r="O196" s="84" t="s">
        <v>3078</v>
      </c>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84" t="s">
        <v>3079</v>
      </c>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84"/>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84"/>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84"/>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84"/>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129</v>
      </c>
      <c r="L202" s="223" t="s">
        <v>125</v>
      </c>
      <c r="M202" s="247" t="s">
        <v>129</v>
      </c>
      <c r="N202" s="661">
        <v>2.86E-2</v>
      </c>
      <c r="O202" s="84"/>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84"/>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84"/>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129</v>
      </c>
      <c r="L205" s="223" t="s">
        <v>125</v>
      </c>
      <c r="M205" s="247" t="s">
        <v>129</v>
      </c>
      <c r="N205" s="661">
        <v>2.86E-2</v>
      </c>
      <c r="O205" s="84"/>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84"/>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84"/>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129</v>
      </c>
      <c r="N208" s="661">
        <v>2.86E-2</v>
      </c>
      <c r="O208" s="84"/>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129</v>
      </c>
      <c r="L209" s="223" t="s">
        <v>125</v>
      </c>
      <c r="M209" s="247" t="s">
        <v>129</v>
      </c>
      <c r="N209" s="661">
        <v>2.86E-2</v>
      </c>
      <c r="O209" s="84"/>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129</v>
      </c>
      <c r="L210" s="223" t="s">
        <v>125</v>
      </c>
      <c r="M210" s="247" t="s">
        <v>129</v>
      </c>
      <c r="N210" s="661">
        <v>2.86E-2</v>
      </c>
      <c r="O210" s="84"/>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84"/>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59" t="s">
        <v>1571</v>
      </c>
      <c r="N212" s="85">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t="s">
        <v>135</v>
      </c>
      <c r="M213" s="259" t="s">
        <v>129</v>
      </c>
      <c r="N213" s="229">
        <v>0</v>
      </c>
      <c r="O213" s="123" t="s">
        <v>3080</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129</v>
      </c>
      <c r="M214" s="259" t="s">
        <v>129</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129</v>
      </c>
      <c r="M215" s="259" t="s">
        <v>129</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129</v>
      </c>
      <c r="M216" s="259" t="s">
        <v>129</v>
      </c>
      <c r="N216" s="85">
        <v>0</v>
      </c>
      <c r="O216" s="84"/>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126</v>
      </c>
      <c r="N217" s="85">
        <v>0</v>
      </c>
      <c r="O217" s="84"/>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84"/>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141" t="s">
        <v>3081</v>
      </c>
      <c r="M222" s="137" t="s">
        <v>3081</v>
      </c>
      <c r="N222" s="85">
        <v>0</v>
      </c>
      <c r="O222" s="84"/>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259" t="s">
        <v>126</v>
      </c>
      <c r="N223" s="226">
        <v>0</v>
      </c>
      <c r="O223" s="84" t="s">
        <v>3082</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84" t="s">
        <v>3083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126</v>
      </c>
      <c r="N225" s="226">
        <v>0</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126</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126</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126</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76</v>
      </c>
      <c r="L229" s="283">
        <v>80</v>
      </c>
      <c r="M229" s="284">
        <v>80</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72">
        <v>0</v>
      </c>
      <c r="M230" s="324">
        <v>0</v>
      </c>
      <c r="N230" s="85">
        <v>0</v>
      </c>
      <c r="O230" s="84"/>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59" t="s">
        <v>129</v>
      </c>
      <c r="N231" s="85">
        <v>0</v>
      </c>
      <c r="O231" s="84" t="s">
        <v>3084</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126</v>
      </c>
      <c r="M233" s="259" t="s">
        <v>126</v>
      </c>
      <c r="N233" s="85">
        <v>0</v>
      </c>
      <c r="O233" s="86"/>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259" t="s">
        <v>126</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84"/>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84" t="s">
        <v>3085</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84"/>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t="s">
        <v>125</v>
      </c>
      <c r="M245" s="259" t="s">
        <v>129</v>
      </c>
      <c r="N245" s="226">
        <v>0.1</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t="s">
        <v>125</v>
      </c>
      <c r="M246" s="259" t="s">
        <v>129</v>
      </c>
      <c r="N246" s="85">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129</v>
      </c>
      <c r="L248" s="223" t="s">
        <v>125</v>
      </c>
      <c r="M248" s="259" t="s">
        <v>129</v>
      </c>
      <c r="N248" s="85">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129</v>
      </c>
      <c r="L249" s="223" t="s">
        <v>125</v>
      </c>
      <c r="M249" s="259" t="s">
        <v>129</v>
      </c>
      <c r="N249" s="85">
        <v>0</v>
      </c>
      <c r="O249" s="84"/>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129</v>
      </c>
      <c r="M250" s="259" t="s">
        <v>126</v>
      </c>
      <c r="N250" s="226">
        <v>0</v>
      </c>
      <c r="O250" s="84" t="s">
        <v>3086</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126</v>
      </c>
      <c r="N251" s="85">
        <v>0</v>
      </c>
      <c r="O251" s="84"/>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126</v>
      </c>
      <c r="N252" s="85">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259" t="s">
        <v>126</v>
      </c>
      <c r="N253" s="85">
        <v>0</v>
      </c>
      <c r="O253" s="84"/>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126</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129</v>
      </c>
      <c r="L255" s="222" t="s">
        <v>129</v>
      </c>
      <c r="M255" s="259" t="s">
        <v>129</v>
      </c>
      <c r="N255" s="226">
        <v>0.1</v>
      </c>
      <c r="O255" s="84"/>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84"/>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32" t="s">
        <v>3087</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 t="s">
        <v>129</v>
      </c>
      <c r="L258" s="141" t="s">
        <v>3088</v>
      </c>
      <c r="M258" s="607" t="s">
        <v>3088</v>
      </c>
      <c r="N258" s="256">
        <v>0.2</v>
      </c>
      <c r="O258" s="84" t="s">
        <v>3089</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12</v>
      </c>
      <c r="M259" s="313">
        <v>12</v>
      </c>
      <c r="N259" s="85">
        <v>0</v>
      </c>
      <c r="O259" s="84"/>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166</v>
      </c>
      <c r="L260" s="272">
        <v>166</v>
      </c>
      <c r="M260" s="313">
        <v>166</v>
      </c>
      <c r="N260" s="85">
        <v>0</v>
      </c>
      <c r="O260" s="84" t="s">
        <v>3090</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84" t="s">
        <v>3091</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84" t="s">
        <v>3092</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84" t="s">
        <v>3093</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84" t="s">
        <v>3094</v>
      </c>
    </row>
    <row r="271" spans="1:15" x14ac:dyDescent="0.25">
      <c r="N271"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20F75FF1-5C5B-49F1-B95F-0736364CD3FC}">
      <formula1>"0%,20%"</formula1>
    </dataValidation>
    <dataValidation type="list" allowBlank="1" showInputMessage="1" showErrorMessage="1" sqref="N131" xr:uid="{78EE0C60-0493-4868-BEBD-B00805DCC72E}">
      <formula1>"0%,30%"</formula1>
    </dataValidation>
    <dataValidation type="list" allowBlank="1" showInputMessage="1" showErrorMessage="1" sqref="N100" xr:uid="{F60E6BAB-947D-4FEA-8F9E-558E2DAF4DF6}">
      <formula1>"0%,20%,39%,50%"</formula1>
    </dataValidation>
    <dataValidation type="whole" allowBlank="1" showInputMessage="1" showErrorMessage="1" sqref="I130 L231 L185:M185 L235:M235 M197 L261:M261 L114:M114 K43 K102 K20 K67:K68 K229:K230 K259:K260 K141:K142 K156 K81 K74:K76 K60:K61 K133:K134 K145 K130:M130" xr:uid="{033989BA-F70C-4DAF-AE1F-A405F812CBBD}">
      <formula1>0</formula1>
      <formula2>10000000</formula2>
    </dataValidation>
    <dataValidation type="list" allowBlank="1" showInputMessage="1" showErrorMessage="1" sqref="K114:M114 M116 L94:M97 K140 K147:K149 K45:K56 K223 K143 K157:K160 K152:K155 K255 K115:K116 K178:K183 K196 K198:K211 K232:K234 K244:K249 K169:K176 K94:K101 K163:K166 K103:K112 K135:K138 L178:M179" xr:uid="{116764BE-CD3D-46C9-8E3D-88AF0BA7C5F6}">
      <formula1>"SI,NO,NO APLICA"</formula1>
    </dataValidation>
    <dataValidation type="list" allowBlank="1" showInputMessage="1" showErrorMessage="1" sqref="I129 M7:M9 K184:M184 K167:M167 K150:M150 L236:L238 K69:M69 K144:M144 K87:M92 L45:M55 K35:K37 K57:M57 M18:M19 L163:M163 K65:M65 L129:M129 K21:M21 K262:M265 M217 L223:L224 L256:M257 M23:M24 M236:M244 M223:M225 M231 K161:M161 K186:M194 K7:K9 K63 K66 K71 K73 K18:K19 K59 K231 K39:K41 K11:K16 K23:K33 K224:K228 K256:K258 K177 K250:K254 K213:K221 K236:K242 M11:M16" xr:uid="{2017E80A-47F7-4E5B-B0BF-C77C4B60B23C}">
      <formula1>"SI,NO"</formula1>
    </dataValidation>
    <dataValidation type="list" allowBlank="1" showInputMessage="1" showErrorMessage="1" sqref="L135:L139 M159:M160 L154:M155 L103:M113 M100:M101 M134:M139 L101 L98:M98" xr:uid="{BD178100-3A6C-4E64-B1D7-648431AEB117}">
      <formula1>"SI,NO,NO APLICA,VACIO"</formula1>
    </dataValidation>
    <dataValidation type="list" allowBlank="1" showInputMessage="1" showErrorMessage="1" sqref="L36:L37 L39:M41 L63:M63 M156:M158 M140 L214:L216 L250:L255 M198:M211 M59 M218:M221 M73 M66 L166 L99:M99 L152:M153 M196 M117:M119 L232:M234 L147:M149 M180:M183 M71 M35:M37 L169 L157:L160 L181:L183 M245:M255 M169:M177 M213:M216 M25:M33 M226:M228 M164:M166 M121:M128 M143" xr:uid="{8117EC04-A7DE-4C86-B62C-AC3DBB603E65}">
      <formula1>"SI,NO,VACIO"</formula1>
    </dataValidation>
  </dataValidations>
  <hyperlinks>
    <hyperlink ref="O35" r:id="rId1" xr:uid="{06EBD7C4-1DEB-40DA-AD2B-DF15133B85B8}"/>
    <hyperlink ref="O66" r:id="rId2" xr:uid="{B846ACBF-1126-41EF-8D10-2FBBD435EFAA}"/>
    <hyperlink ref="O73" r:id="rId3" xr:uid="{BDFA89AF-ED10-44F0-8582-3897C75C438C}"/>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V91"/>
  <sheetViews>
    <sheetView showGridLines="0" topLeftCell="G1" zoomScale="75" zoomScaleNormal="7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9.285156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+'1025 SDMU Ver.'!N7</f>
        <v>0.4</v>
      </c>
      <c r="Q2" s="301" t="s">
        <v>778</v>
      </c>
      <c r="R2" s="302" t="s">
        <v>2520</v>
      </c>
      <c r="S2" s="302" t="s">
        <v>2520</v>
      </c>
      <c r="T2" s="302" t="s">
        <v>2520</v>
      </c>
      <c r="U2" s="302" t="s">
        <v>2520</v>
      </c>
      <c r="V2" s="302" t="s">
        <v>1070</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+'1025 SDMU Ver.'!N11</f>
        <v>0.4</v>
      </c>
      <c r="Q3" s="301" t="s">
        <v>786</v>
      </c>
      <c r="R3" s="302" t="s">
        <v>2521</v>
      </c>
      <c r="S3" s="302" t="s">
        <v>2521</v>
      </c>
      <c r="T3" s="302" t="s">
        <v>2521</v>
      </c>
      <c r="U3" s="302" t="s">
        <v>2521</v>
      </c>
      <c r="V3" s="302" t="s">
        <v>3095</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+'1025 SDMU Ver.'!N17</f>
        <v>0.05</v>
      </c>
      <c r="Q4" s="301" t="s">
        <v>791</v>
      </c>
      <c r="R4" s="302" t="s">
        <v>2522</v>
      </c>
      <c r="S4" s="302" t="s">
        <v>2522</v>
      </c>
      <c r="T4" s="302" t="s">
        <v>2522</v>
      </c>
      <c r="U4" s="302" t="s">
        <v>2522</v>
      </c>
      <c r="V4" s="302" t="s">
        <v>3096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+'1025 SDMU Ver.'!N20</f>
        <v>0.15</v>
      </c>
      <c r="Q5" s="301" t="s">
        <v>799</v>
      </c>
      <c r="R5" s="346">
        <v>0.39</v>
      </c>
      <c r="S5" s="347">
        <v>0.78</v>
      </c>
      <c r="T5" s="347">
        <v>0.61</v>
      </c>
      <c r="U5" s="347">
        <v>0.79</v>
      </c>
      <c r="V5" s="301">
        <f>+D91</f>
        <v>0.7913195424836601</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+'1025 SDMU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+'1025 SDMU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+'1025 SDMU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+'1025 SDMU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+'1025 SDMU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+'1025 SDMU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+'1025 SDMU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+'1025 SDMU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0.70129411764705873</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+'1025 SDMU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+'1025 SDMU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+'1025 SDMU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+'1025 SDMU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+'1025 SDMU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+'1025 SDMU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+'1025 SDMU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+'1025 SDMU Ver.'!N102</f>
        <v>0</v>
      </c>
    </row>
    <row r="26" spans="1:15" ht="15.75"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0.57647058823529407</v>
      </c>
      <c r="J27" s="1499">
        <f>+I27/H27</f>
        <v>0.57647058823529407</v>
      </c>
      <c r="K27" s="28" t="s">
        <v>840</v>
      </c>
      <c r="L27" s="28" t="s">
        <v>841</v>
      </c>
      <c r="M27" s="179">
        <v>0.1</v>
      </c>
      <c r="N27" s="180">
        <f>+M27*G$27*C$17</f>
        <v>1.1000000000000003E-2</v>
      </c>
      <c r="O27" s="177">
        <f>+'1025 SDMU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+'1025 SDMU Ver.'!N130</f>
        <v>0.17647058823529413</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+'1025 SDMU Ver.'!N131</f>
        <v>0.3</v>
      </c>
    </row>
    <row r="30" spans="1:15" ht="15.75" thickBot="1" x14ac:dyDescent="0.3">
      <c r="A30" s="1441"/>
      <c r="B30" s="1452"/>
      <c r="C30" s="1455"/>
      <c r="D30" s="1458"/>
      <c r="E30" s="1442"/>
      <c r="F30" s="1445"/>
      <c r="G30" s="1505"/>
      <c r="H30" s="1508"/>
      <c r="I30" s="1501"/>
      <c r="J30" s="1502"/>
      <c r="K30" s="97" t="s">
        <v>800</v>
      </c>
      <c r="L30" s="98">
        <f>+O30/M30</f>
        <v>0.57647058823529407</v>
      </c>
      <c r="M30" s="99">
        <f>SUM(M27:M29)</f>
        <v>1</v>
      </c>
      <c r="N30" s="100">
        <f>SUM(N27:N29)</f>
        <v>0.11000000000000001</v>
      </c>
      <c r="O30" s="174">
        <f>+O27+O28+O29</f>
        <v>0.57647058823529407</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+'1025 SDMU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+'1025 SDMU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+'1025 SDMU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+'1025 SDMU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+'1025 SDMU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+'1025 SDMU Ver.'!N156</f>
        <v>0.05</v>
      </c>
    </row>
    <row r="37" spans="1:15" ht="15.75"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SUM(M38:M41)</f>
        <v>0.55000000000000004</v>
      </c>
      <c r="I38" s="1499">
        <f>SUM(O38+O39+O40+O41)</f>
        <v>0.55000000000000004</v>
      </c>
      <c r="J38" s="1499">
        <f>+I38/H38</f>
        <v>1</v>
      </c>
      <c r="K38" s="28" t="s">
        <v>861</v>
      </c>
      <c r="L38" s="28" t="s">
        <v>804</v>
      </c>
      <c r="M38" s="179">
        <v>0.1</v>
      </c>
      <c r="N38" s="180">
        <f>+(M38/H38)*G$38*C$17</f>
        <v>2.0000000000000004E-2</v>
      </c>
      <c r="O38" s="177">
        <f>+'1025 SDMU Ver.'!N161</f>
        <v>0.1</v>
      </c>
    </row>
    <row r="39" spans="1:15" ht="24" x14ac:dyDescent="0.25">
      <c r="A39" s="1441"/>
      <c r="B39" s="1452"/>
      <c r="C39" s="1455"/>
      <c r="D39" s="1458"/>
      <c r="E39" s="1441"/>
      <c r="F39" s="1444"/>
      <c r="G39" s="1504"/>
      <c r="H39" s="1507"/>
      <c r="I39" s="1500"/>
      <c r="J39" s="1500"/>
      <c r="K39" s="26" t="s">
        <v>862</v>
      </c>
      <c r="L39" s="26" t="s">
        <v>863</v>
      </c>
      <c r="M39" s="20">
        <v>0.1</v>
      </c>
      <c r="N39" s="162">
        <f>+(M39/H38)*G$38*C$17</f>
        <v>2.0000000000000004E-2</v>
      </c>
      <c r="O39" s="170">
        <f>+'1025 SDMU Ver.'!N164</f>
        <v>0.1</v>
      </c>
    </row>
    <row r="40" spans="1:15" ht="24" x14ac:dyDescent="0.25">
      <c r="A40" s="1441"/>
      <c r="B40" s="1452"/>
      <c r="C40" s="1455"/>
      <c r="D40" s="1458"/>
      <c r="E40" s="1441"/>
      <c r="F40" s="1444"/>
      <c r="G40" s="1504"/>
      <c r="H40" s="1507"/>
      <c r="I40" s="1500"/>
      <c r="J40" s="1500"/>
      <c r="K40" s="26" t="s">
        <v>864</v>
      </c>
      <c r="L40" s="26" t="s">
        <v>865</v>
      </c>
      <c r="M40" s="20">
        <v>0.25</v>
      </c>
      <c r="N40" s="162">
        <f>+(M40/H38)*G$38*C$17</f>
        <v>0.05</v>
      </c>
      <c r="O40" s="170">
        <f>+'1025 SDMU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+'1025 SDMU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+'1025 SDMU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+'1025 SDMU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+'1025 SDMU Ver.'!N255</f>
        <v>0.1</v>
      </c>
    </row>
    <row r="45" spans="1:15" ht="15.75" thickBot="1" x14ac:dyDescent="0.3">
      <c r="A45" s="1441"/>
      <c r="B45" s="1452"/>
      <c r="C45" s="1455"/>
      <c r="D45" s="1458"/>
      <c r="E45" s="1442"/>
      <c r="F45" s="1445"/>
      <c r="G45" s="1505"/>
      <c r="H45" s="1508"/>
      <c r="I45" s="1501"/>
      <c r="J45" s="1502"/>
      <c r="K45" s="97" t="s">
        <v>800</v>
      </c>
      <c r="L45" s="98">
        <f>+O45/M45</f>
        <v>0.75</v>
      </c>
      <c r="M45" s="99">
        <f>SUM(M38:M44)</f>
        <v>1</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0.375</v>
      </c>
      <c r="J46" s="1509">
        <f>+I46/H46</f>
        <v>0.75</v>
      </c>
      <c r="K46" s="28" t="s">
        <v>876</v>
      </c>
      <c r="L46" s="28" t="s">
        <v>804</v>
      </c>
      <c r="M46" s="179">
        <v>0.1</v>
      </c>
      <c r="N46" s="176">
        <f>+(M46/H46)*G$46*C$17</f>
        <v>1.1000000000000003E-2</v>
      </c>
      <c r="O46" s="177">
        <f>+'1025 SDMU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+'1025 SDMU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+'1025 SDMU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+'1025 SDMU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+'1025 SDMU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+'1025 SDMU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+'1025 SDMU Ver.'!N184</f>
        <v>0</v>
      </c>
    </row>
    <row r="53" spans="1:15" ht="15.75" thickBot="1" x14ac:dyDescent="0.3">
      <c r="A53" s="1441"/>
      <c r="B53" s="1452"/>
      <c r="C53" s="1455"/>
      <c r="D53" s="1458"/>
      <c r="E53" s="1442"/>
      <c r="F53" s="1445"/>
      <c r="G53" s="1505"/>
      <c r="H53" s="1524"/>
      <c r="I53" s="1511"/>
      <c r="J53" s="1511"/>
      <c r="K53" s="97" t="s">
        <v>800</v>
      </c>
      <c r="L53" s="98">
        <f>+O53/M53</f>
        <v>0.75</v>
      </c>
      <c r="M53" s="99">
        <f>SUM(M46:M52)</f>
        <v>1</v>
      </c>
      <c r="N53" s="100">
        <f>SUM(N46:N52)/2</f>
        <v>5.5000000000000007E-2</v>
      </c>
      <c r="O53" s="174">
        <f>+O46+O47+O48+O49+O50+O51+O52</f>
        <v>0.75</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+'1025 SDMU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+'1025 SDMU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+'1025 SDMU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+'1025 SDMU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+'1025 SDMU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+'1025 SDMU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+'1025 SDMU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+'1025 SDMU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0.55607777777777789</v>
      </c>
      <c r="E63" s="1492" t="s">
        <v>133</v>
      </c>
      <c r="F63" s="1443" t="s">
        <v>900</v>
      </c>
      <c r="G63" s="1503">
        <v>0.3</v>
      </c>
      <c r="H63" s="1516">
        <f>+M81</f>
        <v>1</v>
      </c>
      <c r="I63" s="1528">
        <f>+O81</f>
        <v>0.38600000000000012</v>
      </c>
      <c r="J63" s="1519">
        <f>+I63/H63</f>
        <v>0.38600000000000012</v>
      </c>
      <c r="K63" s="28" t="s">
        <v>136</v>
      </c>
      <c r="L63" s="28" t="s">
        <v>804</v>
      </c>
      <c r="M63" s="179">
        <v>0.1</v>
      </c>
      <c r="N63" s="176">
        <f>+M63*G$63*C$63</f>
        <v>3.0000000000000001E-3</v>
      </c>
      <c r="O63" s="177">
        <f>+'1025 SDMU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+'1025 SDMU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+'1025 SDMU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+'1025 SDMU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+'1025 SDMU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+'1025 SDMU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+'1025 SDMU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+'1025 SDMU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+'1025 SDMU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+'1025 SDMU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+'1025 SDMU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+'1025 SDMU Ver.'!N208</f>
        <v>2.86E-2</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+'1025 SDMU Ver.'!N209</f>
        <v>2.86E-2</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+'1025 SDMU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+'1025 SDMU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+'1025 SDMU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+'1025 SDMU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+'1025 SDMU Ver.'!N223</f>
        <v>0</v>
      </c>
    </row>
    <row r="81" spans="1:15" ht="15.75" thickBot="1" x14ac:dyDescent="0.3">
      <c r="A81" s="1441"/>
      <c r="B81" s="1452"/>
      <c r="C81" s="1455"/>
      <c r="D81" s="1490"/>
      <c r="E81" s="1494"/>
      <c r="F81" s="1445"/>
      <c r="G81" s="1505"/>
      <c r="H81" s="1518"/>
      <c r="I81" s="1533"/>
      <c r="J81" s="1531"/>
      <c r="K81" s="97" t="s">
        <v>800</v>
      </c>
      <c r="L81" s="98">
        <f>+O81/M81</f>
        <v>0.38600000000000012</v>
      </c>
      <c r="M81" s="99">
        <f>SUM(M63:M80)</f>
        <v>1</v>
      </c>
      <c r="N81" s="100">
        <f>SUM(N63:N80)</f>
        <v>0.03</v>
      </c>
      <c r="O81" s="174">
        <f>SUM(O63+O64+O65+O66+O67+O68+O69+O70+O71+O72+O73+O74+O75+O76+O77+O78+O79+O80)</f>
        <v>0.38600000000000012</v>
      </c>
    </row>
    <row r="82" spans="1:15" ht="30.75" customHeight="1"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30.75" customHeight="1"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30.75" customHeight="1" thickBot="1" x14ac:dyDescent="0.3">
      <c r="A84" s="1442"/>
      <c r="B84" s="1485"/>
      <c r="C84" s="1487"/>
      <c r="D84" s="1491"/>
      <c r="E84" s="184" t="s">
        <v>936</v>
      </c>
      <c r="F84" s="185" t="s">
        <v>542</v>
      </c>
      <c r="G84" s="186">
        <v>0.15</v>
      </c>
      <c r="H84" s="186">
        <f>+M84</f>
        <v>0.5</v>
      </c>
      <c r="I84" s="187">
        <f>+O84</f>
        <v>0.375</v>
      </c>
      <c r="J84" s="188">
        <f>+I84/H84</f>
        <v>0.75</v>
      </c>
      <c r="K84" s="97" t="s">
        <v>800</v>
      </c>
      <c r="L84" s="98">
        <f>+O84/M84</f>
        <v>0.75</v>
      </c>
      <c r="M84" s="99">
        <f>100%/2</f>
        <v>0.5</v>
      </c>
      <c r="N84" s="190">
        <f>SUM(M46:M52)*G84*C63</f>
        <v>1.4999999999999999E-2</v>
      </c>
      <c r="O84" s="174">
        <f>+O53/2</f>
        <v>0.375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+'1025 SDMU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+'1025 SDMU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+'1025 SDMU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+'1025 SDMU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+'1025 SDMU Ver.'!N264</f>
        <v>0.3</v>
      </c>
    </row>
    <row r="91" spans="1:15" x14ac:dyDescent="0.25">
      <c r="C91" s="199">
        <v>2022</v>
      </c>
      <c r="D91" s="200">
        <f>+(C2*D2)+(C17*D17)+(C63*D63)+(C85*D85)</f>
        <v>0.7913195424836601</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theme="0"/>
  </sheetPr>
  <dimension ref="A1:R271"/>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7" customFormat="1" ht="68.25" customHeight="1" x14ac:dyDescent="0.25">
      <c r="A1" s="1540" t="s">
        <v>98</v>
      </c>
      <c r="B1" s="1540"/>
      <c r="C1" s="1540"/>
      <c r="D1" s="1540"/>
      <c r="E1" s="1540"/>
      <c r="F1" s="1540"/>
      <c r="G1" s="1540"/>
      <c r="H1" s="1540"/>
      <c r="I1" s="1540"/>
      <c r="J1" s="1540"/>
      <c r="K1" s="1540"/>
      <c r="L1" s="1540"/>
      <c r="M1" s="1540"/>
      <c r="N1" s="1540"/>
      <c r="O1" s="1540"/>
    </row>
    <row r="2" spans="1:17" s="24" customFormat="1" ht="18.75" customHeight="1" x14ac:dyDescent="0.25">
      <c r="A2" s="1541" t="s">
        <v>99</v>
      </c>
      <c r="B2" s="1541"/>
      <c r="C2" s="1541"/>
      <c r="D2" s="1541"/>
      <c r="E2" s="1541"/>
      <c r="F2" s="1544" t="s">
        <v>100</v>
      </c>
      <c r="G2" s="1544"/>
      <c r="H2" s="1544"/>
      <c r="I2" s="1544"/>
      <c r="J2" s="1544"/>
      <c r="K2" s="1544"/>
      <c r="L2" s="1543"/>
      <c r="M2" s="1543"/>
      <c r="N2" s="1543"/>
      <c r="O2" s="1543"/>
    </row>
    <row r="3" spans="1:17" s="24" customFormat="1" ht="18.75" customHeight="1" x14ac:dyDescent="0.25">
      <c r="A3" s="1541" t="s">
        <v>101</v>
      </c>
      <c r="B3" s="1541"/>
      <c r="C3" s="1541"/>
      <c r="D3" s="1541"/>
      <c r="E3" s="1541"/>
      <c r="F3" s="1544">
        <v>1026</v>
      </c>
      <c r="G3" s="1544"/>
      <c r="H3" s="1544"/>
      <c r="I3" s="1544"/>
      <c r="J3" s="1544"/>
      <c r="K3" s="1544"/>
      <c r="L3" s="1543"/>
      <c r="M3" s="1543"/>
      <c r="N3" s="1543"/>
      <c r="O3" s="1543"/>
    </row>
    <row r="4" spans="1:17" s="24" customFormat="1" ht="18.75" customHeight="1" x14ac:dyDescent="0.25">
      <c r="A4" s="1541" t="s">
        <v>102</v>
      </c>
      <c r="B4" s="1541"/>
      <c r="C4" s="1541"/>
      <c r="D4" s="1541"/>
      <c r="E4" s="1541"/>
      <c r="F4" s="1544" t="s">
        <v>30</v>
      </c>
      <c r="G4" s="1544"/>
      <c r="H4" s="1544"/>
      <c r="I4" s="1544"/>
      <c r="J4" s="1544"/>
      <c r="K4" s="1544"/>
      <c r="L4" s="1543"/>
      <c r="M4" s="1543"/>
      <c r="N4" s="1543"/>
      <c r="O4" s="1543"/>
    </row>
    <row r="5" spans="1:17" s="24" customFormat="1" ht="18.75" customHeight="1" x14ac:dyDescent="0.25">
      <c r="A5" s="1541" t="s">
        <v>103</v>
      </c>
      <c r="B5" s="1541"/>
      <c r="C5" s="1541"/>
      <c r="D5" s="1541"/>
      <c r="E5" s="1541"/>
      <c r="F5" s="1544" t="s">
        <v>1263</v>
      </c>
      <c r="G5" s="1544"/>
      <c r="H5" s="1544"/>
      <c r="I5" s="1544"/>
      <c r="J5" s="1544"/>
      <c r="K5" s="1544"/>
      <c r="L5" s="1543"/>
      <c r="M5" s="1543"/>
      <c r="N5" s="1543"/>
      <c r="O5" s="1543"/>
    </row>
    <row r="6" spans="1:17"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7" s="4" customFormat="1" ht="89.25" x14ac:dyDescent="0.25">
      <c r="A7" s="82">
        <v>1</v>
      </c>
      <c r="B7" s="133" t="s">
        <v>120</v>
      </c>
      <c r="C7" s="133" t="s">
        <v>121</v>
      </c>
      <c r="D7" s="133" t="s">
        <v>122</v>
      </c>
      <c r="E7" s="122">
        <v>1</v>
      </c>
      <c r="F7" s="125" t="s">
        <v>123</v>
      </c>
      <c r="G7" s="1404">
        <v>1</v>
      </c>
      <c r="H7" s="1406">
        <v>0.4</v>
      </c>
      <c r="I7" s="133" t="s">
        <v>124</v>
      </c>
      <c r="J7" s="222" t="s">
        <v>125</v>
      </c>
      <c r="K7" s="63" t="s">
        <v>126</v>
      </c>
      <c r="L7" s="223" t="s">
        <v>125</v>
      </c>
      <c r="M7" s="137" t="s">
        <v>126</v>
      </c>
      <c r="N7" s="1537">
        <v>0.4</v>
      </c>
      <c r="O7" s="225" t="s">
        <v>3097</v>
      </c>
    </row>
    <row r="8" spans="1:17"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129</v>
      </c>
      <c r="N8" s="1538"/>
      <c r="O8" s="225" t="s">
        <v>3098</v>
      </c>
      <c r="Q8" s="44"/>
    </row>
    <row r="9" spans="1:17"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7" t="s">
        <v>129</v>
      </c>
      <c r="N9" s="85">
        <v>0</v>
      </c>
      <c r="O9" s="225" t="s">
        <v>3099</v>
      </c>
    </row>
    <row r="10" spans="1:17"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7"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126</v>
      </c>
      <c r="L11" s="223" t="s">
        <v>125</v>
      </c>
      <c r="M11" s="137" t="s">
        <v>126</v>
      </c>
      <c r="N11" s="1535">
        <v>0.2</v>
      </c>
      <c r="O11" s="225"/>
    </row>
    <row r="12" spans="1:17"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129</v>
      </c>
      <c r="L12" s="223" t="s">
        <v>125</v>
      </c>
      <c r="M12" s="137" t="s">
        <v>129</v>
      </c>
      <c r="N12" s="1536"/>
      <c r="O12" s="225"/>
    </row>
    <row r="13" spans="1:17"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225"/>
    </row>
    <row r="14" spans="1:17"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7" t="s">
        <v>126</v>
      </c>
      <c r="N14" s="85">
        <v>0</v>
      </c>
      <c r="O14" s="225"/>
    </row>
    <row r="15" spans="1:17"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85">
        <v>0</v>
      </c>
      <c r="O15" s="225"/>
    </row>
    <row r="16" spans="1:17"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23" t="s">
        <v>125</v>
      </c>
      <c r="M16" s="137" t="s">
        <v>126</v>
      </c>
      <c r="N16" s="85">
        <v>0</v>
      </c>
      <c r="O16" s="225" t="s">
        <v>3100</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225" t="s">
        <v>3101</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2</v>
      </c>
      <c r="L20" s="223" t="s">
        <v>125</v>
      </c>
      <c r="M20" s="227">
        <v>3</v>
      </c>
      <c r="N20" s="226">
        <v>0.15</v>
      </c>
      <c r="O20" s="225" t="s">
        <v>3102</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7" t="s">
        <v>129</v>
      </c>
      <c r="N21" s="226">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t="s">
        <v>3103</v>
      </c>
      <c r="L22" s="223" t="s">
        <v>125</v>
      </c>
      <c r="M22" s="132" t="s">
        <v>3103</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85">
        <v>0</v>
      </c>
      <c r="O23" s="67" t="s">
        <v>3104</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7" t="s">
        <v>129</v>
      </c>
      <c r="N24" s="85">
        <v>0</v>
      </c>
      <c r="O24" s="32" t="s">
        <v>3105</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129</v>
      </c>
      <c r="L25" s="223" t="s">
        <v>125</v>
      </c>
      <c r="M25" s="137" t="s">
        <v>126</v>
      </c>
      <c r="N25" s="229">
        <v>0</v>
      </c>
      <c r="O25" s="230" t="s">
        <v>3106</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129</v>
      </c>
      <c r="L26" s="223" t="s">
        <v>125</v>
      </c>
      <c r="M26" s="137" t="s">
        <v>126</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126</v>
      </c>
      <c r="L27" s="223" t="s">
        <v>125</v>
      </c>
      <c r="M27" s="137" t="s">
        <v>126</v>
      </c>
      <c r="N27" s="85">
        <v>0</v>
      </c>
      <c r="O27" s="230" t="s">
        <v>3107</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129</v>
      </c>
      <c r="L28" s="223" t="s">
        <v>125</v>
      </c>
      <c r="M28" s="137" t="s">
        <v>126</v>
      </c>
      <c r="N28" s="85">
        <v>0</v>
      </c>
      <c r="O28" s="230" t="s">
        <v>3108</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137"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126</v>
      </c>
      <c r="L30" s="223" t="s">
        <v>125</v>
      </c>
      <c r="M30" s="137" t="s">
        <v>126</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137" t="s">
        <v>126</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2" t="s">
        <v>129</v>
      </c>
      <c r="L32" s="223" t="s">
        <v>125</v>
      </c>
      <c r="M32" s="137" t="s">
        <v>126</v>
      </c>
      <c r="N32" s="85">
        <v>0</v>
      </c>
      <c r="O32" s="230" t="s">
        <v>3107</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129</v>
      </c>
      <c r="L33" s="223" t="s">
        <v>125</v>
      </c>
      <c r="M33" s="137" t="s">
        <v>126</v>
      </c>
      <c r="N33" s="85">
        <v>0</v>
      </c>
      <c r="O33" s="230" t="s">
        <v>3107</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2" t="s">
        <v>1156</v>
      </c>
      <c r="L34" s="223" t="s">
        <v>125</v>
      </c>
      <c r="M34" s="142" t="s">
        <v>1156</v>
      </c>
      <c r="N34" s="85">
        <v>0</v>
      </c>
      <c r="O34" s="225"/>
    </row>
    <row r="35" spans="1:15" s="4" customFormat="1" ht="75"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137" t="s">
        <v>129</v>
      </c>
      <c r="N35" s="85">
        <v>0</v>
      </c>
      <c r="O35" s="307" t="s">
        <v>3109</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2" t="s">
        <v>129</v>
      </c>
      <c r="L36" s="141" t="s">
        <v>129</v>
      </c>
      <c r="M36" s="137" t="s">
        <v>129</v>
      </c>
      <c r="N36" s="226">
        <v>0.2</v>
      </c>
      <c r="O36" s="225" t="s">
        <v>3110</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129</v>
      </c>
      <c r="L37" s="141" t="s">
        <v>129</v>
      </c>
      <c r="M37" s="137" t="s">
        <v>129</v>
      </c>
      <c r="N37" s="232">
        <v>0</v>
      </c>
      <c r="O37" s="225" t="s">
        <v>3111</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2" t="s">
        <v>129</v>
      </c>
      <c r="L39" s="141" t="s">
        <v>129</v>
      </c>
      <c r="M39" s="137" t="s">
        <v>129</v>
      </c>
      <c r="N39" s="85">
        <v>0</v>
      </c>
      <c r="O39" s="225" t="s">
        <v>3112</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129</v>
      </c>
      <c r="L40" s="141" t="s">
        <v>129</v>
      </c>
      <c r="M40" s="137" t="s">
        <v>129</v>
      </c>
      <c r="N40" s="85">
        <v>0</v>
      </c>
      <c r="O40" s="225" t="s">
        <v>3113</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2" t="s">
        <v>126</v>
      </c>
      <c r="L41" s="141" t="s">
        <v>129</v>
      </c>
      <c r="M41" s="137" t="s">
        <v>129</v>
      </c>
      <c r="N41" s="85">
        <v>0</v>
      </c>
      <c r="O41" s="225" t="s">
        <v>3114</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132" t="s">
        <v>958</v>
      </c>
      <c r="L42" s="608" t="s">
        <v>3115</v>
      </c>
      <c r="M42" s="234" t="s">
        <v>3115</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134</v>
      </c>
      <c r="L43" s="257">
        <v>2</v>
      </c>
      <c r="M43" s="227">
        <v>3</v>
      </c>
      <c r="N43" s="236">
        <v>0.3</v>
      </c>
      <c r="O43" s="225" t="s">
        <v>3116</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48" t="s">
        <v>129</v>
      </c>
      <c r="L45" s="144"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48" t="s">
        <v>129</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48" t="s">
        <v>129</v>
      </c>
      <c r="L47" s="144" t="s">
        <v>129</v>
      </c>
      <c r="M47" s="142"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48" t="s">
        <v>129</v>
      </c>
      <c r="L48" s="144" t="s">
        <v>129</v>
      </c>
      <c r="M48" s="142" t="s">
        <v>129</v>
      </c>
      <c r="N48" s="85">
        <v>0</v>
      </c>
      <c r="O48" s="225"/>
    </row>
    <row r="49" spans="1:16" s="4" customFormat="1" ht="38.25" x14ac:dyDescent="0.25">
      <c r="A49" s="82">
        <v>43</v>
      </c>
      <c r="B49" s="133" t="s">
        <v>120</v>
      </c>
      <c r="C49" s="133" t="s">
        <v>161</v>
      </c>
      <c r="D49" s="133" t="s">
        <v>149</v>
      </c>
      <c r="E49" s="122" t="s">
        <v>242</v>
      </c>
      <c r="F49" s="125" t="s">
        <v>243</v>
      </c>
      <c r="G49" s="1422"/>
      <c r="H49" s="138" t="s">
        <v>125</v>
      </c>
      <c r="I49" s="133" t="s">
        <v>124</v>
      </c>
      <c r="J49" s="222" t="s">
        <v>244</v>
      </c>
      <c r="K49" s="48" t="s">
        <v>129</v>
      </c>
      <c r="L49" s="144" t="s">
        <v>126</v>
      </c>
      <c r="M49" s="142" t="s">
        <v>126</v>
      </c>
      <c r="N49" s="85">
        <v>0</v>
      </c>
      <c r="O49" s="225"/>
    </row>
    <row r="50" spans="1:16" s="4" customFormat="1" ht="38.25" x14ac:dyDescent="0.25">
      <c r="A50" s="82">
        <v>44</v>
      </c>
      <c r="B50" s="133" t="s">
        <v>120</v>
      </c>
      <c r="C50" s="133" t="s">
        <v>161</v>
      </c>
      <c r="D50" s="133" t="s">
        <v>149</v>
      </c>
      <c r="E50" s="122" t="s">
        <v>245</v>
      </c>
      <c r="F50" s="125" t="s">
        <v>246</v>
      </c>
      <c r="G50" s="1422"/>
      <c r="H50" s="138" t="s">
        <v>125</v>
      </c>
      <c r="I50" s="133" t="s">
        <v>124</v>
      </c>
      <c r="J50" s="222" t="s">
        <v>247</v>
      </c>
      <c r="K50" s="48" t="s">
        <v>129</v>
      </c>
      <c r="L50" s="144" t="s">
        <v>126</v>
      </c>
      <c r="M50" s="142" t="s">
        <v>126</v>
      </c>
      <c r="N50" s="85">
        <v>0</v>
      </c>
      <c r="O50" s="225"/>
    </row>
    <row r="51" spans="1:16" s="4" customFormat="1" ht="38.25" x14ac:dyDescent="0.25">
      <c r="A51" s="82">
        <v>45</v>
      </c>
      <c r="B51" s="133" t="s">
        <v>120</v>
      </c>
      <c r="C51" s="133" t="s">
        <v>161</v>
      </c>
      <c r="D51" s="133" t="s">
        <v>149</v>
      </c>
      <c r="E51" s="122" t="s">
        <v>248</v>
      </c>
      <c r="F51" s="125" t="s">
        <v>249</v>
      </c>
      <c r="G51" s="1422"/>
      <c r="H51" s="138" t="s">
        <v>125</v>
      </c>
      <c r="I51" s="133" t="s">
        <v>124</v>
      </c>
      <c r="J51" s="222" t="s">
        <v>250</v>
      </c>
      <c r="K51" s="48" t="s">
        <v>129</v>
      </c>
      <c r="L51" s="144" t="s">
        <v>129</v>
      </c>
      <c r="M51" s="142" t="s">
        <v>129</v>
      </c>
      <c r="N51" s="85">
        <v>0</v>
      </c>
      <c r="O51" s="225"/>
    </row>
    <row r="52" spans="1:16" s="4" customFormat="1" ht="38.25" x14ac:dyDescent="0.25">
      <c r="A52" s="82">
        <v>46</v>
      </c>
      <c r="B52" s="133" t="s">
        <v>120</v>
      </c>
      <c r="C52" s="133" t="s">
        <v>161</v>
      </c>
      <c r="D52" s="133" t="s">
        <v>149</v>
      </c>
      <c r="E52" s="122" t="s">
        <v>251</v>
      </c>
      <c r="F52" s="125" t="s">
        <v>252</v>
      </c>
      <c r="G52" s="1422"/>
      <c r="H52" s="138" t="s">
        <v>125</v>
      </c>
      <c r="I52" s="133" t="s">
        <v>124</v>
      </c>
      <c r="J52" s="222" t="s">
        <v>253</v>
      </c>
      <c r="K52" s="48" t="s">
        <v>126</v>
      </c>
      <c r="L52" s="144" t="s">
        <v>126</v>
      </c>
      <c r="M52" s="142" t="s">
        <v>126</v>
      </c>
      <c r="N52" s="85">
        <v>0</v>
      </c>
      <c r="O52" s="225"/>
    </row>
    <row r="53" spans="1:16" s="4" customFormat="1" ht="38.25" x14ac:dyDescent="0.25">
      <c r="A53" s="82">
        <v>47</v>
      </c>
      <c r="B53" s="133" t="s">
        <v>120</v>
      </c>
      <c r="C53" s="133" t="s">
        <v>161</v>
      </c>
      <c r="D53" s="133" t="s">
        <v>149</v>
      </c>
      <c r="E53" s="122" t="s">
        <v>254</v>
      </c>
      <c r="F53" s="125" t="s">
        <v>255</v>
      </c>
      <c r="G53" s="1422"/>
      <c r="H53" s="138" t="s">
        <v>125</v>
      </c>
      <c r="I53" s="133" t="s">
        <v>124</v>
      </c>
      <c r="J53" s="222" t="s">
        <v>256</v>
      </c>
      <c r="K53" s="48" t="s">
        <v>129</v>
      </c>
      <c r="L53" s="144" t="s">
        <v>129</v>
      </c>
      <c r="M53" s="142" t="s">
        <v>129</v>
      </c>
      <c r="N53" s="85">
        <v>0</v>
      </c>
      <c r="O53" s="225"/>
    </row>
    <row r="54" spans="1:16" s="4" customFormat="1" ht="38.25" x14ac:dyDescent="0.25">
      <c r="A54" s="82">
        <v>48</v>
      </c>
      <c r="B54" s="133" t="s">
        <v>120</v>
      </c>
      <c r="C54" s="133" t="s">
        <v>161</v>
      </c>
      <c r="D54" s="133" t="s">
        <v>149</v>
      </c>
      <c r="E54" s="122" t="s">
        <v>257</v>
      </c>
      <c r="F54" s="125" t="s">
        <v>258</v>
      </c>
      <c r="G54" s="1422"/>
      <c r="H54" s="138" t="s">
        <v>125</v>
      </c>
      <c r="I54" s="133" t="s">
        <v>124</v>
      </c>
      <c r="J54" s="222" t="s">
        <v>259</v>
      </c>
      <c r="K54" s="48" t="s">
        <v>129</v>
      </c>
      <c r="L54" s="144" t="s">
        <v>126</v>
      </c>
      <c r="M54" s="142" t="s">
        <v>126</v>
      </c>
      <c r="N54" s="85">
        <v>0</v>
      </c>
      <c r="O54" s="225"/>
    </row>
    <row r="55" spans="1:16" s="4" customFormat="1" ht="38.25" x14ac:dyDescent="0.25">
      <c r="A55" s="82">
        <v>49</v>
      </c>
      <c r="B55" s="133" t="s">
        <v>120</v>
      </c>
      <c r="C55" s="133" t="s">
        <v>161</v>
      </c>
      <c r="D55" s="133" t="s">
        <v>149</v>
      </c>
      <c r="E55" s="122" t="s">
        <v>260</v>
      </c>
      <c r="F55" s="125" t="s">
        <v>261</v>
      </c>
      <c r="G55" s="1422"/>
      <c r="H55" s="138" t="s">
        <v>125</v>
      </c>
      <c r="I55" s="133" t="s">
        <v>124</v>
      </c>
      <c r="J55" s="222" t="s">
        <v>262</v>
      </c>
      <c r="K55" s="48" t="s">
        <v>129</v>
      </c>
      <c r="L55" s="144" t="s">
        <v>126</v>
      </c>
      <c r="M55" s="142" t="s">
        <v>126</v>
      </c>
      <c r="N55" s="85">
        <v>0</v>
      </c>
      <c r="O55" s="225"/>
    </row>
    <row r="56" spans="1:16"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608" t="s">
        <v>3117</v>
      </c>
      <c r="M56" s="142" t="s">
        <v>3117</v>
      </c>
      <c r="N56" s="85">
        <v>0</v>
      </c>
      <c r="O56" s="225"/>
    </row>
    <row r="57" spans="1:16" s="4" customFormat="1" ht="89.2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7" t="s">
        <v>129</v>
      </c>
      <c r="N57" s="236">
        <v>0.1</v>
      </c>
      <c r="O57" s="225" t="s">
        <v>3118</v>
      </c>
    </row>
    <row r="58" spans="1:16"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3119</v>
      </c>
      <c r="L58" s="223" t="s">
        <v>125</v>
      </c>
      <c r="M58" s="48" t="s">
        <v>3120</v>
      </c>
      <c r="N58" s="85">
        <v>0</v>
      </c>
      <c r="O58" s="225"/>
    </row>
    <row r="59" spans="1:16"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236">
        <v>0.1</v>
      </c>
      <c r="O59" s="225"/>
    </row>
    <row r="60" spans="1:16" s="4" customFormat="1" ht="38.25" x14ac:dyDescent="0.25">
      <c r="A60" s="82">
        <v>54</v>
      </c>
      <c r="B60" s="133" t="s">
        <v>120</v>
      </c>
      <c r="C60" s="133" t="s">
        <v>268</v>
      </c>
      <c r="D60" s="133" t="s">
        <v>149</v>
      </c>
      <c r="E60" s="122">
        <v>14</v>
      </c>
      <c r="F60" s="125" t="s">
        <v>277</v>
      </c>
      <c r="G60" s="140" t="s">
        <v>125</v>
      </c>
      <c r="H60" s="138" t="s">
        <v>125</v>
      </c>
      <c r="I60" s="133" t="s">
        <v>278</v>
      </c>
      <c r="J60" s="222">
        <v>7</v>
      </c>
      <c r="K60" s="46">
        <v>0.2</v>
      </c>
      <c r="L60" s="237">
        <v>1</v>
      </c>
      <c r="M60" s="413">
        <v>1</v>
      </c>
      <c r="N60" s="85">
        <v>0</v>
      </c>
      <c r="O60" s="225"/>
    </row>
    <row r="61" spans="1:16" s="4" customFormat="1" ht="38.25" x14ac:dyDescent="0.25">
      <c r="A61" s="82">
        <v>55</v>
      </c>
      <c r="B61" s="133" t="s">
        <v>120</v>
      </c>
      <c r="C61" s="133" t="s">
        <v>268</v>
      </c>
      <c r="D61" s="133" t="s">
        <v>149</v>
      </c>
      <c r="E61" s="122">
        <v>15</v>
      </c>
      <c r="F61" s="125" t="s">
        <v>279</v>
      </c>
      <c r="G61" s="140">
        <v>11</v>
      </c>
      <c r="H61" s="138" t="s">
        <v>280</v>
      </c>
      <c r="I61" s="133" t="s">
        <v>278</v>
      </c>
      <c r="J61" s="222">
        <v>8</v>
      </c>
      <c r="K61" s="46">
        <v>0.12</v>
      </c>
      <c r="L61" s="237">
        <v>0.92</v>
      </c>
      <c r="M61" s="413">
        <v>0.92</v>
      </c>
      <c r="N61" s="239">
        <v>0.5</v>
      </c>
      <c r="O61" s="240"/>
      <c r="P61" s="310"/>
    </row>
    <row r="62" spans="1:16"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3121</v>
      </c>
      <c r="L62" s="223" t="s">
        <v>125</v>
      </c>
      <c r="M62" s="142" t="s">
        <v>3122</v>
      </c>
      <c r="N62" s="85">
        <v>0</v>
      </c>
      <c r="O62" s="225"/>
    </row>
    <row r="63" spans="1:16"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7" t="s">
        <v>129</v>
      </c>
      <c r="N63" s="236">
        <v>0.3</v>
      </c>
      <c r="O63" s="225"/>
    </row>
    <row r="64" spans="1:16" s="4" customFormat="1" ht="51" x14ac:dyDescent="0.25">
      <c r="A64" s="82">
        <v>58</v>
      </c>
      <c r="B64" s="133" t="s">
        <v>120</v>
      </c>
      <c r="C64" s="133" t="s">
        <v>268</v>
      </c>
      <c r="D64" s="133" t="s">
        <v>149</v>
      </c>
      <c r="E64" s="122" t="s">
        <v>289</v>
      </c>
      <c r="F64" s="125" t="s">
        <v>290</v>
      </c>
      <c r="G64" s="140" t="s">
        <v>125</v>
      </c>
      <c r="H64" s="138" t="s">
        <v>125</v>
      </c>
      <c r="I64" s="133" t="s">
        <v>166</v>
      </c>
      <c r="J64" s="222" t="s">
        <v>125</v>
      </c>
      <c r="K64" s="45" t="s">
        <v>3123</v>
      </c>
      <c r="L64" s="223" t="s">
        <v>125</v>
      </c>
      <c r="M64" s="142" t="s">
        <v>3115</v>
      </c>
      <c r="N64" s="85">
        <v>0</v>
      </c>
      <c r="O64" s="225" t="s">
        <v>3113</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7"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282" t="s">
        <v>3124</v>
      </c>
    </row>
    <row r="67" spans="1:15" s="4" customFormat="1" ht="63.75" x14ac:dyDescent="0.25">
      <c r="A67" s="82">
        <v>61</v>
      </c>
      <c r="B67" s="133" t="s">
        <v>293</v>
      </c>
      <c r="C67" s="133" t="s">
        <v>294</v>
      </c>
      <c r="D67" s="133" t="s">
        <v>300</v>
      </c>
      <c r="E67" s="122">
        <v>20</v>
      </c>
      <c r="F67" s="125" t="s">
        <v>301</v>
      </c>
      <c r="G67" s="140" t="s">
        <v>125</v>
      </c>
      <c r="H67" s="138" t="s">
        <v>125</v>
      </c>
      <c r="I67" s="133" t="s">
        <v>159</v>
      </c>
      <c r="J67" s="222">
        <v>10</v>
      </c>
      <c r="K67" s="45">
        <v>15</v>
      </c>
      <c r="L67" s="235">
        <v>13</v>
      </c>
      <c r="M67" s="227">
        <v>13</v>
      </c>
      <c r="N67" s="85">
        <v>0</v>
      </c>
      <c r="O67" s="225" t="s">
        <v>3125</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6</v>
      </c>
      <c r="L68" s="235">
        <v>11</v>
      </c>
      <c r="M68" s="227">
        <v>11</v>
      </c>
      <c r="N68" s="236">
        <v>0.71923076923076923</v>
      </c>
      <c r="O68" s="225" t="s">
        <v>3126</v>
      </c>
    </row>
    <row r="69" spans="1:15" s="4" customFormat="1" ht="63.7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7" t="s">
        <v>129</v>
      </c>
      <c r="N69" s="236">
        <v>0.1</v>
      </c>
      <c r="O69" s="32" t="s">
        <v>3127</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3128</v>
      </c>
      <c r="L70" s="223" t="s">
        <v>125</v>
      </c>
      <c r="M70" s="48" t="s">
        <v>3128</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7" t="s">
        <v>129</v>
      </c>
      <c r="N71" s="236">
        <v>0.05</v>
      </c>
      <c r="O71" s="32" t="s">
        <v>3129</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3130</v>
      </c>
      <c r="L72" s="223" t="s">
        <v>125</v>
      </c>
      <c r="M72" s="48" t="s">
        <v>3130</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c r="L74" s="235">
        <v>11</v>
      </c>
      <c r="M74" s="227">
        <v>11</v>
      </c>
      <c r="N74" s="85">
        <v>0</v>
      </c>
      <c r="O74" s="225"/>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45">
        <v>2</v>
      </c>
      <c r="L75" s="235">
        <v>2</v>
      </c>
      <c r="M75" s="227">
        <v>2</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1424</v>
      </c>
      <c r="L76" s="261">
        <v>4085.25</v>
      </c>
      <c r="M76" s="262">
        <v>4085.25</v>
      </c>
      <c r="N76" s="85">
        <v>0</v>
      </c>
      <c r="O76" s="225"/>
    </row>
    <row r="77" spans="1:15" s="4" customFormat="1" ht="51" x14ac:dyDescent="0.25">
      <c r="A77" s="82">
        <v>71</v>
      </c>
      <c r="B77" s="133" t="s">
        <v>293</v>
      </c>
      <c r="C77" s="133" t="s">
        <v>304</v>
      </c>
      <c r="D77" s="133" t="s">
        <v>300</v>
      </c>
      <c r="E77" s="122" t="s">
        <v>323</v>
      </c>
      <c r="F77" s="125" t="s">
        <v>324</v>
      </c>
      <c r="G77" s="140" t="s">
        <v>125</v>
      </c>
      <c r="H77" s="138" t="s">
        <v>125</v>
      </c>
      <c r="I77" s="133" t="s">
        <v>159</v>
      </c>
      <c r="J77" s="222" t="s">
        <v>325</v>
      </c>
      <c r="K77" s="132">
        <v>42709</v>
      </c>
      <c r="L77" s="235"/>
      <c r="M77" s="227">
        <v>42709</v>
      </c>
      <c r="N77" s="85">
        <v>0</v>
      </c>
      <c r="O77" s="225" t="s">
        <v>3131</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132">
        <v>0</v>
      </c>
      <c r="L78" s="261">
        <v>0</v>
      </c>
      <c r="M78" s="262">
        <v>0</v>
      </c>
      <c r="N78" s="85">
        <v>0</v>
      </c>
      <c r="O78" s="225"/>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132">
        <v>1250</v>
      </c>
      <c r="L79" s="257">
        <v>467.75</v>
      </c>
      <c r="M79" s="263">
        <v>467</v>
      </c>
      <c r="N79" s="85">
        <v>0</v>
      </c>
      <c r="O79" s="225" t="s">
        <v>3132</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37500</v>
      </c>
      <c r="L80" s="235">
        <v>13763</v>
      </c>
      <c r="M80" s="227">
        <v>13763</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v>0</v>
      </c>
      <c r="L81" s="235">
        <v>0</v>
      </c>
      <c r="M81" s="442">
        <v>0</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32" t="s">
        <v>715</v>
      </c>
      <c r="L82" s="144" t="s">
        <v>3133</v>
      </c>
      <c r="M82" s="142" t="s">
        <v>3133</v>
      </c>
      <c r="N82" s="85">
        <v>0</v>
      </c>
      <c r="O82" s="225"/>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46">
        <v>0.1</v>
      </c>
      <c r="L83" s="148"/>
      <c r="M83" s="149">
        <v>0.1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144" t="s">
        <v>348</v>
      </c>
      <c r="M84" s="142" t="s">
        <v>348</v>
      </c>
      <c r="N84" s="85">
        <v>0</v>
      </c>
      <c r="O84" s="225"/>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430">
        <v>0.6</v>
      </c>
      <c r="L85" s="148"/>
      <c r="M85" s="314">
        <v>0.6</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126</v>
      </c>
      <c r="L87" s="244" t="s">
        <v>129</v>
      </c>
      <c r="M87" s="24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126</v>
      </c>
      <c r="L88" s="244"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132" t="s">
        <v>129</v>
      </c>
      <c r="L89" s="244" t="s">
        <v>129</v>
      </c>
      <c r="M89" s="245" t="s">
        <v>129</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132" t="s">
        <v>126</v>
      </c>
      <c r="L90" s="244"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132" t="s">
        <v>126</v>
      </c>
      <c r="L91" s="244" t="s">
        <v>129</v>
      </c>
      <c r="M91" s="245" t="s">
        <v>129</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132" t="s">
        <v>126</v>
      </c>
      <c r="L92" s="244"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126</v>
      </c>
      <c r="L94" s="244" t="s">
        <v>126</v>
      </c>
      <c r="M94" s="24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132" t="s">
        <v>129</v>
      </c>
      <c r="L95" s="244" t="s">
        <v>126</v>
      </c>
      <c r="M95" s="24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132" t="s">
        <v>126</v>
      </c>
      <c r="L96" s="244" t="s">
        <v>126</v>
      </c>
      <c r="M96" s="245" t="s">
        <v>126</v>
      </c>
      <c r="N96" s="85">
        <v>0</v>
      </c>
      <c r="O96" s="225"/>
    </row>
    <row r="97" spans="1:18" s="4" customFormat="1" ht="38.25" x14ac:dyDescent="0.25">
      <c r="A97" s="82">
        <v>91</v>
      </c>
      <c r="B97" s="133" t="s">
        <v>293</v>
      </c>
      <c r="C97" s="133" t="s">
        <v>304</v>
      </c>
      <c r="D97" s="133" t="s">
        <v>354</v>
      </c>
      <c r="E97" s="122" t="s">
        <v>385</v>
      </c>
      <c r="F97" s="125" t="s">
        <v>386</v>
      </c>
      <c r="G97" s="140" t="s">
        <v>125</v>
      </c>
      <c r="H97" s="138" t="s">
        <v>125</v>
      </c>
      <c r="I97" s="133" t="s">
        <v>377</v>
      </c>
      <c r="J97" s="222" t="s">
        <v>387</v>
      </c>
      <c r="K97" s="132" t="s">
        <v>126</v>
      </c>
      <c r="L97" s="244" t="s">
        <v>129</v>
      </c>
      <c r="M97" s="245" t="s">
        <v>129</v>
      </c>
      <c r="N97" s="85">
        <v>0</v>
      </c>
      <c r="O97" s="225"/>
    </row>
    <row r="98" spans="1:18"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245" t="s">
        <v>129</v>
      </c>
      <c r="N98" s="85">
        <v>0</v>
      </c>
      <c r="O98" s="225"/>
    </row>
    <row r="99" spans="1:18"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7" t="s">
        <v>129</v>
      </c>
      <c r="N99" s="85">
        <v>0</v>
      </c>
      <c r="O99" s="225"/>
    </row>
    <row r="100" spans="1:18"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c r="M100" s="245" t="s">
        <v>129</v>
      </c>
      <c r="N100" s="85">
        <v>0.2</v>
      </c>
      <c r="O100" s="225" t="s">
        <v>3134</v>
      </c>
      <c r="R100" s="4">
        <f>Q100-149</f>
        <v>-149</v>
      </c>
    </row>
    <row r="101" spans="1:18"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126</v>
      </c>
      <c r="M101" s="245" t="s">
        <v>129</v>
      </c>
      <c r="N101" s="85">
        <v>0</v>
      </c>
      <c r="O101" s="225"/>
    </row>
    <row r="102" spans="1:18"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137" t="s">
        <v>135</v>
      </c>
      <c r="N102" s="226">
        <v>0</v>
      </c>
      <c r="O102" s="225" t="s">
        <v>3135</v>
      </c>
    </row>
    <row r="103" spans="1:18"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434</v>
      </c>
      <c r="L103" s="244" t="s">
        <v>126</v>
      </c>
      <c r="M103" s="245" t="s">
        <v>434</v>
      </c>
      <c r="N103" s="85">
        <v>0</v>
      </c>
      <c r="O103" s="225"/>
    </row>
    <row r="104" spans="1:18"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434</v>
      </c>
      <c r="L104" s="244" t="s">
        <v>126</v>
      </c>
      <c r="M104" s="245" t="s">
        <v>434</v>
      </c>
      <c r="N104" s="85">
        <v>0</v>
      </c>
      <c r="O104" s="225"/>
    </row>
    <row r="105" spans="1:18"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434</v>
      </c>
      <c r="L105" s="244" t="s">
        <v>126</v>
      </c>
      <c r="M105" s="245" t="s">
        <v>434</v>
      </c>
      <c r="N105" s="85">
        <v>0</v>
      </c>
      <c r="O105" s="225"/>
    </row>
    <row r="106" spans="1:18"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434</v>
      </c>
      <c r="L106" s="244" t="s">
        <v>126</v>
      </c>
      <c r="M106" s="245" t="s">
        <v>434</v>
      </c>
      <c r="N106" s="85">
        <v>0</v>
      </c>
      <c r="O106" s="225"/>
    </row>
    <row r="107" spans="1:18"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434</v>
      </c>
      <c r="L107" s="244" t="s">
        <v>126</v>
      </c>
      <c r="M107" s="245" t="s">
        <v>126</v>
      </c>
      <c r="N107" s="85">
        <v>0</v>
      </c>
      <c r="O107" s="225"/>
    </row>
    <row r="108" spans="1:18"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434</v>
      </c>
      <c r="L108" s="244" t="s">
        <v>126</v>
      </c>
      <c r="M108" s="245" t="s">
        <v>126</v>
      </c>
      <c r="N108" s="85">
        <v>0</v>
      </c>
      <c r="O108" s="225"/>
    </row>
    <row r="109" spans="1:18"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434</v>
      </c>
      <c r="L109" s="244" t="s">
        <v>126</v>
      </c>
      <c r="M109" s="245" t="s">
        <v>126</v>
      </c>
      <c r="N109" s="85">
        <v>0</v>
      </c>
      <c r="O109" s="225"/>
    </row>
    <row r="110" spans="1:18"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244" t="s">
        <v>129</v>
      </c>
      <c r="M110" s="245" t="s">
        <v>126</v>
      </c>
      <c r="N110" s="85">
        <v>0</v>
      </c>
      <c r="O110" s="225"/>
    </row>
    <row r="111" spans="1:18"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434</v>
      </c>
      <c r="L111" s="244" t="s">
        <v>126</v>
      </c>
      <c r="M111" s="245" t="s">
        <v>126</v>
      </c>
      <c r="N111" s="85">
        <v>0</v>
      </c>
      <c r="O111" s="225"/>
    </row>
    <row r="112" spans="1:18"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434</v>
      </c>
      <c r="L112" s="244" t="s">
        <v>126</v>
      </c>
      <c r="M112" s="245"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63"/>
      <c r="L113" s="244" t="s">
        <v>126</v>
      </c>
      <c r="M113" s="24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t="s">
        <v>125</v>
      </c>
      <c r="M115" s="267"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c r="M116" s="142"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144"/>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144"/>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144"/>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132" t="s">
        <v>407</v>
      </c>
      <c r="L122" s="144"/>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132" t="s">
        <v>407</v>
      </c>
      <c r="L123" s="144"/>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132" t="s">
        <v>407</v>
      </c>
      <c r="L124" s="144"/>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132" t="s">
        <v>407</v>
      </c>
      <c r="L125" s="144"/>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132" t="s">
        <v>407</v>
      </c>
      <c r="L126" s="144"/>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249" t="s">
        <v>129</v>
      </c>
      <c r="N129" s="250">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6</v>
      </c>
      <c r="L130" s="253">
        <v>11</v>
      </c>
      <c r="M130" s="254">
        <v>11</v>
      </c>
      <c r="N130" s="255">
        <v>0.50769230769230766</v>
      </c>
      <c r="O130" s="225" t="s">
        <v>3136</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1250</v>
      </c>
      <c r="L131" s="261">
        <v>467.75</v>
      </c>
      <c r="M131" s="263">
        <v>467.75</v>
      </c>
      <c r="N131" s="256">
        <v>0.3</v>
      </c>
      <c r="O131" s="225" t="s">
        <v>3137</v>
      </c>
      <c r="P131" s="319"/>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37500</v>
      </c>
      <c r="L132" s="235">
        <v>13791</v>
      </c>
      <c r="M132" s="227">
        <v>13763</v>
      </c>
      <c r="N132" s="85">
        <v>0</v>
      </c>
      <c r="O132" s="225" t="s">
        <v>3138</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0</v>
      </c>
      <c r="L133" s="484">
        <v>0</v>
      </c>
      <c r="M133" s="26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126</v>
      </c>
      <c r="L135" s="141" t="s">
        <v>129</v>
      </c>
      <c r="M135" s="137" t="s">
        <v>126</v>
      </c>
      <c r="N135" s="85">
        <v>0</v>
      </c>
      <c r="O135" s="225" t="s">
        <v>3139</v>
      </c>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126</v>
      </c>
      <c r="L136" s="141" t="s">
        <v>126</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126</v>
      </c>
      <c r="L137" s="141" t="s">
        <v>126</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63"/>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434</v>
      </c>
      <c r="L140" s="223" t="s">
        <v>125</v>
      </c>
      <c r="M140" s="24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434</v>
      </c>
      <c r="L141" s="244"/>
      <c r="M141" s="258"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434</v>
      </c>
      <c r="L142" s="244"/>
      <c r="M142" s="258"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245"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126</v>
      </c>
      <c r="L144" s="244" t="s">
        <v>129</v>
      </c>
      <c r="M144" s="245" t="s">
        <v>129</v>
      </c>
      <c r="N144" s="85">
        <v>0</v>
      </c>
      <c r="O144" s="225"/>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t="s">
        <v>434</v>
      </c>
      <c r="L145" s="257">
        <v>2</v>
      </c>
      <c r="M145" s="258">
        <v>2</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434</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63" t="s">
        <v>434</v>
      </c>
      <c r="L148" s="246" t="s">
        <v>129</v>
      </c>
      <c r="M148" s="247" t="s">
        <v>129</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246" t="s">
        <v>129</v>
      </c>
      <c r="M149" s="247" t="s">
        <v>129</v>
      </c>
      <c r="N149" s="85">
        <v>0</v>
      </c>
      <c r="O149" s="225" t="s">
        <v>3140</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129</v>
      </c>
      <c r="L150" s="244" t="s">
        <v>129</v>
      </c>
      <c r="M150" s="245" t="s">
        <v>129</v>
      </c>
      <c r="N150" s="226">
        <v>0.1</v>
      </c>
      <c r="O150" s="225"/>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48" t="s">
        <v>3141</v>
      </c>
      <c r="L151" s="223" t="s">
        <v>125</v>
      </c>
      <c r="M151" s="48" t="s">
        <v>3141</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63" t="s">
        <v>129</v>
      </c>
      <c r="L152" s="246" t="s">
        <v>129</v>
      </c>
      <c r="M152" s="24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129</v>
      </c>
      <c r="L153" s="246"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129</v>
      </c>
      <c r="L154" s="244" t="s">
        <v>129</v>
      </c>
      <c r="M154" s="245"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126</v>
      </c>
      <c r="L155" s="244" t="s">
        <v>126</v>
      </c>
      <c r="M155" s="245" t="s">
        <v>126</v>
      </c>
      <c r="N155" s="226">
        <v>0</v>
      </c>
      <c r="O155" s="230"/>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129</v>
      </c>
      <c r="L156" s="246"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126</v>
      </c>
      <c r="L157" s="246" t="s">
        <v>126</v>
      </c>
      <c r="M157" s="247" t="s">
        <v>126</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129</v>
      </c>
      <c r="L158" s="246" t="s">
        <v>126</v>
      </c>
      <c r="M158" s="247" t="s">
        <v>126</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126</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63" t="s">
        <v>126</v>
      </c>
      <c r="L160" s="246" t="s">
        <v>126</v>
      </c>
      <c r="M160" s="245"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244" t="s">
        <v>129</v>
      </c>
      <c r="M161" s="245" t="s">
        <v>129</v>
      </c>
      <c r="N161" s="226">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3142</v>
      </c>
      <c r="L162" s="223" t="s">
        <v>125</v>
      </c>
      <c r="M162" s="48" t="s">
        <v>3142</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4" t="s">
        <v>129</v>
      </c>
      <c r="M163" s="24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247" t="s">
        <v>129</v>
      </c>
      <c r="N165" s="226">
        <v>0.25</v>
      </c>
      <c r="O165" s="225" t="s">
        <v>3143</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129</v>
      </c>
      <c r="L166" s="246" t="s">
        <v>126</v>
      </c>
      <c r="M166" s="247" t="s">
        <v>129</v>
      </c>
      <c r="N166" s="226">
        <v>0.1</v>
      </c>
      <c r="O166" s="225" t="s">
        <v>3144</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244" t="s">
        <v>129</v>
      </c>
      <c r="M167" s="245" t="s">
        <v>129</v>
      </c>
      <c r="N167" s="226">
        <v>0.1</v>
      </c>
      <c r="O167" s="225"/>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132" t="s">
        <v>3141</v>
      </c>
      <c r="L168" s="223" t="s">
        <v>125</v>
      </c>
      <c r="M168" s="142" t="s">
        <v>3141</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129</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129</v>
      </c>
      <c r="L177" s="246" t="s">
        <v>135</v>
      </c>
      <c r="M177" s="259"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129</v>
      </c>
      <c r="L178" s="244" t="s">
        <v>129</v>
      </c>
      <c r="M178" s="245"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129</v>
      </c>
      <c r="L179" s="244" t="s">
        <v>129</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126</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129</v>
      </c>
      <c r="L181" s="246" t="s">
        <v>126</v>
      </c>
      <c r="M181" s="247" t="s">
        <v>126</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129</v>
      </c>
      <c r="L182" s="246" t="s">
        <v>126</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126</v>
      </c>
      <c r="L183" s="246" t="s">
        <v>126</v>
      </c>
      <c r="M183" s="247" t="s">
        <v>129</v>
      </c>
      <c r="N183" s="85">
        <v>0</v>
      </c>
      <c r="O183" s="225"/>
    </row>
    <row r="184" spans="1:15" s="4" customFormat="1" ht="63.75" x14ac:dyDescent="0.25">
      <c r="A184" s="82">
        <v>178</v>
      </c>
      <c r="B184" s="133" t="s">
        <v>293</v>
      </c>
      <c r="C184" s="133" t="s">
        <v>542</v>
      </c>
      <c r="D184" s="133" t="s">
        <v>515</v>
      </c>
      <c r="E184" s="122">
        <v>60</v>
      </c>
      <c r="F184" s="125" t="s">
        <v>576</v>
      </c>
      <c r="G184" s="140">
        <v>39</v>
      </c>
      <c r="H184" s="152">
        <v>0.1</v>
      </c>
      <c r="I184" s="133" t="s">
        <v>124</v>
      </c>
      <c r="J184" s="222">
        <v>51</v>
      </c>
      <c r="K184" s="63" t="s">
        <v>129</v>
      </c>
      <c r="L184" s="244" t="s">
        <v>129</v>
      </c>
      <c r="M184" s="245" t="s">
        <v>126</v>
      </c>
      <c r="N184" s="226">
        <v>0</v>
      </c>
      <c r="O184" s="225" t="s">
        <v>3145</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t="s">
        <v>3146</v>
      </c>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4" t="s">
        <v>129</v>
      </c>
      <c r="M186" s="63"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63"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63"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63"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63"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4" t="s">
        <v>129</v>
      </c>
      <c r="M191" s="63"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4" t="s">
        <v>129</v>
      </c>
      <c r="M192" s="63"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4" t="s">
        <v>129</v>
      </c>
      <c r="M193" s="63"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129</v>
      </c>
      <c r="L194" s="244" t="s">
        <v>129</v>
      </c>
      <c r="M194" s="245" t="s">
        <v>129</v>
      </c>
      <c r="N194" s="226">
        <v>0.1</v>
      </c>
      <c r="O194" s="225" t="s">
        <v>3147</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3148</v>
      </c>
      <c r="L195" s="223" t="s">
        <v>125</v>
      </c>
      <c r="M195" s="142" t="s">
        <v>3148</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129</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129</v>
      </c>
      <c r="N202" s="661">
        <v>2.86E-2</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129</v>
      </c>
      <c r="N206" s="661">
        <v>2.86E-2</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129</v>
      </c>
      <c r="N209" s="661">
        <v>2.86E-2</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45" t="s">
        <v>1571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8"/>
      <c r="M213" s="249" t="s">
        <v>126</v>
      </c>
      <c r="N213" s="229">
        <v>0</v>
      </c>
      <c r="O213" s="230"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8" t="s">
        <v>126</v>
      </c>
      <c r="M214" s="249"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8" t="s">
        <v>126</v>
      </c>
      <c r="M215" s="249"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8" t="s">
        <v>126</v>
      </c>
      <c r="M216" s="249"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1" t="s">
        <v>129</v>
      </c>
      <c r="L217" s="223" t="s">
        <v>125</v>
      </c>
      <c r="M217" s="245"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129</v>
      </c>
      <c r="L218" s="223" t="s">
        <v>125</v>
      </c>
      <c r="M218" s="245"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126</v>
      </c>
      <c r="N221" s="85">
        <v>0</v>
      </c>
      <c r="O221" s="225"/>
    </row>
    <row r="222" spans="1:15" s="4" customFormat="1" ht="127.5" x14ac:dyDescent="0.25">
      <c r="A222" s="82">
        <v>216</v>
      </c>
      <c r="B222" s="133" t="s">
        <v>601</v>
      </c>
      <c r="C222" s="133" t="s">
        <v>664</v>
      </c>
      <c r="D222" s="133" t="s">
        <v>354</v>
      </c>
      <c r="E222" s="122" t="s">
        <v>665</v>
      </c>
      <c r="F222" s="125" t="s">
        <v>666</v>
      </c>
      <c r="G222" s="140" t="s">
        <v>125</v>
      </c>
      <c r="H222" s="138" t="s">
        <v>125</v>
      </c>
      <c r="I222" s="133" t="s">
        <v>265</v>
      </c>
      <c r="J222" s="222">
        <v>55</v>
      </c>
      <c r="K222" s="48" t="s">
        <v>2661</v>
      </c>
      <c r="L222" s="443" t="s">
        <v>3149</v>
      </c>
      <c r="M222" s="245" t="s">
        <v>2745</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48" t="s">
        <v>126</v>
      </c>
      <c r="L223" s="244" t="s">
        <v>126</v>
      </c>
      <c r="M223" s="245" t="s">
        <v>126</v>
      </c>
      <c r="N223" s="226">
        <v>0</v>
      </c>
      <c r="O223" s="225" t="s">
        <v>3150</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126</v>
      </c>
      <c r="M224" s="245"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137" t="s">
        <v>407</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45" t="s">
        <v>407</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45" t="s">
        <v>407</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45" t="s">
        <v>407</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0</v>
      </c>
      <c r="L229" s="261">
        <v>300</v>
      </c>
      <c r="M229" s="262">
        <v>300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0</v>
      </c>
      <c r="L230" s="609">
        <v>8.4231499999999997</v>
      </c>
      <c r="M230" s="263">
        <v>8.4231499999999997</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245"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126</v>
      </c>
      <c r="L232" s="244" t="s">
        <v>129</v>
      </c>
      <c r="M232" s="245"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244" t="s">
        <v>129</v>
      </c>
      <c r="M233" s="245"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129</v>
      </c>
      <c r="M234" s="245"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126</v>
      </c>
      <c r="M236" s="245"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126</v>
      </c>
      <c r="L237" s="244" t="s">
        <v>129</v>
      </c>
      <c r="M237" s="24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24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63"/>
      <c r="L243" s="223"/>
      <c r="M243" s="245" t="s">
        <v>129</v>
      </c>
      <c r="N243" s="85">
        <v>0</v>
      </c>
      <c r="O243" s="225" t="s">
        <v>3151</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245" t="s">
        <v>129</v>
      </c>
      <c r="N244" s="85">
        <v>0</v>
      </c>
      <c r="O244" s="225" t="s">
        <v>3152</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24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245"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24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129</v>
      </c>
      <c r="L248" s="223" t="s">
        <v>125</v>
      </c>
      <c r="M248" s="245"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245"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126</v>
      </c>
      <c r="L251" s="244" t="s">
        <v>126</v>
      </c>
      <c r="M251" s="245"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t="s">
        <v>126</v>
      </c>
      <c r="M252" s="24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t="s">
        <v>126</v>
      </c>
      <c r="M253" s="24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t="s">
        <v>126</v>
      </c>
      <c r="M254" s="24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244" t="s">
        <v>126</v>
      </c>
      <c r="M255" s="245" t="s">
        <v>126</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245"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24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1.4999999999999999E-2</v>
      </c>
      <c r="L258" s="265">
        <v>0.06</v>
      </c>
      <c r="M258" s="266">
        <v>0.06</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1740</v>
      </c>
      <c r="L259" s="235">
        <v>532</v>
      </c>
      <c r="M259" s="267">
        <v>532</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675</v>
      </c>
      <c r="L260" s="235">
        <v>511</v>
      </c>
      <c r="M260" s="267">
        <v>511</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245" t="s">
        <v>129</v>
      </c>
      <c r="N262" s="1535">
        <v>0.3</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244" t="s">
        <v>129</v>
      </c>
      <c r="M263" s="245" t="s">
        <v>129</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129</v>
      </c>
      <c r="L264" s="244" t="s">
        <v>129</v>
      </c>
      <c r="M264" s="245" t="s">
        <v>129</v>
      </c>
      <c r="N264" s="1535">
        <v>0.3</v>
      </c>
      <c r="O264" s="225" t="s">
        <v>3153</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244" t="s">
        <v>129</v>
      </c>
      <c r="M265" s="245" t="s">
        <v>129</v>
      </c>
      <c r="N265" s="1536"/>
      <c r="O265" s="225" t="s">
        <v>3154</v>
      </c>
    </row>
    <row r="271" spans="1:15" x14ac:dyDescent="0.25">
      <c r="N271"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B64E5D9C-351E-4277-BE71-B74FC833DE48}">
      <formula1>"0%,20%"</formula1>
    </dataValidation>
    <dataValidation type="list" allowBlank="1" showInputMessage="1" showErrorMessage="1" sqref="N131" xr:uid="{1C9B8F1E-DEF5-4D3C-A72A-14F6DBD941E0}">
      <formula1>"0%,30%"</formula1>
    </dataValidation>
    <dataValidation type="list" allowBlank="1" showInputMessage="1" showErrorMessage="1" sqref="N100" xr:uid="{86FD8133-5632-4CB3-A759-6689FEDF3FF2}">
      <formula1>"0%,20%,39%,50%"</formula1>
    </dataValidation>
    <dataValidation type="whole" allowBlank="1" showInputMessage="1" showErrorMessage="1" sqref="I130 K145 K43 K20 K67:K68 K102 K156 K259:K260 K134 K74:K76 K80 M197 L235:M235 L261:M261 L185:M185 L231 K130:M130 K114:M114" xr:uid="{295CD5C3-0574-4C3B-80D7-3BD24E2E1346}">
      <formula1>0</formula1>
      <formula2>10000000</formula2>
    </dataValidation>
    <dataValidation type="list" allowBlank="1" showInputMessage="1" showErrorMessage="1" sqref="K135:K138 M143 K45:K56 K147:K149 K223 K157:K160 K152:K155 K98:K101 K232:K234 K218:K221 K244:K249 K94 K163:K166 K103:K112 L178:M179 K114:M114 L94:M97" xr:uid="{D735B718-0CAB-4406-81EA-C69CC5CAE562}">
      <formula1>"SI,NO,NO APLICA"</formula1>
    </dataValidation>
    <dataValidation type="list" allowBlank="1" showInputMessage="1" showErrorMessage="1" sqref="I129 M7:M9 L236:L238 K236:K242 K224 K11:K12 K231 K7:K9 K63 K18:K19 K59 K66 K71 K73 K250:K257 K213:K216 K14:K16 K87:K88 K23:K24 L223:M224 M18:M19 K184:M184 K262:M265 K186:M194 L256:M257 K21:M21 K129:M129 K65:M65 K57:M57 L163:M163 L87:M92 L45:M55 K144:M144 K69:M69 K150:M150 K167:M167 K161:M161 M236:M244 M11:M16 M231 M217 M23:M24" xr:uid="{EC826218-03EC-4D77-840D-E6715AB44807}">
      <formula1>"SI,NO"</formula1>
    </dataValidation>
    <dataValidation type="list" allowBlank="1" showInputMessage="1" showErrorMessage="1" sqref="L101 M159:M160 L154:M155 L103:M113 L135:L139 M134:M139 L98:M98 M100:M101" xr:uid="{A9855927-475B-4CC6-BBE7-764F76A5BC25}">
      <formula1>"SI,NO,NO APLICA,VACIO"</formula1>
    </dataValidation>
    <dataValidation type="list" allowBlank="1" showInputMessage="1" showErrorMessage="1" sqref="M164:M166 L250:L255 M121:M128 M226:M228 L169 L141:L142 M156:M158 L157:L160 L181:L183 M169:M177 M180:M183 L152:M153 L36:L37 L166 M140 L147:M149 L232:M234 L213:M216 L99:M99 L63:M63 L39:M41 M25:M33 M196 M198:M211 M218:M221 M35:M37 M71 M245:M255 M66 M73 M59" xr:uid="{8D5E51A0-D995-4DDF-9ECC-8D0062BDEA82}">
      <formula1>"SI,NO,VACIO"</formula1>
    </dataValidation>
  </dataValidations>
  <hyperlinks>
    <hyperlink ref="O35" display="https://www.cajaviviendapopular.gov.co/?q=transparencia-y-acceso-la-informaci%C3%B3n-p%C3%Bablica_x000a__x000a_chrome-extension://efaidnbmnnnibpcajpcglclefindmkaj/https://www.cajaviviendapopular.gov.co/sites/default/files/PROGRAMA%20DE%20GESTIO%CC%81N%20DOCUMENTAL%20" xr:uid="{4DECB5EA-B1CE-4739-B9F8-CCB0DA01FA06}"/>
    <hyperlink ref="O66" r:id="rId1" xr:uid="{76A227C9-42B9-4720-B5E7-703EA0DD37B9}"/>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1:V91"/>
  <sheetViews>
    <sheetView showGridLines="0" topLeftCell="I1" zoomScale="86" zoomScaleNormal="86"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0.94000000000000006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+'1026 CVP Ver.'!N7</f>
        <v>0.4</v>
      </c>
      <c r="Q2" s="301" t="s">
        <v>778</v>
      </c>
      <c r="R2" s="302" t="s">
        <v>779</v>
      </c>
      <c r="S2" s="302" t="s">
        <v>780</v>
      </c>
      <c r="T2" s="302" t="s">
        <v>781</v>
      </c>
      <c r="U2" s="302" t="s">
        <v>782</v>
      </c>
      <c r="V2" s="302" t="s">
        <v>783</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+'1026 CVP Ver.'!N11</f>
        <v>0.2</v>
      </c>
      <c r="Q3" s="301" t="s">
        <v>786</v>
      </c>
      <c r="R3" s="302" t="s">
        <v>2090</v>
      </c>
      <c r="S3" s="302" t="s">
        <v>1826</v>
      </c>
      <c r="T3" s="302" t="s">
        <v>1826</v>
      </c>
      <c r="U3" s="302" t="s">
        <v>2090</v>
      </c>
      <c r="V3" s="302" t="s">
        <v>2090</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+'1026 CVP Ver.'!N17</f>
        <v>0.05</v>
      </c>
      <c r="Q4" s="301" t="s">
        <v>791</v>
      </c>
      <c r="R4" s="302" t="s">
        <v>3155</v>
      </c>
      <c r="S4" s="302" t="s">
        <v>1080</v>
      </c>
      <c r="T4" s="302" t="s">
        <v>1261</v>
      </c>
      <c r="U4" s="302" t="s">
        <v>3156</v>
      </c>
      <c r="V4" s="302" t="s">
        <v>1328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+'1026 CVP Ver.'!N20</f>
        <v>0.15</v>
      </c>
      <c r="Q5" s="301" t="s">
        <v>799</v>
      </c>
      <c r="R5" s="301">
        <v>0.55000000000000004</v>
      </c>
      <c r="S5" s="301">
        <v>0.69</v>
      </c>
      <c r="T5" s="301">
        <v>0.51</v>
      </c>
      <c r="U5" s="301">
        <v>0.76</v>
      </c>
      <c r="V5" s="301">
        <f>+D91</f>
        <v>0.8373503993783995</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+'1026 CVP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+'1026 CVP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+'1026 CVP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+'1026 CVP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+'1026 CVP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+'1026 CVP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+'1026 CVP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+'1026 CVP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0.8619230769230769</v>
      </c>
      <c r="E17" s="1440" t="s">
        <v>821</v>
      </c>
      <c r="F17" s="1443" t="s">
        <v>294</v>
      </c>
      <c r="G17" s="1503">
        <v>0.15</v>
      </c>
      <c r="H17" s="1506">
        <f>+M20</f>
        <v>1</v>
      </c>
      <c r="I17" s="1509">
        <f>+O20</f>
        <v>0.86923076923076925</v>
      </c>
      <c r="J17" s="1512">
        <f>+I17/H17</f>
        <v>0.86923076923076925</v>
      </c>
      <c r="K17" s="25" t="s">
        <v>822</v>
      </c>
      <c r="L17" s="25" t="s">
        <v>804</v>
      </c>
      <c r="M17" s="167">
        <v>0.1</v>
      </c>
      <c r="N17" s="168">
        <f>+M17*G$17*C$17</f>
        <v>8.2500000000000004E-3</v>
      </c>
      <c r="O17" s="169">
        <f>+'1026 CVP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+'1026 CVP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+'1026 CVP Ver.'!N68</f>
        <v>0.71923076923076923</v>
      </c>
    </row>
    <row r="20" spans="1:15" ht="15.75" thickBot="1" x14ac:dyDescent="0.3">
      <c r="A20" s="1441"/>
      <c r="B20" s="1452"/>
      <c r="C20" s="1455"/>
      <c r="D20" s="1458"/>
      <c r="E20" s="1442"/>
      <c r="F20" s="1445"/>
      <c r="G20" s="1505"/>
      <c r="H20" s="1508"/>
      <c r="I20" s="1511"/>
      <c r="J20" s="1514"/>
      <c r="K20" s="97" t="s">
        <v>800</v>
      </c>
      <c r="L20" s="98">
        <f>+O20/M20</f>
        <v>0.86923076923076925</v>
      </c>
      <c r="M20" s="99">
        <f>SUM(M17:M19)</f>
        <v>1</v>
      </c>
      <c r="N20" s="100">
        <f>SUM(N17:N19)</f>
        <v>8.2500000000000004E-2</v>
      </c>
      <c r="O20" s="174">
        <f>+O17+O18+O19</f>
        <v>0.86923076923076925</v>
      </c>
    </row>
    <row r="21" spans="1:15" ht="15" customHeight="1" x14ac:dyDescent="0.25">
      <c r="A21" s="1441"/>
      <c r="B21" s="1452"/>
      <c r="C21" s="1455"/>
      <c r="D21" s="1458"/>
      <c r="E21" s="1440" t="s">
        <v>827</v>
      </c>
      <c r="F21" s="1443" t="s">
        <v>828</v>
      </c>
      <c r="G21" s="1503">
        <v>0.15</v>
      </c>
      <c r="H21" s="1506">
        <f>+M26</f>
        <v>1</v>
      </c>
      <c r="I21" s="1499">
        <f>+O26</f>
        <v>0.4</v>
      </c>
      <c r="J21" s="1499">
        <f>+I21/H21</f>
        <v>0.4</v>
      </c>
      <c r="K21" s="28" t="s">
        <v>829</v>
      </c>
      <c r="L21" s="28" t="s">
        <v>830</v>
      </c>
      <c r="M21" s="175">
        <v>0.1</v>
      </c>
      <c r="N21" s="176">
        <f>+M21*G$21*C$17</f>
        <v>8.2500000000000004E-3</v>
      </c>
      <c r="O21" s="177">
        <f>+'1026 CVP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+'1026 CVP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+'1026 CVP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+'1026 CVP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0.4</v>
      </c>
      <c r="M26" s="99">
        <f>SUM(M21:M25)</f>
        <v>1</v>
      </c>
      <c r="N26" s="100">
        <f>SUM(N21:N25)</f>
        <v>8.2500000000000004E-2</v>
      </c>
      <c r="O26" s="174">
        <f>+O21+O22+O23+O24+O25</f>
        <v>0.4</v>
      </c>
    </row>
    <row r="27" spans="1:15" ht="24" x14ac:dyDescent="0.25">
      <c r="A27" s="1441"/>
      <c r="B27" s="1452"/>
      <c r="C27" s="1455"/>
      <c r="D27" s="1458"/>
      <c r="E27" s="1440" t="s">
        <v>838</v>
      </c>
      <c r="F27" s="1443" t="s">
        <v>839</v>
      </c>
      <c r="G27" s="1503">
        <v>0.2</v>
      </c>
      <c r="H27" s="1506">
        <f>+M30</f>
        <v>1</v>
      </c>
      <c r="I27" s="1499">
        <f>+O30</f>
        <v>0.90769230769230758</v>
      </c>
      <c r="J27" s="1499">
        <f>+I27/H27</f>
        <v>0.90769230769230758</v>
      </c>
      <c r="K27" s="28" t="s">
        <v>840</v>
      </c>
      <c r="L27" s="28" t="s">
        <v>841</v>
      </c>
      <c r="M27" s="179">
        <v>0.1</v>
      </c>
      <c r="N27" s="180">
        <f>+M27*G$27*C$17</f>
        <v>1.1000000000000003E-2</v>
      </c>
      <c r="O27" s="177">
        <f>+'1026 CVP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+'1026 CVP Ver.'!N130</f>
        <v>0.50769230769230766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+'1026 CVP Ver.'!N131</f>
        <v>0.3</v>
      </c>
    </row>
    <row r="30" spans="1:15" ht="15.75" thickBot="1" x14ac:dyDescent="0.3">
      <c r="A30" s="1441"/>
      <c r="B30" s="1452"/>
      <c r="C30" s="1455"/>
      <c r="D30" s="1458"/>
      <c r="E30" s="1442"/>
      <c r="F30" s="1445"/>
      <c r="G30" s="1505"/>
      <c r="H30" s="1508"/>
      <c r="I30" s="1501"/>
      <c r="J30" s="1502"/>
      <c r="K30" s="97" t="s">
        <v>800</v>
      </c>
      <c r="L30" s="98">
        <f>+O30/M30</f>
        <v>0.90769230769230758</v>
      </c>
      <c r="M30" s="99">
        <f>SUM(M27:M29)</f>
        <v>1</v>
      </c>
      <c r="N30" s="100">
        <f>SUM(N27:N29)</f>
        <v>0.11000000000000001</v>
      </c>
      <c r="O30" s="174">
        <f>+O27+O28+O29</f>
        <v>0.90769230769230758</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+'1026 CVP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+'1026 CVP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+'1026 CVP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+'1026 CVP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+'1026 CVP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+'1026 CVP Ver.'!N156</f>
        <v>0.05</v>
      </c>
    </row>
    <row r="37" spans="1:15" ht="15.75"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+'1026 CVP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+'1026 CVP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+'1026 CVP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+'1026 CVP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+'1026 CVP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+'1026 CVP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+'1026 CVP Ver.'!N255</f>
        <v>0</v>
      </c>
    </row>
    <row r="45" spans="1:15" ht="15.75"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0.45</v>
      </c>
      <c r="J46" s="1509">
        <f>+I46/H46</f>
        <v>0.9</v>
      </c>
      <c r="K46" s="28" t="s">
        <v>876</v>
      </c>
      <c r="L46" s="28" t="s">
        <v>804</v>
      </c>
      <c r="M46" s="179">
        <v>0.1</v>
      </c>
      <c r="N46" s="176">
        <f>+(M46/H46)*G$46*C$17</f>
        <v>1.1000000000000003E-2</v>
      </c>
      <c r="O46" s="177">
        <f>+'1026 CVP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+'1026 CVP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+'1026 CVP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+'1026 CVP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+'1026 CVP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+'1026 CVP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+'1026 CVP Ver.'!N184</f>
        <v>0</v>
      </c>
    </row>
    <row r="53" spans="1:15" ht="15.75" thickBot="1" x14ac:dyDescent="0.3">
      <c r="A53" s="1441"/>
      <c r="B53" s="1452"/>
      <c r="C53" s="1455"/>
      <c r="D53" s="1458"/>
      <c r="E53" s="1442"/>
      <c r="F53" s="1445"/>
      <c r="G53" s="1505"/>
      <c r="H53" s="1524"/>
      <c r="I53" s="1511"/>
      <c r="J53" s="1511"/>
      <c r="K53" s="97" t="s">
        <v>800</v>
      </c>
      <c r="L53" s="98">
        <f>+O53/M53</f>
        <v>0.9</v>
      </c>
      <c r="M53" s="99">
        <f>SUM(M46:M52)</f>
        <v>1</v>
      </c>
      <c r="N53" s="100">
        <f>SUM(N46:N52)/2</f>
        <v>5.5000000000000007E-2</v>
      </c>
      <c r="O53" s="174">
        <f>+O46+O47+O48+O49+O50+O51+O52</f>
        <v>0.9</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+'1026 CVP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+'1026 CVP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+'1026 CVP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+'1026 CVP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+'1026 CVP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+'1026 CVP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+'1026 CVP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+'1026 CVP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0.41292707070707074</v>
      </c>
      <c r="E63" s="1492" t="s">
        <v>133</v>
      </c>
      <c r="F63" s="1443" t="s">
        <v>900</v>
      </c>
      <c r="G63" s="1503">
        <v>0.3</v>
      </c>
      <c r="H63" s="1516">
        <f>+M81</f>
        <v>1</v>
      </c>
      <c r="I63" s="1528">
        <f>+O81</f>
        <v>0.35740000000000011</v>
      </c>
      <c r="J63" s="1519">
        <f>+I63/H63</f>
        <v>0.35740000000000011</v>
      </c>
      <c r="K63" s="28" t="s">
        <v>136</v>
      </c>
      <c r="L63" s="28" t="s">
        <v>804</v>
      </c>
      <c r="M63" s="179">
        <v>0.1</v>
      </c>
      <c r="N63" s="176">
        <f>+M63*G$63*C$63</f>
        <v>3.0000000000000001E-3</v>
      </c>
      <c r="O63" s="177">
        <f>+'1026 CVP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+'1026 CVP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+'1026 CVP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+'1026 CVP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+'1026 CVP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+'1026 CVP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+'1026 CVP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+'1026 CVP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+'1026 CVP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+'1026 CVP Ver.'!N206</f>
        <v>2.86E-2</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+'1026 CVP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+'1026 CVP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+'1026 CVP Ver.'!N209</f>
        <v>2.86E-2</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+'1026 CVP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+'1026 CVP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+'1026 CVP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+'1026 CVP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+'1026 CVP Ver.'!N223</f>
        <v>0</v>
      </c>
    </row>
    <row r="81" spans="1:15" ht="15.75" thickBot="1" x14ac:dyDescent="0.3">
      <c r="A81" s="1441"/>
      <c r="B81" s="1452"/>
      <c r="C81" s="1455"/>
      <c r="D81" s="1490"/>
      <c r="E81" s="1494"/>
      <c r="F81" s="1445"/>
      <c r="G81" s="1505"/>
      <c r="H81" s="1518"/>
      <c r="I81" s="1533"/>
      <c r="J81" s="1531"/>
      <c r="K81" s="97" t="s">
        <v>800</v>
      </c>
      <c r="L81" s="98">
        <f>+O81/M81</f>
        <v>0.35740000000000011</v>
      </c>
      <c r="M81" s="99">
        <f>SUM(M63:M80)</f>
        <v>1</v>
      </c>
      <c r="N81" s="100">
        <f>SUM(N63:N80)</f>
        <v>0.03</v>
      </c>
      <c r="O81" s="174">
        <f>SUM(O63+O64+O65+O66+O67+O68+O69+O70+O71+O72+O73+O74+O75+O76+O77+O78+O79+O80)</f>
        <v>0.35740000000000011</v>
      </c>
    </row>
    <row r="82" spans="1:15" ht="24.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0.45</v>
      </c>
      <c r="J84" s="188">
        <f>+I84/H84</f>
        <v>0.9</v>
      </c>
      <c r="K84" s="97" t="s">
        <v>800</v>
      </c>
      <c r="L84" s="98">
        <f>+O84/M84</f>
        <v>0.9</v>
      </c>
      <c r="M84" s="99">
        <f>100%/2</f>
        <v>0.5</v>
      </c>
      <c r="N84" s="190">
        <f>SUM(M46:M52)*G84*C63</f>
        <v>1.4999999999999999E-2</v>
      </c>
      <c r="O84" s="174">
        <f>+O53/2</f>
        <v>0.45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+'1026 CVP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+'1026 CVP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+'1026 CVP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+'1026 CVP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+'1026 CVP Ver.'!N264</f>
        <v>0.3</v>
      </c>
    </row>
    <row r="91" spans="1:15" x14ac:dyDescent="0.25">
      <c r="C91" s="199">
        <v>2022</v>
      </c>
      <c r="D91" s="200">
        <f>+(C2*D2)+(C17*D17)+(C63*D63)+(C85*D85)</f>
        <v>0.8373503993783995</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theme="0"/>
  </sheetPr>
  <dimension ref="A1:P271"/>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1465</v>
      </c>
      <c r="G2" s="1542"/>
      <c r="H2" s="1542"/>
      <c r="I2" s="1542"/>
      <c r="J2" s="1542"/>
      <c r="K2" s="1542"/>
      <c r="L2" s="1543"/>
      <c r="M2" s="1543"/>
      <c r="N2" s="1543"/>
      <c r="O2" s="1543"/>
    </row>
    <row r="3" spans="1:15" s="24" customFormat="1" ht="18.75" customHeight="1" x14ac:dyDescent="0.25">
      <c r="A3" s="1541" t="s">
        <v>101</v>
      </c>
      <c r="B3" s="1541"/>
      <c r="C3" s="1541"/>
      <c r="D3" s="1541"/>
      <c r="E3" s="1541"/>
      <c r="F3" s="1542">
        <v>1027</v>
      </c>
      <c r="G3" s="1542"/>
      <c r="H3" s="1542"/>
      <c r="I3" s="1542"/>
      <c r="J3" s="1542"/>
      <c r="K3" s="1542"/>
      <c r="L3" s="1543"/>
      <c r="M3" s="1543"/>
      <c r="N3" s="1543"/>
      <c r="O3" s="1543"/>
    </row>
    <row r="4" spans="1:15" s="24" customFormat="1" ht="18.75" customHeight="1" x14ac:dyDescent="0.25">
      <c r="A4" s="1541" t="s">
        <v>102</v>
      </c>
      <c r="B4" s="1541"/>
      <c r="C4" s="1541"/>
      <c r="D4" s="1541"/>
      <c r="E4" s="1541"/>
      <c r="F4" s="1542" t="s">
        <v>31</v>
      </c>
      <c r="G4" s="1542"/>
      <c r="H4" s="1542"/>
      <c r="I4" s="1542"/>
      <c r="J4" s="1542"/>
      <c r="K4" s="1542"/>
      <c r="L4" s="1543"/>
      <c r="M4" s="1543"/>
      <c r="N4" s="1543"/>
      <c r="O4" s="1543"/>
    </row>
    <row r="5" spans="1:15" s="24" customFormat="1" ht="18.75" customHeight="1" x14ac:dyDescent="0.25">
      <c r="A5" s="1541" t="s">
        <v>103</v>
      </c>
      <c r="B5" s="1541"/>
      <c r="C5" s="1541"/>
      <c r="D5" s="1541"/>
      <c r="E5" s="1541"/>
      <c r="F5" s="1542" t="s">
        <v>104</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65.75" x14ac:dyDescent="0.25">
      <c r="A7" s="82">
        <v>1</v>
      </c>
      <c r="B7" s="133" t="s">
        <v>120</v>
      </c>
      <c r="C7" s="133" t="s">
        <v>121</v>
      </c>
      <c r="D7" s="133" t="s">
        <v>122</v>
      </c>
      <c r="E7" s="122">
        <v>1</v>
      </c>
      <c r="F7" s="125" t="s">
        <v>123</v>
      </c>
      <c r="G7" s="1404">
        <v>1</v>
      </c>
      <c r="H7" s="1406">
        <v>0.4</v>
      </c>
      <c r="I7" s="133" t="s">
        <v>124</v>
      </c>
      <c r="J7" s="222" t="s">
        <v>125</v>
      </c>
      <c r="K7" s="5" t="s">
        <v>126</v>
      </c>
      <c r="L7" s="222" t="s">
        <v>434</v>
      </c>
      <c r="M7" s="137" t="s">
        <v>126</v>
      </c>
      <c r="N7" s="1546">
        <v>0.4</v>
      </c>
      <c r="O7" s="64" t="s">
        <v>3157</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2" t="s">
        <v>434</v>
      </c>
      <c r="M8" s="137" t="s">
        <v>129</v>
      </c>
      <c r="N8" s="1547"/>
      <c r="O8" s="505" t="s">
        <v>3158</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2" t="s">
        <v>434</v>
      </c>
      <c r="M9" s="137" t="s">
        <v>129</v>
      </c>
      <c r="N9" s="85">
        <v>0</v>
      </c>
      <c r="O9" s="32"/>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2" t="s">
        <v>135</v>
      </c>
      <c r="M10" s="218"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2" t="s">
        <v>434</v>
      </c>
      <c r="M11" s="137" t="s">
        <v>126</v>
      </c>
      <c r="N11" s="1535">
        <v>0.2</v>
      </c>
      <c r="O11" s="268"/>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2" t="s">
        <v>434</v>
      </c>
      <c r="M12" s="137" t="s">
        <v>129</v>
      </c>
      <c r="N12" s="1536"/>
      <c r="O12" s="268" t="s">
        <v>3159</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2" t="s">
        <v>434</v>
      </c>
      <c r="M13" s="137" t="s">
        <v>126</v>
      </c>
      <c r="N13" s="85">
        <v>0</v>
      </c>
      <c r="O13" s="225" t="s">
        <v>3160</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2" t="s">
        <v>434</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2" t="s">
        <v>434</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126</v>
      </c>
      <c r="L16" s="222" t="s">
        <v>434</v>
      </c>
      <c r="M16" s="137" t="s">
        <v>129</v>
      </c>
      <c r="N16" s="85">
        <v>0</v>
      </c>
      <c r="O16" s="225" t="s">
        <v>3161</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2" t="s">
        <v>135</v>
      </c>
      <c r="M17" s="259" t="s">
        <v>135</v>
      </c>
      <c r="N17" s="226">
        <v>0.05</v>
      </c>
      <c r="O17" s="268"/>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2" t="s">
        <v>434</v>
      </c>
      <c r="M18" s="137" t="s">
        <v>129</v>
      </c>
      <c r="N18" s="85">
        <v>0</v>
      </c>
      <c r="O18" s="32" t="s">
        <v>3162</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2" t="s">
        <v>434</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2" t="s">
        <v>434</v>
      </c>
      <c r="M20" s="269">
        <v>4</v>
      </c>
      <c r="N20" s="226">
        <v>0.15</v>
      </c>
      <c r="O20" s="506" t="s">
        <v>3163</v>
      </c>
    </row>
    <row r="21" spans="1:15" s="4" customFormat="1" ht="114.75" x14ac:dyDescent="0.25">
      <c r="A21" s="82">
        <v>15</v>
      </c>
      <c r="B21" s="133" t="s">
        <v>120</v>
      </c>
      <c r="C21" s="133" t="s">
        <v>161</v>
      </c>
      <c r="D21" s="133" t="s">
        <v>149</v>
      </c>
      <c r="E21" s="122">
        <v>6</v>
      </c>
      <c r="F21" s="125" t="s">
        <v>162</v>
      </c>
      <c r="G21" s="140">
        <v>5</v>
      </c>
      <c r="H21" s="139">
        <v>0.1</v>
      </c>
      <c r="I21" s="133" t="s">
        <v>124</v>
      </c>
      <c r="J21" s="222">
        <v>1</v>
      </c>
      <c r="K21" s="5" t="s">
        <v>126</v>
      </c>
      <c r="L21" s="141" t="s">
        <v>129</v>
      </c>
      <c r="M21" s="137" t="s">
        <v>126</v>
      </c>
      <c r="N21" s="226">
        <v>0</v>
      </c>
      <c r="O21" s="32" t="s">
        <v>3164</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3165</v>
      </c>
      <c r="L22" s="204"/>
      <c r="M22" s="247" t="s">
        <v>407</v>
      </c>
      <c r="N22" s="85">
        <v>0</v>
      </c>
      <c r="O22" s="268"/>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129</v>
      </c>
      <c r="L23" s="222" t="s">
        <v>434</v>
      </c>
      <c r="M23" s="137" t="s">
        <v>129</v>
      </c>
      <c r="N23" s="85">
        <v>0</v>
      </c>
      <c r="O23" s="225" t="s">
        <v>3166</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5" t="s">
        <v>129</v>
      </c>
      <c r="L24" s="222" t="s">
        <v>434</v>
      </c>
      <c r="M24" s="137" t="s">
        <v>126</v>
      </c>
      <c r="N24" s="85">
        <v>0</v>
      </c>
      <c r="O24" s="64" t="s">
        <v>3167</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126</v>
      </c>
      <c r="L25" s="222" t="s">
        <v>434</v>
      </c>
      <c r="M25" s="137" t="s">
        <v>126</v>
      </c>
      <c r="N25" s="229">
        <v>0</v>
      </c>
      <c r="O25" s="32" t="s">
        <v>3168</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45" t="s">
        <v>434</v>
      </c>
      <c r="L26" s="222" t="s">
        <v>434</v>
      </c>
      <c r="M26" s="137" t="s">
        <v>407</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45" t="s">
        <v>434</v>
      </c>
      <c r="L27" s="222" t="s">
        <v>434</v>
      </c>
      <c r="M27" s="137" t="s">
        <v>407</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45" t="s">
        <v>434</v>
      </c>
      <c r="L28" s="222" t="s">
        <v>434</v>
      </c>
      <c r="M28" s="137" t="s">
        <v>407</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45" t="s">
        <v>434</v>
      </c>
      <c r="L29" s="222" t="s">
        <v>434</v>
      </c>
      <c r="M29" s="137" t="s">
        <v>407</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45" t="s">
        <v>434</v>
      </c>
      <c r="L30" s="222" t="s">
        <v>434</v>
      </c>
      <c r="M30" s="137" t="s">
        <v>407</v>
      </c>
      <c r="N30" s="85">
        <v>0</v>
      </c>
      <c r="O30" s="32"/>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45" t="s">
        <v>434</v>
      </c>
      <c r="L31" s="222" t="s">
        <v>434</v>
      </c>
      <c r="M31" s="137" t="s">
        <v>407</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45" t="s">
        <v>434</v>
      </c>
      <c r="L32" s="222" t="s">
        <v>434</v>
      </c>
      <c r="M32" s="137" t="s">
        <v>407</v>
      </c>
      <c r="N32" s="85">
        <v>0</v>
      </c>
      <c r="O32" s="32"/>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45" t="s">
        <v>434</v>
      </c>
      <c r="L33" s="222" t="s">
        <v>434</v>
      </c>
      <c r="M33" s="137" t="s">
        <v>407</v>
      </c>
      <c r="N33" s="85">
        <v>0</v>
      </c>
      <c r="O33" s="32"/>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434</v>
      </c>
      <c r="L34" s="222" t="s">
        <v>434</v>
      </c>
      <c r="M34" s="137" t="s">
        <v>407</v>
      </c>
      <c r="N34" s="85">
        <v>0</v>
      </c>
      <c r="O34" s="32"/>
    </row>
    <row r="35" spans="1:15" s="4" customFormat="1" ht="63.75" x14ac:dyDescent="0.25">
      <c r="A35" s="82">
        <v>29</v>
      </c>
      <c r="B35" s="133" t="s">
        <v>120</v>
      </c>
      <c r="C35" s="133" t="s">
        <v>161</v>
      </c>
      <c r="D35" s="133" t="s">
        <v>149</v>
      </c>
      <c r="E35" s="122">
        <v>7</v>
      </c>
      <c r="F35" s="125" t="s">
        <v>205</v>
      </c>
      <c r="G35" s="140" t="s">
        <v>125</v>
      </c>
      <c r="H35" s="138" t="s">
        <v>125</v>
      </c>
      <c r="I35" s="133" t="s">
        <v>177</v>
      </c>
      <c r="J35" s="222" t="s">
        <v>125</v>
      </c>
      <c r="K35" s="5" t="s">
        <v>126</v>
      </c>
      <c r="L35" s="222" t="s">
        <v>434</v>
      </c>
      <c r="M35" s="137" t="s">
        <v>407</v>
      </c>
      <c r="N35" s="601">
        <v>0</v>
      </c>
      <c r="O35" s="610" t="s">
        <v>3169</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126</v>
      </c>
      <c r="L36" s="141" t="s">
        <v>129</v>
      </c>
      <c r="M36" s="137" t="s">
        <v>407</v>
      </c>
      <c r="N36" s="226">
        <v>0</v>
      </c>
      <c r="O36" s="603" t="s">
        <v>3170</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126</v>
      </c>
      <c r="L37" s="141" t="s">
        <v>129</v>
      </c>
      <c r="M37" s="137" t="s">
        <v>407</v>
      </c>
      <c r="N37" s="232">
        <v>0</v>
      </c>
      <c r="O37" s="268" t="s">
        <v>3170</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218" t="s">
        <v>135</v>
      </c>
      <c r="N38" s="226">
        <v>0</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126</v>
      </c>
      <c r="N39" s="85">
        <v>0</v>
      </c>
      <c r="O39" s="225" t="s">
        <v>3171</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126</v>
      </c>
      <c r="L40" s="141" t="s">
        <v>129</v>
      </c>
      <c r="M40" s="137" t="s">
        <v>126</v>
      </c>
      <c r="N40" s="85">
        <v>0</v>
      </c>
      <c r="O40" s="590"/>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126</v>
      </c>
      <c r="L41" s="141" t="s">
        <v>126</v>
      </c>
      <c r="M41" s="137" t="s">
        <v>126</v>
      </c>
      <c r="N41" s="601">
        <v>0</v>
      </c>
      <c r="O41" s="13"/>
    </row>
    <row r="42" spans="1:15" s="4" customFormat="1" ht="204" x14ac:dyDescent="0.25">
      <c r="A42" s="82">
        <v>36</v>
      </c>
      <c r="B42" s="133" t="s">
        <v>120</v>
      </c>
      <c r="C42" s="133" t="s">
        <v>161</v>
      </c>
      <c r="D42" s="133" t="s">
        <v>149</v>
      </c>
      <c r="E42" s="122" t="s">
        <v>221</v>
      </c>
      <c r="F42" s="125" t="s">
        <v>222</v>
      </c>
      <c r="G42" s="1405"/>
      <c r="H42" s="138" t="s">
        <v>125</v>
      </c>
      <c r="I42" s="133" t="s">
        <v>166</v>
      </c>
      <c r="J42" s="222" t="s">
        <v>223</v>
      </c>
      <c r="K42" s="45" t="s">
        <v>126</v>
      </c>
      <c r="L42" s="599" t="s">
        <v>3172</v>
      </c>
      <c r="M42" s="48" t="s">
        <v>3173</v>
      </c>
      <c r="N42" s="85">
        <v>0</v>
      </c>
      <c r="O42" s="32" t="s">
        <v>3174</v>
      </c>
    </row>
    <row r="43" spans="1:15" s="4" customFormat="1" ht="89.25" x14ac:dyDescent="0.25">
      <c r="A43" s="82">
        <v>37</v>
      </c>
      <c r="B43" s="133" t="s">
        <v>120</v>
      </c>
      <c r="C43" s="133" t="s">
        <v>161</v>
      </c>
      <c r="D43" s="133" t="s">
        <v>149</v>
      </c>
      <c r="E43" s="122">
        <v>11</v>
      </c>
      <c r="F43" s="125" t="s">
        <v>226</v>
      </c>
      <c r="G43" s="1422">
        <v>8</v>
      </c>
      <c r="H43" s="139">
        <v>0.3</v>
      </c>
      <c r="I43" s="133" t="s">
        <v>159</v>
      </c>
      <c r="J43" s="222">
        <v>5</v>
      </c>
      <c r="K43" s="45">
        <v>4</v>
      </c>
      <c r="L43" s="272">
        <v>9</v>
      </c>
      <c r="M43" s="269">
        <v>9</v>
      </c>
      <c r="N43" s="236">
        <v>0.3</v>
      </c>
      <c r="O43" s="225" t="s">
        <v>3175</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611" t="s">
        <v>135</v>
      </c>
      <c r="M44" s="21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126</v>
      </c>
      <c r="L45" s="612" t="s">
        <v>129</v>
      </c>
      <c r="M45" s="613" t="s">
        <v>126</v>
      </c>
      <c r="N45" s="85">
        <v>0</v>
      </c>
      <c r="O45" s="32" t="s">
        <v>3176</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612" t="s">
        <v>129</v>
      </c>
      <c r="M46" s="613" t="s">
        <v>129</v>
      </c>
      <c r="N46" s="85">
        <v>0</v>
      </c>
      <c r="O46" s="268"/>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612" t="s">
        <v>126</v>
      </c>
      <c r="M47" s="613" t="s">
        <v>126</v>
      </c>
      <c r="N47" s="85">
        <v>0</v>
      </c>
      <c r="O47" s="32" t="s">
        <v>3176</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612" t="s">
        <v>126</v>
      </c>
      <c r="M48" s="613" t="s">
        <v>126</v>
      </c>
      <c r="N48" s="85">
        <v>0</v>
      </c>
      <c r="O48" s="32" t="s">
        <v>3176</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612" t="s">
        <v>126</v>
      </c>
      <c r="M49" s="613" t="s">
        <v>126</v>
      </c>
      <c r="N49" s="85">
        <v>0</v>
      </c>
      <c r="O49" s="32" t="s">
        <v>3176</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129</v>
      </c>
      <c r="L50" s="612" t="s">
        <v>126</v>
      </c>
      <c r="M50" s="613" t="s">
        <v>126</v>
      </c>
      <c r="N50" s="85">
        <v>0</v>
      </c>
      <c r="O50" s="32" t="s">
        <v>3176</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612" t="s">
        <v>129</v>
      </c>
      <c r="M51" s="613" t="s">
        <v>129</v>
      </c>
      <c r="N51" s="85">
        <v>0</v>
      </c>
      <c r="O51" s="268"/>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612" t="s">
        <v>126</v>
      </c>
      <c r="M52" s="613" t="s">
        <v>126</v>
      </c>
      <c r="N52" s="85">
        <v>0</v>
      </c>
      <c r="O52" s="32" t="s">
        <v>3176</v>
      </c>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126</v>
      </c>
      <c r="L53" s="612" t="s">
        <v>129</v>
      </c>
      <c r="M53" s="613" t="s">
        <v>126</v>
      </c>
      <c r="N53" s="85">
        <v>0</v>
      </c>
      <c r="O53" s="32" t="s">
        <v>3176</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612" t="s">
        <v>129</v>
      </c>
      <c r="M54" s="613" t="s">
        <v>129</v>
      </c>
      <c r="N54" s="85">
        <v>0</v>
      </c>
      <c r="O54" s="268"/>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612" t="s">
        <v>126</v>
      </c>
      <c r="M55" s="613" t="s">
        <v>126</v>
      </c>
      <c r="N55" s="85">
        <v>0</v>
      </c>
      <c r="O55" s="32" t="s">
        <v>3176</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614" t="s">
        <v>3177</v>
      </c>
      <c r="M56" s="32" t="s">
        <v>3178</v>
      </c>
      <c r="N56" s="85">
        <v>0</v>
      </c>
      <c r="O56" s="268"/>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77" t="s">
        <v>3179</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32" t="s">
        <v>3180</v>
      </c>
      <c r="L58" s="222" t="s">
        <v>434</v>
      </c>
      <c r="M58" s="371" t="s">
        <v>3181</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2" t="s">
        <v>434</v>
      </c>
      <c r="M59" s="137" t="s">
        <v>129</v>
      </c>
      <c r="N59" s="236">
        <v>0.1</v>
      </c>
      <c r="O59" s="268" t="s">
        <v>3182</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0.3</v>
      </c>
      <c r="L60" s="276">
        <v>0.2</v>
      </c>
      <c r="M60" s="277">
        <v>0.2</v>
      </c>
      <c r="N60" s="85">
        <v>0</v>
      </c>
      <c r="O60" s="268"/>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0.3</v>
      </c>
      <c r="L61" s="276">
        <v>0.2</v>
      </c>
      <c r="M61" s="277">
        <v>0.18</v>
      </c>
      <c r="N61" s="280">
        <v>0.5</v>
      </c>
      <c r="O61" s="268"/>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c r="L62" s="223"/>
      <c r="M62" s="139" t="s">
        <v>3183</v>
      </c>
      <c r="N62" s="85">
        <v>0</v>
      </c>
      <c r="O62" s="268"/>
    </row>
    <row r="63" spans="1:15" s="4" customFormat="1" ht="178.5" x14ac:dyDescent="0.25">
      <c r="A63" s="82">
        <v>57</v>
      </c>
      <c r="B63" s="133" t="s">
        <v>120</v>
      </c>
      <c r="C63" s="133" t="s">
        <v>268</v>
      </c>
      <c r="D63" s="133" t="s">
        <v>149</v>
      </c>
      <c r="E63" s="122">
        <v>17</v>
      </c>
      <c r="F63" s="125" t="s">
        <v>287</v>
      </c>
      <c r="G63" s="140">
        <v>12</v>
      </c>
      <c r="H63" s="139">
        <v>0.3</v>
      </c>
      <c r="I63" s="133" t="s">
        <v>177</v>
      </c>
      <c r="J63" s="222">
        <v>9</v>
      </c>
      <c r="K63" s="5" t="s">
        <v>126</v>
      </c>
      <c r="L63" s="141" t="s">
        <v>129</v>
      </c>
      <c r="M63" s="137" t="s">
        <v>129</v>
      </c>
      <c r="N63" s="236">
        <v>0.3</v>
      </c>
      <c r="O63" s="268" t="s">
        <v>3184</v>
      </c>
    </row>
    <row r="64" spans="1:15" s="4" customFormat="1" ht="51" x14ac:dyDescent="0.25">
      <c r="A64" s="82">
        <v>58</v>
      </c>
      <c r="B64" s="133" t="s">
        <v>120</v>
      </c>
      <c r="C64" s="133" t="s">
        <v>268</v>
      </c>
      <c r="D64" s="133" t="s">
        <v>149</v>
      </c>
      <c r="E64" s="122" t="s">
        <v>289</v>
      </c>
      <c r="F64" s="125" t="s">
        <v>290</v>
      </c>
      <c r="G64" s="140" t="s">
        <v>125</v>
      </c>
      <c r="H64" s="138" t="s">
        <v>125</v>
      </c>
      <c r="I64" s="133" t="s">
        <v>166</v>
      </c>
      <c r="J64" s="222" t="s">
        <v>125</v>
      </c>
      <c r="K64" s="5" t="s">
        <v>126</v>
      </c>
      <c r="L64" s="223"/>
      <c r="M64" s="268" t="s">
        <v>3185</v>
      </c>
      <c r="N64" s="85">
        <v>0</v>
      </c>
      <c r="O64" s="268" t="s">
        <v>3186</v>
      </c>
    </row>
    <row r="65" spans="1:15" s="4" customFormat="1" ht="89.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t="s">
        <v>3187</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126</v>
      </c>
      <c r="L66" s="223"/>
      <c r="M66" s="137" t="s">
        <v>129</v>
      </c>
      <c r="N66" s="236">
        <v>0.05</v>
      </c>
      <c r="O66" s="32" t="s">
        <v>3188</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6</v>
      </c>
      <c r="L67" s="272">
        <v>6</v>
      </c>
      <c r="M67" s="269">
        <v>6</v>
      </c>
      <c r="N67" s="85">
        <v>0</v>
      </c>
      <c r="O67" s="32" t="s">
        <v>3189</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0</v>
      </c>
      <c r="L68" s="272">
        <v>6</v>
      </c>
      <c r="M68" s="269">
        <v>4</v>
      </c>
      <c r="N68" s="236">
        <v>0.56666666666666665</v>
      </c>
      <c r="O68" s="77" t="s">
        <v>3190</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126</v>
      </c>
      <c r="L69" s="141" t="s">
        <v>129</v>
      </c>
      <c r="M69" s="137" t="s">
        <v>129</v>
      </c>
      <c r="N69" s="236">
        <v>0.1</v>
      </c>
      <c r="O69" s="32"/>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3191</v>
      </c>
      <c r="L70" s="223"/>
      <c r="M70" s="132" t="s">
        <v>3191</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5" t="s">
        <v>129</v>
      </c>
      <c r="L72" s="223"/>
      <c r="M72" s="48" t="s">
        <v>3192</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c r="M73" s="137" t="s">
        <v>129</v>
      </c>
      <c r="N73" s="236">
        <v>0.05</v>
      </c>
      <c r="O73" s="491"/>
    </row>
    <row r="74" spans="1:15" s="4" customFormat="1" ht="165.75" x14ac:dyDescent="0.25">
      <c r="A74" s="82">
        <v>68</v>
      </c>
      <c r="B74" s="133" t="s">
        <v>293</v>
      </c>
      <c r="C74" s="133" t="s">
        <v>304</v>
      </c>
      <c r="D74" s="133" t="s">
        <v>295</v>
      </c>
      <c r="E74" s="122">
        <v>25</v>
      </c>
      <c r="F74" s="125" t="s">
        <v>316</v>
      </c>
      <c r="G74" s="140" t="s">
        <v>125</v>
      </c>
      <c r="H74" s="138" t="s">
        <v>125</v>
      </c>
      <c r="I74" s="133" t="s">
        <v>159</v>
      </c>
      <c r="J74" s="222">
        <v>11</v>
      </c>
      <c r="K74" s="45">
        <v>3</v>
      </c>
      <c r="L74" s="272">
        <v>1</v>
      </c>
      <c r="M74" s="269">
        <v>1</v>
      </c>
      <c r="N74" s="85">
        <v>0</v>
      </c>
      <c r="O74" s="505" t="s">
        <v>3193</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8">
        <v>0</v>
      </c>
      <c r="L75" s="272">
        <v>1</v>
      </c>
      <c r="M75" s="269">
        <v>0</v>
      </c>
      <c r="N75" s="85">
        <v>0</v>
      </c>
      <c r="O75" s="268" t="s">
        <v>3194</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123.23</v>
      </c>
      <c r="L76" s="283">
        <v>73</v>
      </c>
      <c r="M76" s="269">
        <v>73</v>
      </c>
      <c r="N76" s="85">
        <v>0</v>
      </c>
      <c r="O76" s="505" t="s">
        <v>3195</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4047</v>
      </c>
      <c r="L77" s="272">
        <v>6622</v>
      </c>
      <c r="M77" s="269">
        <v>6622</v>
      </c>
      <c r="N77" s="85">
        <v>0</v>
      </c>
      <c r="O77" s="505" t="s">
        <v>3195</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3406</v>
      </c>
      <c r="L78" s="272">
        <v>448</v>
      </c>
      <c r="M78" s="284">
        <v>9.68</v>
      </c>
      <c r="N78" s="85">
        <v>0</v>
      </c>
      <c r="O78" s="505" t="s">
        <v>3195</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v>573</v>
      </c>
      <c r="L79" s="272">
        <v>665</v>
      </c>
      <c r="M79" s="287">
        <v>311.95</v>
      </c>
      <c r="N79" s="85">
        <v>0</v>
      </c>
      <c r="O79" s="505" t="s">
        <v>3195</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25962</v>
      </c>
      <c r="L80" s="272">
        <v>25962</v>
      </c>
      <c r="M80" s="286">
        <v>12.478</v>
      </c>
      <c r="N80" s="85">
        <v>0</v>
      </c>
      <c r="O80" s="505" t="s">
        <v>3195</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t="s">
        <v>434</v>
      </c>
      <c r="L81" s="272" t="s">
        <v>434</v>
      </c>
      <c r="M81" s="615" t="s">
        <v>407</v>
      </c>
      <c r="N81" s="85">
        <v>0</v>
      </c>
      <c r="O81" s="268"/>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3196</v>
      </c>
      <c r="L82" s="144" t="s">
        <v>3197</v>
      </c>
      <c r="M82" s="218" t="s">
        <v>407</v>
      </c>
      <c r="N82" s="85">
        <v>0</v>
      </c>
      <c r="O82" s="268"/>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0.4</v>
      </c>
      <c r="L83" s="288">
        <v>1.7999999999999999E-2</v>
      </c>
      <c r="M83" s="149">
        <v>1.7999999999999999E-2</v>
      </c>
      <c r="N83" s="85">
        <v>0</v>
      </c>
      <c r="O83" s="506" t="s">
        <v>3198</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272" t="s">
        <v>434</v>
      </c>
      <c r="M84" s="293" t="s">
        <v>407</v>
      </c>
      <c r="N84" s="85">
        <v>0</v>
      </c>
      <c r="O84" s="505" t="s">
        <v>3199</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0.4</v>
      </c>
      <c r="L85" s="148">
        <v>0</v>
      </c>
      <c r="M85" s="149" t="s">
        <v>407</v>
      </c>
      <c r="N85" s="85">
        <v>0</v>
      </c>
      <c r="O85" s="268"/>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218"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68"/>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268"/>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218"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434</v>
      </c>
      <c r="L95" s="222" t="s">
        <v>434</v>
      </c>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434</v>
      </c>
      <c r="L96" s="222" t="s">
        <v>434</v>
      </c>
      <c r="M96" s="259"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434</v>
      </c>
      <c r="L97" s="222" t="s">
        <v>434</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t="s">
        <v>3200</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243">
        <v>0.5</v>
      </c>
      <c r="O100" s="505" t="s">
        <v>3201</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268"/>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434</v>
      </c>
      <c r="M103" s="259" t="s">
        <v>434</v>
      </c>
      <c r="N103" s="85">
        <v>0</v>
      </c>
      <c r="O103" s="225" t="s">
        <v>3202</v>
      </c>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434</v>
      </c>
      <c r="M104" s="259" t="s">
        <v>434</v>
      </c>
      <c r="N104" s="85">
        <v>0</v>
      </c>
      <c r="O104" s="225" t="s">
        <v>3202</v>
      </c>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434</v>
      </c>
      <c r="M105" s="259" t="s">
        <v>434</v>
      </c>
      <c r="N105" s="85">
        <v>0</v>
      </c>
      <c r="O105" s="225" t="s">
        <v>3202</v>
      </c>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434</v>
      </c>
      <c r="M106" s="259" t="s">
        <v>434</v>
      </c>
      <c r="N106" s="85">
        <v>0</v>
      </c>
      <c r="O106" s="225" t="s">
        <v>3202</v>
      </c>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434</v>
      </c>
      <c r="M107" s="259" t="s">
        <v>434</v>
      </c>
      <c r="N107" s="85">
        <v>0</v>
      </c>
      <c r="O107" s="225" t="s">
        <v>3202</v>
      </c>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434</v>
      </c>
      <c r="M108" s="259" t="s">
        <v>434</v>
      </c>
      <c r="N108" s="85">
        <v>0</v>
      </c>
      <c r="O108" s="225" t="s">
        <v>3202</v>
      </c>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434</v>
      </c>
      <c r="M109" s="259" t="s">
        <v>434</v>
      </c>
      <c r="N109" s="85">
        <v>0</v>
      </c>
      <c r="O109" s="225" t="s">
        <v>3202</v>
      </c>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434</v>
      </c>
      <c r="M110" s="259" t="s">
        <v>434</v>
      </c>
      <c r="N110" s="85">
        <v>0</v>
      </c>
      <c r="O110" s="225" t="s">
        <v>3202</v>
      </c>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434</v>
      </c>
      <c r="M111" s="259" t="s">
        <v>434</v>
      </c>
      <c r="N111" s="85">
        <v>0</v>
      </c>
      <c r="O111" s="225" t="s">
        <v>3202</v>
      </c>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126</v>
      </c>
      <c r="M112" s="259" t="s">
        <v>126</v>
      </c>
      <c r="N112" s="85">
        <v>0</v>
      </c>
      <c r="O112" s="225" t="s">
        <v>3202</v>
      </c>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126</v>
      </c>
      <c r="N113" s="85">
        <v>0</v>
      </c>
      <c r="O113" s="225" t="s">
        <v>3202</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22" t="s">
        <v>129</v>
      </c>
      <c r="M114" s="247" t="s">
        <v>126</v>
      </c>
      <c r="N114" s="85">
        <v>0</v>
      </c>
      <c r="O114" s="225" t="s">
        <v>3200</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126</v>
      </c>
      <c r="L115" s="223"/>
      <c r="M115" s="142" t="s">
        <v>1924</v>
      </c>
      <c r="N115" s="85">
        <v>0</v>
      </c>
      <c r="O115" s="225"/>
    </row>
    <row r="116" spans="1:15" s="4" customFormat="1" ht="127.5" x14ac:dyDescent="0.25">
      <c r="A116" s="82">
        <v>110</v>
      </c>
      <c r="B116" s="133" t="s">
        <v>293</v>
      </c>
      <c r="C116" s="133" t="s">
        <v>304</v>
      </c>
      <c r="D116" s="133" t="s">
        <v>330</v>
      </c>
      <c r="E116" s="122">
        <v>35</v>
      </c>
      <c r="F116" s="125" t="s">
        <v>433</v>
      </c>
      <c r="G116" s="140" t="s">
        <v>125</v>
      </c>
      <c r="H116" s="138" t="s">
        <v>125</v>
      </c>
      <c r="I116" s="133" t="s">
        <v>159</v>
      </c>
      <c r="J116" s="222">
        <v>11</v>
      </c>
      <c r="K116" s="45"/>
      <c r="L116" s="144">
        <v>1</v>
      </c>
      <c r="M116" s="142" t="s">
        <v>1924</v>
      </c>
      <c r="N116" s="85">
        <v>0</v>
      </c>
      <c r="O116" s="225" t="s">
        <v>3203</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144">
        <v>73</v>
      </c>
      <c r="M117" s="142" t="s">
        <v>1924</v>
      </c>
      <c r="N117" s="85">
        <v>0</v>
      </c>
      <c r="O117" s="26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v>6622</v>
      </c>
      <c r="M118" s="142" t="s">
        <v>1924</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434</v>
      </c>
      <c r="L119" s="144">
        <v>448</v>
      </c>
      <c r="M119" s="142" t="s">
        <v>1924</v>
      </c>
      <c r="N119" s="85">
        <v>0</v>
      </c>
      <c r="O119" s="26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18"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222" t="s">
        <v>129</v>
      </c>
      <c r="M121" s="142" t="s">
        <v>1924</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434</v>
      </c>
      <c r="L122" s="222" t="s">
        <v>126</v>
      </c>
      <c r="M122" s="142" t="s">
        <v>1924</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434</v>
      </c>
      <c r="L123" s="222" t="s">
        <v>126</v>
      </c>
      <c r="M123" s="142" t="s">
        <v>1924</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434</v>
      </c>
      <c r="L124" s="222" t="s">
        <v>126</v>
      </c>
      <c r="M124" s="142" t="s">
        <v>1924</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434</v>
      </c>
      <c r="L125" s="222" t="s">
        <v>126</v>
      </c>
      <c r="M125" s="142" t="s">
        <v>1924</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434</v>
      </c>
      <c r="L126" s="222" t="s">
        <v>126</v>
      </c>
      <c r="M126" s="142" t="s">
        <v>1924</v>
      </c>
      <c r="N126" s="85">
        <v>0</v>
      </c>
      <c r="O126" s="26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22" t="s">
        <v>129</v>
      </c>
      <c r="M127" s="142" t="s">
        <v>1924</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22" t="s">
        <v>126</v>
      </c>
      <c r="M128" s="142" t="s">
        <v>1924</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2</v>
      </c>
      <c r="L130" s="246">
        <v>7</v>
      </c>
      <c r="M130" s="247">
        <v>6</v>
      </c>
      <c r="N130" s="236">
        <v>0.6</v>
      </c>
      <c r="O130" s="225" t="s">
        <v>3204</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573</v>
      </c>
      <c r="L131" s="272">
        <v>665</v>
      </c>
      <c r="M131" s="287">
        <v>311.95</v>
      </c>
      <c r="N131" s="256">
        <v>0</v>
      </c>
      <c r="O131" s="506" t="s">
        <v>3205</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25962</v>
      </c>
      <c r="L132" s="291">
        <v>25962</v>
      </c>
      <c r="M132" s="616">
        <v>12.478</v>
      </c>
      <c r="N132" s="85">
        <v>0</v>
      </c>
      <c r="O132" s="506" t="s">
        <v>3205</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434</v>
      </c>
      <c r="L133" s="292" t="s">
        <v>434</v>
      </c>
      <c r="M133" s="142" t="s">
        <v>1924</v>
      </c>
      <c r="N133" s="85">
        <v>0</v>
      </c>
      <c r="O133" s="268"/>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218"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7" t="s">
        <v>407</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7" t="s">
        <v>407</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7" t="s">
        <v>407</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407</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c r="M139" s="137" t="s">
        <v>407</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c r="M140" s="259"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8" t="s">
        <v>126</v>
      </c>
      <c r="L141" s="396" t="s">
        <v>434</v>
      </c>
      <c r="M141" s="259"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8" t="s">
        <v>434</v>
      </c>
      <c r="L142" s="396" t="s">
        <v>434</v>
      </c>
      <c r="M142" s="259"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48" t="s">
        <v>126</v>
      </c>
      <c r="L143" s="223"/>
      <c r="M143" s="259"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150">
        <v>2</v>
      </c>
      <c r="M145" s="151">
        <v>1</v>
      </c>
      <c r="N145" s="85">
        <v>0</v>
      </c>
      <c r="O145" s="225" t="s">
        <v>3206</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126</v>
      </c>
      <c r="L147" s="246" t="s">
        <v>129</v>
      </c>
      <c r="M147" s="247" t="s">
        <v>129</v>
      </c>
      <c r="N147" s="85">
        <v>0</v>
      </c>
      <c r="O147" s="225" t="s">
        <v>3207</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129</v>
      </c>
      <c r="M148" s="247" t="s">
        <v>129</v>
      </c>
      <c r="N148" s="85">
        <v>0</v>
      </c>
      <c r="O148" s="225" t="s">
        <v>3207</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129</v>
      </c>
      <c r="M149" s="247" t="s">
        <v>129</v>
      </c>
      <c r="N149" s="85">
        <v>0</v>
      </c>
      <c r="O149" s="225" t="s">
        <v>3207</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126</v>
      </c>
      <c r="M150" s="259" t="s">
        <v>126</v>
      </c>
      <c r="N150" s="226">
        <v>0</v>
      </c>
      <c r="O150" s="268" t="s">
        <v>3208</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5" t="s">
        <v>126</v>
      </c>
      <c r="L151" s="223"/>
      <c r="M151" s="247" t="s">
        <v>407</v>
      </c>
      <c r="N151" s="85">
        <v>0</v>
      </c>
      <c r="O151" s="32"/>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22"/>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22"/>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5"/>
      <c r="L154" s="222"/>
      <c r="M154" s="24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c r="M155" s="247"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c r="M158" s="247"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c r="M159" s="247"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77" t="s">
        <v>3209</v>
      </c>
    </row>
    <row r="162" spans="1:15" s="4" customFormat="1" ht="76.5" x14ac:dyDescent="0.25">
      <c r="A162" s="82">
        <v>156</v>
      </c>
      <c r="B162" s="133" t="s">
        <v>293</v>
      </c>
      <c r="C162" s="133" t="s">
        <v>532</v>
      </c>
      <c r="D162" s="133" t="s">
        <v>295</v>
      </c>
      <c r="E162" s="122" t="s">
        <v>535</v>
      </c>
      <c r="F162" s="125" t="s">
        <v>536</v>
      </c>
      <c r="G162" s="140" t="s">
        <v>125</v>
      </c>
      <c r="H162" s="138" t="s">
        <v>125</v>
      </c>
      <c r="I162" s="133" t="s">
        <v>166</v>
      </c>
      <c r="J162" s="222" t="s">
        <v>125</v>
      </c>
      <c r="K162" s="48" t="s">
        <v>3210</v>
      </c>
      <c r="L162" s="223"/>
      <c r="M162" s="247" t="s">
        <v>407</v>
      </c>
      <c r="N162" s="85">
        <v>0</v>
      </c>
      <c r="O162" s="268"/>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32" t="s">
        <v>3209</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c r="M164" s="247" t="s">
        <v>129</v>
      </c>
      <c r="N164" s="226">
        <v>0.1</v>
      </c>
      <c r="O164" s="32" t="s">
        <v>3209</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c r="M165" s="24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22" t="s">
        <v>129</v>
      </c>
      <c r="M166" s="247" t="s">
        <v>129</v>
      </c>
      <c r="N166" s="226">
        <v>0.1</v>
      </c>
      <c r="O166" s="505" t="s">
        <v>3211</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126</v>
      </c>
      <c r="M167" s="259" t="s">
        <v>126</v>
      </c>
      <c r="N167" s="226">
        <v>0</v>
      </c>
      <c r="O167" s="44" t="s">
        <v>3212</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 t="s">
        <v>126</v>
      </c>
      <c r="L168" s="223"/>
      <c r="M168" s="388"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22"/>
      <c r="M169" s="388" t="s">
        <v>407</v>
      </c>
      <c r="N169" s="226">
        <v>0</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126</v>
      </c>
      <c r="L170" s="223"/>
      <c r="M170" s="388"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c r="M171" s="388"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c r="M172" s="388"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c r="M173" s="388"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c r="M174" s="388"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c r="M175" s="388"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c r="M176" s="388"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126</v>
      </c>
      <c r="L177" s="246" t="s">
        <v>135</v>
      </c>
      <c r="M177" s="388" t="s">
        <v>407</v>
      </c>
      <c r="N177" s="229">
        <v>0</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22"/>
      <c r="M178" s="388"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c r="M179" s="388"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388"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22"/>
      <c r="M181" s="388"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22"/>
      <c r="M182" s="388"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22"/>
      <c r="M183" s="388"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247"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141" t="s">
        <v>135</v>
      </c>
      <c r="M185" s="293"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t="s">
        <v>126</v>
      </c>
      <c r="M186" s="259" t="s">
        <v>126</v>
      </c>
      <c r="N186" s="226">
        <v>0</v>
      </c>
      <c r="O186" s="77" t="s">
        <v>3213</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t="s">
        <v>126</v>
      </c>
      <c r="M187" s="259" t="s">
        <v>126</v>
      </c>
      <c r="N187" s="226">
        <v>0</v>
      </c>
      <c r="O187" s="77" t="s">
        <v>3213</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126</v>
      </c>
      <c r="N188" s="226">
        <v>0</v>
      </c>
      <c r="O188" s="506" t="s">
        <v>3214</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506" t="s">
        <v>3214</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506" t="s">
        <v>3214</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126</v>
      </c>
      <c r="N191" s="226">
        <v>0</v>
      </c>
      <c r="O191" s="506" t="s">
        <v>3214</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126</v>
      </c>
      <c r="N192" s="226">
        <v>0</v>
      </c>
      <c r="O192" s="506" t="s">
        <v>3214</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126</v>
      </c>
      <c r="M193" s="259" t="s">
        <v>126</v>
      </c>
      <c r="N193" s="226">
        <v>0</v>
      </c>
      <c r="O193" s="32" t="s">
        <v>3213</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129</v>
      </c>
      <c r="M194" s="259" t="s">
        <v>126</v>
      </c>
      <c r="N194" s="226">
        <v>0</v>
      </c>
      <c r="O194" s="268"/>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5" t="s">
        <v>126</v>
      </c>
      <c r="L195" s="223"/>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126</v>
      </c>
      <c r="L196" s="223"/>
      <c r="M196" s="142"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c r="M197" s="293"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c r="M209" s="38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c r="M210" s="38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c r="M211" s="38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c r="L212" s="223"/>
      <c r="M212" s="122" t="s">
        <v>3215</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141" t="s">
        <v>135</v>
      </c>
      <c r="M213" s="259" t="s">
        <v>126</v>
      </c>
      <c r="N213" s="229">
        <v>0</v>
      </c>
      <c r="O213" s="230"/>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407</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407</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407</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2" t="s">
        <v>135</v>
      </c>
      <c r="M217" s="259" t="s">
        <v>407</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c r="M218" s="259" t="s">
        <v>407</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c r="M219" s="259" t="s">
        <v>407</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c r="M220" s="259" t="s">
        <v>407</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c r="M221" s="259" t="s">
        <v>407</v>
      </c>
      <c r="N221" s="85">
        <v>0</v>
      </c>
      <c r="O221" s="225"/>
    </row>
    <row r="222" spans="1:15" s="4" customFormat="1" ht="178.5" x14ac:dyDescent="0.25">
      <c r="A222" s="82">
        <v>216</v>
      </c>
      <c r="B222" s="133" t="s">
        <v>601</v>
      </c>
      <c r="C222" s="133" t="s">
        <v>664</v>
      </c>
      <c r="D222" s="133" t="s">
        <v>354</v>
      </c>
      <c r="E222" s="122" t="s">
        <v>665</v>
      </c>
      <c r="F222" s="125" t="s">
        <v>666</v>
      </c>
      <c r="G222" s="140" t="s">
        <v>125</v>
      </c>
      <c r="H222" s="138" t="s">
        <v>125</v>
      </c>
      <c r="I222" s="133" t="s">
        <v>265</v>
      </c>
      <c r="J222" s="222">
        <v>55</v>
      </c>
      <c r="K222" s="45"/>
      <c r="L222" s="141" t="s">
        <v>3216</v>
      </c>
      <c r="M222" s="137" t="s">
        <v>1122</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2" t="s">
        <v>135</v>
      </c>
      <c r="M225" s="259"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c r="M226" s="259"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c r="M227" s="259"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c r="M228" s="122"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0</v>
      </c>
      <c r="L229" s="222" t="s">
        <v>126</v>
      </c>
      <c r="M229" s="388">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t="s">
        <v>3217</v>
      </c>
      <c r="L230" s="272">
        <v>87.8</v>
      </c>
      <c r="M230" s="269">
        <v>88</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141"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126</v>
      </c>
      <c r="N233" s="85">
        <v>0</v>
      </c>
      <c r="O233" s="230"/>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141" t="s">
        <v>135</v>
      </c>
      <c r="M235" s="218"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2" t="s">
        <v>129</v>
      </c>
      <c r="M237" s="259"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129</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c r="M245" s="259" t="s">
        <v>126</v>
      </c>
      <c r="N245" s="226">
        <v>0</v>
      </c>
      <c r="O245" s="268"/>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c r="M246" s="259"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c r="M248" s="259"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c r="M249" s="259"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407</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c r="M251" s="259"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c r="M252" s="259"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c r="M253" s="259"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c r="M255" s="259" t="s">
        <v>126</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0.95</v>
      </c>
      <c r="L258" s="294">
        <v>0.55000000000000004</v>
      </c>
      <c r="M258" s="295">
        <v>0.2</v>
      </c>
      <c r="N258" s="256">
        <v>0.2</v>
      </c>
      <c r="O258" s="505" t="s">
        <v>3218</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v>172</v>
      </c>
      <c r="L259" s="272">
        <v>2</v>
      </c>
      <c r="M259" s="269">
        <v>2</v>
      </c>
      <c r="N259" s="85">
        <v>0</v>
      </c>
      <c r="O259" s="505" t="s">
        <v>3219</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8</v>
      </c>
      <c r="L260" s="272">
        <v>8</v>
      </c>
      <c r="M260" s="269">
        <v>8</v>
      </c>
      <c r="N260" s="85">
        <v>0</v>
      </c>
      <c r="O260" s="505" t="s">
        <v>3219</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617"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268"/>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268"/>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618" t="s">
        <v>3220</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225"/>
    </row>
    <row r="271" spans="1:15" x14ac:dyDescent="0.25">
      <c r="N271"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9">
    <dataValidation type="list" allowBlank="1" showInputMessage="1" showErrorMessage="1" sqref="N258" xr:uid="{387377EE-F601-438A-B241-E0071AC4558E}">
      <formula1>"0%,20%"</formula1>
    </dataValidation>
    <dataValidation type="list" allowBlank="1" showInputMessage="1" showErrorMessage="1" sqref="N131" xr:uid="{B58D86DB-12AF-4036-A0CD-555B8A570ED7}">
      <formula1>"0%,30%"</formula1>
    </dataValidation>
    <dataValidation type="list" allowBlank="1" showInputMessage="1" showErrorMessage="1" sqref="N100" xr:uid="{8AFAF176-F8BB-40A7-A52A-3268850EE624}">
      <formula1>"0%,20%,39%,50%"</formula1>
    </dataValidation>
    <dataValidation type="whole" allowBlank="1" showInputMessage="1" showErrorMessage="1" sqref="I130 K43 M114 K145 K102 K20 K67:K68 K79 K154 K74 K229 K134 K156 K114:K116 K130:M130" xr:uid="{83DDB2A4-C9FD-42CE-9794-89ADE14C08AD}">
      <formula1>0</formula1>
      <formula2>10000000</formula2>
    </dataValidation>
    <dataValidation type="list" allowBlank="1" showInputMessage="1" showErrorMessage="1" sqref="L94:M97 K135:K138 K140 K147:K149 K45:K56 K223 K157:K160 K178:K183 K196 K198:K211 K232:K234 K244:K249 K169:K176 K251:K255 K226:K228 K152:K153 K155 K218:K221 K214:K216 K114:K115 K94:K101 K163:K166 K103:K112 M114" xr:uid="{34EAA95F-EE70-4D7B-AF83-F005C8848708}">
      <formula1>"SI,NO,NO APLICA"</formula1>
    </dataValidation>
    <dataValidation type="list" allowBlank="1" showInputMessage="1" showErrorMessage="1" sqref="I129 M7:M9 K144:M144 K129:M129 K161:M161 K65:M65 K57:M57 L166 K21:M21 M236:M244 M11:M16 M18:M19 L229 M45:M55 L36:L37 K167:M167 K150:M150 K236:K242 M23:M25 L223:M224 L163:M163 K35:K37 K87:M92 L181:L184 M225:M228 L152:L155 L169 L178:L179 K69:M69 K39:L41 K262:M265 K186:M194 K7:K9 K63:K64 K66 K18:K19 K59 K184 K231 K11:K16 K177 K250 K213 K224:K225 K168 K71:K73 K217 K23:K25 K151 K195 L214:L216 K256:M257" xr:uid="{E1B2E160-1DA6-4972-BC20-07A7E12FDAEE}">
      <formula1>"SI,NO"</formula1>
    </dataValidation>
    <dataValidation allowBlank="1" showInputMessage="1" showErrorMessage="1" sqref="L141:L142" xr:uid="{D602BE97-0A24-4637-8740-C3FEC063706D}"/>
    <dataValidation type="list" allowBlank="1" showInputMessage="1" showErrorMessage="1" sqref="L103:L114 M100:M101 L121:L128 L101 M103:M113 L98:M98 L135:M139" xr:uid="{C366E215-33DE-4902-A06B-D7785BC7E064}">
      <formula1>"SI,NO,NO APLICA,VACIO"</formula1>
    </dataValidation>
    <dataValidation type="list" allowBlank="1" showInputMessage="1" showErrorMessage="1" sqref="L63:M63 L250:L255 M162 L157:L160 M140:M143 M59 L232:M234 M73 L147:M149 M66 L99:M99 M39:M41 M151:M160 M198:M211 M22 M184 M71 L236:L238 M213:M221 M164:M166 M26:M37 M245:M255" xr:uid="{0B823121-A8EB-4400-B0D2-ABA443CA34E6}">
      <formula1>"SI,NO,VACIO"</formula1>
    </dataValidation>
  </dataValidations>
  <hyperlinks>
    <hyperlink ref="O35" display="https://files.conexioncapital.co/assets/public/AGRI-GD-PR-001-PROGRAMA-DE-GESTION-DOCUMENTAL.pdf_x000a__x000a_Se revisó el link, encontrando que el PGD publicado es de 2018. Lo cualno es comprensible si se supone que este IA fue actualziado a comienzos del 2023, segú" xr:uid="{A4F6206E-902A-40BE-9E2B-D3D6D7709A98}"/>
  </hyperlinks>
  <pageMargins left="0.70866141732283472" right="0.70866141732283472" top="0.74803149606299213" bottom="0.74803149606299213" header="0.31496062992125984" footer="0.31496062992125984"/>
  <pageSetup scale="35" orientation="landscape" horizontalDpi="4294967293" verticalDpi="4294967293" r:id="rId1"/>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V91"/>
  <sheetViews>
    <sheetView showGridLines="0" topLeftCell="G1" zoomScale="75" zoomScaleNormal="7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30.1406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0.69500000000000006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+'1027 CA-CA Ver.'!N7</f>
        <v>0.4</v>
      </c>
      <c r="Q2" s="301" t="s">
        <v>778</v>
      </c>
      <c r="R2" s="119" t="s">
        <v>1588</v>
      </c>
      <c r="S2" s="119" t="s">
        <v>1589</v>
      </c>
      <c r="T2" s="119" t="s">
        <v>1590</v>
      </c>
      <c r="U2" s="119" t="s">
        <v>1590</v>
      </c>
      <c r="V2" s="119" t="s">
        <v>1588</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+'1027 CA-CA Ver.'!N11</f>
        <v>0.2</v>
      </c>
      <c r="Q3" s="301" t="s">
        <v>786</v>
      </c>
      <c r="R3" s="119" t="s">
        <v>2212</v>
      </c>
      <c r="S3" s="119" t="s">
        <v>1594</v>
      </c>
      <c r="T3" s="119" t="s">
        <v>3221</v>
      </c>
      <c r="U3" s="119" t="s">
        <v>2991</v>
      </c>
      <c r="V3" s="119" t="s">
        <v>1592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+'1027 CA-CA Ver.'!N17</f>
        <v>0.05</v>
      </c>
      <c r="Q4" s="301" t="s">
        <v>791</v>
      </c>
      <c r="R4" s="119" t="s">
        <v>3222</v>
      </c>
      <c r="S4" s="119" t="s">
        <v>2094</v>
      </c>
      <c r="T4" s="119" t="s">
        <v>1393</v>
      </c>
      <c r="U4" s="119" t="s">
        <v>1134</v>
      </c>
      <c r="V4" s="119" t="s">
        <v>2993</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+'1027 CA-CA Ver.'!N20</f>
        <v>0.15</v>
      </c>
      <c r="Q5" s="301" t="s">
        <v>799</v>
      </c>
      <c r="R5" s="118">
        <v>0.40285714285714286</v>
      </c>
      <c r="S5" s="118">
        <v>0.53142857142857147</v>
      </c>
      <c r="T5" s="118">
        <v>0.24392857142857144</v>
      </c>
      <c r="U5" s="118">
        <v>0.43</v>
      </c>
      <c r="V5" s="301">
        <f>+D91</f>
        <v>0.58655700000000011</v>
      </c>
    </row>
    <row r="6" spans="1:22" ht="15.75"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0.3</v>
      </c>
      <c r="J7" s="1499">
        <f>+I7/H7</f>
        <v>0.3</v>
      </c>
      <c r="K7" s="25" t="s">
        <v>803</v>
      </c>
      <c r="L7" s="25" t="s">
        <v>804</v>
      </c>
      <c r="M7" s="159">
        <v>0.1</v>
      </c>
      <c r="N7" s="160">
        <v>1.0999999999999999E-2</v>
      </c>
      <c r="O7" s="161">
        <f>+'1027 CA-CA Ver.'!N21</f>
        <v>0</v>
      </c>
    </row>
    <row r="8" spans="1:22" x14ac:dyDescent="0.25">
      <c r="A8" s="1426"/>
      <c r="B8" s="1429"/>
      <c r="C8" s="1461"/>
      <c r="D8" s="1458"/>
      <c r="E8" s="1441"/>
      <c r="F8" s="1444"/>
      <c r="G8" s="1504"/>
      <c r="H8" s="1507"/>
      <c r="I8" s="1500"/>
      <c r="J8" s="1500"/>
      <c r="K8" s="26" t="s">
        <v>805</v>
      </c>
      <c r="L8" s="26" t="s">
        <v>806</v>
      </c>
      <c r="M8" s="20">
        <v>0.2</v>
      </c>
      <c r="N8" s="162">
        <v>2.1000000000000001E-2</v>
      </c>
      <c r="O8" s="163">
        <f>+'1027 CA-CA Ver.'!N36</f>
        <v>0</v>
      </c>
    </row>
    <row r="9" spans="1:22" x14ac:dyDescent="0.25">
      <c r="A9" s="1426"/>
      <c r="B9" s="1429"/>
      <c r="C9" s="1461"/>
      <c r="D9" s="1458"/>
      <c r="E9" s="1441"/>
      <c r="F9" s="1444"/>
      <c r="G9" s="1504"/>
      <c r="H9" s="1507"/>
      <c r="I9" s="1500"/>
      <c r="J9" s="1500"/>
      <c r="K9" s="26" t="s">
        <v>807</v>
      </c>
      <c r="L9" s="26" t="s">
        <v>808</v>
      </c>
      <c r="M9" s="20">
        <v>0.4</v>
      </c>
      <c r="N9" s="162">
        <v>4.2000000000000003E-2</v>
      </c>
      <c r="O9" s="163">
        <f>+'1027 CA-CA Ver.'!N38</f>
        <v>0</v>
      </c>
    </row>
    <row r="10" spans="1:22" ht="15.75" thickBot="1" x14ac:dyDescent="0.3">
      <c r="A10" s="1426"/>
      <c r="B10" s="1429"/>
      <c r="C10" s="1461"/>
      <c r="D10" s="1458"/>
      <c r="E10" s="1441"/>
      <c r="F10" s="1444"/>
      <c r="G10" s="1504"/>
      <c r="H10" s="1507"/>
      <c r="I10" s="1500"/>
      <c r="J10" s="1500"/>
      <c r="K10" s="101" t="s">
        <v>809</v>
      </c>
      <c r="L10" s="101" t="s">
        <v>810</v>
      </c>
      <c r="M10" s="164">
        <v>0.3</v>
      </c>
      <c r="N10" s="165">
        <v>3.2000000000000001E-2</v>
      </c>
      <c r="O10" s="166">
        <f>+'1027 CA-CA Ver.'!N43</f>
        <v>0.3</v>
      </c>
    </row>
    <row r="11" spans="1:22" ht="15.75" thickBot="1" x14ac:dyDescent="0.3">
      <c r="A11" s="1426"/>
      <c r="B11" s="1429"/>
      <c r="C11" s="1461"/>
      <c r="D11" s="1458"/>
      <c r="E11" s="1442"/>
      <c r="F11" s="1445"/>
      <c r="G11" s="1505"/>
      <c r="H11" s="1508"/>
      <c r="I11" s="1501"/>
      <c r="J11" s="1502"/>
      <c r="K11" s="97" t="s">
        <v>800</v>
      </c>
      <c r="L11" s="98">
        <f>+O11/M11</f>
        <v>0.3</v>
      </c>
      <c r="M11" s="99">
        <v>1</v>
      </c>
      <c r="N11" s="100">
        <v>0.105</v>
      </c>
      <c r="O11" s="73">
        <f>+O7+O8+O9+O10</f>
        <v>0.3</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v>0.01</v>
      </c>
      <c r="O12" s="161">
        <f>+'1027 CA-CA Ver.'!N57</f>
        <v>0.1</v>
      </c>
    </row>
    <row r="13" spans="1:22" ht="24" x14ac:dyDescent="0.25">
      <c r="A13" s="1426"/>
      <c r="B13" s="1429"/>
      <c r="C13" s="1461"/>
      <c r="D13" s="1458"/>
      <c r="E13" s="1447"/>
      <c r="F13" s="1444"/>
      <c r="G13" s="1504"/>
      <c r="H13" s="1507"/>
      <c r="I13" s="1500"/>
      <c r="J13" s="1500"/>
      <c r="K13" s="26" t="s">
        <v>814</v>
      </c>
      <c r="L13" s="26" t="s">
        <v>815</v>
      </c>
      <c r="M13" s="20">
        <v>0.1</v>
      </c>
      <c r="N13" s="162">
        <v>0.01</v>
      </c>
      <c r="O13" s="163">
        <f>+'1027 CA-CA Ver.'!N59</f>
        <v>0.1</v>
      </c>
    </row>
    <row r="14" spans="1:22" x14ac:dyDescent="0.25">
      <c r="A14" s="1426"/>
      <c r="B14" s="1429"/>
      <c r="C14" s="1461"/>
      <c r="D14" s="1458"/>
      <c r="E14" s="1447"/>
      <c r="F14" s="1444"/>
      <c r="G14" s="1504"/>
      <c r="H14" s="1507"/>
      <c r="I14" s="1500"/>
      <c r="J14" s="1500"/>
      <c r="K14" s="26" t="s">
        <v>816</v>
      </c>
      <c r="L14" s="26" t="s">
        <v>817</v>
      </c>
      <c r="M14" s="20">
        <v>0.5</v>
      </c>
      <c r="N14" s="162">
        <v>0.05</v>
      </c>
      <c r="O14" s="163">
        <v>0.5</v>
      </c>
    </row>
    <row r="15" spans="1:22" ht="15.75" thickBot="1" x14ac:dyDescent="0.3">
      <c r="A15" s="1426"/>
      <c r="B15" s="1429"/>
      <c r="C15" s="1461"/>
      <c r="D15" s="1458"/>
      <c r="E15" s="1447"/>
      <c r="F15" s="1444"/>
      <c r="G15" s="1504"/>
      <c r="H15" s="1507"/>
      <c r="I15" s="1500"/>
      <c r="J15" s="1500"/>
      <c r="K15" s="101" t="s">
        <v>818</v>
      </c>
      <c r="L15" s="101" t="s">
        <v>819</v>
      </c>
      <c r="M15" s="164">
        <v>0.3</v>
      </c>
      <c r="N15" s="165">
        <v>0.03</v>
      </c>
      <c r="O15" s="166">
        <f>+'1027 CA-CA Ver.'!N63</f>
        <v>0.3</v>
      </c>
    </row>
    <row r="16" spans="1:22" ht="15.75" thickBot="1" x14ac:dyDescent="0.3">
      <c r="A16" s="1427"/>
      <c r="B16" s="1430"/>
      <c r="C16" s="1462"/>
      <c r="D16" s="1464"/>
      <c r="E16" s="1448"/>
      <c r="F16" s="1445"/>
      <c r="G16" s="1505"/>
      <c r="H16" s="1508"/>
      <c r="I16" s="1501"/>
      <c r="J16" s="1502"/>
      <c r="K16" s="97" t="s">
        <v>800</v>
      </c>
      <c r="L16" s="98">
        <f>+O16/M16</f>
        <v>1</v>
      </c>
      <c r="M16" s="99">
        <v>1</v>
      </c>
      <c r="N16" s="100">
        <v>0.105</v>
      </c>
      <c r="O16" s="73">
        <f>+O12+O13+O14+O15</f>
        <v>1</v>
      </c>
    </row>
    <row r="17" spans="1:15" ht="15" customHeight="1" x14ac:dyDescent="0.25">
      <c r="A17" s="1449">
        <v>2</v>
      </c>
      <c r="B17" s="1451" t="s">
        <v>820</v>
      </c>
      <c r="C17" s="1454">
        <v>0.55000000000000004</v>
      </c>
      <c r="D17" s="1457">
        <f>+(G17*J17)+(G21*J21)+(G27*J27)+(G31*J31)+(G38*J38)+(G46*J46)+(G54*J54)</f>
        <v>0.58750000000000002</v>
      </c>
      <c r="E17" s="1440" t="s">
        <v>821</v>
      </c>
      <c r="F17" s="1443" t="s">
        <v>294</v>
      </c>
      <c r="G17" s="1503">
        <v>0.15</v>
      </c>
      <c r="H17" s="1506">
        <f>+M20</f>
        <v>1</v>
      </c>
      <c r="I17" s="1509">
        <f>+O20</f>
        <v>0.71666666666666667</v>
      </c>
      <c r="J17" s="1512">
        <f>+I17/H17</f>
        <v>0.71666666666666667</v>
      </c>
      <c r="K17" s="25" t="s">
        <v>822</v>
      </c>
      <c r="L17" s="25" t="s">
        <v>804</v>
      </c>
      <c r="M17" s="167">
        <v>0.1</v>
      </c>
      <c r="N17" s="168">
        <f>+M17*G$17*C$17</f>
        <v>8.2500000000000004E-3</v>
      </c>
      <c r="O17" s="169">
        <f>+'1027 CA-CA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+'1027 CA-CA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+'1027 CA-CA Ver.'!N68</f>
        <v>0.56666666666666665</v>
      </c>
    </row>
    <row r="20" spans="1:15" ht="15.75" thickBot="1" x14ac:dyDescent="0.3">
      <c r="A20" s="1441"/>
      <c r="B20" s="1452"/>
      <c r="C20" s="1455"/>
      <c r="D20" s="1458"/>
      <c r="E20" s="1442"/>
      <c r="F20" s="1445"/>
      <c r="G20" s="1505"/>
      <c r="H20" s="1508"/>
      <c r="I20" s="1511"/>
      <c r="J20" s="1514"/>
      <c r="K20" s="97" t="s">
        <v>800</v>
      </c>
      <c r="L20" s="98">
        <f>+O20/M20</f>
        <v>0.71666666666666667</v>
      </c>
      <c r="M20" s="99">
        <f>SUM(M17:M19)</f>
        <v>1</v>
      </c>
      <c r="N20" s="100">
        <f>SUM(N17:N19)</f>
        <v>8.2500000000000004E-2</v>
      </c>
      <c r="O20" s="174">
        <f>+O17+O18+O19</f>
        <v>0.71666666666666667</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+'1027 CA-CA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+'1027 CA-CA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+'1027 CA-CA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+'1027 CA-CA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+'1027 CA-CA Ver.'!N102</f>
        <v>0</v>
      </c>
    </row>
    <row r="26" spans="1:15" ht="15.75"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0.7</v>
      </c>
      <c r="J27" s="1499">
        <f>+I27/H27</f>
        <v>0.7</v>
      </c>
      <c r="K27" s="28" t="s">
        <v>840</v>
      </c>
      <c r="L27" s="28" t="s">
        <v>841</v>
      </c>
      <c r="M27" s="179">
        <v>0.1</v>
      </c>
      <c r="N27" s="180">
        <f>+M27*G$27*C$17</f>
        <v>1.1000000000000003E-2</v>
      </c>
      <c r="O27" s="177">
        <f>+'1027 CA-CA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+'1027 CA-CA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+'1027 CA-CA Ver.'!N131</f>
        <v>0</v>
      </c>
    </row>
    <row r="30" spans="1:15" ht="15.75" thickBot="1" x14ac:dyDescent="0.3">
      <c r="A30" s="1441"/>
      <c r="B30" s="1452"/>
      <c r="C30" s="1455"/>
      <c r="D30" s="1458"/>
      <c r="E30" s="1442"/>
      <c r="F30" s="1445"/>
      <c r="G30" s="1505"/>
      <c r="H30" s="1508"/>
      <c r="I30" s="1501"/>
      <c r="J30" s="1502"/>
      <c r="K30" s="97" t="s">
        <v>800</v>
      </c>
      <c r="L30" s="98">
        <f>+O30/M30</f>
        <v>0.7</v>
      </c>
      <c r="M30" s="99">
        <f>SUM(M27:M29)</f>
        <v>1</v>
      </c>
      <c r="N30" s="100">
        <f>SUM(N27:N29)</f>
        <v>0.11000000000000001</v>
      </c>
      <c r="O30" s="174">
        <f>+O27+O28+O29</f>
        <v>0.7</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+'1027 CA-CA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+'1027 CA-CA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+'1027 CA-CA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+'1027 CA-CA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+'1027 CA-CA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+'1027 CA-CA 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+'1027 CA-CA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+'1027 CA-CA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+'1027 CA-CA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+'1027 CA-CA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+'1027 CA-CA Ver.'!N244</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+'1027 CA-CA Ver.'!N249</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+'1027 CA-CA Ver.'!N254</f>
        <v>0</v>
      </c>
    </row>
    <row r="45" spans="1:15" ht="15.75" thickBot="1" x14ac:dyDescent="0.3">
      <c r="A45" s="1441"/>
      <c r="B45" s="1452"/>
      <c r="C45" s="1455"/>
      <c r="D45" s="1458"/>
      <c r="E45" s="1442"/>
      <c r="F45" s="1445"/>
      <c r="G45" s="1505"/>
      <c r="H45" s="1508"/>
      <c r="I45" s="1501"/>
      <c r="J45" s="1502"/>
      <c r="K45" s="97" t="s">
        <v>800</v>
      </c>
      <c r="L45" s="98">
        <f>+O45/M45</f>
        <v>0.55000000000000016</v>
      </c>
      <c r="M45" s="99">
        <f>SUM(M38:M44)</f>
        <v>0.99999999999999989</v>
      </c>
      <c r="N45" s="100">
        <f>SUM(N38:N41)</f>
        <v>0.11000000000000001</v>
      </c>
      <c r="O45" s="174">
        <f>+O38+O39+O40+O41+O42+O43+O44</f>
        <v>0.55000000000000004</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+'1027 CA-CA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+'1027 CA-CA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+'1027 CA-CA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+('1027 CA-CA Ver.'!N178+'1027 CA-CA Ver.'!N179)</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+('1027 CA-CA Ver.'!N179+'1027 CA-CA Ver.'!N180)</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+'1027 CA-CA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+'1027 CA-CA Ver.'!N184</f>
        <v>0.1</v>
      </c>
    </row>
    <row r="53" spans="1:15" ht="15.75"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0.25</v>
      </c>
      <c r="J54" s="1519">
        <f>+I54/H54</f>
        <v>0.25</v>
      </c>
      <c r="K54" s="28" t="s">
        <v>891</v>
      </c>
      <c r="L54" s="28" t="s">
        <v>581</v>
      </c>
      <c r="M54" s="180">
        <v>0.125</v>
      </c>
      <c r="N54" s="176">
        <f>+M54*G$54*C$17</f>
        <v>6.8750000000000009E-3</v>
      </c>
      <c r="O54" s="177">
        <f>+'1027 CA-CA 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+'1027 CA-CA Ver.'!N187</f>
        <v>0</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+'1027 CA-CA Ver.'!N188</f>
        <v>0</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+'1027 CA-CA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+'1027 CA-CA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+'1027 CA-CA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+'1027 CA-CA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+'1027 CA-CA Ver.'!N193</f>
        <v>0</v>
      </c>
    </row>
    <row r="62" spans="1:15" ht="15.75" thickBot="1" x14ac:dyDescent="0.3">
      <c r="A62" s="1450"/>
      <c r="B62" s="1453"/>
      <c r="C62" s="1456"/>
      <c r="D62" s="1459"/>
      <c r="E62" s="1450"/>
      <c r="F62" s="1477"/>
      <c r="G62" s="1525"/>
      <c r="H62" s="1527"/>
      <c r="I62" s="1530"/>
      <c r="J62" s="1521"/>
      <c r="K62" s="97" t="s">
        <v>800</v>
      </c>
      <c r="L62" s="98">
        <f>+O62/M62</f>
        <v>0.25</v>
      </c>
      <c r="M62" s="99">
        <f>SUM(M54:M61)</f>
        <v>1</v>
      </c>
      <c r="N62" s="100">
        <f>SUM(N54:N61)</f>
        <v>5.5E-2</v>
      </c>
      <c r="O62" s="174">
        <f>+O54+O55+O56+O57+O58+O59+O60+O61</f>
        <v>0.25</v>
      </c>
    </row>
    <row r="63" spans="1:15" ht="15" customHeight="1" x14ac:dyDescent="0.25">
      <c r="A63" s="1440">
        <v>3</v>
      </c>
      <c r="B63" s="1484" t="s">
        <v>899</v>
      </c>
      <c r="C63" s="1486">
        <v>0.1</v>
      </c>
      <c r="D63" s="1488">
        <f>+(J63*G63)+(J82*G82)+(J83*G83)+(J84*G84)</f>
        <v>4.9319999999999996E-2</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+'1027 CA-CA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+'1027 CA-CA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+'1027 CA-CA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+'1027 CA-CA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+'1027 CA-CA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+'1027 CA-CA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+'1027 CA-CA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+'1027 CA-CA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+'1027 CA-CA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+'1027 CA-CA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+'1027 CA-CA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+'1027 CA-CA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+'1027 CA-CA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+'1027 CA-CA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+'1027 CA-CA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+'1027 CA-CA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+'1027 CA-CA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+'1027 CA-CA 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24.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+'1027 CA-CA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+'1027 CA-CA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+'1027 CA-CA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+'1027 CA-CA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+'1027 CA-CA Ver.'!N264</f>
        <v>0.3</v>
      </c>
    </row>
    <row r="91" spans="1:15" x14ac:dyDescent="0.25">
      <c r="C91" s="199">
        <v>2022</v>
      </c>
      <c r="D91" s="200">
        <f>+(C2*D2)+(C17*D17)+(C63*D63)+(C85*D85)</f>
        <v>0.58655700000000011</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theme="0"/>
  </sheetPr>
  <dimension ref="A1:P274"/>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9.710937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46.71093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c r="G2" s="1544"/>
      <c r="H2" s="1544"/>
      <c r="I2" s="1544"/>
      <c r="J2" s="1544"/>
      <c r="K2" s="1544"/>
      <c r="L2" s="1543"/>
      <c r="M2" s="1543"/>
      <c r="N2" s="1543"/>
      <c r="O2" s="1543"/>
    </row>
    <row r="3" spans="1:15" s="24" customFormat="1" ht="18.75" customHeight="1" x14ac:dyDescent="0.25">
      <c r="A3" s="1541" t="s">
        <v>101</v>
      </c>
      <c r="B3" s="1541"/>
      <c r="C3" s="1541"/>
      <c r="D3" s="1541"/>
      <c r="E3" s="1541"/>
      <c r="F3" s="1544"/>
      <c r="G3" s="1544"/>
      <c r="H3" s="1544"/>
      <c r="I3" s="1544"/>
      <c r="J3" s="1544"/>
      <c r="K3" s="1544"/>
      <c r="L3" s="1543"/>
      <c r="M3" s="1543"/>
      <c r="N3" s="1543"/>
      <c r="O3" s="1543"/>
    </row>
    <row r="4" spans="1:15" s="24" customFormat="1" ht="18.75" customHeight="1" x14ac:dyDescent="0.25">
      <c r="A4" s="1541" t="s">
        <v>102</v>
      </c>
      <c r="B4" s="1541"/>
      <c r="C4" s="1541"/>
      <c r="D4" s="1541"/>
      <c r="E4" s="1541"/>
      <c r="F4" s="1544"/>
      <c r="G4" s="1544"/>
      <c r="H4" s="1544"/>
      <c r="I4" s="1544"/>
      <c r="J4" s="1544"/>
      <c r="K4" s="1544"/>
      <c r="L4" s="1543"/>
      <c r="M4" s="1543"/>
      <c r="N4" s="1543"/>
      <c r="O4" s="1543"/>
    </row>
    <row r="5" spans="1:15" s="24" customFormat="1" ht="18.75" customHeight="1" x14ac:dyDescent="0.25">
      <c r="A5" s="1541" t="s">
        <v>103</v>
      </c>
      <c r="B5" s="1541"/>
      <c r="C5" s="1541"/>
      <c r="D5" s="1541"/>
      <c r="E5" s="1541"/>
      <c r="F5" s="1544"/>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483" t="s">
        <v>129</v>
      </c>
      <c r="L7" s="223" t="s">
        <v>125</v>
      </c>
      <c r="M7" s="137" t="s">
        <v>129</v>
      </c>
      <c r="N7" s="1537">
        <v>0.4</v>
      </c>
      <c r="O7" s="225"/>
    </row>
    <row r="8" spans="1:15" s="4" customFormat="1" ht="89.25" customHeight="1" x14ac:dyDescent="0.25">
      <c r="A8" s="82">
        <v>2</v>
      </c>
      <c r="B8" s="133" t="s">
        <v>120</v>
      </c>
      <c r="C8" s="133" t="s">
        <v>121</v>
      </c>
      <c r="D8" s="133" t="s">
        <v>122</v>
      </c>
      <c r="E8" s="122">
        <v>2</v>
      </c>
      <c r="F8" s="125" t="s">
        <v>128</v>
      </c>
      <c r="G8" s="1405"/>
      <c r="H8" s="1405"/>
      <c r="I8" s="133" t="s">
        <v>124</v>
      </c>
      <c r="J8" s="222" t="s">
        <v>125</v>
      </c>
      <c r="K8" s="483" t="s">
        <v>129</v>
      </c>
      <c r="L8" s="223" t="s">
        <v>125</v>
      </c>
      <c r="M8" s="137" t="s">
        <v>129</v>
      </c>
      <c r="N8" s="1538"/>
      <c r="O8" s="225"/>
    </row>
    <row r="9" spans="1:15" s="4" customFormat="1" ht="76.5" x14ac:dyDescent="0.25">
      <c r="A9" s="82">
        <v>3</v>
      </c>
      <c r="B9" s="133" t="s">
        <v>120</v>
      </c>
      <c r="C9" s="133" t="s">
        <v>121</v>
      </c>
      <c r="D9" s="133" t="s">
        <v>122</v>
      </c>
      <c r="E9" s="122">
        <v>3</v>
      </c>
      <c r="F9" s="125" t="s">
        <v>131</v>
      </c>
      <c r="G9" s="1422">
        <v>2</v>
      </c>
      <c r="H9" s="138" t="s">
        <v>125</v>
      </c>
      <c r="I9" s="133" t="s">
        <v>124</v>
      </c>
      <c r="J9" s="222" t="s">
        <v>125</v>
      </c>
      <c r="K9" s="483" t="s">
        <v>129</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483" t="s">
        <v>129</v>
      </c>
      <c r="L11" s="223" t="s">
        <v>125</v>
      </c>
      <c r="M11" s="137"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483"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483"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483"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483"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483" t="s">
        <v>126</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483"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48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5">
        <v>4</v>
      </c>
      <c r="L20" s="223" t="s">
        <v>125</v>
      </c>
      <c r="M20" s="227">
        <v>7</v>
      </c>
      <c r="N20" s="226">
        <v>0.15</v>
      </c>
      <c r="O20" s="225"/>
    </row>
    <row r="21" spans="1:15" s="4" customFormat="1" ht="63.75" x14ac:dyDescent="0.25">
      <c r="A21" s="82">
        <v>15</v>
      </c>
      <c r="B21" s="133" t="s">
        <v>120</v>
      </c>
      <c r="C21" s="133" t="s">
        <v>161</v>
      </c>
      <c r="D21" s="133" t="s">
        <v>149</v>
      </c>
      <c r="E21" s="122">
        <v>6</v>
      </c>
      <c r="F21" s="125" t="s">
        <v>162</v>
      </c>
      <c r="G21" s="140">
        <v>5</v>
      </c>
      <c r="H21" s="139">
        <v>0.1</v>
      </c>
      <c r="I21" s="133" t="s">
        <v>124</v>
      </c>
      <c r="J21" s="222">
        <v>1</v>
      </c>
      <c r="K21" s="483" t="s">
        <v>126</v>
      </c>
      <c r="L21" s="141" t="s">
        <v>126</v>
      </c>
      <c r="M21" s="137" t="s">
        <v>126</v>
      </c>
      <c r="N21" s="226">
        <v>0</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c r="L22" s="223" t="s">
        <v>125</v>
      </c>
      <c r="M22" s="224" t="s">
        <v>407</v>
      </c>
      <c r="N22" s="85">
        <v>0</v>
      </c>
      <c r="O22" s="225"/>
    </row>
    <row r="23" spans="1:15" s="4" customFormat="1" ht="63.75" x14ac:dyDescent="0.25">
      <c r="A23" s="82">
        <v>17</v>
      </c>
      <c r="B23" s="133" t="s">
        <v>120</v>
      </c>
      <c r="C23" s="133" t="s">
        <v>161</v>
      </c>
      <c r="D23" s="133" t="s">
        <v>149</v>
      </c>
      <c r="E23" s="122" t="s">
        <v>169</v>
      </c>
      <c r="F23" s="125" t="s">
        <v>170</v>
      </c>
      <c r="G23" s="140" t="s">
        <v>125</v>
      </c>
      <c r="H23" s="138" t="s">
        <v>125</v>
      </c>
      <c r="I23" s="133" t="s">
        <v>124</v>
      </c>
      <c r="J23" s="222" t="s">
        <v>125</v>
      </c>
      <c r="K23" s="483" t="s">
        <v>129</v>
      </c>
      <c r="L23" s="223" t="s">
        <v>125</v>
      </c>
      <c r="M23" s="224" t="s">
        <v>129</v>
      </c>
      <c r="N23" s="85">
        <v>0</v>
      </c>
      <c r="O23" s="225"/>
    </row>
    <row r="24" spans="1:15" s="4" customFormat="1" ht="63.75" x14ac:dyDescent="0.25">
      <c r="A24" s="82">
        <v>18</v>
      </c>
      <c r="B24" s="133" t="s">
        <v>120</v>
      </c>
      <c r="C24" s="133" t="s">
        <v>161</v>
      </c>
      <c r="D24" s="133" t="s">
        <v>149</v>
      </c>
      <c r="E24" s="122" t="s">
        <v>172</v>
      </c>
      <c r="F24" s="125" t="s">
        <v>173</v>
      </c>
      <c r="G24" s="140" t="s">
        <v>125</v>
      </c>
      <c r="H24" s="138" t="s">
        <v>125</v>
      </c>
      <c r="I24" s="133" t="s">
        <v>124</v>
      </c>
      <c r="J24" s="222" t="s">
        <v>125</v>
      </c>
      <c r="K24" s="483" t="s">
        <v>129</v>
      </c>
      <c r="L24" s="223" t="s">
        <v>125</v>
      </c>
      <c r="M24" s="224" t="s">
        <v>129</v>
      </c>
      <c r="N24" s="85">
        <v>0</v>
      </c>
      <c r="O24" s="225"/>
    </row>
    <row r="25" spans="1:15" s="4" customFormat="1" ht="63.75" x14ac:dyDescent="0.25">
      <c r="A25" s="82">
        <v>19</v>
      </c>
      <c r="B25" s="133" t="s">
        <v>120</v>
      </c>
      <c r="C25" s="133" t="s">
        <v>161</v>
      </c>
      <c r="D25" s="133" t="s">
        <v>149</v>
      </c>
      <c r="E25" s="122" t="s">
        <v>175</v>
      </c>
      <c r="F25" s="125" t="s">
        <v>176</v>
      </c>
      <c r="G25" s="140" t="s">
        <v>125</v>
      </c>
      <c r="H25" s="138" t="s">
        <v>125</v>
      </c>
      <c r="I25" s="133" t="s">
        <v>177</v>
      </c>
      <c r="J25" s="228" t="s">
        <v>125</v>
      </c>
      <c r="K25" s="483"/>
      <c r="L25" s="223" t="s">
        <v>125</v>
      </c>
      <c r="M25" s="224" t="s">
        <v>407</v>
      </c>
      <c r="N25" s="229">
        <v>0</v>
      </c>
      <c r="O25" s="230" t="s">
        <v>562</v>
      </c>
    </row>
    <row r="26" spans="1:15" s="4" customFormat="1" ht="63.75" x14ac:dyDescent="0.25">
      <c r="A26" s="82">
        <v>20</v>
      </c>
      <c r="B26" s="133" t="s">
        <v>120</v>
      </c>
      <c r="C26" s="133" t="s">
        <v>161</v>
      </c>
      <c r="D26" s="133" t="s">
        <v>149</v>
      </c>
      <c r="E26" s="122" t="s">
        <v>179</v>
      </c>
      <c r="F26" s="125" t="s">
        <v>180</v>
      </c>
      <c r="G26" s="140" t="s">
        <v>125</v>
      </c>
      <c r="H26" s="138" t="s">
        <v>125</v>
      </c>
      <c r="I26" s="133" t="s">
        <v>177</v>
      </c>
      <c r="J26" s="222" t="s">
        <v>125</v>
      </c>
      <c r="K26" s="483"/>
      <c r="L26" s="223" t="s">
        <v>125</v>
      </c>
      <c r="M26" s="224" t="s">
        <v>407</v>
      </c>
      <c r="N26" s="85">
        <v>0</v>
      </c>
      <c r="O26" s="225"/>
    </row>
    <row r="27" spans="1:15" s="4" customFormat="1" ht="63.75" x14ac:dyDescent="0.25">
      <c r="A27" s="82">
        <v>21</v>
      </c>
      <c r="B27" s="133" t="s">
        <v>120</v>
      </c>
      <c r="C27" s="133" t="s">
        <v>161</v>
      </c>
      <c r="D27" s="133" t="s">
        <v>149</v>
      </c>
      <c r="E27" s="122" t="s">
        <v>182</v>
      </c>
      <c r="F27" s="125" t="s">
        <v>183</v>
      </c>
      <c r="G27" s="140" t="s">
        <v>125</v>
      </c>
      <c r="H27" s="138" t="s">
        <v>125</v>
      </c>
      <c r="I27" s="133" t="s">
        <v>177</v>
      </c>
      <c r="J27" s="222" t="s">
        <v>125</v>
      </c>
      <c r="K27" s="483"/>
      <c r="L27" s="223" t="s">
        <v>125</v>
      </c>
      <c r="M27" s="224" t="s">
        <v>407</v>
      </c>
      <c r="N27" s="85">
        <v>0</v>
      </c>
      <c r="O27" s="225"/>
    </row>
    <row r="28" spans="1:15" s="4" customFormat="1" ht="63.75" x14ac:dyDescent="0.25">
      <c r="A28" s="82">
        <v>22</v>
      </c>
      <c r="B28" s="133" t="s">
        <v>120</v>
      </c>
      <c r="C28" s="133" t="s">
        <v>161</v>
      </c>
      <c r="D28" s="133" t="s">
        <v>149</v>
      </c>
      <c r="E28" s="122" t="s">
        <v>185</v>
      </c>
      <c r="F28" s="125" t="s">
        <v>186</v>
      </c>
      <c r="G28" s="140" t="s">
        <v>125</v>
      </c>
      <c r="H28" s="138" t="s">
        <v>125</v>
      </c>
      <c r="I28" s="133" t="s">
        <v>177</v>
      </c>
      <c r="J28" s="222" t="s">
        <v>125</v>
      </c>
      <c r="K28" s="483"/>
      <c r="L28" s="223" t="s">
        <v>125</v>
      </c>
      <c r="M28" s="224" t="s">
        <v>407</v>
      </c>
      <c r="N28" s="85">
        <v>0</v>
      </c>
      <c r="O28" s="225"/>
    </row>
    <row r="29" spans="1:15" s="4" customFormat="1" ht="63.75" x14ac:dyDescent="0.25">
      <c r="A29" s="82">
        <v>23</v>
      </c>
      <c r="B29" s="133" t="s">
        <v>120</v>
      </c>
      <c r="C29" s="133" t="s">
        <v>161</v>
      </c>
      <c r="D29" s="133" t="s">
        <v>149</v>
      </c>
      <c r="E29" s="122" t="s">
        <v>188</v>
      </c>
      <c r="F29" s="125" t="s">
        <v>189</v>
      </c>
      <c r="G29" s="140" t="s">
        <v>125</v>
      </c>
      <c r="H29" s="138" t="s">
        <v>125</v>
      </c>
      <c r="I29" s="133" t="s">
        <v>177</v>
      </c>
      <c r="J29" s="222" t="s">
        <v>125</v>
      </c>
      <c r="K29" s="483"/>
      <c r="L29" s="223" t="s">
        <v>125</v>
      </c>
      <c r="M29" s="224" t="s">
        <v>407</v>
      </c>
      <c r="N29" s="85">
        <v>0</v>
      </c>
      <c r="O29" s="225"/>
    </row>
    <row r="30" spans="1:15" s="4" customFormat="1" ht="63.75" x14ac:dyDescent="0.25">
      <c r="A30" s="82">
        <v>24</v>
      </c>
      <c r="B30" s="133" t="s">
        <v>120</v>
      </c>
      <c r="C30" s="133" t="s">
        <v>161</v>
      </c>
      <c r="D30" s="133" t="s">
        <v>149</v>
      </c>
      <c r="E30" s="122" t="s">
        <v>190</v>
      </c>
      <c r="F30" s="125" t="s">
        <v>191</v>
      </c>
      <c r="G30" s="140" t="s">
        <v>125</v>
      </c>
      <c r="H30" s="138" t="s">
        <v>125</v>
      </c>
      <c r="I30" s="133" t="s">
        <v>177</v>
      </c>
      <c r="J30" s="222" t="s">
        <v>125</v>
      </c>
      <c r="K30" s="483"/>
      <c r="L30" s="223" t="s">
        <v>125</v>
      </c>
      <c r="M30" s="224" t="s">
        <v>407</v>
      </c>
      <c r="N30" s="85">
        <v>0</v>
      </c>
      <c r="O30" s="225"/>
    </row>
    <row r="31" spans="1:15" s="4" customFormat="1" ht="63.75" x14ac:dyDescent="0.25">
      <c r="A31" s="82">
        <v>25</v>
      </c>
      <c r="B31" s="133" t="s">
        <v>120</v>
      </c>
      <c r="C31" s="133" t="s">
        <v>161</v>
      </c>
      <c r="D31" s="133" t="s">
        <v>149</v>
      </c>
      <c r="E31" s="122" t="s">
        <v>193</v>
      </c>
      <c r="F31" s="125" t="s">
        <v>194</v>
      </c>
      <c r="G31" s="140" t="s">
        <v>125</v>
      </c>
      <c r="H31" s="138" t="s">
        <v>125</v>
      </c>
      <c r="I31" s="133" t="s">
        <v>177</v>
      </c>
      <c r="J31" s="222" t="s">
        <v>125</v>
      </c>
      <c r="K31" s="483"/>
      <c r="L31" s="223" t="s">
        <v>125</v>
      </c>
      <c r="M31" s="224" t="s">
        <v>407</v>
      </c>
      <c r="N31" s="85">
        <v>0</v>
      </c>
      <c r="O31" s="225"/>
    </row>
    <row r="32" spans="1:15" s="4" customFormat="1" ht="63.75" x14ac:dyDescent="0.25">
      <c r="A32" s="82">
        <v>26</v>
      </c>
      <c r="B32" s="133" t="s">
        <v>120</v>
      </c>
      <c r="C32" s="133" t="s">
        <v>161</v>
      </c>
      <c r="D32" s="133" t="s">
        <v>149</v>
      </c>
      <c r="E32" s="122" t="s">
        <v>195</v>
      </c>
      <c r="F32" s="125" t="s">
        <v>196</v>
      </c>
      <c r="G32" s="140" t="s">
        <v>125</v>
      </c>
      <c r="H32" s="138" t="s">
        <v>125</v>
      </c>
      <c r="I32" s="133" t="s">
        <v>177</v>
      </c>
      <c r="J32" s="222" t="s">
        <v>125</v>
      </c>
      <c r="K32" s="483"/>
      <c r="L32" s="223" t="s">
        <v>125</v>
      </c>
      <c r="M32" s="224" t="s">
        <v>407</v>
      </c>
      <c r="N32" s="85">
        <v>0</v>
      </c>
      <c r="O32" s="225"/>
    </row>
    <row r="33" spans="1:15" s="4" customFormat="1" ht="63.75" x14ac:dyDescent="0.25">
      <c r="A33" s="82">
        <v>27</v>
      </c>
      <c r="B33" s="133" t="s">
        <v>120</v>
      </c>
      <c r="C33" s="133" t="s">
        <v>161</v>
      </c>
      <c r="D33" s="133" t="s">
        <v>149</v>
      </c>
      <c r="E33" s="122" t="s">
        <v>198</v>
      </c>
      <c r="F33" s="125" t="s">
        <v>199</v>
      </c>
      <c r="G33" s="140" t="s">
        <v>125</v>
      </c>
      <c r="H33" s="138" t="s">
        <v>125</v>
      </c>
      <c r="I33" s="133" t="s">
        <v>177</v>
      </c>
      <c r="J33" s="222" t="s">
        <v>125</v>
      </c>
      <c r="K33" s="483"/>
      <c r="L33" s="223" t="s">
        <v>125</v>
      </c>
      <c r="M33" s="224" t="s">
        <v>407</v>
      </c>
      <c r="N33" s="85">
        <v>0</v>
      </c>
      <c r="O33" s="225"/>
    </row>
    <row r="34" spans="1:15" s="4" customFormat="1" ht="63.75" x14ac:dyDescent="0.25">
      <c r="A34" s="82">
        <v>28</v>
      </c>
      <c r="B34" s="133" t="s">
        <v>120</v>
      </c>
      <c r="C34" s="133" t="s">
        <v>161</v>
      </c>
      <c r="D34" s="133" t="s">
        <v>149</v>
      </c>
      <c r="E34" s="122" t="s">
        <v>200</v>
      </c>
      <c r="F34" s="125" t="s">
        <v>201</v>
      </c>
      <c r="G34" s="140" t="s">
        <v>125</v>
      </c>
      <c r="H34" s="138" t="s">
        <v>125</v>
      </c>
      <c r="I34" s="133" t="s">
        <v>166</v>
      </c>
      <c r="J34" s="222" t="s">
        <v>125</v>
      </c>
      <c r="K34" s="5"/>
      <c r="L34" s="223" t="s">
        <v>125</v>
      </c>
      <c r="M34" s="234" t="s">
        <v>407</v>
      </c>
      <c r="N34" s="85">
        <v>0</v>
      </c>
      <c r="O34" s="225"/>
    </row>
    <row r="35" spans="1:15" s="4" customFormat="1" ht="63.75" x14ac:dyDescent="0.25">
      <c r="A35" s="82">
        <v>29</v>
      </c>
      <c r="B35" s="133" t="s">
        <v>120</v>
      </c>
      <c r="C35" s="133" t="s">
        <v>161</v>
      </c>
      <c r="D35" s="133" t="s">
        <v>149</v>
      </c>
      <c r="E35" s="122">
        <v>7</v>
      </c>
      <c r="F35" s="125" t="s">
        <v>205</v>
      </c>
      <c r="G35" s="140" t="s">
        <v>125</v>
      </c>
      <c r="H35" s="138" t="s">
        <v>125</v>
      </c>
      <c r="I35" s="133" t="s">
        <v>177</v>
      </c>
      <c r="J35" s="222" t="s">
        <v>125</v>
      </c>
      <c r="K35" s="483"/>
      <c r="L35" s="223" t="s">
        <v>125</v>
      </c>
      <c r="M35" s="224" t="s">
        <v>407</v>
      </c>
      <c r="N35" s="85">
        <v>0</v>
      </c>
      <c r="O35" s="231"/>
    </row>
    <row r="36" spans="1:15" s="4" customFormat="1" ht="63.75" x14ac:dyDescent="0.25">
      <c r="A36" s="82">
        <v>30</v>
      </c>
      <c r="B36" s="133" t="s">
        <v>120</v>
      </c>
      <c r="C36" s="133" t="s">
        <v>161</v>
      </c>
      <c r="D36" s="133" t="s">
        <v>149</v>
      </c>
      <c r="E36" s="122">
        <v>8</v>
      </c>
      <c r="F36" s="125" t="s">
        <v>207</v>
      </c>
      <c r="G36" s="140">
        <v>6</v>
      </c>
      <c r="H36" s="139">
        <v>0.2</v>
      </c>
      <c r="I36" s="133" t="s">
        <v>177</v>
      </c>
      <c r="J36" s="222">
        <v>2</v>
      </c>
      <c r="K36" s="58"/>
      <c r="L36" s="141" t="s">
        <v>126</v>
      </c>
      <c r="M36" s="224" t="s">
        <v>407</v>
      </c>
      <c r="N36" s="226">
        <v>0</v>
      </c>
      <c r="O36" s="225"/>
    </row>
    <row r="37" spans="1:15" s="4" customFormat="1" ht="63.75" x14ac:dyDescent="0.25">
      <c r="A37" s="82">
        <v>31</v>
      </c>
      <c r="B37" s="133" t="s">
        <v>120</v>
      </c>
      <c r="C37" s="133" t="s">
        <v>161</v>
      </c>
      <c r="D37" s="133" t="s">
        <v>149</v>
      </c>
      <c r="E37" s="122">
        <v>9</v>
      </c>
      <c r="F37" s="125" t="s">
        <v>209</v>
      </c>
      <c r="G37" s="140" t="s">
        <v>125</v>
      </c>
      <c r="H37" s="139">
        <v>0</v>
      </c>
      <c r="I37" s="133" t="s">
        <v>177</v>
      </c>
      <c r="J37" s="222">
        <v>3</v>
      </c>
      <c r="K37" s="483"/>
      <c r="L37" s="141" t="s">
        <v>126</v>
      </c>
      <c r="M37" s="224" t="s">
        <v>407</v>
      </c>
      <c r="N37" s="232">
        <v>0</v>
      </c>
      <c r="O37" s="225"/>
    </row>
    <row r="38" spans="1:15" s="4" customFormat="1" ht="63.75"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224" t="s">
        <v>135</v>
      </c>
      <c r="N38" s="226">
        <v>0</v>
      </c>
      <c r="O38" s="225"/>
    </row>
    <row r="39" spans="1:15" s="4" customFormat="1" ht="63.75" x14ac:dyDescent="0.25">
      <c r="A39" s="82">
        <v>33</v>
      </c>
      <c r="B39" s="133" t="s">
        <v>120</v>
      </c>
      <c r="C39" s="133" t="s">
        <v>161</v>
      </c>
      <c r="D39" s="133" t="s">
        <v>149</v>
      </c>
      <c r="E39" s="122" t="s">
        <v>212</v>
      </c>
      <c r="F39" s="125" t="s">
        <v>213</v>
      </c>
      <c r="G39" s="1422">
        <v>7</v>
      </c>
      <c r="H39" s="138" t="s">
        <v>125</v>
      </c>
      <c r="I39" s="133" t="s">
        <v>177</v>
      </c>
      <c r="J39" s="222" t="s">
        <v>142</v>
      </c>
      <c r="K39" s="483"/>
      <c r="L39" s="141" t="s">
        <v>126</v>
      </c>
      <c r="M39" s="224" t="s">
        <v>407</v>
      </c>
      <c r="N39" s="85">
        <v>0</v>
      </c>
      <c r="O39" s="225"/>
    </row>
    <row r="40" spans="1:15" s="4" customFormat="1" ht="63.75" x14ac:dyDescent="0.25">
      <c r="A40" s="82">
        <v>34</v>
      </c>
      <c r="B40" s="133" t="s">
        <v>120</v>
      </c>
      <c r="C40" s="133" t="s">
        <v>161</v>
      </c>
      <c r="D40" s="133" t="s">
        <v>149</v>
      </c>
      <c r="E40" s="122" t="s">
        <v>215</v>
      </c>
      <c r="F40" s="125" t="s">
        <v>216</v>
      </c>
      <c r="G40" s="1422"/>
      <c r="H40" s="138" t="s">
        <v>125</v>
      </c>
      <c r="I40" s="133" t="s">
        <v>177</v>
      </c>
      <c r="J40" s="222" t="s">
        <v>144</v>
      </c>
      <c r="K40" s="483"/>
      <c r="L40" s="141" t="s">
        <v>126</v>
      </c>
      <c r="M40" s="224" t="s">
        <v>407</v>
      </c>
      <c r="N40" s="85">
        <v>0</v>
      </c>
      <c r="O40" s="225"/>
    </row>
    <row r="41" spans="1:15" s="4" customFormat="1" ht="63.75" x14ac:dyDescent="0.25">
      <c r="A41" s="82">
        <v>35</v>
      </c>
      <c r="B41" s="133" t="s">
        <v>120</v>
      </c>
      <c r="C41" s="133" t="s">
        <v>161</v>
      </c>
      <c r="D41" s="133" t="s">
        <v>149</v>
      </c>
      <c r="E41" s="122" t="s">
        <v>218</v>
      </c>
      <c r="F41" s="125" t="s">
        <v>219</v>
      </c>
      <c r="G41" s="1422"/>
      <c r="H41" s="138" t="s">
        <v>125</v>
      </c>
      <c r="I41" s="133" t="s">
        <v>177</v>
      </c>
      <c r="J41" s="222" t="s">
        <v>146</v>
      </c>
      <c r="K41" s="483"/>
      <c r="L41" s="141" t="s">
        <v>129</v>
      </c>
      <c r="M41" s="224" t="s">
        <v>407</v>
      </c>
      <c r="N41" s="85">
        <v>0</v>
      </c>
      <c r="O41" s="585"/>
    </row>
    <row r="42" spans="1:15" s="4" customFormat="1" ht="63.75" x14ac:dyDescent="0.25">
      <c r="A42" s="82">
        <v>36</v>
      </c>
      <c r="B42" s="133" t="s">
        <v>120</v>
      </c>
      <c r="C42" s="133" t="s">
        <v>161</v>
      </c>
      <c r="D42" s="133" t="s">
        <v>149</v>
      </c>
      <c r="E42" s="122" t="s">
        <v>221</v>
      </c>
      <c r="F42" s="125" t="s">
        <v>222</v>
      </c>
      <c r="G42" s="1405"/>
      <c r="H42" s="138" t="s">
        <v>125</v>
      </c>
      <c r="I42" s="133" t="s">
        <v>166</v>
      </c>
      <c r="J42" s="222" t="s">
        <v>223</v>
      </c>
      <c r="K42" s="483"/>
      <c r="L42" s="233" t="s">
        <v>3223</v>
      </c>
      <c r="M42" s="224" t="s">
        <v>407</v>
      </c>
      <c r="N42" s="85">
        <v>0</v>
      </c>
      <c r="O42" s="225"/>
    </row>
    <row r="43" spans="1:15" s="4" customFormat="1" ht="63.75" x14ac:dyDescent="0.25">
      <c r="A43" s="82">
        <v>37</v>
      </c>
      <c r="B43" s="133" t="s">
        <v>120</v>
      </c>
      <c r="C43" s="133" t="s">
        <v>161</v>
      </c>
      <c r="D43" s="133" t="s">
        <v>149</v>
      </c>
      <c r="E43" s="122">
        <v>11</v>
      </c>
      <c r="F43" s="125" t="s">
        <v>226</v>
      </c>
      <c r="G43" s="1422">
        <v>8</v>
      </c>
      <c r="H43" s="139">
        <v>0.3</v>
      </c>
      <c r="I43" s="133" t="s">
        <v>159</v>
      </c>
      <c r="J43" s="222">
        <v>5</v>
      </c>
      <c r="K43" s="5">
        <v>7</v>
      </c>
      <c r="L43" s="235">
        <v>8</v>
      </c>
      <c r="M43" s="242">
        <v>8</v>
      </c>
      <c r="N43" s="236">
        <v>0.3</v>
      </c>
      <c r="O43" s="225"/>
    </row>
    <row r="44" spans="1:15" s="4" customFormat="1" ht="63.7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234" t="s">
        <v>135</v>
      </c>
      <c r="N44" s="85">
        <v>0</v>
      </c>
      <c r="O44" s="225"/>
    </row>
    <row r="45" spans="1:15" s="4" customFormat="1" ht="63.75" x14ac:dyDescent="0.25">
      <c r="A45" s="82">
        <v>39</v>
      </c>
      <c r="B45" s="133" t="s">
        <v>120</v>
      </c>
      <c r="C45" s="133" t="s">
        <v>161</v>
      </c>
      <c r="D45" s="133" t="s">
        <v>149</v>
      </c>
      <c r="E45" s="122" t="s">
        <v>230</v>
      </c>
      <c r="F45" s="125" t="s">
        <v>231</v>
      </c>
      <c r="G45" s="1422"/>
      <c r="H45" s="138" t="s">
        <v>125</v>
      </c>
      <c r="I45" s="133" t="s">
        <v>124</v>
      </c>
      <c r="J45" s="222" t="s">
        <v>232</v>
      </c>
      <c r="K45" s="483" t="s">
        <v>129</v>
      </c>
      <c r="L45" s="144" t="s">
        <v>129</v>
      </c>
      <c r="M45" s="234" t="s">
        <v>129</v>
      </c>
      <c r="N45" s="85">
        <v>0</v>
      </c>
      <c r="O45" s="225"/>
    </row>
    <row r="46" spans="1:15" s="4" customFormat="1" ht="63.75" x14ac:dyDescent="0.25">
      <c r="A46" s="82">
        <v>40</v>
      </c>
      <c r="B46" s="133" t="s">
        <v>120</v>
      </c>
      <c r="C46" s="133" t="s">
        <v>161</v>
      </c>
      <c r="D46" s="133" t="s">
        <v>149</v>
      </c>
      <c r="E46" s="122" t="s">
        <v>233</v>
      </c>
      <c r="F46" s="125" t="s">
        <v>234</v>
      </c>
      <c r="G46" s="1422"/>
      <c r="H46" s="138" t="s">
        <v>125</v>
      </c>
      <c r="I46" s="133" t="s">
        <v>124</v>
      </c>
      <c r="J46" s="222" t="s">
        <v>235</v>
      </c>
      <c r="K46" s="483" t="s">
        <v>129</v>
      </c>
      <c r="L46" s="144" t="s">
        <v>129</v>
      </c>
      <c r="M46" s="142" t="s">
        <v>129</v>
      </c>
      <c r="N46" s="85">
        <v>0</v>
      </c>
      <c r="O46" s="225"/>
    </row>
    <row r="47" spans="1:15" s="4" customFormat="1" ht="63.75" x14ac:dyDescent="0.25">
      <c r="A47" s="82">
        <v>41</v>
      </c>
      <c r="B47" s="133" t="s">
        <v>120</v>
      </c>
      <c r="C47" s="133" t="s">
        <v>161</v>
      </c>
      <c r="D47" s="133" t="s">
        <v>149</v>
      </c>
      <c r="E47" s="122" t="s">
        <v>236</v>
      </c>
      <c r="F47" s="125" t="s">
        <v>237</v>
      </c>
      <c r="G47" s="1422"/>
      <c r="H47" s="138" t="s">
        <v>125</v>
      </c>
      <c r="I47" s="133" t="s">
        <v>124</v>
      </c>
      <c r="J47" s="222" t="s">
        <v>238</v>
      </c>
      <c r="K47" s="483" t="s">
        <v>126</v>
      </c>
      <c r="L47" s="144" t="s">
        <v>126</v>
      </c>
      <c r="M47" s="142" t="s">
        <v>126</v>
      </c>
      <c r="N47" s="85">
        <v>0</v>
      </c>
      <c r="O47" s="225"/>
    </row>
    <row r="48" spans="1:15" s="4" customFormat="1" ht="63.75" x14ac:dyDescent="0.25">
      <c r="A48" s="82">
        <v>42</v>
      </c>
      <c r="B48" s="133" t="s">
        <v>120</v>
      </c>
      <c r="C48" s="133" t="s">
        <v>161</v>
      </c>
      <c r="D48" s="133" t="s">
        <v>149</v>
      </c>
      <c r="E48" s="122" t="s">
        <v>239</v>
      </c>
      <c r="F48" s="125" t="s">
        <v>240</v>
      </c>
      <c r="G48" s="1422"/>
      <c r="H48" s="138" t="s">
        <v>125</v>
      </c>
      <c r="I48" s="133" t="s">
        <v>124</v>
      </c>
      <c r="J48" s="222" t="s">
        <v>241</v>
      </c>
      <c r="K48" s="483" t="s">
        <v>126</v>
      </c>
      <c r="L48" s="144" t="s">
        <v>126</v>
      </c>
      <c r="M48" s="142" t="s">
        <v>126</v>
      </c>
      <c r="N48" s="85">
        <v>0</v>
      </c>
      <c r="O48" s="225"/>
    </row>
    <row r="49" spans="1:15" s="4" customFormat="1" ht="63.75" x14ac:dyDescent="0.25">
      <c r="A49" s="82">
        <v>43</v>
      </c>
      <c r="B49" s="133" t="s">
        <v>120</v>
      </c>
      <c r="C49" s="133" t="s">
        <v>161</v>
      </c>
      <c r="D49" s="133" t="s">
        <v>149</v>
      </c>
      <c r="E49" s="122" t="s">
        <v>242</v>
      </c>
      <c r="F49" s="125" t="s">
        <v>243</v>
      </c>
      <c r="G49" s="1422"/>
      <c r="H49" s="138" t="s">
        <v>125</v>
      </c>
      <c r="I49" s="133" t="s">
        <v>124</v>
      </c>
      <c r="J49" s="222" t="s">
        <v>244</v>
      </c>
      <c r="K49" s="483" t="s">
        <v>126</v>
      </c>
      <c r="L49" s="144" t="s">
        <v>126</v>
      </c>
      <c r="M49" s="142" t="s">
        <v>126</v>
      </c>
      <c r="N49" s="85">
        <v>0</v>
      </c>
      <c r="O49" s="225"/>
    </row>
    <row r="50" spans="1:15" s="4" customFormat="1" ht="63.75" x14ac:dyDescent="0.25">
      <c r="A50" s="82">
        <v>44</v>
      </c>
      <c r="B50" s="133" t="s">
        <v>120</v>
      </c>
      <c r="C50" s="133" t="s">
        <v>161</v>
      </c>
      <c r="D50" s="133" t="s">
        <v>149</v>
      </c>
      <c r="E50" s="122" t="s">
        <v>245</v>
      </c>
      <c r="F50" s="125" t="s">
        <v>246</v>
      </c>
      <c r="G50" s="1422"/>
      <c r="H50" s="138" t="s">
        <v>125</v>
      </c>
      <c r="I50" s="133" t="s">
        <v>124</v>
      </c>
      <c r="J50" s="222" t="s">
        <v>247</v>
      </c>
      <c r="K50" s="483" t="s">
        <v>126</v>
      </c>
      <c r="L50" s="144" t="s">
        <v>126</v>
      </c>
      <c r="M50" s="142" t="s">
        <v>126</v>
      </c>
      <c r="N50" s="85">
        <v>0</v>
      </c>
      <c r="O50" s="225"/>
    </row>
    <row r="51" spans="1:15" s="4" customFormat="1" ht="63.75" x14ac:dyDescent="0.25">
      <c r="A51" s="82">
        <v>45</v>
      </c>
      <c r="B51" s="133" t="s">
        <v>120</v>
      </c>
      <c r="C51" s="133" t="s">
        <v>161</v>
      </c>
      <c r="D51" s="133" t="s">
        <v>149</v>
      </c>
      <c r="E51" s="122" t="s">
        <v>248</v>
      </c>
      <c r="F51" s="125" t="s">
        <v>249</v>
      </c>
      <c r="G51" s="1422"/>
      <c r="H51" s="138" t="s">
        <v>125</v>
      </c>
      <c r="I51" s="133" t="s">
        <v>124</v>
      </c>
      <c r="J51" s="222" t="s">
        <v>250</v>
      </c>
      <c r="K51" s="483" t="s">
        <v>126</v>
      </c>
      <c r="L51" s="144" t="s">
        <v>129</v>
      </c>
      <c r="M51" s="142" t="s">
        <v>129</v>
      </c>
      <c r="N51" s="85">
        <v>0</v>
      </c>
      <c r="O51" s="225"/>
    </row>
    <row r="52" spans="1:15" s="4" customFormat="1" ht="63.75" x14ac:dyDescent="0.25">
      <c r="A52" s="82">
        <v>46</v>
      </c>
      <c r="B52" s="133" t="s">
        <v>120</v>
      </c>
      <c r="C52" s="133" t="s">
        <v>161</v>
      </c>
      <c r="D52" s="133" t="s">
        <v>149</v>
      </c>
      <c r="E52" s="122" t="s">
        <v>251</v>
      </c>
      <c r="F52" s="125" t="s">
        <v>252</v>
      </c>
      <c r="G52" s="1422"/>
      <c r="H52" s="138" t="s">
        <v>125</v>
      </c>
      <c r="I52" s="133" t="s">
        <v>124</v>
      </c>
      <c r="J52" s="222" t="s">
        <v>253</v>
      </c>
      <c r="K52" s="483" t="s">
        <v>126</v>
      </c>
      <c r="L52" s="144" t="s">
        <v>126</v>
      </c>
      <c r="M52" s="142" t="s">
        <v>126</v>
      </c>
      <c r="N52" s="85">
        <v>0</v>
      </c>
      <c r="O52" s="225"/>
    </row>
    <row r="53" spans="1:15" s="4" customFormat="1" ht="63.75" x14ac:dyDescent="0.25">
      <c r="A53" s="82">
        <v>47</v>
      </c>
      <c r="B53" s="133" t="s">
        <v>120</v>
      </c>
      <c r="C53" s="133" t="s">
        <v>161</v>
      </c>
      <c r="D53" s="133" t="s">
        <v>149</v>
      </c>
      <c r="E53" s="122" t="s">
        <v>254</v>
      </c>
      <c r="F53" s="125" t="s">
        <v>255</v>
      </c>
      <c r="G53" s="1422"/>
      <c r="H53" s="138" t="s">
        <v>125</v>
      </c>
      <c r="I53" s="133" t="s">
        <v>124</v>
      </c>
      <c r="J53" s="222" t="s">
        <v>256</v>
      </c>
      <c r="K53" s="483" t="s">
        <v>129</v>
      </c>
      <c r="L53" s="144" t="s">
        <v>126</v>
      </c>
      <c r="M53" s="142" t="s">
        <v>126</v>
      </c>
      <c r="N53" s="85">
        <v>0</v>
      </c>
      <c r="O53" s="225"/>
    </row>
    <row r="54" spans="1:15" s="4" customFormat="1" ht="63.75" x14ac:dyDescent="0.25">
      <c r="A54" s="82">
        <v>48</v>
      </c>
      <c r="B54" s="133" t="s">
        <v>120</v>
      </c>
      <c r="C54" s="133" t="s">
        <v>161</v>
      </c>
      <c r="D54" s="133" t="s">
        <v>149</v>
      </c>
      <c r="E54" s="122" t="s">
        <v>257</v>
      </c>
      <c r="F54" s="125" t="s">
        <v>258</v>
      </c>
      <c r="G54" s="1422"/>
      <c r="H54" s="138" t="s">
        <v>125</v>
      </c>
      <c r="I54" s="133" t="s">
        <v>124</v>
      </c>
      <c r="J54" s="222" t="s">
        <v>259</v>
      </c>
      <c r="K54" s="483" t="s">
        <v>126</v>
      </c>
      <c r="L54" s="144" t="s">
        <v>126</v>
      </c>
      <c r="M54" s="142" t="s">
        <v>126</v>
      </c>
      <c r="N54" s="85">
        <v>0</v>
      </c>
      <c r="O54" s="225"/>
    </row>
    <row r="55" spans="1:15" s="4" customFormat="1" ht="63.75" x14ac:dyDescent="0.25">
      <c r="A55" s="82">
        <v>49</v>
      </c>
      <c r="B55" s="133" t="s">
        <v>120</v>
      </c>
      <c r="C55" s="133" t="s">
        <v>161</v>
      </c>
      <c r="D55" s="133" t="s">
        <v>149</v>
      </c>
      <c r="E55" s="122" t="s">
        <v>260</v>
      </c>
      <c r="F55" s="125" t="s">
        <v>261</v>
      </c>
      <c r="G55" s="1422"/>
      <c r="H55" s="138" t="s">
        <v>125</v>
      </c>
      <c r="I55" s="133" t="s">
        <v>124</v>
      </c>
      <c r="J55" s="222" t="s">
        <v>262</v>
      </c>
      <c r="K55" s="483" t="s">
        <v>126</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407</v>
      </c>
      <c r="M56" s="142" t="s">
        <v>407</v>
      </c>
      <c r="N56" s="85">
        <v>0</v>
      </c>
      <c r="O56" s="225"/>
    </row>
    <row r="57" spans="1:15" s="4" customFormat="1" ht="63.75" x14ac:dyDescent="0.25">
      <c r="A57" s="82">
        <v>51</v>
      </c>
      <c r="B57" s="133" t="s">
        <v>120</v>
      </c>
      <c r="C57" s="133" t="s">
        <v>268</v>
      </c>
      <c r="D57" s="133" t="s">
        <v>149</v>
      </c>
      <c r="E57" s="122">
        <v>12</v>
      </c>
      <c r="F57" s="125" t="s">
        <v>269</v>
      </c>
      <c r="G57" s="140">
        <v>9</v>
      </c>
      <c r="H57" s="139">
        <v>0.1</v>
      </c>
      <c r="I57" s="133" t="s">
        <v>124</v>
      </c>
      <c r="J57" s="222">
        <v>6</v>
      </c>
      <c r="K57" s="483" t="s">
        <v>126</v>
      </c>
      <c r="L57" s="141" t="s">
        <v>126</v>
      </c>
      <c r="M57" s="619" t="s">
        <v>126</v>
      </c>
      <c r="N57" s="236">
        <v>0</v>
      </c>
      <c r="O57" s="225" t="s">
        <v>3224</v>
      </c>
    </row>
    <row r="58" spans="1:15" s="4" customFormat="1" ht="63.75" x14ac:dyDescent="0.25">
      <c r="A58" s="82">
        <v>52</v>
      </c>
      <c r="B58" s="133" t="s">
        <v>120</v>
      </c>
      <c r="C58" s="133" t="s">
        <v>268</v>
      </c>
      <c r="D58" s="133" t="s">
        <v>149</v>
      </c>
      <c r="E58" s="122" t="s">
        <v>271</v>
      </c>
      <c r="F58" s="125" t="s">
        <v>272</v>
      </c>
      <c r="G58" s="140" t="s">
        <v>125</v>
      </c>
      <c r="H58" s="138" t="s">
        <v>125</v>
      </c>
      <c r="I58" s="133" t="s">
        <v>166</v>
      </c>
      <c r="J58" s="222" t="s">
        <v>125</v>
      </c>
      <c r="K58" s="132"/>
      <c r="L58" s="223" t="s">
        <v>125</v>
      </c>
      <c r="M58" s="142" t="s">
        <v>407</v>
      </c>
      <c r="N58" s="85">
        <v>0</v>
      </c>
      <c r="O58" s="225"/>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483"/>
      <c r="L59" s="223" t="s">
        <v>125</v>
      </c>
      <c r="M59" s="137" t="s">
        <v>407</v>
      </c>
      <c r="N59" s="236">
        <v>0</v>
      </c>
      <c r="O59" s="225"/>
    </row>
    <row r="60" spans="1:15" s="4" customFormat="1" ht="63.75" x14ac:dyDescent="0.25">
      <c r="A60" s="82">
        <v>54</v>
      </c>
      <c r="B60" s="133" t="s">
        <v>120</v>
      </c>
      <c r="C60" s="133" t="s">
        <v>268</v>
      </c>
      <c r="D60" s="133" t="s">
        <v>149</v>
      </c>
      <c r="E60" s="122">
        <v>14</v>
      </c>
      <c r="F60" s="125" t="s">
        <v>277</v>
      </c>
      <c r="G60" s="140" t="s">
        <v>125</v>
      </c>
      <c r="H60" s="138" t="s">
        <v>125</v>
      </c>
      <c r="I60" s="133" t="s">
        <v>278</v>
      </c>
      <c r="J60" s="222">
        <v>7</v>
      </c>
      <c r="K60" s="5"/>
      <c r="L60" s="237">
        <v>0</v>
      </c>
      <c r="M60" s="137" t="s">
        <v>407</v>
      </c>
      <c r="N60" s="85">
        <v>0</v>
      </c>
      <c r="O60" s="225"/>
    </row>
    <row r="61" spans="1:15" s="4" customFormat="1" ht="63.75" x14ac:dyDescent="0.25">
      <c r="A61" s="82">
        <v>55</v>
      </c>
      <c r="B61" s="133" t="s">
        <v>120</v>
      </c>
      <c r="C61" s="133" t="s">
        <v>268</v>
      </c>
      <c r="D61" s="133" t="s">
        <v>149</v>
      </c>
      <c r="E61" s="122">
        <v>15</v>
      </c>
      <c r="F61" s="125" t="s">
        <v>279</v>
      </c>
      <c r="G61" s="140">
        <v>11</v>
      </c>
      <c r="H61" s="138" t="s">
        <v>280</v>
      </c>
      <c r="I61" s="133" t="s">
        <v>278</v>
      </c>
      <c r="J61" s="222">
        <v>8</v>
      </c>
      <c r="K61" s="5"/>
      <c r="L61" s="237">
        <v>0</v>
      </c>
      <c r="M61" s="137" t="s">
        <v>407</v>
      </c>
      <c r="N61" s="85">
        <v>0</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5"/>
      <c r="L62" s="223" t="s">
        <v>125</v>
      </c>
      <c r="M62" s="142" t="s">
        <v>407</v>
      </c>
      <c r="N62" s="85">
        <v>0</v>
      </c>
      <c r="O62" s="225"/>
    </row>
    <row r="63" spans="1:15" s="4" customFormat="1" ht="63.75" x14ac:dyDescent="0.25">
      <c r="A63" s="82">
        <v>57</v>
      </c>
      <c r="B63" s="133" t="s">
        <v>120</v>
      </c>
      <c r="C63" s="133" t="s">
        <v>268</v>
      </c>
      <c r="D63" s="133" t="s">
        <v>149</v>
      </c>
      <c r="E63" s="122">
        <v>17</v>
      </c>
      <c r="F63" s="125" t="s">
        <v>287</v>
      </c>
      <c r="G63" s="140">
        <v>12</v>
      </c>
      <c r="H63" s="139">
        <v>0.3</v>
      </c>
      <c r="I63" s="133" t="s">
        <v>177</v>
      </c>
      <c r="J63" s="222">
        <v>9</v>
      </c>
      <c r="K63" s="483"/>
      <c r="L63" s="141" t="s">
        <v>126</v>
      </c>
      <c r="M63" s="137" t="s">
        <v>407</v>
      </c>
      <c r="N63" s="236">
        <v>0</v>
      </c>
      <c r="O63" s="225"/>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5"/>
      <c r="L64" s="223" t="s">
        <v>125</v>
      </c>
      <c r="M64" s="142" t="s">
        <v>407</v>
      </c>
      <c r="N64" s="85">
        <v>0</v>
      </c>
      <c r="O64" s="225"/>
    </row>
    <row r="65" spans="1:15" s="4" customFormat="1" ht="63.75" x14ac:dyDescent="0.25">
      <c r="A65" s="82">
        <v>59</v>
      </c>
      <c r="B65" s="133" t="s">
        <v>293</v>
      </c>
      <c r="C65" s="133" t="s">
        <v>294</v>
      </c>
      <c r="D65" s="133" t="s">
        <v>295</v>
      </c>
      <c r="E65" s="122">
        <v>18</v>
      </c>
      <c r="F65" s="125" t="s">
        <v>296</v>
      </c>
      <c r="G65" s="140">
        <v>13</v>
      </c>
      <c r="H65" s="139">
        <v>0.1</v>
      </c>
      <c r="I65" s="133" t="s">
        <v>124</v>
      </c>
      <c r="J65" s="222">
        <v>12</v>
      </c>
      <c r="K65" s="483" t="s">
        <v>129</v>
      </c>
      <c r="L65" s="141" t="s">
        <v>129</v>
      </c>
      <c r="M65" s="137" t="s">
        <v>129</v>
      </c>
      <c r="N65" s="236">
        <v>0.1</v>
      </c>
      <c r="O65" s="225"/>
    </row>
    <row r="66" spans="1:15" s="4" customFormat="1" ht="63.75" x14ac:dyDescent="0.25">
      <c r="A66" s="82">
        <v>60</v>
      </c>
      <c r="B66" s="133" t="s">
        <v>293</v>
      </c>
      <c r="C66" s="133" t="s">
        <v>294</v>
      </c>
      <c r="D66" s="133" t="s">
        <v>295</v>
      </c>
      <c r="E66" s="122">
        <v>19</v>
      </c>
      <c r="F66" s="125" t="s">
        <v>298</v>
      </c>
      <c r="G66" s="140">
        <v>14</v>
      </c>
      <c r="H66" s="139">
        <v>0.05</v>
      </c>
      <c r="I66" s="133" t="s">
        <v>177</v>
      </c>
      <c r="J66" s="222" t="s">
        <v>125</v>
      </c>
      <c r="K66" s="483" t="s">
        <v>129</v>
      </c>
      <c r="L66" s="223" t="s">
        <v>125</v>
      </c>
      <c r="M66" s="137" t="s">
        <v>129</v>
      </c>
      <c r="N66" s="236">
        <v>0.05</v>
      </c>
      <c r="O66" s="225"/>
    </row>
    <row r="67" spans="1:15" s="4" customFormat="1" ht="63.75" x14ac:dyDescent="0.25">
      <c r="A67" s="82">
        <v>61</v>
      </c>
      <c r="B67" s="133" t="s">
        <v>293</v>
      </c>
      <c r="C67" s="133" t="s">
        <v>294</v>
      </c>
      <c r="D67" s="133" t="s">
        <v>300</v>
      </c>
      <c r="E67" s="122">
        <v>20</v>
      </c>
      <c r="F67" s="125" t="s">
        <v>301</v>
      </c>
      <c r="G67" s="140" t="s">
        <v>125</v>
      </c>
      <c r="H67" s="138" t="s">
        <v>125</v>
      </c>
      <c r="I67" s="133" t="s">
        <v>159</v>
      </c>
      <c r="J67" s="222">
        <v>10</v>
      </c>
      <c r="K67" s="5">
        <v>11</v>
      </c>
      <c r="L67" s="235">
        <v>12</v>
      </c>
      <c r="M67" s="620">
        <v>12</v>
      </c>
      <c r="N67" s="85">
        <v>0</v>
      </c>
      <c r="O67" s="225" t="s">
        <v>3225</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5">
        <v>0</v>
      </c>
      <c r="L68" s="235">
        <v>0</v>
      </c>
      <c r="M68" s="227">
        <v>0</v>
      </c>
      <c r="N68" s="236">
        <v>0</v>
      </c>
      <c r="O68" s="225"/>
    </row>
    <row r="69" spans="1:15" s="4" customFormat="1" ht="63.75" x14ac:dyDescent="0.25">
      <c r="A69" s="82">
        <v>63</v>
      </c>
      <c r="B69" s="133" t="s">
        <v>293</v>
      </c>
      <c r="C69" s="133" t="s">
        <v>304</v>
      </c>
      <c r="D69" s="133" t="s">
        <v>295</v>
      </c>
      <c r="E69" s="122">
        <v>22</v>
      </c>
      <c r="F69" s="125" t="s">
        <v>305</v>
      </c>
      <c r="G69" s="140">
        <v>16</v>
      </c>
      <c r="H69" s="139">
        <v>0.1</v>
      </c>
      <c r="I69" s="133" t="s">
        <v>124</v>
      </c>
      <c r="J69" s="222">
        <v>14</v>
      </c>
      <c r="K69" s="483" t="s">
        <v>129</v>
      </c>
      <c r="L69" s="141" t="s">
        <v>129</v>
      </c>
      <c r="M69" s="137" t="s">
        <v>129</v>
      </c>
      <c r="N69" s="236">
        <v>0.1</v>
      </c>
      <c r="O69" s="225"/>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3226</v>
      </c>
      <c r="L70" s="223" t="s">
        <v>125</v>
      </c>
      <c r="M70" s="132" t="s">
        <v>3226</v>
      </c>
      <c r="N70" s="85">
        <v>0</v>
      </c>
      <c r="O70" s="225"/>
    </row>
    <row r="71" spans="1:15" s="4" customFormat="1" ht="63.75" x14ac:dyDescent="0.25">
      <c r="A71" s="82">
        <v>65</v>
      </c>
      <c r="B71" s="133" t="s">
        <v>293</v>
      </c>
      <c r="C71" s="133" t="s">
        <v>304</v>
      </c>
      <c r="D71" s="133" t="s">
        <v>295</v>
      </c>
      <c r="E71" s="122">
        <v>23</v>
      </c>
      <c r="F71" s="125" t="s">
        <v>310</v>
      </c>
      <c r="G71" s="140">
        <v>17</v>
      </c>
      <c r="H71" s="139">
        <v>0.05</v>
      </c>
      <c r="I71" s="133" t="s">
        <v>177</v>
      </c>
      <c r="J71" s="222" t="s">
        <v>125</v>
      </c>
      <c r="K71" s="483" t="s">
        <v>129</v>
      </c>
      <c r="L71" s="223" t="s">
        <v>125</v>
      </c>
      <c r="M71" s="137" t="s">
        <v>129</v>
      </c>
      <c r="N71" s="236">
        <v>0.05</v>
      </c>
      <c r="O71" s="225"/>
    </row>
    <row r="72" spans="1:15" s="4" customFormat="1" ht="63.75" x14ac:dyDescent="0.25">
      <c r="A72" s="82">
        <v>66</v>
      </c>
      <c r="B72" s="133" t="s">
        <v>293</v>
      </c>
      <c r="C72" s="133" t="s">
        <v>304</v>
      </c>
      <c r="D72" s="133" t="s">
        <v>295</v>
      </c>
      <c r="E72" s="122" t="s">
        <v>311</v>
      </c>
      <c r="F72" s="125" t="s">
        <v>312</v>
      </c>
      <c r="G72" s="140" t="s">
        <v>125</v>
      </c>
      <c r="H72" s="138" t="s">
        <v>125</v>
      </c>
      <c r="I72" s="133" t="s">
        <v>166</v>
      </c>
      <c r="J72" s="222" t="s">
        <v>125</v>
      </c>
      <c r="K72" s="132" t="s">
        <v>3227</v>
      </c>
      <c r="L72" s="223" t="s">
        <v>125</v>
      </c>
      <c r="M72" s="132" t="s">
        <v>3227</v>
      </c>
      <c r="N72" s="85">
        <v>0</v>
      </c>
      <c r="O72" s="225"/>
    </row>
    <row r="73" spans="1:15" s="4" customFormat="1" ht="63.75" x14ac:dyDescent="0.25">
      <c r="A73" s="82">
        <v>67</v>
      </c>
      <c r="B73" s="133" t="s">
        <v>293</v>
      </c>
      <c r="C73" s="133" t="s">
        <v>304</v>
      </c>
      <c r="D73" s="133" t="s">
        <v>295</v>
      </c>
      <c r="E73" s="122">
        <v>24</v>
      </c>
      <c r="F73" s="125" t="s">
        <v>314</v>
      </c>
      <c r="G73" s="140">
        <v>18</v>
      </c>
      <c r="H73" s="139">
        <v>0.05</v>
      </c>
      <c r="I73" s="133" t="s">
        <v>177</v>
      </c>
      <c r="J73" s="222" t="s">
        <v>125</v>
      </c>
      <c r="K73" s="483" t="s">
        <v>129</v>
      </c>
      <c r="L73" s="223" t="s">
        <v>125</v>
      </c>
      <c r="M73" s="137" t="s">
        <v>129</v>
      </c>
      <c r="N73" s="236">
        <v>0.05</v>
      </c>
      <c r="O73" s="225"/>
    </row>
    <row r="74" spans="1:15" s="4" customFormat="1" ht="63.75" x14ac:dyDescent="0.25">
      <c r="A74" s="82">
        <v>68</v>
      </c>
      <c r="B74" s="133" t="s">
        <v>293</v>
      </c>
      <c r="C74" s="133" t="s">
        <v>304</v>
      </c>
      <c r="D74" s="133" t="s">
        <v>295</v>
      </c>
      <c r="E74" s="122">
        <v>25</v>
      </c>
      <c r="F74" s="125" t="s">
        <v>316</v>
      </c>
      <c r="G74" s="140" t="s">
        <v>125</v>
      </c>
      <c r="H74" s="138" t="s">
        <v>125</v>
      </c>
      <c r="I74" s="133" t="s">
        <v>159</v>
      </c>
      <c r="J74" s="222">
        <v>11</v>
      </c>
      <c r="K74" s="5">
        <v>3</v>
      </c>
      <c r="L74" s="235">
        <v>4</v>
      </c>
      <c r="M74" s="620">
        <v>4</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5">
        <v>0</v>
      </c>
      <c r="L75" s="235">
        <v>0</v>
      </c>
      <c r="M75" s="227">
        <v>0</v>
      </c>
      <c r="N75" s="85">
        <v>0</v>
      </c>
      <c r="O75" s="225"/>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83">
        <v>859.38</v>
      </c>
      <c r="L76" s="235">
        <v>915</v>
      </c>
      <c r="M76" s="262">
        <v>915</v>
      </c>
      <c r="N76" s="85">
        <v>0</v>
      </c>
      <c r="O76" s="225"/>
    </row>
    <row r="77" spans="1:15" s="4" customFormat="1" ht="63.75" x14ac:dyDescent="0.25">
      <c r="A77" s="82">
        <v>71</v>
      </c>
      <c r="B77" s="133" t="s">
        <v>293</v>
      </c>
      <c r="C77" s="133" t="s">
        <v>304</v>
      </c>
      <c r="D77" s="133" t="s">
        <v>300</v>
      </c>
      <c r="E77" s="122" t="s">
        <v>323</v>
      </c>
      <c r="F77" s="125" t="s">
        <v>324</v>
      </c>
      <c r="G77" s="140" t="s">
        <v>125</v>
      </c>
      <c r="H77" s="138" t="s">
        <v>125</v>
      </c>
      <c r="I77" s="133" t="s">
        <v>159</v>
      </c>
      <c r="J77" s="222" t="s">
        <v>325</v>
      </c>
      <c r="K77" s="483">
        <v>1626</v>
      </c>
      <c r="L77" s="235">
        <v>1700</v>
      </c>
      <c r="M77" s="227">
        <v>1700</v>
      </c>
      <c r="N77" s="85">
        <v>0</v>
      </c>
      <c r="O77" s="225"/>
    </row>
    <row r="78" spans="1:15" s="4" customFormat="1" ht="63.75" x14ac:dyDescent="0.25">
      <c r="A78" s="82">
        <v>72</v>
      </c>
      <c r="B78" s="133" t="s">
        <v>293</v>
      </c>
      <c r="C78" s="133" t="s">
        <v>304</v>
      </c>
      <c r="D78" s="133" t="s">
        <v>300</v>
      </c>
      <c r="E78" s="122" t="s">
        <v>327</v>
      </c>
      <c r="F78" s="125" t="s">
        <v>328</v>
      </c>
      <c r="G78" s="140" t="s">
        <v>125</v>
      </c>
      <c r="H78" s="138" t="s">
        <v>125</v>
      </c>
      <c r="I78" s="133" t="s">
        <v>321</v>
      </c>
      <c r="J78" s="222">
        <v>17</v>
      </c>
      <c r="K78" s="483">
        <v>6</v>
      </c>
      <c r="L78" s="261">
        <v>6</v>
      </c>
      <c r="M78" s="621">
        <v>6</v>
      </c>
      <c r="N78" s="85">
        <v>0</v>
      </c>
      <c r="O78" s="225" t="s">
        <v>3228</v>
      </c>
    </row>
    <row r="79" spans="1:15" s="4" customFormat="1" ht="63.75" x14ac:dyDescent="0.25">
      <c r="A79" s="82">
        <v>73</v>
      </c>
      <c r="B79" s="133" t="s">
        <v>293</v>
      </c>
      <c r="C79" s="133" t="s">
        <v>304</v>
      </c>
      <c r="D79" s="133" t="s">
        <v>330</v>
      </c>
      <c r="E79" s="122">
        <v>28</v>
      </c>
      <c r="F79" s="125" t="s">
        <v>331</v>
      </c>
      <c r="G79" s="140" t="s">
        <v>125</v>
      </c>
      <c r="H79" s="138" t="s">
        <v>125</v>
      </c>
      <c r="I79" s="133" t="s">
        <v>321</v>
      </c>
      <c r="J79" s="222">
        <v>18</v>
      </c>
      <c r="K79" s="483">
        <v>520</v>
      </c>
      <c r="L79" s="235">
        <v>520</v>
      </c>
      <c r="M79" s="622">
        <v>520</v>
      </c>
      <c r="N79" s="85">
        <v>0</v>
      </c>
      <c r="O79" s="1608"/>
    </row>
    <row r="80" spans="1:15" s="4" customFormat="1" ht="63.75" x14ac:dyDescent="0.25">
      <c r="A80" s="82">
        <v>74</v>
      </c>
      <c r="B80" s="133" t="s">
        <v>293</v>
      </c>
      <c r="C80" s="133" t="s">
        <v>304</v>
      </c>
      <c r="D80" s="133" t="s">
        <v>330</v>
      </c>
      <c r="E80" s="122" t="s">
        <v>333</v>
      </c>
      <c r="F80" s="125" t="s">
        <v>334</v>
      </c>
      <c r="G80" s="140" t="s">
        <v>125</v>
      </c>
      <c r="H80" s="138" t="s">
        <v>125</v>
      </c>
      <c r="I80" s="133" t="s">
        <v>159</v>
      </c>
      <c r="J80" s="222" t="s">
        <v>335</v>
      </c>
      <c r="K80" s="483">
        <v>10417</v>
      </c>
      <c r="L80" s="235">
        <v>10417</v>
      </c>
      <c r="M80" s="620">
        <v>10417</v>
      </c>
      <c r="N80" s="85">
        <v>0</v>
      </c>
      <c r="O80" s="1609"/>
    </row>
    <row r="81" spans="1:15" s="4" customFormat="1" ht="63.75" x14ac:dyDescent="0.25">
      <c r="A81" s="82">
        <v>75</v>
      </c>
      <c r="B81" s="133" t="s">
        <v>293</v>
      </c>
      <c r="C81" s="133" t="s">
        <v>304</v>
      </c>
      <c r="D81" s="133" t="s">
        <v>330</v>
      </c>
      <c r="E81" s="122" t="s">
        <v>337</v>
      </c>
      <c r="F81" s="125" t="s">
        <v>338</v>
      </c>
      <c r="G81" s="140" t="s">
        <v>125</v>
      </c>
      <c r="H81" s="138" t="s">
        <v>125</v>
      </c>
      <c r="I81" s="133" t="s">
        <v>321</v>
      </c>
      <c r="J81" s="222">
        <v>19</v>
      </c>
      <c r="K81" s="5">
        <v>0</v>
      </c>
      <c r="L81" s="235">
        <v>0</v>
      </c>
      <c r="M81" s="442">
        <v>0</v>
      </c>
      <c r="N81" s="85">
        <v>0</v>
      </c>
      <c r="O81" s="225"/>
    </row>
    <row r="82" spans="1:15" s="4" customFormat="1" ht="63.75" x14ac:dyDescent="0.25">
      <c r="A82" s="82">
        <v>76</v>
      </c>
      <c r="B82" s="133" t="s">
        <v>293</v>
      </c>
      <c r="C82" s="133" t="s">
        <v>304</v>
      </c>
      <c r="D82" s="133" t="s">
        <v>339</v>
      </c>
      <c r="E82" s="122">
        <v>29</v>
      </c>
      <c r="F82" s="125" t="s">
        <v>340</v>
      </c>
      <c r="G82" s="140" t="s">
        <v>125</v>
      </c>
      <c r="H82" s="138" t="s">
        <v>125</v>
      </c>
      <c r="I82" s="133" t="s">
        <v>166</v>
      </c>
      <c r="J82" s="222">
        <v>20</v>
      </c>
      <c r="K82" s="132" t="s">
        <v>3229</v>
      </c>
      <c r="L82" s="144" t="s">
        <v>3229</v>
      </c>
      <c r="M82" s="132" t="s">
        <v>3229</v>
      </c>
      <c r="N82" s="85">
        <v>0</v>
      </c>
      <c r="O82" s="225"/>
    </row>
    <row r="83" spans="1:15" s="4" customFormat="1" ht="63.75" x14ac:dyDescent="0.25">
      <c r="A83" s="82">
        <v>77</v>
      </c>
      <c r="B83" s="133" t="s">
        <v>293</v>
      </c>
      <c r="C83" s="133" t="s">
        <v>304</v>
      </c>
      <c r="D83" s="133" t="s">
        <v>339</v>
      </c>
      <c r="E83" s="122" t="s">
        <v>344</v>
      </c>
      <c r="F83" s="125" t="s">
        <v>345</v>
      </c>
      <c r="G83" s="140" t="s">
        <v>125</v>
      </c>
      <c r="H83" s="138" t="s">
        <v>125</v>
      </c>
      <c r="I83" s="88" t="s">
        <v>278</v>
      </c>
      <c r="J83" s="222" t="s">
        <v>346</v>
      </c>
      <c r="K83" s="46">
        <v>0.4</v>
      </c>
      <c r="L83" s="148">
        <v>0.4</v>
      </c>
      <c r="M83" s="46">
        <v>0.4</v>
      </c>
      <c r="N83" s="85">
        <v>0</v>
      </c>
      <c r="O83" s="225"/>
    </row>
    <row r="84" spans="1:15" s="4" customFormat="1" ht="63.75" x14ac:dyDescent="0.25">
      <c r="A84" s="82">
        <v>78</v>
      </c>
      <c r="B84" s="133" t="s">
        <v>293</v>
      </c>
      <c r="C84" s="133" t="s">
        <v>304</v>
      </c>
      <c r="D84" s="133" t="s">
        <v>339</v>
      </c>
      <c r="E84" s="122">
        <v>30</v>
      </c>
      <c r="F84" s="128" t="s">
        <v>347</v>
      </c>
      <c r="G84" s="140" t="s">
        <v>125</v>
      </c>
      <c r="H84" s="138" t="s">
        <v>125</v>
      </c>
      <c r="I84" s="133" t="s">
        <v>166</v>
      </c>
      <c r="J84" s="222">
        <v>21</v>
      </c>
      <c r="K84" s="132" t="s">
        <v>3230</v>
      </c>
      <c r="L84" s="144" t="s">
        <v>3231</v>
      </c>
      <c r="M84" s="132" t="s">
        <v>3230</v>
      </c>
      <c r="N84" s="85">
        <v>0</v>
      </c>
      <c r="O84" s="225"/>
    </row>
    <row r="85" spans="1:15" s="4" customFormat="1" ht="63.75" x14ac:dyDescent="0.25">
      <c r="A85" s="82">
        <v>79</v>
      </c>
      <c r="B85" s="133" t="s">
        <v>293</v>
      </c>
      <c r="C85" s="133" t="s">
        <v>304</v>
      </c>
      <c r="D85" s="133" t="s">
        <v>339</v>
      </c>
      <c r="E85" s="122" t="s">
        <v>350</v>
      </c>
      <c r="F85" s="125" t="s">
        <v>351</v>
      </c>
      <c r="G85" s="140" t="s">
        <v>125</v>
      </c>
      <c r="H85" s="138" t="s">
        <v>125</v>
      </c>
      <c r="I85" s="88" t="s">
        <v>278</v>
      </c>
      <c r="J85" s="222" t="s">
        <v>352</v>
      </c>
      <c r="K85" s="430">
        <v>0.4</v>
      </c>
      <c r="L85" s="148">
        <v>0.4</v>
      </c>
      <c r="M85" s="430">
        <v>0.4</v>
      </c>
      <c r="N85" s="85">
        <v>0</v>
      </c>
      <c r="O85" s="225"/>
    </row>
    <row r="86" spans="1:15" s="4" customFormat="1" ht="63.7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63.75" x14ac:dyDescent="0.25">
      <c r="A87" s="82">
        <v>81</v>
      </c>
      <c r="B87" s="133" t="s">
        <v>293</v>
      </c>
      <c r="C87" s="133" t="s">
        <v>304</v>
      </c>
      <c r="D87" s="133" t="s">
        <v>354</v>
      </c>
      <c r="E87" s="122" t="s">
        <v>355</v>
      </c>
      <c r="F87" s="125" t="s">
        <v>356</v>
      </c>
      <c r="G87" s="140" t="s">
        <v>125</v>
      </c>
      <c r="H87" s="138" t="s">
        <v>125</v>
      </c>
      <c r="I87" s="133" t="s">
        <v>124</v>
      </c>
      <c r="J87" s="222" t="s">
        <v>306</v>
      </c>
      <c r="K87" s="483" t="s">
        <v>129</v>
      </c>
      <c r="L87" s="244" t="s">
        <v>129</v>
      </c>
      <c r="M87" s="245" t="s">
        <v>129</v>
      </c>
      <c r="N87" s="85">
        <v>0</v>
      </c>
      <c r="O87" s="225"/>
    </row>
    <row r="88" spans="1:15" s="4" customFormat="1" ht="63.75" x14ac:dyDescent="0.25">
      <c r="A88" s="82">
        <v>82</v>
      </c>
      <c r="B88" s="133" t="s">
        <v>293</v>
      </c>
      <c r="C88" s="133" t="s">
        <v>304</v>
      </c>
      <c r="D88" s="133" t="s">
        <v>354</v>
      </c>
      <c r="E88" s="122" t="s">
        <v>358</v>
      </c>
      <c r="F88" s="125" t="s">
        <v>359</v>
      </c>
      <c r="G88" s="140" t="s">
        <v>125</v>
      </c>
      <c r="H88" s="138" t="s">
        <v>125</v>
      </c>
      <c r="I88" s="133" t="s">
        <v>124</v>
      </c>
      <c r="J88" s="222" t="s">
        <v>360</v>
      </c>
      <c r="K88" s="483" t="s">
        <v>126</v>
      </c>
      <c r="L88" s="244" t="s">
        <v>126</v>
      </c>
      <c r="M88" s="245" t="s">
        <v>126</v>
      </c>
      <c r="N88" s="85">
        <v>0</v>
      </c>
      <c r="O88" s="225"/>
    </row>
    <row r="89" spans="1:15" s="4" customFormat="1" ht="63.75" x14ac:dyDescent="0.25">
      <c r="A89" s="82">
        <v>83</v>
      </c>
      <c r="B89" s="133" t="s">
        <v>293</v>
      </c>
      <c r="C89" s="133" t="s">
        <v>304</v>
      </c>
      <c r="D89" s="133" t="s">
        <v>354</v>
      </c>
      <c r="E89" s="122" t="s">
        <v>361</v>
      </c>
      <c r="F89" s="125" t="s">
        <v>362</v>
      </c>
      <c r="G89" s="140" t="s">
        <v>125</v>
      </c>
      <c r="H89" s="138" t="s">
        <v>125</v>
      </c>
      <c r="I89" s="133" t="s">
        <v>124</v>
      </c>
      <c r="J89" s="222" t="s">
        <v>363</v>
      </c>
      <c r="K89" s="483" t="s">
        <v>126</v>
      </c>
      <c r="L89" s="244" t="s">
        <v>126</v>
      </c>
      <c r="M89" s="245" t="s">
        <v>126</v>
      </c>
      <c r="N89" s="85">
        <v>0</v>
      </c>
      <c r="O89" s="225"/>
    </row>
    <row r="90" spans="1:15" s="4" customFormat="1" ht="63.75" x14ac:dyDescent="0.25">
      <c r="A90" s="82">
        <v>84</v>
      </c>
      <c r="B90" s="133" t="s">
        <v>293</v>
      </c>
      <c r="C90" s="133" t="s">
        <v>304</v>
      </c>
      <c r="D90" s="133" t="s">
        <v>354</v>
      </c>
      <c r="E90" s="122" t="s">
        <v>364</v>
      </c>
      <c r="F90" s="125" t="s">
        <v>365</v>
      </c>
      <c r="G90" s="140" t="s">
        <v>125</v>
      </c>
      <c r="H90" s="138" t="s">
        <v>125</v>
      </c>
      <c r="I90" s="133" t="s">
        <v>124</v>
      </c>
      <c r="J90" s="222" t="s">
        <v>366</v>
      </c>
      <c r="K90" s="483" t="s">
        <v>126</v>
      </c>
      <c r="L90" s="244" t="s">
        <v>126</v>
      </c>
      <c r="M90" s="245" t="s">
        <v>126</v>
      </c>
      <c r="N90" s="85">
        <v>0</v>
      </c>
      <c r="O90" s="225"/>
    </row>
    <row r="91" spans="1:15" s="4" customFormat="1" ht="63.75" x14ac:dyDescent="0.25">
      <c r="A91" s="82">
        <v>85</v>
      </c>
      <c r="B91" s="133" t="s">
        <v>293</v>
      </c>
      <c r="C91" s="133" t="s">
        <v>304</v>
      </c>
      <c r="D91" s="133" t="s">
        <v>354</v>
      </c>
      <c r="E91" s="122" t="s">
        <v>367</v>
      </c>
      <c r="F91" s="125" t="s">
        <v>368</v>
      </c>
      <c r="G91" s="140" t="s">
        <v>125</v>
      </c>
      <c r="H91" s="138" t="s">
        <v>125</v>
      </c>
      <c r="I91" s="133" t="s">
        <v>124</v>
      </c>
      <c r="J91" s="222" t="s">
        <v>369</v>
      </c>
      <c r="K91" s="483" t="s">
        <v>126</v>
      </c>
      <c r="L91" s="244" t="s">
        <v>126</v>
      </c>
      <c r="M91" s="245" t="s">
        <v>126</v>
      </c>
      <c r="N91" s="85">
        <v>0</v>
      </c>
      <c r="O91" s="225"/>
    </row>
    <row r="92" spans="1:15" s="4" customFormat="1" ht="63.75" x14ac:dyDescent="0.25">
      <c r="A92" s="82">
        <v>86</v>
      </c>
      <c r="B92" s="133" t="s">
        <v>293</v>
      </c>
      <c r="C92" s="133" t="s">
        <v>304</v>
      </c>
      <c r="D92" s="133" t="s">
        <v>354</v>
      </c>
      <c r="E92" s="122" t="s">
        <v>371</v>
      </c>
      <c r="F92" s="125" t="s">
        <v>372</v>
      </c>
      <c r="G92" s="140" t="s">
        <v>125</v>
      </c>
      <c r="H92" s="138" t="s">
        <v>125</v>
      </c>
      <c r="I92" s="133" t="s">
        <v>124</v>
      </c>
      <c r="J92" s="222" t="s">
        <v>373</v>
      </c>
      <c r="K92" s="483" t="s">
        <v>126</v>
      </c>
      <c r="L92" s="244" t="s">
        <v>126</v>
      </c>
      <c r="M92" s="245" t="s">
        <v>126</v>
      </c>
      <c r="N92" s="85">
        <v>0</v>
      </c>
      <c r="O92" s="225"/>
    </row>
    <row r="93" spans="1:15" s="4" customFormat="1" ht="63.7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63.75" x14ac:dyDescent="0.25">
      <c r="A94" s="82">
        <v>88</v>
      </c>
      <c r="B94" s="133" t="s">
        <v>293</v>
      </c>
      <c r="C94" s="133" t="s">
        <v>304</v>
      </c>
      <c r="D94" s="133" t="s">
        <v>354</v>
      </c>
      <c r="E94" s="122" t="s">
        <v>375</v>
      </c>
      <c r="F94" s="125" t="s">
        <v>376</v>
      </c>
      <c r="G94" s="140" t="s">
        <v>125</v>
      </c>
      <c r="H94" s="138" t="s">
        <v>125</v>
      </c>
      <c r="I94" s="133" t="s">
        <v>377</v>
      </c>
      <c r="J94" s="222" t="s">
        <v>311</v>
      </c>
      <c r="K94" s="483" t="s">
        <v>126</v>
      </c>
      <c r="L94" s="244" t="s">
        <v>126</v>
      </c>
      <c r="M94" s="245" t="s">
        <v>126</v>
      </c>
      <c r="N94" s="85">
        <v>0</v>
      </c>
      <c r="O94" s="225"/>
    </row>
    <row r="95" spans="1:15" s="4" customFormat="1" ht="63.75" x14ac:dyDescent="0.25">
      <c r="A95" s="82">
        <v>89</v>
      </c>
      <c r="B95" s="133" t="s">
        <v>293</v>
      </c>
      <c r="C95" s="133" t="s">
        <v>304</v>
      </c>
      <c r="D95" s="133" t="s">
        <v>354</v>
      </c>
      <c r="E95" s="122" t="s">
        <v>379</v>
      </c>
      <c r="F95" s="125" t="s">
        <v>380</v>
      </c>
      <c r="G95" s="140" t="s">
        <v>125</v>
      </c>
      <c r="H95" s="138" t="s">
        <v>125</v>
      </c>
      <c r="I95" s="133" t="s">
        <v>377</v>
      </c>
      <c r="J95" s="222" t="s">
        <v>381</v>
      </c>
      <c r="K95" s="483" t="s">
        <v>126</v>
      </c>
      <c r="L95" s="244" t="s">
        <v>126</v>
      </c>
      <c r="M95" s="245" t="s">
        <v>126</v>
      </c>
      <c r="N95" s="85">
        <v>0</v>
      </c>
      <c r="O95" s="225"/>
    </row>
    <row r="96" spans="1:15" s="4" customFormat="1" ht="63.75" x14ac:dyDescent="0.25">
      <c r="A96" s="82">
        <v>90</v>
      </c>
      <c r="B96" s="133" t="s">
        <v>293</v>
      </c>
      <c r="C96" s="133" t="s">
        <v>304</v>
      </c>
      <c r="D96" s="133" t="s">
        <v>354</v>
      </c>
      <c r="E96" s="122" t="s">
        <v>382</v>
      </c>
      <c r="F96" s="125" t="s">
        <v>383</v>
      </c>
      <c r="G96" s="140" t="s">
        <v>125</v>
      </c>
      <c r="H96" s="138" t="s">
        <v>125</v>
      </c>
      <c r="I96" s="133" t="s">
        <v>377</v>
      </c>
      <c r="J96" s="222" t="s">
        <v>384</v>
      </c>
      <c r="K96" s="483" t="s">
        <v>129</v>
      </c>
      <c r="L96" s="244" t="s">
        <v>129</v>
      </c>
      <c r="M96" s="245" t="s">
        <v>129</v>
      </c>
      <c r="N96" s="85">
        <v>0</v>
      </c>
      <c r="O96" s="225"/>
    </row>
    <row r="97" spans="1:15" s="4" customFormat="1" ht="63.75" x14ac:dyDescent="0.25">
      <c r="A97" s="82">
        <v>91</v>
      </c>
      <c r="B97" s="133" t="s">
        <v>293</v>
      </c>
      <c r="C97" s="133" t="s">
        <v>304</v>
      </c>
      <c r="D97" s="133" t="s">
        <v>354</v>
      </c>
      <c r="E97" s="122" t="s">
        <v>385</v>
      </c>
      <c r="F97" s="125" t="s">
        <v>386</v>
      </c>
      <c r="G97" s="140" t="s">
        <v>125</v>
      </c>
      <c r="H97" s="138" t="s">
        <v>125</v>
      </c>
      <c r="I97" s="133" t="s">
        <v>377</v>
      </c>
      <c r="J97" s="222" t="s">
        <v>387</v>
      </c>
      <c r="K97" s="483" t="s">
        <v>126</v>
      </c>
      <c r="L97" s="244" t="s">
        <v>126</v>
      </c>
      <c r="M97" s="245" t="s">
        <v>126</v>
      </c>
      <c r="N97" s="85">
        <v>0</v>
      </c>
      <c r="O97" s="225"/>
    </row>
    <row r="98" spans="1:15" s="4" customFormat="1" ht="63.75" x14ac:dyDescent="0.25">
      <c r="A98" s="82">
        <v>92</v>
      </c>
      <c r="B98" s="133" t="s">
        <v>293</v>
      </c>
      <c r="C98" s="133" t="s">
        <v>304</v>
      </c>
      <c r="D98" s="133" t="s">
        <v>330</v>
      </c>
      <c r="E98" s="122">
        <v>33</v>
      </c>
      <c r="F98" s="125" t="s">
        <v>389</v>
      </c>
      <c r="G98" s="140" t="s">
        <v>125</v>
      </c>
      <c r="H98" s="138" t="s">
        <v>125</v>
      </c>
      <c r="I98" s="133" t="s">
        <v>390</v>
      </c>
      <c r="J98" s="222">
        <v>24</v>
      </c>
      <c r="K98" s="483" t="s">
        <v>129</v>
      </c>
      <c r="L98" s="244" t="s">
        <v>129</v>
      </c>
      <c r="M98" s="245" t="s">
        <v>129</v>
      </c>
      <c r="N98" s="85">
        <v>0</v>
      </c>
      <c r="O98" s="225"/>
    </row>
    <row r="99" spans="1:15" s="4" customFormat="1" ht="63.75" x14ac:dyDescent="0.25">
      <c r="A99" s="82">
        <v>93</v>
      </c>
      <c r="B99" s="133" t="s">
        <v>293</v>
      </c>
      <c r="C99" s="133" t="s">
        <v>304</v>
      </c>
      <c r="D99" s="133" t="s">
        <v>330</v>
      </c>
      <c r="E99" s="122" t="s">
        <v>391</v>
      </c>
      <c r="F99" s="125" t="s">
        <v>392</v>
      </c>
      <c r="G99" s="140" t="s">
        <v>125</v>
      </c>
      <c r="H99" s="138" t="s">
        <v>125</v>
      </c>
      <c r="I99" s="133" t="s">
        <v>177</v>
      </c>
      <c r="J99" s="222" t="s">
        <v>393</v>
      </c>
      <c r="K99" s="483" t="s">
        <v>126</v>
      </c>
      <c r="L99" s="141" t="s">
        <v>126</v>
      </c>
      <c r="M99" s="137" t="s">
        <v>126</v>
      </c>
      <c r="N99" s="85">
        <v>0</v>
      </c>
      <c r="O99" s="225"/>
    </row>
    <row r="100" spans="1:15" s="4" customFormat="1" ht="63.75" x14ac:dyDescent="0.25">
      <c r="A100" s="82">
        <v>94</v>
      </c>
      <c r="B100" s="133" t="s">
        <v>293</v>
      </c>
      <c r="C100" s="133" t="s">
        <v>304</v>
      </c>
      <c r="D100" s="133" t="s">
        <v>330</v>
      </c>
      <c r="E100" s="122" t="s">
        <v>395</v>
      </c>
      <c r="F100" s="125" t="s">
        <v>396</v>
      </c>
      <c r="G100" s="140">
        <v>19</v>
      </c>
      <c r="H100" s="138" t="s">
        <v>397</v>
      </c>
      <c r="I100" s="133" t="s">
        <v>177</v>
      </c>
      <c r="J100" s="222" t="s">
        <v>125</v>
      </c>
      <c r="K100" s="483" t="s">
        <v>126</v>
      </c>
      <c r="L100" s="223" t="s">
        <v>126</v>
      </c>
      <c r="M100" s="260" t="s">
        <v>126</v>
      </c>
      <c r="N100" s="243">
        <v>0</v>
      </c>
      <c r="O100" s="225" t="s">
        <v>3232</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483" t="s">
        <v>126</v>
      </c>
      <c r="L101" s="244" t="s">
        <v>129</v>
      </c>
      <c r="M101" s="623" t="s">
        <v>129</v>
      </c>
      <c r="N101" s="85">
        <v>0</v>
      </c>
      <c r="O101" s="105" t="s">
        <v>3233</v>
      </c>
    </row>
    <row r="102" spans="1:15" s="4" customFormat="1" ht="63.7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225"/>
    </row>
    <row r="103" spans="1:15" s="4" customFormat="1" ht="63.75" x14ac:dyDescent="0.25">
      <c r="A103" s="82">
        <v>97</v>
      </c>
      <c r="B103" s="133" t="s">
        <v>293</v>
      </c>
      <c r="C103" s="133" t="s">
        <v>304</v>
      </c>
      <c r="D103" s="133" t="s">
        <v>330</v>
      </c>
      <c r="E103" s="122" t="s">
        <v>405</v>
      </c>
      <c r="F103" s="125">
        <v>2012</v>
      </c>
      <c r="G103" s="1422"/>
      <c r="H103" s="138" t="s">
        <v>125</v>
      </c>
      <c r="I103" s="133" t="s">
        <v>390</v>
      </c>
      <c r="J103" s="222" t="s">
        <v>406</v>
      </c>
      <c r="K103" s="483" t="s">
        <v>126</v>
      </c>
      <c r="L103" s="244" t="s">
        <v>407</v>
      </c>
      <c r="M103" s="260" t="s">
        <v>434</v>
      </c>
      <c r="N103" s="85">
        <v>0</v>
      </c>
      <c r="O103" s="225"/>
    </row>
    <row r="104" spans="1:15" s="4" customFormat="1" ht="63.75" x14ac:dyDescent="0.25">
      <c r="A104" s="82">
        <v>98</v>
      </c>
      <c r="B104" s="133" t="s">
        <v>293</v>
      </c>
      <c r="C104" s="133" t="s">
        <v>304</v>
      </c>
      <c r="D104" s="133" t="s">
        <v>330</v>
      </c>
      <c r="E104" s="122" t="s">
        <v>408</v>
      </c>
      <c r="F104" s="125">
        <v>2013</v>
      </c>
      <c r="G104" s="1422"/>
      <c r="H104" s="138" t="s">
        <v>125</v>
      </c>
      <c r="I104" s="133" t="s">
        <v>390</v>
      </c>
      <c r="J104" s="222" t="s">
        <v>409</v>
      </c>
      <c r="K104" s="483" t="s">
        <v>126</v>
      </c>
      <c r="L104" s="244" t="s">
        <v>407</v>
      </c>
      <c r="M104" s="260" t="s">
        <v>434</v>
      </c>
      <c r="N104" s="85">
        <v>0</v>
      </c>
      <c r="O104" s="225"/>
    </row>
    <row r="105" spans="1:15" s="4" customFormat="1" ht="63.75" x14ac:dyDescent="0.25">
      <c r="A105" s="82">
        <v>99</v>
      </c>
      <c r="B105" s="133" t="s">
        <v>293</v>
      </c>
      <c r="C105" s="133" t="s">
        <v>304</v>
      </c>
      <c r="D105" s="133" t="s">
        <v>330</v>
      </c>
      <c r="E105" s="122" t="s">
        <v>410</v>
      </c>
      <c r="F105" s="125">
        <v>2014</v>
      </c>
      <c r="G105" s="1422"/>
      <c r="H105" s="138" t="s">
        <v>125</v>
      </c>
      <c r="I105" s="133" t="s">
        <v>390</v>
      </c>
      <c r="J105" s="222" t="s">
        <v>411</v>
      </c>
      <c r="K105" s="483" t="s">
        <v>126</v>
      </c>
      <c r="L105" s="244" t="s">
        <v>407</v>
      </c>
      <c r="M105" s="260" t="s">
        <v>434</v>
      </c>
      <c r="N105" s="85">
        <v>0</v>
      </c>
      <c r="O105" s="225"/>
    </row>
    <row r="106" spans="1:15" s="4" customFormat="1" ht="63.75" x14ac:dyDescent="0.25">
      <c r="A106" s="82">
        <v>100</v>
      </c>
      <c r="B106" s="133" t="s">
        <v>293</v>
      </c>
      <c r="C106" s="133" t="s">
        <v>304</v>
      </c>
      <c r="D106" s="133" t="s">
        <v>330</v>
      </c>
      <c r="E106" s="122" t="s">
        <v>412</v>
      </c>
      <c r="F106" s="125">
        <v>2015</v>
      </c>
      <c r="G106" s="1422"/>
      <c r="H106" s="138" t="s">
        <v>125</v>
      </c>
      <c r="I106" s="133" t="s">
        <v>390</v>
      </c>
      <c r="J106" s="222" t="s">
        <v>413</v>
      </c>
      <c r="K106" s="483" t="s">
        <v>126</v>
      </c>
      <c r="L106" s="244" t="s">
        <v>407</v>
      </c>
      <c r="M106" s="260" t="s">
        <v>434</v>
      </c>
      <c r="N106" s="85">
        <v>0</v>
      </c>
      <c r="O106" s="225"/>
    </row>
    <row r="107" spans="1:15" s="4" customFormat="1" ht="63.75" x14ac:dyDescent="0.25">
      <c r="A107" s="82">
        <v>101</v>
      </c>
      <c r="B107" s="133" t="s">
        <v>293</v>
      </c>
      <c r="C107" s="133" t="s">
        <v>304</v>
      </c>
      <c r="D107" s="133" t="s">
        <v>330</v>
      </c>
      <c r="E107" s="122" t="s">
        <v>414</v>
      </c>
      <c r="F107" s="125">
        <v>2016</v>
      </c>
      <c r="G107" s="1422"/>
      <c r="H107" s="138" t="s">
        <v>125</v>
      </c>
      <c r="I107" s="133" t="s">
        <v>390</v>
      </c>
      <c r="J107" s="222" t="s">
        <v>415</v>
      </c>
      <c r="K107" s="483" t="s">
        <v>126</v>
      </c>
      <c r="L107" s="244" t="s">
        <v>407</v>
      </c>
      <c r="M107" s="260" t="s">
        <v>434</v>
      </c>
      <c r="N107" s="85">
        <v>0</v>
      </c>
      <c r="O107" s="225"/>
    </row>
    <row r="108" spans="1:15" s="4" customFormat="1" ht="63.75" x14ac:dyDescent="0.25">
      <c r="A108" s="82">
        <v>102</v>
      </c>
      <c r="B108" s="133" t="s">
        <v>293</v>
      </c>
      <c r="C108" s="133" t="s">
        <v>304</v>
      </c>
      <c r="D108" s="133" t="s">
        <v>330</v>
      </c>
      <c r="E108" s="122" t="s">
        <v>416</v>
      </c>
      <c r="F108" s="125">
        <v>2017</v>
      </c>
      <c r="G108" s="1422"/>
      <c r="H108" s="138" t="s">
        <v>125</v>
      </c>
      <c r="I108" s="133" t="s">
        <v>390</v>
      </c>
      <c r="J108" s="222" t="s">
        <v>417</v>
      </c>
      <c r="K108" s="483" t="s">
        <v>126</v>
      </c>
      <c r="L108" s="244" t="s">
        <v>407</v>
      </c>
      <c r="M108" s="260" t="s">
        <v>434</v>
      </c>
      <c r="N108" s="85">
        <v>0</v>
      </c>
      <c r="O108" s="225"/>
    </row>
    <row r="109" spans="1:15" s="4" customFormat="1" ht="63.75" x14ac:dyDescent="0.25">
      <c r="A109" s="82">
        <v>103</v>
      </c>
      <c r="B109" s="133" t="s">
        <v>293</v>
      </c>
      <c r="C109" s="133" t="s">
        <v>304</v>
      </c>
      <c r="D109" s="133" t="s">
        <v>330</v>
      </c>
      <c r="E109" s="122" t="s">
        <v>418</v>
      </c>
      <c r="F109" s="125">
        <v>2018</v>
      </c>
      <c r="G109" s="1422"/>
      <c r="H109" s="138" t="s">
        <v>125</v>
      </c>
      <c r="I109" s="133" t="s">
        <v>390</v>
      </c>
      <c r="J109" s="222" t="s">
        <v>419</v>
      </c>
      <c r="K109" s="483" t="s">
        <v>126</v>
      </c>
      <c r="L109" s="244" t="s">
        <v>407</v>
      </c>
      <c r="M109" s="260" t="s">
        <v>434</v>
      </c>
      <c r="N109" s="85">
        <v>0</v>
      </c>
      <c r="O109" s="225"/>
    </row>
    <row r="110" spans="1:15" s="4" customFormat="1" ht="63.75" x14ac:dyDescent="0.25">
      <c r="A110" s="82">
        <v>104</v>
      </c>
      <c r="B110" s="133" t="s">
        <v>293</v>
      </c>
      <c r="C110" s="133" t="s">
        <v>304</v>
      </c>
      <c r="D110" s="133" t="s">
        <v>330</v>
      </c>
      <c r="E110" s="122" t="s">
        <v>420</v>
      </c>
      <c r="F110" s="125">
        <v>2019</v>
      </c>
      <c r="G110" s="1422"/>
      <c r="H110" s="138" t="s">
        <v>125</v>
      </c>
      <c r="I110" s="133" t="s">
        <v>390</v>
      </c>
      <c r="J110" s="222" t="s">
        <v>421</v>
      </c>
      <c r="K110" s="483" t="s">
        <v>126</v>
      </c>
      <c r="L110" s="244" t="s">
        <v>407</v>
      </c>
      <c r="M110" s="260" t="s">
        <v>434</v>
      </c>
      <c r="N110" s="85">
        <v>0</v>
      </c>
      <c r="O110" s="225"/>
    </row>
    <row r="111" spans="1:15" s="4" customFormat="1" ht="63.75" x14ac:dyDescent="0.25">
      <c r="A111" s="82">
        <v>105</v>
      </c>
      <c r="B111" s="133" t="s">
        <v>293</v>
      </c>
      <c r="C111" s="133" t="s">
        <v>304</v>
      </c>
      <c r="D111" s="133" t="s">
        <v>330</v>
      </c>
      <c r="E111" s="122" t="s">
        <v>422</v>
      </c>
      <c r="F111" s="125">
        <v>2020</v>
      </c>
      <c r="G111" s="1422"/>
      <c r="H111" s="138" t="s">
        <v>125</v>
      </c>
      <c r="I111" s="133" t="s">
        <v>390</v>
      </c>
      <c r="J111" s="222" t="s">
        <v>423</v>
      </c>
      <c r="K111" s="483" t="s">
        <v>126</v>
      </c>
      <c r="L111" s="244" t="s">
        <v>407</v>
      </c>
      <c r="M111" s="260" t="s">
        <v>434</v>
      </c>
      <c r="N111" s="85">
        <v>0</v>
      </c>
      <c r="O111" s="225"/>
    </row>
    <row r="112" spans="1:15" s="4" customFormat="1" ht="63.75" x14ac:dyDescent="0.25">
      <c r="A112" s="82">
        <v>106</v>
      </c>
      <c r="B112" s="133" t="s">
        <v>293</v>
      </c>
      <c r="C112" s="133" t="s">
        <v>304</v>
      </c>
      <c r="D112" s="133" t="s">
        <v>330</v>
      </c>
      <c r="E112" s="122" t="s">
        <v>424</v>
      </c>
      <c r="F112" s="125">
        <v>2021</v>
      </c>
      <c r="G112" s="1422"/>
      <c r="H112" s="138" t="s">
        <v>125</v>
      </c>
      <c r="I112" s="133" t="s">
        <v>390</v>
      </c>
      <c r="J112" s="222" t="s">
        <v>425</v>
      </c>
      <c r="K112" s="483" t="s">
        <v>126</v>
      </c>
      <c r="L112" s="244" t="s">
        <v>407</v>
      </c>
      <c r="M112" s="260" t="s">
        <v>434</v>
      </c>
      <c r="N112" s="85">
        <v>0</v>
      </c>
      <c r="O112" s="225"/>
    </row>
    <row r="113" spans="1:15" s="4" customFormat="1" ht="63.75" x14ac:dyDescent="0.25">
      <c r="A113" s="82">
        <v>107</v>
      </c>
      <c r="B113" s="133" t="s">
        <v>293</v>
      </c>
      <c r="C113" s="133" t="s">
        <v>304</v>
      </c>
      <c r="D113" s="133" t="s">
        <v>330</v>
      </c>
      <c r="E113" s="122" t="s">
        <v>426</v>
      </c>
      <c r="F113" s="125">
        <v>2022</v>
      </c>
      <c r="G113" s="1405"/>
      <c r="H113" s="138" t="s">
        <v>125</v>
      </c>
      <c r="I113" s="133" t="s">
        <v>390</v>
      </c>
      <c r="J113" s="222" t="s">
        <v>427</v>
      </c>
      <c r="K113" s="624"/>
      <c r="L113" s="244" t="s">
        <v>407</v>
      </c>
      <c r="M113" s="260"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5" t="s">
        <v>126</v>
      </c>
      <c r="L114" s="244" t="s">
        <v>407</v>
      </c>
      <c r="M114" s="260" t="s">
        <v>434</v>
      </c>
      <c r="N114" s="85">
        <v>0</v>
      </c>
      <c r="O114" s="225"/>
    </row>
    <row r="115" spans="1:15" s="4" customFormat="1" ht="63.75" x14ac:dyDescent="0.25">
      <c r="A115" s="82">
        <v>109</v>
      </c>
      <c r="B115" s="133" t="s">
        <v>293</v>
      </c>
      <c r="C115" s="133" t="s">
        <v>304</v>
      </c>
      <c r="D115" s="133" t="s">
        <v>330</v>
      </c>
      <c r="E115" s="122" t="s">
        <v>431</v>
      </c>
      <c r="F115" s="125" t="s">
        <v>432</v>
      </c>
      <c r="G115" s="140" t="s">
        <v>125</v>
      </c>
      <c r="H115" s="138" t="s">
        <v>125</v>
      </c>
      <c r="I115" s="133" t="s">
        <v>321</v>
      </c>
      <c r="J115" s="222" t="s">
        <v>125</v>
      </c>
      <c r="K115" s="5"/>
      <c r="L115" s="223" t="s">
        <v>125</v>
      </c>
      <c r="M115" s="260"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5">
        <v>3</v>
      </c>
      <c r="L116" s="144">
        <v>4</v>
      </c>
      <c r="M116" s="625">
        <v>4</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5"/>
      <c r="L117" s="144" t="s">
        <v>407</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5"/>
      <c r="L118" s="144" t="s">
        <v>407</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
      <c r="L119" s="144" t="s">
        <v>407</v>
      </c>
      <c r="M119" s="142" t="s">
        <v>407</v>
      </c>
      <c r="N119" s="85">
        <v>0</v>
      </c>
      <c r="O119" s="225"/>
    </row>
    <row r="120" spans="1:15" s="4" customFormat="1" ht="63.75"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63.7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225"/>
    </row>
    <row r="122" spans="1:15" s="4" customFormat="1" ht="63.75" x14ac:dyDescent="0.25">
      <c r="A122" s="82">
        <v>116</v>
      </c>
      <c r="B122" s="133" t="s">
        <v>293</v>
      </c>
      <c r="C122" s="133" t="s">
        <v>304</v>
      </c>
      <c r="D122" s="133" t="s">
        <v>354</v>
      </c>
      <c r="E122" s="133" t="s">
        <v>446</v>
      </c>
      <c r="F122" s="125" t="s">
        <v>447</v>
      </c>
      <c r="G122" s="140" t="s">
        <v>125</v>
      </c>
      <c r="H122" s="138" t="s">
        <v>125</v>
      </c>
      <c r="I122" s="133" t="s">
        <v>177</v>
      </c>
      <c r="J122" s="141" t="s">
        <v>327</v>
      </c>
      <c r="K122" s="5"/>
      <c r="L122" s="144" t="s">
        <v>407</v>
      </c>
      <c r="M122" s="247" t="s">
        <v>407</v>
      </c>
      <c r="N122" s="85">
        <v>0</v>
      </c>
      <c r="O122" s="225"/>
    </row>
    <row r="123" spans="1:15" s="4" customFormat="1" ht="63.75" x14ac:dyDescent="0.25">
      <c r="A123" s="82">
        <v>117</v>
      </c>
      <c r="B123" s="133" t="s">
        <v>293</v>
      </c>
      <c r="C123" s="133" t="s">
        <v>304</v>
      </c>
      <c r="D123" s="133" t="s">
        <v>354</v>
      </c>
      <c r="E123" s="133" t="s">
        <v>448</v>
      </c>
      <c r="F123" s="125" t="s">
        <v>449</v>
      </c>
      <c r="G123" s="140" t="s">
        <v>125</v>
      </c>
      <c r="H123" s="138" t="s">
        <v>125</v>
      </c>
      <c r="I123" s="133" t="s">
        <v>177</v>
      </c>
      <c r="J123" s="141" t="s">
        <v>450</v>
      </c>
      <c r="K123" s="5"/>
      <c r="L123" s="144" t="s">
        <v>407</v>
      </c>
      <c r="M123" s="247" t="s">
        <v>407</v>
      </c>
      <c r="N123" s="85">
        <v>0</v>
      </c>
      <c r="O123" s="225"/>
    </row>
    <row r="124" spans="1:15" s="4" customFormat="1" ht="63.75" x14ac:dyDescent="0.25">
      <c r="A124" s="82">
        <v>118</v>
      </c>
      <c r="B124" s="133" t="s">
        <v>293</v>
      </c>
      <c r="C124" s="133" t="s">
        <v>304</v>
      </c>
      <c r="D124" s="133" t="s">
        <v>354</v>
      </c>
      <c r="E124" s="133" t="s">
        <v>451</v>
      </c>
      <c r="F124" s="125" t="s">
        <v>452</v>
      </c>
      <c r="G124" s="140" t="s">
        <v>125</v>
      </c>
      <c r="H124" s="138" t="s">
        <v>125</v>
      </c>
      <c r="I124" s="133" t="s">
        <v>177</v>
      </c>
      <c r="J124" s="141" t="s">
        <v>453</v>
      </c>
      <c r="K124" s="5"/>
      <c r="L124" s="144" t="s">
        <v>407</v>
      </c>
      <c r="M124" s="247" t="s">
        <v>407</v>
      </c>
      <c r="N124" s="85">
        <v>0</v>
      </c>
      <c r="O124" s="225"/>
    </row>
    <row r="125" spans="1:15" s="4" customFormat="1" ht="63.75" x14ac:dyDescent="0.25">
      <c r="A125" s="82">
        <v>119</v>
      </c>
      <c r="B125" s="133" t="s">
        <v>293</v>
      </c>
      <c r="C125" s="133" t="s">
        <v>304</v>
      </c>
      <c r="D125" s="133" t="s">
        <v>354</v>
      </c>
      <c r="E125" s="133" t="s">
        <v>454</v>
      </c>
      <c r="F125" s="125" t="s">
        <v>368</v>
      </c>
      <c r="G125" s="140" t="s">
        <v>125</v>
      </c>
      <c r="H125" s="138" t="s">
        <v>125</v>
      </c>
      <c r="I125" s="133" t="s">
        <v>177</v>
      </c>
      <c r="J125" s="141" t="s">
        <v>455</v>
      </c>
      <c r="K125" s="5"/>
      <c r="L125" s="144" t="s">
        <v>407</v>
      </c>
      <c r="M125" s="247" t="s">
        <v>407</v>
      </c>
      <c r="N125" s="85">
        <v>0</v>
      </c>
      <c r="O125" s="225"/>
    </row>
    <row r="126" spans="1:15" s="4" customFormat="1" ht="63.75" x14ac:dyDescent="0.25">
      <c r="A126" s="82">
        <v>120</v>
      </c>
      <c r="B126" s="133" t="s">
        <v>293</v>
      </c>
      <c r="C126" s="133" t="s">
        <v>304</v>
      </c>
      <c r="D126" s="133" t="s">
        <v>354</v>
      </c>
      <c r="E126" s="133" t="s">
        <v>456</v>
      </c>
      <c r="F126" s="125" t="s">
        <v>372</v>
      </c>
      <c r="G126" s="140" t="s">
        <v>125</v>
      </c>
      <c r="H126" s="138" t="s">
        <v>125</v>
      </c>
      <c r="I126" s="133" t="s">
        <v>177</v>
      </c>
      <c r="J126" s="141" t="s">
        <v>457</v>
      </c>
      <c r="K126" s="5"/>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t="s">
        <v>407</v>
      </c>
      <c r="N128" s="85">
        <v>0</v>
      </c>
      <c r="O128" s="225"/>
    </row>
    <row r="129" spans="1:16" s="4" customFormat="1" ht="63.75" x14ac:dyDescent="0.25">
      <c r="A129" s="82">
        <v>123</v>
      </c>
      <c r="B129" s="133" t="s">
        <v>293</v>
      </c>
      <c r="C129" s="133" t="s">
        <v>464</v>
      </c>
      <c r="D129" s="133" t="s">
        <v>295</v>
      </c>
      <c r="E129" s="122">
        <v>37</v>
      </c>
      <c r="F129" s="125" t="s">
        <v>465</v>
      </c>
      <c r="G129" s="140">
        <v>21</v>
      </c>
      <c r="H129" s="139">
        <v>0.1</v>
      </c>
      <c r="I129" s="127" t="s">
        <v>129</v>
      </c>
      <c r="J129" s="141">
        <v>28</v>
      </c>
      <c r="K129" s="483" t="s">
        <v>129</v>
      </c>
      <c r="L129" s="248" t="s">
        <v>129</v>
      </c>
      <c r="M129" s="249" t="s">
        <v>129</v>
      </c>
      <c r="N129" s="250">
        <v>0.1</v>
      </c>
      <c r="O129" s="251"/>
    </row>
    <row r="130" spans="1:16" s="4" customFormat="1" ht="63.75" x14ac:dyDescent="0.25">
      <c r="A130" s="82">
        <v>124</v>
      </c>
      <c r="B130" s="133" t="s">
        <v>293</v>
      </c>
      <c r="C130" s="133" t="s">
        <v>464</v>
      </c>
      <c r="D130" s="133" t="s">
        <v>300</v>
      </c>
      <c r="E130" s="122">
        <v>38</v>
      </c>
      <c r="F130" s="125" t="s">
        <v>466</v>
      </c>
      <c r="G130" s="140">
        <v>22</v>
      </c>
      <c r="H130" s="139">
        <v>0.6</v>
      </c>
      <c r="I130" s="252">
        <v>7</v>
      </c>
      <c r="J130" s="141">
        <v>29</v>
      </c>
      <c r="K130" s="5">
        <v>0</v>
      </c>
      <c r="L130" s="253">
        <v>0</v>
      </c>
      <c r="M130" s="254">
        <v>0</v>
      </c>
      <c r="N130" s="255">
        <v>0</v>
      </c>
      <c r="O130" s="251"/>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3">
        <v>520</v>
      </c>
      <c r="L131" s="235">
        <v>520</v>
      </c>
      <c r="M131" s="622">
        <v>520</v>
      </c>
      <c r="N131" s="256">
        <v>0.3</v>
      </c>
      <c r="O131" s="225"/>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3">
        <v>10417</v>
      </c>
      <c r="L132" s="235">
        <v>10417</v>
      </c>
      <c r="M132" s="620">
        <v>10417</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3">
        <v>0</v>
      </c>
      <c r="L133" s="484">
        <v>0</v>
      </c>
      <c r="M133" s="263">
        <v>0</v>
      </c>
      <c r="N133" s="85">
        <v>0</v>
      </c>
      <c r="O133" s="225"/>
    </row>
    <row r="134" spans="1:16" s="4" customFormat="1" ht="63.75"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126</v>
      </c>
      <c r="N134" s="226">
        <v>0</v>
      </c>
      <c r="O134" s="225"/>
    </row>
    <row r="135" spans="1:16" s="4" customFormat="1" ht="63.75" x14ac:dyDescent="0.25">
      <c r="A135" s="82">
        <v>129</v>
      </c>
      <c r="B135" s="133" t="s">
        <v>293</v>
      </c>
      <c r="C135" s="133" t="s">
        <v>464</v>
      </c>
      <c r="D135" s="133" t="s">
        <v>473</v>
      </c>
      <c r="E135" s="122" t="s">
        <v>476</v>
      </c>
      <c r="F135" s="125">
        <v>2018</v>
      </c>
      <c r="G135" s="1422"/>
      <c r="H135" s="138" t="s">
        <v>125</v>
      </c>
      <c r="I135" s="133" t="s">
        <v>390</v>
      </c>
      <c r="J135" s="222" t="s">
        <v>391</v>
      </c>
      <c r="K135" s="483" t="s">
        <v>126</v>
      </c>
      <c r="L135" s="141" t="s">
        <v>126</v>
      </c>
      <c r="M135" s="137" t="s">
        <v>126</v>
      </c>
      <c r="N135" s="85">
        <v>0</v>
      </c>
      <c r="O135" s="225"/>
    </row>
    <row r="136" spans="1:16" s="4" customFormat="1" ht="63.75" x14ac:dyDescent="0.25">
      <c r="A136" s="82">
        <v>130</v>
      </c>
      <c r="B136" s="133" t="s">
        <v>293</v>
      </c>
      <c r="C136" s="133" t="s">
        <v>464</v>
      </c>
      <c r="D136" s="133" t="s">
        <v>473</v>
      </c>
      <c r="E136" s="122" t="s">
        <v>477</v>
      </c>
      <c r="F136" s="125">
        <v>2019</v>
      </c>
      <c r="G136" s="1422"/>
      <c r="H136" s="138" t="s">
        <v>125</v>
      </c>
      <c r="I136" s="133" t="s">
        <v>390</v>
      </c>
      <c r="J136" s="222" t="s">
        <v>395</v>
      </c>
      <c r="K136" s="483" t="s">
        <v>126</v>
      </c>
      <c r="L136" s="141" t="s">
        <v>126</v>
      </c>
      <c r="M136" s="137" t="s">
        <v>126</v>
      </c>
      <c r="N136" s="85">
        <v>0</v>
      </c>
      <c r="O136" s="225"/>
    </row>
    <row r="137" spans="1:16" s="4" customFormat="1" ht="63.75" x14ac:dyDescent="0.25">
      <c r="A137" s="82">
        <v>131</v>
      </c>
      <c r="B137" s="133" t="s">
        <v>293</v>
      </c>
      <c r="C137" s="133" t="s">
        <v>464</v>
      </c>
      <c r="D137" s="133" t="s">
        <v>473</v>
      </c>
      <c r="E137" s="122" t="s">
        <v>478</v>
      </c>
      <c r="F137" s="125">
        <v>2020</v>
      </c>
      <c r="G137" s="1422"/>
      <c r="H137" s="138" t="s">
        <v>125</v>
      </c>
      <c r="I137" s="133" t="s">
        <v>390</v>
      </c>
      <c r="J137" s="222" t="s">
        <v>479</v>
      </c>
      <c r="K137" s="483" t="s">
        <v>126</v>
      </c>
      <c r="L137" s="141" t="s">
        <v>126</v>
      </c>
      <c r="M137" s="137" t="s">
        <v>126</v>
      </c>
      <c r="N137" s="85">
        <v>0</v>
      </c>
      <c r="O137" s="225"/>
    </row>
    <row r="138" spans="1:16" s="4" customFormat="1" ht="63.75" x14ac:dyDescent="0.25">
      <c r="A138" s="82">
        <v>132</v>
      </c>
      <c r="B138" s="133" t="s">
        <v>293</v>
      </c>
      <c r="C138" s="133" t="s">
        <v>464</v>
      </c>
      <c r="D138" s="133" t="s">
        <v>473</v>
      </c>
      <c r="E138" s="122" t="s">
        <v>480</v>
      </c>
      <c r="F138" s="125">
        <v>2021</v>
      </c>
      <c r="G138" s="1422"/>
      <c r="H138" s="138" t="s">
        <v>125</v>
      </c>
      <c r="I138" s="133" t="s">
        <v>390</v>
      </c>
      <c r="J138" s="222" t="s">
        <v>481</v>
      </c>
      <c r="K138" s="483" t="s">
        <v>126</v>
      </c>
      <c r="L138" s="141" t="s">
        <v>126</v>
      </c>
      <c r="M138" s="137" t="s">
        <v>126</v>
      </c>
      <c r="N138" s="85">
        <v>0</v>
      </c>
      <c r="O138" s="225"/>
    </row>
    <row r="139" spans="1:16" s="4" customFormat="1" ht="63.75" x14ac:dyDescent="0.25">
      <c r="A139" s="82">
        <v>133</v>
      </c>
      <c r="B139" s="133" t="s">
        <v>293</v>
      </c>
      <c r="C139" s="133" t="s">
        <v>464</v>
      </c>
      <c r="D139" s="133" t="s">
        <v>473</v>
      </c>
      <c r="E139" s="122" t="s">
        <v>482</v>
      </c>
      <c r="F139" s="125">
        <v>2022</v>
      </c>
      <c r="G139" s="1405"/>
      <c r="H139" s="138" t="s">
        <v>125</v>
      </c>
      <c r="I139" s="133" t="s">
        <v>390</v>
      </c>
      <c r="J139" s="222" t="s">
        <v>483</v>
      </c>
      <c r="K139" s="624"/>
      <c r="L139" s="141" t="s">
        <v>126</v>
      </c>
      <c r="M139" s="137" t="s">
        <v>126</v>
      </c>
      <c r="N139" s="85">
        <v>0</v>
      </c>
      <c r="O139" s="225"/>
    </row>
    <row r="140" spans="1:16" s="4" customFormat="1" ht="63.75" x14ac:dyDescent="0.25">
      <c r="A140" s="82">
        <v>134</v>
      </c>
      <c r="B140" s="133" t="s">
        <v>293</v>
      </c>
      <c r="C140" s="133" t="s">
        <v>464</v>
      </c>
      <c r="D140" s="133" t="s">
        <v>473</v>
      </c>
      <c r="E140" s="122" t="s">
        <v>485</v>
      </c>
      <c r="F140" s="125" t="s">
        <v>486</v>
      </c>
      <c r="G140" s="140" t="s">
        <v>125</v>
      </c>
      <c r="H140" s="138" t="s">
        <v>125</v>
      </c>
      <c r="I140" s="133" t="s">
        <v>177</v>
      </c>
      <c r="J140" s="222" t="s">
        <v>125</v>
      </c>
      <c r="K140" s="483" t="s">
        <v>434</v>
      </c>
      <c r="L140" s="223" t="s">
        <v>125</v>
      </c>
      <c r="M140" s="483" t="s">
        <v>434</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v>0</v>
      </c>
      <c r="L141" s="244" t="s">
        <v>407</v>
      </c>
      <c r="M141" s="483" t="s">
        <v>434</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v>0</v>
      </c>
      <c r="L142" s="244" t="s">
        <v>407</v>
      </c>
      <c r="M142" s="483" t="s">
        <v>434</v>
      </c>
      <c r="N142" s="85">
        <v>0</v>
      </c>
      <c r="O142" s="225"/>
    </row>
    <row r="143" spans="1:16" s="4" customFormat="1" ht="63.75" x14ac:dyDescent="0.25">
      <c r="A143" s="82">
        <v>137</v>
      </c>
      <c r="B143" s="133" t="s">
        <v>293</v>
      </c>
      <c r="C143" s="133" t="s">
        <v>464</v>
      </c>
      <c r="D143" s="133" t="s">
        <v>473</v>
      </c>
      <c r="E143" s="122">
        <v>42</v>
      </c>
      <c r="F143" s="125" t="s">
        <v>492</v>
      </c>
      <c r="G143" s="140" t="s">
        <v>125</v>
      </c>
      <c r="H143" s="138" t="s">
        <v>125</v>
      </c>
      <c r="I143" s="133" t="s">
        <v>377</v>
      </c>
      <c r="J143" s="222" t="s">
        <v>125</v>
      </c>
      <c r="K143" s="483" t="s">
        <v>434</v>
      </c>
      <c r="L143" s="223" t="s">
        <v>125</v>
      </c>
      <c r="M143" s="245" t="s">
        <v>434</v>
      </c>
      <c r="N143" s="85">
        <v>0</v>
      </c>
      <c r="O143" s="225"/>
    </row>
    <row r="144" spans="1:16" s="4" customFormat="1" ht="63.75" x14ac:dyDescent="0.25">
      <c r="A144" s="82">
        <v>138</v>
      </c>
      <c r="B144" s="133" t="s">
        <v>293</v>
      </c>
      <c r="C144" s="133" t="s">
        <v>493</v>
      </c>
      <c r="D144" s="133" t="s">
        <v>339</v>
      </c>
      <c r="E144" s="122">
        <v>43</v>
      </c>
      <c r="F144" s="125" t="s">
        <v>494</v>
      </c>
      <c r="G144" s="140" t="s">
        <v>125</v>
      </c>
      <c r="H144" s="138" t="s">
        <v>125</v>
      </c>
      <c r="I144" s="133" t="s">
        <v>124</v>
      </c>
      <c r="J144" s="141">
        <v>36</v>
      </c>
      <c r="K144" s="483" t="s">
        <v>129</v>
      </c>
      <c r="L144" s="244" t="s">
        <v>129</v>
      </c>
      <c r="M144" s="245" t="s">
        <v>129</v>
      </c>
      <c r="N144" s="85">
        <v>0</v>
      </c>
      <c r="O144" s="225"/>
      <c r="P144" s="34"/>
    </row>
    <row r="145" spans="1:15" s="4" customFormat="1" ht="63.75" x14ac:dyDescent="0.25">
      <c r="A145" s="82">
        <v>139</v>
      </c>
      <c r="B145" s="133" t="s">
        <v>293</v>
      </c>
      <c r="C145" s="133" t="s">
        <v>493</v>
      </c>
      <c r="D145" s="133" t="s">
        <v>339</v>
      </c>
      <c r="E145" s="122" t="s">
        <v>495</v>
      </c>
      <c r="F145" s="125" t="s">
        <v>496</v>
      </c>
      <c r="G145" s="140" t="s">
        <v>125</v>
      </c>
      <c r="H145" s="138" t="s">
        <v>125</v>
      </c>
      <c r="I145" s="133" t="s">
        <v>159</v>
      </c>
      <c r="J145" s="141" t="s">
        <v>445</v>
      </c>
      <c r="K145" s="5">
        <v>1</v>
      </c>
      <c r="L145" s="257">
        <v>1</v>
      </c>
      <c r="M145" s="626">
        <v>1</v>
      </c>
      <c r="N145" s="85">
        <v>0</v>
      </c>
      <c r="O145" s="225"/>
    </row>
    <row r="146" spans="1:15" s="4" customFormat="1" ht="63.7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63.75" x14ac:dyDescent="0.25">
      <c r="A147" s="82">
        <v>141</v>
      </c>
      <c r="B147" s="133" t="s">
        <v>293</v>
      </c>
      <c r="C147" s="133" t="s">
        <v>493</v>
      </c>
      <c r="D147" s="133" t="s">
        <v>300</v>
      </c>
      <c r="E147" s="122" t="s">
        <v>498</v>
      </c>
      <c r="F147" s="125" t="s">
        <v>499</v>
      </c>
      <c r="G147" s="140" t="s">
        <v>125</v>
      </c>
      <c r="H147" s="138" t="s">
        <v>125</v>
      </c>
      <c r="I147" s="133" t="s">
        <v>177</v>
      </c>
      <c r="J147" s="222" t="s">
        <v>500</v>
      </c>
      <c r="K147" s="483" t="s">
        <v>129</v>
      </c>
      <c r="L147" s="246" t="s">
        <v>129</v>
      </c>
      <c r="M147" s="247" t="s">
        <v>129</v>
      </c>
      <c r="N147" s="85">
        <v>0</v>
      </c>
      <c r="O147" s="225"/>
    </row>
    <row r="148" spans="1:15" s="4" customFormat="1" ht="63.75" x14ac:dyDescent="0.25">
      <c r="A148" s="82">
        <v>142</v>
      </c>
      <c r="B148" s="133" t="s">
        <v>293</v>
      </c>
      <c r="C148" s="133" t="s">
        <v>493</v>
      </c>
      <c r="D148" s="133" t="s">
        <v>300</v>
      </c>
      <c r="E148" s="122" t="s">
        <v>501</v>
      </c>
      <c r="F148" s="125" t="s">
        <v>502</v>
      </c>
      <c r="G148" s="140" t="s">
        <v>125</v>
      </c>
      <c r="H148" s="138" t="s">
        <v>125</v>
      </c>
      <c r="I148" s="133" t="s">
        <v>177</v>
      </c>
      <c r="J148" s="222" t="s">
        <v>503</v>
      </c>
      <c r="K148" s="483" t="s">
        <v>126</v>
      </c>
      <c r="L148" s="246" t="s">
        <v>126</v>
      </c>
      <c r="M148" s="247" t="s">
        <v>126</v>
      </c>
      <c r="N148" s="85">
        <v>0</v>
      </c>
      <c r="O148" s="225"/>
    </row>
    <row r="149" spans="1:15" s="4" customFormat="1" ht="63.75" x14ac:dyDescent="0.25">
      <c r="A149" s="82">
        <v>143</v>
      </c>
      <c r="B149" s="133" t="s">
        <v>293</v>
      </c>
      <c r="C149" s="133" t="s">
        <v>493</v>
      </c>
      <c r="D149" s="133" t="s">
        <v>473</v>
      </c>
      <c r="E149" s="122" t="s">
        <v>505</v>
      </c>
      <c r="F149" s="125" t="s">
        <v>506</v>
      </c>
      <c r="G149" s="140" t="s">
        <v>125</v>
      </c>
      <c r="H149" s="138" t="s">
        <v>125</v>
      </c>
      <c r="I149" s="133" t="s">
        <v>177</v>
      </c>
      <c r="J149" s="222" t="s">
        <v>507</v>
      </c>
      <c r="K149" s="483" t="s">
        <v>126</v>
      </c>
      <c r="L149" s="246" t="s">
        <v>126</v>
      </c>
      <c r="M149" s="247" t="s">
        <v>126</v>
      </c>
      <c r="N149" s="85">
        <v>0</v>
      </c>
      <c r="O149" s="225"/>
    </row>
    <row r="150" spans="1:15" s="4" customFormat="1" ht="63.75" x14ac:dyDescent="0.25">
      <c r="A150" s="82">
        <v>144</v>
      </c>
      <c r="B150" s="133" t="s">
        <v>293</v>
      </c>
      <c r="C150" s="133" t="s">
        <v>508</v>
      </c>
      <c r="D150" s="133" t="s">
        <v>295</v>
      </c>
      <c r="E150" s="122">
        <v>45</v>
      </c>
      <c r="F150" s="125" t="s">
        <v>509</v>
      </c>
      <c r="G150" s="140">
        <v>24</v>
      </c>
      <c r="H150" s="139">
        <v>0.1</v>
      </c>
      <c r="I150" s="133" t="s">
        <v>124</v>
      </c>
      <c r="J150" s="222">
        <v>38</v>
      </c>
      <c r="K150" s="483" t="s">
        <v>126</v>
      </c>
      <c r="L150" s="246" t="s">
        <v>126</v>
      </c>
      <c r="M150" s="245" t="s">
        <v>126</v>
      </c>
      <c r="N150" s="226">
        <v>0</v>
      </c>
      <c r="O150" s="225"/>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5"/>
      <c r="L151" s="223" t="s">
        <v>125</v>
      </c>
      <c r="M151" s="142" t="s">
        <v>407</v>
      </c>
      <c r="N151" s="85">
        <v>0</v>
      </c>
      <c r="O151" s="225"/>
    </row>
    <row r="152" spans="1:15" s="4" customFormat="1" ht="63.75" x14ac:dyDescent="0.25">
      <c r="A152" s="82">
        <v>146</v>
      </c>
      <c r="B152" s="133" t="s">
        <v>293</v>
      </c>
      <c r="C152" s="133" t="s">
        <v>508</v>
      </c>
      <c r="D152" s="133" t="s">
        <v>295</v>
      </c>
      <c r="E152" s="122">
        <v>46</v>
      </c>
      <c r="F152" s="125" t="s">
        <v>513</v>
      </c>
      <c r="G152" s="140">
        <v>25</v>
      </c>
      <c r="H152" s="152">
        <v>0.1</v>
      </c>
      <c r="I152" s="133" t="s">
        <v>177</v>
      </c>
      <c r="J152" s="141">
        <v>39</v>
      </c>
      <c r="K152" s="5"/>
      <c r="L152" s="246" t="s">
        <v>407</v>
      </c>
      <c r="M152" s="247" t="s">
        <v>407</v>
      </c>
      <c r="N152" s="226">
        <v>0</v>
      </c>
      <c r="O152" s="225"/>
    </row>
    <row r="153" spans="1:15" s="4" customFormat="1" ht="63.75" x14ac:dyDescent="0.25">
      <c r="A153" s="82">
        <v>147</v>
      </c>
      <c r="B153" s="133" t="s">
        <v>293</v>
      </c>
      <c r="C153" s="133" t="s">
        <v>508</v>
      </c>
      <c r="D153" s="133" t="s">
        <v>515</v>
      </c>
      <c r="E153" s="122">
        <v>47</v>
      </c>
      <c r="F153" s="125" t="s">
        <v>516</v>
      </c>
      <c r="G153" s="140">
        <v>26</v>
      </c>
      <c r="H153" s="152">
        <v>0.25</v>
      </c>
      <c r="I153" s="133" t="s">
        <v>177</v>
      </c>
      <c r="J153" s="141">
        <v>40</v>
      </c>
      <c r="K153" s="5"/>
      <c r="L153" s="246" t="s">
        <v>407</v>
      </c>
      <c r="M153" s="247" t="s">
        <v>407</v>
      </c>
      <c r="N153" s="226">
        <v>0</v>
      </c>
      <c r="O153" s="225"/>
    </row>
    <row r="154" spans="1:15" s="4" customFormat="1" ht="63.75" x14ac:dyDescent="0.25">
      <c r="A154" s="82">
        <v>148</v>
      </c>
      <c r="B154" s="133" t="s">
        <v>293</v>
      </c>
      <c r="C154" s="133" t="s">
        <v>508</v>
      </c>
      <c r="D154" s="133" t="s">
        <v>515</v>
      </c>
      <c r="E154" s="122">
        <v>48</v>
      </c>
      <c r="F154" s="125" t="s">
        <v>517</v>
      </c>
      <c r="G154" s="140">
        <v>27</v>
      </c>
      <c r="H154" s="152">
        <v>0.25</v>
      </c>
      <c r="I154" s="133" t="s">
        <v>390</v>
      </c>
      <c r="J154" s="141">
        <v>41</v>
      </c>
      <c r="K154" s="5"/>
      <c r="L154" s="246" t="s">
        <v>407</v>
      </c>
      <c r="M154" s="247" t="s">
        <v>407</v>
      </c>
      <c r="N154" s="226">
        <v>0</v>
      </c>
      <c r="O154" s="225"/>
    </row>
    <row r="155" spans="1:15" s="4" customFormat="1" ht="63.75" x14ac:dyDescent="0.25">
      <c r="A155" s="82">
        <v>149</v>
      </c>
      <c r="B155" s="133" t="s">
        <v>293</v>
      </c>
      <c r="C155" s="133" t="s">
        <v>508</v>
      </c>
      <c r="D155" s="133" t="s">
        <v>515</v>
      </c>
      <c r="E155" s="122">
        <v>49</v>
      </c>
      <c r="F155" s="125" t="s">
        <v>518</v>
      </c>
      <c r="G155" s="140">
        <v>28</v>
      </c>
      <c r="H155" s="152">
        <v>0.25</v>
      </c>
      <c r="I155" s="133" t="s">
        <v>390</v>
      </c>
      <c r="J155" s="141">
        <v>42</v>
      </c>
      <c r="K155" s="5"/>
      <c r="L155" s="246" t="s">
        <v>407</v>
      </c>
      <c r="M155" s="247" t="s">
        <v>407</v>
      </c>
      <c r="N155" s="226">
        <v>0</v>
      </c>
      <c r="O155" s="225"/>
    </row>
    <row r="156" spans="1:15" s="4" customFormat="1" ht="63.7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407</v>
      </c>
      <c r="N156" s="226">
        <v>0</v>
      </c>
      <c r="O156" s="225"/>
    </row>
    <row r="157" spans="1:15" s="4" customFormat="1" ht="63.75" x14ac:dyDescent="0.25">
      <c r="A157" s="82">
        <v>151</v>
      </c>
      <c r="B157" s="133" t="s">
        <v>293</v>
      </c>
      <c r="C157" s="133" t="s">
        <v>508</v>
      </c>
      <c r="D157" s="133" t="s">
        <v>515</v>
      </c>
      <c r="E157" s="122" t="s">
        <v>521</v>
      </c>
      <c r="F157" s="125" t="s">
        <v>522</v>
      </c>
      <c r="G157" s="1422"/>
      <c r="H157" s="138" t="s">
        <v>125</v>
      </c>
      <c r="I157" s="133" t="s">
        <v>177</v>
      </c>
      <c r="J157" s="222" t="s">
        <v>495</v>
      </c>
      <c r="K157" s="483"/>
      <c r="L157" s="246" t="s">
        <v>407</v>
      </c>
      <c r="M157" s="247" t="s">
        <v>407</v>
      </c>
      <c r="N157" s="85">
        <v>0</v>
      </c>
      <c r="O157" s="225"/>
    </row>
    <row r="158" spans="1:15" s="4" customFormat="1" ht="63.75" x14ac:dyDescent="0.25">
      <c r="A158" s="82">
        <v>152</v>
      </c>
      <c r="B158" s="133" t="s">
        <v>293</v>
      </c>
      <c r="C158" s="133" t="s">
        <v>508</v>
      </c>
      <c r="D158" s="133" t="s">
        <v>515</v>
      </c>
      <c r="E158" s="122" t="s">
        <v>523</v>
      </c>
      <c r="F158" s="125" t="s">
        <v>524</v>
      </c>
      <c r="G158" s="1422"/>
      <c r="H158" s="138" t="s">
        <v>125</v>
      </c>
      <c r="I158" s="133" t="s">
        <v>177</v>
      </c>
      <c r="J158" s="222" t="s">
        <v>525</v>
      </c>
      <c r="K158" s="483"/>
      <c r="L158" s="246" t="s">
        <v>407</v>
      </c>
      <c r="M158" s="247" t="s">
        <v>407</v>
      </c>
      <c r="N158" s="85">
        <v>0</v>
      </c>
      <c r="O158" s="225"/>
    </row>
    <row r="159" spans="1:15" s="4" customFormat="1" ht="63.75" x14ac:dyDescent="0.25">
      <c r="A159" s="82">
        <v>153</v>
      </c>
      <c r="B159" s="133" t="s">
        <v>293</v>
      </c>
      <c r="C159" s="133" t="s">
        <v>508</v>
      </c>
      <c r="D159" s="133" t="s">
        <v>515</v>
      </c>
      <c r="E159" s="122" t="s">
        <v>526</v>
      </c>
      <c r="F159" s="125" t="s">
        <v>527</v>
      </c>
      <c r="G159" s="1422"/>
      <c r="H159" s="138" t="s">
        <v>125</v>
      </c>
      <c r="I159" s="133" t="s">
        <v>390</v>
      </c>
      <c r="J159" s="222" t="s">
        <v>528</v>
      </c>
      <c r="K159" s="483"/>
      <c r="L159" s="246" t="s">
        <v>407</v>
      </c>
      <c r="M159" s="247" t="s">
        <v>407</v>
      </c>
      <c r="N159" s="85">
        <v>0</v>
      </c>
      <c r="O159" s="225"/>
    </row>
    <row r="160" spans="1:15" s="4" customFormat="1" ht="63.75" x14ac:dyDescent="0.25">
      <c r="A160" s="82">
        <v>154</v>
      </c>
      <c r="B160" s="133" t="s">
        <v>293</v>
      </c>
      <c r="C160" s="133" t="s">
        <v>508</v>
      </c>
      <c r="D160" s="133" t="s">
        <v>515</v>
      </c>
      <c r="E160" s="122" t="s">
        <v>529</v>
      </c>
      <c r="F160" s="125" t="s">
        <v>530</v>
      </c>
      <c r="G160" s="1405"/>
      <c r="H160" s="138" t="s">
        <v>125</v>
      </c>
      <c r="I160" s="133" t="s">
        <v>390</v>
      </c>
      <c r="J160" s="222" t="s">
        <v>531</v>
      </c>
      <c r="K160" s="483"/>
      <c r="L160" s="246" t="s">
        <v>407</v>
      </c>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483" t="s">
        <v>126</v>
      </c>
      <c r="L161" s="244" t="s">
        <v>126</v>
      </c>
      <c r="M161" s="245" t="s">
        <v>126</v>
      </c>
      <c r="N161" s="226">
        <v>0</v>
      </c>
      <c r="O161" s="225"/>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5"/>
      <c r="L162" s="223" t="s">
        <v>125</v>
      </c>
      <c r="M162" s="142" t="s">
        <v>407</v>
      </c>
      <c r="N162" s="85">
        <v>0</v>
      </c>
      <c r="O162" s="225"/>
    </row>
    <row r="163" spans="1:15" s="4" customFormat="1" ht="63.75" x14ac:dyDescent="0.25">
      <c r="A163" s="82">
        <v>157</v>
      </c>
      <c r="B163" s="133" t="s">
        <v>293</v>
      </c>
      <c r="C163" s="133" t="s">
        <v>532</v>
      </c>
      <c r="D163" s="133" t="s">
        <v>295</v>
      </c>
      <c r="E163" s="122">
        <v>52</v>
      </c>
      <c r="F163" s="125" t="s">
        <v>537</v>
      </c>
      <c r="G163" s="140" t="s">
        <v>125</v>
      </c>
      <c r="H163" s="138" t="s">
        <v>125</v>
      </c>
      <c r="I163" s="133" t="s">
        <v>124</v>
      </c>
      <c r="J163" s="222">
        <v>45</v>
      </c>
      <c r="K163" s="483" t="s">
        <v>126</v>
      </c>
      <c r="L163" s="244" t="s">
        <v>126</v>
      </c>
      <c r="M163" s="623" t="s">
        <v>126</v>
      </c>
      <c r="N163" s="85">
        <v>0</v>
      </c>
      <c r="O163" s="225" t="s">
        <v>3234</v>
      </c>
    </row>
    <row r="164" spans="1:15" s="4" customFormat="1" ht="63.75" x14ac:dyDescent="0.25">
      <c r="A164" s="82">
        <v>158</v>
      </c>
      <c r="B164" s="133" t="s">
        <v>293</v>
      </c>
      <c r="C164" s="133" t="s">
        <v>532</v>
      </c>
      <c r="D164" s="133" t="s">
        <v>295</v>
      </c>
      <c r="E164" s="122" t="s">
        <v>538</v>
      </c>
      <c r="F164" s="125" t="s">
        <v>539</v>
      </c>
      <c r="G164" s="140">
        <v>31</v>
      </c>
      <c r="H164" s="139">
        <v>0.1</v>
      </c>
      <c r="I164" s="133" t="s">
        <v>177</v>
      </c>
      <c r="J164" s="222" t="s">
        <v>125</v>
      </c>
      <c r="K164" s="483"/>
      <c r="L164" s="223" t="s">
        <v>125</v>
      </c>
      <c r="M164" s="247" t="s">
        <v>407</v>
      </c>
      <c r="N164" s="226">
        <v>0</v>
      </c>
      <c r="O164" s="22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483"/>
      <c r="L165" s="223" t="s">
        <v>125</v>
      </c>
      <c r="M165" s="247" t="s">
        <v>407</v>
      </c>
      <c r="N165" s="226">
        <v>0</v>
      </c>
      <c r="O165" s="225"/>
    </row>
    <row r="166" spans="1:15" s="4" customFormat="1" ht="63.75" x14ac:dyDescent="0.25">
      <c r="A166" s="82">
        <v>160</v>
      </c>
      <c r="B166" s="133" t="s">
        <v>293</v>
      </c>
      <c r="C166" s="133" t="s">
        <v>532</v>
      </c>
      <c r="D166" s="133" t="s">
        <v>354</v>
      </c>
      <c r="E166" s="122">
        <v>54</v>
      </c>
      <c r="F166" s="125" t="s">
        <v>541</v>
      </c>
      <c r="G166" s="140">
        <v>33</v>
      </c>
      <c r="H166" s="152">
        <v>0.1</v>
      </c>
      <c r="I166" s="133" t="s">
        <v>177</v>
      </c>
      <c r="J166" s="222">
        <v>46</v>
      </c>
      <c r="K166" s="483"/>
      <c r="L166" s="246" t="s">
        <v>126</v>
      </c>
      <c r="M166" s="247" t="s">
        <v>126</v>
      </c>
      <c r="N166" s="226">
        <v>0</v>
      </c>
      <c r="O166" s="225"/>
    </row>
    <row r="167" spans="1:15" s="4" customFormat="1" ht="63.75" x14ac:dyDescent="0.25">
      <c r="A167" s="82">
        <v>161</v>
      </c>
      <c r="B167" s="133" t="s">
        <v>293</v>
      </c>
      <c r="C167" s="133" t="s">
        <v>542</v>
      </c>
      <c r="D167" s="133" t="s">
        <v>295</v>
      </c>
      <c r="E167" s="122">
        <v>55</v>
      </c>
      <c r="F167" s="125" t="s">
        <v>543</v>
      </c>
      <c r="G167" s="140">
        <v>34</v>
      </c>
      <c r="H167" s="139">
        <v>0.1</v>
      </c>
      <c r="I167" s="133" t="s">
        <v>124</v>
      </c>
      <c r="J167" s="141">
        <v>47</v>
      </c>
      <c r="K167" s="483" t="s">
        <v>126</v>
      </c>
      <c r="L167" s="244" t="s">
        <v>126</v>
      </c>
      <c r="M167" s="142" t="s">
        <v>126</v>
      </c>
      <c r="N167" s="226">
        <v>0</v>
      </c>
      <c r="O167" s="225"/>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5"/>
      <c r="L168" s="223" t="s">
        <v>125</v>
      </c>
      <c r="M168" s="142" t="s">
        <v>407</v>
      </c>
      <c r="N168" s="85">
        <v>0</v>
      </c>
      <c r="O168" s="225"/>
    </row>
    <row r="169" spans="1:15" s="4" customFormat="1" ht="63.75" x14ac:dyDescent="0.25">
      <c r="A169" s="82">
        <v>163</v>
      </c>
      <c r="B169" s="133" t="s">
        <v>293</v>
      </c>
      <c r="C169" s="133" t="s">
        <v>542</v>
      </c>
      <c r="D169" s="133" t="s">
        <v>295</v>
      </c>
      <c r="E169" s="122">
        <v>56</v>
      </c>
      <c r="F169" s="125" t="s">
        <v>547</v>
      </c>
      <c r="G169" s="140">
        <v>35</v>
      </c>
      <c r="H169" s="139">
        <v>0.2</v>
      </c>
      <c r="I169" s="133" t="s">
        <v>177</v>
      </c>
      <c r="J169" s="141">
        <v>48</v>
      </c>
      <c r="K169" s="5"/>
      <c r="L169" s="246" t="s">
        <v>407</v>
      </c>
      <c r="M169" s="247" t="s">
        <v>407</v>
      </c>
      <c r="N169" s="226">
        <v>0</v>
      </c>
      <c r="O169" s="225"/>
    </row>
    <row r="170" spans="1:15" s="4" customFormat="1" ht="63.75" x14ac:dyDescent="0.25">
      <c r="A170" s="82">
        <v>164</v>
      </c>
      <c r="B170" s="133" t="s">
        <v>293</v>
      </c>
      <c r="C170" s="133" t="s">
        <v>542</v>
      </c>
      <c r="D170" s="133" t="s">
        <v>295</v>
      </c>
      <c r="E170" s="122">
        <v>57</v>
      </c>
      <c r="F170" s="125" t="s">
        <v>548</v>
      </c>
      <c r="G170" s="1422">
        <v>36</v>
      </c>
      <c r="H170" s="152">
        <v>0.2</v>
      </c>
      <c r="I170" s="133" t="s">
        <v>177</v>
      </c>
      <c r="J170" s="222" t="s">
        <v>125</v>
      </c>
      <c r="K170" s="5"/>
      <c r="L170" s="223" t="s">
        <v>125</v>
      </c>
      <c r="M170" s="247" t="s">
        <v>407</v>
      </c>
      <c r="N170" s="226">
        <v>0</v>
      </c>
      <c r="O170" s="225"/>
    </row>
    <row r="171" spans="1:15" s="4" customFormat="1" ht="63.75" x14ac:dyDescent="0.25">
      <c r="A171" s="82">
        <v>165</v>
      </c>
      <c r="B171" s="133" t="s">
        <v>293</v>
      </c>
      <c r="C171" s="133" t="s">
        <v>542</v>
      </c>
      <c r="D171" s="133" t="s">
        <v>295</v>
      </c>
      <c r="E171" s="122" t="s">
        <v>549</v>
      </c>
      <c r="F171" s="125" t="s">
        <v>550</v>
      </c>
      <c r="G171" s="1422"/>
      <c r="H171" s="138" t="s">
        <v>125</v>
      </c>
      <c r="I171" s="133" t="s">
        <v>177</v>
      </c>
      <c r="J171" s="222" t="s">
        <v>125</v>
      </c>
      <c r="K171" s="5"/>
      <c r="L171" s="223" t="s">
        <v>125</v>
      </c>
      <c r="M171" s="247" t="s">
        <v>407</v>
      </c>
      <c r="N171" s="85">
        <v>0</v>
      </c>
      <c r="O171" s="225"/>
    </row>
    <row r="172" spans="1:15" s="4" customFormat="1" ht="63.75" x14ac:dyDescent="0.25">
      <c r="A172" s="82">
        <v>166</v>
      </c>
      <c r="B172" s="133" t="s">
        <v>293</v>
      </c>
      <c r="C172" s="133" t="s">
        <v>542</v>
      </c>
      <c r="D172" s="133" t="s">
        <v>295</v>
      </c>
      <c r="E172" s="122" t="s">
        <v>551</v>
      </c>
      <c r="F172" s="125" t="s">
        <v>552</v>
      </c>
      <c r="G172" s="1422"/>
      <c r="H172" s="138" t="s">
        <v>125</v>
      </c>
      <c r="I172" s="133" t="s">
        <v>177</v>
      </c>
      <c r="J172" s="222" t="s">
        <v>125</v>
      </c>
      <c r="K172" s="5"/>
      <c r="L172" s="223" t="s">
        <v>125</v>
      </c>
      <c r="M172" s="247" t="s">
        <v>407</v>
      </c>
      <c r="N172" s="85">
        <v>0</v>
      </c>
      <c r="O172" s="225"/>
    </row>
    <row r="173" spans="1:15" s="4" customFormat="1" ht="63.75" x14ac:dyDescent="0.25">
      <c r="A173" s="82">
        <v>167</v>
      </c>
      <c r="B173" s="133" t="s">
        <v>293</v>
      </c>
      <c r="C173" s="133" t="s">
        <v>542</v>
      </c>
      <c r="D173" s="133" t="s">
        <v>295</v>
      </c>
      <c r="E173" s="122" t="s">
        <v>553</v>
      </c>
      <c r="F173" s="125" t="s">
        <v>554</v>
      </c>
      <c r="G173" s="1422"/>
      <c r="H173" s="138" t="s">
        <v>125</v>
      </c>
      <c r="I173" s="133" t="s">
        <v>177</v>
      </c>
      <c r="J173" s="222" t="s">
        <v>125</v>
      </c>
      <c r="K173" s="5"/>
      <c r="L173" s="223" t="s">
        <v>125</v>
      </c>
      <c r="M173" s="247" t="s">
        <v>407</v>
      </c>
      <c r="N173" s="85">
        <v>0</v>
      </c>
      <c r="O173" s="225"/>
    </row>
    <row r="174" spans="1:15" s="4" customFormat="1" ht="63.75" x14ac:dyDescent="0.25">
      <c r="A174" s="82">
        <v>168</v>
      </c>
      <c r="B174" s="133" t="s">
        <v>293</v>
      </c>
      <c r="C174" s="133" t="s">
        <v>542</v>
      </c>
      <c r="D174" s="133" t="s">
        <v>295</v>
      </c>
      <c r="E174" s="122" t="s">
        <v>555</v>
      </c>
      <c r="F174" s="125" t="s">
        <v>556</v>
      </c>
      <c r="G174" s="1422"/>
      <c r="H174" s="138" t="s">
        <v>125</v>
      </c>
      <c r="I174" s="133" t="s">
        <v>177</v>
      </c>
      <c r="J174" s="222" t="s">
        <v>125</v>
      </c>
      <c r="K174" s="5"/>
      <c r="L174" s="223" t="s">
        <v>125</v>
      </c>
      <c r="M174" s="247" t="s">
        <v>407</v>
      </c>
      <c r="N174" s="85">
        <v>0</v>
      </c>
      <c r="O174" s="225"/>
    </row>
    <row r="175" spans="1:15" s="4" customFormat="1" ht="63.75" x14ac:dyDescent="0.25">
      <c r="A175" s="82">
        <v>169</v>
      </c>
      <c r="B175" s="133" t="s">
        <v>293</v>
      </c>
      <c r="C175" s="133" t="s">
        <v>542</v>
      </c>
      <c r="D175" s="133" t="s">
        <v>295</v>
      </c>
      <c r="E175" s="122" t="s">
        <v>557</v>
      </c>
      <c r="F175" s="125" t="s">
        <v>558</v>
      </c>
      <c r="G175" s="1422"/>
      <c r="H175" s="138" t="s">
        <v>125</v>
      </c>
      <c r="I175" s="133" t="s">
        <v>177</v>
      </c>
      <c r="J175" s="222" t="s">
        <v>125</v>
      </c>
      <c r="K175" s="5"/>
      <c r="L175" s="223" t="s">
        <v>125</v>
      </c>
      <c r="M175" s="247" t="s">
        <v>407</v>
      </c>
      <c r="N175" s="85">
        <v>0</v>
      </c>
      <c r="O175" s="225"/>
    </row>
    <row r="176" spans="1:15" s="4" customFormat="1" ht="63.75" x14ac:dyDescent="0.25">
      <c r="A176" s="82">
        <v>170</v>
      </c>
      <c r="B176" s="133" t="s">
        <v>293</v>
      </c>
      <c r="C176" s="133" t="s">
        <v>542</v>
      </c>
      <c r="D176" s="133" t="s">
        <v>295</v>
      </c>
      <c r="E176" s="122" t="s">
        <v>559</v>
      </c>
      <c r="F176" s="125" t="s">
        <v>560</v>
      </c>
      <c r="G176" s="1405"/>
      <c r="H176" s="138" t="s">
        <v>125</v>
      </c>
      <c r="I176" s="133" t="s">
        <v>177</v>
      </c>
      <c r="J176" s="222" t="s">
        <v>125</v>
      </c>
      <c r="K176" s="5"/>
      <c r="L176" s="223" t="s">
        <v>125</v>
      </c>
      <c r="M176" s="247" t="s">
        <v>407</v>
      </c>
      <c r="N176" s="85">
        <v>0</v>
      </c>
      <c r="O176" s="225"/>
    </row>
    <row r="177" spans="1:15" s="4" customFormat="1" ht="63.75" x14ac:dyDescent="0.25">
      <c r="A177" s="82">
        <v>171</v>
      </c>
      <c r="B177" s="133" t="s">
        <v>293</v>
      </c>
      <c r="C177" s="133" t="s">
        <v>542</v>
      </c>
      <c r="D177" s="133" t="s">
        <v>515</v>
      </c>
      <c r="E177" s="122">
        <v>58</v>
      </c>
      <c r="F177" s="125" t="s">
        <v>561</v>
      </c>
      <c r="G177" s="140">
        <v>37</v>
      </c>
      <c r="H177" s="138" t="s">
        <v>125</v>
      </c>
      <c r="I177" s="133" t="s">
        <v>177</v>
      </c>
      <c r="J177" s="153">
        <v>49</v>
      </c>
      <c r="K177" s="5"/>
      <c r="L177" s="246" t="s">
        <v>135</v>
      </c>
      <c r="M177" s="259" t="s">
        <v>407</v>
      </c>
      <c r="N177" s="229">
        <v>0</v>
      </c>
      <c r="O177" s="230" t="s">
        <v>562</v>
      </c>
    </row>
    <row r="178" spans="1:15" s="4" customFormat="1" ht="63.75" x14ac:dyDescent="0.25">
      <c r="A178" s="82">
        <v>172</v>
      </c>
      <c r="B178" s="133" t="s">
        <v>293</v>
      </c>
      <c r="C178" s="133" t="s">
        <v>542</v>
      </c>
      <c r="D178" s="133" t="s">
        <v>515</v>
      </c>
      <c r="E178" s="122" t="s">
        <v>563</v>
      </c>
      <c r="F178" s="125" t="s">
        <v>564</v>
      </c>
      <c r="G178" s="140">
        <v>37</v>
      </c>
      <c r="H178" s="139">
        <v>0.15</v>
      </c>
      <c r="I178" s="133" t="s">
        <v>124</v>
      </c>
      <c r="J178" s="141" t="s">
        <v>565</v>
      </c>
      <c r="K178" s="5"/>
      <c r="L178" s="246" t="s">
        <v>407</v>
      </c>
      <c r="M178" s="259" t="s">
        <v>407</v>
      </c>
      <c r="N178" s="226">
        <v>0</v>
      </c>
      <c r="O178" s="225"/>
    </row>
    <row r="179" spans="1:15" s="4" customFormat="1" ht="63.75" x14ac:dyDescent="0.25">
      <c r="A179" s="82">
        <v>173</v>
      </c>
      <c r="B179" s="133" t="s">
        <v>293</v>
      </c>
      <c r="C179" s="133" t="s">
        <v>542</v>
      </c>
      <c r="D179" s="133" t="s">
        <v>515</v>
      </c>
      <c r="E179" s="122" t="s">
        <v>566</v>
      </c>
      <c r="F179" s="125" t="s">
        <v>567</v>
      </c>
      <c r="G179" s="140">
        <v>37</v>
      </c>
      <c r="H179" s="139">
        <v>0.15</v>
      </c>
      <c r="I179" s="133" t="s">
        <v>124</v>
      </c>
      <c r="J179" s="141" t="s">
        <v>568</v>
      </c>
      <c r="K179" s="5"/>
      <c r="L179" s="246" t="s">
        <v>407</v>
      </c>
      <c r="M179" s="259"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c r="L180" s="246" t="s">
        <v>135</v>
      </c>
      <c r="M180" s="259" t="s">
        <v>407</v>
      </c>
      <c r="N180" s="226">
        <v>0</v>
      </c>
      <c r="O180" s="225"/>
    </row>
    <row r="181" spans="1:15" s="4" customFormat="1" ht="63.75" x14ac:dyDescent="0.25">
      <c r="A181" s="82">
        <v>175</v>
      </c>
      <c r="B181" s="133" t="s">
        <v>293</v>
      </c>
      <c r="C181" s="133" t="s">
        <v>542</v>
      </c>
      <c r="D181" s="133" t="s">
        <v>515</v>
      </c>
      <c r="E181" s="122" t="s">
        <v>571</v>
      </c>
      <c r="F181" s="125" t="s">
        <v>564</v>
      </c>
      <c r="G181" s="1422"/>
      <c r="H181" s="138" t="s">
        <v>125</v>
      </c>
      <c r="I181" s="133" t="s">
        <v>177</v>
      </c>
      <c r="J181" s="222" t="s">
        <v>521</v>
      </c>
      <c r="K181" s="5"/>
      <c r="L181" s="246" t="s">
        <v>407</v>
      </c>
      <c r="M181" s="259" t="s">
        <v>407</v>
      </c>
      <c r="N181" s="85">
        <v>0</v>
      </c>
      <c r="O181" s="225"/>
    </row>
    <row r="182" spans="1:15" s="4" customFormat="1" ht="63.75" x14ac:dyDescent="0.25">
      <c r="A182" s="82">
        <v>176</v>
      </c>
      <c r="B182" s="133" t="s">
        <v>293</v>
      </c>
      <c r="C182" s="133" t="s">
        <v>542</v>
      </c>
      <c r="D182" s="133" t="s">
        <v>515</v>
      </c>
      <c r="E182" s="122" t="s">
        <v>572</v>
      </c>
      <c r="F182" s="125" t="s">
        <v>573</v>
      </c>
      <c r="G182" s="1422"/>
      <c r="H182" s="138" t="s">
        <v>125</v>
      </c>
      <c r="I182" s="133" t="s">
        <v>177</v>
      </c>
      <c r="J182" s="222" t="s">
        <v>523</v>
      </c>
      <c r="K182" s="5"/>
      <c r="L182" s="246" t="s">
        <v>407</v>
      </c>
      <c r="M182" s="259" t="s">
        <v>407</v>
      </c>
      <c r="N182" s="85">
        <v>0</v>
      </c>
      <c r="O182" s="225"/>
    </row>
    <row r="183" spans="1:15" s="4" customFormat="1" ht="63.75" x14ac:dyDescent="0.25">
      <c r="A183" s="82">
        <v>177</v>
      </c>
      <c r="B183" s="133" t="s">
        <v>293</v>
      </c>
      <c r="C183" s="133" t="s">
        <v>542</v>
      </c>
      <c r="D183" s="133" t="s">
        <v>515</v>
      </c>
      <c r="E183" s="122" t="s">
        <v>574</v>
      </c>
      <c r="F183" s="125" t="s">
        <v>575</v>
      </c>
      <c r="G183" s="1405"/>
      <c r="H183" s="138" t="s">
        <v>125</v>
      </c>
      <c r="I183" s="133" t="s">
        <v>177</v>
      </c>
      <c r="J183" s="222" t="s">
        <v>526</v>
      </c>
      <c r="K183" s="5"/>
      <c r="L183" s="246" t="s">
        <v>407</v>
      </c>
      <c r="M183" s="259" t="s">
        <v>407</v>
      </c>
      <c r="N183" s="85">
        <v>0</v>
      </c>
      <c r="O183" s="225"/>
    </row>
    <row r="184" spans="1:15" s="4" customFormat="1" ht="63.75" x14ac:dyDescent="0.25">
      <c r="A184" s="82">
        <v>178</v>
      </c>
      <c r="B184" s="133" t="s">
        <v>293</v>
      </c>
      <c r="C184" s="133" t="s">
        <v>542</v>
      </c>
      <c r="D184" s="133" t="s">
        <v>515</v>
      </c>
      <c r="E184" s="122">
        <v>60</v>
      </c>
      <c r="F184" s="125" t="s">
        <v>576</v>
      </c>
      <c r="G184" s="140">
        <v>39</v>
      </c>
      <c r="H184" s="152">
        <v>0.1</v>
      </c>
      <c r="I184" s="133" t="s">
        <v>124</v>
      </c>
      <c r="J184" s="222">
        <v>51</v>
      </c>
      <c r="K184" s="483"/>
      <c r="L184" s="244" t="s">
        <v>126</v>
      </c>
      <c r="M184" s="245" t="s">
        <v>126</v>
      </c>
      <c r="N184" s="226">
        <v>0</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63.75" x14ac:dyDescent="0.25">
      <c r="A186" s="82">
        <v>180</v>
      </c>
      <c r="B186" s="133" t="s">
        <v>293</v>
      </c>
      <c r="C186" s="133" t="s">
        <v>578</v>
      </c>
      <c r="D186" s="133" t="s">
        <v>295</v>
      </c>
      <c r="E186" s="122" t="s">
        <v>580</v>
      </c>
      <c r="F186" s="125" t="s">
        <v>581</v>
      </c>
      <c r="G186" s="140">
        <v>40</v>
      </c>
      <c r="H186" s="152">
        <v>0.125</v>
      </c>
      <c r="I186" s="133" t="s">
        <v>124</v>
      </c>
      <c r="J186" s="222" t="s">
        <v>538</v>
      </c>
      <c r="K186" s="483" t="s">
        <v>129</v>
      </c>
      <c r="L186" s="244" t="s">
        <v>129</v>
      </c>
      <c r="M186" s="245" t="s">
        <v>129</v>
      </c>
      <c r="N186" s="661">
        <v>0.125</v>
      </c>
      <c r="O186" s="225"/>
    </row>
    <row r="187" spans="1:15" s="4" customFormat="1" ht="63.75" x14ac:dyDescent="0.25">
      <c r="A187" s="82">
        <v>181</v>
      </c>
      <c r="B187" s="133" t="s">
        <v>293</v>
      </c>
      <c r="C187" s="133" t="s">
        <v>578</v>
      </c>
      <c r="D187" s="133" t="s">
        <v>339</v>
      </c>
      <c r="E187" s="122" t="s">
        <v>582</v>
      </c>
      <c r="F187" s="125" t="s">
        <v>339</v>
      </c>
      <c r="G187" s="140">
        <v>40</v>
      </c>
      <c r="H187" s="152">
        <v>0.125</v>
      </c>
      <c r="I187" s="133" t="s">
        <v>124</v>
      </c>
      <c r="J187" s="222" t="s">
        <v>583</v>
      </c>
      <c r="K187" s="483" t="s">
        <v>129</v>
      </c>
      <c r="L187" s="244" t="s">
        <v>129</v>
      </c>
      <c r="M187" s="245" t="s">
        <v>129</v>
      </c>
      <c r="N187" s="661">
        <v>0.125</v>
      </c>
      <c r="O187" s="225"/>
    </row>
    <row r="188" spans="1:15" s="4" customFormat="1" ht="63.75" x14ac:dyDescent="0.25">
      <c r="A188" s="82">
        <v>182</v>
      </c>
      <c r="B188" s="133" t="s">
        <v>293</v>
      </c>
      <c r="C188" s="133" t="s">
        <v>578</v>
      </c>
      <c r="D188" s="133" t="s">
        <v>515</v>
      </c>
      <c r="E188" s="122" t="s">
        <v>584</v>
      </c>
      <c r="F188" s="125" t="s">
        <v>515</v>
      </c>
      <c r="G188" s="140">
        <v>40</v>
      </c>
      <c r="H188" s="152">
        <v>0.125</v>
      </c>
      <c r="I188" s="133" t="s">
        <v>124</v>
      </c>
      <c r="J188" s="222" t="s">
        <v>585</v>
      </c>
      <c r="K188" s="483" t="s">
        <v>129</v>
      </c>
      <c r="L188" s="244" t="s">
        <v>129</v>
      </c>
      <c r="M188" s="245" t="s">
        <v>129</v>
      </c>
      <c r="N188" s="661">
        <v>0.125</v>
      </c>
      <c r="O188" s="225" t="s">
        <v>3235</v>
      </c>
    </row>
    <row r="189" spans="1:15" s="4" customFormat="1" ht="63.75" x14ac:dyDescent="0.25">
      <c r="A189" s="82">
        <v>183</v>
      </c>
      <c r="B189" s="133" t="s">
        <v>293</v>
      </c>
      <c r="C189" s="133" t="s">
        <v>578</v>
      </c>
      <c r="D189" s="133" t="s">
        <v>300</v>
      </c>
      <c r="E189" s="122" t="s">
        <v>586</v>
      </c>
      <c r="F189" s="125" t="s">
        <v>300</v>
      </c>
      <c r="G189" s="140">
        <v>40</v>
      </c>
      <c r="H189" s="152">
        <v>0.125</v>
      </c>
      <c r="I189" s="133" t="s">
        <v>124</v>
      </c>
      <c r="J189" s="222" t="s">
        <v>587</v>
      </c>
      <c r="K189" s="483" t="s">
        <v>129</v>
      </c>
      <c r="L189" s="244" t="s">
        <v>129</v>
      </c>
      <c r="M189" s="245" t="s">
        <v>129</v>
      </c>
      <c r="N189" s="661">
        <v>0.125</v>
      </c>
      <c r="O189" s="225"/>
    </row>
    <row r="190" spans="1:15" s="4" customFormat="1" ht="63.75" x14ac:dyDescent="0.25">
      <c r="A190" s="82">
        <v>184</v>
      </c>
      <c r="B190" s="133" t="s">
        <v>293</v>
      </c>
      <c r="C190" s="133" t="s">
        <v>578</v>
      </c>
      <c r="D190" s="133" t="s">
        <v>330</v>
      </c>
      <c r="E190" s="122" t="s">
        <v>588</v>
      </c>
      <c r="F190" s="125" t="s">
        <v>589</v>
      </c>
      <c r="G190" s="140">
        <v>40</v>
      </c>
      <c r="H190" s="152">
        <v>0.125</v>
      </c>
      <c r="I190" s="133" t="s">
        <v>124</v>
      </c>
      <c r="J190" s="222" t="s">
        <v>590</v>
      </c>
      <c r="K190" s="483" t="s">
        <v>129</v>
      </c>
      <c r="L190" s="244" t="s">
        <v>129</v>
      </c>
      <c r="M190" s="245" t="s">
        <v>129</v>
      </c>
      <c r="N190" s="661">
        <v>0.125</v>
      </c>
      <c r="O190" s="225"/>
    </row>
    <row r="191" spans="1:15" s="4" customFormat="1" ht="63.75" x14ac:dyDescent="0.25">
      <c r="A191" s="82">
        <v>185</v>
      </c>
      <c r="B191" s="133" t="s">
        <v>293</v>
      </c>
      <c r="C191" s="133" t="s">
        <v>578</v>
      </c>
      <c r="D191" s="133" t="s">
        <v>473</v>
      </c>
      <c r="E191" s="122" t="s">
        <v>591</v>
      </c>
      <c r="F191" s="125" t="s">
        <v>592</v>
      </c>
      <c r="G191" s="140">
        <v>40</v>
      </c>
      <c r="H191" s="152">
        <v>0.125</v>
      </c>
      <c r="I191" s="133" t="s">
        <v>124</v>
      </c>
      <c r="J191" s="222" t="s">
        <v>593</v>
      </c>
      <c r="K191" s="483" t="s">
        <v>129</v>
      </c>
      <c r="L191" s="244" t="s">
        <v>129</v>
      </c>
      <c r="M191" s="245" t="s">
        <v>129</v>
      </c>
      <c r="N191" s="661">
        <v>0.125</v>
      </c>
      <c r="O191" s="225"/>
    </row>
    <row r="192" spans="1:15" s="4" customFormat="1" ht="63.75" x14ac:dyDescent="0.25">
      <c r="A192" s="82">
        <v>186</v>
      </c>
      <c r="B192" s="133" t="s">
        <v>293</v>
      </c>
      <c r="C192" s="133" t="s">
        <v>578</v>
      </c>
      <c r="D192" s="133" t="s">
        <v>354</v>
      </c>
      <c r="E192" s="122" t="s">
        <v>594</v>
      </c>
      <c r="F192" s="125" t="s">
        <v>595</v>
      </c>
      <c r="G192" s="140">
        <v>40</v>
      </c>
      <c r="H192" s="152">
        <v>0.125</v>
      </c>
      <c r="I192" s="133" t="s">
        <v>124</v>
      </c>
      <c r="J192" s="222" t="s">
        <v>596</v>
      </c>
      <c r="K192" s="483" t="s">
        <v>126</v>
      </c>
      <c r="L192" s="244" t="s">
        <v>126</v>
      </c>
      <c r="M192" s="245" t="s">
        <v>126</v>
      </c>
      <c r="N192" s="226">
        <v>0</v>
      </c>
      <c r="O192" s="225"/>
    </row>
    <row r="193" spans="1:15" s="4" customFormat="1" ht="63.75" x14ac:dyDescent="0.25">
      <c r="A193" s="82">
        <v>187</v>
      </c>
      <c r="B193" s="133" t="s">
        <v>293</v>
      </c>
      <c r="C193" s="133" t="s">
        <v>578</v>
      </c>
      <c r="D193" s="133" t="s">
        <v>597</v>
      </c>
      <c r="E193" s="122" t="s">
        <v>598</v>
      </c>
      <c r="F193" s="125" t="s">
        <v>599</v>
      </c>
      <c r="G193" s="140">
        <v>40</v>
      </c>
      <c r="H193" s="152">
        <v>0.125</v>
      </c>
      <c r="I193" s="133" t="s">
        <v>124</v>
      </c>
      <c r="J193" s="222" t="s">
        <v>600</v>
      </c>
      <c r="K193" s="483" t="s">
        <v>129</v>
      </c>
      <c r="L193" s="244" t="s">
        <v>129</v>
      </c>
      <c r="M193" s="245"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483" t="s">
        <v>126</v>
      </c>
      <c r="L194" s="244" t="s">
        <v>126</v>
      </c>
      <c r="M194" s="245" t="s">
        <v>126</v>
      </c>
      <c r="N194" s="226">
        <v>0</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3"/>
      <c r="L195" s="223" t="s">
        <v>125</v>
      </c>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483" t="s">
        <v>126</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483"/>
      <c r="L198" s="223" t="s">
        <v>125</v>
      </c>
      <c r="M198" s="247" t="s">
        <v>407</v>
      </c>
      <c r="N198" s="226">
        <v>0</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483"/>
      <c r="L199" s="223" t="s">
        <v>125</v>
      </c>
      <c r="M199" s="247" t="s">
        <v>407</v>
      </c>
      <c r="N199" s="226">
        <v>0</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483"/>
      <c r="L200" s="223" t="s">
        <v>125</v>
      </c>
      <c r="M200" s="247" t="s">
        <v>407</v>
      </c>
      <c r="N200" s="226">
        <v>0</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483"/>
      <c r="L201" s="223" t="s">
        <v>125</v>
      </c>
      <c r="M201" s="247" t="s">
        <v>407</v>
      </c>
      <c r="N201" s="226">
        <v>0</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483"/>
      <c r="L202" s="223" t="s">
        <v>125</v>
      </c>
      <c r="M202" s="247" t="s">
        <v>407</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483"/>
      <c r="L203" s="223" t="s">
        <v>125</v>
      </c>
      <c r="M203" s="247" t="s">
        <v>407</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483"/>
      <c r="L204" s="223" t="s">
        <v>125</v>
      </c>
      <c r="M204" s="247" t="s">
        <v>407</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483"/>
      <c r="L205" s="223" t="s">
        <v>125</v>
      </c>
      <c r="M205" s="247" t="s">
        <v>407</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483"/>
      <c r="L206" s="223" t="s">
        <v>125</v>
      </c>
      <c r="M206" s="247" t="s">
        <v>407</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483"/>
      <c r="L207" s="223" t="s">
        <v>125</v>
      </c>
      <c r="M207" s="247" t="s">
        <v>407</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483"/>
      <c r="L208" s="223" t="s">
        <v>125</v>
      </c>
      <c r="M208" s="247" t="s">
        <v>407</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483"/>
      <c r="L209" s="223" t="s">
        <v>125</v>
      </c>
      <c r="M209" s="247" t="s">
        <v>407</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483"/>
      <c r="L210" s="223" t="s">
        <v>125</v>
      </c>
      <c r="M210" s="247" t="s">
        <v>407</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483"/>
      <c r="L211" s="223" t="s">
        <v>125</v>
      </c>
      <c r="M211" s="247" t="s">
        <v>407</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5"/>
      <c r="L212" s="223" t="s">
        <v>125</v>
      </c>
      <c r="M212" s="293" t="s">
        <v>1314</v>
      </c>
      <c r="N212" s="85">
        <v>0</v>
      </c>
      <c r="O212" s="225"/>
    </row>
    <row r="213" spans="1:15" s="4" customFormat="1" ht="63.75" x14ac:dyDescent="0.25">
      <c r="A213" s="82">
        <v>207</v>
      </c>
      <c r="B213" s="133" t="s">
        <v>601</v>
      </c>
      <c r="C213" s="133" t="s">
        <v>644</v>
      </c>
      <c r="D213" s="133" t="s">
        <v>644</v>
      </c>
      <c r="E213" s="122">
        <v>65</v>
      </c>
      <c r="F213" s="125" t="s">
        <v>645</v>
      </c>
      <c r="G213" s="140" t="s">
        <v>125</v>
      </c>
      <c r="H213" s="138" t="s">
        <v>125</v>
      </c>
      <c r="I213" s="133" t="s">
        <v>177</v>
      </c>
      <c r="J213" s="228">
        <v>54</v>
      </c>
      <c r="K213" s="483" t="s">
        <v>126</v>
      </c>
      <c r="L213" s="248" t="s">
        <v>407</v>
      </c>
      <c r="M213" s="249" t="s">
        <v>126</v>
      </c>
      <c r="N213" s="229">
        <v>0</v>
      </c>
      <c r="O213" s="230" t="s">
        <v>562</v>
      </c>
    </row>
    <row r="214" spans="1:15" s="4" customFormat="1" ht="63.75" x14ac:dyDescent="0.25">
      <c r="A214" s="82">
        <v>208</v>
      </c>
      <c r="B214" s="133" t="s">
        <v>601</v>
      </c>
      <c r="C214" s="133" t="s">
        <v>644</v>
      </c>
      <c r="D214" s="133" t="s">
        <v>644</v>
      </c>
      <c r="E214" s="122" t="s">
        <v>646</v>
      </c>
      <c r="F214" s="125" t="s">
        <v>647</v>
      </c>
      <c r="G214" s="140" t="s">
        <v>125</v>
      </c>
      <c r="H214" s="138" t="s">
        <v>125</v>
      </c>
      <c r="I214" s="133" t="s">
        <v>177</v>
      </c>
      <c r="J214" s="222" t="s">
        <v>648</v>
      </c>
      <c r="K214" s="483" t="s">
        <v>126</v>
      </c>
      <c r="L214" s="248" t="s">
        <v>126</v>
      </c>
      <c r="M214" s="245" t="s">
        <v>126</v>
      </c>
      <c r="N214" s="85">
        <v>0</v>
      </c>
      <c r="O214" s="225"/>
    </row>
    <row r="215" spans="1:15" s="4" customFormat="1" ht="63.75" x14ac:dyDescent="0.25">
      <c r="A215" s="82">
        <v>209</v>
      </c>
      <c r="B215" s="133" t="s">
        <v>601</v>
      </c>
      <c r="C215" s="133" t="s">
        <v>644</v>
      </c>
      <c r="D215" s="133" t="s">
        <v>644</v>
      </c>
      <c r="E215" s="122" t="s">
        <v>649</v>
      </c>
      <c r="F215" s="125" t="s">
        <v>650</v>
      </c>
      <c r="G215" s="140" t="s">
        <v>125</v>
      </c>
      <c r="H215" s="138" t="s">
        <v>125</v>
      </c>
      <c r="I215" s="133" t="s">
        <v>177</v>
      </c>
      <c r="J215" s="222" t="s">
        <v>651</v>
      </c>
      <c r="K215" s="483" t="s">
        <v>126</v>
      </c>
      <c r="L215" s="248" t="s">
        <v>126</v>
      </c>
      <c r="M215" s="245" t="s">
        <v>126</v>
      </c>
      <c r="N215" s="85">
        <v>0</v>
      </c>
      <c r="O215" s="225"/>
    </row>
    <row r="216" spans="1:15" s="4" customFormat="1" ht="63.75" x14ac:dyDescent="0.25">
      <c r="A216" s="82">
        <v>210</v>
      </c>
      <c r="B216" s="133" t="s">
        <v>601</v>
      </c>
      <c r="C216" s="133" t="s">
        <v>644</v>
      </c>
      <c r="D216" s="133" t="s">
        <v>644</v>
      </c>
      <c r="E216" s="122" t="s">
        <v>652</v>
      </c>
      <c r="F216" s="125" t="s">
        <v>653</v>
      </c>
      <c r="G216" s="140" t="s">
        <v>125</v>
      </c>
      <c r="H216" s="138" t="s">
        <v>125</v>
      </c>
      <c r="I216" s="133" t="s">
        <v>177</v>
      </c>
      <c r="J216" s="222" t="s">
        <v>654</v>
      </c>
      <c r="K216" s="483" t="s">
        <v>126</v>
      </c>
      <c r="L216" s="248" t="s">
        <v>126</v>
      </c>
      <c r="M216" s="245" t="s">
        <v>126</v>
      </c>
      <c r="N216" s="85">
        <v>0</v>
      </c>
      <c r="O216" s="225"/>
    </row>
    <row r="217" spans="1:15" s="4" customFormat="1" ht="63.75" x14ac:dyDescent="0.25">
      <c r="A217" s="82">
        <v>211</v>
      </c>
      <c r="B217" s="133" t="s">
        <v>601</v>
      </c>
      <c r="C217" s="133" t="s">
        <v>644</v>
      </c>
      <c r="D217" s="133" t="s">
        <v>644</v>
      </c>
      <c r="E217" s="122">
        <v>66</v>
      </c>
      <c r="F217" s="125" t="s">
        <v>655</v>
      </c>
      <c r="G217" s="140" t="s">
        <v>125</v>
      </c>
      <c r="H217" s="138" t="s">
        <v>125</v>
      </c>
      <c r="I217" s="133" t="s">
        <v>124</v>
      </c>
      <c r="J217" s="222" t="s">
        <v>125</v>
      </c>
      <c r="K217" s="483" t="s">
        <v>126</v>
      </c>
      <c r="L217" s="223" t="s">
        <v>125</v>
      </c>
      <c r="M217" s="245" t="s">
        <v>126</v>
      </c>
      <c r="N217" s="85">
        <v>0</v>
      </c>
      <c r="O217" s="225"/>
    </row>
    <row r="218" spans="1:15" s="4" customFormat="1" ht="63.75" x14ac:dyDescent="0.25">
      <c r="A218" s="82">
        <v>212</v>
      </c>
      <c r="B218" s="133" t="s">
        <v>601</v>
      </c>
      <c r="C218" s="133" t="s">
        <v>644</v>
      </c>
      <c r="D218" s="133" t="s">
        <v>644</v>
      </c>
      <c r="E218" s="122" t="s">
        <v>656</v>
      </c>
      <c r="F218" s="125" t="s">
        <v>657</v>
      </c>
      <c r="G218" s="140" t="s">
        <v>125</v>
      </c>
      <c r="H218" s="138" t="s">
        <v>125</v>
      </c>
      <c r="I218" s="133" t="s">
        <v>177</v>
      </c>
      <c r="J218" s="222" t="s">
        <v>125</v>
      </c>
      <c r="K218" s="483" t="s">
        <v>126</v>
      </c>
      <c r="L218" s="223" t="s">
        <v>125</v>
      </c>
      <c r="M218" s="245" t="s">
        <v>126</v>
      </c>
      <c r="N218" s="85">
        <v>0</v>
      </c>
      <c r="O218" s="225"/>
    </row>
    <row r="219" spans="1:15" s="4" customFormat="1" ht="63.75" x14ac:dyDescent="0.25">
      <c r="A219" s="82">
        <v>213</v>
      </c>
      <c r="B219" s="133" t="s">
        <v>601</v>
      </c>
      <c r="C219" s="133" t="s">
        <v>644</v>
      </c>
      <c r="D219" s="133" t="s">
        <v>644</v>
      </c>
      <c r="E219" s="122" t="s">
        <v>658</v>
      </c>
      <c r="F219" s="125" t="s">
        <v>659</v>
      </c>
      <c r="G219" s="140" t="s">
        <v>125</v>
      </c>
      <c r="H219" s="138" t="s">
        <v>125</v>
      </c>
      <c r="I219" s="133" t="s">
        <v>177</v>
      </c>
      <c r="J219" s="222" t="s">
        <v>125</v>
      </c>
      <c r="K219" s="483" t="s">
        <v>126</v>
      </c>
      <c r="L219" s="223" t="s">
        <v>125</v>
      </c>
      <c r="M219" s="245" t="s">
        <v>126</v>
      </c>
      <c r="N219" s="85">
        <v>0</v>
      </c>
      <c r="O219" s="225"/>
    </row>
    <row r="220" spans="1:15" s="4" customFormat="1" ht="63.75" x14ac:dyDescent="0.25">
      <c r="A220" s="82">
        <v>214</v>
      </c>
      <c r="B220" s="133" t="s">
        <v>601</v>
      </c>
      <c r="C220" s="133" t="s">
        <v>644</v>
      </c>
      <c r="D220" s="133" t="s">
        <v>644</v>
      </c>
      <c r="E220" s="122" t="s">
        <v>660</v>
      </c>
      <c r="F220" s="125" t="s">
        <v>661</v>
      </c>
      <c r="G220" s="140" t="s">
        <v>125</v>
      </c>
      <c r="H220" s="138" t="s">
        <v>125</v>
      </c>
      <c r="I220" s="133" t="s">
        <v>177</v>
      </c>
      <c r="J220" s="222" t="s">
        <v>125</v>
      </c>
      <c r="K220" s="483" t="s">
        <v>126</v>
      </c>
      <c r="L220" s="223" t="s">
        <v>125</v>
      </c>
      <c r="M220" s="245" t="s">
        <v>126</v>
      </c>
      <c r="N220" s="85">
        <v>0</v>
      </c>
      <c r="O220" s="225"/>
    </row>
    <row r="221" spans="1:15" s="4" customFormat="1" ht="63.75" x14ac:dyDescent="0.25">
      <c r="A221" s="82">
        <v>215</v>
      </c>
      <c r="B221" s="133" t="s">
        <v>601</v>
      </c>
      <c r="C221" s="133" t="s">
        <v>644</v>
      </c>
      <c r="D221" s="133" t="s">
        <v>644</v>
      </c>
      <c r="E221" s="122" t="s">
        <v>662</v>
      </c>
      <c r="F221" s="125" t="s">
        <v>663</v>
      </c>
      <c r="G221" s="140" t="s">
        <v>125</v>
      </c>
      <c r="H221" s="138" t="s">
        <v>125</v>
      </c>
      <c r="I221" s="133" t="s">
        <v>177</v>
      </c>
      <c r="J221" s="222" t="s">
        <v>125</v>
      </c>
      <c r="K221" s="483" t="s">
        <v>126</v>
      </c>
      <c r="L221" s="223" t="s">
        <v>125</v>
      </c>
      <c r="M221" s="245" t="s">
        <v>126</v>
      </c>
      <c r="N221" s="85">
        <v>0</v>
      </c>
      <c r="O221" s="225"/>
    </row>
    <row r="222" spans="1:15" s="4" customFormat="1" ht="63.75" x14ac:dyDescent="0.25">
      <c r="A222" s="82">
        <v>216</v>
      </c>
      <c r="B222" s="133" t="s">
        <v>601</v>
      </c>
      <c r="C222" s="133" t="s">
        <v>664</v>
      </c>
      <c r="D222" s="133" t="s">
        <v>354</v>
      </c>
      <c r="E222" s="122" t="s">
        <v>665</v>
      </c>
      <c r="F222" s="125" t="s">
        <v>666</v>
      </c>
      <c r="G222" s="140" t="s">
        <v>125</v>
      </c>
      <c r="H222" s="138" t="s">
        <v>125</v>
      </c>
      <c r="I222" s="133" t="s">
        <v>265</v>
      </c>
      <c r="J222" s="222">
        <v>55</v>
      </c>
      <c r="K222" s="5" t="s">
        <v>1122</v>
      </c>
      <c r="L222" s="627" t="s">
        <v>3236</v>
      </c>
      <c r="M222" s="628" t="s">
        <v>407</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483" t="s">
        <v>126</v>
      </c>
      <c r="L223" s="244" t="s">
        <v>126</v>
      </c>
      <c r="M223" s="245" t="s">
        <v>126</v>
      </c>
      <c r="N223" s="226">
        <v>0</v>
      </c>
      <c r="O223" s="225" t="s">
        <v>1451</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483" t="s">
        <v>126</v>
      </c>
      <c r="L224" s="244" t="s">
        <v>126</v>
      </c>
      <c r="M224" s="245" t="s">
        <v>126</v>
      </c>
      <c r="N224" s="226">
        <v>0</v>
      </c>
      <c r="O224" s="225" t="s">
        <v>673</v>
      </c>
    </row>
    <row r="225" spans="1:15" s="4" customFormat="1" ht="63.75" x14ac:dyDescent="0.25">
      <c r="A225" s="82">
        <v>219</v>
      </c>
      <c r="B225" s="133" t="s">
        <v>601</v>
      </c>
      <c r="C225" s="133" t="s">
        <v>634</v>
      </c>
      <c r="D225" s="133" t="s">
        <v>634</v>
      </c>
      <c r="E225" s="122">
        <v>69</v>
      </c>
      <c r="F225" s="125" t="s">
        <v>672</v>
      </c>
      <c r="G225" s="1422">
        <v>45</v>
      </c>
      <c r="H225" s="152">
        <v>0.1</v>
      </c>
      <c r="I225" s="133" t="s">
        <v>135</v>
      </c>
      <c r="J225" s="222" t="s">
        <v>125</v>
      </c>
      <c r="K225" s="483" t="s">
        <v>126</v>
      </c>
      <c r="L225" s="223" t="s">
        <v>125</v>
      </c>
      <c r="M225" s="245" t="s">
        <v>126</v>
      </c>
      <c r="N225" s="226">
        <v>0</v>
      </c>
      <c r="O225" s="225"/>
    </row>
    <row r="226" spans="1:15" s="4" customFormat="1" ht="63.75" x14ac:dyDescent="0.25">
      <c r="A226" s="82">
        <v>220</v>
      </c>
      <c r="B226" s="133" t="s">
        <v>601</v>
      </c>
      <c r="C226" s="133" t="s">
        <v>634</v>
      </c>
      <c r="D226" s="133" t="s">
        <v>634</v>
      </c>
      <c r="E226" s="122" t="s">
        <v>674</v>
      </c>
      <c r="F226" s="125" t="s">
        <v>675</v>
      </c>
      <c r="G226" s="1422"/>
      <c r="H226" s="138" t="s">
        <v>125</v>
      </c>
      <c r="I226" s="133" t="s">
        <v>177</v>
      </c>
      <c r="J226" s="222" t="s">
        <v>125</v>
      </c>
      <c r="K226" s="483" t="s">
        <v>126</v>
      </c>
      <c r="L226" s="223" t="s">
        <v>125</v>
      </c>
      <c r="M226" s="245" t="s">
        <v>126</v>
      </c>
      <c r="N226" s="85">
        <v>0</v>
      </c>
      <c r="O226" s="225"/>
    </row>
    <row r="227" spans="1:15" s="4" customFormat="1" ht="63.75" x14ac:dyDescent="0.25">
      <c r="A227" s="82">
        <v>221</v>
      </c>
      <c r="B227" s="133" t="s">
        <v>601</v>
      </c>
      <c r="C227" s="133" t="s">
        <v>634</v>
      </c>
      <c r="D227" s="133" t="s">
        <v>634</v>
      </c>
      <c r="E227" s="122" t="s">
        <v>676</v>
      </c>
      <c r="F227" s="125" t="s">
        <v>677</v>
      </c>
      <c r="G227" s="1422"/>
      <c r="H227" s="138" t="s">
        <v>125</v>
      </c>
      <c r="I227" s="133" t="s">
        <v>177</v>
      </c>
      <c r="J227" s="222" t="s">
        <v>125</v>
      </c>
      <c r="K227" s="483" t="s">
        <v>126</v>
      </c>
      <c r="L227" s="223" t="s">
        <v>125</v>
      </c>
      <c r="M227" s="245" t="s">
        <v>126</v>
      </c>
      <c r="N227" s="85">
        <v>0</v>
      </c>
      <c r="O227" s="225"/>
    </row>
    <row r="228" spans="1:15" s="4" customFormat="1" ht="63.75" x14ac:dyDescent="0.25">
      <c r="A228" s="82">
        <v>222</v>
      </c>
      <c r="B228" s="133" t="s">
        <v>601</v>
      </c>
      <c r="C228" s="133" t="s">
        <v>634</v>
      </c>
      <c r="D228" s="133" t="s">
        <v>634</v>
      </c>
      <c r="E228" s="122" t="s">
        <v>678</v>
      </c>
      <c r="F228" s="125" t="s">
        <v>679</v>
      </c>
      <c r="G228" s="1405"/>
      <c r="H228" s="138" t="s">
        <v>125</v>
      </c>
      <c r="I228" s="133" t="s">
        <v>177</v>
      </c>
      <c r="J228" s="222" t="s">
        <v>125</v>
      </c>
      <c r="K228" s="483" t="s">
        <v>126</v>
      </c>
      <c r="L228" s="223" t="s">
        <v>125</v>
      </c>
      <c r="M228" s="245" t="s">
        <v>126</v>
      </c>
      <c r="N228" s="85">
        <v>0</v>
      </c>
      <c r="O228" s="225"/>
    </row>
    <row r="229" spans="1:15" s="4" customFormat="1" ht="63.75" x14ac:dyDescent="0.25">
      <c r="A229" s="82">
        <v>223</v>
      </c>
      <c r="B229" s="133" t="s">
        <v>601</v>
      </c>
      <c r="C229" s="133" t="s">
        <v>644</v>
      </c>
      <c r="D229" s="133" t="s">
        <v>644</v>
      </c>
      <c r="E229" s="122">
        <v>70</v>
      </c>
      <c r="F229" s="125" t="s">
        <v>680</v>
      </c>
      <c r="G229" s="140" t="s">
        <v>125</v>
      </c>
      <c r="H229" s="138" t="s">
        <v>125</v>
      </c>
      <c r="I229" s="133" t="s">
        <v>321</v>
      </c>
      <c r="J229" s="222">
        <v>58</v>
      </c>
      <c r="K229" s="132">
        <v>85.6</v>
      </c>
      <c r="L229" s="261">
        <v>85.6</v>
      </c>
      <c r="M229" s="442">
        <v>85.6</v>
      </c>
      <c r="N229" s="85">
        <v>0</v>
      </c>
      <c r="O229" s="225" t="s">
        <v>3237</v>
      </c>
    </row>
    <row r="230" spans="1:15" s="4" customFormat="1" ht="63.75" x14ac:dyDescent="0.25">
      <c r="A230" s="82">
        <v>224</v>
      </c>
      <c r="B230" s="133" t="s">
        <v>601</v>
      </c>
      <c r="C230" s="133" t="s">
        <v>644</v>
      </c>
      <c r="D230" s="133" t="s">
        <v>644</v>
      </c>
      <c r="E230" s="122">
        <v>71</v>
      </c>
      <c r="F230" s="125" t="s">
        <v>681</v>
      </c>
      <c r="G230" s="140" t="s">
        <v>125</v>
      </c>
      <c r="H230" s="138" t="s">
        <v>125</v>
      </c>
      <c r="I230" s="133" t="s">
        <v>321</v>
      </c>
      <c r="J230" s="222">
        <v>59</v>
      </c>
      <c r="K230" s="5">
        <v>0</v>
      </c>
      <c r="L230" s="235">
        <v>0</v>
      </c>
      <c r="M230" s="263">
        <v>0</v>
      </c>
      <c r="N230" s="85">
        <v>0</v>
      </c>
      <c r="O230" s="225"/>
    </row>
    <row r="231" spans="1:15" s="4" customFormat="1" ht="63.75" x14ac:dyDescent="0.25">
      <c r="A231" s="82">
        <v>225</v>
      </c>
      <c r="B231" s="133" t="s">
        <v>601</v>
      </c>
      <c r="C231" s="133" t="s">
        <v>682</v>
      </c>
      <c r="D231" s="133" t="s">
        <v>682</v>
      </c>
      <c r="E231" s="122">
        <v>72</v>
      </c>
      <c r="F231" s="125" t="s">
        <v>683</v>
      </c>
      <c r="G231" s="140" t="s">
        <v>125</v>
      </c>
      <c r="H231" s="138" t="s">
        <v>125</v>
      </c>
      <c r="I231" s="133" t="s">
        <v>124</v>
      </c>
      <c r="J231" s="141">
        <v>60</v>
      </c>
      <c r="K231" s="483" t="s">
        <v>126</v>
      </c>
      <c r="L231" s="222" t="s">
        <v>135</v>
      </c>
      <c r="M231" s="245" t="s">
        <v>129</v>
      </c>
      <c r="N231" s="85">
        <v>0</v>
      </c>
      <c r="O231" s="225"/>
    </row>
    <row r="232" spans="1:15" s="4" customFormat="1" ht="63.75" x14ac:dyDescent="0.25">
      <c r="A232" s="82">
        <v>226</v>
      </c>
      <c r="B232" s="133" t="s">
        <v>601</v>
      </c>
      <c r="C232" s="133" t="s">
        <v>682</v>
      </c>
      <c r="D232" s="133" t="s">
        <v>603</v>
      </c>
      <c r="E232" s="122" t="s">
        <v>684</v>
      </c>
      <c r="F232" s="125" t="s">
        <v>685</v>
      </c>
      <c r="G232" s="140" t="s">
        <v>125</v>
      </c>
      <c r="H232" s="138" t="s">
        <v>125</v>
      </c>
      <c r="I232" s="133" t="s">
        <v>177</v>
      </c>
      <c r="J232" s="222" t="s">
        <v>686</v>
      </c>
      <c r="K232" s="483" t="s">
        <v>126</v>
      </c>
      <c r="L232" s="244" t="s">
        <v>126</v>
      </c>
      <c r="M232" s="623" t="s">
        <v>126</v>
      </c>
      <c r="N232" s="85">
        <v>0</v>
      </c>
      <c r="O232" s="225"/>
    </row>
    <row r="233" spans="1:15" s="4" customFormat="1" ht="63.75" x14ac:dyDescent="0.25">
      <c r="A233" s="82">
        <v>227</v>
      </c>
      <c r="B233" s="133" t="s">
        <v>601</v>
      </c>
      <c r="C233" s="133" t="s">
        <v>682</v>
      </c>
      <c r="D233" s="133" t="s">
        <v>603</v>
      </c>
      <c r="E233" s="122" t="s">
        <v>687</v>
      </c>
      <c r="F233" s="125" t="s">
        <v>688</v>
      </c>
      <c r="G233" s="140" t="s">
        <v>125</v>
      </c>
      <c r="H233" s="138" t="s">
        <v>125</v>
      </c>
      <c r="I233" s="133" t="s">
        <v>177</v>
      </c>
      <c r="J233" s="222" t="s">
        <v>689</v>
      </c>
      <c r="K233" s="483" t="s">
        <v>129</v>
      </c>
      <c r="L233" s="244" t="s">
        <v>126</v>
      </c>
      <c r="M233" s="623" t="s">
        <v>126</v>
      </c>
      <c r="N233" s="85">
        <v>0</v>
      </c>
      <c r="O233" s="264"/>
    </row>
    <row r="234" spans="1:15" s="4" customFormat="1" ht="63.75" x14ac:dyDescent="0.25">
      <c r="A234" s="82">
        <v>228</v>
      </c>
      <c r="B234" s="133" t="s">
        <v>601</v>
      </c>
      <c r="C234" s="133" t="s">
        <v>682</v>
      </c>
      <c r="D234" s="133" t="s">
        <v>603</v>
      </c>
      <c r="E234" s="122" t="s">
        <v>690</v>
      </c>
      <c r="F234" s="125" t="s">
        <v>575</v>
      </c>
      <c r="G234" s="140" t="s">
        <v>125</v>
      </c>
      <c r="H234" s="138" t="s">
        <v>125</v>
      </c>
      <c r="I234" s="133" t="s">
        <v>177</v>
      </c>
      <c r="J234" s="222" t="s">
        <v>691</v>
      </c>
      <c r="K234" s="483" t="s">
        <v>129</v>
      </c>
      <c r="L234" s="244" t="s">
        <v>129</v>
      </c>
      <c r="M234" s="245" t="s">
        <v>129</v>
      </c>
      <c r="N234" s="85">
        <v>0</v>
      </c>
      <c r="O234" s="225"/>
    </row>
    <row r="235" spans="1:15" s="4" customFormat="1" ht="63.7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63.75" x14ac:dyDescent="0.25">
      <c r="A236" s="82">
        <v>230</v>
      </c>
      <c r="B236" s="133" t="s">
        <v>601</v>
      </c>
      <c r="C236" s="133" t="s">
        <v>692</v>
      </c>
      <c r="D236" s="133" t="s">
        <v>692</v>
      </c>
      <c r="E236" s="122" t="s">
        <v>694</v>
      </c>
      <c r="F236" s="125" t="s">
        <v>695</v>
      </c>
      <c r="G236" s="140" t="s">
        <v>125</v>
      </c>
      <c r="H236" s="138" t="s">
        <v>125</v>
      </c>
      <c r="I236" s="133" t="s">
        <v>124</v>
      </c>
      <c r="J236" s="222" t="s">
        <v>580</v>
      </c>
      <c r="K236" s="483" t="s">
        <v>129</v>
      </c>
      <c r="L236" s="244" t="s">
        <v>129</v>
      </c>
      <c r="M236" s="245" t="s">
        <v>129</v>
      </c>
      <c r="N236" s="85">
        <v>0</v>
      </c>
      <c r="O236" s="225"/>
    </row>
    <row r="237" spans="1:15" s="4" customFormat="1" ht="63.75" x14ac:dyDescent="0.25">
      <c r="A237" s="82">
        <v>231</v>
      </c>
      <c r="B237" s="133" t="s">
        <v>601</v>
      </c>
      <c r="C237" s="133" t="s">
        <v>692</v>
      </c>
      <c r="D237" s="133" t="s">
        <v>692</v>
      </c>
      <c r="E237" s="122" t="s">
        <v>696</v>
      </c>
      <c r="F237" s="125" t="s">
        <v>697</v>
      </c>
      <c r="G237" s="140" t="s">
        <v>125</v>
      </c>
      <c r="H237" s="138" t="s">
        <v>125</v>
      </c>
      <c r="I237" s="133" t="s">
        <v>124</v>
      </c>
      <c r="J237" s="222" t="s">
        <v>582</v>
      </c>
      <c r="K237" s="483" t="s">
        <v>126</v>
      </c>
      <c r="L237" s="244" t="s">
        <v>126</v>
      </c>
      <c r="M237" s="245" t="s">
        <v>126</v>
      </c>
      <c r="N237" s="85">
        <v>0</v>
      </c>
      <c r="O237" s="225"/>
    </row>
    <row r="238" spans="1:15" s="4" customFormat="1" ht="63.75" x14ac:dyDescent="0.25">
      <c r="A238" s="82">
        <v>232</v>
      </c>
      <c r="B238" s="133" t="s">
        <v>601</v>
      </c>
      <c r="C238" s="133" t="s">
        <v>692</v>
      </c>
      <c r="D238" s="133" t="s">
        <v>692</v>
      </c>
      <c r="E238" s="122">
        <v>74</v>
      </c>
      <c r="F238" s="125" t="s">
        <v>698</v>
      </c>
      <c r="G238" s="140" t="s">
        <v>125</v>
      </c>
      <c r="H238" s="138" t="s">
        <v>125</v>
      </c>
      <c r="I238" s="133" t="s">
        <v>124</v>
      </c>
      <c r="J238" s="222">
        <v>62</v>
      </c>
      <c r="K238" s="483" t="s">
        <v>126</v>
      </c>
      <c r="L238" s="244" t="s">
        <v>126</v>
      </c>
      <c r="M238" s="245" t="s">
        <v>126</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483"/>
      <c r="L239" s="223"/>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483"/>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483"/>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483"/>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624"/>
      <c r="L243" s="223"/>
      <c r="M243" s="245" t="s">
        <v>126</v>
      </c>
      <c r="N243" s="85">
        <v>0</v>
      </c>
      <c r="O243" s="225"/>
    </row>
    <row r="244" spans="1:15" s="4" customFormat="1" ht="63.75" x14ac:dyDescent="0.25">
      <c r="A244" s="82">
        <v>238</v>
      </c>
      <c r="B244" s="133" t="s">
        <v>601</v>
      </c>
      <c r="C244" s="133" t="s">
        <v>664</v>
      </c>
      <c r="D244" s="133" t="s">
        <v>295</v>
      </c>
      <c r="E244" s="122">
        <v>75</v>
      </c>
      <c r="F244" s="125" t="s">
        <v>710</v>
      </c>
      <c r="G244" s="140" t="s">
        <v>125</v>
      </c>
      <c r="H244" s="138" t="s">
        <v>125</v>
      </c>
      <c r="I244" s="133" t="s">
        <v>124</v>
      </c>
      <c r="J244" s="222" t="s">
        <v>125</v>
      </c>
      <c r="K244" s="483" t="s">
        <v>126</v>
      </c>
      <c r="L244" s="223"/>
      <c r="M244" s="245" t="s">
        <v>126</v>
      </c>
      <c r="N244" s="85">
        <v>0</v>
      </c>
      <c r="O244" s="225"/>
    </row>
    <row r="245" spans="1:15" s="4" customFormat="1" ht="89.25" x14ac:dyDescent="0.25">
      <c r="A245" s="82">
        <v>239</v>
      </c>
      <c r="B245" s="133" t="s">
        <v>601</v>
      </c>
      <c r="C245" s="133" t="s">
        <v>664</v>
      </c>
      <c r="D245" s="133" t="s">
        <v>712</v>
      </c>
      <c r="E245" s="122">
        <v>76</v>
      </c>
      <c r="F245" s="125" t="s">
        <v>713</v>
      </c>
      <c r="G245" s="1422">
        <v>46</v>
      </c>
      <c r="H245" s="152">
        <v>0.1</v>
      </c>
      <c r="I245" s="133" t="s">
        <v>177</v>
      </c>
      <c r="J245" s="222" t="s">
        <v>125</v>
      </c>
      <c r="K245" s="483"/>
      <c r="L245" s="223" t="s">
        <v>125</v>
      </c>
      <c r="M245" s="245" t="s">
        <v>407</v>
      </c>
      <c r="N245" s="226">
        <v>0</v>
      </c>
      <c r="O245" s="225" t="s">
        <v>1454</v>
      </c>
    </row>
    <row r="246" spans="1:15" s="4" customFormat="1" ht="63.75" x14ac:dyDescent="0.25">
      <c r="A246" s="82">
        <v>240</v>
      </c>
      <c r="B246" s="133" t="s">
        <v>601</v>
      </c>
      <c r="C246" s="133" t="s">
        <v>664</v>
      </c>
      <c r="D246" s="133" t="s">
        <v>712</v>
      </c>
      <c r="E246" s="122" t="s">
        <v>714</v>
      </c>
      <c r="F246" s="125" t="s">
        <v>715</v>
      </c>
      <c r="G246" s="1422"/>
      <c r="H246" s="138" t="s">
        <v>125</v>
      </c>
      <c r="I246" s="133" t="s">
        <v>177</v>
      </c>
      <c r="J246" s="222" t="s">
        <v>125</v>
      </c>
      <c r="K246" s="483"/>
      <c r="L246" s="223" t="s">
        <v>125</v>
      </c>
      <c r="M246" s="245" t="s">
        <v>407</v>
      </c>
      <c r="N246" s="85">
        <v>0</v>
      </c>
      <c r="O246" s="225"/>
    </row>
    <row r="247" spans="1:15" s="4" customFormat="1" ht="63.75" x14ac:dyDescent="0.25">
      <c r="A247" s="82">
        <v>241</v>
      </c>
      <c r="B247" s="133" t="s">
        <v>601</v>
      </c>
      <c r="C247" s="133" t="s">
        <v>664</v>
      </c>
      <c r="D247" s="133" t="s">
        <v>712</v>
      </c>
      <c r="E247" s="122" t="s">
        <v>716</v>
      </c>
      <c r="F247" s="125" t="s">
        <v>717</v>
      </c>
      <c r="G247" s="1422"/>
      <c r="H247" s="138" t="s">
        <v>125</v>
      </c>
      <c r="I247" s="133" t="s">
        <v>177</v>
      </c>
      <c r="J247" s="222" t="s">
        <v>125</v>
      </c>
      <c r="K247" s="483"/>
      <c r="L247" s="223" t="s">
        <v>125</v>
      </c>
      <c r="M247" s="245" t="s">
        <v>407</v>
      </c>
      <c r="N247" s="85">
        <v>0</v>
      </c>
      <c r="O247" s="225"/>
    </row>
    <row r="248" spans="1:15" s="4" customFormat="1" ht="63.75" x14ac:dyDescent="0.25">
      <c r="A248" s="82">
        <v>242</v>
      </c>
      <c r="B248" s="133" t="s">
        <v>601</v>
      </c>
      <c r="C248" s="133" t="s">
        <v>664</v>
      </c>
      <c r="D248" s="133" t="s">
        <v>712</v>
      </c>
      <c r="E248" s="122" t="s">
        <v>718</v>
      </c>
      <c r="F248" s="125" t="s">
        <v>719</v>
      </c>
      <c r="G248" s="1422"/>
      <c r="H248" s="138" t="s">
        <v>125</v>
      </c>
      <c r="I248" s="133" t="s">
        <v>177</v>
      </c>
      <c r="J248" s="222" t="s">
        <v>125</v>
      </c>
      <c r="K248" s="483"/>
      <c r="L248" s="223" t="s">
        <v>125</v>
      </c>
      <c r="M248" s="245" t="s">
        <v>407</v>
      </c>
      <c r="N248" s="85">
        <v>0</v>
      </c>
      <c r="O248" s="225"/>
    </row>
    <row r="249" spans="1:15" s="4" customFormat="1" ht="63.75" x14ac:dyDescent="0.25">
      <c r="A249" s="82">
        <v>243</v>
      </c>
      <c r="B249" s="133" t="s">
        <v>601</v>
      </c>
      <c r="C249" s="133" t="s">
        <v>664</v>
      </c>
      <c r="D249" s="133" t="s">
        <v>712</v>
      </c>
      <c r="E249" s="122" t="s">
        <v>720</v>
      </c>
      <c r="F249" s="125" t="s">
        <v>721</v>
      </c>
      <c r="G249" s="1405"/>
      <c r="H249" s="138" t="s">
        <v>125</v>
      </c>
      <c r="I249" s="133" t="s">
        <v>177</v>
      </c>
      <c r="J249" s="222" t="s">
        <v>125</v>
      </c>
      <c r="K249" s="483"/>
      <c r="L249" s="223" t="s">
        <v>125</v>
      </c>
      <c r="M249" s="245" t="s">
        <v>407</v>
      </c>
      <c r="N249" s="85">
        <v>0</v>
      </c>
      <c r="O249" s="225"/>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483"/>
      <c r="L250" s="244" t="s">
        <v>126</v>
      </c>
      <c r="M250" s="245" t="s">
        <v>407</v>
      </c>
      <c r="N250" s="226">
        <v>0</v>
      </c>
      <c r="O250" s="225"/>
    </row>
    <row r="251" spans="1:15" s="4" customFormat="1" ht="63.75" x14ac:dyDescent="0.25">
      <c r="A251" s="82">
        <v>245</v>
      </c>
      <c r="B251" s="133" t="s">
        <v>601</v>
      </c>
      <c r="C251" s="133" t="s">
        <v>664</v>
      </c>
      <c r="D251" s="133" t="s">
        <v>712</v>
      </c>
      <c r="E251" s="122" t="s">
        <v>723</v>
      </c>
      <c r="F251" s="125" t="s">
        <v>724</v>
      </c>
      <c r="G251" s="1422"/>
      <c r="H251" s="138" t="s">
        <v>125</v>
      </c>
      <c r="I251" s="133" t="s">
        <v>177</v>
      </c>
      <c r="J251" s="222" t="s">
        <v>609</v>
      </c>
      <c r="K251" s="483"/>
      <c r="L251" s="244" t="s">
        <v>407</v>
      </c>
      <c r="M251" s="245" t="s">
        <v>407</v>
      </c>
      <c r="N251" s="85">
        <v>0</v>
      </c>
      <c r="O251" s="251"/>
    </row>
    <row r="252" spans="1:15" s="4" customFormat="1" ht="63.75" x14ac:dyDescent="0.25">
      <c r="A252" s="82">
        <v>246</v>
      </c>
      <c r="B252" s="133" t="s">
        <v>601</v>
      </c>
      <c r="C252" s="133" t="s">
        <v>664</v>
      </c>
      <c r="D252" s="133" t="s">
        <v>712</v>
      </c>
      <c r="E252" s="122" t="s">
        <v>725</v>
      </c>
      <c r="F252" s="125" t="s">
        <v>726</v>
      </c>
      <c r="G252" s="1422"/>
      <c r="H252" s="138" t="s">
        <v>125</v>
      </c>
      <c r="I252" s="133" t="s">
        <v>177</v>
      </c>
      <c r="J252" s="222" t="s">
        <v>727</v>
      </c>
      <c r="K252" s="483"/>
      <c r="L252" s="244" t="s">
        <v>407</v>
      </c>
      <c r="M252" s="245" t="s">
        <v>407</v>
      </c>
      <c r="N252" s="85">
        <v>0</v>
      </c>
      <c r="O252" s="225"/>
    </row>
    <row r="253" spans="1:15" s="4" customFormat="1" ht="63.75" x14ac:dyDescent="0.25">
      <c r="A253" s="82">
        <v>247</v>
      </c>
      <c r="B253" s="133" t="s">
        <v>601</v>
      </c>
      <c r="C253" s="133" t="s">
        <v>664</v>
      </c>
      <c r="D253" s="133" t="s">
        <v>712</v>
      </c>
      <c r="E253" s="122" t="s">
        <v>728</v>
      </c>
      <c r="F253" s="125" t="s">
        <v>729</v>
      </c>
      <c r="G253" s="1422"/>
      <c r="H253" s="138" t="s">
        <v>125</v>
      </c>
      <c r="I253" s="133" t="s">
        <v>177</v>
      </c>
      <c r="J253" s="222" t="s">
        <v>730</v>
      </c>
      <c r="K253" s="483"/>
      <c r="L253" s="244" t="s">
        <v>407</v>
      </c>
      <c r="M253" s="245" t="s">
        <v>407</v>
      </c>
      <c r="N253" s="85">
        <v>0</v>
      </c>
      <c r="O253" s="225"/>
    </row>
    <row r="254" spans="1:15" s="4" customFormat="1" ht="63.75" x14ac:dyDescent="0.25">
      <c r="A254" s="82">
        <v>248</v>
      </c>
      <c r="B254" s="133" t="s">
        <v>601</v>
      </c>
      <c r="C254" s="133" t="s">
        <v>664</v>
      </c>
      <c r="D254" s="133" t="s">
        <v>712</v>
      </c>
      <c r="E254" s="122" t="s">
        <v>731</v>
      </c>
      <c r="F254" s="125" t="s">
        <v>732</v>
      </c>
      <c r="G254" s="1405"/>
      <c r="H254" s="138" t="s">
        <v>125</v>
      </c>
      <c r="I254" s="133" t="s">
        <v>177</v>
      </c>
      <c r="J254" s="222" t="s">
        <v>733</v>
      </c>
      <c r="K254" s="483"/>
      <c r="L254" s="244" t="s">
        <v>407</v>
      </c>
      <c r="M254" s="245" t="s">
        <v>407</v>
      </c>
      <c r="N254" s="85">
        <v>0</v>
      </c>
      <c r="O254" s="225"/>
    </row>
    <row r="255" spans="1:15" s="4" customFormat="1" ht="63.75" x14ac:dyDescent="0.25">
      <c r="A255" s="82">
        <v>249</v>
      </c>
      <c r="B255" s="133" t="s">
        <v>601</v>
      </c>
      <c r="C255" s="133" t="s">
        <v>664</v>
      </c>
      <c r="D255" s="133" t="s">
        <v>712</v>
      </c>
      <c r="E255" s="122">
        <v>78</v>
      </c>
      <c r="F255" s="125" t="s">
        <v>734</v>
      </c>
      <c r="G255" s="140">
        <v>48</v>
      </c>
      <c r="H255" s="152">
        <v>0.1</v>
      </c>
      <c r="I255" s="133" t="s">
        <v>177</v>
      </c>
      <c r="J255" s="141">
        <v>64</v>
      </c>
      <c r="K255" s="483"/>
      <c r="L255" s="244" t="s">
        <v>407</v>
      </c>
      <c r="M255" s="245"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483" t="s">
        <v>126</v>
      </c>
      <c r="L256" s="244" t="s">
        <v>126</v>
      </c>
      <c r="M256" s="245" t="s">
        <v>126</v>
      </c>
      <c r="N256" s="226">
        <v>0</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483" t="s">
        <v>126</v>
      </c>
      <c r="L257" s="244" t="s">
        <v>126</v>
      </c>
      <c r="M257" s="245" t="s">
        <v>126</v>
      </c>
      <c r="N257" s="226">
        <v>0</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80">
        <v>0</v>
      </c>
      <c r="L258" s="265">
        <v>0</v>
      </c>
      <c r="M258" s="266">
        <v>0</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3"/>
      <c r="L259" s="235">
        <v>844</v>
      </c>
      <c r="M259" s="267">
        <v>844</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3">
        <v>524</v>
      </c>
      <c r="L260" s="235">
        <v>524</v>
      </c>
      <c r="M260" s="267">
        <v>524</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132"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483" t="s">
        <v>126</v>
      </c>
      <c r="L262" s="244" t="s">
        <v>126</v>
      </c>
      <c r="M262" s="245" t="s">
        <v>126</v>
      </c>
      <c r="N262" s="1535">
        <v>0</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483" t="s">
        <v>126</v>
      </c>
      <c r="L263" s="244" t="s">
        <v>126</v>
      </c>
      <c r="M263" s="24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483" t="s">
        <v>126</v>
      </c>
      <c r="L264" s="244" t="s">
        <v>129</v>
      </c>
      <c r="M264" s="245" t="s">
        <v>129</v>
      </c>
      <c r="N264" s="1535">
        <v>0.3</v>
      </c>
      <c r="O264" s="225" t="s">
        <v>3238</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483" t="s">
        <v>129</v>
      </c>
      <c r="L265" s="244" t="s">
        <v>129</v>
      </c>
      <c r="M265" s="245" t="s">
        <v>129</v>
      </c>
      <c r="N265" s="1536"/>
      <c r="O265" s="225"/>
    </row>
    <row r="266" spans="1:15" x14ac:dyDescent="0.25">
      <c r="N266" s="9"/>
      <c r="O266" s="598"/>
    </row>
    <row r="267" spans="1:15" x14ac:dyDescent="0.25">
      <c r="O267" s="598"/>
    </row>
    <row r="268" spans="1:15" x14ac:dyDescent="0.25">
      <c r="O268" s="598"/>
    </row>
    <row r="269" spans="1:15" x14ac:dyDescent="0.25">
      <c r="O269" s="598"/>
    </row>
    <row r="270" spans="1:15" x14ac:dyDescent="0.25">
      <c r="O270" s="598"/>
    </row>
    <row r="271" spans="1:15" x14ac:dyDescent="0.25">
      <c r="O271" s="598"/>
    </row>
    <row r="272" spans="1:15" x14ac:dyDescent="0.25">
      <c r="O272" s="598"/>
    </row>
    <row r="274" spans="14:14" x14ac:dyDescent="0.25">
      <c r="N274" s="344"/>
    </row>
  </sheetData>
  <sheetProtection formatCells="0" formatColumns="0" formatRows="0" insertColumns="0" insertHyperlinks="0"/>
  <mergeCells count="37">
    <mergeCell ref="N11:N12"/>
    <mergeCell ref="H7:H8"/>
    <mergeCell ref="N7:N8"/>
    <mergeCell ref="G262:G263"/>
    <mergeCell ref="H262:H263"/>
    <mergeCell ref="N262:N263"/>
    <mergeCell ref="G7:G8"/>
    <mergeCell ref="G9:G12"/>
    <mergeCell ref="G17:G19"/>
    <mergeCell ref="G39:G42"/>
    <mergeCell ref="G43:G56"/>
    <mergeCell ref="A1:O1"/>
    <mergeCell ref="A2:E2"/>
    <mergeCell ref="F2:K2"/>
    <mergeCell ref="L2:O2"/>
    <mergeCell ref="A3:E3"/>
    <mergeCell ref="F3:K3"/>
    <mergeCell ref="L3:O3"/>
    <mergeCell ref="A4:E4"/>
    <mergeCell ref="F4:K4"/>
    <mergeCell ref="L4:O4"/>
    <mergeCell ref="A5:E5"/>
    <mergeCell ref="F5:K5"/>
    <mergeCell ref="L5:O5"/>
    <mergeCell ref="O79:O80"/>
    <mergeCell ref="G102:G113"/>
    <mergeCell ref="G134:G139"/>
    <mergeCell ref="G156:G160"/>
    <mergeCell ref="G170:G176"/>
    <mergeCell ref="H264:H265"/>
    <mergeCell ref="N264:N265"/>
    <mergeCell ref="G180:G183"/>
    <mergeCell ref="G197:G211"/>
    <mergeCell ref="G225:G228"/>
    <mergeCell ref="G245:G249"/>
    <mergeCell ref="G250:G254"/>
    <mergeCell ref="G264:G265"/>
  </mergeCells>
  <dataValidations count="8">
    <dataValidation type="list" allowBlank="1" showInputMessage="1" showErrorMessage="1" sqref="N258" xr:uid="{B12113BA-02F5-4123-9D8D-03A091C414DF}">
      <formula1>"0%,20%"</formula1>
    </dataValidation>
    <dataValidation type="list" allowBlank="1" showInputMessage="1" showErrorMessage="1" sqref="N131" xr:uid="{468A12A3-25C4-4DC1-88A4-B6CCC3938D52}">
      <formula1>"0%,30%"</formula1>
    </dataValidation>
    <dataValidation type="list" allowBlank="1" showInputMessage="1" showErrorMessage="1" sqref="N100" xr:uid="{A0656D89-5160-4868-A853-83B4AFDB46AB}">
      <formula1>"0%,20%,39%,50%"</formula1>
    </dataValidation>
    <dataValidation type="whole" allowBlank="1" showInputMessage="1" showErrorMessage="1" sqref="I130 L231 L185:M185 L235:M235 M197 L261:M261 L130:M130" xr:uid="{18E014E1-0DD5-4464-B432-1EAED0F345FB}">
      <formula1>0</formula1>
      <formula2>10000000</formula2>
    </dataValidation>
    <dataValidation type="list" allowBlank="1" showInputMessage="1" showErrorMessage="1" sqref="M143 L94:M97" xr:uid="{BEBF0E32-57D1-4415-ADE2-B7541FCD9A43}">
      <formula1>"SI,NO,NO APLICA"</formula1>
    </dataValidation>
    <dataValidation type="list" allowBlank="1" showInputMessage="1" showErrorMessage="1" sqref="I129 M7:M9 L184:M184 L87:M92 L236:L238 L69:M69 L144:M144 M150 L45:M55 L161:M161 L57:M57 M18:M19 L163:M163 L65:M65 L129:M129 L21:M21 L262:M265 L256:M257 L223:L224 L250 M23:M24 M223:M228 L186:M194 M231 M236:M244 M11:M16 L167" xr:uid="{F80E162F-8C28-4141-BA55-C4D41E46595F}">
      <formula1>"SI,NO"</formula1>
    </dataValidation>
    <dataValidation type="list" allowBlank="1" showInputMessage="1" showErrorMessage="1" sqref="L103:L114 M134:M139 L135:L139 M100:M101 L101 L98:M98 M103:M115" xr:uid="{7146288B-1448-42FB-8759-7319E3E0E436}">
      <formula1>"SI,NO,NO APLICA,VACIO"</formula1>
    </dataValidation>
    <dataValidation type="list" allowBlank="1" showInputMessage="1" showErrorMessage="1" sqref="L36:L37 M25:M33 L63:M63 L213:M216 L251:L255 M59:M61 L166:M166 M39:M42 M73 M66 L99:M99 M121:M128 M196 L232:M234 L178:L179 M71 L157:L160 M35:M37 L141:L142 L152:L155 L181:L183 M169:M183 M152:M160 M147:M149 L169 L147:L150 M198:M211 L39:L41 M217:M221 M164:M165 M245:M255" xr:uid="{83F1C8B4-C7EA-46F7-A6FB-239AAF3966AD}">
      <formula1>"SI,NO,VACIO"</formula1>
    </dataValidation>
  </dataValidations>
  <hyperlinks>
    <hyperlink ref="O35" r:id="rId1" display="https://secretariageneral.gov.co/sites/default/files/instrumentos_gestion_informacion/pgd_v5_2021-2021.pdf" xr:uid="{20ABC0D6-348E-4FCC-B148-D90B7CFC8811}"/>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1:V91"/>
  <sheetViews>
    <sheetView showGridLines="0" topLeftCell="J1" zoomScale="89" zoomScaleNormal="89"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0.40499999999999997</v>
      </c>
      <c r="E2" s="1446" t="s">
        <v>775</v>
      </c>
      <c r="F2" s="1443" t="s">
        <v>121</v>
      </c>
      <c r="G2" s="1503">
        <v>0.3</v>
      </c>
      <c r="H2" s="1506">
        <f>+M6</f>
        <v>1</v>
      </c>
      <c r="I2" s="1499">
        <f>+O6</f>
        <v>1</v>
      </c>
      <c r="J2" s="1499">
        <f>+I2/H2</f>
        <v>1</v>
      </c>
      <c r="K2" s="25" t="s">
        <v>776</v>
      </c>
      <c r="L2" s="25" t="s">
        <v>777</v>
      </c>
      <c r="M2" s="159">
        <v>0.4</v>
      </c>
      <c r="N2" s="160">
        <f>+M2*G2*C2</f>
        <v>3.5999999999999997E-2</v>
      </c>
      <c r="O2" s="161">
        <f>+'1028 Concejo Ver.'!N7</f>
        <v>0.4</v>
      </c>
      <c r="Q2" s="301" t="s">
        <v>778</v>
      </c>
      <c r="R2" s="302" t="s">
        <v>782</v>
      </c>
      <c r="S2" s="302" t="s">
        <v>782</v>
      </c>
      <c r="T2" s="302" t="s">
        <v>1389</v>
      </c>
      <c r="U2" s="302" t="s">
        <v>1389</v>
      </c>
      <c r="V2" s="302" t="s">
        <v>1389</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+'1028 Concejo Ver.'!N11</f>
        <v>0.4</v>
      </c>
      <c r="Q3" s="301" t="s">
        <v>786</v>
      </c>
      <c r="R3" s="302" t="s">
        <v>3095</v>
      </c>
      <c r="S3" s="302" t="s">
        <v>3095</v>
      </c>
      <c r="T3" s="302" t="s">
        <v>3239</v>
      </c>
      <c r="U3" s="302" t="s">
        <v>3239</v>
      </c>
      <c r="V3" s="302" t="s">
        <v>3095</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+'1028 Concejo Ver.'!N17</f>
        <v>0.05</v>
      </c>
      <c r="Q4" s="301" t="s">
        <v>791</v>
      </c>
      <c r="R4" s="302" t="s">
        <v>3240</v>
      </c>
      <c r="S4" s="302" t="s">
        <v>3241</v>
      </c>
      <c r="T4" s="302" t="s">
        <v>2906</v>
      </c>
      <c r="U4" s="302" t="s">
        <v>977</v>
      </c>
      <c r="V4" s="302" t="s">
        <v>978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+'1028 Concejo Ver.'!N20</f>
        <v>0.15</v>
      </c>
      <c r="Q5" s="301" t="s">
        <v>799</v>
      </c>
      <c r="R5" s="301">
        <v>0.17428571428571432</v>
      </c>
      <c r="S5" s="301">
        <v>0.38142857142857139</v>
      </c>
      <c r="T5" s="301">
        <v>0.33142857142857146</v>
      </c>
      <c r="U5" s="301">
        <v>0.25750000000000001</v>
      </c>
      <c r="V5" s="301">
        <f>+D91</f>
        <v>0.25750000000000001</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0.3</v>
      </c>
      <c r="J7" s="1499">
        <f>+I7/H7</f>
        <v>0.3</v>
      </c>
      <c r="K7" s="25" t="s">
        <v>803</v>
      </c>
      <c r="L7" s="25" t="s">
        <v>804</v>
      </c>
      <c r="M7" s="159">
        <v>0.1</v>
      </c>
      <c r="N7" s="160">
        <f>+M7*G7*C2</f>
        <v>1.0499999999999999E-2</v>
      </c>
      <c r="O7" s="161">
        <f>+'1028 Concejo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+'1028 Concejo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+'1028 Concejo Ver.'!N38</f>
        <v>0</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+'1028 Concejo Ver.'!N43</f>
        <v>0.3</v>
      </c>
    </row>
    <row r="11" spans="1:22" ht="15.75" thickBot="1" x14ac:dyDescent="0.3">
      <c r="A11" s="1426"/>
      <c r="B11" s="1429"/>
      <c r="C11" s="1461"/>
      <c r="D11" s="1458"/>
      <c r="E11" s="1442"/>
      <c r="F11" s="1445"/>
      <c r="G11" s="1505"/>
      <c r="H11" s="1508"/>
      <c r="I11" s="1501"/>
      <c r="J11" s="1502"/>
      <c r="K11" s="97" t="s">
        <v>800</v>
      </c>
      <c r="L11" s="98">
        <f>+O11/M11</f>
        <v>0.3</v>
      </c>
      <c r="M11" s="99">
        <f>SUM(M7:M10)</f>
        <v>1</v>
      </c>
      <c r="N11" s="100">
        <f>SUM(N7:N10)</f>
        <v>0.105</v>
      </c>
      <c r="O11" s="73">
        <f>+O7+O8+O9+O10</f>
        <v>0.3</v>
      </c>
    </row>
    <row r="12" spans="1:22" ht="15.75" customHeight="1" x14ac:dyDescent="0.25">
      <c r="A12" s="1426"/>
      <c r="B12" s="1429"/>
      <c r="C12" s="1461"/>
      <c r="D12" s="1458"/>
      <c r="E12" s="1446" t="s">
        <v>811</v>
      </c>
      <c r="F12" s="1443" t="s">
        <v>812</v>
      </c>
      <c r="G12" s="1503">
        <v>0.35</v>
      </c>
      <c r="H12" s="1506">
        <f>+M16</f>
        <v>1</v>
      </c>
      <c r="I12" s="1499">
        <f>+O16</f>
        <v>0</v>
      </c>
      <c r="J12" s="1499">
        <f>+I12/H12</f>
        <v>0</v>
      </c>
      <c r="K12" s="25" t="s">
        <v>813</v>
      </c>
      <c r="L12" s="25" t="s">
        <v>804</v>
      </c>
      <c r="M12" s="159">
        <v>0.1</v>
      </c>
      <c r="N12" s="160">
        <f>+M12*G$12*C$2</f>
        <v>1.0499999999999999E-2</v>
      </c>
      <c r="O12" s="161">
        <f>+'1028 Concejo Ver.'!N57</f>
        <v>0</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+'1028 Concejo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+'1028 Concejo Ver.'!N61</f>
        <v>0</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+'1028 Concejo Ver.'!N63</f>
        <v>0</v>
      </c>
    </row>
    <row r="16" spans="1:22" ht="15.75" thickBot="1" x14ac:dyDescent="0.3">
      <c r="A16" s="1427"/>
      <c r="B16" s="1430"/>
      <c r="C16" s="1462"/>
      <c r="D16" s="1464"/>
      <c r="E16" s="1448"/>
      <c r="F16" s="1445"/>
      <c r="G16" s="1505"/>
      <c r="H16" s="1508"/>
      <c r="I16" s="1501"/>
      <c r="J16" s="1502"/>
      <c r="K16" s="97" t="s">
        <v>800</v>
      </c>
      <c r="L16" s="98">
        <f>+O16/M16</f>
        <v>0</v>
      </c>
      <c r="M16" s="99">
        <f>SUM(M12:M15)</f>
        <v>1</v>
      </c>
      <c r="N16" s="100">
        <f>SUM(N12:N15)</f>
        <v>0.105</v>
      </c>
      <c r="O16" s="73">
        <f>+O12+O13+O14+O15</f>
        <v>0</v>
      </c>
    </row>
    <row r="17" spans="1:15" ht="15" customHeight="1" x14ac:dyDescent="0.25">
      <c r="A17" s="1449">
        <v>2</v>
      </c>
      <c r="B17" s="1451" t="s">
        <v>820</v>
      </c>
      <c r="C17" s="1454">
        <v>0.55000000000000004</v>
      </c>
      <c r="D17" s="1457">
        <f>+(G17*J17)+(G21*J21)+(G27*J27)+(G31*J31)+(G38*J38)+(G46*J46)+(G54*J54)</f>
        <v>0.22000000000000003</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+'1028 Concejo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+'1028 Concejo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+'1028 Concejo Ver.'!N68</f>
        <v>0</v>
      </c>
    </row>
    <row r="20" spans="1:15" ht="15.75"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0.2</v>
      </c>
      <c r="J21" s="1499">
        <f>+I21/H21</f>
        <v>0.2</v>
      </c>
      <c r="K21" s="28" t="s">
        <v>829</v>
      </c>
      <c r="L21" s="28" t="s">
        <v>830</v>
      </c>
      <c r="M21" s="175">
        <v>0.1</v>
      </c>
      <c r="N21" s="176">
        <f>+M21*G$21*C$17</f>
        <v>8.2500000000000004E-3</v>
      </c>
      <c r="O21" s="177">
        <f>+'1028 Concejo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+'1028 Concejo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+'1028 Concejo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+'1028 Concejo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0.2</v>
      </c>
      <c r="M26" s="99">
        <f>SUM(M21:M25)</f>
        <v>1</v>
      </c>
      <c r="N26" s="100">
        <f>SUM(N21:N25)</f>
        <v>8.2500000000000004E-2</v>
      </c>
      <c r="O26" s="174">
        <f>+O21+O22+O23+O24+O25</f>
        <v>0.2</v>
      </c>
    </row>
    <row r="27" spans="1:15" ht="24" x14ac:dyDescent="0.25">
      <c r="A27" s="1441"/>
      <c r="B27" s="1452"/>
      <c r="C27" s="1455"/>
      <c r="D27" s="1458"/>
      <c r="E27" s="1440" t="s">
        <v>838</v>
      </c>
      <c r="F27" s="1443" t="s">
        <v>839</v>
      </c>
      <c r="G27" s="1503">
        <v>0.2</v>
      </c>
      <c r="H27" s="1506">
        <f>+M30</f>
        <v>1</v>
      </c>
      <c r="I27" s="1499">
        <f>+O30</f>
        <v>0.4</v>
      </c>
      <c r="J27" s="1499">
        <f>+I27/H27</f>
        <v>0.4</v>
      </c>
      <c r="K27" s="28" t="s">
        <v>840</v>
      </c>
      <c r="L27" s="28" t="s">
        <v>841</v>
      </c>
      <c r="M27" s="179">
        <v>0.1</v>
      </c>
      <c r="N27" s="180">
        <f>+M27*G$27*C$17</f>
        <v>1.1000000000000003E-2</v>
      </c>
      <c r="O27" s="177">
        <f>+'1028 Concejo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+'1028 Concejo Ver.'!N130</f>
        <v>0</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+'1028 Concejo Ver.'!N131</f>
        <v>0.3</v>
      </c>
    </row>
    <row r="30" spans="1:15" ht="15.75" thickBot="1" x14ac:dyDescent="0.3">
      <c r="A30" s="1441"/>
      <c r="B30" s="1452"/>
      <c r="C30" s="1455"/>
      <c r="D30" s="1458"/>
      <c r="E30" s="1442"/>
      <c r="F30" s="1445"/>
      <c r="G30" s="1505"/>
      <c r="H30" s="1508"/>
      <c r="I30" s="1501"/>
      <c r="J30" s="1502"/>
      <c r="K30" s="97" t="s">
        <v>800</v>
      </c>
      <c r="L30" s="98">
        <f>+O30/M30</f>
        <v>0.4</v>
      </c>
      <c r="M30" s="99">
        <f>SUM(M27:M29)</f>
        <v>1</v>
      </c>
      <c r="N30" s="100">
        <f>SUM(N27:N29)</f>
        <v>0.11000000000000001</v>
      </c>
      <c r="O30" s="174">
        <f>+O27+O28+O29</f>
        <v>0.4</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+'1028 Concejo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+'1028 Concejo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+'1028 Concejo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+'1028 Concejo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+'1028 Concejo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+'1028 Concejo Ver.'!N156</f>
        <v>0</v>
      </c>
    </row>
    <row r="37" spans="1:15" ht="15.75"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+'1028 Concejo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+'1028 Concejo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+'1028 Concejo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+'1028 Concejo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+'1028 Concejo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+'1028 Concejo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+'1028 Concejo Ver.'!N255</f>
        <v>0</v>
      </c>
    </row>
    <row r="45" spans="1:15" ht="15.75"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+'1028 Concejo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+'1028 Concejo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+'1028 Concejo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+'1028 Concejo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+'1028 Concejo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+'1028 Concejo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+'1028 Concejo 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+M54*G$54*C$17</f>
        <v>6.8750000000000009E-3</v>
      </c>
      <c r="O54" s="177">
        <f>+'1028 Concejo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+'1028 Concejo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+'1028 Concejo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+'1028 Concejo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+'1028 Concejo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+'1028 Concejo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+'1028 Concejo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+'1028 Concejo Ver.'!N193</f>
        <v>0.125</v>
      </c>
    </row>
    <row r="62" spans="1:15" ht="15.75"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0</v>
      </c>
      <c r="E63" s="1492" t="s">
        <v>133</v>
      </c>
      <c r="F63" s="1443" t="s">
        <v>900</v>
      </c>
      <c r="G63" s="1503">
        <v>0.3</v>
      </c>
      <c r="H63" s="1516">
        <f>+M81</f>
        <v>1</v>
      </c>
      <c r="I63" s="1528">
        <f>+O81</f>
        <v>0</v>
      </c>
      <c r="J63" s="1519">
        <f>+I63/H63</f>
        <v>0</v>
      </c>
      <c r="K63" s="28" t="s">
        <v>136</v>
      </c>
      <c r="L63" s="28" t="s">
        <v>804</v>
      </c>
      <c r="M63" s="179">
        <v>0.1</v>
      </c>
      <c r="N63" s="176">
        <f>+M63*G$63*C$63</f>
        <v>3.0000000000000001E-3</v>
      </c>
      <c r="O63" s="177">
        <f>+'1028 Concejo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+'1028 Concejo Ver.'!N198</f>
        <v>0</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+'1028 Concejo Ver.'!N199</f>
        <v>0</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+'1028 Concejo Ver.'!N200</f>
        <v>0</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+'1028 Concejo Ver.'!N201</f>
        <v>0</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+'1028 Concejo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+'1028 Concejo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+'1028 Concejo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+'1028 Concejo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+'1028 Concejo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+'1028 Concejo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+'1028 Concejo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+'1028 Concejo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+'1028 Concejo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+'1028 Concejo Ver.'!N211</f>
        <v>0</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+'1028 Concejo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+'1028 Concejo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+'1028 Concejo Ver.'!N223</f>
        <v>0</v>
      </c>
    </row>
    <row r="81" spans="1:15" ht="15.75" thickBot="1" x14ac:dyDescent="0.3">
      <c r="A81" s="1441"/>
      <c r="B81" s="1452"/>
      <c r="C81" s="1455"/>
      <c r="D81" s="1490"/>
      <c r="E81" s="1494"/>
      <c r="F81" s="1445"/>
      <c r="G81" s="1505"/>
      <c r="H81" s="1518"/>
      <c r="I81" s="1533"/>
      <c r="J81" s="1531"/>
      <c r="K81" s="97" t="s">
        <v>800</v>
      </c>
      <c r="L81" s="98">
        <f>+O81/M81</f>
        <v>0</v>
      </c>
      <c r="M81" s="99">
        <f>SUM(M63:M80)</f>
        <v>1</v>
      </c>
      <c r="N81" s="100">
        <f>SUM(N63:N80)</f>
        <v>0.03</v>
      </c>
      <c r="O81" s="174">
        <f>SUM(O63+O64+O65+O66+O67+O68+O69+O70+O71+O72+O73+O74+O75+O76+O77+O78+O79+O80)</f>
        <v>0</v>
      </c>
    </row>
    <row r="82" spans="1:15" ht="24.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0.3</v>
      </c>
      <c r="E85" s="1440" t="s">
        <v>142</v>
      </c>
      <c r="F85" s="1443" t="s">
        <v>938</v>
      </c>
      <c r="G85" s="1503">
        <v>0.4</v>
      </c>
      <c r="H85" s="1503">
        <f>+M88</f>
        <v>0.4</v>
      </c>
      <c r="I85" s="1528">
        <f>+O88</f>
        <v>0</v>
      </c>
      <c r="J85" s="1519">
        <f>+I85/G85</f>
        <v>0</v>
      </c>
      <c r="K85" s="28" t="s">
        <v>939</v>
      </c>
      <c r="L85" s="28" t="s">
        <v>940</v>
      </c>
      <c r="M85" s="179">
        <v>0.1</v>
      </c>
      <c r="N85" s="176">
        <f>+M85*C85</f>
        <v>5.000000000000001E-3</v>
      </c>
      <c r="O85" s="177">
        <f>+'1028 Concejo Ver.'!N256</f>
        <v>0</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+'1028 Concejo Ver.'!N257</f>
        <v>0</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+'1028 Concejo Ver.'!N258</f>
        <v>0</v>
      </c>
    </row>
    <row r="88" spans="1:15" ht="15.75" thickBot="1" x14ac:dyDescent="0.3">
      <c r="A88" s="1441"/>
      <c r="B88" s="1452"/>
      <c r="C88" s="1497"/>
      <c r="D88" s="1490"/>
      <c r="E88" s="1442"/>
      <c r="F88" s="1445"/>
      <c r="G88" s="1505"/>
      <c r="H88" s="1505"/>
      <c r="I88" s="1533"/>
      <c r="J88" s="1531"/>
      <c r="K88" s="97" t="s">
        <v>800</v>
      </c>
      <c r="L88" s="98">
        <f>+O88/M88</f>
        <v>0</v>
      </c>
      <c r="M88" s="99">
        <f>SUM(M85:M87)</f>
        <v>0.4</v>
      </c>
      <c r="N88" s="190">
        <f>+M88*C85</f>
        <v>2.0000000000000004E-2</v>
      </c>
      <c r="O88" s="174">
        <f>+O85+O86+O87</f>
        <v>0</v>
      </c>
    </row>
    <row r="89" spans="1:15" ht="15.75"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+'1028 Concejo Ver.'!N262</f>
        <v>0</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+'1028 Concejo Ver.'!N264</f>
        <v>0.3</v>
      </c>
    </row>
    <row r="91" spans="1:15" x14ac:dyDescent="0.25">
      <c r="C91" s="199">
        <v>2022</v>
      </c>
      <c r="D91" s="200">
        <f>+(C2*D2)+(C17*D17)+(C63*D63)+(C85*D85)</f>
        <v>0.25750000000000001</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theme="0"/>
  </sheetPr>
  <dimension ref="A1:P1047963"/>
  <sheetViews>
    <sheetView topLeftCell="B1" zoomScale="70" zoomScaleNormal="70" workbookViewId="0">
      <selection activeCell="J42" sqref="J42"/>
    </sheetView>
  </sheetViews>
  <sheetFormatPr baseColWidth="10" defaultColWidth="11.42578125" defaultRowHeight="12.75" x14ac:dyDescent="0.25"/>
  <cols>
    <col min="1" max="1" width="5.28515625" style="2" customWidth="1"/>
    <col min="2" max="2" width="18.140625" style="11" customWidth="1"/>
    <col min="3" max="3" width="18.5703125" style="3" customWidth="1"/>
    <col min="4" max="4" width="17" style="3" customWidth="1"/>
    <col min="5" max="5" width="8" style="11" customWidth="1"/>
    <col min="6" max="6" width="49.7109375" style="4" customWidth="1"/>
    <col min="7" max="7" width="9" style="1" customWidth="1"/>
    <col min="8" max="8" width="10.5703125" style="2" customWidth="1"/>
    <col min="9" max="9" width="10.5703125" style="11" customWidth="1"/>
    <col min="10" max="10" width="9.5703125" style="2" customWidth="1"/>
    <col min="11" max="11" width="14.5703125" style="10" customWidth="1"/>
    <col min="12" max="12" width="14.140625" style="3" customWidth="1"/>
    <col min="13" max="13" width="18" style="11" customWidth="1"/>
    <col min="14" max="14" width="15.85546875" style="11" customWidth="1"/>
    <col min="15" max="15" width="50.28515625" style="7" customWidth="1"/>
    <col min="16" max="16382" width="11.42578125" style="6"/>
    <col min="16383"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2759</v>
      </c>
      <c r="G2" s="1417"/>
      <c r="H2" s="1417"/>
      <c r="I2" s="1417"/>
      <c r="J2" s="1417"/>
      <c r="K2" s="1418"/>
      <c r="L2" s="1543"/>
      <c r="M2" s="1543"/>
      <c r="N2" s="1543"/>
      <c r="O2" s="1543"/>
    </row>
    <row r="3" spans="1:15" s="24" customFormat="1" ht="18.75" customHeight="1" x14ac:dyDescent="0.25">
      <c r="A3" s="1541" t="s">
        <v>101</v>
      </c>
      <c r="B3" s="1541"/>
      <c r="C3" s="1541"/>
      <c r="D3" s="1541"/>
      <c r="E3" s="1541"/>
      <c r="F3" s="1416">
        <v>1029</v>
      </c>
      <c r="G3" s="1417"/>
      <c r="H3" s="1417"/>
      <c r="I3" s="1417"/>
      <c r="J3" s="1417"/>
      <c r="K3" s="1418"/>
      <c r="L3" s="1543"/>
      <c r="M3" s="1543"/>
      <c r="N3" s="1543"/>
      <c r="O3" s="1543"/>
    </row>
    <row r="4" spans="1:15" s="24" customFormat="1" ht="18.75" customHeight="1" x14ac:dyDescent="0.25">
      <c r="A4" s="1541" t="s">
        <v>102</v>
      </c>
      <c r="B4" s="1541"/>
      <c r="C4" s="1541"/>
      <c r="D4" s="1541"/>
      <c r="E4" s="1541"/>
      <c r="F4" s="1416" t="s">
        <v>33</v>
      </c>
      <c r="G4" s="1417"/>
      <c r="H4" s="1417"/>
      <c r="I4" s="1417"/>
      <c r="J4" s="1417"/>
      <c r="K4" s="1418"/>
      <c r="L4" s="1543"/>
      <c r="M4" s="1543"/>
      <c r="N4" s="1543"/>
      <c r="O4" s="1543"/>
    </row>
    <row r="5" spans="1:15" s="24" customFormat="1" ht="18.75" customHeight="1" x14ac:dyDescent="0.25">
      <c r="A5" s="1541" t="s">
        <v>103</v>
      </c>
      <c r="B5" s="1541"/>
      <c r="C5" s="1541"/>
      <c r="D5" s="1541"/>
      <c r="E5" s="1541"/>
      <c r="F5" s="1416" t="s">
        <v>2760</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x14ac:dyDescent="0.25">
      <c r="A7" s="82">
        <v>1</v>
      </c>
      <c r="B7" s="133" t="s">
        <v>120</v>
      </c>
      <c r="C7" s="133" t="s">
        <v>121</v>
      </c>
      <c r="D7" s="133" t="s">
        <v>122</v>
      </c>
      <c r="E7" s="122">
        <v>1</v>
      </c>
      <c r="F7" s="125" t="s">
        <v>123</v>
      </c>
      <c r="G7" s="1404">
        <v>1</v>
      </c>
      <c r="H7" s="1406">
        <v>0.4</v>
      </c>
      <c r="I7" s="133" t="s">
        <v>124</v>
      </c>
      <c r="J7" s="222" t="s">
        <v>125</v>
      </c>
      <c r="K7" s="132" t="s">
        <v>129</v>
      </c>
      <c r="L7" s="223" t="s">
        <v>125</v>
      </c>
      <c r="M7" s="137" t="s">
        <v>129</v>
      </c>
      <c r="N7" s="1537">
        <v>0.4</v>
      </c>
      <c r="O7" s="84"/>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137" t="s">
        <v>129</v>
      </c>
      <c r="N8" s="1538"/>
      <c r="O8" s="84" t="s">
        <v>3242</v>
      </c>
    </row>
    <row r="9" spans="1:15" s="4" customFormat="1" ht="63.75" x14ac:dyDescent="0.25">
      <c r="A9" s="82">
        <v>3</v>
      </c>
      <c r="B9" s="133" t="s">
        <v>120</v>
      </c>
      <c r="C9" s="133" t="s">
        <v>121</v>
      </c>
      <c r="D9" s="133" t="s">
        <v>122</v>
      </c>
      <c r="E9" s="122">
        <v>3</v>
      </c>
      <c r="F9" s="125" t="s">
        <v>131</v>
      </c>
      <c r="G9" s="1422">
        <v>2</v>
      </c>
      <c r="H9" s="138" t="s">
        <v>125</v>
      </c>
      <c r="I9" s="133" t="s">
        <v>124</v>
      </c>
      <c r="J9" s="222" t="s">
        <v>125</v>
      </c>
      <c r="K9" s="132" t="s">
        <v>129</v>
      </c>
      <c r="L9" s="223" t="s">
        <v>125</v>
      </c>
      <c r="M9" s="137" t="s">
        <v>129</v>
      </c>
      <c r="N9" s="85">
        <v>0</v>
      </c>
      <c r="O9" s="84"/>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535">
        <v>0.4</v>
      </c>
      <c r="O11" s="84"/>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23" t="s">
        <v>125</v>
      </c>
      <c r="M12" s="137" t="s">
        <v>126</v>
      </c>
      <c r="N12" s="1536"/>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7" t="s">
        <v>126</v>
      </c>
      <c r="N13" s="85">
        <v>0</v>
      </c>
      <c r="O13" s="84"/>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126</v>
      </c>
      <c r="L14" s="223" t="s">
        <v>125</v>
      </c>
      <c r="M14" s="137" t="s">
        <v>126</v>
      </c>
      <c r="N14" s="85">
        <v>0</v>
      </c>
      <c r="O14" s="84"/>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7" t="s">
        <v>126</v>
      </c>
      <c r="N15" s="85">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137" t="s">
        <v>126</v>
      </c>
      <c r="N16" s="85">
        <v>0</v>
      </c>
      <c r="O16" s="84"/>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126</v>
      </c>
      <c r="L18" s="223" t="s">
        <v>125</v>
      </c>
      <c r="M18" s="137" t="s">
        <v>126</v>
      </c>
      <c r="N18" s="85">
        <v>0</v>
      </c>
      <c r="O18" s="84"/>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129</v>
      </c>
      <c r="L19" s="223" t="s">
        <v>125</v>
      </c>
      <c r="M19" s="137" t="s">
        <v>129</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132">
        <v>3</v>
      </c>
      <c r="L20" s="223" t="s">
        <v>125</v>
      </c>
      <c r="M20" s="259">
        <v>5</v>
      </c>
      <c r="N20" s="226">
        <v>0.15</v>
      </c>
      <c r="O20" s="83" t="s">
        <v>3243</v>
      </c>
    </row>
    <row r="21" spans="1:15" s="4" customFormat="1" ht="38.25" x14ac:dyDescent="0.25">
      <c r="A21" s="82">
        <v>15</v>
      </c>
      <c r="B21" s="133" t="s">
        <v>120</v>
      </c>
      <c r="C21" s="133" t="s">
        <v>161</v>
      </c>
      <c r="D21" s="133" t="s">
        <v>149</v>
      </c>
      <c r="E21" s="122">
        <v>6</v>
      </c>
      <c r="F21" s="125" t="s">
        <v>162</v>
      </c>
      <c r="G21" s="140">
        <v>5</v>
      </c>
      <c r="H21" s="139">
        <v>0.1</v>
      </c>
      <c r="I21" s="133" t="s">
        <v>124</v>
      </c>
      <c r="J21" s="222">
        <v>1</v>
      </c>
      <c r="K21" s="132" t="s">
        <v>129</v>
      </c>
      <c r="L21" s="141" t="s">
        <v>129</v>
      </c>
      <c r="M21" s="137" t="s">
        <v>129</v>
      </c>
      <c r="N21" s="226">
        <v>0.1</v>
      </c>
      <c r="O21" s="84"/>
    </row>
    <row r="22" spans="1:15" s="4" customFormat="1" ht="63.75" x14ac:dyDescent="0.25">
      <c r="A22" s="82">
        <v>16</v>
      </c>
      <c r="B22" s="133" t="s">
        <v>120</v>
      </c>
      <c r="C22" s="133" t="s">
        <v>161</v>
      </c>
      <c r="D22" s="133" t="s">
        <v>149</v>
      </c>
      <c r="E22" s="122" t="s">
        <v>164</v>
      </c>
      <c r="F22" s="125" t="s">
        <v>165</v>
      </c>
      <c r="G22" s="140" t="s">
        <v>125</v>
      </c>
      <c r="H22" s="138" t="s">
        <v>125</v>
      </c>
      <c r="I22" s="133" t="s">
        <v>166</v>
      </c>
      <c r="J22" s="222" t="s">
        <v>125</v>
      </c>
      <c r="K22" s="132" t="s">
        <v>3244</v>
      </c>
      <c r="L22" s="223" t="s">
        <v>125</v>
      </c>
      <c r="M22" s="137" t="s">
        <v>3245</v>
      </c>
      <c r="N22" s="85">
        <v>0</v>
      </c>
      <c r="O22" s="84" t="s">
        <v>3246</v>
      </c>
    </row>
    <row r="23" spans="1:15" s="4" customFormat="1" ht="25.5" x14ac:dyDescent="0.25">
      <c r="A23" s="82">
        <v>17</v>
      </c>
      <c r="B23" s="133" t="s">
        <v>120</v>
      </c>
      <c r="C23" s="133" t="s">
        <v>161</v>
      </c>
      <c r="D23" s="133" t="s">
        <v>149</v>
      </c>
      <c r="E23" s="122" t="s">
        <v>169</v>
      </c>
      <c r="F23" s="125" t="s">
        <v>170</v>
      </c>
      <c r="G23" s="140" t="s">
        <v>125</v>
      </c>
      <c r="H23" s="138" t="s">
        <v>125</v>
      </c>
      <c r="I23" s="133" t="s">
        <v>124</v>
      </c>
      <c r="J23" s="222" t="s">
        <v>125</v>
      </c>
      <c r="K23" s="132" t="s">
        <v>126</v>
      </c>
      <c r="L23" s="223" t="s">
        <v>125</v>
      </c>
      <c r="M23" s="137" t="s">
        <v>129</v>
      </c>
      <c r="N23" s="85">
        <v>0</v>
      </c>
      <c r="O23" s="84" t="s">
        <v>3247</v>
      </c>
    </row>
    <row r="24" spans="1:15" s="4" customFormat="1" ht="25.5"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137" t="s">
        <v>126</v>
      </c>
      <c r="N24" s="85">
        <v>0</v>
      </c>
      <c r="O24" s="84"/>
    </row>
    <row r="25" spans="1:15" s="4" customFormat="1" ht="63.75" x14ac:dyDescent="0.25">
      <c r="A25" s="82">
        <v>19</v>
      </c>
      <c r="B25" s="133" t="s">
        <v>120</v>
      </c>
      <c r="C25" s="133" t="s">
        <v>161</v>
      </c>
      <c r="D25" s="133" t="s">
        <v>149</v>
      </c>
      <c r="E25" s="122" t="s">
        <v>175</v>
      </c>
      <c r="F25" s="125" t="s">
        <v>176</v>
      </c>
      <c r="G25" s="140" t="s">
        <v>125</v>
      </c>
      <c r="H25" s="138" t="s">
        <v>125</v>
      </c>
      <c r="I25" s="133" t="s">
        <v>177</v>
      </c>
      <c r="J25" s="228" t="s">
        <v>125</v>
      </c>
      <c r="K25" s="132" t="s">
        <v>129</v>
      </c>
      <c r="L25" s="223" t="s">
        <v>125</v>
      </c>
      <c r="M25" s="137" t="s">
        <v>129</v>
      </c>
      <c r="N25" s="229">
        <v>0</v>
      </c>
      <c r="O25" s="230" t="s">
        <v>3248</v>
      </c>
    </row>
    <row r="26" spans="1:15" s="4" customFormat="1" ht="25.5" x14ac:dyDescent="0.25">
      <c r="A26" s="82">
        <v>20</v>
      </c>
      <c r="B26" s="133" t="s">
        <v>120</v>
      </c>
      <c r="C26" s="133" t="s">
        <v>161</v>
      </c>
      <c r="D26" s="133" t="s">
        <v>149</v>
      </c>
      <c r="E26" s="122" t="s">
        <v>179</v>
      </c>
      <c r="F26" s="125" t="s">
        <v>180</v>
      </c>
      <c r="G26" s="140" t="s">
        <v>125</v>
      </c>
      <c r="H26" s="138" t="s">
        <v>125</v>
      </c>
      <c r="I26" s="133" t="s">
        <v>177</v>
      </c>
      <c r="J26" s="222" t="s">
        <v>125</v>
      </c>
      <c r="K26" s="132" t="s">
        <v>126</v>
      </c>
      <c r="L26" s="223" t="s">
        <v>125</v>
      </c>
      <c r="M26" s="137" t="s">
        <v>126</v>
      </c>
      <c r="N26" s="85">
        <v>0</v>
      </c>
      <c r="O26" s="84"/>
    </row>
    <row r="27" spans="1:15" s="4" customFormat="1" ht="25.5" x14ac:dyDescent="0.25">
      <c r="A27" s="82">
        <v>21</v>
      </c>
      <c r="B27" s="133" t="s">
        <v>120</v>
      </c>
      <c r="C27" s="133" t="s">
        <v>161</v>
      </c>
      <c r="D27" s="133" t="s">
        <v>149</v>
      </c>
      <c r="E27" s="122" t="s">
        <v>182</v>
      </c>
      <c r="F27" s="125" t="s">
        <v>183</v>
      </c>
      <c r="G27" s="140" t="s">
        <v>125</v>
      </c>
      <c r="H27" s="138" t="s">
        <v>125</v>
      </c>
      <c r="I27" s="133" t="s">
        <v>177</v>
      </c>
      <c r="J27" s="222" t="s">
        <v>125</v>
      </c>
      <c r="K27" s="132" t="s">
        <v>129</v>
      </c>
      <c r="L27" s="223" t="s">
        <v>125</v>
      </c>
      <c r="M27" s="137" t="s">
        <v>129</v>
      </c>
      <c r="N27" s="85">
        <v>0</v>
      </c>
      <c r="O27" s="84"/>
    </row>
    <row r="28" spans="1:15" s="4" customFormat="1" ht="25.5" x14ac:dyDescent="0.25">
      <c r="A28" s="82">
        <v>22</v>
      </c>
      <c r="B28" s="133" t="s">
        <v>120</v>
      </c>
      <c r="C28" s="133" t="s">
        <v>161</v>
      </c>
      <c r="D28" s="133" t="s">
        <v>149</v>
      </c>
      <c r="E28" s="122" t="s">
        <v>185</v>
      </c>
      <c r="F28" s="125" t="s">
        <v>186</v>
      </c>
      <c r="G28" s="140" t="s">
        <v>125</v>
      </c>
      <c r="H28" s="138" t="s">
        <v>125</v>
      </c>
      <c r="I28" s="133" t="s">
        <v>177</v>
      </c>
      <c r="J28" s="222" t="s">
        <v>125</v>
      </c>
      <c r="K28" s="132" t="s">
        <v>126</v>
      </c>
      <c r="L28" s="223" t="s">
        <v>125</v>
      </c>
      <c r="M28" s="137" t="s">
        <v>126</v>
      </c>
      <c r="N28" s="85">
        <v>0</v>
      </c>
      <c r="O28" s="84"/>
    </row>
    <row r="29" spans="1:15" s="4" customFormat="1" ht="25.5"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137" t="s">
        <v>126</v>
      </c>
      <c r="N29" s="85">
        <v>0</v>
      </c>
      <c r="O29" s="84"/>
    </row>
    <row r="30" spans="1:15" s="4" customFormat="1" ht="51" x14ac:dyDescent="0.25">
      <c r="A30" s="82">
        <v>24</v>
      </c>
      <c r="B30" s="133" t="s">
        <v>120</v>
      </c>
      <c r="C30" s="133" t="s">
        <v>161</v>
      </c>
      <c r="D30" s="133" t="s">
        <v>149</v>
      </c>
      <c r="E30" s="122" t="s">
        <v>190</v>
      </c>
      <c r="F30" s="125" t="s">
        <v>191</v>
      </c>
      <c r="G30" s="140" t="s">
        <v>125</v>
      </c>
      <c r="H30" s="138" t="s">
        <v>125</v>
      </c>
      <c r="I30" s="133" t="s">
        <v>177</v>
      </c>
      <c r="J30" s="222" t="s">
        <v>125</v>
      </c>
      <c r="K30" s="132" t="s">
        <v>129</v>
      </c>
      <c r="L30" s="223" t="s">
        <v>125</v>
      </c>
      <c r="M30" s="137" t="s">
        <v>129</v>
      </c>
      <c r="N30" s="85">
        <v>0</v>
      </c>
      <c r="O30" s="84" t="s">
        <v>3249</v>
      </c>
    </row>
    <row r="31" spans="1:15" s="4" customFormat="1" ht="25.5"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137" t="s">
        <v>126</v>
      </c>
      <c r="N31" s="85">
        <v>0</v>
      </c>
      <c r="O31" s="84"/>
    </row>
    <row r="32" spans="1:15" s="4" customFormat="1" ht="191.25" x14ac:dyDescent="0.25">
      <c r="A32" s="82">
        <v>26</v>
      </c>
      <c r="B32" s="133" t="s">
        <v>120</v>
      </c>
      <c r="C32" s="133" t="s">
        <v>161</v>
      </c>
      <c r="D32" s="133" t="s">
        <v>149</v>
      </c>
      <c r="E32" s="122" t="s">
        <v>195</v>
      </c>
      <c r="F32" s="125" t="s">
        <v>196</v>
      </c>
      <c r="G32" s="140" t="s">
        <v>125</v>
      </c>
      <c r="H32" s="138" t="s">
        <v>125</v>
      </c>
      <c r="I32" s="133" t="s">
        <v>177</v>
      </c>
      <c r="J32" s="222" t="s">
        <v>125</v>
      </c>
      <c r="K32" s="132" t="s">
        <v>129</v>
      </c>
      <c r="L32" s="223" t="s">
        <v>125</v>
      </c>
      <c r="M32" s="137" t="s">
        <v>129</v>
      </c>
      <c r="N32" s="85">
        <v>0</v>
      </c>
      <c r="O32" s="83" t="s">
        <v>3250</v>
      </c>
    </row>
    <row r="33" spans="1:15" s="4" customFormat="1" ht="25.5" x14ac:dyDescent="0.25">
      <c r="A33" s="82">
        <v>27</v>
      </c>
      <c r="B33" s="133" t="s">
        <v>120</v>
      </c>
      <c r="C33" s="133" t="s">
        <v>161</v>
      </c>
      <c r="D33" s="133" t="s">
        <v>149</v>
      </c>
      <c r="E33" s="122" t="s">
        <v>198</v>
      </c>
      <c r="F33" s="125" t="s">
        <v>199</v>
      </c>
      <c r="G33" s="140" t="s">
        <v>125</v>
      </c>
      <c r="H33" s="138" t="s">
        <v>125</v>
      </c>
      <c r="I33" s="133" t="s">
        <v>177</v>
      </c>
      <c r="J33" s="222" t="s">
        <v>125</v>
      </c>
      <c r="K33" s="132" t="s">
        <v>126</v>
      </c>
      <c r="L33" s="223" t="s">
        <v>125</v>
      </c>
      <c r="M33" s="137" t="s">
        <v>126</v>
      </c>
      <c r="N33" s="85">
        <v>0</v>
      </c>
      <c r="O33" s="84"/>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2" t="s">
        <v>999</v>
      </c>
      <c r="L34" s="223" t="s">
        <v>125</v>
      </c>
      <c r="M34" s="137" t="s">
        <v>1480</v>
      </c>
      <c r="N34" s="85">
        <v>0</v>
      </c>
      <c r="O34" s="84"/>
    </row>
    <row r="35" spans="1:15" s="4" customFormat="1" ht="25.5"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137" t="s">
        <v>129</v>
      </c>
      <c r="N35" s="85">
        <v>0</v>
      </c>
      <c r="O35" s="123"/>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2" t="s">
        <v>129</v>
      </c>
      <c r="L36" s="141" t="s">
        <v>129</v>
      </c>
      <c r="M36" s="137" t="s">
        <v>129</v>
      </c>
      <c r="N36" s="226">
        <v>0.2</v>
      </c>
      <c r="O36" s="84"/>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129</v>
      </c>
      <c r="L37" s="141" t="s">
        <v>129</v>
      </c>
      <c r="M37" s="137" t="s">
        <v>129</v>
      </c>
      <c r="N37" s="232">
        <v>0</v>
      </c>
      <c r="O37" s="84"/>
    </row>
    <row r="38" spans="1:15" s="4" customFormat="1" ht="38.25"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280.5" x14ac:dyDescent="0.25">
      <c r="A39" s="82">
        <v>33</v>
      </c>
      <c r="B39" s="133" t="s">
        <v>120</v>
      </c>
      <c r="C39" s="133" t="s">
        <v>161</v>
      </c>
      <c r="D39" s="133" t="s">
        <v>149</v>
      </c>
      <c r="E39" s="122" t="s">
        <v>212</v>
      </c>
      <c r="F39" s="125" t="s">
        <v>213</v>
      </c>
      <c r="G39" s="1422">
        <v>7</v>
      </c>
      <c r="H39" s="138" t="s">
        <v>125</v>
      </c>
      <c r="I39" s="133" t="s">
        <v>177</v>
      </c>
      <c r="J39" s="222" t="s">
        <v>142</v>
      </c>
      <c r="K39" s="132" t="s">
        <v>129</v>
      </c>
      <c r="L39" s="141" t="s">
        <v>129</v>
      </c>
      <c r="M39" s="137" t="s">
        <v>129</v>
      </c>
      <c r="N39" s="85">
        <v>0</v>
      </c>
      <c r="O39" s="83" t="s">
        <v>3251</v>
      </c>
    </row>
    <row r="40" spans="1:15" s="4" customFormat="1" ht="25.5" x14ac:dyDescent="0.25">
      <c r="A40" s="82">
        <v>34</v>
      </c>
      <c r="B40" s="133" t="s">
        <v>120</v>
      </c>
      <c r="C40" s="133" t="s">
        <v>161</v>
      </c>
      <c r="D40" s="133" t="s">
        <v>149</v>
      </c>
      <c r="E40" s="122" t="s">
        <v>215</v>
      </c>
      <c r="F40" s="125" t="s">
        <v>216</v>
      </c>
      <c r="G40" s="1422"/>
      <c r="H40" s="138" t="s">
        <v>125</v>
      </c>
      <c r="I40" s="133" t="s">
        <v>177</v>
      </c>
      <c r="J40" s="222" t="s">
        <v>144</v>
      </c>
      <c r="K40" s="132" t="s">
        <v>129</v>
      </c>
      <c r="L40" s="141" t="s">
        <v>129</v>
      </c>
      <c r="M40" s="137" t="s">
        <v>129</v>
      </c>
      <c r="N40" s="85">
        <v>0</v>
      </c>
      <c r="O40" s="84" t="s">
        <v>3252</v>
      </c>
    </row>
    <row r="41" spans="1:15" s="4" customFormat="1" ht="25.5" x14ac:dyDescent="0.25">
      <c r="A41" s="82">
        <v>35</v>
      </c>
      <c r="B41" s="133" t="s">
        <v>120</v>
      </c>
      <c r="C41" s="133" t="s">
        <v>161</v>
      </c>
      <c r="D41" s="133" t="s">
        <v>149</v>
      </c>
      <c r="E41" s="122" t="s">
        <v>218</v>
      </c>
      <c r="F41" s="125" t="s">
        <v>219</v>
      </c>
      <c r="G41" s="1422"/>
      <c r="H41" s="138" t="s">
        <v>125</v>
      </c>
      <c r="I41" s="133" t="s">
        <v>177</v>
      </c>
      <c r="J41" s="222" t="s">
        <v>146</v>
      </c>
      <c r="K41" s="132" t="s">
        <v>129</v>
      </c>
      <c r="L41" s="141" t="s">
        <v>129</v>
      </c>
      <c r="M41" s="137" t="s">
        <v>129</v>
      </c>
      <c r="N41" s="85">
        <v>0</v>
      </c>
      <c r="O41" s="84" t="s">
        <v>3253</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132" t="s">
        <v>958</v>
      </c>
      <c r="L42" s="144" t="s">
        <v>958</v>
      </c>
      <c r="M42" s="142" t="s">
        <v>958</v>
      </c>
      <c r="N42" s="85">
        <v>0</v>
      </c>
      <c r="O42" s="84"/>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132">
        <v>76</v>
      </c>
      <c r="L43" s="222">
        <v>85</v>
      </c>
      <c r="M43" s="269">
        <v>85</v>
      </c>
      <c r="N43" s="236">
        <v>0.3</v>
      </c>
      <c r="O43" s="84"/>
    </row>
    <row r="44" spans="1:15" s="4" customFormat="1" ht="25.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84"/>
    </row>
    <row r="45" spans="1:15" s="4" customFormat="1" ht="25.5" x14ac:dyDescent="0.25">
      <c r="A45" s="82">
        <v>39</v>
      </c>
      <c r="B45" s="133" t="s">
        <v>120</v>
      </c>
      <c r="C45" s="133" t="s">
        <v>161</v>
      </c>
      <c r="D45" s="133" t="s">
        <v>149</v>
      </c>
      <c r="E45" s="122" t="s">
        <v>230</v>
      </c>
      <c r="F45" s="125" t="s">
        <v>231</v>
      </c>
      <c r="G45" s="1422"/>
      <c r="H45" s="138" t="s">
        <v>125</v>
      </c>
      <c r="I45" s="133" t="s">
        <v>124</v>
      </c>
      <c r="J45" s="222" t="s">
        <v>232</v>
      </c>
      <c r="K45" s="132" t="s">
        <v>129</v>
      </c>
      <c r="L45" s="144" t="s">
        <v>126</v>
      </c>
      <c r="M45" s="142" t="s">
        <v>126</v>
      </c>
      <c r="N45" s="85">
        <v>0</v>
      </c>
      <c r="O45" s="84"/>
    </row>
    <row r="46" spans="1:15" s="4" customFormat="1" ht="25.5" x14ac:dyDescent="0.25">
      <c r="A46" s="82">
        <v>40</v>
      </c>
      <c r="B46" s="133" t="s">
        <v>120</v>
      </c>
      <c r="C46" s="133" t="s">
        <v>161</v>
      </c>
      <c r="D46" s="133" t="s">
        <v>149</v>
      </c>
      <c r="E46" s="122" t="s">
        <v>233</v>
      </c>
      <c r="F46" s="125" t="s">
        <v>234</v>
      </c>
      <c r="G46" s="1422"/>
      <c r="H46" s="138" t="s">
        <v>125</v>
      </c>
      <c r="I46" s="133" t="s">
        <v>124</v>
      </c>
      <c r="J46" s="222" t="s">
        <v>235</v>
      </c>
      <c r="K46" s="132" t="s">
        <v>129</v>
      </c>
      <c r="L46" s="144" t="s">
        <v>126</v>
      </c>
      <c r="M46" s="142" t="s">
        <v>126</v>
      </c>
      <c r="N46" s="85">
        <v>0</v>
      </c>
      <c r="O46" s="84"/>
    </row>
    <row r="47" spans="1:15" s="4" customFormat="1" ht="25.5" x14ac:dyDescent="0.25">
      <c r="A47" s="82">
        <v>41</v>
      </c>
      <c r="B47" s="133" t="s">
        <v>120</v>
      </c>
      <c r="C47" s="133" t="s">
        <v>161</v>
      </c>
      <c r="D47" s="133" t="s">
        <v>149</v>
      </c>
      <c r="E47" s="122" t="s">
        <v>236</v>
      </c>
      <c r="F47" s="125" t="s">
        <v>237</v>
      </c>
      <c r="G47" s="1422"/>
      <c r="H47" s="138" t="s">
        <v>125</v>
      </c>
      <c r="I47" s="133" t="s">
        <v>124</v>
      </c>
      <c r="J47" s="222" t="s">
        <v>238</v>
      </c>
      <c r="K47" s="132" t="s">
        <v>129</v>
      </c>
      <c r="L47" s="144" t="s">
        <v>129</v>
      </c>
      <c r="M47" s="142" t="s">
        <v>129</v>
      </c>
      <c r="N47" s="85">
        <v>0</v>
      </c>
      <c r="O47" s="84"/>
    </row>
    <row r="48" spans="1:15" s="4" customFormat="1" ht="25.5" x14ac:dyDescent="0.25">
      <c r="A48" s="82">
        <v>42</v>
      </c>
      <c r="B48" s="133" t="s">
        <v>120</v>
      </c>
      <c r="C48" s="133" t="s">
        <v>161</v>
      </c>
      <c r="D48" s="133" t="s">
        <v>149</v>
      </c>
      <c r="E48" s="122" t="s">
        <v>239</v>
      </c>
      <c r="F48" s="125" t="s">
        <v>240</v>
      </c>
      <c r="G48" s="1422"/>
      <c r="H48" s="138" t="s">
        <v>125</v>
      </c>
      <c r="I48" s="133" t="s">
        <v>124</v>
      </c>
      <c r="J48" s="222" t="s">
        <v>241</v>
      </c>
      <c r="K48" s="132" t="s">
        <v>129</v>
      </c>
      <c r="L48" s="144" t="s">
        <v>129</v>
      </c>
      <c r="M48" s="142" t="s">
        <v>129</v>
      </c>
      <c r="N48" s="85">
        <v>0</v>
      </c>
      <c r="O48" s="84"/>
    </row>
    <row r="49" spans="1:15" s="4" customFormat="1" ht="25.5" x14ac:dyDescent="0.25">
      <c r="A49" s="82">
        <v>43</v>
      </c>
      <c r="B49" s="133" t="s">
        <v>120</v>
      </c>
      <c r="C49" s="133" t="s">
        <v>161</v>
      </c>
      <c r="D49" s="133" t="s">
        <v>149</v>
      </c>
      <c r="E49" s="122" t="s">
        <v>242</v>
      </c>
      <c r="F49" s="125" t="s">
        <v>243</v>
      </c>
      <c r="G49" s="1422"/>
      <c r="H49" s="138" t="s">
        <v>125</v>
      </c>
      <c r="I49" s="133" t="s">
        <v>124</v>
      </c>
      <c r="J49" s="222" t="s">
        <v>244</v>
      </c>
      <c r="K49" s="132" t="s">
        <v>126</v>
      </c>
      <c r="L49" s="144" t="s">
        <v>126</v>
      </c>
      <c r="M49" s="142" t="s">
        <v>126</v>
      </c>
      <c r="N49" s="85">
        <v>0</v>
      </c>
      <c r="O49" s="84"/>
    </row>
    <row r="50" spans="1:15" s="4" customFormat="1" ht="25.5" x14ac:dyDescent="0.25">
      <c r="A50" s="82">
        <v>44</v>
      </c>
      <c r="B50" s="133" t="s">
        <v>120</v>
      </c>
      <c r="C50" s="133" t="s">
        <v>161</v>
      </c>
      <c r="D50" s="133" t="s">
        <v>149</v>
      </c>
      <c r="E50" s="122" t="s">
        <v>245</v>
      </c>
      <c r="F50" s="125" t="s">
        <v>246</v>
      </c>
      <c r="G50" s="1422"/>
      <c r="H50" s="138" t="s">
        <v>125</v>
      </c>
      <c r="I50" s="133" t="s">
        <v>124</v>
      </c>
      <c r="J50" s="222" t="s">
        <v>247</v>
      </c>
      <c r="K50" s="132" t="s">
        <v>126</v>
      </c>
      <c r="L50" s="144" t="s">
        <v>126</v>
      </c>
      <c r="M50" s="142" t="s">
        <v>126</v>
      </c>
      <c r="N50" s="85">
        <v>0</v>
      </c>
      <c r="O50" s="84"/>
    </row>
    <row r="51" spans="1:15" s="4" customFormat="1" ht="25.5" x14ac:dyDescent="0.25">
      <c r="A51" s="82">
        <v>45</v>
      </c>
      <c r="B51" s="133" t="s">
        <v>120</v>
      </c>
      <c r="C51" s="133" t="s">
        <v>161</v>
      </c>
      <c r="D51" s="133" t="s">
        <v>149</v>
      </c>
      <c r="E51" s="122" t="s">
        <v>248</v>
      </c>
      <c r="F51" s="125" t="s">
        <v>249</v>
      </c>
      <c r="G51" s="1422"/>
      <c r="H51" s="138" t="s">
        <v>125</v>
      </c>
      <c r="I51" s="133" t="s">
        <v>124</v>
      </c>
      <c r="J51" s="222" t="s">
        <v>250</v>
      </c>
      <c r="K51" s="132" t="s">
        <v>129</v>
      </c>
      <c r="L51" s="144" t="s">
        <v>129</v>
      </c>
      <c r="M51" s="142" t="s">
        <v>129</v>
      </c>
      <c r="N51" s="85">
        <v>0</v>
      </c>
      <c r="O51" s="84"/>
    </row>
    <row r="52" spans="1:15" s="4" customFormat="1" ht="25.5" x14ac:dyDescent="0.25">
      <c r="A52" s="82">
        <v>46</v>
      </c>
      <c r="B52" s="133" t="s">
        <v>120</v>
      </c>
      <c r="C52" s="133" t="s">
        <v>161</v>
      </c>
      <c r="D52" s="133" t="s">
        <v>149</v>
      </c>
      <c r="E52" s="122" t="s">
        <v>251</v>
      </c>
      <c r="F52" s="125" t="s">
        <v>252</v>
      </c>
      <c r="G52" s="1422"/>
      <c r="H52" s="138" t="s">
        <v>125</v>
      </c>
      <c r="I52" s="133" t="s">
        <v>124</v>
      </c>
      <c r="J52" s="222" t="s">
        <v>253</v>
      </c>
      <c r="K52" s="132" t="s">
        <v>126</v>
      </c>
      <c r="L52" s="144" t="s">
        <v>126</v>
      </c>
      <c r="M52" s="142" t="s">
        <v>126</v>
      </c>
      <c r="N52" s="85">
        <v>0</v>
      </c>
      <c r="O52" s="84"/>
    </row>
    <row r="53" spans="1:15" s="4" customFormat="1" ht="25.5" x14ac:dyDescent="0.25">
      <c r="A53" s="82">
        <v>47</v>
      </c>
      <c r="B53" s="133" t="s">
        <v>120</v>
      </c>
      <c r="C53" s="133" t="s">
        <v>161</v>
      </c>
      <c r="D53" s="133" t="s">
        <v>149</v>
      </c>
      <c r="E53" s="122" t="s">
        <v>254</v>
      </c>
      <c r="F53" s="125" t="s">
        <v>255</v>
      </c>
      <c r="G53" s="1422"/>
      <c r="H53" s="138" t="s">
        <v>125</v>
      </c>
      <c r="I53" s="133" t="s">
        <v>124</v>
      </c>
      <c r="J53" s="222" t="s">
        <v>256</v>
      </c>
      <c r="K53" s="132" t="s">
        <v>126</v>
      </c>
      <c r="L53" s="144" t="s">
        <v>126</v>
      </c>
      <c r="M53" s="142" t="s">
        <v>126</v>
      </c>
      <c r="N53" s="85">
        <v>0</v>
      </c>
      <c r="O53" s="84"/>
    </row>
    <row r="54" spans="1:15" s="4" customFormat="1" ht="25.5" x14ac:dyDescent="0.25">
      <c r="A54" s="82">
        <v>48</v>
      </c>
      <c r="B54" s="133" t="s">
        <v>120</v>
      </c>
      <c r="C54" s="133" t="s">
        <v>161</v>
      </c>
      <c r="D54" s="133" t="s">
        <v>149</v>
      </c>
      <c r="E54" s="122" t="s">
        <v>257</v>
      </c>
      <c r="F54" s="125" t="s">
        <v>258</v>
      </c>
      <c r="G54" s="1422"/>
      <c r="H54" s="138" t="s">
        <v>125</v>
      </c>
      <c r="I54" s="133" t="s">
        <v>124</v>
      </c>
      <c r="J54" s="222" t="s">
        <v>259</v>
      </c>
      <c r="K54" s="132" t="s">
        <v>129</v>
      </c>
      <c r="L54" s="144" t="s">
        <v>129</v>
      </c>
      <c r="M54" s="142" t="s">
        <v>129</v>
      </c>
      <c r="N54" s="85">
        <v>0</v>
      </c>
      <c r="O54" s="84"/>
    </row>
    <row r="55" spans="1:15" s="4" customFormat="1" ht="25.5" x14ac:dyDescent="0.25">
      <c r="A55" s="82">
        <v>49</v>
      </c>
      <c r="B55" s="133" t="s">
        <v>120</v>
      </c>
      <c r="C55" s="133" t="s">
        <v>161</v>
      </c>
      <c r="D55" s="133" t="s">
        <v>149</v>
      </c>
      <c r="E55" s="122" t="s">
        <v>260</v>
      </c>
      <c r="F55" s="125" t="s">
        <v>261</v>
      </c>
      <c r="G55" s="1422"/>
      <c r="H55" s="138" t="s">
        <v>125</v>
      </c>
      <c r="I55" s="133" t="s">
        <v>124</v>
      </c>
      <c r="J55" s="222" t="s">
        <v>262</v>
      </c>
      <c r="K55" s="132" t="s">
        <v>129</v>
      </c>
      <c r="L55" s="144" t="s">
        <v>129</v>
      </c>
      <c r="M55" s="142" t="s">
        <v>129</v>
      </c>
      <c r="N55" s="85">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629" t="s">
        <v>3254</v>
      </c>
      <c r="M56" s="108" t="s">
        <v>3255</v>
      </c>
      <c r="N56" s="85">
        <v>0</v>
      </c>
      <c r="O56" s="225" t="s">
        <v>3256</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2" t="s">
        <v>129</v>
      </c>
      <c r="L57" s="144" t="s">
        <v>129</v>
      </c>
      <c r="M57" s="137" t="s">
        <v>129</v>
      </c>
      <c r="N57" s="236">
        <v>0.1</v>
      </c>
      <c r="O57" s="84"/>
    </row>
    <row r="58" spans="1:15" s="4" customFormat="1" ht="25.5" x14ac:dyDescent="0.25">
      <c r="A58" s="82">
        <v>52</v>
      </c>
      <c r="B58" s="133" t="s">
        <v>120</v>
      </c>
      <c r="C58" s="133" t="s">
        <v>268</v>
      </c>
      <c r="D58" s="133" t="s">
        <v>149</v>
      </c>
      <c r="E58" s="122" t="s">
        <v>271</v>
      </c>
      <c r="F58" s="125" t="s">
        <v>272</v>
      </c>
      <c r="G58" s="140" t="s">
        <v>125</v>
      </c>
      <c r="H58" s="138" t="s">
        <v>125</v>
      </c>
      <c r="I58" s="133" t="s">
        <v>166</v>
      </c>
      <c r="J58" s="222" t="s">
        <v>125</v>
      </c>
      <c r="K58" s="132" t="s">
        <v>3257</v>
      </c>
      <c r="L58" s="223" t="s">
        <v>125</v>
      </c>
      <c r="M58" s="137" t="s">
        <v>3258</v>
      </c>
      <c r="N58" s="85">
        <v>0</v>
      </c>
      <c r="O58" s="84"/>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2" t="s">
        <v>129</v>
      </c>
      <c r="L59" s="223" t="s">
        <v>125</v>
      </c>
      <c r="M59" s="137" t="s">
        <v>129</v>
      </c>
      <c r="N59" s="236">
        <v>0.1</v>
      </c>
      <c r="O59" s="84"/>
    </row>
    <row r="60" spans="1:15" s="4" customFormat="1" ht="63.75" x14ac:dyDescent="0.25">
      <c r="A60" s="82">
        <v>54</v>
      </c>
      <c r="B60" s="133" t="s">
        <v>120</v>
      </c>
      <c r="C60" s="133" t="s">
        <v>268</v>
      </c>
      <c r="D60" s="133" t="s">
        <v>149</v>
      </c>
      <c r="E60" s="122">
        <v>14</v>
      </c>
      <c r="F60" s="125" t="s">
        <v>277</v>
      </c>
      <c r="G60" s="140" t="s">
        <v>125</v>
      </c>
      <c r="H60" s="138" t="s">
        <v>125</v>
      </c>
      <c r="I60" s="133" t="s">
        <v>278</v>
      </c>
      <c r="J60" s="222">
        <v>7</v>
      </c>
      <c r="K60" s="46">
        <v>1</v>
      </c>
      <c r="L60" s="330">
        <v>1</v>
      </c>
      <c r="M60" s="279">
        <v>1</v>
      </c>
      <c r="N60" s="85">
        <v>0</v>
      </c>
      <c r="O60" s="84"/>
    </row>
    <row r="61" spans="1:15" s="4" customFormat="1" ht="63.75" x14ac:dyDescent="0.25">
      <c r="A61" s="82">
        <v>55</v>
      </c>
      <c r="B61" s="133" t="s">
        <v>120</v>
      </c>
      <c r="C61" s="133" t="s">
        <v>268</v>
      </c>
      <c r="D61" s="133" t="s">
        <v>149</v>
      </c>
      <c r="E61" s="122">
        <v>15</v>
      </c>
      <c r="F61" s="125" t="s">
        <v>279</v>
      </c>
      <c r="G61" s="140">
        <v>11</v>
      </c>
      <c r="H61" s="138" t="s">
        <v>280</v>
      </c>
      <c r="I61" s="133" t="s">
        <v>278</v>
      </c>
      <c r="J61" s="222">
        <v>8</v>
      </c>
      <c r="K61" s="46">
        <v>3.5</v>
      </c>
      <c r="L61" s="330">
        <v>1</v>
      </c>
      <c r="M61" s="279">
        <v>1</v>
      </c>
      <c r="N61" s="630">
        <v>0.5</v>
      </c>
      <c r="O61" s="84"/>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132" t="s">
        <v>3259</v>
      </c>
      <c r="L62" s="223" t="s">
        <v>125</v>
      </c>
      <c r="M62" s="84" t="s">
        <v>3260</v>
      </c>
      <c r="N62" s="85">
        <v>0</v>
      </c>
      <c r="O62" s="83" t="s">
        <v>3261</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2" t="s">
        <v>129</v>
      </c>
      <c r="L63" s="141" t="s">
        <v>129</v>
      </c>
      <c r="M63" s="137" t="s">
        <v>129</v>
      </c>
      <c r="N63" s="236">
        <v>0.3</v>
      </c>
      <c r="O63" s="84"/>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132" t="s">
        <v>3262</v>
      </c>
      <c r="L64" s="223" t="s">
        <v>125</v>
      </c>
      <c r="M64" s="142" t="s">
        <v>3263</v>
      </c>
      <c r="N64" s="85">
        <v>0</v>
      </c>
      <c r="O64" s="84"/>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141" t="s">
        <v>129</v>
      </c>
      <c r="M65" s="137" t="s">
        <v>129</v>
      </c>
      <c r="N65" s="236">
        <v>0.1</v>
      </c>
      <c r="O65" s="84"/>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137" t="s">
        <v>129</v>
      </c>
      <c r="N66" s="236">
        <v>0.05</v>
      </c>
      <c r="O66" s="84"/>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132">
        <v>76</v>
      </c>
      <c r="L67" s="272">
        <v>76</v>
      </c>
      <c r="M67" s="269">
        <v>76</v>
      </c>
      <c r="N67" s="85">
        <v>0</v>
      </c>
      <c r="O67" s="84"/>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132">
        <v>15</v>
      </c>
      <c r="L68" s="272">
        <v>76</v>
      </c>
      <c r="M68" s="269">
        <v>51</v>
      </c>
      <c r="N68" s="236">
        <v>0.57039473684210518</v>
      </c>
      <c r="O68" s="84"/>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141" t="s">
        <v>129</v>
      </c>
      <c r="M69" s="137" t="s">
        <v>129</v>
      </c>
      <c r="N69" s="236">
        <v>0.1</v>
      </c>
      <c r="O69" s="84"/>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3264</v>
      </c>
      <c r="L70" s="223" t="s">
        <v>125</v>
      </c>
      <c r="M70" s="132" t="s">
        <v>3264</v>
      </c>
      <c r="N70" s="85">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137" t="s">
        <v>129</v>
      </c>
      <c r="N71" s="236">
        <v>0.05</v>
      </c>
      <c r="O71" s="84"/>
    </row>
    <row r="72" spans="1:15" s="4" customFormat="1" ht="25.5" x14ac:dyDescent="0.25">
      <c r="A72" s="82">
        <v>66</v>
      </c>
      <c r="B72" s="133" t="s">
        <v>293</v>
      </c>
      <c r="C72" s="133" t="s">
        <v>304</v>
      </c>
      <c r="D72" s="133" t="s">
        <v>295</v>
      </c>
      <c r="E72" s="122" t="s">
        <v>311</v>
      </c>
      <c r="F72" s="125" t="s">
        <v>312</v>
      </c>
      <c r="G72" s="140" t="s">
        <v>125</v>
      </c>
      <c r="H72" s="138" t="s">
        <v>125</v>
      </c>
      <c r="I72" s="133" t="s">
        <v>166</v>
      </c>
      <c r="J72" s="222" t="s">
        <v>125</v>
      </c>
      <c r="K72" s="132" t="s">
        <v>3265</v>
      </c>
      <c r="L72" s="223" t="s">
        <v>125</v>
      </c>
      <c r="M72" s="132" t="s">
        <v>3266</v>
      </c>
      <c r="N72" s="85">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7" t="s">
        <v>129</v>
      </c>
      <c r="N73" s="236">
        <v>0.05</v>
      </c>
      <c r="O73" s="84"/>
    </row>
    <row r="74" spans="1:15" s="4" customFormat="1" ht="25.5" x14ac:dyDescent="0.25">
      <c r="A74" s="82">
        <v>68</v>
      </c>
      <c r="B74" s="133" t="s">
        <v>293</v>
      </c>
      <c r="C74" s="133" t="s">
        <v>304</v>
      </c>
      <c r="D74" s="133" t="s">
        <v>295</v>
      </c>
      <c r="E74" s="122">
        <v>25</v>
      </c>
      <c r="F74" s="125" t="s">
        <v>316</v>
      </c>
      <c r="G74" s="140" t="s">
        <v>125</v>
      </c>
      <c r="H74" s="138" t="s">
        <v>125</v>
      </c>
      <c r="I74" s="133" t="s">
        <v>159</v>
      </c>
      <c r="J74" s="222">
        <v>11</v>
      </c>
      <c r="K74" s="132">
        <v>15</v>
      </c>
      <c r="L74" s="272">
        <v>15</v>
      </c>
      <c r="M74" s="269">
        <v>15</v>
      </c>
      <c r="N74" s="85">
        <v>0</v>
      </c>
      <c r="O74" s="84"/>
    </row>
    <row r="75" spans="1:15" s="4" customFormat="1" ht="51" x14ac:dyDescent="0.25">
      <c r="A75" s="82">
        <v>69</v>
      </c>
      <c r="B75" s="133" t="s">
        <v>293</v>
      </c>
      <c r="C75" s="133" t="s">
        <v>304</v>
      </c>
      <c r="D75" s="133" t="s">
        <v>295</v>
      </c>
      <c r="E75" s="122">
        <v>26</v>
      </c>
      <c r="F75" s="125" t="s">
        <v>318</v>
      </c>
      <c r="G75" s="140" t="s">
        <v>125</v>
      </c>
      <c r="H75" s="138" t="s">
        <v>125</v>
      </c>
      <c r="I75" s="133" t="s">
        <v>159</v>
      </c>
      <c r="J75" s="222">
        <v>15</v>
      </c>
      <c r="K75" s="132">
        <v>1</v>
      </c>
      <c r="L75" s="272">
        <v>5</v>
      </c>
      <c r="M75" s="269">
        <v>1</v>
      </c>
      <c r="N75" s="85">
        <v>0</v>
      </c>
      <c r="O75" s="84" t="s">
        <v>3267</v>
      </c>
    </row>
    <row r="76" spans="1:15" s="4" customFormat="1" ht="51" x14ac:dyDescent="0.25">
      <c r="A76" s="82">
        <v>70</v>
      </c>
      <c r="B76" s="133" t="s">
        <v>293</v>
      </c>
      <c r="C76" s="133" t="s">
        <v>304</v>
      </c>
      <c r="D76" s="133" t="s">
        <v>300</v>
      </c>
      <c r="E76" s="122">
        <v>27</v>
      </c>
      <c r="F76" s="125" t="s">
        <v>320</v>
      </c>
      <c r="G76" s="140" t="s">
        <v>125</v>
      </c>
      <c r="H76" s="138" t="s">
        <v>125</v>
      </c>
      <c r="I76" s="133" t="s">
        <v>321</v>
      </c>
      <c r="J76" s="222">
        <v>16</v>
      </c>
      <c r="K76" s="132">
        <v>896</v>
      </c>
      <c r="L76" s="283">
        <v>784.35</v>
      </c>
      <c r="M76" s="284">
        <v>784.35</v>
      </c>
      <c r="N76" s="85">
        <v>0</v>
      </c>
      <c r="O76" s="84"/>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631">
        <v>3933</v>
      </c>
      <c r="L77" s="283">
        <v>3220</v>
      </c>
      <c r="M77" s="269">
        <v>3220</v>
      </c>
      <c r="N77" s="85">
        <v>0</v>
      </c>
      <c r="O77" s="84"/>
    </row>
    <row r="78" spans="1:15" s="4" customFormat="1" ht="63.75" x14ac:dyDescent="0.25">
      <c r="A78" s="82">
        <v>72</v>
      </c>
      <c r="B78" s="133" t="s">
        <v>293</v>
      </c>
      <c r="C78" s="133" t="s">
        <v>304</v>
      </c>
      <c r="D78" s="133" t="s">
        <v>300</v>
      </c>
      <c r="E78" s="122" t="s">
        <v>327</v>
      </c>
      <c r="F78" s="125" t="s">
        <v>328</v>
      </c>
      <c r="G78" s="140" t="s">
        <v>125</v>
      </c>
      <c r="H78" s="138" t="s">
        <v>125</v>
      </c>
      <c r="I78" s="133" t="s">
        <v>321</v>
      </c>
      <c r="J78" s="222">
        <v>17</v>
      </c>
      <c r="K78" s="132">
        <v>1409</v>
      </c>
      <c r="L78" s="283">
        <v>7122</v>
      </c>
      <c r="M78" s="284">
        <v>7122</v>
      </c>
      <c r="N78" s="85">
        <v>0</v>
      </c>
      <c r="O78" s="84" t="s">
        <v>3268</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132">
        <v>4.0519999999999996</v>
      </c>
      <c r="L79" s="292">
        <v>4228</v>
      </c>
      <c r="M79" s="324">
        <v>4228</v>
      </c>
      <c r="N79" s="85">
        <v>0</v>
      </c>
      <c r="O79" s="84"/>
    </row>
    <row r="80" spans="1:15" s="4" customFormat="1" ht="25.5" x14ac:dyDescent="0.25">
      <c r="A80" s="82">
        <v>74</v>
      </c>
      <c r="B80" s="133" t="s">
        <v>293</v>
      </c>
      <c r="C80" s="133" t="s">
        <v>304</v>
      </c>
      <c r="D80" s="133" t="s">
        <v>330</v>
      </c>
      <c r="E80" s="122" t="s">
        <v>333</v>
      </c>
      <c r="F80" s="125" t="s">
        <v>334</v>
      </c>
      <c r="G80" s="140" t="s">
        <v>125</v>
      </c>
      <c r="H80" s="138" t="s">
        <v>125</v>
      </c>
      <c r="I80" s="133" t="s">
        <v>159</v>
      </c>
      <c r="J80" s="222" t="s">
        <v>335</v>
      </c>
      <c r="K80" s="132">
        <v>185.58</v>
      </c>
      <c r="L80" s="272">
        <v>192154</v>
      </c>
      <c r="M80" s="269">
        <v>192154</v>
      </c>
      <c r="N80" s="85">
        <v>0</v>
      </c>
      <c r="O80" s="84"/>
    </row>
    <row r="81" spans="1:15" s="4" customFormat="1" ht="51" x14ac:dyDescent="0.25">
      <c r="A81" s="82">
        <v>75</v>
      </c>
      <c r="B81" s="133" t="s">
        <v>293</v>
      </c>
      <c r="C81" s="133" t="s">
        <v>304</v>
      </c>
      <c r="D81" s="133" t="s">
        <v>330</v>
      </c>
      <c r="E81" s="122" t="s">
        <v>337</v>
      </c>
      <c r="F81" s="125" t="s">
        <v>338</v>
      </c>
      <c r="G81" s="140" t="s">
        <v>125</v>
      </c>
      <c r="H81" s="138" t="s">
        <v>125</v>
      </c>
      <c r="I81" s="133" t="s">
        <v>321</v>
      </c>
      <c r="J81" s="222">
        <v>19</v>
      </c>
      <c r="K81" s="132">
        <v>0</v>
      </c>
      <c r="L81" s="632">
        <v>0</v>
      </c>
      <c r="M81" s="633">
        <v>0</v>
      </c>
      <c r="N81" s="85">
        <v>0</v>
      </c>
      <c r="O81" s="84"/>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32" t="s">
        <v>3269</v>
      </c>
      <c r="L82" s="144" t="s">
        <v>3270</v>
      </c>
      <c r="M82" s="132" t="s">
        <v>3270</v>
      </c>
      <c r="N82" s="85">
        <v>0</v>
      </c>
      <c r="O82" s="84"/>
    </row>
    <row r="83" spans="1:15" s="4" customFormat="1" ht="63.75" x14ac:dyDescent="0.25">
      <c r="A83" s="82">
        <v>77</v>
      </c>
      <c r="B83" s="133" t="s">
        <v>293</v>
      </c>
      <c r="C83" s="133" t="s">
        <v>304</v>
      </c>
      <c r="D83" s="133" t="s">
        <v>339</v>
      </c>
      <c r="E83" s="122" t="s">
        <v>344</v>
      </c>
      <c r="F83" s="125" t="s">
        <v>345</v>
      </c>
      <c r="G83" s="140" t="s">
        <v>125</v>
      </c>
      <c r="H83" s="138" t="s">
        <v>125</v>
      </c>
      <c r="I83" s="88" t="s">
        <v>278</v>
      </c>
      <c r="J83" s="222" t="s">
        <v>346</v>
      </c>
      <c r="K83" s="46">
        <v>0.3</v>
      </c>
      <c r="L83" s="148">
        <v>0.3</v>
      </c>
      <c r="M83" s="149">
        <v>0.3</v>
      </c>
      <c r="N83" s="85">
        <v>0</v>
      </c>
      <c r="O83" s="84"/>
    </row>
    <row r="84" spans="1:15" s="4" customFormat="1" ht="25.5" x14ac:dyDescent="0.25">
      <c r="A84" s="82">
        <v>78</v>
      </c>
      <c r="B84" s="133" t="s">
        <v>293</v>
      </c>
      <c r="C84" s="133" t="s">
        <v>304</v>
      </c>
      <c r="D84" s="133" t="s">
        <v>339</v>
      </c>
      <c r="E84" s="122">
        <v>30</v>
      </c>
      <c r="F84" s="128" t="s">
        <v>347</v>
      </c>
      <c r="G84" s="140" t="s">
        <v>125</v>
      </c>
      <c r="H84" s="138" t="s">
        <v>125</v>
      </c>
      <c r="I84" s="133" t="s">
        <v>166</v>
      </c>
      <c r="J84" s="222">
        <v>21</v>
      </c>
      <c r="K84" s="132" t="s">
        <v>3271</v>
      </c>
      <c r="L84" s="144" t="s">
        <v>348</v>
      </c>
      <c r="M84" s="142" t="s">
        <v>348</v>
      </c>
      <c r="N84" s="85">
        <v>0</v>
      </c>
      <c r="O84" s="84"/>
    </row>
    <row r="85" spans="1:15" s="4" customFormat="1" ht="63.75" x14ac:dyDescent="0.25">
      <c r="A85" s="82">
        <v>79</v>
      </c>
      <c r="B85" s="133" t="s">
        <v>293</v>
      </c>
      <c r="C85" s="133" t="s">
        <v>304</v>
      </c>
      <c r="D85" s="133" t="s">
        <v>339</v>
      </c>
      <c r="E85" s="122" t="s">
        <v>350</v>
      </c>
      <c r="F85" s="125" t="s">
        <v>351</v>
      </c>
      <c r="G85" s="140" t="s">
        <v>125</v>
      </c>
      <c r="H85" s="138" t="s">
        <v>125</v>
      </c>
      <c r="I85" s="88" t="s">
        <v>278</v>
      </c>
      <c r="J85" s="222" t="s">
        <v>352</v>
      </c>
      <c r="K85" s="46">
        <v>0.1</v>
      </c>
      <c r="L85" s="148">
        <v>0.1</v>
      </c>
      <c r="M85" s="314">
        <v>0.1</v>
      </c>
      <c r="N85" s="85">
        <v>0</v>
      </c>
      <c r="O85" s="84"/>
    </row>
    <row r="86" spans="1:15" s="4" customFormat="1" ht="25.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84"/>
    </row>
    <row r="87" spans="1:15" s="4" customFormat="1" ht="25.5" x14ac:dyDescent="0.25">
      <c r="A87" s="82">
        <v>81</v>
      </c>
      <c r="B87" s="133" t="s">
        <v>293</v>
      </c>
      <c r="C87" s="133" t="s">
        <v>304</v>
      </c>
      <c r="D87" s="133" t="s">
        <v>354</v>
      </c>
      <c r="E87" s="122" t="s">
        <v>355</v>
      </c>
      <c r="F87" s="125" t="s">
        <v>356</v>
      </c>
      <c r="G87" s="140" t="s">
        <v>125</v>
      </c>
      <c r="H87" s="138" t="s">
        <v>125</v>
      </c>
      <c r="I87" s="133" t="s">
        <v>124</v>
      </c>
      <c r="J87" s="222" t="s">
        <v>306</v>
      </c>
      <c r="K87" s="132" t="s">
        <v>129</v>
      </c>
      <c r="L87" s="222" t="s">
        <v>129</v>
      </c>
      <c r="M87" s="259" t="s">
        <v>129</v>
      </c>
      <c r="N87" s="85">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132" t="s">
        <v>126</v>
      </c>
      <c r="L88" s="222" t="s">
        <v>126</v>
      </c>
      <c r="M88" s="259" t="s">
        <v>126</v>
      </c>
      <c r="N88" s="85">
        <v>0</v>
      </c>
      <c r="O88" s="84" t="s">
        <v>2788</v>
      </c>
    </row>
    <row r="89" spans="1:15" s="4" customFormat="1" ht="25.5" x14ac:dyDescent="0.25">
      <c r="A89" s="82">
        <v>83</v>
      </c>
      <c r="B89" s="133" t="s">
        <v>293</v>
      </c>
      <c r="C89" s="133" t="s">
        <v>304</v>
      </c>
      <c r="D89" s="133" t="s">
        <v>354</v>
      </c>
      <c r="E89" s="122" t="s">
        <v>361</v>
      </c>
      <c r="F89" s="125" t="s">
        <v>362</v>
      </c>
      <c r="G89" s="140" t="s">
        <v>125</v>
      </c>
      <c r="H89" s="138" t="s">
        <v>125</v>
      </c>
      <c r="I89" s="133" t="s">
        <v>124</v>
      </c>
      <c r="J89" s="222" t="s">
        <v>363</v>
      </c>
      <c r="K89" s="132" t="s">
        <v>126</v>
      </c>
      <c r="L89" s="222" t="s">
        <v>126</v>
      </c>
      <c r="M89" s="259" t="s">
        <v>126</v>
      </c>
      <c r="N89" s="85">
        <v>0</v>
      </c>
      <c r="O89" s="84"/>
    </row>
    <row r="90" spans="1:15" s="4" customFormat="1" ht="25.5" x14ac:dyDescent="0.25">
      <c r="A90" s="82">
        <v>84</v>
      </c>
      <c r="B90" s="133" t="s">
        <v>293</v>
      </c>
      <c r="C90" s="133" t="s">
        <v>304</v>
      </c>
      <c r="D90" s="133" t="s">
        <v>354</v>
      </c>
      <c r="E90" s="122" t="s">
        <v>364</v>
      </c>
      <c r="F90" s="125" t="s">
        <v>365</v>
      </c>
      <c r="G90" s="140" t="s">
        <v>125</v>
      </c>
      <c r="H90" s="138" t="s">
        <v>125</v>
      </c>
      <c r="I90" s="133" t="s">
        <v>124</v>
      </c>
      <c r="J90" s="222" t="s">
        <v>366</v>
      </c>
      <c r="K90" s="132" t="s">
        <v>126</v>
      </c>
      <c r="L90" s="222" t="s">
        <v>126</v>
      </c>
      <c r="M90" s="259" t="s">
        <v>126</v>
      </c>
      <c r="N90" s="85">
        <v>0</v>
      </c>
      <c r="O90" s="84"/>
    </row>
    <row r="91" spans="1:15" s="4" customFormat="1" ht="25.5" x14ac:dyDescent="0.25">
      <c r="A91" s="82">
        <v>85</v>
      </c>
      <c r="B91" s="133" t="s">
        <v>293</v>
      </c>
      <c r="C91" s="133" t="s">
        <v>304</v>
      </c>
      <c r="D91" s="133" t="s">
        <v>354</v>
      </c>
      <c r="E91" s="122" t="s">
        <v>367</v>
      </c>
      <c r="F91" s="125" t="s">
        <v>368</v>
      </c>
      <c r="G91" s="140" t="s">
        <v>125</v>
      </c>
      <c r="H91" s="138" t="s">
        <v>125</v>
      </c>
      <c r="I91" s="133" t="s">
        <v>124</v>
      </c>
      <c r="J91" s="222" t="s">
        <v>369</v>
      </c>
      <c r="K91" s="132" t="s">
        <v>126</v>
      </c>
      <c r="L91" s="222" t="s">
        <v>126</v>
      </c>
      <c r="M91" s="259" t="s">
        <v>126</v>
      </c>
      <c r="N91" s="85">
        <v>0</v>
      </c>
      <c r="O91" s="84"/>
    </row>
    <row r="92" spans="1:15" s="4" customFormat="1" ht="25.5" x14ac:dyDescent="0.25">
      <c r="A92" s="82">
        <v>86</v>
      </c>
      <c r="B92" s="133" t="s">
        <v>293</v>
      </c>
      <c r="C92" s="133" t="s">
        <v>304</v>
      </c>
      <c r="D92" s="133" t="s">
        <v>354</v>
      </c>
      <c r="E92" s="122" t="s">
        <v>371</v>
      </c>
      <c r="F92" s="125" t="s">
        <v>372</v>
      </c>
      <c r="G92" s="140" t="s">
        <v>125</v>
      </c>
      <c r="H92" s="138" t="s">
        <v>125</v>
      </c>
      <c r="I92" s="133" t="s">
        <v>124</v>
      </c>
      <c r="J92" s="222" t="s">
        <v>373</v>
      </c>
      <c r="K92" s="132" t="s">
        <v>126</v>
      </c>
      <c r="L92" s="222" t="s">
        <v>126</v>
      </c>
      <c r="M92" s="259" t="s">
        <v>126</v>
      </c>
      <c r="N92" s="85">
        <v>0</v>
      </c>
      <c r="O92" s="84"/>
    </row>
    <row r="93" spans="1:15" s="4" customFormat="1" ht="25.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84"/>
    </row>
    <row r="94" spans="1:15" s="4" customFormat="1" ht="25.5" x14ac:dyDescent="0.25">
      <c r="A94" s="82">
        <v>88</v>
      </c>
      <c r="B94" s="133" t="s">
        <v>293</v>
      </c>
      <c r="C94" s="133" t="s">
        <v>304</v>
      </c>
      <c r="D94" s="133" t="s">
        <v>354</v>
      </c>
      <c r="E94" s="122" t="s">
        <v>375</v>
      </c>
      <c r="F94" s="125" t="s">
        <v>376</v>
      </c>
      <c r="G94" s="140" t="s">
        <v>125</v>
      </c>
      <c r="H94" s="138" t="s">
        <v>125</v>
      </c>
      <c r="I94" s="133" t="s">
        <v>377</v>
      </c>
      <c r="J94" s="222" t="s">
        <v>311</v>
      </c>
      <c r="K94" s="132" t="s">
        <v>126</v>
      </c>
      <c r="L94" s="222" t="s">
        <v>126</v>
      </c>
      <c r="M94" s="259" t="s">
        <v>126</v>
      </c>
      <c r="N94" s="85">
        <v>0</v>
      </c>
      <c r="O94" s="84"/>
    </row>
    <row r="95" spans="1:15" s="4" customFormat="1" ht="25.5" x14ac:dyDescent="0.25">
      <c r="A95" s="82">
        <v>89</v>
      </c>
      <c r="B95" s="133" t="s">
        <v>293</v>
      </c>
      <c r="C95" s="133" t="s">
        <v>304</v>
      </c>
      <c r="D95" s="133" t="s">
        <v>354</v>
      </c>
      <c r="E95" s="122" t="s">
        <v>379</v>
      </c>
      <c r="F95" s="125" t="s">
        <v>380</v>
      </c>
      <c r="G95" s="140" t="s">
        <v>125</v>
      </c>
      <c r="H95" s="138" t="s">
        <v>125</v>
      </c>
      <c r="I95" s="133" t="s">
        <v>377</v>
      </c>
      <c r="J95" s="222" t="s">
        <v>381</v>
      </c>
      <c r="K95" s="132" t="s">
        <v>129</v>
      </c>
      <c r="L95" s="222" t="s">
        <v>129</v>
      </c>
      <c r="M95" s="259" t="s">
        <v>129</v>
      </c>
      <c r="N95" s="85">
        <v>0</v>
      </c>
      <c r="O95" s="84"/>
    </row>
    <row r="96" spans="1:15" s="4" customFormat="1" ht="25.5" x14ac:dyDescent="0.25">
      <c r="A96" s="82">
        <v>90</v>
      </c>
      <c r="B96" s="133" t="s">
        <v>293</v>
      </c>
      <c r="C96" s="133" t="s">
        <v>304</v>
      </c>
      <c r="D96" s="133" t="s">
        <v>354</v>
      </c>
      <c r="E96" s="122" t="s">
        <v>382</v>
      </c>
      <c r="F96" s="125" t="s">
        <v>383</v>
      </c>
      <c r="G96" s="140" t="s">
        <v>125</v>
      </c>
      <c r="H96" s="138" t="s">
        <v>125</v>
      </c>
      <c r="I96" s="133" t="s">
        <v>377</v>
      </c>
      <c r="J96" s="222" t="s">
        <v>384</v>
      </c>
      <c r="K96" s="132" t="s">
        <v>126</v>
      </c>
      <c r="L96" s="222" t="s">
        <v>126</v>
      </c>
      <c r="M96" s="259" t="s">
        <v>126</v>
      </c>
      <c r="N96" s="85">
        <v>0</v>
      </c>
      <c r="O96" s="84"/>
    </row>
    <row r="97" spans="1:15" s="4" customFormat="1" ht="25.5" x14ac:dyDescent="0.25">
      <c r="A97" s="82">
        <v>91</v>
      </c>
      <c r="B97" s="133" t="s">
        <v>293</v>
      </c>
      <c r="C97" s="133" t="s">
        <v>304</v>
      </c>
      <c r="D97" s="133" t="s">
        <v>354</v>
      </c>
      <c r="E97" s="122" t="s">
        <v>385</v>
      </c>
      <c r="F97" s="125" t="s">
        <v>386</v>
      </c>
      <c r="G97" s="140" t="s">
        <v>125</v>
      </c>
      <c r="H97" s="138" t="s">
        <v>125</v>
      </c>
      <c r="I97" s="133" t="s">
        <v>377</v>
      </c>
      <c r="J97" s="222" t="s">
        <v>387</v>
      </c>
      <c r="K97" s="132" t="s">
        <v>126</v>
      </c>
      <c r="L97" s="222" t="s">
        <v>126</v>
      </c>
      <c r="M97" s="259" t="s">
        <v>126</v>
      </c>
      <c r="N97" s="85">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222" t="s">
        <v>129</v>
      </c>
      <c r="M98" s="259" t="s">
        <v>129</v>
      </c>
      <c r="N98" s="85">
        <v>0</v>
      </c>
      <c r="O98" s="84"/>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141" t="s">
        <v>129</v>
      </c>
      <c r="M99" s="137" t="s">
        <v>129</v>
      </c>
      <c r="N99" s="85">
        <v>0</v>
      </c>
      <c r="O99" s="84" t="s">
        <v>3272</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223" t="s">
        <v>125</v>
      </c>
      <c r="M100" s="259" t="s">
        <v>129</v>
      </c>
      <c r="N100" s="243">
        <v>0.5</v>
      </c>
      <c r="O100" s="84"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129</v>
      </c>
      <c r="L101" s="222" t="s">
        <v>126</v>
      </c>
      <c r="M101" s="259" t="s">
        <v>126</v>
      </c>
      <c r="N101" s="85">
        <v>0</v>
      </c>
      <c r="O101" s="84"/>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137" t="s">
        <v>135</v>
      </c>
      <c r="N102" s="226">
        <v>0</v>
      </c>
      <c r="O102" s="84" t="s">
        <v>2789</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222" t="s">
        <v>407</v>
      </c>
      <c r="M103" s="259" t="s">
        <v>126</v>
      </c>
      <c r="N103" s="85">
        <v>0</v>
      </c>
      <c r="O103" s="84"/>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222" t="s">
        <v>407</v>
      </c>
      <c r="M104" s="259" t="s">
        <v>126</v>
      </c>
      <c r="N104" s="85">
        <v>0</v>
      </c>
      <c r="O104" s="84"/>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222" t="s">
        <v>407</v>
      </c>
      <c r="M105" s="259" t="s">
        <v>126</v>
      </c>
      <c r="N105" s="85">
        <v>0</v>
      </c>
      <c r="O105" s="84"/>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222" t="s">
        <v>407</v>
      </c>
      <c r="M106" s="259" t="s">
        <v>126</v>
      </c>
      <c r="N106" s="85">
        <v>0</v>
      </c>
      <c r="O106" s="84"/>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222" t="s">
        <v>407</v>
      </c>
      <c r="M107" s="259" t="s">
        <v>126</v>
      </c>
      <c r="N107" s="85">
        <v>0</v>
      </c>
      <c r="O107" s="84"/>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222" t="s">
        <v>407</v>
      </c>
      <c r="M108" s="259" t="s">
        <v>126</v>
      </c>
      <c r="N108" s="85">
        <v>0</v>
      </c>
      <c r="O108" s="84"/>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222" t="s">
        <v>407</v>
      </c>
      <c r="M109" s="259" t="s">
        <v>126</v>
      </c>
      <c r="N109" s="85">
        <v>0</v>
      </c>
      <c r="O109" s="84"/>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222" t="s">
        <v>407</v>
      </c>
      <c r="M110" s="259" t="s">
        <v>126</v>
      </c>
      <c r="N110" s="85">
        <v>0</v>
      </c>
      <c r="O110" s="84" t="s">
        <v>3273</v>
      </c>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222" t="s">
        <v>407</v>
      </c>
      <c r="M111" s="259" t="s">
        <v>126</v>
      </c>
      <c r="N111" s="85">
        <v>0</v>
      </c>
      <c r="O111" s="84"/>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222" t="s">
        <v>407</v>
      </c>
      <c r="M112" s="259" t="s">
        <v>126</v>
      </c>
      <c r="N112" s="85">
        <v>0</v>
      </c>
      <c r="O112" s="84"/>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407</v>
      </c>
      <c r="M113" s="259" t="s">
        <v>126</v>
      </c>
      <c r="N113" s="85">
        <v>0</v>
      </c>
      <c r="O113" s="84"/>
    </row>
    <row r="114" spans="1:15" s="4" customFormat="1" ht="76.5" x14ac:dyDescent="0.25">
      <c r="A114" s="82">
        <v>108</v>
      </c>
      <c r="B114" s="133" t="s">
        <v>293</v>
      </c>
      <c r="C114" s="133" t="s">
        <v>304</v>
      </c>
      <c r="D114" s="133" t="s">
        <v>330</v>
      </c>
      <c r="E114" s="122" t="s">
        <v>428</v>
      </c>
      <c r="F114" s="128" t="s">
        <v>429</v>
      </c>
      <c r="G114" s="140" t="s">
        <v>125</v>
      </c>
      <c r="H114" s="138" t="s">
        <v>125</v>
      </c>
      <c r="I114" s="133" t="s">
        <v>390</v>
      </c>
      <c r="J114" s="222" t="s">
        <v>430</v>
      </c>
      <c r="K114" s="132" t="s">
        <v>126</v>
      </c>
      <c r="L114" s="246" t="s">
        <v>434</v>
      </c>
      <c r="M114" s="247" t="s">
        <v>126</v>
      </c>
      <c r="N114" s="85">
        <v>0</v>
      </c>
      <c r="O114" s="84"/>
    </row>
    <row r="115" spans="1:15" s="4" customFormat="1" ht="51"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324" t="s">
        <v>434</v>
      </c>
      <c r="N115" s="85">
        <v>0</v>
      </c>
      <c r="O115" s="84"/>
    </row>
    <row r="116" spans="1:15" s="4" customFormat="1" ht="63.7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v>15</v>
      </c>
      <c r="M116" s="142">
        <v>15</v>
      </c>
      <c r="N116" s="85">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144" t="s">
        <v>407</v>
      </c>
      <c r="M117" s="142" t="s">
        <v>407</v>
      </c>
      <c r="N117" s="85">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144" t="s">
        <v>407</v>
      </c>
      <c r="M118" s="142" t="s">
        <v>407</v>
      </c>
      <c r="N118" s="85">
        <v>0</v>
      </c>
      <c r="O118" s="84"/>
    </row>
    <row r="119" spans="1:15" s="4" customFormat="1" ht="51"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144" t="s">
        <v>407</v>
      </c>
      <c r="M119" s="142" t="s">
        <v>407</v>
      </c>
      <c r="N119" s="85">
        <v>0</v>
      </c>
      <c r="O119" s="84"/>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84"/>
    </row>
    <row r="121" spans="1:15" s="4" customFormat="1" ht="25.5" x14ac:dyDescent="0.25">
      <c r="A121" s="82">
        <v>115</v>
      </c>
      <c r="B121" s="133" t="s">
        <v>293</v>
      </c>
      <c r="C121" s="133" t="s">
        <v>304</v>
      </c>
      <c r="D121" s="133" t="s">
        <v>354</v>
      </c>
      <c r="E121" s="133" t="s">
        <v>445</v>
      </c>
      <c r="F121" s="125" t="s">
        <v>356</v>
      </c>
      <c r="G121" s="140" t="s">
        <v>125</v>
      </c>
      <c r="H121" s="138" t="s">
        <v>125</v>
      </c>
      <c r="I121" s="133" t="s">
        <v>177</v>
      </c>
      <c r="J121" s="141" t="s">
        <v>323</v>
      </c>
      <c r="K121" s="132"/>
      <c r="L121" s="246" t="s">
        <v>407</v>
      </c>
      <c r="M121" s="142" t="s">
        <v>407</v>
      </c>
      <c r="N121" s="85">
        <v>0</v>
      </c>
      <c r="O121" s="84"/>
    </row>
    <row r="122" spans="1:15" s="4" customFormat="1" ht="25.5" x14ac:dyDescent="0.25">
      <c r="A122" s="82">
        <v>116</v>
      </c>
      <c r="B122" s="133" t="s">
        <v>293</v>
      </c>
      <c r="C122" s="133" t="s">
        <v>304</v>
      </c>
      <c r="D122" s="133" t="s">
        <v>354</v>
      </c>
      <c r="E122" s="133" t="s">
        <v>446</v>
      </c>
      <c r="F122" s="125" t="s">
        <v>447</v>
      </c>
      <c r="G122" s="140" t="s">
        <v>125</v>
      </c>
      <c r="H122" s="138" t="s">
        <v>125</v>
      </c>
      <c r="I122" s="133" t="s">
        <v>177</v>
      </c>
      <c r="J122" s="141" t="s">
        <v>327</v>
      </c>
      <c r="K122" s="132" t="s">
        <v>407</v>
      </c>
      <c r="L122" s="246" t="s">
        <v>407</v>
      </c>
      <c r="M122" s="142" t="s">
        <v>407</v>
      </c>
      <c r="N122" s="85">
        <v>0</v>
      </c>
      <c r="O122" s="84"/>
    </row>
    <row r="123" spans="1:15" s="4" customFormat="1" ht="25.5" x14ac:dyDescent="0.25">
      <c r="A123" s="82">
        <v>117</v>
      </c>
      <c r="B123" s="133" t="s">
        <v>293</v>
      </c>
      <c r="C123" s="133" t="s">
        <v>304</v>
      </c>
      <c r="D123" s="133" t="s">
        <v>354</v>
      </c>
      <c r="E123" s="133" t="s">
        <v>448</v>
      </c>
      <c r="F123" s="125" t="s">
        <v>449</v>
      </c>
      <c r="G123" s="140" t="s">
        <v>125</v>
      </c>
      <c r="H123" s="138" t="s">
        <v>125</v>
      </c>
      <c r="I123" s="133" t="s">
        <v>177</v>
      </c>
      <c r="J123" s="141" t="s">
        <v>450</v>
      </c>
      <c r="K123" s="132" t="s">
        <v>407</v>
      </c>
      <c r="L123" s="246" t="s">
        <v>407</v>
      </c>
      <c r="M123" s="142" t="s">
        <v>407</v>
      </c>
      <c r="N123" s="85">
        <v>0</v>
      </c>
      <c r="O123" s="84"/>
    </row>
    <row r="124" spans="1:15" s="4" customFormat="1" ht="25.5" x14ac:dyDescent="0.25">
      <c r="A124" s="82">
        <v>118</v>
      </c>
      <c r="B124" s="133" t="s">
        <v>293</v>
      </c>
      <c r="C124" s="133" t="s">
        <v>304</v>
      </c>
      <c r="D124" s="133" t="s">
        <v>354</v>
      </c>
      <c r="E124" s="133" t="s">
        <v>451</v>
      </c>
      <c r="F124" s="125" t="s">
        <v>452</v>
      </c>
      <c r="G124" s="140" t="s">
        <v>125</v>
      </c>
      <c r="H124" s="138" t="s">
        <v>125</v>
      </c>
      <c r="I124" s="133" t="s">
        <v>177</v>
      </c>
      <c r="J124" s="141" t="s">
        <v>453</v>
      </c>
      <c r="K124" s="132" t="s">
        <v>407</v>
      </c>
      <c r="L124" s="246" t="s">
        <v>407</v>
      </c>
      <c r="M124" s="142" t="s">
        <v>407</v>
      </c>
      <c r="N124" s="85">
        <v>0</v>
      </c>
      <c r="O124" s="84"/>
    </row>
    <row r="125" spans="1:15" s="4" customFormat="1" ht="25.5" x14ac:dyDescent="0.25">
      <c r="A125" s="82">
        <v>119</v>
      </c>
      <c r="B125" s="133" t="s">
        <v>293</v>
      </c>
      <c r="C125" s="133" t="s">
        <v>304</v>
      </c>
      <c r="D125" s="133" t="s">
        <v>354</v>
      </c>
      <c r="E125" s="133" t="s">
        <v>454</v>
      </c>
      <c r="F125" s="125" t="s">
        <v>368</v>
      </c>
      <c r="G125" s="140" t="s">
        <v>125</v>
      </c>
      <c r="H125" s="138" t="s">
        <v>125</v>
      </c>
      <c r="I125" s="133" t="s">
        <v>177</v>
      </c>
      <c r="J125" s="141" t="s">
        <v>455</v>
      </c>
      <c r="K125" s="132" t="s">
        <v>407</v>
      </c>
      <c r="L125" s="246" t="s">
        <v>407</v>
      </c>
      <c r="M125" s="142" t="s">
        <v>407</v>
      </c>
      <c r="N125" s="85">
        <v>0</v>
      </c>
      <c r="O125" s="84"/>
    </row>
    <row r="126" spans="1:15" s="4" customFormat="1" ht="25.5" x14ac:dyDescent="0.25">
      <c r="A126" s="82">
        <v>120</v>
      </c>
      <c r="B126" s="133" t="s">
        <v>293</v>
      </c>
      <c r="C126" s="133" t="s">
        <v>304</v>
      </c>
      <c r="D126" s="133" t="s">
        <v>354</v>
      </c>
      <c r="E126" s="133" t="s">
        <v>456</v>
      </c>
      <c r="F126" s="125" t="s">
        <v>372</v>
      </c>
      <c r="G126" s="140" t="s">
        <v>125</v>
      </c>
      <c r="H126" s="138" t="s">
        <v>125</v>
      </c>
      <c r="I126" s="133" t="s">
        <v>177</v>
      </c>
      <c r="J126" s="141" t="s">
        <v>457</v>
      </c>
      <c r="K126" s="132" t="s">
        <v>407</v>
      </c>
      <c r="L126" s="246" t="s">
        <v>407</v>
      </c>
      <c r="M126" s="142"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46" t="s">
        <v>407</v>
      </c>
      <c r="M127" s="142"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46" t="s">
        <v>407</v>
      </c>
      <c r="M128" s="142" t="s">
        <v>407</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22" t="s">
        <v>129</v>
      </c>
      <c r="M129" s="259" t="s">
        <v>129</v>
      </c>
      <c r="N129" s="226">
        <v>0.1</v>
      </c>
      <c r="O129" s="84"/>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132">
        <v>15</v>
      </c>
      <c r="L130" s="246">
        <v>76</v>
      </c>
      <c r="M130" s="247">
        <v>51</v>
      </c>
      <c r="N130" s="236">
        <v>0.4026315789473684</v>
      </c>
      <c r="O130" s="84"/>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132">
        <v>4.0519999999999996</v>
      </c>
      <c r="L131" s="272">
        <v>4228</v>
      </c>
      <c r="M131" s="269">
        <v>4228</v>
      </c>
      <c r="N131" s="256">
        <v>0.3</v>
      </c>
      <c r="O131" s="84" t="s">
        <v>964</v>
      </c>
    </row>
    <row r="132" spans="1:16" s="4" customFormat="1" ht="51" x14ac:dyDescent="0.25">
      <c r="A132" s="82">
        <v>126</v>
      </c>
      <c r="B132" s="133" t="s">
        <v>293</v>
      </c>
      <c r="C132" s="133" t="s">
        <v>464</v>
      </c>
      <c r="D132" s="133" t="s">
        <v>330</v>
      </c>
      <c r="E132" s="122" t="s">
        <v>470</v>
      </c>
      <c r="F132" s="125" t="s">
        <v>471</v>
      </c>
      <c r="G132" s="140" t="s">
        <v>125</v>
      </c>
      <c r="H132" s="138" t="s">
        <v>125</v>
      </c>
      <c r="I132" s="133" t="s">
        <v>159</v>
      </c>
      <c r="J132" s="222">
        <v>31</v>
      </c>
      <c r="K132" s="132">
        <v>185.58</v>
      </c>
      <c r="L132" s="272">
        <v>192154</v>
      </c>
      <c r="M132" s="269">
        <v>192154</v>
      </c>
      <c r="N132" s="85">
        <v>0</v>
      </c>
      <c r="O132" s="84"/>
    </row>
    <row r="133" spans="1:16" s="4" customFormat="1" ht="51" x14ac:dyDescent="0.25">
      <c r="A133" s="82">
        <v>127</v>
      </c>
      <c r="B133" s="133" t="s">
        <v>293</v>
      </c>
      <c r="C133" s="133" t="s">
        <v>464</v>
      </c>
      <c r="D133" s="133" t="s">
        <v>330</v>
      </c>
      <c r="E133" s="122">
        <v>40</v>
      </c>
      <c r="F133" s="125" t="s">
        <v>472</v>
      </c>
      <c r="G133" s="140" t="s">
        <v>125</v>
      </c>
      <c r="H133" s="138" t="s">
        <v>125</v>
      </c>
      <c r="I133" s="133" t="s">
        <v>321</v>
      </c>
      <c r="J133" s="222">
        <v>32</v>
      </c>
      <c r="K133" s="132">
        <v>0</v>
      </c>
      <c r="L133" s="292">
        <v>0</v>
      </c>
      <c r="M133" s="324">
        <v>0</v>
      </c>
      <c r="N133" s="85">
        <v>0</v>
      </c>
      <c r="O133" s="84"/>
    </row>
    <row r="134" spans="1:16" s="4" customFormat="1" ht="242.25" x14ac:dyDescent="0.25">
      <c r="A134" s="82">
        <v>128</v>
      </c>
      <c r="B134" s="133" t="s">
        <v>293</v>
      </c>
      <c r="C134" s="133" t="s">
        <v>464</v>
      </c>
      <c r="D134" s="133" t="s">
        <v>473</v>
      </c>
      <c r="E134" s="122">
        <v>41</v>
      </c>
      <c r="F134" s="125" t="s">
        <v>474</v>
      </c>
      <c r="G134" s="1422">
        <v>20</v>
      </c>
      <c r="H134" s="139">
        <v>0.3</v>
      </c>
      <c r="I134" s="133" t="s">
        <v>390</v>
      </c>
      <c r="J134" s="141">
        <v>33</v>
      </c>
      <c r="K134" s="132" t="s">
        <v>129</v>
      </c>
      <c r="L134" s="246" t="s">
        <v>135</v>
      </c>
      <c r="M134" s="137" t="s">
        <v>129</v>
      </c>
      <c r="N134" s="226">
        <v>0.3</v>
      </c>
      <c r="O134" s="225" t="s">
        <v>3274</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132" t="s">
        <v>129</v>
      </c>
      <c r="L135" s="141" t="s">
        <v>434</v>
      </c>
      <c r="M135" s="137" t="s">
        <v>126</v>
      </c>
      <c r="N135" s="85">
        <v>0</v>
      </c>
      <c r="O135" s="84"/>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132" t="s">
        <v>129</v>
      </c>
      <c r="L136" s="141" t="s">
        <v>434</v>
      </c>
      <c r="M136" s="137" t="s">
        <v>126</v>
      </c>
      <c r="N136" s="85">
        <v>0</v>
      </c>
      <c r="O136" s="84" t="s">
        <v>3275</v>
      </c>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132" t="s">
        <v>126</v>
      </c>
      <c r="L137" s="141" t="s">
        <v>434</v>
      </c>
      <c r="M137" s="137" t="s">
        <v>126</v>
      </c>
      <c r="N137" s="85">
        <v>0</v>
      </c>
      <c r="O137" s="84"/>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132" t="s">
        <v>129</v>
      </c>
      <c r="L138" s="141" t="s">
        <v>434</v>
      </c>
      <c r="M138" s="137" t="s">
        <v>126</v>
      </c>
      <c r="N138" s="85">
        <v>0</v>
      </c>
      <c r="O138" s="84"/>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129</v>
      </c>
      <c r="M139" s="137" t="s">
        <v>129</v>
      </c>
      <c r="N139" s="85">
        <v>0</v>
      </c>
      <c r="O139" s="84"/>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132" t="s">
        <v>129</v>
      </c>
      <c r="L140" s="223" t="s">
        <v>125</v>
      </c>
      <c r="M140" s="259" t="s">
        <v>129</v>
      </c>
      <c r="N140" s="85">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132">
        <v>16</v>
      </c>
      <c r="L141" s="465">
        <v>1</v>
      </c>
      <c r="M141" s="151">
        <v>1</v>
      </c>
      <c r="N141" s="85">
        <v>0</v>
      </c>
      <c r="O141" s="84" t="s">
        <v>3276</v>
      </c>
    </row>
    <row r="142" spans="1:16" s="4" customFormat="1" ht="63.75" x14ac:dyDescent="0.25">
      <c r="A142" s="82">
        <v>136</v>
      </c>
      <c r="B142" s="133" t="s">
        <v>293</v>
      </c>
      <c r="C142" s="133" t="s">
        <v>464</v>
      </c>
      <c r="D142" s="133" t="s">
        <v>473</v>
      </c>
      <c r="E142" s="122" t="s">
        <v>490</v>
      </c>
      <c r="F142" s="125" t="s">
        <v>491</v>
      </c>
      <c r="G142" s="140" t="s">
        <v>125</v>
      </c>
      <c r="H142" s="138" t="s">
        <v>125</v>
      </c>
      <c r="I142" s="133" t="s">
        <v>321</v>
      </c>
      <c r="J142" s="141">
        <v>35</v>
      </c>
      <c r="K142" s="132">
        <v>0</v>
      </c>
      <c r="L142" s="465">
        <v>0</v>
      </c>
      <c r="M142" s="151">
        <v>0</v>
      </c>
      <c r="N142" s="85">
        <v>0</v>
      </c>
      <c r="O142" s="84"/>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142" t="s">
        <v>407</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222" t="s">
        <v>129</v>
      </c>
      <c r="M144" s="259" t="s">
        <v>129</v>
      </c>
      <c r="N144" s="85">
        <v>0</v>
      </c>
      <c r="O144" s="84"/>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132">
        <v>1</v>
      </c>
      <c r="L145" s="150">
        <v>1</v>
      </c>
      <c r="M145" s="151">
        <v>1</v>
      </c>
      <c r="N145" s="85">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246" t="s">
        <v>129</v>
      </c>
      <c r="M147" s="151" t="s">
        <v>129</v>
      </c>
      <c r="N147" s="85">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132" t="s">
        <v>126</v>
      </c>
      <c r="L148" s="246" t="s">
        <v>129</v>
      </c>
      <c r="M148" s="151" t="s">
        <v>126</v>
      </c>
      <c r="N148" s="85">
        <v>0</v>
      </c>
      <c r="O148" s="84"/>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434</v>
      </c>
      <c r="L149" s="246" t="s">
        <v>126</v>
      </c>
      <c r="M149" s="151" t="s">
        <v>126</v>
      </c>
      <c r="N149" s="85">
        <v>0</v>
      </c>
      <c r="O149" s="84"/>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132" t="s">
        <v>129</v>
      </c>
      <c r="L150" s="222" t="s">
        <v>129</v>
      </c>
      <c r="M150" s="259" t="s">
        <v>129</v>
      </c>
      <c r="N150" s="226">
        <v>0.1</v>
      </c>
      <c r="O150" s="84"/>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3277</v>
      </c>
      <c r="L151" s="223" t="s">
        <v>125</v>
      </c>
      <c r="M151" s="48" t="s">
        <v>3278</v>
      </c>
      <c r="N151" s="85">
        <v>0</v>
      </c>
      <c r="O151" s="84" t="s">
        <v>3279</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129</v>
      </c>
      <c r="L152" s="222" t="s">
        <v>129</v>
      </c>
      <c r="M152" s="247" t="s">
        <v>129</v>
      </c>
      <c r="N152" s="226">
        <v>0.1</v>
      </c>
      <c r="O152" s="84" t="s">
        <v>3280</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129</v>
      </c>
      <c r="L153" s="222" t="s">
        <v>129</v>
      </c>
      <c r="M153" s="247" t="s">
        <v>129</v>
      </c>
      <c r="N153" s="226">
        <v>0.25</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126</v>
      </c>
      <c r="L154" s="222" t="s">
        <v>129</v>
      </c>
      <c r="M154" s="259" t="s">
        <v>129</v>
      </c>
      <c r="N154" s="226">
        <v>0.25</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126</v>
      </c>
      <c r="L155" s="634" t="s">
        <v>434</v>
      </c>
      <c r="M155" s="259" t="s">
        <v>126</v>
      </c>
      <c r="N155" s="226">
        <v>0</v>
      </c>
      <c r="O155" s="225" t="s">
        <v>519</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125</v>
      </c>
      <c r="L156" s="144" t="s">
        <v>135</v>
      </c>
      <c r="M156" s="247"/>
      <c r="N156" s="226">
        <v>0.05</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132" t="s">
        <v>129</v>
      </c>
      <c r="L157" s="246" t="s">
        <v>129</v>
      </c>
      <c r="M157" s="247" t="s">
        <v>129</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132" t="s">
        <v>129</v>
      </c>
      <c r="L158" s="246" t="s">
        <v>129</v>
      </c>
      <c r="M158" s="247" t="s">
        <v>129</v>
      </c>
      <c r="N158" s="85">
        <v>0</v>
      </c>
      <c r="O158" s="84"/>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132" t="s">
        <v>129</v>
      </c>
      <c r="L159" s="634" t="s">
        <v>434</v>
      </c>
      <c r="M159" s="247" t="s">
        <v>129</v>
      </c>
      <c r="N159" s="85">
        <v>0</v>
      </c>
      <c r="O159" s="84"/>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132" t="s">
        <v>126</v>
      </c>
      <c r="L160" s="246" t="s">
        <v>129</v>
      </c>
      <c r="M160" s="259" t="s">
        <v>129</v>
      </c>
      <c r="N160" s="85">
        <v>0</v>
      </c>
      <c r="O160" s="84" t="s">
        <v>3281</v>
      </c>
    </row>
    <row r="161" spans="1:15" s="4" customFormat="1" ht="63.75" x14ac:dyDescent="0.25">
      <c r="A161" s="82">
        <v>155</v>
      </c>
      <c r="B161" s="133" t="s">
        <v>293</v>
      </c>
      <c r="C161" s="133" t="s">
        <v>532</v>
      </c>
      <c r="D161" s="133" t="s">
        <v>295</v>
      </c>
      <c r="E161" s="122">
        <v>51</v>
      </c>
      <c r="F161" s="125" t="s">
        <v>533</v>
      </c>
      <c r="G161" s="140">
        <v>30</v>
      </c>
      <c r="H161" s="139">
        <v>0.1</v>
      </c>
      <c r="I161" s="133" t="s">
        <v>124</v>
      </c>
      <c r="J161" s="222">
        <v>44</v>
      </c>
      <c r="K161" s="132" t="s">
        <v>129</v>
      </c>
      <c r="L161" s="222" t="s">
        <v>129</v>
      </c>
      <c r="M161" s="259" t="s">
        <v>129</v>
      </c>
      <c r="N161" s="226">
        <v>0.1</v>
      </c>
      <c r="O161" s="84"/>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32" t="s">
        <v>3282</v>
      </c>
      <c r="L162" s="223" t="s">
        <v>125</v>
      </c>
      <c r="M162" s="137" t="s">
        <v>3283</v>
      </c>
      <c r="N162" s="85">
        <v>0</v>
      </c>
      <c r="O162" s="84" t="s">
        <v>3284</v>
      </c>
    </row>
    <row r="163" spans="1:15" s="4" customFormat="1" ht="25.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222" t="s">
        <v>129</v>
      </c>
      <c r="M163" s="259" t="s">
        <v>129</v>
      </c>
      <c r="N163" s="85">
        <v>0</v>
      </c>
      <c r="O163" s="84"/>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259" t="s">
        <v>129</v>
      </c>
      <c r="N164" s="226">
        <v>0.1</v>
      </c>
      <c r="O164" s="84"/>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129</v>
      </c>
      <c r="L165" s="223" t="s">
        <v>125</v>
      </c>
      <c r="M165" s="259" t="s">
        <v>129</v>
      </c>
      <c r="N165" s="226">
        <v>0.25</v>
      </c>
      <c r="O165" s="84"/>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129</v>
      </c>
      <c r="L166" s="222" t="s">
        <v>129</v>
      </c>
      <c r="M166" s="259" t="s">
        <v>129</v>
      </c>
      <c r="N166" s="226">
        <v>0.1</v>
      </c>
      <c r="O166" s="84"/>
    </row>
    <row r="167" spans="1:15" s="4" customFormat="1" ht="63.75" x14ac:dyDescent="0.25">
      <c r="A167" s="82">
        <v>161</v>
      </c>
      <c r="B167" s="133" t="s">
        <v>293</v>
      </c>
      <c r="C167" s="133" t="s">
        <v>542</v>
      </c>
      <c r="D167" s="133" t="s">
        <v>295</v>
      </c>
      <c r="E167" s="122">
        <v>55</v>
      </c>
      <c r="F167" s="125" t="s">
        <v>543</v>
      </c>
      <c r="G167" s="140">
        <v>34</v>
      </c>
      <c r="H167" s="139">
        <v>0.1</v>
      </c>
      <c r="I167" s="133" t="s">
        <v>124</v>
      </c>
      <c r="J167" s="141">
        <v>47</v>
      </c>
      <c r="K167" s="132" t="s">
        <v>129</v>
      </c>
      <c r="L167" s="222" t="s">
        <v>129</v>
      </c>
      <c r="M167" s="259" t="s">
        <v>129</v>
      </c>
      <c r="N167" s="226">
        <v>0.1</v>
      </c>
      <c r="O167" s="84" t="s">
        <v>577</v>
      </c>
    </row>
    <row r="168" spans="1:15" s="4" customFormat="1" ht="25.5" x14ac:dyDescent="0.25">
      <c r="A168" s="82">
        <v>162</v>
      </c>
      <c r="B168" s="133" t="s">
        <v>293</v>
      </c>
      <c r="C168" s="133" t="s">
        <v>542</v>
      </c>
      <c r="D168" s="133" t="s">
        <v>295</v>
      </c>
      <c r="E168" s="122" t="s">
        <v>544</v>
      </c>
      <c r="F168" s="125" t="s">
        <v>545</v>
      </c>
      <c r="G168" s="140" t="s">
        <v>125</v>
      </c>
      <c r="H168" s="138" t="s">
        <v>125</v>
      </c>
      <c r="I168" s="133" t="s">
        <v>166</v>
      </c>
      <c r="J168" s="222" t="s">
        <v>125</v>
      </c>
      <c r="K168" s="132" t="s">
        <v>3285</v>
      </c>
      <c r="L168" s="223" t="s">
        <v>125</v>
      </c>
      <c r="M168" s="132" t="s">
        <v>3286</v>
      </c>
      <c r="N168" s="85">
        <v>0</v>
      </c>
      <c r="O168" s="84" t="s">
        <v>3287</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129</v>
      </c>
      <c r="L169" s="246" t="s">
        <v>129</v>
      </c>
      <c r="M169" s="142" t="s">
        <v>129</v>
      </c>
      <c r="N169" s="226">
        <v>0.2</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129</v>
      </c>
      <c r="L170" s="223" t="s">
        <v>125</v>
      </c>
      <c r="M170" s="142" t="s">
        <v>129</v>
      </c>
      <c r="N170" s="226">
        <v>0.2</v>
      </c>
      <c r="O170" s="84"/>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132" t="s">
        <v>129</v>
      </c>
      <c r="L171" s="223" t="s">
        <v>125</v>
      </c>
      <c r="M171" s="142" t="s">
        <v>129</v>
      </c>
      <c r="N171" s="85">
        <v>0</v>
      </c>
      <c r="O171" s="84"/>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132" t="s">
        <v>129</v>
      </c>
      <c r="L172" s="223" t="s">
        <v>125</v>
      </c>
      <c r="M172" s="142" t="s">
        <v>129</v>
      </c>
      <c r="N172" s="85">
        <v>0</v>
      </c>
      <c r="O172" s="84"/>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132" t="s">
        <v>126</v>
      </c>
      <c r="L173" s="223" t="s">
        <v>125</v>
      </c>
      <c r="M173" s="142" t="s">
        <v>129</v>
      </c>
      <c r="N173" s="85">
        <v>0</v>
      </c>
      <c r="O173" s="84"/>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132" t="s">
        <v>126</v>
      </c>
      <c r="L174" s="223" t="s">
        <v>125</v>
      </c>
      <c r="M174" s="142" t="s">
        <v>129</v>
      </c>
      <c r="N174" s="85">
        <v>0</v>
      </c>
      <c r="O174" s="84"/>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132" t="s">
        <v>126</v>
      </c>
      <c r="L175" s="223" t="s">
        <v>125</v>
      </c>
      <c r="M175" s="142" t="s">
        <v>129</v>
      </c>
      <c r="N175" s="85">
        <v>0</v>
      </c>
      <c r="O175" s="84"/>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132" t="s">
        <v>129</v>
      </c>
      <c r="L176" s="223" t="s">
        <v>125</v>
      </c>
      <c r="M176" s="142" t="s">
        <v>129</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129</v>
      </c>
      <c r="L177" s="246" t="s">
        <v>135</v>
      </c>
      <c r="M177" s="259" t="s">
        <v>129</v>
      </c>
      <c r="N177" s="229">
        <v>0</v>
      </c>
      <c r="O177" s="84"/>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132" t="s">
        <v>129</v>
      </c>
      <c r="L178" s="246" t="s">
        <v>129</v>
      </c>
      <c r="M178" s="142" t="s">
        <v>129</v>
      </c>
      <c r="N178" s="226">
        <v>0.15</v>
      </c>
      <c r="O178" s="84"/>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132" t="s">
        <v>126</v>
      </c>
      <c r="L179" s="246" t="s">
        <v>129</v>
      </c>
      <c r="M179" s="142" t="s">
        <v>129</v>
      </c>
      <c r="N179" s="226">
        <v>0.15</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129</v>
      </c>
      <c r="L180" s="246" t="s">
        <v>135</v>
      </c>
      <c r="M180" s="247" t="s">
        <v>129</v>
      </c>
      <c r="N180" s="575">
        <v>0.1</v>
      </c>
      <c r="O180" s="84" t="s">
        <v>3288</v>
      </c>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132" t="s">
        <v>129</v>
      </c>
      <c r="L181" s="246" t="s">
        <v>126</v>
      </c>
      <c r="M181" s="247" t="s">
        <v>129</v>
      </c>
      <c r="N181" s="85">
        <v>0</v>
      </c>
      <c r="O181" s="84"/>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132" t="s">
        <v>126</v>
      </c>
      <c r="L182" s="246" t="s">
        <v>126</v>
      </c>
      <c r="M182" s="247" t="s">
        <v>126</v>
      </c>
      <c r="N182" s="85">
        <v>0</v>
      </c>
      <c r="O182" s="84"/>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132" t="s">
        <v>126</v>
      </c>
      <c r="L183" s="246" t="s">
        <v>126</v>
      </c>
      <c r="M183" s="247" t="s">
        <v>126</v>
      </c>
      <c r="N183" s="85">
        <v>0</v>
      </c>
      <c r="O183" s="84"/>
    </row>
    <row r="184" spans="1:15" s="4" customFormat="1" ht="25.5" x14ac:dyDescent="0.25">
      <c r="A184" s="82">
        <v>178</v>
      </c>
      <c r="B184" s="133" t="s">
        <v>293</v>
      </c>
      <c r="C184" s="133" t="s">
        <v>542</v>
      </c>
      <c r="D184" s="133" t="s">
        <v>515</v>
      </c>
      <c r="E184" s="122">
        <v>60</v>
      </c>
      <c r="F184" s="125" t="s">
        <v>576</v>
      </c>
      <c r="G184" s="140">
        <v>39</v>
      </c>
      <c r="H184" s="152">
        <v>0.1</v>
      </c>
      <c r="I184" s="133" t="s">
        <v>124</v>
      </c>
      <c r="J184" s="222">
        <v>51</v>
      </c>
      <c r="K184" s="132" t="s">
        <v>129</v>
      </c>
      <c r="L184" s="222" t="s">
        <v>129</v>
      </c>
      <c r="M184" s="259" t="s">
        <v>129</v>
      </c>
      <c r="N184" s="226">
        <v>0.1</v>
      </c>
      <c r="O184" s="84"/>
    </row>
    <row r="185" spans="1:15" s="4" customFormat="1" ht="63.7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84"/>
    </row>
    <row r="186" spans="1:15" s="4" customFormat="1" ht="25.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222" t="s">
        <v>129</v>
      </c>
      <c r="M186" s="259" t="s">
        <v>129</v>
      </c>
      <c r="N186" s="661">
        <v>0.125</v>
      </c>
      <c r="O186" s="84"/>
    </row>
    <row r="187" spans="1:15" s="4" customFormat="1" ht="25.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222" t="s">
        <v>129</v>
      </c>
      <c r="M187" s="259" t="s">
        <v>129</v>
      </c>
      <c r="N187" s="661">
        <v>0.125</v>
      </c>
      <c r="O187" s="84"/>
    </row>
    <row r="188" spans="1:15" s="4" customFormat="1" ht="25.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222" t="s">
        <v>129</v>
      </c>
      <c r="M188" s="259" t="s">
        <v>129</v>
      </c>
      <c r="N188" s="661">
        <v>0.125</v>
      </c>
      <c r="O188" s="84"/>
    </row>
    <row r="189" spans="1:15" s="4" customFormat="1" ht="25.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222" t="s">
        <v>129</v>
      </c>
      <c r="M189" s="259" t="s">
        <v>129</v>
      </c>
      <c r="N189" s="661">
        <v>0.125</v>
      </c>
      <c r="O189" s="84"/>
    </row>
    <row r="190" spans="1:15" s="4" customFormat="1" ht="25.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222" t="s">
        <v>129</v>
      </c>
      <c r="M190" s="259" t="s">
        <v>129</v>
      </c>
      <c r="N190" s="661">
        <v>0.125</v>
      </c>
      <c r="O190" s="84"/>
    </row>
    <row r="191" spans="1:15" s="4" customFormat="1" ht="25.5"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222" t="s">
        <v>129</v>
      </c>
      <c r="M191" s="259" t="s">
        <v>129</v>
      </c>
      <c r="N191" s="661">
        <v>0.125</v>
      </c>
      <c r="O191" s="84"/>
    </row>
    <row r="192" spans="1:15" s="4" customFormat="1" ht="25.5" x14ac:dyDescent="0.25">
      <c r="A192" s="82">
        <v>186</v>
      </c>
      <c r="B192" s="133" t="s">
        <v>293</v>
      </c>
      <c r="C192" s="133" t="s">
        <v>578</v>
      </c>
      <c r="D192" s="133" t="s">
        <v>354</v>
      </c>
      <c r="E192" s="122" t="s">
        <v>594</v>
      </c>
      <c r="F192" s="125" t="s">
        <v>595</v>
      </c>
      <c r="G192" s="140">
        <v>40</v>
      </c>
      <c r="H192" s="152">
        <v>0.125</v>
      </c>
      <c r="I192" s="133" t="s">
        <v>124</v>
      </c>
      <c r="J192" s="222" t="s">
        <v>596</v>
      </c>
      <c r="K192" s="132" t="s">
        <v>129</v>
      </c>
      <c r="L192" s="222" t="s">
        <v>129</v>
      </c>
      <c r="M192" s="259" t="s">
        <v>129</v>
      </c>
      <c r="N192" s="661">
        <v>0.125</v>
      </c>
      <c r="O192" s="84"/>
    </row>
    <row r="193" spans="1:15" s="4" customFormat="1" ht="25.5" x14ac:dyDescent="0.25">
      <c r="A193" s="82">
        <v>187</v>
      </c>
      <c r="B193" s="133" t="s">
        <v>293</v>
      </c>
      <c r="C193" s="133" t="s">
        <v>578</v>
      </c>
      <c r="D193" s="133" t="s">
        <v>597</v>
      </c>
      <c r="E193" s="122" t="s">
        <v>598</v>
      </c>
      <c r="F193" s="125" t="s">
        <v>599</v>
      </c>
      <c r="G193" s="140">
        <v>40</v>
      </c>
      <c r="H193" s="152">
        <v>0.125</v>
      </c>
      <c r="I193" s="133" t="s">
        <v>124</v>
      </c>
      <c r="J193" s="222" t="s">
        <v>600</v>
      </c>
      <c r="K193" s="132" t="s">
        <v>129</v>
      </c>
      <c r="L193" s="222" t="s">
        <v>129</v>
      </c>
      <c r="M193" s="259" t="s">
        <v>129</v>
      </c>
      <c r="N193" s="661">
        <v>0.125</v>
      </c>
      <c r="O193" s="84"/>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129</v>
      </c>
      <c r="L194" s="222" t="s">
        <v>129</v>
      </c>
      <c r="M194" s="259" t="s">
        <v>129</v>
      </c>
      <c r="N194" s="226">
        <v>0.1</v>
      </c>
      <c r="O194" s="84" t="s">
        <v>3289</v>
      </c>
    </row>
    <row r="195" spans="1:15" s="4" customFormat="1" ht="76.5" x14ac:dyDescent="0.25">
      <c r="A195" s="82">
        <v>189</v>
      </c>
      <c r="B195" s="133" t="s">
        <v>601</v>
      </c>
      <c r="C195" s="133" t="s">
        <v>602</v>
      </c>
      <c r="D195" s="133" t="s">
        <v>295</v>
      </c>
      <c r="E195" s="122" t="s">
        <v>606</v>
      </c>
      <c r="F195" s="125" t="s">
        <v>607</v>
      </c>
      <c r="G195" s="140" t="s">
        <v>125</v>
      </c>
      <c r="H195" s="138" t="s">
        <v>125</v>
      </c>
      <c r="I195" s="133" t="s">
        <v>166</v>
      </c>
      <c r="J195" s="222" t="s">
        <v>125</v>
      </c>
      <c r="K195" s="132" t="s">
        <v>3290</v>
      </c>
      <c r="L195" s="223" t="s">
        <v>125</v>
      </c>
      <c r="M195" s="132" t="s">
        <v>3290</v>
      </c>
      <c r="N195" s="85">
        <v>0</v>
      </c>
      <c r="O195" s="84"/>
    </row>
    <row r="196" spans="1:15" s="4" customFormat="1" ht="76.5" x14ac:dyDescent="0.25">
      <c r="A196" s="82">
        <v>190</v>
      </c>
      <c r="B196" s="133" t="s">
        <v>601</v>
      </c>
      <c r="C196" s="133" t="s">
        <v>602</v>
      </c>
      <c r="D196" s="133" t="s">
        <v>603</v>
      </c>
      <c r="E196" s="122">
        <v>63</v>
      </c>
      <c r="F196" s="125" t="s">
        <v>608</v>
      </c>
      <c r="G196" s="140" t="s">
        <v>125</v>
      </c>
      <c r="H196" s="138" t="s">
        <v>125</v>
      </c>
      <c r="I196" s="133" t="s">
        <v>177</v>
      </c>
      <c r="J196" s="222" t="s">
        <v>125</v>
      </c>
      <c r="K196" s="132" t="s">
        <v>129</v>
      </c>
      <c r="L196" s="223" t="s">
        <v>125</v>
      </c>
      <c r="M196" s="247" t="s">
        <v>129</v>
      </c>
      <c r="N196" s="85">
        <v>0</v>
      </c>
      <c r="O196" s="84"/>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84"/>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661">
        <v>2.86E-2</v>
      </c>
      <c r="O198" s="84"/>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661">
        <v>2.86E-2</v>
      </c>
      <c r="O199" s="84"/>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661">
        <v>2.86E-2</v>
      </c>
      <c r="O200" s="84"/>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661">
        <v>2.86E-2</v>
      </c>
      <c r="O201" s="84"/>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126</v>
      </c>
      <c r="N202" s="226">
        <v>0</v>
      </c>
      <c r="O202" s="84"/>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26">
        <v>0</v>
      </c>
      <c r="O203" s="84"/>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26">
        <v>0</v>
      </c>
      <c r="O204" s="84"/>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26">
        <v>0</v>
      </c>
      <c r="O205" s="84"/>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26">
        <v>0</v>
      </c>
      <c r="O206" s="84"/>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84"/>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26">
        <v>0</v>
      </c>
      <c r="O208" s="84"/>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26">
        <v>0</v>
      </c>
      <c r="O209" s="84"/>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129</v>
      </c>
      <c r="N210" s="661">
        <v>2.86E-2</v>
      </c>
      <c r="O210" s="84"/>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129</v>
      </c>
      <c r="N211" s="661">
        <v>2.86E-2</v>
      </c>
      <c r="O211" s="84"/>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132" t="s">
        <v>3291</v>
      </c>
      <c r="L212" s="223" t="s">
        <v>125</v>
      </c>
      <c r="M212" s="132" t="s">
        <v>3291</v>
      </c>
      <c r="N212" s="85">
        <v>0</v>
      </c>
      <c r="O212" s="84"/>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129</v>
      </c>
      <c r="L213" s="222" t="s">
        <v>129</v>
      </c>
      <c r="M213" s="259" t="s">
        <v>129</v>
      </c>
      <c r="N213" s="229">
        <v>0</v>
      </c>
      <c r="O213" s="123"/>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129</v>
      </c>
      <c r="L214" s="222" t="s">
        <v>129</v>
      </c>
      <c r="M214" s="259" t="s">
        <v>129</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129</v>
      </c>
      <c r="L215" s="222" t="s">
        <v>129</v>
      </c>
      <c r="M215" s="259" t="s">
        <v>129</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129</v>
      </c>
      <c r="L216" s="222" t="s">
        <v>129</v>
      </c>
      <c r="M216" s="259" t="s">
        <v>129</v>
      </c>
      <c r="N216" s="85">
        <v>0</v>
      </c>
      <c r="O216" s="84"/>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2" t="s">
        <v>129</v>
      </c>
      <c r="L217" s="223" t="s">
        <v>125</v>
      </c>
      <c r="M217" s="259" t="s">
        <v>129</v>
      </c>
      <c r="N217" s="85">
        <v>0</v>
      </c>
      <c r="O217" s="84"/>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129</v>
      </c>
      <c r="L218" s="223" t="s">
        <v>125</v>
      </c>
      <c r="M218" s="259" t="s">
        <v>129</v>
      </c>
      <c r="N218" s="85">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259" t="s">
        <v>126</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259" t="s">
        <v>126</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259" t="s">
        <v>126</v>
      </c>
      <c r="N221" s="85">
        <v>0</v>
      </c>
      <c r="O221" s="84"/>
    </row>
    <row r="222" spans="1:15" s="4" customFormat="1" ht="38.25" x14ac:dyDescent="0.25">
      <c r="A222" s="82">
        <v>216</v>
      </c>
      <c r="B222" s="133" t="s">
        <v>601</v>
      </c>
      <c r="C222" s="133" t="s">
        <v>664</v>
      </c>
      <c r="D222" s="133" t="s">
        <v>354</v>
      </c>
      <c r="E222" s="122" t="s">
        <v>665</v>
      </c>
      <c r="F222" s="125" t="s">
        <v>666</v>
      </c>
      <c r="G222" s="140" t="s">
        <v>125</v>
      </c>
      <c r="H222" s="138" t="s">
        <v>125</v>
      </c>
      <c r="I222" s="133" t="s">
        <v>265</v>
      </c>
      <c r="J222" s="222">
        <v>55</v>
      </c>
      <c r="K222" s="132" t="s">
        <v>1122</v>
      </c>
      <c r="L222" s="141" t="s">
        <v>191</v>
      </c>
      <c r="M222" s="137" t="s">
        <v>191</v>
      </c>
      <c r="N222" s="85">
        <v>0</v>
      </c>
      <c r="O222" s="84"/>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132" t="s">
        <v>126</v>
      </c>
      <c r="L223" s="222" t="s">
        <v>126</v>
      </c>
      <c r="M223" s="259" t="s">
        <v>126</v>
      </c>
      <c r="N223" s="226">
        <v>0</v>
      </c>
      <c r="O223" s="84" t="s">
        <v>1244</v>
      </c>
    </row>
    <row r="224" spans="1:15" s="4" customFormat="1" ht="76.5" x14ac:dyDescent="0.25">
      <c r="A224" s="82">
        <v>218</v>
      </c>
      <c r="B224" s="133" t="s">
        <v>601</v>
      </c>
      <c r="C224" s="133" t="s">
        <v>602</v>
      </c>
      <c r="D224" s="133" t="s">
        <v>634</v>
      </c>
      <c r="E224" s="122">
        <v>68</v>
      </c>
      <c r="F224" s="125" t="s">
        <v>670</v>
      </c>
      <c r="G224" s="140">
        <v>44</v>
      </c>
      <c r="H224" s="152">
        <v>0.1</v>
      </c>
      <c r="I224" s="133" t="s">
        <v>124</v>
      </c>
      <c r="J224" s="222">
        <v>57</v>
      </c>
      <c r="K224" s="132" t="s">
        <v>129</v>
      </c>
      <c r="L224" s="222" t="s">
        <v>129</v>
      </c>
      <c r="M224" s="259" t="s">
        <v>129</v>
      </c>
      <c r="N224" s="226">
        <v>0.1</v>
      </c>
      <c r="O224" s="84" t="s">
        <v>3292</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59" t="s">
        <v>129</v>
      </c>
      <c r="N225" s="226">
        <v>0.1</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59" t="s">
        <v>129</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59" t="s">
        <v>129</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59" t="s">
        <v>129</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132">
        <v>0</v>
      </c>
      <c r="L229" s="577">
        <v>0</v>
      </c>
      <c r="M229" s="62">
        <v>0</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132">
        <v>0</v>
      </c>
      <c r="L230" s="320">
        <v>0</v>
      </c>
      <c r="M230" s="48">
        <v>0</v>
      </c>
      <c r="N230" s="85">
        <v>0</v>
      </c>
      <c r="O230" s="84"/>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132" t="s">
        <v>129</v>
      </c>
      <c r="L231" s="222" t="s">
        <v>135</v>
      </c>
      <c r="M231" s="259" t="s">
        <v>129</v>
      </c>
      <c r="N231" s="85">
        <v>0</v>
      </c>
      <c r="O231" s="84"/>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129</v>
      </c>
      <c r="L232" s="222" t="s">
        <v>129</v>
      </c>
      <c r="M232" s="259" t="s">
        <v>129</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129</v>
      </c>
      <c r="L233" s="222" t="s">
        <v>129</v>
      </c>
      <c r="M233" s="259" t="s">
        <v>129</v>
      </c>
      <c r="N233" s="85">
        <v>0</v>
      </c>
      <c r="O233" s="8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t="s">
        <v>129</v>
      </c>
      <c r="L234" s="222" t="s">
        <v>129</v>
      </c>
      <c r="M234" s="259" t="s">
        <v>129</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222" t="s">
        <v>129</v>
      </c>
      <c r="M236" s="259"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222" t="s">
        <v>126</v>
      </c>
      <c r="M237" s="259"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222" t="s">
        <v>126</v>
      </c>
      <c r="M238" s="259" t="s">
        <v>126</v>
      </c>
      <c r="N238" s="85">
        <v>0</v>
      </c>
      <c r="O238" s="84"/>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t="s">
        <v>125</v>
      </c>
      <c r="M239" s="259"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t="s">
        <v>125</v>
      </c>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t="s">
        <v>125</v>
      </c>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t="s">
        <v>125</v>
      </c>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125</v>
      </c>
      <c r="M243" s="259" t="s">
        <v>129</v>
      </c>
      <c r="N243" s="85">
        <v>0</v>
      </c>
      <c r="O243" s="84" t="s">
        <v>1247</v>
      </c>
    </row>
    <row r="244" spans="1:15" s="4" customFormat="1" ht="38.25"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t="s">
        <v>125</v>
      </c>
      <c r="M244" s="259" t="s">
        <v>129</v>
      </c>
      <c r="N244" s="85">
        <v>0</v>
      </c>
      <c r="O244" s="84"/>
    </row>
    <row r="245" spans="1:15" s="4" customFormat="1" ht="38.25" x14ac:dyDescent="0.25">
      <c r="A245" s="82">
        <v>239</v>
      </c>
      <c r="B245" s="133" t="s">
        <v>601</v>
      </c>
      <c r="C245" s="133" t="s">
        <v>664</v>
      </c>
      <c r="D245" s="133" t="s">
        <v>712</v>
      </c>
      <c r="E245" s="122">
        <v>76</v>
      </c>
      <c r="F245" s="125" t="s">
        <v>713</v>
      </c>
      <c r="G245" s="1422">
        <v>46</v>
      </c>
      <c r="H245" s="152">
        <v>0.1</v>
      </c>
      <c r="I245" s="133" t="s">
        <v>177</v>
      </c>
      <c r="J245" s="222" t="s">
        <v>125</v>
      </c>
      <c r="K245" s="132" t="s">
        <v>129</v>
      </c>
      <c r="L245" s="223" t="s">
        <v>125</v>
      </c>
      <c r="M245" s="259" t="s">
        <v>129</v>
      </c>
      <c r="N245" s="226">
        <v>0.1</v>
      </c>
      <c r="O245" s="84"/>
    </row>
    <row r="246" spans="1:15" s="4" customFormat="1" ht="38.25"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259" t="s">
        <v>129</v>
      </c>
      <c r="N246" s="85">
        <v>0</v>
      </c>
      <c r="O246" s="84"/>
    </row>
    <row r="247" spans="1:15" s="4" customFormat="1" ht="38.25"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259" t="s">
        <v>129</v>
      </c>
      <c r="N247" s="85">
        <v>0</v>
      </c>
      <c r="O247" s="84"/>
    </row>
    <row r="248" spans="1:15" s="4" customFormat="1" ht="38.25"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259" t="s">
        <v>126</v>
      </c>
      <c r="N248" s="85">
        <v>0</v>
      </c>
      <c r="O248" s="84"/>
    </row>
    <row r="249" spans="1:15" s="4" customFormat="1" ht="38.25"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259" t="s">
        <v>126</v>
      </c>
      <c r="N249" s="85">
        <v>0</v>
      </c>
      <c r="O249" s="84"/>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132" t="s">
        <v>126</v>
      </c>
      <c r="L250" s="222" t="s">
        <v>129</v>
      </c>
      <c r="M250" s="259" t="s">
        <v>126</v>
      </c>
      <c r="N250" s="226">
        <v>0</v>
      </c>
      <c r="O250" s="84" t="s">
        <v>2387</v>
      </c>
    </row>
    <row r="251" spans="1:15" s="4" customFormat="1" ht="38.25" x14ac:dyDescent="0.25">
      <c r="A251" s="82">
        <v>245</v>
      </c>
      <c r="B251" s="133" t="s">
        <v>601</v>
      </c>
      <c r="C251" s="133" t="s">
        <v>664</v>
      </c>
      <c r="D251" s="133" t="s">
        <v>712</v>
      </c>
      <c r="E251" s="122" t="s">
        <v>723</v>
      </c>
      <c r="F251" s="125" t="s">
        <v>724</v>
      </c>
      <c r="G251" s="1422"/>
      <c r="H251" s="138" t="s">
        <v>125</v>
      </c>
      <c r="I251" s="133" t="s">
        <v>177</v>
      </c>
      <c r="J251" s="222" t="s">
        <v>609</v>
      </c>
      <c r="K251" s="132" t="s">
        <v>434</v>
      </c>
      <c r="L251" s="222" t="s">
        <v>129</v>
      </c>
      <c r="M251" s="259" t="s">
        <v>126</v>
      </c>
      <c r="N251" s="85">
        <v>0</v>
      </c>
      <c r="O251" s="84"/>
    </row>
    <row r="252" spans="1:15" s="4" customFormat="1" ht="38.25" x14ac:dyDescent="0.25">
      <c r="A252" s="82">
        <v>246</v>
      </c>
      <c r="B252" s="133" t="s">
        <v>601</v>
      </c>
      <c r="C252" s="133" t="s">
        <v>664</v>
      </c>
      <c r="D252" s="133" t="s">
        <v>712</v>
      </c>
      <c r="E252" s="122" t="s">
        <v>725</v>
      </c>
      <c r="F252" s="125" t="s">
        <v>726</v>
      </c>
      <c r="G252" s="1422"/>
      <c r="H252" s="138" t="s">
        <v>125</v>
      </c>
      <c r="I252" s="133" t="s">
        <v>177</v>
      </c>
      <c r="J252" s="222" t="s">
        <v>727</v>
      </c>
      <c r="K252" s="132" t="s">
        <v>434</v>
      </c>
      <c r="L252" s="222" t="s">
        <v>129</v>
      </c>
      <c r="M252" s="259" t="s">
        <v>126</v>
      </c>
      <c r="N252" s="85">
        <v>0</v>
      </c>
      <c r="O252" s="84"/>
    </row>
    <row r="253" spans="1:15" s="4" customFormat="1" ht="38.25" x14ac:dyDescent="0.25">
      <c r="A253" s="82">
        <v>247</v>
      </c>
      <c r="B253" s="133" t="s">
        <v>601</v>
      </c>
      <c r="C253" s="133" t="s">
        <v>664</v>
      </c>
      <c r="D253" s="133" t="s">
        <v>712</v>
      </c>
      <c r="E253" s="122" t="s">
        <v>728</v>
      </c>
      <c r="F253" s="125" t="s">
        <v>729</v>
      </c>
      <c r="G253" s="1422"/>
      <c r="H253" s="138" t="s">
        <v>125</v>
      </c>
      <c r="I253" s="133" t="s">
        <v>177</v>
      </c>
      <c r="J253" s="222" t="s">
        <v>730</v>
      </c>
      <c r="K253" s="132" t="s">
        <v>434</v>
      </c>
      <c r="L253" s="222" t="s">
        <v>129</v>
      </c>
      <c r="M253" s="259" t="s">
        <v>126</v>
      </c>
      <c r="N253" s="85">
        <v>0</v>
      </c>
      <c r="O253" s="84"/>
    </row>
    <row r="254" spans="1:15" s="4" customFormat="1" ht="38.25" x14ac:dyDescent="0.25">
      <c r="A254" s="82">
        <v>248</v>
      </c>
      <c r="B254" s="133" t="s">
        <v>601</v>
      </c>
      <c r="C254" s="133" t="s">
        <v>664</v>
      </c>
      <c r="D254" s="133" t="s">
        <v>712</v>
      </c>
      <c r="E254" s="122" t="s">
        <v>731</v>
      </c>
      <c r="F254" s="125" t="s">
        <v>732</v>
      </c>
      <c r="G254" s="1405"/>
      <c r="H254" s="138" t="s">
        <v>125</v>
      </c>
      <c r="I254" s="133" t="s">
        <v>177</v>
      </c>
      <c r="J254" s="222" t="s">
        <v>733</v>
      </c>
      <c r="K254" s="132" t="s">
        <v>434</v>
      </c>
      <c r="L254" s="222" t="s">
        <v>129</v>
      </c>
      <c r="M254" s="259" t="s">
        <v>126</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222" t="s">
        <v>129</v>
      </c>
      <c r="M255" s="259" t="s">
        <v>129</v>
      </c>
      <c r="N255" s="226">
        <v>0.1</v>
      </c>
      <c r="O255" s="84"/>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222" t="s">
        <v>129</v>
      </c>
      <c r="M256" s="259" t="s">
        <v>129</v>
      </c>
      <c r="N256" s="226">
        <v>0.1</v>
      </c>
      <c r="O256" s="84"/>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129</v>
      </c>
      <c r="L257" s="222" t="s">
        <v>129</v>
      </c>
      <c r="M257" s="259" t="s">
        <v>129</v>
      </c>
      <c r="N257" s="226">
        <v>0.1</v>
      </c>
      <c r="O257" s="84"/>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6">
        <v>0.11</v>
      </c>
      <c r="L258" s="341">
        <v>9.2999999999999999E-2</v>
      </c>
      <c r="M258" s="326" t="s">
        <v>3293</v>
      </c>
      <c r="N258" s="256">
        <v>0.2</v>
      </c>
      <c r="O258" s="84"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132"/>
      <c r="L259" s="465">
        <v>1714</v>
      </c>
      <c r="M259" s="45">
        <v>1714</v>
      </c>
      <c r="N259" s="85">
        <v>0</v>
      </c>
      <c r="O259" s="84"/>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132">
        <v>1686</v>
      </c>
      <c r="L260" s="465">
        <v>1889</v>
      </c>
      <c r="M260" s="45">
        <v>1889</v>
      </c>
      <c r="N260" s="85">
        <v>0</v>
      </c>
      <c r="O260" s="84"/>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132" t="s">
        <v>135</v>
      </c>
      <c r="L261" s="222" t="s">
        <v>135</v>
      </c>
      <c r="M261" s="259"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132" t="s">
        <v>129</v>
      </c>
      <c r="L262" s="222" t="s">
        <v>129</v>
      </c>
      <c r="M262" s="259" t="s">
        <v>129</v>
      </c>
      <c r="N262" s="1535">
        <v>0.3</v>
      </c>
      <c r="O262" s="84"/>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132" t="s">
        <v>126</v>
      </c>
      <c r="L263" s="222" t="s">
        <v>126</v>
      </c>
      <c r="M263" s="259" t="s">
        <v>126</v>
      </c>
      <c r="N263" s="1536"/>
      <c r="O263" s="84"/>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132" t="s">
        <v>126</v>
      </c>
      <c r="L264" s="222" t="s">
        <v>126</v>
      </c>
      <c r="M264" s="259" t="s">
        <v>126</v>
      </c>
      <c r="N264" s="1535">
        <v>0.3</v>
      </c>
      <c r="O264" s="84"/>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132" t="s">
        <v>129</v>
      </c>
      <c r="L265" s="222" t="s">
        <v>129</v>
      </c>
      <c r="M265" s="259" t="s">
        <v>129</v>
      </c>
      <c r="N265" s="1536"/>
      <c r="O265" s="84"/>
    </row>
    <row r="1047963" ht="15" customHeight="1" x14ac:dyDescent="0.25"/>
  </sheetData>
  <sheetProtection formatCells="0" formatColumns="0" formatRows="0" insertColumns="0" insertHyperlinks="0"/>
  <mergeCells count="36">
    <mergeCell ref="G264:G265"/>
    <mergeCell ref="H264:H265"/>
    <mergeCell ref="N264:N265"/>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45:G249"/>
    <mergeCell ref="G250:G254"/>
    <mergeCell ref="G262:G263"/>
    <mergeCell ref="H262:H263"/>
    <mergeCell ref="N262:N263"/>
  </mergeCells>
  <dataValidations count="8">
    <dataValidation type="list" allowBlank="1" showInputMessage="1" showErrorMessage="1" sqref="N258" xr:uid="{5E5E498B-D280-45DA-BF89-65172B3346F7}">
      <formula1>"0%,20%"</formula1>
    </dataValidation>
    <dataValidation type="list" allowBlank="1" showInputMessage="1" showErrorMessage="1" sqref="N131" xr:uid="{13A7CFA6-E3C3-43BE-B2CF-F8999996D5D8}">
      <formula1>"0%,30%"</formula1>
    </dataValidation>
    <dataValidation type="list" allowBlank="1" showInputMessage="1" showErrorMessage="1" sqref="N100" xr:uid="{30B146E5-3451-4287-B65D-2634CDE0921C}">
      <formula1>"0%,20%,39%,50%"</formula1>
    </dataValidation>
    <dataValidation type="whole" allowBlank="1" showInputMessage="1" showErrorMessage="1" sqref="I130 L231 L185:M185 L235:M235 M197 L130:M130 L259:M261 L142 L114:M114" xr:uid="{ADBFEE8F-A889-4624-8681-86E37ABBCC74}">
      <formula1>0</formula1>
      <formula2>10000000</formula2>
    </dataValidation>
    <dataValidation type="list" allowBlank="1" showInputMessage="1" showErrorMessage="1" sqref="L94:M97 L114:M114" xr:uid="{F2B5E3D9-AD0C-42B3-860F-5EA6DCC6E7C0}">
      <formula1>"SI,NO,NO APLICA"</formula1>
    </dataValidation>
    <dataValidation type="list" allowBlank="1" showInputMessage="1" showErrorMessage="1" sqref="I129 L213:L216 L184:M184 L150:M150 L236:L238 L69:M69 L144:M144 M231:M234 L57:M57 L256:L257 L45:M55 L129:M129 L21 L152:L154 L65:M65 L163:M163 L166:M167 M223:M228 L223:L224 L36:L37 M164:M165 L186:M194 L262:M265 L161:M161 L87:M92 M236:M245 M7:M9" xr:uid="{58AC6B9F-65B4-4FCB-84F0-1D905EC2C824}">
      <formula1>"SI,NO"</formula1>
    </dataValidation>
    <dataValidation type="list" allowBlank="1" showInputMessage="1" showErrorMessage="1" sqref="L98:M98 M134:M139 M100:M101 L135:L139 L101 M160 M154:M155 L103:M113" xr:uid="{60A73B7A-69BD-40BE-BCA8-9EDD8F96870F}">
      <formula1>"SI,NO,NO APLICA,VACIO"</formula1>
    </dataValidation>
    <dataValidation type="list" allowBlank="1" showInputMessage="1" showErrorMessage="1" sqref="L232:L234 M152:M153 L63:M63 M156:M159 L169 M180:M183 M140 M59 L147:L149 M73 L181:L183 M66 L160 L99:M99 M36:M37 M196 L39:M41 M177 L121:L128 M71 M198:M211 M246:M257 L157:L158 L250:L255 L178:L179 M213:M221" xr:uid="{F798EE79-520A-459D-B3ED-5311DCFDECFD}">
      <formula1>"SI,NO,VACIO"</formula1>
    </dataValidation>
  </dataValidations>
  <hyperlinks>
    <hyperlink ref="O35" r:id="rId1" display="https://secretariageneral.gov.co/sites/default/files/instrumentos_gestion_informacion/pgd_v5_2021-2021.pdf" xr:uid="{15C881B9-508F-4337-9CBB-7E5EB078C522}"/>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dimension ref="A1:V91"/>
  <sheetViews>
    <sheetView showGridLines="0" topLeftCell="A25" zoomScale="75" zoomScaleNormal="7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1.42578125" style="198" bestFit="1" customWidth="1"/>
    <col min="5" max="5" width="11.42578125" style="198" bestFit="1"/>
    <col min="6" max="6" width="20.5703125" style="198" customWidth="1"/>
    <col min="7" max="7" width="11.42578125" style="198" bestFit="1"/>
    <col min="8" max="8" width="13.140625" style="198" bestFit="1" customWidth="1"/>
    <col min="9" max="10" width="14.7109375" style="198" customWidth="1"/>
    <col min="11" max="11" width="29.1406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79.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25.5"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3">
        <f>+'1029 CONT. Ver.'!N7</f>
        <v>0.4</v>
      </c>
      <c r="Q2" s="301" t="s">
        <v>778</v>
      </c>
      <c r="R2" s="119" t="s">
        <v>1071</v>
      </c>
      <c r="S2" s="119" t="s">
        <v>1070</v>
      </c>
      <c r="T2" s="119" t="s">
        <v>1129</v>
      </c>
      <c r="U2" s="119" t="s">
        <v>780</v>
      </c>
      <c r="V2" s="119" t="s">
        <v>1590</v>
      </c>
    </row>
    <row r="3" spans="1:22" ht="25.5" customHeight="1" x14ac:dyDescent="0.25">
      <c r="A3" s="1426"/>
      <c r="B3" s="1429"/>
      <c r="C3" s="1461"/>
      <c r="D3" s="1458"/>
      <c r="E3" s="1447"/>
      <c r="F3" s="1444"/>
      <c r="G3" s="1504"/>
      <c r="H3" s="1507"/>
      <c r="I3" s="1500"/>
      <c r="J3" s="1500"/>
      <c r="K3" s="26" t="s">
        <v>784</v>
      </c>
      <c r="L3" s="26" t="s">
        <v>785</v>
      </c>
      <c r="M3" s="20">
        <v>0.4</v>
      </c>
      <c r="N3" s="162">
        <f>+M3*G2*C2</f>
        <v>3.5999999999999997E-2</v>
      </c>
      <c r="O3" s="163">
        <f>+'1029 CONT. Ver.'!N11</f>
        <v>0.4</v>
      </c>
      <c r="Q3" s="301" t="s">
        <v>786</v>
      </c>
      <c r="R3" s="119" t="s">
        <v>1260</v>
      </c>
      <c r="S3" s="119" t="s">
        <v>1260</v>
      </c>
      <c r="T3" s="119" t="s">
        <v>1977</v>
      </c>
      <c r="U3" s="119" t="s">
        <v>2585</v>
      </c>
      <c r="V3" s="119" t="s">
        <v>1692</v>
      </c>
    </row>
    <row r="4" spans="1:22" ht="25.5" customHeight="1" x14ac:dyDescent="0.25">
      <c r="A4" s="1426"/>
      <c r="B4" s="1429"/>
      <c r="C4" s="1461"/>
      <c r="D4" s="1458"/>
      <c r="E4" s="1447"/>
      <c r="F4" s="1444"/>
      <c r="G4" s="1504"/>
      <c r="H4" s="1507"/>
      <c r="I4" s="1500"/>
      <c r="J4" s="1500"/>
      <c r="K4" s="26" t="s">
        <v>789</v>
      </c>
      <c r="L4" s="26" t="s">
        <v>790</v>
      </c>
      <c r="M4" s="20">
        <v>0.05</v>
      </c>
      <c r="N4" s="162">
        <f>+M4*G2*C2</f>
        <v>4.4999999999999997E-3</v>
      </c>
      <c r="O4" s="163">
        <f>+'1029 CONT. Ver.'!N17</f>
        <v>0.05</v>
      </c>
      <c r="Q4" s="301" t="s">
        <v>791</v>
      </c>
      <c r="R4" s="119" t="s">
        <v>2093</v>
      </c>
      <c r="S4" s="119" t="s">
        <v>1597</v>
      </c>
      <c r="T4" s="119" t="s">
        <v>3222</v>
      </c>
      <c r="U4" s="119" t="s">
        <v>2093</v>
      </c>
      <c r="V4" s="119" t="s">
        <v>2215</v>
      </c>
    </row>
    <row r="5" spans="1:22" ht="25.5" customHeight="1" thickBot="1" x14ac:dyDescent="0.3">
      <c r="A5" s="1426"/>
      <c r="B5" s="1429"/>
      <c r="C5" s="1461"/>
      <c r="D5" s="1458"/>
      <c r="E5" s="1447"/>
      <c r="F5" s="1444"/>
      <c r="G5" s="1504"/>
      <c r="H5" s="1507"/>
      <c r="I5" s="1500"/>
      <c r="J5" s="1500"/>
      <c r="K5" s="101" t="s">
        <v>797</v>
      </c>
      <c r="L5" s="101" t="s">
        <v>798</v>
      </c>
      <c r="M5" s="164">
        <v>0.15</v>
      </c>
      <c r="N5" s="165">
        <f>+M5*G2*C2</f>
        <v>1.35E-2</v>
      </c>
      <c r="O5" s="166">
        <f>+'1029 CONT. Ver.'!N20</f>
        <v>0.15</v>
      </c>
      <c r="Q5" s="301" t="s">
        <v>799</v>
      </c>
      <c r="R5" s="118">
        <v>0.53964285714285709</v>
      </c>
      <c r="S5" s="118">
        <v>0.64836734693877551</v>
      </c>
      <c r="T5" s="118">
        <v>0.60250000000000004</v>
      </c>
      <c r="U5" s="118">
        <v>0.79017630156831464</v>
      </c>
      <c r="V5" s="301">
        <f>+D91</f>
        <v>0.91032963543328016</v>
      </c>
    </row>
    <row r="6" spans="1:22" ht="25.5"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25.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+'1029 CONT. Ver.'!N21</f>
        <v>0.1</v>
      </c>
    </row>
    <row r="8" spans="1:22" ht="25.5" customHeight="1" x14ac:dyDescent="0.25">
      <c r="A8" s="1426"/>
      <c r="B8" s="1429"/>
      <c r="C8" s="1461"/>
      <c r="D8" s="1458"/>
      <c r="E8" s="1441"/>
      <c r="F8" s="1444"/>
      <c r="G8" s="1504"/>
      <c r="H8" s="1507"/>
      <c r="I8" s="1500"/>
      <c r="J8" s="1500"/>
      <c r="K8" s="26" t="s">
        <v>805</v>
      </c>
      <c r="L8" s="26" t="s">
        <v>806</v>
      </c>
      <c r="M8" s="20">
        <v>0.2</v>
      </c>
      <c r="N8" s="162">
        <f>+M8*G$7*C$2</f>
        <v>2.0999999999999998E-2</v>
      </c>
      <c r="O8" s="163">
        <f>+'1029 CONT. Ver.'!N36</f>
        <v>0.2</v>
      </c>
    </row>
    <row r="9" spans="1:22" ht="25.5" customHeight="1" x14ac:dyDescent="0.25">
      <c r="A9" s="1426"/>
      <c r="B9" s="1429"/>
      <c r="C9" s="1461"/>
      <c r="D9" s="1458"/>
      <c r="E9" s="1441"/>
      <c r="F9" s="1444"/>
      <c r="G9" s="1504"/>
      <c r="H9" s="1507"/>
      <c r="I9" s="1500"/>
      <c r="J9" s="1500"/>
      <c r="K9" s="26" t="s">
        <v>807</v>
      </c>
      <c r="L9" s="26" t="s">
        <v>808</v>
      </c>
      <c r="M9" s="20">
        <v>0.4</v>
      </c>
      <c r="N9" s="162">
        <f>+M9*G$7*C$2</f>
        <v>4.1999999999999996E-2</v>
      </c>
      <c r="O9" s="163">
        <f>+'1029 CONT. Ver.'!N38</f>
        <v>0.4</v>
      </c>
    </row>
    <row r="10" spans="1:22" ht="25.5" customHeight="1" thickBot="1" x14ac:dyDescent="0.3">
      <c r="A10" s="1426"/>
      <c r="B10" s="1429"/>
      <c r="C10" s="1461"/>
      <c r="D10" s="1458"/>
      <c r="E10" s="1441"/>
      <c r="F10" s="1444"/>
      <c r="G10" s="1504"/>
      <c r="H10" s="1507"/>
      <c r="I10" s="1500"/>
      <c r="J10" s="1500"/>
      <c r="K10" s="101" t="s">
        <v>809</v>
      </c>
      <c r="L10" s="101" t="s">
        <v>810</v>
      </c>
      <c r="M10" s="164">
        <v>0.3</v>
      </c>
      <c r="N10" s="165">
        <f>+M10*G$7*C$2</f>
        <v>3.15E-2</v>
      </c>
      <c r="O10" s="166">
        <f>+'1029 CONT. Ver.'!N43</f>
        <v>0.3</v>
      </c>
    </row>
    <row r="11" spans="1:22" ht="25.5"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25.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+'1029 CONT. Ver.'!N57</f>
        <v>0.1</v>
      </c>
    </row>
    <row r="13" spans="1:22" ht="25.5" customHeight="1" x14ac:dyDescent="0.25">
      <c r="A13" s="1426"/>
      <c r="B13" s="1429"/>
      <c r="C13" s="1461"/>
      <c r="D13" s="1458"/>
      <c r="E13" s="1447"/>
      <c r="F13" s="1444"/>
      <c r="G13" s="1504"/>
      <c r="H13" s="1507"/>
      <c r="I13" s="1500"/>
      <c r="J13" s="1500"/>
      <c r="K13" s="26" t="s">
        <v>814</v>
      </c>
      <c r="L13" s="26" t="s">
        <v>815</v>
      </c>
      <c r="M13" s="20">
        <v>0.1</v>
      </c>
      <c r="N13" s="162">
        <f>+M13*G$12*C$2</f>
        <v>1.0499999999999999E-2</v>
      </c>
      <c r="O13" s="163">
        <f>+'1029 CONT. Ver.'!N59</f>
        <v>0.1</v>
      </c>
    </row>
    <row r="14" spans="1:22" ht="25.5" customHeight="1" x14ac:dyDescent="0.25">
      <c r="A14" s="1426"/>
      <c r="B14" s="1429"/>
      <c r="C14" s="1461"/>
      <c r="D14" s="1458"/>
      <c r="E14" s="1447"/>
      <c r="F14" s="1444"/>
      <c r="G14" s="1504"/>
      <c r="H14" s="1507"/>
      <c r="I14" s="1500"/>
      <c r="J14" s="1500"/>
      <c r="K14" s="26" t="s">
        <v>816</v>
      </c>
      <c r="L14" s="26" t="s">
        <v>817</v>
      </c>
      <c r="M14" s="20">
        <v>0.5</v>
      </c>
      <c r="N14" s="162">
        <f>+M14*G$12*C$2</f>
        <v>5.2499999999999998E-2</v>
      </c>
      <c r="O14" s="163">
        <f>+'1029 CONT. Ver.'!N61</f>
        <v>0.5</v>
      </c>
    </row>
    <row r="15" spans="1:22" ht="25.5" customHeight="1" thickBot="1" x14ac:dyDescent="0.3">
      <c r="A15" s="1426"/>
      <c r="B15" s="1429"/>
      <c r="C15" s="1461"/>
      <c r="D15" s="1458"/>
      <c r="E15" s="1447"/>
      <c r="F15" s="1444"/>
      <c r="G15" s="1504"/>
      <c r="H15" s="1507"/>
      <c r="I15" s="1500"/>
      <c r="J15" s="1500"/>
      <c r="K15" s="101" t="s">
        <v>818</v>
      </c>
      <c r="L15" s="101" t="s">
        <v>819</v>
      </c>
      <c r="M15" s="164">
        <v>0.3</v>
      </c>
      <c r="N15" s="165">
        <f>+M15*G$12*C$2</f>
        <v>3.15E-2</v>
      </c>
      <c r="O15" s="166">
        <f>+'1029 CONT. Ver.'!N63</f>
        <v>0.3</v>
      </c>
    </row>
    <row r="16" spans="1:22" ht="25.5"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25.5" customHeight="1" x14ac:dyDescent="0.25">
      <c r="A17" s="1449">
        <v>2</v>
      </c>
      <c r="B17" s="1451" t="s">
        <v>820</v>
      </c>
      <c r="C17" s="1454">
        <v>0.55000000000000004</v>
      </c>
      <c r="D17" s="1457">
        <f>+(G17*J17)+(G21*J21)+(G27*J27)+(G31*J31)+(G38*J38)+(G46*J46)+(G54*J54)</f>
        <v>0.91858552631578949</v>
      </c>
      <c r="E17" s="1440" t="s">
        <v>821</v>
      </c>
      <c r="F17" s="1443" t="s">
        <v>294</v>
      </c>
      <c r="G17" s="1503">
        <v>0.15</v>
      </c>
      <c r="H17" s="1506">
        <f>+M20</f>
        <v>1</v>
      </c>
      <c r="I17" s="1509">
        <f>+O20</f>
        <v>0.7203947368421052</v>
      </c>
      <c r="J17" s="1512">
        <f>+I17/H17</f>
        <v>0.7203947368421052</v>
      </c>
      <c r="K17" s="25" t="s">
        <v>822</v>
      </c>
      <c r="L17" s="25" t="s">
        <v>804</v>
      </c>
      <c r="M17" s="167">
        <v>0.1</v>
      </c>
      <c r="N17" s="168">
        <f>+M17*G$17*C$17</f>
        <v>8.2500000000000004E-3</v>
      </c>
      <c r="O17" s="169">
        <f>+'1029 CONT. Ver.'!N65</f>
        <v>0.1</v>
      </c>
    </row>
    <row r="18" spans="1:15" ht="25.5" customHeight="1" x14ac:dyDescent="0.25">
      <c r="A18" s="1441"/>
      <c r="B18" s="1452"/>
      <c r="C18" s="1455"/>
      <c r="D18" s="1458"/>
      <c r="E18" s="1441"/>
      <c r="F18" s="1444"/>
      <c r="G18" s="1504"/>
      <c r="H18" s="1507"/>
      <c r="I18" s="1510"/>
      <c r="J18" s="1513"/>
      <c r="K18" s="26" t="s">
        <v>823</v>
      </c>
      <c r="L18" s="26" t="s">
        <v>824</v>
      </c>
      <c r="M18" s="22">
        <v>0.05</v>
      </c>
      <c r="N18" s="21">
        <f>+M18*G$17*C$17</f>
        <v>4.1250000000000002E-3</v>
      </c>
      <c r="O18" s="170">
        <f>+'1029 CONT. Ver.'!N66</f>
        <v>0.05</v>
      </c>
    </row>
    <row r="19" spans="1:15" ht="25.5" customHeight="1"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+'1029 CONT. Ver.'!N68</f>
        <v>0.57039473684210518</v>
      </c>
    </row>
    <row r="20" spans="1:15" ht="25.5" customHeight="1" thickBot="1" x14ac:dyDescent="0.3">
      <c r="A20" s="1441"/>
      <c r="B20" s="1452"/>
      <c r="C20" s="1455"/>
      <c r="D20" s="1458"/>
      <c r="E20" s="1442"/>
      <c r="F20" s="1445"/>
      <c r="G20" s="1505"/>
      <c r="H20" s="1508"/>
      <c r="I20" s="1511"/>
      <c r="J20" s="1514"/>
      <c r="K20" s="97" t="s">
        <v>800</v>
      </c>
      <c r="L20" s="98">
        <f>+O20/M20</f>
        <v>0.7203947368421052</v>
      </c>
      <c r="M20" s="99">
        <f>SUM(M17:M19)</f>
        <v>1</v>
      </c>
      <c r="N20" s="100">
        <f>SUM(N17:N19)</f>
        <v>8.2500000000000004E-2</v>
      </c>
      <c r="O20" s="174">
        <f>+O17+O18+O19</f>
        <v>0.7203947368421052</v>
      </c>
    </row>
    <row r="21" spans="1:15" ht="25.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+'1029 CONT. Ver.'!N69</f>
        <v>0.1</v>
      </c>
    </row>
    <row r="22" spans="1:15" ht="25.5" customHeight="1" x14ac:dyDescent="0.25">
      <c r="A22" s="1441"/>
      <c r="B22" s="1452"/>
      <c r="C22" s="1455"/>
      <c r="D22" s="1458"/>
      <c r="E22" s="1441"/>
      <c r="F22" s="1444"/>
      <c r="G22" s="1504"/>
      <c r="H22" s="1507"/>
      <c r="I22" s="1500"/>
      <c r="J22" s="1500"/>
      <c r="K22" s="26" t="s">
        <v>831</v>
      </c>
      <c r="L22" s="26" t="s">
        <v>832</v>
      </c>
      <c r="M22" s="22">
        <v>0.05</v>
      </c>
      <c r="N22" s="21">
        <f>+M22*G$21*C$17</f>
        <v>4.1250000000000002E-3</v>
      </c>
      <c r="O22" s="170">
        <f>+'1029 CONT. Ver.'!N71</f>
        <v>0.05</v>
      </c>
    </row>
    <row r="23" spans="1:15" ht="25.5" customHeight="1" x14ac:dyDescent="0.25">
      <c r="A23" s="1441"/>
      <c r="B23" s="1452"/>
      <c r="C23" s="1455"/>
      <c r="D23" s="1458"/>
      <c r="E23" s="1441"/>
      <c r="F23" s="1444"/>
      <c r="G23" s="1504"/>
      <c r="H23" s="1507"/>
      <c r="I23" s="1500"/>
      <c r="J23" s="1500"/>
      <c r="K23" s="26" t="s">
        <v>833</v>
      </c>
      <c r="L23" s="26" t="s">
        <v>824</v>
      </c>
      <c r="M23" s="22">
        <v>0.05</v>
      </c>
      <c r="N23" s="21">
        <f>+M23*G$21*C$17</f>
        <v>4.1250000000000002E-3</v>
      </c>
      <c r="O23" s="170">
        <f>+'1029 CONT. Ver.'!N73</f>
        <v>0.05</v>
      </c>
    </row>
    <row r="24" spans="1:15" ht="25.5" customHeight="1" x14ac:dyDescent="0.25">
      <c r="A24" s="1441"/>
      <c r="B24" s="1452"/>
      <c r="C24" s="1455"/>
      <c r="D24" s="1458"/>
      <c r="E24" s="1441"/>
      <c r="F24" s="1444"/>
      <c r="G24" s="1504"/>
      <c r="H24" s="1507"/>
      <c r="I24" s="1500"/>
      <c r="J24" s="1500"/>
      <c r="K24" s="26" t="s">
        <v>834</v>
      </c>
      <c r="L24" s="26" t="s">
        <v>835</v>
      </c>
      <c r="M24" s="22">
        <v>0.5</v>
      </c>
      <c r="N24" s="21">
        <f>+M24*G$21*C$17</f>
        <v>4.1250000000000002E-2</v>
      </c>
      <c r="O24" s="170">
        <f>+'1029 CONT. Ver.'!N100</f>
        <v>0.5</v>
      </c>
    </row>
    <row r="25" spans="1:15" ht="25.5" customHeight="1"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25.5" customHeight="1"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5.5" customHeight="1" x14ac:dyDescent="0.25">
      <c r="A27" s="1441"/>
      <c r="B27" s="1452"/>
      <c r="C27" s="1455"/>
      <c r="D27" s="1458"/>
      <c r="E27" s="1440" t="s">
        <v>838</v>
      </c>
      <c r="F27" s="1443" t="s">
        <v>839</v>
      </c>
      <c r="G27" s="1503">
        <v>0.2</v>
      </c>
      <c r="H27" s="1506">
        <f>+M30</f>
        <v>1</v>
      </c>
      <c r="I27" s="1499">
        <f>+O30</f>
        <v>0.80263157894736836</v>
      </c>
      <c r="J27" s="1499">
        <f>+I27/H27</f>
        <v>0.80263157894736836</v>
      </c>
      <c r="K27" s="28" t="s">
        <v>840</v>
      </c>
      <c r="L27" s="28" t="s">
        <v>841</v>
      </c>
      <c r="M27" s="179">
        <v>0.1</v>
      </c>
      <c r="N27" s="180">
        <f>+M27*G$27*C$17</f>
        <v>1.1000000000000003E-2</v>
      </c>
      <c r="O27" s="177">
        <f>+'1029 CONT. Ver.'!N129</f>
        <v>0.1</v>
      </c>
    </row>
    <row r="28" spans="1:15" ht="25.5" customHeight="1" x14ac:dyDescent="0.25">
      <c r="A28" s="1441"/>
      <c r="B28" s="1452"/>
      <c r="C28" s="1455"/>
      <c r="D28" s="1458"/>
      <c r="E28" s="1441"/>
      <c r="F28" s="1444"/>
      <c r="G28" s="1504"/>
      <c r="H28" s="1507"/>
      <c r="I28" s="1500"/>
      <c r="J28" s="1500"/>
      <c r="K28" s="26" t="s">
        <v>842</v>
      </c>
      <c r="L28" s="26" t="s">
        <v>843</v>
      </c>
      <c r="M28" s="20">
        <v>0.6</v>
      </c>
      <c r="N28" s="162">
        <f>+M28*G$27*C$17</f>
        <v>6.6000000000000003E-2</v>
      </c>
      <c r="O28" s="170">
        <f>+'1029 CONT. Ver.'!N130</f>
        <v>0.4026315789473684</v>
      </c>
    </row>
    <row r="29" spans="1:15" ht="25.5" customHeight="1"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+'1029 CONT. Ver.'!N131</f>
        <v>0.3</v>
      </c>
    </row>
    <row r="30" spans="1:15" ht="25.5" customHeight="1" thickBot="1" x14ac:dyDescent="0.3">
      <c r="A30" s="1441"/>
      <c r="B30" s="1452"/>
      <c r="C30" s="1455"/>
      <c r="D30" s="1458"/>
      <c r="E30" s="1442"/>
      <c r="F30" s="1445"/>
      <c r="G30" s="1505"/>
      <c r="H30" s="1508"/>
      <c r="I30" s="1501"/>
      <c r="J30" s="1502"/>
      <c r="K30" s="97" t="s">
        <v>800</v>
      </c>
      <c r="L30" s="98">
        <f>+O30/M30</f>
        <v>0.80263157894736836</v>
      </c>
      <c r="M30" s="99">
        <f>SUM(M27:M29)</f>
        <v>1</v>
      </c>
      <c r="N30" s="100">
        <f>SUM(N27:N29)</f>
        <v>0.11000000000000001</v>
      </c>
      <c r="O30" s="174">
        <f>+O27+O28+O29</f>
        <v>0.80263157894736836</v>
      </c>
    </row>
    <row r="31" spans="1:15" ht="25.5" customHeight="1" x14ac:dyDescent="0.25">
      <c r="A31" s="1441"/>
      <c r="B31" s="1452"/>
      <c r="C31" s="1455"/>
      <c r="D31" s="1458"/>
      <c r="E31" s="1440" t="s">
        <v>846</v>
      </c>
      <c r="F31" s="1443" t="s">
        <v>847</v>
      </c>
      <c r="G31" s="1503">
        <v>0.1</v>
      </c>
      <c r="H31" s="1506">
        <f>SUM(M31:M33)</f>
        <v>0.45</v>
      </c>
      <c r="I31" s="1499">
        <f>SUM(O31:O33)</f>
        <v>0.45</v>
      </c>
      <c r="J31" s="1499">
        <f>+I31/H31</f>
        <v>1</v>
      </c>
      <c r="K31" s="28" t="s">
        <v>848</v>
      </c>
      <c r="L31" s="28" t="s">
        <v>804</v>
      </c>
      <c r="M31" s="179">
        <v>0.1</v>
      </c>
      <c r="N31" s="180">
        <f>+(M31/H31)*G$31*C$17</f>
        <v>1.2222222222222226E-2</v>
      </c>
      <c r="O31" s="177">
        <f>+'1029 CONT. Ver.'!N150</f>
        <v>0.1</v>
      </c>
    </row>
    <row r="32" spans="1:15" ht="25.5" customHeight="1" x14ac:dyDescent="0.25">
      <c r="A32" s="1441"/>
      <c r="B32" s="1452"/>
      <c r="C32" s="1455"/>
      <c r="D32" s="1458"/>
      <c r="E32" s="1441"/>
      <c r="F32" s="1444"/>
      <c r="G32" s="1504"/>
      <c r="H32" s="1507"/>
      <c r="I32" s="1500"/>
      <c r="J32" s="1500"/>
      <c r="K32" s="26" t="s">
        <v>849</v>
      </c>
      <c r="L32" s="26" t="s">
        <v>850</v>
      </c>
      <c r="M32" s="20">
        <v>0.1</v>
      </c>
      <c r="N32" s="162">
        <f>+(M32/H31)*G$31*C$17</f>
        <v>1.2222222222222226E-2</v>
      </c>
      <c r="O32" s="170">
        <f>+'1029 CONT. Ver.'!N152</f>
        <v>0.1</v>
      </c>
    </row>
    <row r="33" spans="1:15" ht="25.5" customHeight="1" x14ac:dyDescent="0.25">
      <c r="A33" s="1441"/>
      <c r="B33" s="1452"/>
      <c r="C33" s="1455"/>
      <c r="D33" s="1458"/>
      <c r="E33" s="1441"/>
      <c r="F33" s="1444"/>
      <c r="G33" s="1504"/>
      <c r="H33" s="1507"/>
      <c r="I33" s="1500"/>
      <c r="J33" s="1500"/>
      <c r="K33" s="26" t="s">
        <v>851</v>
      </c>
      <c r="L33" s="26" t="s">
        <v>852</v>
      </c>
      <c r="M33" s="20">
        <v>0.25</v>
      </c>
      <c r="N33" s="162">
        <f>+(M33/H31)*G$31*C$17</f>
        <v>3.0555555555555561E-2</v>
      </c>
      <c r="O33" s="170">
        <f>+'1029 CONT. Ver.'!N153</f>
        <v>0.25</v>
      </c>
    </row>
    <row r="34" spans="1:15" ht="25.5" customHeight="1" x14ac:dyDescent="0.25">
      <c r="A34" s="1441"/>
      <c r="B34" s="1452"/>
      <c r="C34" s="1455"/>
      <c r="D34" s="1458"/>
      <c r="E34" s="1441"/>
      <c r="F34" s="1444"/>
      <c r="G34" s="1504"/>
      <c r="H34" s="1507"/>
      <c r="I34" s="1500"/>
      <c r="J34" s="1500"/>
      <c r="K34" s="26" t="s">
        <v>853</v>
      </c>
      <c r="L34" s="26" t="s">
        <v>854</v>
      </c>
      <c r="M34" s="20">
        <v>0.25</v>
      </c>
      <c r="N34" s="162">
        <f>+(M34/H$83)*G$83*C$63</f>
        <v>6.8181818181818179E-3</v>
      </c>
      <c r="O34" s="170">
        <f>+'1029 CONT. Ver.'!N154</f>
        <v>0.25</v>
      </c>
    </row>
    <row r="35" spans="1:15" ht="25.5" customHeight="1" x14ac:dyDescent="0.25">
      <c r="A35" s="1441"/>
      <c r="B35" s="1452"/>
      <c r="C35" s="1455"/>
      <c r="D35" s="1458"/>
      <c r="E35" s="1441"/>
      <c r="F35" s="1444"/>
      <c r="G35" s="1504"/>
      <c r="H35" s="1507"/>
      <c r="I35" s="1500"/>
      <c r="J35" s="1500"/>
      <c r="K35" s="26" t="s">
        <v>855</v>
      </c>
      <c r="L35" s="26" t="s">
        <v>856</v>
      </c>
      <c r="M35" s="20">
        <v>0.25</v>
      </c>
      <c r="N35" s="162">
        <f>+(M35/H$83)*G$83*C$63</f>
        <v>6.8181818181818179E-3</v>
      </c>
      <c r="O35" s="170">
        <f>+'1029 CONT. Ver.'!N155</f>
        <v>0</v>
      </c>
    </row>
    <row r="36" spans="1:15" ht="25.5" customHeight="1"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+'1029 CONT. Ver.'!N156</f>
        <v>0.05</v>
      </c>
    </row>
    <row r="37" spans="1:15" ht="25.5" customHeight="1"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25.5" customHeight="1" x14ac:dyDescent="0.25">
      <c r="A38" s="1441"/>
      <c r="B38" s="1452"/>
      <c r="C38" s="1455"/>
      <c r="D38" s="1458"/>
      <c r="E38" s="1440" t="s">
        <v>859</v>
      </c>
      <c r="F38" s="1443" t="s">
        <v>860</v>
      </c>
      <c r="G38" s="1503">
        <v>0.2</v>
      </c>
      <c r="H38" s="1506">
        <f>SUM(M38:M41)</f>
        <v>0.54999999999999993</v>
      </c>
      <c r="I38" s="1499">
        <f>SUM(O38:O41)</f>
        <v>0.55000000000000004</v>
      </c>
      <c r="J38" s="1499">
        <f>+I38/H38</f>
        <v>1.0000000000000002</v>
      </c>
      <c r="K38" s="28" t="s">
        <v>861</v>
      </c>
      <c r="L38" s="28" t="s">
        <v>804</v>
      </c>
      <c r="M38" s="179">
        <v>0.1</v>
      </c>
      <c r="N38" s="180">
        <f>+(M38/H38)*G$38*C$17</f>
        <v>2.0000000000000004E-2</v>
      </c>
      <c r="O38" s="177">
        <f>+'1029 CONT. Ver.'!N161</f>
        <v>0.1</v>
      </c>
    </row>
    <row r="39" spans="1:15" ht="25.5" customHeight="1" x14ac:dyDescent="0.25">
      <c r="A39" s="1441"/>
      <c r="B39" s="1452"/>
      <c r="C39" s="1455"/>
      <c r="D39" s="1458"/>
      <c r="E39" s="1441"/>
      <c r="F39" s="1444"/>
      <c r="G39" s="1504"/>
      <c r="H39" s="1507"/>
      <c r="I39" s="1500"/>
      <c r="J39" s="1500"/>
      <c r="K39" s="26" t="s">
        <v>862</v>
      </c>
      <c r="L39" s="26" t="s">
        <v>863</v>
      </c>
      <c r="M39" s="20">
        <v>0.25</v>
      </c>
      <c r="N39" s="162">
        <f>+(M39/H38)*G$38*C$17</f>
        <v>5.000000000000001E-2</v>
      </c>
      <c r="O39" s="170">
        <f>+'1029 CONT. Ver.'!N164</f>
        <v>0.1</v>
      </c>
    </row>
    <row r="40" spans="1:15" ht="25.5" customHeight="1" x14ac:dyDescent="0.25">
      <c r="A40" s="1441"/>
      <c r="B40" s="1452"/>
      <c r="C40" s="1455"/>
      <c r="D40" s="1458"/>
      <c r="E40" s="1441"/>
      <c r="F40" s="1444"/>
      <c r="G40" s="1504"/>
      <c r="H40" s="1507"/>
      <c r="I40" s="1500"/>
      <c r="J40" s="1500"/>
      <c r="K40" s="26" t="s">
        <v>864</v>
      </c>
      <c r="L40" s="26" t="s">
        <v>865</v>
      </c>
      <c r="M40" s="20">
        <v>0.1</v>
      </c>
      <c r="N40" s="162">
        <f>+(M40/H38)*G$38*C$17</f>
        <v>2.0000000000000004E-2</v>
      </c>
      <c r="O40" s="170">
        <f>+'1029 CONT. Ver.'!N165</f>
        <v>0.25</v>
      </c>
    </row>
    <row r="41" spans="1:15" ht="25.5" customHeight="1" x14ac:dyDescent="0.25">
      <c r="A41" s="1441"/>
      <c r="B41" s="1452"/>
      <c r="C41" s="1455"/>
      <c r="D41" s="1458"/>
      <c r="E41" s="1441"/>
      <c r="F41" s="1444"/>
      <c r="G41" s="1504"/>
      <c r="H41" s="1507"/>
      <c r="I41" s="1500"/>
      <c r="J41" s="1500"/>
      <c r="K41" s="26" t="s">
        <v>866</v>
      </c>
      <c r="L41" s="26" t="s">
        <v>867</v>
      </c>
      <c r="M41" s="20">
        <v>0.1</v>
      </c>
      <c r="N41" s="162">
        <f>+(M41/H38)*G$38*C$17</f>
        <v>2.0000000000000004E-2</v>
      </c>
      <c r="O41" s="170">
        <f>+'1029 CONT. Ver.'!N166</f>
        <v>0.1</v>
      </c>
    </row>
    <row r="42" spans="1:15" ht="25.5" customHeight="1" x14ac:dyDescent="0.25">
      <c r="A42" s="1441"/>
      <c r="B42" s="1452"/>
      <c r="C42" s="1455"/>
      <c r="D42" s="1458"/>
      <c r="E42" s="1441"/>
      <c r="F42" s="1444"/>
      <c r="G42" s="1504"/>
      <c r="H42" s="1507"/>
      <c r="I42" s="1500"/>
      <c r="J42" s="1500"/>
      <c r="K42" s="26" t="s">
        <v>868</v>
      </c>
      <c r="L42" s="26" t="s">
        <v>869</v>
      </c>
      <c r="M42" s="20">
        <v>0.1</v>
      </c>
      <c r="N42" s="162">
        <f>+(M42/H$82)*G$82*C$63</f>
        <v>8.8888888888888906E-3</v>
      </c>
      <c r="O42" s="170">
        <f>+'1029 CONT. Ver.'!N245</f>
        <v>0.1</v>
      </c>
    </row>
    <row r="43" spans="1:15" ht="25.5" customHeight="1" x14ac:dyDescent="0.25">
      <c r="A43" s="1441"/>
      <c r="B43" s="1452"/>
      <c r="C43" s="1455"/>
      <c r="D43" s="1458"/>
      <c r="E43" s="1441"/>
      <c r="F43" s="1444"/>
      <c r="G43" s="1504"/>
      <c r="H43" s="1507"/>
      <c r="I43" s="1500"/>
      <c r="J43" s="1500"/>
      <c r="K43" s="26" t="s">
        <v>870</v>
      </c>
      <c r="L43" s="26" t="s">
        <v>871</v>
      </c>
      <c r="M43" s="20">
        <v>0.25</v>
      </c>
      <c r="N43" s="162">
        <f>+(M43/H$82)*G$82*C$63</f>
        <v>2.2222222222222227E-2</v>
      </c>
      <c r="O43" s="170">
        <f>+'1029 CONT. Ver.'!N250</f>
        <v>0</v>
      </c>
    </row>
    <row r="44" spans="1:15" ht="25.5" customHeight="1"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+'1029 CONT. Ver.'!N255</f>
        <v>0.1</v>
      </c>
    </row>
    <row r="45" spans="1:15" ht="25.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25.5" customHeight="1" x14ac:dyDescent="0.25">
      <c r="A46" s="1441"/>
      <c r="B46" s="1452"/>
      <c r="C46" s="1455"/>
      <c r="D46" s="1458"/>
      <c r="E46" s="1440" t="s">
        <v>874</v>
      </c>
      <c r="F46" s="1443" t="s">
        <v>875</v>
      </c>
      <c r="G46" s="1503">
        <v>0.1</v>
      </c>
      <c r="H46" s="1522">
        <f>SUM(M46:M52)/2</f>
        <v>0.5</v>
      </c>
      <c r="I46" s="1509">
        <f>SUM(O46:O52)/2</f>
        <v>0.5</v>
      </c>
      <c r="J46" s="1509">
        <f>+I46/H46</f>
        <v>1</v>
      </c>
      <c r="K46" s="28" t="s">
        <v>876</v>
      </c>
      <c r="L46" s="28" t="s">
        <v>804</v>
      </c>
      <c r="M46" s="179">
        <v>0.1</v>
      </c>
      <c r="N46" s="176">
        <f>+(M46/H46)*G$46*C$17</f>
        <v>1.1000000000000003E-2</v>
      </c>
      <c r="O46" s="177">
        <f>+'1029 CONT. Ver.'!N167</f>
        <v>0.1</v>
      </c>
    </row>
    <row r="47" spans="1:15" ht="25.5" customHeight="1" x14ac:dyDescent="0.25">
      <c r="A47" s="1441"/>
      <c r="B47" s="1452"/>
      <c r="C47" s="1455"/>
      <c r="D47" s="1458"/>
      <c r="E47" s="1441"/>
      <c r="F47" s="1444"/>
      <c r="G47" s="1504"/>
      <c r="H47" s="1523"/>
      <c r="I47" s="1510"/>
      <c r="J47" s="1510"/>
      <c r="K47" s="26" t="s">
        <v>877</v>
      </c>
      <c r="L47" s="26" t="s">
        <v>878</v>
      </c>
      <c r="M47" s="20">
        <v>0.2</v>
      </c>
      <c r="N47" s="176">
        <f>+(M47/H46)*G$46*C$17</f>
        <v>2.2000000000000006E-2</v>
      </c>
      <c r="O47" s="170">
        <f>+'1029 CONT. Ver.'!N169</f>
        <v>0.2</v>
      </c>
    </row>
    <row r="48" spans="1:15" ht="25.5" customHeight="1" x14ac:dyDescent="0.25">
      <c r="A48" s="1441"/>
      <c r="B48" s="1452"/>
      <c r="C48" s="1455"/>
      <c r="D48" s="1458"/>
      <c r="E48" s="1441"/>
      <c r="F48" s="1444"/>
      <c r="G48" s="1504"/>
      <c r="H48" s="1523"/>
      <c r="I48" s="1510"/>
      <c r="J48" s="1510"/>
      <c r="K48" s="26" t="s">
        <v>879</v>
      </c>
      <c r="L48" s="26" t="s">
        <v>880</v>
      </c>
      <c r="M48" s="20">
        <v>0.2</v>
      </c>
      <c r="N48" s="176">
        <f>+(M48/H46)*G$46*C$17</f>
        <v>2.2000000000000006E-2</v>
      </c>
      <c r="O48" s="170">
        <f>+'1029 CONT. Ver.'!N170</f>
        <v>0.2</v>
      </c>
    </row>
    <row r="49" spans="1:15" ht="25.5" customHeight="1" x14ac:dyDescent="0.25">
      <c r="A49" s="1441"/>
      <c r="B49" s="1452"/>
      <c r="C49" s="1455"/>
      <c r="D49" s="1458"/>
      <c r="E49" s="1441"/>
      <c r="F49" s="1444"/>
      <c r="G49" s="1504"/>
      <c r="H49" s="1523"/>
      <c r="I49" s="1510"/>
      <c r="J49" s="1510"/>
      <c r="K49" s="26" t="s">
        <v>881</v>
      </c>
      <c r="L49" s="26" t="s">
        <v>882</v>
      </c>
      <c r="M49" s="20">
        <v>0.15</v>
      </c>
      <c r="N49" s="176">
        <f>+(M49/H46)*G$46*C$17</f>
        <v>1.6500000000000001E-2</v>
      </c>
      <c r="O49" s="170">
        <f>+'1029 CONT. Ver.'!N178</f>
        <v>0.15</v>
      </c>
    </row>
    <row r="50" spans="1:15" ht="25.5" customHeight="1" x14ac:dyDescent="0.25">
      <c r="A50" s="1441"/>
      <c r="B50" s="1452"/>
      <c r="C50" s="1455"/>
      <c r="D50" s="1458"/>
      <c r="E50" s="1441"/>
      <c r="F50" s="1444"/>
      <c r="G50" s="1504"/>
      <c r="H50" s="1523"/>
      <c r="I50" s="1510"/>
      <c r="J50" s="1510"/>
      <c r="K50" s="26" t="s">
        <v>883</v>
      </c>
      <c r="L50" s="26" t="s">
        <v>884</v>
      </c>
      <c r="M50" s="20">
        <v>0.15</v>
      </c>
      <c r="N50" s="176">
        <f>+(M50/H46)*G$46*C$17</f>
        <v>1.6500000000000001E-2</v>
      </c>
      <c r="O50" s="170">
        <f>+'1029 CONT. Ver.'!N179</f>
        <v>0.15</v>
      </c>
    </row>
    <row r="51" spans="1:15" ht="25.5" customHeight="1" x14ac:dyDescent="0.25">
      <c r="A51" s="1441"/>
      <c r="B51" s="1452"/>
      <c r="C51" s="1455"/>
      <c r="D51" s="1458"/>
      <c r="E51" s="1441"/>
      <c r="F51" s="1444"/>
      <c r="G51" s="1504"/>
      <c r="H51" s="1523"/>
      <c r="I51" s="1510"/>
      <c r="J51" s="1510"/>
      <c r="K51" s="26" t="s">
        <v>885</v>
      </c>
      <c r="L51" s="26" t="s">
        <v>886</v>
      </c>
      <c r="M51" s="20">
        <v>0.1</v>
      </c>
      <c r="N51" s="176">
        <f>+(M51/H46)*G$46*C$17</f>
        <v>1.1000000000000003E-2</v>
      </c>
      <c r="O51" s="170">
        <f>+'1029 CONT. Ver.'!N180</f>
        <v>0.1</v>
      </c>
    </row>
    <row r="52" spans="1:15" ht="25.5" customHeight="1"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+'1029 CONT. Ver.'!N184</f>
        <v>0.1</v>
      </c>
    </row>
    <row r="53" spans="1:15" ht="25.5"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25.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+'1029 CONT. Ver.'!N186</f>
        <v>0.125</v>
      </c>
    </row>
    <row r="55" spans="1:15" ht="25.5" customHeight="1"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+'1029 CONT. Ver.'!N187</f>
        <v>0.125</v>
      </c>
    </row>
    <row r="56" spans="1:15" ht="25.5" customHeight="1" x14ac:dyDescent="0.25">
      <c r="A56" s="1441"/>
      <c r="B56" s="1452"/>
      <c r="C56" s="1455"/>
      <c r="D56" s="1458"/>
      <c r="E56" s="1441"/>
      <c r="F56" s="1444"/>
      <c r="G56" s="1504"/>
      <c r="H56" s="1526"/>
      <c r="I56" s="1529"/>
      <c r="J56" s="1520"/>
      <c r="K56" s="26" t="s">
        <v>893</v>
      </c>
      <c r="L56" s="26" t="s">
        <v>515</v>
      </c>
      <c r="M56" s="162">
        <v>0.125</v>
      </c>
      <c r="N56" s="21">
        <f t="shared" si="0"/>
        <v>6.8750000000000009E-3</v>
      </c>
      <c r="O56" s="170">
        <f>+'1029 CONT. Ver.'!N188</f>
        <v>0.125</v>
      </c>
    </row>
    <row r="57" spans="1:15" ht="25.5" customHeight="1" x14ac:dyDescent="0.25">
      <c r="A57" s="1441"/>
      <c r="B57" s="1452"/>
      <c r="C57" s="1455"/>
      <c r="D57" s="1458"/>
      <c r="E57" s="1441"/>
      <c r="F57" s="1444"/>
      <c r="G57" s="1504"/>
      <c r="H57" s="1526"/>
      <c r="I57" s="1529"/>
      <c r="J57" s="1520"/>
      <c r="K57" s="26" t="s">
        <v>894</v>
      </c>
      <c r="L57" s="26" t="s">
        <v>300</v>
      </c>
      <c r="M57" s="162">
        <v>0.125</v>
      </c>
      <c r="N57" s="21">
        <f t="shared" si="0"/>
        <v>6.8750000000000009E-3</v>
      </c>
      <c r="O57" s="170">
        <f>+'1029 CONT. Ver.'!N189</f>
        <v>0.125</v>
      </c>
    </row>
    <row r="58" spans="1:15" ht="25.5" customHeight="1" x14ac:dyDescent="0.25">
      <c r="A58" s="1441"/>
      <c r="B58" s="1452"/>
      <c r="C58" s="1455"/>
      <c r="D58" s="1458"/>
      <c r="E58" s="1441"/>
      <c r="F58" s="1444"/>
      <c r="G58" s="1504"/>
      <c r="H58" s="1526"/>
      <c r="I58" s="1529"/>
      <c r="J58" s="1520"/>
      <c r="K58" s="26" t="s">
        <v>895</v>
      </c>
      <c r="L58" s="26" t="s">
        <v>589</v>
      </c>
      <c r="M58" s="162">
        <v>0.125</v>
      </c>
      <c r="N58" s="21">
        <f t="shared" si="0"/>
        <v>6.8750000000000009E-3</v>
      </c>
      <c r="O58" s="170">
        <f>+'1029 CONT. Ver.'!N190</f>
        <v>0.125</v>
      </c>
    </row>
    <row r="59" spans="1:15" ht="25.5" customHeight="1" x14ac:dyDescent="0.25">
      <c r="A59" s="1441"/>
      <c r="B59" s="1452"/>
      <c r="C59" s="1455"/>
      <c r="D59" s="1458"/>
      <c r="E59" s="1441"/>
      <c r="F59" s="1444"/>
      <c r="G59" s="1504"/>
      <c r="H59" s="1526"/>
      <c r="I59" s="1529"/>
      <c r="J59" s="1520"/>
      <c r="K59" s="26" t="s">
        <v>896</v>
      </c>
      <c r="L59" s="26" t="s">
        <v>592</v>
      </c>
      <c r="M59" s="162">
        <v>0.125</v>
      </c>
      <c r="N59" s="21">
        <f t="shared" si="0"/>
        <v>6.8750000000000009E-3</v>
      </c>
      <c r="O59" s="170">
        <f>+'1029 CONT. Ver.'!N191</f>
        <v>0.125</v>
      </c>
    </row>
    <row r="60" spans="1:15" ht="25.5" customHeight="1" x14ac:dyDescent="0.25">
      <c r="A60" s="1441"/>
      <c r="B60" s="1452"/>
      <c r="C60" s="1455"/>
      <c r="D60" s="1458"/>
      <c r="E60" s="1441"/>
      <c r="F60" s="1444"/>
      <c r="G60" s="1504"/>
      <c r="H60" s="1526"/>
      <c r="I60" s="1529"/>
      <c r="J60" s="1520"/>
      <c r="K60" s="26" t="s">
        <v>897</v>
      </c>
      <c r="L60" s="26" t="s">
        <v>595</v>
      </c>
      <c r="M60" s="162">
        <v>0.125</v>
      </c>
      <c r="N60" s="21">
        <f t="shared" si="0"/>
        <v>6.8750000000000009E-3</v>
      </c>
      <c r="O60" s="170">
        <f>+'1029 CONT. Ver.'!N192</f>
        <v>0.125</v>
      </c>
    </row>
    <row r="61" spans="1:15" ht="25.5" customHeight="1"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+'1029 CONT. Ver.'!N193</f>
        <v>0.125</v>
      </c>
    </row>
    <row r="62" spans="1:15" ht="25.5"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25.5" customHeight="1" x14ac:dyDescent="0.25">
      <c r="A63" s="1440">
        <v>3</v>
      </c>
      <c r="B63" s="1484" t="s">
        <v>899</v>
      </c>
      <c r="C63" s="1486">
        <v>0.1</v>
      </c>
      <c r="D63" s="1488">
        <f>+(J63*G63)+(J82*G82)+(J83*G83)+(J84*G84)</f>
        <v>0.55107595959595956</v>
      </c>
      <c r="E63" s="1492" t="s">
        <v>133</v>
      </c>
      <c r="F63" s="1443" t="s">
        <v>900</v>
      </c>
      <c r="G63" s="1503">
        <v>0.3</v>
      </c>
      <c r="H63" s="1516">
        <f>+M81</f>
        <v>1</v>
      </c>
      <c r="I63" s="1528">
        <f>+O81</f>
        <v>0.47160000000000002</v>
      </c>
      <c r="J63" s="1519">
        <f>+I63/H63</f>
        <v>0.47160000000000002</v>
      </c>
      <c r="K63" s="28" t="s">
        <v>136</v>
      </c>
      <c r="L63" s="28" t="s">
        <v>804</v>
      </c>
      <c r="M63" s="179">
        <v>0.1</v>
      </c>
      <c r="N63" s="176">
        <f>+M63*G$63*C$63</f>
        <v>3.0000000000000001E-3</v>
      </c>
      <c r="O63" s="177">
        <f>+'1029 CONT. Ver.'!N194</f>
        <v>0.1</v>
      </c>
    </row>
    <row r="64" spans="1:15" ht="25.5" customHeight="1"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+'1029 CONT. Ver.'!N198</f>
        <v>2.86E-2</v>
      </c>
    </row>
    <row r="65" spans="1:15" ht="25.5" customHeight="1"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+'1029 CONT. Ver.'!N199</f>
        <v>2.86E-2</v>
      </c>
    </row>
    <row r="66" spans="1:15" ht="25.5" customHeight="1"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+'1029 CONT. Ver.'!N200</f>
        <v>2.86E-2</v>
      </c>
    </row>
    <row r="67" spans="1:15" ht="25.5" customHeight="1"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+'1029 CONT. Ver.'!N201</f>
        <v>2.86E-2</v>
      </c>
    </row>
    <row r="68" spans="1:15" ht="25.5" customHeight="1"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+'1029 CONT. Ver.'!N202</f>
        <v>0</v>
      </c>
    </row>
    <row r="69" spans="1:15" ht="25.5" customHeight="1"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+'1029 CONT. Ver.'!N203</f>
        <v>0</v>
      </c>
    </row>
    <row r="70" spans="1:15" ht="25.5" customHeight="1"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+'1029 CONT. Ver.'!N204</f>
        <v>0</v>
      </c>
    </row>
    <row r="71" spans="1:15" ht="25.5" customHeight="1"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+'1029 CONT. Ver.'!N205</f>
        <v>0</v>
      </c>
    </row>
    <row r="72" spans="1:15" ht="25.5" customHeight="1"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+'1029 CONT. Ver.'!N206</f>
        <v>0</v>
      </c>
    </row>
    <row r="73" spans="1:15" ht="25.5" customHeight="1"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+'1029 CONT. Ver.'!N207</f>
        <v>0</v>
      </c>
    </row>
    <row r="74" spans="1:15" ht="25.5" customHeight="1"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+'1029 CONT. Ver.'!N208</f>
        <v>0</v>
      </c>
    </row>
    <row r="75" spans="1:15" ht="25.5" customHeight="1"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+'1029 CONT. Ver.'!N209</f>
        <v>0</v>
      </c>
    </row>
    <row r="76" spans="1:15" ht="25.5" customHeight="1"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+'1029 CONT. Ver.'!N210</f>
        <v>2.86E-2</v>
      </c>
    </row>
    <row r="77" spans="1:15" ht="25.5" customHeight="1"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+'1029 CONT. Ver.'!N211</f>
        <v>2.86E-2</v>
      </c>
    </row>
    <row r="78" spans="1:15" ht="25.5"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+'1029 CONT. Ver.'!N224</f>
        <v>0.1</v>
      </c>
    </row>
    <row r="79" spans="1:15" ht="25.5" customHeight="1" x14ac:dyDescent="0.25">
      <c r="A79" s="1449"/>
      <c r="B79" s="1451"/>
      <c r="C79" s="1454"/>
      <c r="D79" s="1489"/>
      <c r="E79" s="1493"/>
      <c r="F79" s="1495"/>
      <c r="G79" s="1515"/>
      <c r="H79" s="1517"/>
      <c r="I79" s="1532"/>
      <c r="J79" s="1534"/>
      <c r="K79" s="26" t="s">
        <v>930</v>
      </c>
      <c r="L79" s="26" t="s">
        <v>931</v>
      </c>
      <c r="M79" s="20">
        <v>0.1</v>
      </c>
      <c r="N79" s="176">
        <f t="shared" si="1"/>
        <v>3.0000000000000001E-3</v>
      </c>
      <c r="O79" s="177">
        <f>+'1029 CONT. Ver.'!N225</f>
        <v>0.1</v>
      </c>
    </row>
    <row r="80" spans="1:15" ht="25.5" customHeight="1"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+'1029 CONT. Ver.'!N223</f>
        <v>0</v>
      </c>
    </row>
    <row r="81" spans="1:15" ht="25.5" customHeight="1" thickBot="1" x14ac:dyDescent="0.3">
      <c r="A81" s="1441"/>
      <c r="B81" s="1452"/>
      <c r="C81" s="1455"/>
      <c r="D81" s="1490"/>
      <c r="E81" s="1494"/>
      <c r="F81" s="1445"/>
      <c r="G81" s="1505"/>
      <c r="H81" s="1518"/>
      <c r="I81" s="1533"/>
      <c r="J81" s="1531"/>
      <c r="K81" s="97" t="s">
        <v>800</v>
      </c>
      <c r="L81" s="98">
        <f>+O81/M81</f>
        <v>0.47160000000000002</v>
      </c>
      <c r="M81" s="99">
        <f>SUM(M63:M80)</f>
        <v>1</v>
      </c>
      <c r="N81" s="100">
        <f>SUM(N63:N80)</f>
        <v>0.03</v>
      </c>
      <c r="O81" s="174">
        <f>SUM(O63+O64+O65+O66+O67+O68+O69+O70+O71+O72+O73+O74+O75+O76+O77+O78+O79+O80)</f>
        <v>0.47160000000000002</v>
      </c>
    </row>
    <row r="82" spans="1:15" ht="25.5" customHeight="1" thickBot="1" x14ac:dyDescent="0.3">
      <c r="A82" s="1441"/>
      <c r="B82" s="1452"/>
      <c r="C82" s="1455"/>
      <c r="D82" s="1490"/>
      <c r="E82" s="184" t="s">
        <v>933</v>
      </c>
      <c r="F82" s="185" t="s">
        <v>934</v>
      </c>
      <c r="G82" s="186">
        <v>0.4</v>
      </c>
      <c r="H82" s="186">
        <f>SUM(M42:M44)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25.5" customHeight="1" thickBot="1" x14ac:dyDescent="0.3">
      <c r="A83" s="1441"/>
      <c r="B83" s="1452"/>
      <c r="C83" s="1455"/>
      <c r="D83" s="1490"/>
      <c r="E83" s="184" t="s">
        <v>935</v>
      </c>
      <c r="F83" s="185" t="s">
        <v>847</v>
      </c>
      <c r="G83" s="186">
        <v>0.15</v>
      </c>
      <c r="H83" s="186">
        <f>SUM(M34:M36)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25.5" customHeight="1"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ht="25.5" customHeight="1"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+'1029 CONT. Ver.'!N256</f>
        <v>0.1</v>
      </c>
    </row>
    <row r="86" spans="1:15" ht="25.5" customHeight="1" x14ac:dyDescent="0.25">
      <c r="A86" s="1441"/>
      <c r="B86" s="1452"/>
      <c r="C86" s="1497"/>
      <c r="D86" s="1490"/>
      <c r="E86" s="1441"/>
      <c r="F86" s="1444"/>
      <c r="G86" s="1504"/>
      <c r="H86" s="1504"/>
      <c r="I86" s="1529"/>
      <c r="J86" s="1520"/>
      <c r="K86" s="26" t="s">
        <v>941</v>
      </c>
      <c r="L86" s="26" t="s">
        <v>942</v>
      </c>
      <c r="M86" s="20">
        <v>0.1</v>
      </c>
      <c r="N86" s="21">
        <f>+M86*C85</f>
        <v>5.000000000000001E-3</v>
      </c>
      <c r="O86" s="177">
        <f>+'1029 CONT. Ver.'!N257</f>
        <v>0.1</v>
      </c>
    </row>
    <row r="87" spans="1:15" ht="25.5" customHeight="1"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+'1029 CONT. Ver.'!N258</f>
        <v>0.2</v>
      </c>
    </row>
    <row r="88" spans="1:15" ht="25.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25.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+'1029 CONT. Ver.'!N262</f>
        <v>0.3</v>
      </c>
    </row>
    <row r="90" spans="1:15" ht="25.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+'1029 CONT. Ver.'!N264</f>
        <v>0.3</v>
      </c>
    </row>
    <row r="91" spans="1:15" x14ac:dyDescent="0.25">
      <c r="C91" s="199">
        <v>2022</v>
      </c>
      <c r="D91" s="200">
        <f>+(C2*D2)+(C17*D17)+(C63*D63)+(C85*D85)</f>
        <v>0.91032963543328016</v>
      </c>
      <c r="M91" s="201"/>
      <c r="N91" s="200">
        <f>SUM(N6+N11+N16+N20+N26+N30+N37+N45+N53+N62+N81+N82+N83+N84+N88+N89+N90)</f>
        <v>1.0000000000000002</v>
      </c>
      <c r="O91" s="201"/>
    </row>
  </sheetData>
  <mergeCells count="88">
    <mergeCell ref="G85:G88"/>
    <mergeCell ref="H85:H88"/>
    <mergeCell ref="I85:I88"/>
    <mergeCell ref="J85:J88"/>
    <mergeCell ref="E63:E81"/>
    <mergeCell ref="F63:F81"/>
    <mergeCell ref="G63:G81"/>
    <mergeCell ref="H63:H81"/>
    <mergeCell ref="I63:I81"/>
    <mergeCell ref="J63:J81"/>
    <mergeCell ref="F85:F88"/>
    <mergeCell ref="A85:A90"/>
    <mergeCell ref="B85:B90"/>
    <mergeCell ref="C85:C90"/>
    <mergeCell ref="D85:D90"/>
    <mergeCell ref="E85:E88"/>
    <mergeCell ref="A63:A84"/>
    <mergeCell ref="B63:B84"/>
    <mergeCell ref="C63:C84"/>
    <mergeCell ref="D63:D84"/>
    <mergeCell ref="E54:E62"/>
    <mergeCell ref="F54:F62"/>
    <mergeCell ref="G54:G62"/>
    <mergeCell ref="H54:H62"/>
    <mergeCell ref="I54:I62"/>
    <mergeCell ref="J54:J62"/>
    <mergeCell ref="J46:J53"/>
    <mergeCell ref="E38:E45"/>
    <mergeCell ref="F38:F45"/>
    <mergeCell ref="G38:G45"/>
    <mergeCell ref="H38:H45"/>
    <mergeCell ref="I38:I45"/>
    <mergeCell ref="J38:J45"/>
    <mergeCell ref="E46:E53"/>
    <mergeCell ref="F46:F53"/>
    <mergeCell ref="G46:G53"/>
    <mergeCell ref="H46:H53"/>
    <mergeCell ref="I46:I53"/>
    <mergeCell ref="J31:J37"/>
    <mergeCell ref="E27:E30"/>
    <mergeCell ref="F27:F30"/>
    <mergeCell ref="G27:G30"/>
    <mergeCell ref="H27:H30"/>
    <mergeCell ref="I27:I30"/>
    <mergeCell ref="J27:J30"/>
    <mergeCell ref="E31:E37"/>
    <mergeCell ref="F31:F37"/>
    <mergeCell ref="G31:G37"/>
    <mergeCell ref="H31:H37"/>
    <mergeCell ref="I31:I37"/>
    <mergeCell ref="F21:F26"/>
    <mergeCell ref="G21:G26"/>
    <mergeCell ref="H21:H26"/>
    <mergeCell ref="I21:I26"/>
    <mergeCell ref="J21:J26"/>
    <mergeCell ref="J12:J16"/>
    <mergeCell ref="A17:A62"/>
    <mergeCell ref="B17:B62"/>
    <mergeCell ref="C17:C62"/>
    <mergeCell ref="D17:D62"/>
    <mergeCell ref="E17:E20"/>
    <mergeCell ref="F17:F20"/>
    <mergeCell ref="C2:C16"/>
    <mergeCell ref="D2:D16"/>
    <mergeCell ref="E12:E16"/>
    <mergeCell ref="F12:F16"/>
    <mergeCell ref="G17:G20"/>
    <mergeCell ref="H17:H20"/>
    <mergeCell ref="I17:I20"/>
    <mergeCell ref="J17:J20"/>
    <mergeCell ref="E21:E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0"/>
  </sheetPr>
  <dimension ref="A1:P265"/>
  <sheetViews>
    <sheetView zoomScale="60" zoomScaleNormal="6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9.7109375" style="3" customWidth="1"/>
    <col min="4" max="4" width="14.5703125" style="3" customWidth="1"/>
    <col min="5" max="5" width="13" style="95" customWidth="1"/>
    <col min="6" max="6" width="47.42578125" style="4" customWidth="1"/>
    <col min="7" max="7" width="16.140625" style="11" customWidth="1"/>
    <col min="8" max="8" width="12.28515625" style="1" customWidth="1"/>
    <col min="9" max="9" width="16.5703125" style="2" customWidth="1"/>
    <col min="10" max="10" width="11.28515625" style="2" customWidth="1"/>
    <col min="11" max="11" width="16.140625" style="10" customWidth="1"/>
    <col min="12" max="12" width="27.28515625" style="3" customWidth="1"/>
    <col min="13" max="13" width="34" style="11" customWidth="1"/>
    <col min="14" max="14" width="15.85546875" style="11" customWidth="1"/>
    <col min="15" max="15" width="113" style="7" customWidth="1"/>
    <col min="16" max="16" width="11.42578125" style="6" customWidth="1"/>
    <col min="17"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982</v>
      </c>
      <c r="G2" s="1542"/>
      <c r="H2" s="1542"/>
      <c r="I2" s="1542"/>
      <c r="J2" s="1542"/>
      <c r="K2" s="1542"/>
      <c r="L2" s="1543"/>
      <c r="M2" s="1543"/>
      <c r="N2" s="1543"/>
      <c r="O2" s="1543"/>
    </row>
    <row r="3" spans="1:15" s="24" customFormat="1" ht="18.75" customHeight="1" x14ac:dyDescent="0.25">
      <c r="A3" s="1541" t="s">
        <v>101</v>
      </c>
      <c r="B3" s="1541"/>
      <c r="C3" s="1541"/>
      <c r="D3" s="1541"/>
      <c r="E3" s="1541"/>
      <c r="F3" s="1542">
        <v>1003</v>
      </c>
      <c r="G3" s="1542"/>
      <c r="H3" s="1542"/>
      <c r="I3" s="1542"/>
      <c r="J3" s="1542"/>
      <c r="K3" s="1542"/>
      <c r="L3" s="1543"/>
      <c r="M3" s="1543"/>
      <c r="N3" s="1543"/>
      <c r="O3" s="1543"/>
    </row>
    <row r="4" spans="1:15" s="24" customFormat="1" ht="18.75" customHeight="1" x14ac:dyDescent="0.25">
      <c r="A4" s="1541" t="s">
        <v>102</v>
      </c>
      <c r="B4" s="1541"/>
      <c r="C4" s="1541"/>
      <c r="D4" s="1541"/>
      <c r="E4" s="1541"/>
      <c r="F4" s="1542" t="s">
        <v>7</v>
      </c>
      <c r="G4" s="1542"/>
      <c r="H4" s="1542"/>
      <c r="I4" s="1542"/>
      <c r="J4" s="1542"/>
      <c r="K4" s="1542"/>
      <c r="L4" s="1543"/>
      <c r="M4" s="1543"/>
      <c r="N4" s="1543"/>
      <c r="O4" s="1543"/>
    </row>
    <row r="5" spans="1:15" s="24" customFormat="1" ht="18.75" customHeight="1" x14ac:dyDescent="0.25">
      <c r="A5" s="1541" t="s">
        <v>103</v>
      </c>
      <c r="B5" s="1541"/>
      <c r="C5" s="1541"/>
      <c r="D5" s="1541"/>
      <c r="E5" s="1541"/>
      <c r="F5" s="1542" t="s">
        <v>104</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customHeight="1" x14ac:dyDescent="0.25">
      <c r="A7" s="82">
        <v>1</v>
      </c>
      <c r="B7" s="133" t="s">
        <v>120</v>
      </c>
      <c r="C7" s="133" t="s">
        <v>121</v>
      </c>
      <c r="D7" s="133" t="s">
        <v>122</v>
      </c>
      <c r="E7" s="122">
        <v>1</v>
      </c>
      <c r="F7" s="125" t="s">
        <v>123</v>
      </c>
      <c r="G7" s="1404">
        <v>1</v>
      </c>
      <c r="H7" s="1406">
        <v>0.4</v>
      </c>
      <c r="I7" s="133" t="s">
        <v>124</v>
      </c>
      <c r="J7" s="222" t="s">
        <v>125</v>
      </c>
      <c r="K7" s="5" t="s">
        <v>129</v>
      </c>
      <c r="L7" s="222" t="s">
        <v>125</v>
      </c>
      <c r="M7" s="137" t="s">
        <v>129</v>
      </c>
      <c r="N7" s="1537">
        <v>0.4</v>
      </c>
      <c r="O7" s="268"/>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129</v>
      </c>
      <c r="L8" s="222" t="s">
        <v>125</v>
      </c>
      <c r="M8" s="137" t="s">
        <v>129</v>
      </c>
      <c r="N8" s="1538"/>
      <c r="O8" s="225"/>
    </row>
    <row r="9" spans="1:15" s="4" customFormat="1" ht="63.75" x14ac:dyDescent="0.25">
      <c r="A9" s="82">
        <v>3</v>
      </c>
      <c r="B9" s="133" t="s">
        <v>120</v>
      </c>
      <c r="C9" s="133" t="s">
        <v>121</v>
      </c>
      <c r="D9" s="133" t="s">
        <v>122</v>
      </c>
      <c r="E9" s="122">
        <v>3</v>
      </c>
      <c r="F9" s="125" t="s">
        <v>131</v>
      </c>
      <c r="G9" s="1422">
        <v>2</v>
      </c>
      <c r="H9" s="138" t="s">
        <v>125</v>
      </c>
      <c r="I9" s="133" t="s">
        <v>124</v>
      </c>
      <c r="J9" s="222" t="s">
        <v>125</v>
      </c>
      <c r="K9" s="5" t="s">
        <v>129</v>
      </c>
      <c r="L9" s="222"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2" t="s">
        <v>135</v>
      </c>
      <c r="M10" s="132"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2" t="s">
        <v>125</v>
      </c>
      <c r="M11" s="137" t="s">
        <v>129</v>
      </c>
      <c r="N11" s="1535">
        <v>0.4</v>
      </c>
      <c r="O11" s="268"/>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2" t="s">
        <v>125</v>
      </c>
      <c r="M12" s="137" t="s">
        <v>126</v>
      </c>
      <c r="N12" s="1536"/>
      <c r="O12" s="268"/>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129</v>
      </c>
      <c r="L13" s="222" t="s">
        <v>125</v>
      </c>
      <c r="M13" s="137" t="s">
        <v>129</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2" t="s">
        <v>125</v>
      </c>
      <c r="M14" s="137" t="s">
        <v>129</v>
      </c>
      <c r="N14" s="85">
        <v>0</v>
      </c>
      <c r="O14" s="225" t="s">
        <v>983</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2" t="s">
        <v>125</v>
      </c>
      <c r="M15" s="137" t="s">
        <v>129</v>
      </c>
      <c r="N15" s="85">
        <v>0</v>
      </c>
      <c r="O15" s="225" t="s">
        <v>984</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2" t="s">
        <v>125</v>
      </c>
      <c r="M16" s="137" t="s">
        <v>129</v>
      </c>
      <c r="N16" s="85">
        <v>0</v>
      </c>
      <c r="O16" s="225" t="s">
        <v>985</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2" t="s">
        <v>135</v>
      </c>
      <c r="M17" s="137" t="s">
        <v>135</v>
      </c>
      <c r="N17" s="226">
        <v>0.05</v>
      </c>
      <c r="O17" s="268"/>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2"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2"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3</v>
      </c>
      <c r="L20" s="222" t="s">
        <v>125</v>
      </c>
      <c r="M20" s="269">
        <v>6</v>
      </c>
      <c r="N20" s="226">
        <v>0.15</v>
      </c>
      <c r="O20" s="268" t="s">
        <v>986</v>
      </c>
    </row>
    <row r="21" spans="1:15" s="4" customFormat="1" ht="76.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32" t="s">
        <v>987</v>
      </c>
    </row>
    <row r="22" spans="1:15" s="4" customFormat="1" ht="127.5" x14ac:dyDescent="0.25">
      <c r="A22" s="82">
        <v>16</v>
      </c>
      <c r="B22" s="133" t="s">
        <v>120</v>
      </c>
      <c r="C22" s="133" t="s">
        <v>161</v>
      </c>
      <c r="D22" s="133" t="s">
        <v>149</v>
      </c>
      <c r="E22" s="122" t="s">
        <v>164</v>
      </c>
      <c r="F22" s="125" t="s">
        <v>165</v>
      </c>
      <c r="G22" s="140" t="s">
        <v>125</v>
      </c>
      <c r="H22" s="138" t="s">
        <v>125</v>
      </c>
      <c r="I22" s="133" t="s">
        <v>166</v>
      </c>
      <c r="J22" s="222" t="s">
        <v>125</v>
      </c>
      <c r="K22" s="48" t="s">
        <v>988</v>
      </c>
      <c r="L22" s="204" t="s">
        <v>989</v>
      </c>
      <c r="M22" s="48" t="s">
        <v>989</v>
      </c>
      <c r="N22" s="85">
        <v>0</v>
      </c>
      <c r="O22" s="268"/>
    </row>
    <row r="23" spans="1:15" s="4" customFormat="1" ht="25.5" x14ac:dyDescent="0.25">
      <c r="A23" s="82">
        <v>17</v>
      </c>
      <c r="B23" s="133" t="s">
        <v>120</v>
      </c>
      <c r="C23" s="133" t="s">
        <v>161</v>
      </c>
      <c r="D23" s="133" t="s">
        <v>149</v>
      </c>
      <c r="E23" s="122" t="s">
        <v>169</v>
      </c>
      <c r="F23" s="125" t="s">
        <v>170</v>
      </c>
      <c r="G23" s="140" t="s">
        <v>125</v>
      </c>
      <c r="H23" s="138" t="s">
        <v>125</v>
      </c>
      <c r="I23" s="133" t="s">
        <v>124</v>
      </c>
      <c r="J23" s="222" t="s">
        <v>125</v>
      </c>
      <c r="K23" s="5" t="s">
        <v>129</v>
      </c>
      <c r="L23" s="222" t="s">
        <v>125</v>
      </c>
      <c r="M23" s="137" t="s">
        <v>129</v>
      </c>
      <c r="N23" s="85">
        <v>0</v>
      </c>
      <c r="O23" s="225" t="s">
        <v>990</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5" t="s">
        <v>129</v>
      </c>
      <c r="L24" s="222" t="s">
        <v>125</v>
      </c>
      <c r="M24" s="137" t="s">
        <v>129</v>
      </c>
      <c r="N24" s="85">
        <v>0</v>
      </c>
      <c r="O24" s="225" t="s">
        <v>991</v>
      </c>
    </row>
    <row r="25" spans="1:15" s="4" customFormat="1" ht="25.5" x14ac:dyDescent="0.25">
      <c r="A25" s="82">
        <v>19</v>
      </c>
      <c r="B25" s="133" t="s">
        <v>120</v>
      </c>
      <c r="C25" s="133" t="s">
        <v>161</v>
      </c>
      <c r="D25" s="133" t="s">
        <v>149</v>
      </c>
      <c r="E25" s="122" t="s">
        <v>175</v>
      </c>
      <c r="F25" s="125" t="s">
        <v>176</v>
      </c>
      <c r="G25" s="140" t="s">
        <v>125</v>
      </c>
      <c r="H25" s="138" t="s">
        <v>125</v>
      </c>
      <c r="I25" s="133" t="s">
        <v>177</v>
      </c>
      <c r="J25" s="228" t="s">
        <v>125</v>
      </c>
      <c r="K25" s="5" t="s">
        <v>129</v>
      </c>
      <c r="L25" s="222" t="s">
        <v>125</v>
      </c>
      <c r="M25" s="137" t="s">
        <v>129</v>
      </c>
      <c r="N25" s="229">
        <v>0</v>
      </c>
      <c r="O25" s="32"/>
    </row>
    <row r="26" spans="1:15" s="4" customFormat="1" ht="102" x14ac:dyDescent="0.25">
      <c r="A26" s="82">
        <v>20</v>
      </c>
      <c r="B26" s="133" t="s">
        <v>120</v>
      </c>
      <c r="C26" s="133" t="s">
        <v>161</v>
      </c>
      <c r="D26" s="133" t="s">
        <v>149</v>
      </c>
      <c r="E26" s="122" t="s">
        <v>179</v>
      </c>
      <c r="F26" s="125" t="s">
        <v>180</v>
      </c>
      <c r="G26" s="140" t="s">
        <v>125</v>
      </c>
      <c r="H26" s="138" t="s">
        <v>125</v>
      </c>
      <c r="I26" s="133" t="s">
        <v>177</v>
      </c>
      <c r="J26" s="222" t="s">
        <v>125</v>
      </c>
      <c r="K26" s="5" t="s">
        <v>129</v>
      </c>
      <c r="L26" s="222" t="s">
        <v>125</v>
      </c>
      <c r="M26" s="137" t="s">
        <v>129</v>
      </c>
      <c r="N26" s="85">
        <v>0</v>
      </c>
      <c r="O26" s="225" t="s">
        <v>992</v>
      </c>
    </row>
    <row r="27" spans="1:15" s="4" customFormat="1" ht="191.25" x14ac:dyDescent="0.25">
      <c r="A27" s="82">
        <v>21</v>
      </c>
      <c r="B27" s="133" t="s">
        <v>120</v>
      </c>
      <c r="C27" s="133" t="s">
        <v>161</v>
      </c>
      <c r="D27" s="133" t="s">
        <v>149</v>
      </c>
      <c r="E27" s="122" t="s">
        <v>182</v>
      </c>
      <c r="F27" s="125" t="s">
        <v>183</v>
      </c>
      <c r="G27" s="140" t="s">
        <v>125</v>
      </c>
      <c r="H27" s="138" t="s">
        <v>125</v>
      </c>
      <c r="I27" s="133" t="s">
        <v>177</v>
      </c>
      <c r="J27" s="222" t="s">
        <v>125</v>
      </c>
      <c r="K27" s="5" t="s">
        <v>126</v>
      </c>
      <c r="L27" s="222" t="s">
        <v>125</v>
      </c>
      <c r="M27" s="137" t="s">
        <v>129</v>
      </c>
      <c r="N27" s="85">
        <v>0</v>
      </c>
      <c r="O27" s="225" t="s">
        <v>993</v>
      </c>
    </row>
    <row r="28" spans="1:15" s="4" customFormat="1" ht="51" x14ac:dyDescent="0.25">
      <c r="A28" s="82">
        <v>22</v>
      </c>
      <c r="B28" s="133" t="s">
        <v>120</v>
      </c>
      <c r="C28" s="133" t="s">
        <v>161</v>
      </c>
      <c r="D28" s="133" t="s">
        <v>149</v>
      </c>
      <c r="E28" s="122" t="s">
        <v>185</v>
      </c>
      <c r="F28" s="125" t="s">
        <v>186</v>
      </c>
      <c r="G28" s="140" t="s">
        <v>125</v>
      </c>
      <c r="H28" s="138" t="s">
        <v>125</v>
      </c>
      <c r="I28" s="133" t="s">
        <v>177</v>
      </c>
      <c r="J28" s="222" t="s">
        <v>125</v>
      </c>
      <c r="K28" s="5" t="s">
        <v>126</v>
      </c>
      <c r="L28" s="222" t="s">
        <v>125</v>
      </c>
      <c r="M28" s="137" t="s">
        <v>129</v>
      </c>
      <c r="N28" s="85">
        <v>0</v>
      </c>
      <c r="O28" s="225" t="s">
        <v>994</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2" t="s">
        <v>125</v>
      </c>
      <c r="M29" s="137" t="s">
        <v>129</v>
      </c>
      <c r="N29" s="85">
        <v>0</v>
      </c>
      <c r="O29" s="225" t="s">
        <v>995</v>
      </c>
    </row>
    <row r="30" spans="1:15" s="4" customFormat="1" ht="140.25" x14ac:dyDescent="0.25">
      <c r="A30" s="82">
        <v>24</v>
      </c>
      <c r="B30" s="133" t="s">
        <v>120</v>
      </c>
      <c r="C30" s="133" t="s">
        <v>161</v>
      </c>
      <c r="D30" s="133" t="s">
        <v>149</v>
      </c>
      <c r="E30" s="122" t="s">
        <v>190</v>
      </c>
      <c r="F30" s="125" t="s">
        <v>191</v>
      </c>
      <c r="G30" s="140" t="s">
        <v>125</v>
      </c>
      <c r="H30" s="138" t="s">
        <v>125</v>
      </c>
      <c r="I30" s="133" t="s">
        <v>177</v>
      </c>
      <c r="J30" s="222" t="s">
        <v>125</v>
      </c>
      <c r="K30" s="5" t="s">
        <v>126</v>
      </c>
      <c r="L30" s="222" t="s">
        <v>125</v>
      </c>
      <c r="M30" s="137" t="s">
        <v>129</v>
      </c>
      <c r="N30" s="85">
        <v>0</v>
      </c>
      <c r="O30" s="225" t="s">
        <v>996</v>
      </c>
    </row>
    <row r="31" spans="1:15" s="4" customFormat="1" ht="191.25" x14ac:dyDescent="0.25">
      <c r="A31" s="82">
        <v>25</v>
      </c>
      <c r="B31" s="133" t="s">
        <v>120</v>
      </c>
      <c r="C31" s="133" t="s">
        <v>161</v>
      </c>
      <c r="D31" s="133" t="s">
        <v>149</v>
      </c>
      <c r="E31" s="122" t="s">
        <v>193</v>
      </c>
      <c r="F31" s="125" t="s">
        <v>194</v>
      </c>
      <c r="G31" s="140" t="s">
        <v>125</v>
      </c>
      <c r="H31" s="138" t="s">
        <v>125</v>
      </c>
      <c r="I31" s="133" t="s">
        <v>177</v>
      </c>
      <c r="J31" s="222" t="s">
        <v>125</v>
      </c>
      <c r="K31" s="5" t="s">
        <v>126</v>
      </c>
      <c r="L31" s="222" t="s">
        <v>125</v>
      </c>
      <c r="M31" s="137" t="s">
        <v>129</v>
      </c>
      <c r="N31" s="85">
        <v>0</v>
      </c>
      <c r="O31" s="225" t="s">
        <v>997</v>
      </c>
    </row>
    <row r="32" spans="1:15" s="4" customFormat="1" ht="25.5" x14ac:dyDescent="0.25">
      <c r="A32" s="82">
        <v>26</v>
      </c>
      <c r="B32" s="133" t="s">
        <v>120</v>
      </c>
      <c r="C32" s="133" t="s">
        <v>161</v>
      </c>
      <c r="D32" s="133" t="s">
        <v>149</v>
      </c>
      <c r="E32" s="122" t="s">
        <v>195</v>
      </c>
      <c r="F32" s="125" t="s">
        <v>196</v>
      </c>
      <c r="G32" s="140" t="s">
        <v>125</v>
      </c>
      <c r="H32" s="138" t="s">
        <v>125</v>
      </c>
      <c r="I32" s="133" t="s">
        <v>177</v>
      </c>
      <c r="J32" s="222" t="s">
        <v>125</v>
      </c>
      <c r="K32" s="5" t="s">
        <v>129</v>
      </c>
      <c r="L32" s="222" t="s">
        <v>125</v>
      </c>
      <c r="M32" s="137" t="s">
        <v>129</v>
      </c>
      <c r="N32" s="85">
        <v>0</v>
      </c>
      <c r="O32" s="225"/>
    </row>
    <row r="33" spans="1:15" s="4" customFormat="1" ht="114.75" x14ac:dyDescent="0.25">
      <c r="A33" s="82">
        <v>27</v>
      </c>
      <c r="B33" s="133" t="s">
        <v>120</v>
      </c>
      <c r="C33" s="133" t="s">
        <v>161</v>
      </c>
      <c r="D33" s="133" t="s">
        <v>149</v>
      </c>
      <c r="E33" s="122" t="s">
        <v>198</v>
      </c>
      <c r="F33" s="125" t="s">
        <v>199</v>
      </c>
      <c r="G33" s="140" t="s">
        <v>125</v>
      </c>
      <c r="H33" s="138" t="s">
        <v>125</v>
      </c>
      <c r="I33" s="133" t="s">
        <v>177</v>
      </c>
      <c r="J33" s="222" t="s">
        <v>125</v>
      </c>
      <c r="K33" s="5" t="s">
        <v>129</v>
      </c>
      <c r="L33" s="222" t="s">
        <v>125</v>
      </c>
      <c r="M33" s="137" t="s">
        <v>129</v>
      </c>
      <c r="N33" s="85">
        <v>0</v>
      </c>
      <c r="O33" s="225" t="s">
        <v>998</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2" t="s">
        <v>125</v>
      </c>
      <c r="M34" s="45" t="s">
        <v>999</v>
      </c>
      <c r="N34" s="85">
        <v>0</v>
      </c>
      <c r="O34" s="32"/>
    </row>
    <row r="35" spans="1:15" s="4" customFormat="1" ht="30" x14ac:dyDescent="0.25">
      <c r="A35" s="82">
        <v>29</v>
      </c>
      <c r="B35" s="133" t="s">
        <v>120</v>
      </c>
      <c r="C35" s="133" t="s">
        <v>161</v>
      </c>
      <c r="D35" s="133" t="s">
        <v>149</v>
      </c>
      <c r="E35" s="122">
        <v>7</v>
      </c>
      <c r="F35" s="125" t="s">
        <v>205</v>
      </c>
      <c r="G35" s="140" t="s">
        <v>125</v>
      </c>
      <c r="H35" s="138" t="s">
        <v>125</v>
      </c>
      <c r="I35" s="133" t="s">
        <v>177</v>
      </c>
      <c r="J35" s="222" t="s">
        <v>125</v>
      </c>
      <c r="K35" s="5" t="s">
        <v>129</v>
      </c>
      <c r="L35" s="222" t="s">
        <v>125</v>
      </c>
      <c r="M35" s="137" t="s">
        <v>129</v>
      </c>
      <c r="N35" s="85">
        <v>0</v>
      </c>
      <c r="O35" s="270" t="s">
        <v>1000</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129</v>
      </c>
      <c r="N36" s="226">
        <v>0.2</v>
      </c>
      <c r="O36" s="268"/>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268"/>
    </row>
    <row r="38" spans="1:15" s="4" customFormat="1" ht="38.25"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218" t="s">
        <v>135</v>
      </c>
      <c r="N38" s="226">
        <v>0.4</v>
      </c>
      <c r="O38" s="225"/>
    </row>
    <row r="39" spans="1:15" s="4" customFormat="1" ht="25.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225" t="s">
        <v>1001</v>
      </c>
    </row>
    <row r="40" spans="1:15" s="4" customFormat="1" ht="25.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225"/>
    </row>
    <row r="41" spans="1:15" s="4" customFormat="1" ht="25.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row>
    <row r="42" spans="1:15" s="4" customFormat="1" ht="120" x14ac:dyDescent="0.25">
      <c r="A42" s="82">
        <v>36</v>
      </c>
      <c r="B42" s="133" t="s">
        <v>120</v>
      </c>
      <c r="C42" s="133" t="s">
        <v>161</v>
      </c>
      <c r="D42" s="133" t="s">
        <v>149</v>
      </c>
      <c r="E42" s="122" t="s">
        <v>221</v>
      </c>
      <c r="F42" s="125" t="s">
        <v>222</v>
      </c>
      <c r="G42" s="1405"/>
      <c r="H42" s="138" t="s">
        <v>125</v>
      </c>
      <c r="I42" s="133" t="s">
        <v>166</v>
      </c>
      <c r="J42" s="222" t="s">
        <v>223</v>
      </c>
      <c r="K42" s="48" t="s">
        <v>1002</v>
      </c>
      <c r="L42" s="271" t="s">
        <v>1003</v>
      </c>
      <c r="M42" s="142" t="s">
        <v>1004</v>
      </c>
      <c r="N42" s="85">
        <v>0</v>
      </c>
      <c r="O42" s="268"/>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124</v>
      </c>
      <c r="L43" s="272">
        <v>14</v>
      </c>
      <c r="M43" s="269">
        <v>14</v>
      </c>
      <c r="N43" s="236">
        <v>0.3</v>
      </c>
      <c r="O43" s="225"/>
    </row>
    <row r="44" spans="1:15" s="4" customFormat="1" ht="25.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218" t="s">
        <v>135</v>
      </c>
      <c r="N44" s="85">
        <v>0</v>
      </c>
      <c r="O44" s="225"/>
    </row>
    <row r="45" spans="1:15" s="4" customFormat="1" ht="25.5" x14ac:dyDescent="0.25">
      <c r="A45" s="82">
        <v>39</v>
      </c>
      <c r="B45" s="133" t="s">
        <v>120</v>
      </c>
      <c r="C45" s="133" t="s">
        <v>161</v>
      </c>
      <c r="D45" s="133" t="s">
        <v>149</v>
      </c>
      <c r="E45" s="122" t="s">
        <v>230</v>
      </c>
      <c r="F45" s="125" t="s">
        <v>231</v>
      </c>
      <c r="G45" s="1422"/>
      <c r="H45" s="138" t="s">
        <v>125</v>
      </c>
      <c r="I45" s="133" t="s">
        <v>124</v>
      </c>
      <c r="J45" s="222" t="s">
        <v>232</v>
      </c>
      <c r="K45" s="5" t="s">
        <v>129</v>
      </c>
      <c r="L45" s="273" t="s">
        <v>129</v>
      </c>
      <c r="M45" s="142" t="s">
        <v>129</v>
      </c>
      <c r="N45" s="85">
        <v>0</v>
      </c>
      <c r="O45" s="268" t="s">
        <v>1005</v>
      </c>
    </row>
    <row r="46" spans="1:15" s="4" customFormat="1" ht="25.5" x14ac:dyDescent="0.25">
      <c r="A46" s="82">
        <v>40</v>
      </c>
      <c r="B46" s="133" t="s">
        <v>120</v>
      </c>
      <c r="C46" s="133" t="s">
        <v>161</v>
      </c>
      <c r="D46" s="133" t="s">
        <v>149</v>
      </c>
      <c r="E46" s="122" t="s">
        <v>233</v>
      </c>
      <c r="F46" s="125" t="s">
        <v>234</v>
      </c>
      <c r="G46" s="1422"/>
      <c r="H46" s="138" t="s">
        <v>125</v>
      </c>
      <c r="I46" s="133" t="s">
        <v>124</v>
      </c>
      <c r="J46" s="222" t="s">
        <v>235</v>
      </c>
      <c r="K46" s="5" t="s">
        <v>126</v>
      </c>
      <c r="L46" s="273" t="s">
        <v>129</v>
      </c>
      <c r="M46" s="142" t="s">
        <v>129</v>
      </c>
      <c r="N46" s="85">
        <v>0</v>
      </c>
      <c r="O46" s="268" t="s">
        <v>1006</v>
      </c>
    </row>
    <row r="47" spans="1:15" s="4" customFormat="1" ht="25.5" x14ac:dyDescent="0.25">
      <c r="A47" s="82">
        <v>41</v>
      </c>
      <c r="B47" s="133" t="s">
        <v>120</v>
      </c>
      <c r="C47" s="133" t="s">
        <v>161</v>
      </c>
      <c r="D47" s="133" t="s">
        <v>149</v>
      </c>
      <c r="E47" s="122" t="s">
        <v>236</v>
      </c>
      <c r="F47" s="125" t="s">
        <v>237</v>
      </c>
      <c r="G47" s="1422"/>
      <c r="H47" s="138" t="s">
        <v>125</v>
      </c>
      <c r="I47" s="133" t="s">
        <v>124</v>
      </c>
      <c r="J47" s="222" t="s">
        <v>238</v>
      </c>
      <c r="K47" s="5" t="s">
        <v>126</v>
      </c>
      <c r="L47" s="273" t="s">
        <v>129</v>
      </c>
      <c r="M47" s="142" t="s">
        <v>129</v>
      </c>
      <c r="N47" s="85">
        <v>0</v>
      </c>
      <c r="O47" s="268"/>
    </row>
    <row r="48" spans="1:15" s="4" customFormat="1" ht="25.5" x14ac:dyDescent="0.25">
      <c r="A48" s="82">
        <v>42</v>
      </c>
      <c r="B48" s="133" t="s">
        <v>120</v>
      </c>
      <c r="C48" s="133" t="s">
        <v>161</v>
      </c>
      <c r="D48" s="133" t="s">
        <v>149</v>
      </c>
      <c r="E48" s="122" t="s">
        <v>239</v>
      </c>
      <c r="F48" s="125" t="s">
        <v>240</v>
      </c>
      <c r="G48" s="1422"/>
      <c r="H48" s="138" t="s">
        <v>125</v>
      </c>
      <c r="I48" s="133" t="s">
        <v>124</v>
      </c>
      <c r="J48" s="222" t="s">
        <v>241</v>
      </c>
      <c r="K48" s="5" t="s">
        <v>126</v>
      </c>
      <c r="L48" s="273" t="s">
        <v>129</v>
      </c>
      <c r="M48" s="142" t="s">
        <v>129</v>
      </c>
      <c r="N48" s="85">
        <v>0</v>
      </c>
      <c r="O48" s="268"/>
    </row>
    <row r="49" spans="1:15" s="4" customFormat="1" ht="25.5" x14ac:dyDescent="0.25">
      <c r="A49" s="82">
        <v>43</v>
      </c>
      <c r="B49" s="133" t="s">
        <v>120</v>
      </c>
      <c r="C49" s="133" t="s">
        <v>161</v>
      </c>
      <c r="D49" s="133" t="s">
        <v>149</v>
      </c>
      <c r="E49" s="122" t="s">
        <v>242</v>
      </c>
      <c r="F49" s="125" t="s">
        <v>243</v>
      </c>
      <c r="G49" s="1422"/>
      <c r="H49" s="138" t="s">
        <v>125</v>
      </c>
      <c r="I49" s="133" t="s">
        <v>124</v>
      </c>
      <c r="J49" s="222" t="s">
        <v>244</v>
      </c>
      <c r="K49" s="5" t="s">
        <v>126</v>
      </c>
      <c r="L49" s="273" t="s">
        <v>129</v>
      </c>
      <c r="M49" s="142" t="s">
        <v>129</v>
      </c>
      <c r="N49" s="85">
        <v>0</v>
      </c>
      <c r="O49" s="268"/>
    </row>
    <row r="50" spans="1:15" s="4" customFormat="1" ht="25.5" x14ac:dyDescent="0.25">
      <c r="A50" s="82">
        <v>44</v>
      </c>
      <c r="B50" s="133" t="s">
        <v>120</v>
      </c>
      <c r="C50" s="133" t="s">
        <v>161</v>
      </c>
      <c r="D50" s="133" t="s">
        <v>149</v>
      </c>
      <c r="E50" s="122" t="s">
        <v>245</v>
      </c>
      <c r="F50" s="125" t="s">
        <v>246</v>
      </c>
      <c r="G50" s="1422"/>
      <c r="H50" s="138" t="s">
        <v>125</v>
      </c>
      <c r="I50" s="133" t="s">
        <v>124</v>
      </c>
      <c r="J50" s="222" t="s">
        <v>247</v>
      </c>
      <c r="K50" s="5" t="s">
        <v>126</v>
      </c>
      <c r="L50" s="273" t="s">
        <v>129</v>
      </c>
      <c r="M50" s="142" t="s">
        <v>129</v>
      </c>
      <c r="N50" s="85">
        <v>0</v>
      </c>
      <c r="O50" s="268"/>
    </row>
    <row r="51" spans="1:15" s="4" customFormat="1" ht="25.5" x14ac:dyDescent="0.25">
      <c r="A51" s="82">
        <v>45</v>
      </c>
      <c r="B51" s="133" t="s">
        <v>120</v>
      </c>
      <c r="C51" s="133" t="s">
        <v>161</v>
      </c>
      <c r="D51" s="133" t="s">
        <v>149</v>
      </c>
      <c r="E51" s="122" t="s">
        <v>248</v>
      </c>
      <c r="F51" s="125" t="s">
        <v>249</v>
      </c>
      <c r="G51" s="1422"/>
      <c r="H51" s="138" t="s">
        <v>125</v>
      </c>
      <c r="I51" s="133" t="s">
        <v>124</v>
      </c>
      <c r="J51" s="222" t="s">
        <v>250</v>
      </c>
      <c r="K51" s="5" t="s">
        <v>126</v>
      </c>
      <c r="L51" s="273" t="s">
        <v>129</v>
      </c>
      <c r="M51" s="142" t="s">
        <v>129</v>
      </c>
      <c r="N51" s="85">
        <v>0</v>
      </c>
      <c r="O51" s="268" t="s">
        <v>1006</v>
      </c>
    </row>
    <row r="52" spans="1:15" s="4" customFormat="1" ht="25.5" x14ac:dyDescent="0.25">
      <c r="A52" s="82">
        <v>46</v>
      </c>
      <c r="B52" s="133" t="s">
        <v>120</v>
      </c>
      <c r="C52" s="133" t="s">
        <v>161</v>
      </c>
      <c r="D52" s="133" t="s">
        <v>149</v>
      </c>
      <c r="E52" s="122" t="s">
        <v>251</v>
      </c>
      <c r="F52" s="125" t="s">
        <v>252</v>
      </c>
      <c r="G52" s="1422"/>
      <c r="H52" s="138" t="s">
        <v>125</v>
      </c>
      <c r="I52" s="133" t="s">
        <v>124</v>
      </c>
      <c r="J52" s="222" t="s">
        <v>253</v>
      </c>
      <c r="K52" s="5" t="s">
        <v>126</v>
      </c>
      <c r="L52" s="273" t="s">
        <v>129</v>
      </c>
      <c r="M52" s="142" t="s">
        <v>126</v>
      </c>
      <c r="N52" s="85">
        <v>0</v>
      </c>
      <c r="O52" s="268" t="s">
        <v>1006</v>
      </c>
    </row>
    <row r="53" spans="1:15" s="4" customFormat="1" ht="25.5" x14ac:dyDescent="0.25">
      <c r="A53" s="82">
        <v>47</v>
      </c>
      <c r="B53" s="133" t="s">
        <v>120</v>
      </c>
      <c r="C53" s="133" t="s">
        <v>161</v>
      </c>
      <c r="D53" s="133" t="s">
        <v>149</v>
      </c>
      <c r="E53" s="122" t="s">
        <v>254</v>
      </c>
      <c r="F53" s="125" t="s">
        <v>255</v>
      </c>
      <c r="G53" s="1422"/>
      <c r="H53" s="138" t="s">
        <v>125</v>
      </c>
      <c r="I53" s="133" t="s">
        <v>124</v>
      </c>
      <c r="J53" s="222" t="s">
        <v>256</v>
      </c>
      <c r="K53" s="5" t="s">
        <v>126</v>
      </c>
      <c r="L53" s="273" t="s">
        <v>129</v>
      </c>
      <c r="M53" s="142" t="s">
        <v>129</v>
      </c>
      <c r="N53" s="85">
        <v>0</v>
      </c>
      <c r="O53" s="268"/>
    </row>
    <row r="54" spans="1:15" s="4" customFormat="1" ht="25.5" x14ac:dyDescent="0.25">
      <c r="A54" s="82">
        <v>48</v>
      </c>
      <c r="B54" s="133" t="s">
        <v>120</v>
      </c>
      <c r="C54" s="133" t="s">
        <v>161</v>
      </c>
      <c r="D54" s="133" t="s">
        <v>149</v>
      </c>
      <c r="E54" s="122" t="s">
        <v>257</v>
      </c>
      <c r="F54" s="125" t="s">
        <v>258</v>
      </c>
      <c r="G54" s="1422"/>
      <c r="H54" s="138" t="s">
        <v>125</v>
      </c>
      <c r="I54" s="133" t="s">
        <v>124</v>
      </c>
      <c r="J54" s="222" t="s">
        <v>259</v>
      </c>
      <c r="K54" s="5" t="s">
        <v>126</v>
      </c>
      <c r="L54" s="273" t="s">
        <v>129</v>
      </c>
      <c r="M54" s="142" t="s">
        <v>129</v>
      </c>
      <c r="N54" s="85">
        <v>0</v>
      </c>
      <c r="O54" s="268"/>
    </row>
    <row r="55" spans="1:15" s="4" customFormat="1" ht="25.5" x14ac:dyDescent="0.25">
      <c r="A55" s="82">
        <v>49</v>
      </c>
      <c r="B55" s="133" t="s">
        <v>120</v>
      </c>
      <c r="C55" s="133" t="s">
        <v>161</v>
      </c>
      <c r="D55" s="133" t="s">
        <v>149</v>
      </c>
      <c r="E55" s="122" t="s">
        <v>260</v>
      </c>
      <c r="F55" s="125" t="s">
        <v>261</v>
      </c>
      <c r="G55" s="1422"/>
      <c r="H55" s="138" t="s">
        <v>125</v>
      </c>
      <c r="I55" s="133" t="s">
        <v>124</v>
      </c>
      <c r="J55" s="222" t="s">
        <v>262</v>
      </c>
      <c r="K55" s="5" t="s">
        <v>126</v>
      </c>
      <c r="L55" s="273" t="s">
        <v>129</v>
      </c>
      <c r="M55" s="142"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74" t="s">
        <v>1007</v>
      </c>
      <c r="M56" s="275" t="s">
        <v>1007</v>
      </c>
      <c r="N56" s="85">
        <v>0</v>
      </c>
      <c r="O56" s="268" t="s">
        <v>1008</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32"/>
    </row>
    <row r="58" spans="1:15" s="4" customFormat="1" ht="25.5" x14ac:dyDescent="0.25">
      <c r="A58" s="82">
        <v>52</v>
      </c>
      <c r="B58" s="133" t="s">
        <v>120</v>
      </c>
      <c r="C58" s="133" t="s">
        <v>268</v>
      </c>
      <c r="D58" s="133" t="s">
        <v>149</v>
      </c>
      <c r="E58" s="122" t="s">
        <v>271</v>
      </c>
      <c r="F58" s="125" t="s">
        <v>272</v>
      </c>
      <c r="G58" s="140" t="s">
        <v>125</v>
      </c>
      <c r="H58" s="138" t="s">
        <v>125</v>
      </c>
      <c r="I58" s="133" t="s">
        <v>166</v>
      </c>
      <c r="J58" s="222" t="s">
        <v>125</v>
      </c>
      <c r="K58" s="48" t="s">
        <v>1009</v>
      </c>
      <c r="L58" s="222" t="s">
        <v>125</v>
      </c>
      <c r="M58" s="48" t="s">
        <v>1009</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2" t="s">
        <v>125</v>
      </c>
      <c r="M59" s="137" t="s">
        <v>129</v>
      </c>
      <c r="N59" s="236">
        <v>0.1</v>
      </c>
      <c r="O59" s="268"/>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0.32</v>
      </c>
      <c r="L60" s="276">
        <v>0.22</v>
      </c>
      <c r="M60" s="277">
        <v>0.28999999999999998</v>
      </c>
      <c r="N60" s="85">
        <v>0</v>
      </c>
      <c r="O60" s="268" t="s">
        <v>1010</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t="s">
        <v>129</v>
      </c>
      <c r="L61" s="278">
        <v>0.27929999999999999</v>
      </c>
      <c r="M61" s="279">
        <v>0.28999999999999998</v>
      </c>
      <c r="N61" s="280">
        <v>0.5</v>
      </c>
      <c r="O61" s="268" t="s">
        <v>1011</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74" t="s">
        <v>1012</v>
      </c>
      <c r="L62" s="223"/>
      <c r="M62" s="281" t="s">
        <v>1013</v>
      </c>
      <c r="N62" s="85">
        <v>0</v>
      </c>
      <c r="O62" s="268" t="s">
        <v>1014</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268"/>
    </row>
    <row r="64" spans="1:15" s="4" customFormat="1" ht="191.25" x14ac:dyDescent="0.25">
      <c r="A64" s="82">
        <v>58</v>
      </c>
      <c r="B64" s="133" t="s">
        <v>120</v>
      </c>
      <c r="C64" s="133" t="s">
        <v>268</v>
      </c>
      <c r="D64" s="133" t="s">
        <v>149</v>
      </c>
      <c r="E64" s="122" t="s">
        <v>289</v>
      </c>
      <c r="F64" s="125" t="s">
        <v>290</v>
      </c>
      <c r="G64" s="140" t="s">
        <v>125</v>
      </c>
      <c r="H64" s="138" t="s">
        <v>125</v>
      </c>
      <c r="I64" s="133" t="s">
        <v>166</v>
      </c>
      <c r="J64" s="222" t="s">
        <v>125</v>
      </c>
      <c r="K64" s="76" t="s">
        <v>1015</v>
      </c>
      <c r="L64" s="223"/>
      <c r="M64" s="139" t="s">
        <v>1016</v>
      </c>
      <c r="N64" s="85">
        <v>0</v>
      </c>
      <c r="O64" s="268" t="s">
        <v>1017</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c r="M66" s="137" t="s">
        <v>129</v>
      </c>
      <c r="N66" s="236">
        <v>0.05</v>
      </c>
      <c r="O66" s="225" t="s">
        <v>1018</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34</v>
      </c>
      <c r="L67" s="272">
        <v>35</v>
      </c>
      <c r="M67" s="269">
        <v>35</v>
      </c>
      <c r="N67" s="85">
        <v>0</v>
      </c>
      <c r="O67" s="225" t="s">
        <v>1019</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31</v>
      </c>
      <c r="L68" s="272">
        <v>31</v>
      </c>
      <c r="M68" s="269">
        <v>31</v>
      </c>
      <c r="N68" s="236">
        <v>0.75285714285714278</v>
      </c>
      <c r="O68" s="225" t="s">
        <v>1020</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1021</v>
      </c>
      <c r="L70" s="223"/>
      <c r="M70" s="48" t="s">
        <v>1021</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c r="M71" s="137" t="s">
        <v>129</v>
      </c>
      <c r="N71" s="236">
        <v>0.05</v>
      </c>
      <c r="O71" s="225"/>
    </row>
    <row r="72" spans="1:15" s="4" customFormat="1" ht="25.5" x14ac:dyDescent="0.25">
      <c r="A72" s="82">
        <v>66</v>
      </c>
      <c r="B72" s="133" t="s">
        <v>293</v>
      </c>
      <c r="C72" s="133" t="s">
        <v>304</v>
      </c>
      <c r="D72" s="133" t="s">
        <v>295</v>
      </c>
      <c r="E72" s="122" t="s">
        <v>311</v>
      </c>
      <c r="F72" s="125" t="s">
        <v>312</v>
      </c>
      <c r="G72" s="140" t="s">
        <v>125</v>
      </c>
      <c r="H72" s="138" t="s">
        <v>125</v>
      </c>
      <c r="I72" s="133" t="s">
        <v>166</v>
      </c>
      <c r="J72" s="222" t="s">
        <v>125</v>
      </c>
      <c r="K72" s="48" t="s">
        <v>1022</v>
      </c>
      <c r="L72" s="223"/>
      <c r="M72" s="48" t="s">
        <v>1022</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c r="M73" s="137" t="s">
        <v>129</v>
      </c>
      <c r="N73" s="236">
        <v>0.05</v>
      </c>
      <c r="O73" s="282" t="s">
        <v>1023</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13</v>
      </c>
      <c r="L74" s="272">
        <v>17</v>
      </c>
      <c r="M74" s="269">
        <v>17</v>
      </c>
      <c r="N74" s="85">
        <v>0</v>
      </c>
      <c r="O74" s="225" t="s">
        <v>1020</v>
      </c>
    </row>
    <row r="75" spans="1:15" s="4" customFormat="1" ht="51" customHeight="1" x14ac:dyDescent="0.25">
      <c r="A75" s="82">
        <v>69</v>
      </c>
      <c r="B75" s="133" t="s">
        <v>293</v>
      </c>
      <c r="C75" s="133" t="s">
        <v>304</v>
      </c>
      <c r="D75" s="133" t="s">
        <v>295</v>
      </c>
      <c r="E75" s="122">
        <v>26</v>
      </c>
      <c r="F75" s="125" t="s">
        <v>318</v>
      </c>
      <c r="G75" s="140" t="s">
        <v>125</v>
      </c>
      <c r="H75" s="138" t="s">
        <v>125</v>
      </c>
      <c r="I75" s="133" t="s">
        <v>159</v>
      </c>
      <c r="J75" s="222">
        <v>15</v>
      </c>
      <c r="K75" s="45">
        <v>2</v>
      </c>
      <c r="L75" s="272">
        <v>2</v>
      </c>
      <c r="M75" s="269">
        <v>2</v>
      </c>
      <c r="N75" s="85">
        <v>0</v>
      </c>
      <c r="O75" s="268"/>
    </row>
    <row r="76" spans="1:15" s="4" customFormat="1" ht="25.5" x14ac:dyDescent="0.25">
      <c r="A76" s="82">
        <v>70</v>
      </c>
      <c r="B76" s="133" t="s">
        <v>293</v>
      </c>
      <c r="C76" s="133" t="s">
        <v>304</v>
      </c>
      <c r="D76" s="133" t="s">
        <v>300</v>
      </c>
      <c r="E76" s="122">
        <v>27</v>
      </c>
      <c r="F76" s="125" t="s">
        <v>320</v>
      </c>
      <c r="G76" s="140" t="s">
        <v>125</v>
      </c>
      <c r="H76" s="138" t="s">
        <v>125</v>
      </c>
      <c r="I76" s="133" t="s">
        <v>321</v>
      </c>
      <c r="J76" s="222">
        <v>16</v>
      </c>
      <c r="K76" s="90">
        <v>1177</v>
      </c>
      <c r="L76" s="283">
        <v>524.75</v>
      </c>
      <c r="M76" s="284">
        <v>524.75</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90">
        <v>41034</v>
      </c>
      <c r="L77" s="272">
        <v>46282</v>
      </c>
      <c r="M77" s="285">
        <v>46.281999999999996</v>
      </c>
      <c r="N77" s="85">
        <v>0</v>
      </c>
      <c r="O77" s="268"/>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91" t="s">
        <v>1024</v>
      </c>
      <c r="L78" s="272" t="s">
        <v>1025</v>
      </c>
      <c r="M78" s="284" t="s">
        <v>1026</v>
      </c>
      <c r="N78" s="85">
        <v>0</v>
      </c>
      <c r="O78" s="268"/>
    </row>
    <row r="79" spans="1:15" s="4" customFormat="1" ht="63.75" x14ac:dyDescent="0.25">
      <c r="A79" s="82">
        <v>73</v>
      </c>
      <c r="B79" s="133" t="s">
        <v>293</v>
      </c>
      <c r="C79" s="133" t="s">
        <v>304</v>
      </c>
      <c r="D79" s="133" t="s">
        <v>330</v>
      </c>
      <c r="E79" s="122">
        <v>28</v>
      </c>
      <c r="F79" s="125" t="s">
        <v>331</v>
      </c>
      <c r="G79" s="140" t="s">
        <v>125</v>
      </c>
      <c r="H79" s="138" t="s">
        <v>125</v>
      </c>
      <c r="I79" s="133" t="s">
        <v>321</v>
      </c>
      <c r="J79" s="222">
        <v>18</v>
      </c>
      <c r="K79" s="5">
        <v>5984.66</v>
      </c>
      <c r="L79" s="272">
        <v>5645.69</v>
      </c>
      <c r="M79" s="286">
        <v>5.6459999999999999</v>
      </c>
      <c r="N79" s="85">
        <v>0</v>
      </c>
      <c r="O79" s="268" t="s">
        <v>1027</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5">
        <v>125455</v>
      </c>
      <c r="L80" s="272">
        <v>112897</v>
      </c>
      <c r="M80" s="286">
        <v>112.89700000000001</v>
      </c>
      <c r="N80" s="85">
        <v>0</v>
      </c>
      <c r="O80" s="268" t="s">
        <v>1028</v>
      </c>
    </row>
    <row r="81" spans="1:15" s="4" customFormat="1" ht="25.5" x14ac:dyDescent="0.25">
      <c r="A81" s="82">
        <v>75</v>
      </c>
      <c r="B81" s="133" t="s">
        <v>293</v>
      </c>
      <c r="C81" s="133" t="s">
        <v>304</v>
      </c>
      <c r="D81" s="133" t="s">
        <v>330</v>
      </c>
      <c r="E81" s="122" t="s">
        <v>337</v>
      </c>
      <c r="F81" s="125" t="s">
        <v>338</v>
      </c>
      <c r="G81" s="140" t="s">
        <v>125</v>
      </c>
      <c r="H81" s="138" t="s">
        <v>125</v>
      </c>
      <c r="I81" s="133" t="s">
        <v>321</v>
      </c>
      <c r="J81" s="222">
        <v>19</v>
      </c>
      <c r="K81" s="90" t="s">
        <v>1029</v>
      </c>
      <c r="L81" s="272" t="s">
        <v>1025</v>
      </c>
      <c r="M81" s="287" t="s">
        <v>1026</v>
      </c>
      <c r="N81" s="85">
        <v>0</v>
      </c>
      <c r="O81" s="268" t="s">
        <v>1030</v>
      </c>
    </row>
    <row r="82" spans="1:15" s="4" customFormat="1" ht="114.75" x14ac:dyDescent="0.25">
      <c r="A82" s="82">
        <v>76</v>
      </c>
      <c r="B82" s="133" t="s">
        <v>293</v>
      </c>
      <c r="C82" s="133" t="s">
        <v>304</v>
      </c>
      <c r="D82" s="133" t="s">
        <v>339</v>
      </c>
      <c r="E82" s="122">
        <v>29</v>
      </c>
      <c r="F82" s="125" t="s">
        <v>340</v>
      </c>
      <c r="G82" s="140" t="s">
        <v>125</v>
      </c>
      <c r="H82" s="138" t="s">
        <v>125</v>
      </c>
      <c r="I82" s="133" t="s">
        <v>166</v>
      </c>
      <c r="J82" s="222">
        <v>20</v>
      </c>
      <c r="K82" s="48" t="s">
        <v>1031</v>
      </c>
      <c r="L82" s="144" t="s">
        <v>1032</v>
      </c>
      <c r="M82" s="132" t="s">
        <v>1032</v>
      </c>
      <c r="N82" s="85">
        <v>0</v>
      </c>
      <c r="O82" s="268"/>
    </row>
    <row r="83" spans="1:15" s="4" customFormat="1" ht="38.25" customHeight="1" x14ac:dyDescent="0.25">
      <c r="A83" s="82">
        <v>77</v>
      </c>
      <c r="B83" s="133" t="s">
        <v>293</v>
      </c>
      <c r="C83" s="133" t="s">
        <v>304</v>
      </c>
      <c r="D83" s="133" t="s">
        <v>339</v>
      </c>
      <c r="E83" s="122" t="s">
        <v>344</v>
      </c>
      <c r="F83" s="125" t="s">
        <v>345</v>
      </c>
      <c r="G83" s="140" t="s">
        <v>125</v>
      </c>
      <c r="H83" s="138" t="s">
        <v>125</v>
      </c>
      <c r="I83" s="88" t="s">
        <v>278</v>
      </c>
      <c r="J83" s="222" t="s">
        <v>346</v>
      </c>
      <c r="K83" s="65"/>
      <c r="L83" s="288">
        <v>0.1</v>
      </c>
      <c r="M83" s="149">
        <v>0.1</v>
      </c>
      <c r="N83" s="85">
        <v>0</v>
      </c>
      <c r="O83" s="268"/>
    </row>
    <row r="84" spans="1:15" s="4" customFormat="1" ht="25.5" x14ac:dyDescent="0.25">
      <c r="A84" s="82">
        <v>78</v>
      </c>
      <c r="B84" s="133" t="s">
        <v>293</v>
      </c>
      <c r="C84" s="133" t="s">
        <v>304</v>
      </c>
      <c r="D84" s="133" t="s">
        <v>339</v>
      </c>
      <c r="E84" s="122">
        <v>30</v>
      </c>
      <c r="F84" s="128" t="s">
        <v>347</v>
      </c>
      <c r="G84" s="140" t="s">
        <v>125</v>
      </c>
      <c r="H84" s="138" t="s">
        <v>125</v>
      </c>
      <c r="I84" s="133" t="s">
        <v>166</v>
      </c>
      <c r="J84" s="222">
        <v>21</v>
      </c>
      <c r="K84" s="45" t="s">
        <v>348</v>
      </c>
      <c r="L84" s="144" t="s">
        <v>349</v>
      </c>
      <c r="M84" s="289" t="s">
        <v>349</v>
      </c>
      <c r="N84" s="85">
        <v>0</v>
      </c>
      <c r="O84" s="225"/>
    </row>
    <row r="85" spans="1:15" s="4" customFormat="1" ht="38.25" customHeight="1" x14ac:dyDescent="0.25">
      <c r="A85" s="82">
        <v>79</v>
      </c>
      <c r="B85" s="133" t="s">
        <v>293</v>
      </c>
      <c r="C85" s="133" t="s">
        <v>304</v>
      </c>
      <c r="D85" s="133" t="s">
        <v>339</v>
      </c>
      <c r="E85" s="122" t="s">
        <v>350</v>
      </c>
      <c r="F85" s="125" t="s">
        <v>351</v>
      </c>
      <c r="G85" s="140" t="s">
        <v>125</v>
      </c>
      <c r="H85" s="138" t="s">
        <v>125</v>
      </c>
      <c r="I85" s="88" t="s">
        <v>278</v>
      </c>
      <c r="J85" s="222" t="s">
        <v>352</v>
      </c>
      <c r="K85" s="65"/>
      <c r="L85" s="288">
        <v>0.2</v>
      </c>
      <c r="M85" s="149">
        <v>0.2</v>
      </c>
      <c r="N85" s="85">
        <v>0</v>
      </c>
      <c r="O85" s="268"/>
    </row>
    <row r="86" spans="1:15" s="4" customFormat="1" ht="25.5" x14ac:dyDescent="0.25">
      <c r="A86" s="82">
        <v>80</v>
      </c>
      <c r="B86" s="133" t="s">
        <v>293</v>
      </c>
      <c r="C86" s="133" t="s">
        <v>304</v>
      </c>
      <c r="D86" s="133"/>
      <c r="E86" s="122">
        <v>31</v>
      </c>
      <c r="F86" s="125" t="s">
        <v>353</v>
      </c>
      <c r="G86" s="140" t="s">
        <v>125</v>
      </c>
      <c r="H86" s="138" t="s">
        <v>125</v>
      </c>
      <c r="I86" s="88" t="s">
        <v>135</v>
      </c>
      <c r="J86" s="222">
        <v>22</v>
      </c>
      <c r="K86" s="132" t="s">
        <v>135</v>
      </c>
      <c r="L86" s="148" t="s">
        <v>135</v>
      </c>
      <c r="M86" s="289" t="s">
        <v>135</v>
      </c>
      <c r="N86" s="85">
        <v>0</v>
      </c>
      <c r="O86" s="225"/>
    </row>
    <row r="87" spans="1:15" s="4" customFormat="1" ht="25.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68"/>
    </row>
    <row r="88" spans="1:15" s="4" customFormat="1" ht="25.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25.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225"/>
    </row>
    <row r="90" spans="1:15" s="4" customFormat="1" ht="25.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25.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25.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129</v>
      </c>
      <c r="M92" s="259" t="s">
        <v>129</v>
      </c>
      <c r="N92" s="85">
        <v>0</v>
      </c>
      <c r="O92" s="268"/>
    </row>
    <row r="93" spans="1:15" s="4" customFormat="1" ht="25.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218" t="s">
        <v>135</v>
      </c>
      <c r="N93" s="85">
        <v>0</v>
      </c>
      <c r="O93" s="225"/>
    </row>
    <row r="94" spans="1:15" s="4" customFormat="1" ht="25.5" x14ac:dyDescent="0.25">
      <c r="A94" s="82">
        <v>88</v>
      </c>
      <c r="B94" s="133" t="s">
        <v>293</v>
      </c>
      <c r="C94" s="133" t="s">
        <v>304</v>
      </c>
      <c r="D94" s="133" t="s">
        <v>354</v>
      </c>
      <c r="E94" s="122" t="s">
        <v>375</v>
      </c>
      <c r="F94" s="125" t="s">
        <v>376</v>
      </c>
      <c r="G94" s="140" t="s">
        <v>125</v>
      </c>
      <c r="H94" s="138" t="s">
        <v>125</v>
      </c>
      <c r="I94" s="133" t="s">
        <v>377</v>
      </c>
      <c r="J94" s="222" t="s">
        <v>311</v>
      </c>
      <c r="K94" s="5" t="s">
        <v>126</v>
      </c>
      <c r="L94" s="222" t="s">
        <v>126</v>
      </c>
      <c r="M94" s="259" t="s">
        <v>126</v>
      </c>
      <c r="N94" s="85">
        <v>0</v>
      </c>
      <c r="O94" s="225"/>
    </row>
    <row r="95" spans="1:15" s="4" customFormat="1" ht="25.5" x14ac:dyDescent="0.25">
      <c r="A95" s="82">
        <v>89</v>
      </c>
      <c r="B95" s="133" t="s">
        <v>293</v>
      </c>
      <c r="C95" s="133" t="s">
        <v>304</v>
      </c>
      <c r="D95" s="133" t="s">
        <v>354</v>
      </c>
      <c r="E95" s="122" t="s">
        <v>379</v>
      </c>
      <c r="F95" s="125" t="s">
        <v>380</v>
      </c>
      <c r="G95" s="140" t="s">
        <v>125</v>
      </c>
      <c r="H95" s="138" t="s">
        <v>125</v>
      </c>
      <c r="I95" s="133" t="s">
        <v>377</v>
      </c>
      <c r="J95" s="222" t="s">
        <v>381</v>
      </c>
      <c r="K95" s="5" t="s">
        <v>129</v>
      </c>
      <c r="L95" s="222" t="s">
        <v>129</v>
      </c>
      <c r="M95" s="259" t="s">
        <v>129</v>
      </c>
      <c r="N95" s="85">
        <v>0</v>
      </c>
      <c r="O95" s="225"/>
    </row>
    <row r="96" spans="1:15" s="4" customFormat="1" ht="25.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259" t="s">
        <v>126</v>
      </c>
      <c r="N96" s="85">
        <v>0</v>
      </c>
      <c r="O96" s="225"/>
    </row>
    <row r="97" spans="1:15" s="4" customFormat="1" ht="25.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row>
    <row r="100" spans="1:15" s="4" customFormat="1" ht="140.25"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243">
        <v>0.5</v>
      </c>
      <c r="O100" s="225" t="s">
        <v>1033</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218" t="s">
        <v>135</v>
      </c>
      <c r="N102" s="226">
        <v>0.3</v>
      </c>
      <c r="O102" s="225"/>
    </row>
    <row r="103" spans="1:15" s="4" customFormat="1" ht="25.5" x14ac:dyDescent="0.25">
      <c r="A103" s="82">
        <v>97</v>
      </c>
      <c r="B103" s="133" t="s">
        <v>293</v>
      </c>
      <c r="C103" s="133" t="s">
        <v>304</v>
      </c>
      <c r="D103" s="133" t="s">
        <v>330</v>
      </c>
      <c r="E103" s="122" t="s">
        <v>405</v>
      </c>
      <c r="F103" s="125">
        <v>2012</v>
      </c>
      <c r="G103" s="1422"/>
      <c r="H103" s="138" t="s">
        <v>125</v>
      </c>
      <c r="I103" s="133" t="s">
        <v>390</v>
      </c>
      <c r="J103" s="222" t="s">
        <v>406</v>
      </c>
      <c r="K103" s="5" t="s">
        <v>434</v>
      </c>
      <c r="L103" s="222" t="s">
        <v>434</v>
      </c>
      <c r="M103" s="259" t="s">
        <v>434</v>
      </c>
      <c r="N103" s="85">
        <v>0</v>
      </c>
      <c r="O103" s="225"/>
    </row>
    <row r="104" spans="1:15" s="4" customFormat="1" ht="25.5" x14ac:dyDescent="0.25">
      <c r="A104" s="82">
        <v>98</v>
      </c>
      <c r="B104" s="133" t="s">
        <v>293</v>
      </c>
      <c r="C104" s="133" t="s">
        <v>304</v>
      </c>
      <c r="D104" s="133" t="s">
        <v>330</v>
      </c>
      <c r="E104" s="122" t="s">
        <v>408</v>
      </c>
      <c r="F104" s="125">
        <v>2013</v>
      </c>
      <c r="G104" s="1422"/>
      <c r="H104" s="138" t="s">
        <v>125</v>
      </c>
      <c r="I104" s="133" t="s">
        <v>390</v>
      </c>
      <c r="J104" s="222" t="s">
        <v>409</v>
      </c>
      <c r="K104" s="5" t="s">
        <v>434</v>
      </c>
      <c r="L104" s="222" t="s">
        <v>434</v>
      </c>
      <c r="M104" s="259" t="s">
        <v>434</v>
      </c>
      <c r="N104" s="85">
        <v>0</v>
      </c>
      <c r="O104" s="225"/>
    </row>
    <row r="105" spans="1:15" s="4" customFormat="1" ht="25.5" x14ac:dyDescent="0.25">
      <c r="A105" s="82">
        <v>99</v>
      </c>
      <c r="B105" s="133" t="s">
        <v>293</v>
      </c>
      <c r="C105" s="133" t="s">
        <v>304</v>
      </c>
      <c r="D105" s="133" t="s">
        <v>330</v>
      </c>
      <c r="E105" s="122" t="s">
        <v>410</v>
      </c>
      <c r="F105" s="125">
        <v>2014</v>
      </c>
      <c r="G105" s="1422"/>
      <c r="H105" s="138" t="s">
        <v>125</v>
      </c>
      <c r="I105" s="133" t="s">
        <v>390</v>
      </c>
      <c r="J105" s="222" t="s">
        <v>411</v>
      </c>
      <c r="K105" s="5" t="s">
        <v>434</v>
      </c>
      <c r="L105" s="222" t="s">
        <v>434</v>
      </c>
      <c r="M105" s="259" t="s">
        <v>434</v>
      </c>
      <c r="N105" s="85">
        <v>0</v>
      </c>
      <c r="O105" s="225"/>
    </row>
    <row r="106" spans="1:15" s="4" customFormat="1" ht="25.5" x14ac:dyDescent="0.25">
      <c r="A106" s="82">
        <v>100</v>
      </c>
      <c r="B106" s="133" t="s">
        <v>293</v>
      </c>
      <c r="C106" s="133" t="s">
        <v>304</v>
      </c>
      <c r="D106" s="133" t="s">
        <v>330</v>
      </c>
      <c r="E106" s="122" t="s">
        <v>412</v>
      </c>
      <c r="F106" s="125">
        <v>2015</v>
      </c>
      <c r="G106" s="1422"/>
      <c r="H106" s="138" t="s">
        <v>125</v>
      </c>
      <c r="I106" s="133" t="s">
        <v>390</v>
      </c>
      <c r="J106" s="222" t="s">
        <v>413</v>
      </c>
      <c r="K106" s="5" t="s">
        <v>434</v>
      </c>
      <c r="L106" s="222" t="s">
        <v>434</v>
      </c>
      <c r="M106" s="259" t="s">
        <v>434</v>
      </c>
      <c r="N106" s="85">
        <v>0</v>
      </c>
      <c r="O106" s="225"/>
    </row>
    <row r="107" spans="1:15" s="4" customFormat="1" ht="25.5" x14ac:dyDescent="0.25">
      <c r="A107" s="82">
        <v>101</v>
      </c>
      <c r="B107" s="133" t="s">
        <v>293</v>
      </c>
      <c r="C107" s="133" t="s">
        <v>304</v>
      </c>
      <c r="D107" s="133" t="s">
        <v>330</v>
      </c>
      <c r="E107" s="122" t="s">
        <v>414</v>
      </c>
      <c r="F107" s="125">
        <v>2016</v>
      </c>
      <c r="G107" s="1422"/>
      <c r="H107" s="138" t="s">
        <v>125</v>
      </c>
      <c r="I107" s="133" t="s">
        <v>390</v>
      </c>
      <c r="J107" s="222" t="s">
        <v>415</v>
      </c>
      <c r="K107" s="5" t="s">
        <v>434</v>
      </c>
      <c r="L107" s="222" t="s">
        <v>434</v>
      </c>
      <c r="M107" s="259" t="s">
        <v>434</v>
      </c>
      <c r="N107" s="85">
        <v>0</v>
      </c>
      <c r="O107" s="225"/>
    </row>
    <row r="108" spans="1:15" s="4" customFormat="1" ht="25.5" x14ac:dyDescent="0.25">
      <c r="A108" s="82">
        <v>102</v>
      </c>
      <c r="B108" s="133" t="s">
        <v>293</v>
      </c>
      <c r="C108" s="133" t="s">
        <v>304</v>
      </c>
      <c r="D108" s="133" t="s">
        <v>330</v>
      </c>
      <c r="E108" s="122" t="s">
        <v>416</v>
      </c>
      <c r="F108" s="125">
        <v>2017</v>
      </c>
      <c r="G108" s="1422"/>
      <c r="H108" s="138" t="s">
        <v>125</v>
      </c>
      <c r="I108" s="133" t="s">
        <v>390</v>
      </c>
      <c r="J108" s="222" t="s">
        <v>417</v>
      </c>
      <c r="K108" s="5" t="s">
        <v>434</v>
      </c>
      <c r="L108" s="222" t="s">
        <v>434</v>
      </c>
      <c r="M108" s="259" t="s">
        <v>434</v>
      </c>
      <c r="N108" s="85">
        <v>0</v>
      </c>
      <c r="O108" s="225"/>
    </row>
    <row r="109" spans="1:15" s="4" customFormat="1" ht="25.5" x14ac:dyDescent="0.25">
      <c r="A109" s="82">
        <v>103</v>
      </c>
      <c r="B109" s="133" t="s">
        <v>293</v>
      </c>
      <c r="C109" s="133" t="s">
        <v>304</v>
      </c>
      <c r="D109" s="133" t="s">
        <v>330</v>
      </c>
      <c r="E109" s="122" t="s">
        <v>418</v>
      </c>
      <c r="F109" s="125">
        <v>2018</v>
      </c>
      <c r="G109" s="1422"/>
      <c r="H109" s="138" t="s">
        <v>125</v>
      </c>
      <c r="I109" s="133" t="s">
        <v>390</v>
      </c>
      <c r="J109" s="222" t="s">
        <v>419</v>
      </c>
      <c r="K109" s="5" t="s">
        <v>434</v>
      </c>
      <c r="L109" s="222" t="s">
        <v>434</v>
      </c>
      <c r="M109" s="259" t="s">
        <v>434</v>
      </c>
      <c r="N109" s="85">
        <v>0</v>
      </c>
      <c r="O109" s="225"/>
    </row>
    <row r="110" spans="1:15" s="4" customFormat="1" ht="25.5" x14ac:dyDescent="0.25">
      <c r="A110" s="82">
        <v>104</v>
      </c>
      <c r="B110" s="133" t="s">
        <v>293</v>
      </c>
      <c r="C110" s="133" t="s">
        <v>304</v>
      </c>
      <c r="D110" s="133" t="s">
        <v>330</v>
      </c>
      <c r="E110" s="122" t="s">
        <v>420</v>
      </c>
      <c r="F110" s="125">
        <v>2019</v>
      </c>
      <c r="G110" s="1422"/>
      <c r="H110" s="138" t="s">
        <v>125</v>
      </c>
      <c r="I110" s="133" t="s">
        <v>390</v>
      </c>
      <c r="J110" s="222" t="s">
        <v>421</v>
      </c>
      <c r="K110" s="5" t="s">
        <v>129</v>
      </c>
      <c r="L110" s="222" t="s">
        <v>434</v>
      </c>
      <c r="M110" s="259" t="s">
        <v>434</v>
      </c>
      <c r="N110" s="85">
        <v>0</v>
      </c>
      <c r="O110" s="225"/>
    </row>
    <row r="111" spans="1:15" s="4" customFormat="1" ht="25.5" x14ac:dyDescent="0.25">
      <c r="A111" s="82">
        <v>105</v>
      </c>
      <c r="B111" s="133" t="s">
        <v>293</v>
      </c>
      <c r="C111" s="133" t="s">
        <v>304</v>
      </c>
      <c r="D111" s="133" t="s">
        <v>330</v>
      </c>
      <c r="E111" s="122" t="s">
        <v>422</v>
      </c>
      <c r="F111" s="125">
        <v>2020</v>
      </c>
      <c r="G111" s="1422"/>
      <c r="H111" s="138" t="s">
        <v>125</v>
      </c>
      <c r="I111" s="133" t="s">
        <v>390</v>
      </c>
      <c r="J111" s="222" t="s">
        <v>423</v>
      </c>
      <c r="K111" s="5" t="s">
        <v>434</v>
      </c>
      <c r="L111" s="222" t="s">
        <v>434</v>
      </c>
      <c r="M111" s="259" t="s">
        <v>434</v>
      </c>
      <c r="N111" s="85">
        <v>0</v>
      </c>
      <c r="O111" s="225"/>
    </row>
    <row r="112" spans="1:15" s="4" customFormat="1" ht="25.5" x14ac:dyDescent="0.25">
      <c r="A112" s="82">
        <v>106</v>
      </c>
      <c r="B112" s="133" t="s">
        <v>293</v>
      </c>
      <c r="C112" s="133" t="s">
        <v>304</v>
      </c>
      <c r="D112" s="133" t="s">
        <v>330</v>
      </c>
      <c r="E112" s="122" t="s">
        <v>424</v>
      </c>
      <c r="F112" s="125">
        <v>2021</v>
      </c>
      <c r="G112" s="1422"/>
      <c r="H112" s="138" t="s">
        <v>125</v>
      </c>
      <c r="I112" s="133" t="s">
        <v>390</v>
      </c>
      <c r="J112" s="222" t="s">
        <v>425</v>
      </c>
      <c r="K112" s="5" t="s">
        <v>129</v>
      </c>
      <c r="L112" s="222" t="s">
        <v>129</v>
      </c>
      <c r="M112" s="259" t="s">
        <v>129</v>
      </c>
      <c r="N112" s="85">
        <v>0</v>
      </c>
      <c r="O112" s="225"/>
    </row>
    <row r="113" spans="1:15" s="4" customFormat="1" ht="25.5" x14ac:dyDescent="0.25">
      <c r="A113" s="82">
        <v>107</v>
      </c>
      <c r="B113" s="133" t="s">
        <v>293</v>
      </c>
      <c r="C113" s="133" t="s">
        <v>304</v>
      </c>
      <c r="D113" s="133" t="s">
        <v>330</v>
      </c>
      <c r="E113" s="122" t="s">
        <v>426</v>
      </c>
      <c r="F113" s="125">
        <v>2022</v>
      </c>
      <c r="G113" s="1405"/>
      <c r="H113" s="138" t="s">
        <v>125</v>
      </c>
      <c r="I113" s="133" t="s">
        <v>390</v>
      </c>
      <c r="J113" s="222" t="s">
        <v>427</v>
      </c>
      <c r="K113" s="58"/>
      <c r="L113" s="222" t="s">
        <v>129</v>
      </c>
      <c r="M113" s="259" t="s">
        <v>129</v>
      </c>
      <c r="N113" s="85">
        <v>0</v>
      </c>
      <c r="O113" s="225"/>
    </row>
    <row r="114" spans="1:15" s="4" customFormat="1" ht="89.25" customHeight="1" x14ac:dyDescent="0.25">
      <c r="A114" s="82">
        <v>108</v>
      </c>
      <c r="B114" s="133" t="s">
        <v>293</v>
      </c>
      <c r="C114" s="133" t="s">
        <v>304</v>
      </c>
      <c r="D114" s="133" t="s">
        <v>330</v>
      </c>
      <c r="E114" s="122" t="s">
        <v>428</v>
      </c>
      <c r="F114" s="128" t="s">
        <v>429</v>
      </c>
      <c r="G114" s="140" t="s">
        <v>125</v>
      </c>
      <c r="H114" s="138" t="s">
        <v>125</v>
      </c>
      <c r="I114" s="133" t="s">
        <v>390</v>
      </c>
      <c r="J114" s="222" t="s">
        <v>430</v>
      </c>
      <c r="K114" s="45" t="s">
        <v>129</v>
      </c>
      <c r="L114" s="246" t="s">
        <v>129</v>
      </c>
      <c r="M114" s="247" t="s">
        <v>129</v>
      </c>
      <c r="N114" s="85">
        <v>0</v>
      </c>
      <c r="O114" s="225" t="s">
        <v>1034</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92">
        <v>61.430700000000002</v>
      </c>
      <c r="L115" s="223"/>
      <c r="M115" s="290">
        <v>14.8</v>
      </c>
      <c r="N115" s="85">
        <v>0</v>
      </c>
      <c r="O115" s="225" t="s">
        <v>1035</v>
      </c>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v>0</v>
      </c>
      <c r="L116" s="144">
        <v>17</v>
      </c>
      <c r="M116" s="45" t="s">
        <v>434</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v>0</v>
      </c>
      <c r="L117" s="222" t="s">
        <v>434</v>
      </c>
      <c r="M117" s="45" t="s">
        <v>434</v>
      </c>
      <c r="N117" s="85">
        <v>0</v>
      </c>
      <c r="O117" s="26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v>0</v>
      </c>
      <c r="L118" s="222" t="s">
        <v>434</v>
      </c>
      <c r="M118" s="45" t="s">
        <v>434</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v>0</v>
      </c>
      <c r="L119" s="222" t="s">
        <v>434</v>
      </c>
      <c r="M119" s="45" t="s">
        <v>434</v>
      </c>
      <c r="N119" s="85">
        <v>0</v>
      </c>
      <c r="O119" s="26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25.5" x14ac:dyDescent="0.25">
      <c r="A121" s="82">
        <v>115</v>
      </c>
      <c r="B121" s="133" t="s">
        <v>293</v>
      </c>
      <c r="C121" s="133" t="s">
        <v>304</v>
      </c>
      <c r="D121" s="133" t="s">
        <v>354</v>
      </c>
      <c r="E121" s="133" t="s">
        <v>445</v>
      </c>
      <c r="F121" s="125" t="s">
        <v>356</v>
      </c>
      <c r="G121" s="140" t="s">
        <v>125</v>
      </c>
      <c r="H121" s="138" t="s">
        <v>125</v>
      </c>
      <c r="I121" s="133" t="s">
        <v>177</v>
      </c>
      <c r="J121" s="141" t="s">
        <v>323</v>
      </c>
      <c r="K121" s="132"/>
      <c r="L121" s="222" t="s">
        <v>434</v>
      </c>
      <c r="M121" s="45" t="s">
        <v>434</v>
      </c>
      <c r="N121" s="85">
        <v>0</v>
      </c>
      <c r="O121" s="225"/>
    </row>
    <row r="122" spans="1:15" s="4" customFormat="1" ht="25.5" x14ac:dyDescent="0.25">
      <c r="A122" s="82">
        <v>116</v>
      </c>
      <c r="B122" s="133" t="s">
        <v>293</v>
      </c>
      <c r="C122" s="133" t="s">
        <v>304</v>
      </c>
      <c r="D122" s="133" t="s">
        <v>354</v>
      </c>
      <c r="E122" s="133" t="s">
        <v>446</v>
      </c>
      <c r="F122" s="125" t="s">
        <v>447</v>
      </c>
      <c r="G122" s="140" t="s">
        <v>125</v>
      </c>
      <c r="H122" s="138" t="s">
        <v>125</v>
      </c>
      <c r="I122" s="133" t="s">
        <v>177</v>
      </c>
      <c r="J122" s="141" t="s">
        <v>327</v>
      </c>
      <c r="K122" s="5">
        <v>0</v>
      </c>
      <c r="L122" s="222" t="s">
        <v>434</v>
      </c>
      <c r="M122" s="45" t="s">
        <v>434</v>
      </c>
      <c r="N122" s="85">
        <v>0</v>
      </c>
      <c r="O122" s="225"/>
    </row>
    <row r="123" spans="1:15" s="4" customFormat="1" ht="25.5" x14ac:dyDescent="0.25">
      <c r="A123" s="82">
        <v>117</v>
      </c>
      <c r="B123" s="133" t="s">
        <v>293</v>
      </c>
      <c r="C123" s="133" t="s">
        <v>304</v>
      </c>
      <c r="D123" s="133" t="s">
        <v>354</v>
      </c>
      <c r="E123" s="133" t="s">
        <v>448</v>
      </c>
      <c r="F123" s="125" t="s">
        <v>449</v>
      </c>
      <c r="G123" s="140" t="s">
        <v>125</v>
      </c>
      <c r="H123" s="138" t="s">
        <v>125</v>
      </c>
      <c r="I123" s="133" t="s">
        <v>177</v>
      </c>
      <c r="J123" s="141" t="s">
        <v>450</v>
      </c>
      <c r="K123" s="5">
        <v>0</v>
      </c>
      <c r="L123" s="222" t="s">
        <v>434</v>
      </c>
      <c r="M123" s="45" t="s">
        <v>434</v>
      </c>
      <c r="N123" s="85">
        <v>0</v>
      </c>
      <c r="O123" s="225"/>
    </row>
    <row r="124" spans="1:15" s="4" customFormat="1" ht="25.5" x14ac:dyDescent="0.25">
      <c r="A124" s="82">
        <v>118</v>
      </c>
      <c r="B124" s="133" t="s">
        <v>293</v>
      </c>
      <c r="C124" s="133" t="s">
        <v>304</v>
      </c>
      <c r="D124" s="133" t="s">
        <v>354</v>
      </c>
      <c r="E124" s="133" t="s">
        <v>451</v>
      </c>
      <c r="F124" s="125" t="s">
        <v>452</v>
      </c>
      <c r="G124" s="140" t="s">
        <v>125</v>
      </c>
      <c r="H124" s="138" t="s">
        <v>125</v>
      </c>
      <c r="I124" s="133" t="s">
        <v>177</v>
      </c>
      <c r="J124" s="141" t="s">
        <v>453</v>
      </c>
      <c r="K124" s="5">
        <v>0</v>
      </c>
      <c r="L124" s="222" t="s">
        <v>434</v>
      </c>
      <c r="M124" s="45" t="s">
        <v>434</v>
      </c>
      <c r="N124" s="85">
        <v>0</v>
      </c>
      <c r="O124" s="225"/>
    </row>
    <row r="125" spans="1:15" s="4" customFormat="1" ht="25.5" x14ac:dyDescent="0.25">
      <c r="A125" s="82">
        <v>119</v>
      </c>
      <c r="B125" s="133" t="s">
        <v>293</v>
      </c>
      <c r="C125" s="133" t="s">
        <v>304</v>
      </c>
      <c r="D125" s="133" t="s">
        <v>354</v>
      </c>
      <c r="E125" s="133" t="s">
        <v>454</v>
      </c>
      <c r="F125" s="125" t="s">
        <v>368</v>
      </c>
      <c r="G125" s="140" t="s">
        <v>125</v>
      </c>
      <c r="H125" s="138" t="s">
        <v>125</v>
      </c>
      <c r="I125" s="133" t="s">
        <v>177</v>
      </c>
      <c r="J125" s="141" t="s">
        <v>455</v>
      </c>
      <c r="K125" s="5">
        <v>0</v>
      </c>
      <c r="L125" s="222" t="s">
        <v>434</v>
      </c>
      <c r="M125" s="45" t="s">
        <v>434</v>
      </c>
      <c r="N125" s="85">
        <v>0</v>
      </c>
      <c r="O125" s="225"/>
    </row>
    <row r="126" spans="1:15" s="4" customFormat="1" ht="25.5" x14ac:dyDescent="0.25">
      <c r="A126" s="82">
        <v>120</v>
      </c>
      <c r="B126" s="133" t="s">
        <v>293</v>
      </c>
      <c r="C126" s="133" t="s">
        <v>304</v>
      </c>
      <c r="D126" s="133" t="s">
        <v>354</v>
      </c>
      <c r="E126" s="133" t="s">
        <v>456</v>
      </c>
      <c r="F126" s="125" t="s">
        <v>372</v>
      </c>
      <c r="G126" s="140" t="s">
        <v>125</v>
      </c>
      <c r="H126" s="138" t="s">
        <v>125</v>
      </c>
      <c r="I126" s="133" t="s">
        <v>177</v>
      </c>
      <c r="J126" s="141" t="s">
        <v>457</v>
      </c>
      <c r="K126" s="5">
        <v>0</v>
      </c>
      <c r="L126" s="222" t="s">
        <v>434</v>
      </c>
      <c r="M126" s="45" t="s">
        <v>434</v>
      </c>
      <c r="N126" s="85">
        <v>0</v>
      </c>
      <c r="O126" s="26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22" t="s">
        <v>434</v>
      </c>
      <c r="M127" s="45" t="s">
        <v>434</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22" t="s">
        <v>434</v>
      </c>
      <c r="M128" s="45" t="s">
        <v>434</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34</v>
      </c>
      <c r="L130" s="246">
        <v>34</v>
      </c>
      <c r="M130" s="247">
        <v>34</v>
      </c>
      <c r="N130" s="236">
        <v>0.58285714285714285</v>
      </c>
      <c r="O130" s="225" t="s">
        <v>1036</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5">
        <v>5984.66</v>
      </c>
      <c r="L131" s="272">
        <v>5645.69</v>
      </c>
      <c r="M131" s="285">
        <v>5.6459999999999999</v>
      </c>
      <c r="N131" s="256">
        <v>0.3</v>
      </c>
      <c r="O131" s="268" t="s">
        <v>1027</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93">
        <v>125455</v>
      </c>
      <c r="L132" s="291">
        <v>112897</v>
      </c>
      <c r="M132" s="285">
        <v>112.89700000000001</v>
      </c>
      <c r="N132" s="85">
        <v>0</v>
      </c>
      <c r="O132" s="268" t="s">
        <v>1037</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142</v>
      </c>
      <c r="L133" s="292" t="s">
        <v>1025</v>
      </c>
      <c r="M133" s="45" t="s">
        <v>1026</v>
      </c>
      <c r="N133" s="85">
        <v>0</v>
      </c>
      <c r="O133" s="268" t="s">
        <v>1030</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475</v>
      </c>
      <c r="L134" s="246" t="s">
        <v>135</v>
      </c>
      <c r="M134" s="218" t="s">
        <v>135</v>
      </c>
      <c r="N134" s="226">
        <v>0.3</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5" t="s">
        <v>434</v>
      </c>
      <c r="L135" s="141" t="s">
        <v>126</v>
      </c>
      <c r="M135" s="137" t="s">
        <v>126</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5" t="s">
        <v>434</v>
      </c>
      <c r="L136" s="141" t="s">
        <v>126</v>
      </c>
      <c r="M136" s="137" t="s">
        <v>126</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5" t="s">
        <v>129</v>
      </c>
      <c r="L137" s="141" t="s">
        <v>129</v>
      </c>
      <c r="M137" s="137" t="s">
        <v>126</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5" t="s">
        <v>129</v>
      </c>
      <c r="L138" s="141" t="s">
        <v>129</v>
      </c>
      <c r="M138" s="137" t="s">
        <v>129</v>
      </c>
      <c r="N138" s="85">
        <v>0</v>
      </c>
      <c r="O138" s="225" t="s">
        <v>1038</v>
      </c>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129</v>
      </c>
      <c r="N139" s="85">
        <v>0</v>
      </c>
      <c r="O139" s="225" t="s">
        <v>1039</v>
      </c>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129</v>
      </c>
      <c r="L140" s="223"/>
      <c r="M140" s="259" t="s">
        <v>129</v>
      </c>
      <c r="N140" s="85">
        <v>0</v>
      </c>
      <c r="O140" s="225" t="s">
        <v>1040</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v>103</v>
      </c>
      <c r="L141" s="222" t="s">
        <v>434</v>
      </c>
      <c r="M141" s="151">
        <v>319.75</v>
      </c>
      <c r="N141" s="85">
        <v>0</v>
      </c>
      <c r="O141" s="225" t="s">
        <v>1041</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22" t="s">
        <v>434</v>
      </c>
      <c r="M142" s="15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129</v>
      </c>
      <c r="L143" s="223"/>
      <c r="M143" s="259" t="s">
        <v>126</v>
      </c>
      <c r="N143" s="85">
        <v>0</v>
      </c>
      <c r="O143" s="225"/>
    </row>
    <row r="144" spans="1:16" s="4" customFormat="1" ht="25.5" customHeight="1"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2</v>
      </c>
      <c r="L145" s="150">
        <v>2</v>
      </c>
      <c r="M145" s="151">
        <v>2</v>
      </c>
      <c r="N145" s="85">
        <v>0</v>
      </c>
      <c r="O145" s="268"/>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25.5" customHeight="1"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225"/>
    </row>
    <row r="148" spans="1:15" s="4" customFormat="1" ht="25.5" customHeight="1"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129</v>
      </c>
      <c r="M148" s="247" t="s">
        <v>129</v>
      </c>
      <c r="N148" s="85">
        <v>0</v>
      </c>
      <c r="O148" s="225"/>
    </row>
    <row r="149" spans="1:15" s="4" customFormat="1" ht="25.5" customHeight="1" x14ac:dyDescent="0.25">
      <c r="A149" s="82">
        <v>143</v>
      </c>
      <c r="B149" s="133" t="s">
        <v>293</v>
      </c>
      <c r="C149" s="133" t="s">
        <v>493</v>
      </c>
      <c r="D149" s="133" t="s">
        <v>473</v>
      </c>
      <c r="E149" s="122" t="s">
        <v>505</v>
      </c>
      <c r="F149" s="125" t="s">
        <v>506</v>
      </c>
      <c r="G149" s="140" t="s">
        <v>125</v>
      </c>
      <c r="H149" s="138" t="s">
        <v>125</v>
      </c>
      <c r="I149" s="133" t="s">
        <v>177</v>
      </c>
      <c r="J149" s="222" t="s">
        <v>507</v>
      </c>
      <c r="K149" s="5" t="s">
        <v>129</v>
      </c>
      <c r="L149" s="246" t="s">
        <v>129</v>
      </c>
      <c r="M149" s="247" t="s">
        <v>129</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126</v>
      </c>
      <c r="M150" s="259" t="s">
        <v>126</v>
      </c>
      <c r="N150" s="226">
        <v>0</v>
      </c>
      <c r="O150" s="268" t="s">
        <v>1042</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5">
        <v>0</v>
      </c>
      <c r="L151" s="223"/>
      <c r="M151" s="247" t="s">
        <v>407</v>
      </c>
      <c r="N151" s="85">
        <v>0</v>
      </c>
      <c r="O151" s="32"/>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t="s">
        <v>129</v>
      </c>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t="s">
        <v>129</v>
      </c>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46" t="s">
        <v>129</v>
      </c>
      <c r="M154" s="24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46" t="s">
        <v>129</v>
      </c>
      <c r="M155" s="247"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126</v>
      </c>
      <c r="L156" s="246" t="s">
        <v>135</v>
      </c>
      <c r="M156" s="218" t="s">
        <v>135</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t="s">
        <v>129</v>
      </c>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t="s">
        <v>129</v>
      </c>
      <c r="M158" s="247" t="s">
        <v>407</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407</v>
      </c>
      <c r="M159" s="247" t="s">
        <v>407</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t="s">
        <v>129</v>
      </c>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32" t="s">
        <v>1043</v>
      </c>
    </row>
    <row r="162" spans="1:15" s="4" customFormat="1" ht="25.5" x14ac:dyDescent="0.25">
      <c r="A162" s="82">
        <v>156</v>
      </c>
      <c r="B162" s="133" t="s">
        <v>293</v>
      </c>
      <c r="C162" s="133" t="s">
        <v>532</v>
      </c>
      <c r="D162" s="133" t="s">
        <v>295</v>
      </c>
      <c r="E162" s="122" t="s">
        <v>535</v>
      </c>
      <c r="F162" s="125" t="s">
        <v>536</v>
      </c>
      <c r="G162" s="140" t="s">
        <v>125</v>
      </c>
      <c r="H162" s="138" t="s">
        <v>125</v>
      </c>
      <c r="I162" s="133" t="s">
        <v>166</v>
      </c>
      <c r="J162" s="222" t="s">
        <v>125</v>
      </c>
      <c r="K162" s="45" t="s">
        <v>1044</v>
      </c>
      <c r="L162" s="223"/>
      <c r="M162" s="48" t="s">
        <v>1044</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126</v>
      </c>
      <c r="L163" s="222" t="s">
        <v>129</v>
      </c>
      <c r="M163" s="259" t="s">
        <v>129</v>
      </c>
      <c r="N163" s="85">
        <v>0</v>
      </c>
      <c r="O163" s="225" t="s">
        <v>1045</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c r="M164" s="247" t="s">
        <v>129</v>
      </c>
      <c r="N164" s="226">
        <v>0.1</v>
      </c>
      <c r="O164" s="225" t="s">
        <v>1046</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c r="M165" s="247" t="s">
        <v>129</v>
      </c>
      <c r="N165" s="226">
        <v>0.25</v>
      </c>
      <c r="O165" s="225" t="s">
        <v>1046</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22" t="s">
        <v>129</v>
      </c>
      <c r="M166" s="247" t="s">
        <v>129</v>
      </c>
      <c r="N166" s="226">
        <v>0.1</v>
      </c>
      <c r="O166" s="225" t="s">
        <v>1046</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32" t="s">
        <v>1047</v>
      </c>
    </row>
    <row r="168" spans="1:15" s="4" customFormat="1" ht="25.5" x14ac:dyDescent="0.25">
      <c r="A168" s="82">
        <v>162</v>
      </c>
      <c r="B168" s="133" t="s">
        <v>293</v>
      </c>
      <c r="C168" s="133" t="s">
        <v>542</v>
      </c>
      <c r="D168" s="133" t="s">
        <v>295</v>
      </c>
      <c r="E168" s="122" t="s">
        <v>544</v>
      </c>
      <c r="F168" s="125" t="s">
        <v>545</v>
      </c>
      <c r="G168" s="140" t="s">
        <v>125</v>
      </c>
      <c r="H168" s="138" t="s">
        <v>125</v>
      </c>
      <c r="I168" s="133" t="s">
        <v>166</v>
      </c>
      <c r="J168" s="222" t="s">
        <v>125</v>
      </c>
      <c r="K168" s="48" t="s">
        <v>1048</v>
      </c>
      <c r="L168" s="223"/>
      <c r="M168" s="48" t="s">
        <v>1048</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129</v>
      </c>
      <c r="L169" s="246" t="s">
        <v>129</v>
      </c>
      <c r="M169" s="247" t="s">
        <v>129</v>
      </c>
      <c r="N169" s="226">
        <v>0.2</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129</v>
      </c>
      <c r="L170" s="223"/>
      <c r="M170" s="247" t="s">
        <v>129</v>
      </c>
      <c r="N170" s="226">
        <v>0.2</v>
      </c>
      <c r="O170" s="225"/>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c r="M171" s="247" t="s">
        <v>129</v>
      </c>
      <c r="N171" s="85">
        <v>0</v>
      </c>
      <c r="O171" s="225"/>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c r="M172" s="247" t="s">
        <v>129</v>
      </c>
      <c r="N172" s="85">
        <v>0</v>
      </c>
      <c r="O172" s="225"/>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c r="M173" s="247" t="s">
        <v>126</v>
      </c>
      <c r="N173" s="85">
        <v>0</v>
      </c>
      <c r="O173" s="225"/>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c r="M174" s="247" t="s">
        <v>126</v>
      </c>
      <c r="N174" s="85">
        <v>0</v>
      </c>
      <c r="O174" s="225"/>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c r="M175" s="247" t="s">
        <v>126</v>
      </c>
      <c r="N175" s="85">
        <v>0</v>
      </c>
      <c r="O175" s="225"/>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247" t="s">
        <v>129</v>
      </c>
      <c r="N177" s="229">
        <v>0</v>
      </c>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47" t="s">
        <v>129</v>
      </c>
      <c r="N178" s="226">
        <v>0.15</v>
      </c>
      <c r="O178" s="225"/>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247"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247" t="s">
        <v>126</v>
      </c>
      <c r="N180" s="226">
        <v>0</v>
      </c>
      <c r="O180" s="225"/>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126</v>
      </c>
      <c r="M181" s="247" t="s">
        <v>126</v>
      </c>
      <c r="N181" s="85">
        <v>0</v>
      </c>
      <c r="O181" s="225" t="s">
        <v>1049</v>
      </c>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126</v>
      </c>
      <c r="M182" s="247" t="s">
        <v>126</v>
      </c>
      <c r="N182" s="85">
        <v>0</v>
      </c>
      <c r="O182" s="225"/>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126</v>
      </c>
      <c r="M183" s="247" t="s">
        <v>126</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129</v>
      </c>
      <c r="L184" s="246" t="s">
        <v>129</v>
      </c>
      <c r="M184" s="247" t="s">
        <v>129</v>
      </c>
      <c r="N184" s="226">
        <v>0.1</v>
      </c>
      <c r="O184" s="225"/>
    </row>
    <row r="185" spans="1:15" s="4" customFormat="1" ht="63.75" customHeight="1" x14ac:dyDescent="0.25">
      <c r="A185" s="82">
        <v>179</v>
      </c>
      <c r="B185" s="133" t="s">
        <v>293</v>
      </c>
      <c r="C185" s="133" t="s">
        <v>578</v>
      </c>
      <c r="D185" s="133" t="s">
        <v>578</v>
      </c>
      <c r="E185" s="122">
        <v>61</v>
      </c>
      <c r="F185" s="125" t="s">
        <v>579</v>
      </c>
      <c r="G185" s="140" t="s">
        <v>125</v>
      </c>
      <c r="H185" s="138" t="s">
        <v>125</v>
      </c>
      <c r="I185" s="133" t="s">
        <v>135</v>
      </c>
      <c r="J185" s="222">
        <v>52</v>
      </c>
      <c r="K185" s="5" t="s">
        <v>135</v>
      </c>
      <c r="L185" s="141" t="s">
        <v>135</v>
      </c>
      <c r="M185" s="293" t="s">
        <v>135</v>
      </c>
      <c r="N185" s="85">
        <v>0</v>
      </c>
      <c r="O185" s="225"/>
    </row>
    <row r="186" spans="1:15" s="4" customFormat="1" ht="25.5"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t="s">
        <v>126</v>
      </c>
      <c r="M186" s="259" t="s">
        <v>126</v>
      </c>
      <c r="N186" s="226">
        <v>0</v>
      </c>
      <c r="O186" s="225"/>
    </row>
    <row r="187" spans="1:15" s="4" customFormat="1" ht="25.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225"/>
    </row>
    <row r="188" spans="1:15" s="4" customFormat="1" ht="25.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268"/>
    </row>
    <row r="189" spans="1:15" s="4" customFormat="1" ht="25.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225"/>
    </row>
    <row r="190" spans="1:15" s="4" customFormat="1" ht="25.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225"/>
    </row>
    <row r="191" spans="1:15" s="4" customFormat="1" ht="25.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225"/>
    </row>
    <row r="192" spans="1:15" s="4" customFormat="1" ht="25.5" x14ac:dyDescent="0.25">
      <c r="A192" s="82">
        <v>186</v>
      </c>
      <c r="B192" s="133" t="s">
        <v>293</v>
      </c>
      <c r="C192" s="133" t="s">
        <v>578</v>
      </c>
      <c r="D192" s="133" t="s">
        <v>354</v>
      </c>
      <c r="E192" s="122" t="s">
        <v>594</v>
      </c>
      <c r="F192" s="125" t="s">
        <v>595</v>
      </c>
      <c r="G192" s="140">
        <v>40</v>
      </c>
      <c r="H192" s="152">
        <v>0.125</v>
      </c>
      <c r="I192" s="133" t="s">
        <v>124</v>
      </c>
      <c r="J192" s="222" t="s">
        <v>596</v>
      </c>
      <c r="K192" s="5" t="s">
        <v>126</v>
      </c>
      <c r="L192" s="222" t="s">
        <v>126</v>
      </c>
      <c r="M192" s="259" t="s">
        <v>126</v>
      </c>
      <c r="N192" s="226">
        <v>0</v>
      </c>
      <c r="O192" s="225"/>
    </row>
    <row r="193" spans="1:15" s="4" customFormat="1" ht="25.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129</v>
      </c>
      <c r="M193" s="259" t="s">
        <v>129</v>
      </c>
      <c r="N193" s="661">
        <v>0.125</v>
      </c>
      <c r="O193" s="225"/>
    </row>
    <row r="194" spans="1:15" s="4" customFormat="1" ht="63.7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129</v>
      </c>
      <c r="M194" s="259" t="s">
        <v>129</v>
      </c>
      <c r="N194" s="226">
        <v>0.1</v>
      </c>
      <c r="O194" s="225"/>
    </row>
    <row r="195" spans="1:15" s="4" customFormat="1" ht="63.75" x14ac:dyDescent="0.25">
      <c r="A195" s="82">
        <v>189</v>
      </c>
      <c r="B195" s="133" t="s">
        <v>601</v>
      </c>
      <c r="C195" s="133" t="s">
        <v>602</v>
      </c>
      <c r="D195" s="133" t="s">
        <v>295</v>
      </c>
      <c r="E195" s="122" t="s">
        <v>606</v>
      </c>
      <c r="F195" s="125" t="s">
        <v>607</v>
      </c>
      <c r="G195" s="140" t="s">
        <v>125</v>
      </c>
      <c r="H195" s="138" t="s">
        <v>125</v>
      </c>
      <c r="I195" s="133" t="s">
        <v>166</v>
      </c>
      <c r="J195" s="222" t="s">
        <v>125</v>
      </c>
      <c r="K195" s="5" t="s">
        <v>125</v>
      </c>
      <c r="L195" s="223"/>
      <c r="M195" s="142" t="s">
        <v>1050</v>
      </c>
      <c r="N195" s="85">
        <v>0</v>
      </c>
      <c r="O195" s="225"/>
    </row>
    <row r="196" spans="1:15" s="4" customFormat="1" ht="76.5" customHeight="1" x14ac:dyDescent="0.25">
      <c r="A196" s="82">
        <v>190</v>
      </c>
      <c r="B196" s="133" t="s">
        <v>601</v>
      </c>
      <c r="C196" s="133" t="s">
        <v>602</v>
      </c>
      <c r="D196" s="133" t="s">
        <v>603</v>
      </c>
      <c r="E196" s="122">
        <v>63</v>
      </c>
      <c r="F196" s="125" t="s">
        <v>608</v>
      </c>
      <c r="G196" s="140" t="s">
        <v>125</v>
      </c>
      <c r="H196" s="138" t="s">
        <v>125</v>
      </c>
      <c r="I196" s="133" t="s">
        <v>177</v>
      </c>
      <c r="J196" s="222" t="s">
        <v>125</v>
      </c>
      <c r="K196" s="5" t="s">
        <v>125</v>
      </c>
      <c r="L196" s="223"/>
      <c r="M196" s="247" t="s">
        <v>129</v>
      </c>
      <c r="N196" s="85">
        <v>0</v>
      </c>
      <c r="O196" s="225" t="s">
        <v>1051</v>
      </c>
    </row>
    <row r="197" spans="1:15" s="4" customFormat="1" ht="63.7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c r="M197" s="293" t="s">
        <v>135</v>
      </c>
      <c r="N197" s="85">
        <v>0</v>
      </c>
      <c r="O197" s="225"/>
    </row>
    <row r="198" spans="1:15" s="4" customFormat="1" ht="63.7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c r="M198" s="247" t="s">
        <v>129</v>
      </c>
      <c r="N198" s="661">
        <v>2.86E-2</v>
      </c>
      <c r="O198" s="225"/>
    </row>
    <row r="199" spans="1:15" s="4" customFormat="1" ht="63.7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c r="M199" s="247" t="s">
        <v>129</v>
      </c>
      <c r="N199" s="661">
        <v>2.86E-2</v>
      </c>
      <c r="O199" s="225"/>
    </row>
    <row r="200" spans="1:15" s="4" customFormat="1" ht="63.7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c r="M200" s="247" t="s">
        <v>129</v>
      </c>
      <c r="N200" s="661">
        <v>2.86E-2</v>
      </c>
      <c r="O200" s="225"/>
    </row>
    <row r="201" spans="1:15" s="4" customFormat="1" ht="63.7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c r="M201" s="247" t="s">
        <v>129</v>
      </c>
      <c r="N201" s="661">
        <v>2.86E-2</v>
      </c>
      <c r="O201" s="225"/>
    </row>
    <row r="202" spans="1:15" s="4" customFormat="1" ht="63.7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c r="M202" s="247" t="s">
        <v>126</v>
      </c>
      <c r="N202" s="226">
        <v>0</v>
      </c>
      <c r="O202" s="225"/>
    </row>
    <row r="203" spans="1:15" s="4" customFormat="1" ht="63.7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c r="M203" s="247" t="s">
        <v>126</v>
      </c>
      <c r="N203" s="226">
        <v>0</v>
      </c>
      <c r="O203" s="225"/>
    </row>
    <row r="204" spans="1:15" s="4" customFormat="1" ht="63.7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c r="M204" s="247" t="s">
        <v>126</v>
      </c>
      <c r="N204" s="226">
        <v>0</v>
      </c>
      <c r="O204" s="225"/>
    </row>
    <row r="205" spans="1:15" s="4" customFormat="1" ht="63.7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c r="M205" s="247" t="s">
        <v>126</v>
      </c>
      <c r="N205" s="226">
        <v>0</v>
      </c>
      <c r="O205" s="225"/>
    </row>
    <row r="206" spans="1:15" s="4" customFormat="1" ht="63.7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c r="M206" s="247" t="s">
        <v>126</v>
      </c>
      <c r="N206" s="226">
        <v>0</v>
      </c>
      <c r="O206" s="225"/>
    </row>
    <row r="207" spans="1:15" s="4" customFormat="1" ht="63.7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c r="M207" s="247" t="s">
        <v>126</v>
      </c>
      <c r="N207" s="226">
        <v>0</v>
      </c>
      <c r="O207" s="225"/>
    </row>
    <row r="208" spans="1:15" s="4" customFormat="1" ht="63.7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c r="M208" s="247" t="s">
        <v>126</v>
      </c>
      <c r="N208" s="226">
        <v>0</v>
      </c>
      <c r="O208" s="225"/>
    </row>
    <row r="209" spans="1:15" s="4" customFormat="1" ht="63.7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c r="M209" s="247" t="s">
        <v>126</v>
      </c>
      <c r="N209" s="226">
        <v>0</v>
      </c>
      <c r="O209" s="225"/>
    </row>
    <row r="210" spans="1:15" s="4" customFormat="1" ht="63.7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c r="M210" s="247" t="s">
        <v>129</v>
      </c>
      <c r="N210" s="661">
        <v>2.86E-2</v>
      </c>
      <c r="O210" s="225"/>
    </row>
    <row r="211" spans="1:15" s="4" customFormat="1" ht="63.7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c r="M211" s="247" t="s">
        <v>129</v>
      </c>
      <c r="N211" s="661">
        <v>2.86E-2</v>
      </c>
      <c r="O211" s="225"/>
    </row>
    <row r="212" spans="1:15" s="4" customFormat="1" ht="63.75" x14ac:dyDescent="0.25">
      <c r="A212" s="82">
        <v>206</v>
      </c>
      <c r="B212" s="133" t="s">
        <v>601</v>
      </c>
      <c r="C212" s="133" t="s">
        <v>602</v>
      </c>
      <c r="D212" s="133" t="s">
        <v>603</v>
      </c>
      <c r="E212" s="122">
        <v>64</v>
      </c>
      <c r="F212" s="125" t="s">
        <v>641</v>
      </c>
      <c r="G212" s="140" t="s">
        <v>125</v>
      </c>
      <c r="H212" s="138" t="s">
        <v>125</v>
      </c>
      <c r="I212" s="133" t="s">
        <v>166</v>
      </c>
      <c r="J212" s="222" t="s">
        <v>125</v>
      </c>
      <c r="K212" s="45" t="s">
        <v>1052</v>
      </c>
      <c r="L212" s="223"/>
      <c r="M212" s="259" t="s">
        <v>1052</v>
      </c>
      <c r="N212" s="85">
        <v>0</v>
      </c>
      <c r="O212" s="225" t="s">
        <v>1053</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129</v>
      </c>
      <c r="L213" s="222"/>
      <c r="M213" s="259" t="s">
        <v>129</v>
      </c>
      <c r="N213" s="229">
        <v>0</v>
      </c>
      <c r="O213" s="230" t="s">
        <v>1054</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129</v>
      </c>
      <c r="L214" s="222"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129</v>
      </c>
      <c r="L215" s="222"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129</v>
      </c>
      <c r="L216" s="222" t="s">
        <v>129</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129</v>
      </c>
      <c r="L217" s="223"/>
      <c r="M217" s="259" t="s">
        <v>129</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129</v>
      </c>
      <c r="L218" s="223"/>
      <c r="M218" s="259" t="s">
        <v>129</v>
      </c>
      <c r="N218" s="85">
        <v>0</v>
      </c>
      <c r="O218" s="225" t="s">
        <v>1055</v>
      </c>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129</v>
      </c>
      <c r="L219" s="223"/>
      <c r="M219" s="259" t="s">
        <v>129</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129</v>
      </c>
      <c r="L220" s="223"/>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c r="M221" s="259" t="s">
        <v>126</v>
      </c>
      <c r="N221" s="85">
        <v>0</v>
      </c>
      <c r="O221" s="225"/>
    </row>
    <row r="222" spans="1:15" s="4" customFormat="1" ht="63.75" x14ac:dyDescent="0.25">
      <c r="A222" s="82">
        <v>216</v>
      </c>
      <c r="B222" s="133" t="s">
        <v>601</v>
      </c>
      <c r="C222" s="133" t="s">
        <v>664</v>
      </c>
      <c r="D222" s="133" t="s">
        <v>354</v>
      </c>
      <c r="E222" s="122" t="s">
        <v>665</v>
      </c>
      <c r="F222" s="125" t="s">
        <v>666</v>
      </c>
      <c r="G222" s="140" t="s">
        <v>125</v>
      </c>
      <c r="H222" s="138" t="s">
        <v>125</v>
      </c>
      <c r="I222" s="133" t="s">
        <v>265</v>
      </c>
      <c r="J222" s="222">
        <v>55</v>
      </c>
      <c r="K222" s="132" t="s">
        <v>1056</v>
      </c>
      <c r="L222" s="141" t="s">
        <v>1057</v>
      </c>
      <c r="M222" s="137" t="s">
        <v>1057</v>
      </c>
      <c r="N222" s="85">
        <v>0</v>
      </c>
      <c r="O222" s="225"/>
    </row>
    <row r="223" spans="1:15" s="4" customFormat="1" ht="63.75" customHeight="1"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t="s">
        <v>1058</v>
      </c>
    </row>
    <row r="224" spans="1:15" s="4" customFormat="1" ht="63.7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129</v>
      </c>
      <c r="M224" s="259" t="s">
        <v>129</v>
      </c>
      <c r="N224" s="226">
        <v>0.1</v>
      </c>
      <c r="O224" s="225" t="s">
        <v>1059</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c r="M228" s="259"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t="s">
        <v>1060</v>
      </c>
      <c r="L229" s="283" t="s">
        <v>1025</v>
      </c>
      <c r="M229" s="269">
        <v>244</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t="s">
        <v>1029</v>
      </c>
      <c r="L230" s="272" t="s">
        <v>1025</v>
      </c>
      <c r="M230" s="269">
        <v>244</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129</v>
      </c>
      <c r="N233" s="85">
        <v>0</v>
      </c>
      <c r="O233" s="230"/>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141" t="s">
        <v>135</v>
      </c>
      <c r="M235" s="218"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225" t="s">
        <v>1061</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129</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1062</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t="s">
        <v>1063</v>
      </c>
    </row>
    <row r="245" spans="1:15" s="4" customFormat="1" ht="38.25" x14ac:dyDescent="0.25">
      <c r="A245" s="82">
        <v>239</v>
      </c>
      <c r="B245" s="133" t="s">
        <v>601</v>
      </c>
      <c r="C245" s="133" t="s">
        <v>664</v>
      </c>
      <c r="D245" s="133" t="s">
        <v>712</v>
      </c>
      <c r="E245" s="122">
        <v>76</v>
      </c>
      <c r="F245" s="125" t="s">
        <v>713</v>
      </c>
      <c r="G245" s="1422">
        <v>46</v>
      </c>
      <c r="H245" s="152">
        <v>0.1</v>
      </c>
      <c r="I245" s="133" t="s">
        <v>177</v>
      </c>
      <c r="J245" s="222" t="s">
        <v>125</v>
      </c>
      <c r="K245" s="5" t="s">
        <v>126</v>
      </c>
      <c r="L245" s="223"/>
      <c r="M245" s="259" t="s">
        <v>129</v>
      </c>
      <c r="N245" s="226">
        <v>0.1</v>
      </c>
      <c r="O245" s="225"/>
    </row>
    <row r="246" spans="1:15" s="4" customFormat="1" ht="25.5"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c r="M246" s="259" t="s">
        <v>129</v>
      </c>
      <c r="N246" s="85">
        <v>0</v>
      </c>
      <c r="O246" s="225"/>
    </row>
    <row r="247" spans="1:15" s="4" customFormat="1" ht="25.5"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c r="M247" s="259" t="s">
        <v>129</v>
      </c>
      <c r="N247" s="85">
        <v>0</v>
      </c>
      <c r="O247" s="225"/>
    </row>
    <row r="248" spans="1:15" s="4" customFormat="1" ht="25.5"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c r="M248" s="259" t="s">
        <v>129</v>
      </c>
      <c r="N248" s="85">
        <v>0</v>
      </c>
      <c r="O248" s="225"/>
    </row>
    <row r="249" spans="1:15" s="4" customFormat="1" ht="25.5"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c r="M249" s="259" t="s">
        <v>126</v>
      </c>
      <c r="N249" s="85">
        <v>0</v>
      </c>
      <c r="O249" s="225"/>
    </row>
    <row r="250" spans="1:15" s="4" customFormat="1" ht="25.5"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126</v>
      </c>
      <c r="N250" s="226">
        <v>0</v>
      </c>
      <c r="O250" s="225"/>
    </row>
    <row r="251" spans="1:15" s="4" customFormat="1" ht="25.5"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407</v>
      </c>
      <c r="N251" s="85">
        <v>0</v>
      </c>
      <c r="O251" s="225"/>
    </row>
    <row r="252" spans="1:15" s="4" customFormat="1" ht="25.5"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407</v>
      </c>
      <c r="N252" s="85">
        <v>0</v>
      </c>
      <c r="O252" s="225"/>
    </row>
    <row r="253" spans="1:15" s="4" customFormat="1" ht="25.5"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259" t="s">
        <v>407</v>
      </c>
      <c r="N253" s="85">
        <v>0</v>
      </c>
      <c r="O253" s="225"/>
    </row>
    <row r="254" spans="1:15" s="4" customFormat="1" ht="25.5"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259" t="s">
        <v>126</v>
      </c>
      <c r="N255" s="226">
        <v>0</v>
      </c>
      <c r="O255" s="225" t="s">
        <v>1064</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225" t="s">
        <v>1065</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t="s">
        <v>1065</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94">
        <v>0.02</v>
      </c>
      <c r="L258" s="294">
        <v>0.02</v>
      </c>
      <c r="M258" s="295">
        <v>0.02</v>
      </c>
      <c r="N258" s="256">
        <v>0.2</v>
      </c>
      <c r="O258" s="225" t="s">
        <v>1066</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1721</v>
      </c>
      <c r="L259" s="272">
        <v>3475</v>
      </c>
      <c r="M259" s="285">
        <v>3.4750000000000001</v>
      </c>
      <c r="N259" s="85">
        <v>0</v>
      </c>
      <c r="O259" s="268" t="s">
        <v>1067</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1213</v>
      </c>
      <c r="L260" s="272">
        <v>1213</v>
      </c>
      <c r="M260" s="285">
        <v>1.2130000000000001</v>
      </c>
      <c r="N260" s="85">
        <v>0</v>
      </c>
      <c r="O260" s="268" t="s">
        <v>1068</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96"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126</v>
      </c>
      <c r="L262" s="222" t="s">
        <v>129</v>
      </c>
      <c r="M262" s="259" t="s">
        <v>129</v>
      </c>
      <c r="N262" s="1535">
        <v>0.3</v>
      </c>
      <c r="O262" s="268"/>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129</v>
      </c>
      <c r="L263" s="222" t="s">
        <v>129</v>
      </c>
      <c r="M263" s="259" t="s">
        <v>129</v>
      </c>
      <c r="N263" s="1536"/>
      <c r="O263" s="268"/>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298"/>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225"/>
    </row>
  </sheetData>
  <sheetProtection formatCells="0" formatColumns="0" formatRows="0" insertColumns="0" insertHyperlinks="0"/>
  <mergeCells count="36">
    <mergeCell ref="G197:G211"/>
    <mergeCell ref="G225:G228"/>
    <mergeCell ref="G245:G249"/>
    <mergeCell ref="G250:G254"/>
    <mergeCell ref="G262:G263"/>
    <mergeCell ref="G102:G113"/>
    <mergeCell ref="G134:G139"/>
    <mergeCell ref="G156:G160"/>
    <mergeCell ref="G170:G176"/>
    <mergeCell ref="G180:G183"/>
    <mergeCell ref="G7:G8"/>
    <mergeCell ref="G9:G12"/>
    <mergeCell ref="G17:G19"/>
    <mergeCell ref="G39:G42"/>
    <mergeCell ref="G43:G56"/>
    <mergeCell ref="H264:H265"/>
    <mergeCell ref="N264:N265"/>
    <mergeCell ref="G264:G265"/>
    <mergeCell ref="A1:O1"/>
    <mergeCell ref="A2:E2"/>
    <mergeCell ref="F2:K2"/>
    <mergeCell ref="L2:O2"/>
    <mergeCell ref="A3:E3"/>
    <mergeCell ref="F3:K3"/>
    <mergeCell ref="L3:O3"/>
    <mergeCell ref="A4:E4"/>
    <mergeCell ref="F4:K4"/>
    <mergeCell ref="L4:O4"/>
    <mergeCell ref="A5:E5"/>
    <mergeCell ref="F5:K5"/>
    <mergeCell ref="L5:O5"/>
    <mergeCell ref="N11:N12"/>
    <mergeCell ref="H7:H8"/>
    <mergeCell ref="N7:N8"/>
    <mergeCell ref="H262:H263"/>
    <mergeCell ref="N262:N263"/>
  </mergeCells>
  <dataValidations count="10">
    <dataValidation type="decimal" allowBlank="1" showInputMessage="1" showErrorMessage="1" sqref="K115 M115" xr:uid="{00000000-0002-0000-0500-000000000000}">
      <formula1>0</formula1>
      <formula2>10000000</formula2>
    </dataValidation>
    <dataValidation allowBlank="1" showInputMessage="1" showErrorMessage="1" sqref="K81 K141:K142 K61:K62 K83 K85 K117:K119 K131:K133 K229:K230 K258:K260 K76:K78 M133" xr:uid="{00000000-0002-0000-0500-000001000000}"/>
    <dataValidation type="list" allowBlank="1" showInputMessage="1" showErrorMessage="1" sqref="N258" xr:uid="{00000000-0002-0000-0500-000002000000}">
      <formula1>"0%,20%"</formula1>
    </dataValidation>
    <dataValidation type="list" allowBlank="1" showInputMessage="1" showErrorMessage="1" sqref="N131" xr:uid="{00000000-0002-0000-0500-000003000000}">
      <formula1>"0%,30%"</formula1>
    </dataValidation>
    <dataValidation type="list" allowBlank="1" showInputMessage="1" showErrorMessage="1" sqref="N100" xr:uid="{00000000-0002-0000-0500-000004000000}">
      <formula1>"0%,20%,39%,50%"</formula1>
    </dataValidation>
    <dataValidation type="whole" allowBlank="1" showInputMessage="1" showErrorMessage="1" sqref="I130 L231 K114:M114 K43 K145 M121:M128 K195:K196 K130:M130 M116:M119 K20 K116 K67:K68 K74:K75 K102" xr:uid="{00000000-0002-0000-0500-000005000000}">
      <formula1>0</formula1>
      <formula2>10000000</formula2>
    </dataValidation>
    <dataValidation type="list" allowBlank="1" showInputMessage="1" showErrorMessage="1" sqref="L178:L179 M143 K114:M114 K135:K138 L45:L55 M116:M119 K147:K149 K140 K152:K160 K223 K143 K244:K249 K178:K183 K255 K218:K221 K163:K166 K198:K211 K226:K228 K232:K234 K45:K56 K214:K216 K94:K101 K169:K176 K103:K112 M121:M128 L94:M97" xr:uid="{00000000-0002-0000-0500-000006000000}">
      <formula1>"SI,NO,NO APLICA"</formula1>
    </dataValidation>
    <dataValidation type="list" allowBlank="1" showInputMessage="1" showErrorMessage="1" sqref="I129 M7:M9 K150:M150 M236:M244 K69:M69 K144:M144 K65:M65 L166 K161:M161 K57:M57 M23:M24 K129:M129 M18:M19 K262:M265 K21:M21 K87:M92 K256:M257 M231 M223:M224 M45:M55 K167:M167 K39:L41 L163:M163 K18:K19 K184 K23:K33 K66 K71 K73 K177 K250:K254 K231 K7:K9 K11:K16 K63 K59 K217 K213 K224:K225 K236:K242 K35:K37 L36:L37 K186:M194 M11:M16" xr:uid="{00000000-0002-0000-0500-000007000000}">
      <formula1>"SI,NO"</formula1>
    </dataValidation>
    <dataValidation type="list" allowBlank="1" showInputMessage="1" showErrorMessage="1" sqref="L121:L128 M100:M101 L141:L142 L135:M139 L101 L117:L119 L98:M98 L103:M113" xr:uid="{00000000-0002-0000-0500-000008000000}">
      <formula1>"SI,NO,NO APLICA,VACIO"</formula1>
    </dataValidation>
    <dataValidation type="list" allowBlank="1" showInputMessage="1" showErrorMessage="1" sqref="L181:L184 L63:M63 L147:M149 L236:L238 M140 M59 L223:L224 M213:M221 M73 M66 L152:L155 L99:M99 M39:M41 M196 M198:M211 M25:M33 L213:L216 M169:M184 M71 M35:M37 L169 M151:M155 M225:M228 L157:M160 L250:L255 L232:M234 M164:M166 M245:M255" xr:uid="{00000000-0002-0000-0500-000009000000}">
      <formula1>"SI,NO,VACIO"</formula1>
    </dataValidation>
  </dataValidations>
  <hyperlinks>
    <hyperlink ref="O35" r:id="rId1" xr:uid="{00000000-0004-0000-0500-000000000000}"/>
    <hyperlink ref="O73" r:id="rId2" xr:uid="{00000000-0004-0000-0500-000001000000}"/>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A000000}">
          <x14:formula1>
            <xm:f>'C:\Users\mahernandezv\Downloads\[1003_HerramientaSecretaría_General.xlsx]Listas'!#REF!</xm:f>
          </x14:formula1>
          <xm:sqref>F2 F3:K5</xm:sqref>
        </x14:dataValidation>
        <x14:dataValidation type="list" allowBlank="1" showInputMessage="1" showErrorMessage="1" xr:uid="{00000000-0002-0000-0500-00000B000000}">
          <x14:formula1>
            <xm:f>'https://alcaldiabogota.sharepoint.com/Users/carlos andres lopez/Downloads/[20230309HerramientaVerificacion2022 (2).xlsx]Listas'!#REF!</xm:f>
          </x14:formula1>
          <xm:sqref>L2:L5</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tabColor theme="0"/>
  </sheetPr>
  <dimension ref="A1:Q276"/>
  <sheetViews>
    <sheetView zoomScale="77" zoomScaleNormal="77" workbookViewId="0">
      <selection activeCell="J42" sqref="J42"/>
    </sheetView>
  </sheetViews>
  <sheetFormatPr baseColWidth="10" defaultColWidth="11.42578125" defaultRowHeight="12.75" x14ac:dyDescent="0.25"/>
  <cols>
    <col min="1" max="1" width="5.28515625" style="2" customWidth="1"/>
    <col min="2" max="2" width="16.28515625" style="11" customWidth="1"/>
    <col min="3" max="3" width="19.7109375" style="3" customWidth="1"/>
    <col min="4" max="4" width="15.28515625" style="3" customWidth="1"/>
    <col min="5" max="5" width="11.42578125" style="11" customWidth="1"/>
    <col min="6" max="6" width="49.140625" style="4" customWidth="1"/>
    <col min="7" max="7" width="11.42578125" style="1" customWidth="1"/>
    <col min="8" max="8" width="12.5703125" style="2" customWidth="1"/>
    <col min="9" max="9" width="13.7109375" style="11" customWidth="1"/>
    <col min="10" max="10" width="11.42578125" style="2" customWidth="1"/>
    <col min="11" max="11" width="11.42578125" style="10" customWidth="1"/>
    <col min="12" max="12" width="18.85546875" style="3" customWidth="1"/>
    <col min="13" max="13" width="14.85546875" style="11" customWidth="1"/>
    <col min="14" max="14" width="16" style="11" customWidth="1"/>
    <col min="15" max="15" width="36.42578125" style="7" customWidth="1"/>
    <col min="16" max="16377" width="11.42578125" style="6" customWidth="1"/>
    <col min="16378"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1138</v>
      </c>
      <c r="G2" s="1544"/>
      <c r="H2" s="1544"/>
      <c r="I2" s="1544"/>
      <c r="J2" s="1544"/>
      <c r="K2" s="1544"/>
      <c r="L2" s="1543"/>
      <c r="M2" s="1543"/>
      <c r="N2" s="1543"/>
      <c r="O2" s="1543"/>
    </row>
    <row r="3" spans="1:15" s="24" customFormat="1" ht="18.75" customHeight="1" x14ac:dyDescent="0.25">
      <c r="A3" s="1541" t="s">
        <v>101</v>
      </c>
      <c r="B3" s="1541"/>
      <c r="C3" s="1541"/>
      <c r="D3" s="1541"/>
      <c r="E3" s="1541"/>
      <c r="F3" s="1544">
        <v>1030</v>
      </c>
      <c r="G3" s="1544"/>
      <c r="H3" s="1544"/>
      <c r="I3" s="1544"/>
      <c r="J3" s="1544"/>
      <c r="K3" s="1544"/>
      <c r="L3" s="1543"/>
      <c r="M3" s="1543"/>
      <c r="N3" s="1543"/>
      <c r="O3" s="1543"/>
    </row>
    <row r="4" spans="1:15" s="24" customFormat="1" ht="18.75" customHeight="1" x14ac:dyDescent="0.25">
      <c r="A4" s="1541" t="s">
        <v>102</v>
      </c>
      <c r="B4" s="1541"/>
      <c r="C4" s="1541"/>
      <c r="D4" s="1541"/>
      <c r="E4" s="1541"/>
      <c r="F4" s="1544" t="s">
        <v>3294</v>
      </c>
      <c r="G4" s="1544"/>
      <c r="H4" s="1544"/>
      <c r="I4" s="1544"/>
      <c r="J4" s="1544"/>
      <c r="K4" s="1544"/>
      <c r="L4" s="1543"/>
      <c r="M4" s="1543"/>
      <c r="N4" s="1543"/>
      <c r="O4" s="1543"/>
    </row>
    <row r="5" spans="1:15" s="24" customFormat="1" ht="18.75" customHeight="1" x14ac:dyDescent="0.25">
      <c r="A5" s="1541" t="s">
        <v>103</v>
      </c>
      <c r="B5" s="1541"/>
      <c r="C5" s="1541"/>
      <c r="D5" s="1541"/>
      <c r="E5" s="1541"/>
      <c r="F5" s="1544" t="s">
        <v>2760</v>
      </c>
      <c r="G5" s="1544"/>
      <c r="H5" s="1544"/>
      <c r="I5" s="1544"/>
      <c r="J5" s="1544"/>
      <c r="K5" s="1544"/>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76.5" x14ac:dyDescent="0.25">
      <c r="A7" s="82">
        <v>1</v>
      </c>
      <c r="B7" s="133" t="s">
        <v>120</v>
      </c>
      <c r="C7" s="133" t="s">
        <v>121</v>
      </c>
      <c r="D7" s="133" t="s">
        <v>122</v>
      </c>
      <c r="E7" s="122">
        <v>1</v>
      </c>
      <c r="F7" s="125" t="s">
        <v>123</v>
      </c>
      <c r="G7" s="1404">
        <v>1</v>
      </c>
      <c r="H7" s="1406">
        <v>0.4</v>
      </c>
      <c r="I7" s="133" t="s">
        <v>124</v>
      </c>
      <c r="J7" s="222" t="s">
        <v>125</v>
      </c>
      <c r="K7" s="132" t="s">
        <v>129</v>
      </c>
      <c r="L7" s="223" t="s">
        <v>125</v>
      </c>
      <c r="M7" s="137" t="s">
        <v>129</v>
      </c>
      <c r="N7" s="1537">
        <v>0.4</v>
      </c>
      <c r="O7" s="225"/>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137" t="s">
        <v>129</v>
      </c>
      <c r="N8" s="1538"/>
      <c r="O8" s="225"/>
    </row>
    <row r="9" spans="1:15" s="4" customFormat="1" ht="63.75" x14ac:dyDescent="0.25">
      <c r="A9" s="82">
        <v>3</v>
      </c>
      <c r="B9" s="133" t="s">
        <v>120</v>
      </c>
      <c r="C9" s="133" t="s">
        <v>121</v>
      </c>
      <c r="D9" s="133" t="s">
        <v>122</v>
      </c>
      <c r="E9" s="122">
        <v>3</v>
      </c>
      <c r="F9" s="125" t="s">
        <v>131</v>
      </c>
      <c r="G9" s="1422">
        <v>2</v>
      </c>
      <c r="H9" s="138" t="s">
        <v>125</v>
      </c>
      <c r="I9" s="133" t="s">
        <v>124</v>
      </c>
      <c r="J9" s="222" t="s">
        <v>125</v>
      </c>
      <c r="K9" s="132" t="s">
        <v>129</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129</v>
      </c>
      <c r="L14" s="223" t="s">
        <v>125</v>
      </c>
      <c r="M14" s="137" t="s">
        <v>129</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137" t="s">
        <v>129</v>
      </c>
      <c r="N16" s="85">
        <v>0</v>
      </c>
      <c r="O16" s="225"/>
    </row>
    <row r="17" spans="1:17"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7"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137" t="s">
        <v>129</v>
      </c>
      <c r="N18" s="85">
        <v>0</v>
      </c>
      <c r="O18" s="225"/>
    </row>
    <row r="19" spans="1:17"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137" t="s">
        <v>126</v>
      </c>
      <c r="N19" s="85">
        <v>0</v>
      </c>
      <c r="O19" s="590"/>
    </row>
    <row r="20" spans="1:17"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3</v>
      </c>
      <c r="L20" s="223" t="s">
        <v>125</v>
      </c>
      <c r="M20" s="269">
        <v>1</v>
      </c>
      <c r="N20" s="754">
        <v>0.15</v>
      </c>
      <c r="O20" s="538" t="s">
        <v>3295</v>
      </c>
      <c r="P20" s="58"/>
      <c r="Q20" s="13" t="s">
        <v>3296</v>
      </c>
    </row>
    <row r="21" spans="1:17" s="4" customFormat="1" ht="38.25" x14ac:dyDescent="0.25">
      <c r="A21" s="82">
        <v>15</v>
      </c>
      <c r="B21" s="133" t="s">
        <v>120</v>
      </c>
      <c r="C21" s="133" t="s">
        <v>161</v>
      </c>
      <c r="D21" s="133" t="s">
        <v>149</v>
      </c>
      <c r="E21" s="122">
        <v>6</v>
      </c>
      <c r="F21" s="125" t="s">
        <v>162</v>
      </c>
      <c r="G21" s="140">
        <v>5</v>
      </c>
      <c r="H21" s="139">
        <v>0.1</v>
      </c>
      <c r="I21" s="133" t="s">
        <v>124</v>
      </c>
      <c r="J21" s="222">
        <v>1</v>
      </c>
      <c r="K21" s="132" t="s">
        <v>129</v>
      </c>
      <c r="L21" s="141" t="s">
        <v>129</v>
      </c>
      <c r="M21" s="137" t="s">
        <v>129</v>
      </c>
      <c r="N21" s="226">
        <v>0.1</v>
      </c>
      <c r="O21" s="597" t="s">
        <v>3297</v>
      </c>
    </row>
    <row r="22" spans="1:17" s="4" customFormat="1" ht="63.75" x14ac:dyDescent="0.25">
      <c r="A22" s="82">
        <v>16</v>
      </c>
      <c r="B22" s="133" t="s">
        <v>120</v>
      </c>
      <c r="C22" s="133" t="s">
        <v>161</v>
      </c>
      <c r="D22" s="133" t="s">
        <v>149</v>
      </c>
      <c r="E22" s="122" t="s">
        <v>164</v>
      </c>
      <c r="F22" s="125" t="s">
        <v>165</v>
      </c>
      <c r="G22" s="140" t="s">
        <v>125</v>
      </c>
      <c r="H22" s="138" t="s">
        <v>125</v>
      </c>
      <c r="I22" s="133" t="s">
        <v>166</v>
      </c>
      <c r="J22" s="222" t="s">
        <v>125</v>
      </c>
      <c r="K22" s="48" t="s">
        <v>3298</v>
      </c>
      <c r="L22" s="223" t="s">
        <v>125</v>
      </c>
      <c r="M22" s="48" t="s">
        <v>3298</v>
      </c>
      <c r="N22" s="85">
        <v>0</v>
      </c>
      <c r="O22" s="225"/>
    </row>
    <row r="23" spans="1:17" s="4" customFormat="1" ht="25.5" x14ac:dyDescent="0.25">
      <c r="A23" s="82">
        <v>17</v>
      </c>
      <c r="B23" s="133" t="s">
        <v>120</v>
      </c>
      <c r="C23" s="133" t="s">
        <v>161</v>
      </c>
      <c r="D23" s="133" t="s">
        <v>149</v>
      </c>
      <c r="E23" s="122" t="s">
        <v>169</v>
      </c>
      <c r="F23" s="125" t="s">
        <v>170</v>
      </c>
      <c r="G23" s="140" t="s">
        <v>125</v>
      </c>
      <c r="H23" s="138" t="s">
        <v>125</v>
      </c>
      <c r="I23" s="133" t="s">
        <v>124</v>
      </c>
      <c r="J23" s="222" t="s">
        <v>125</v>
      </c>
      <c r="K23" s="132" t="s">
        <v>129</v>
      </c>
      <c r="L23" s="223" t="s">
        <v>125</v>
      </c>
      <c r="M23" s="137" t="s">
        <v>129</v>
      </c>
      <c r="N23" s="85">
        <v>0</v>
      </c>
      <c r="O23" s="225"/>
    </row>
    <row r="24" spans="1:17" s="4" customFormat="1" ht="25.5"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137" t="s">
        <v>129</v>
      </c>
      <c r="N24" s="85">
        <v>0</v>
      </c>
      <c r="O24" s="225"/>
    </row>
    <row r="25" spans="1:17" s="4" customFormat="1" ht="25.5" x14ac:dyDescent="0.25">
      <c r="A25" s="82">
        <v>19</v>
      </c>
      <c r="B25" s="133" t="s">
        <v>120</v>
      </c>
      <c r="C25" s="133" t="s">
        <v>161</v>
      </c>
      <c r="D25" s="133" t="s">
        <v>149</v>
      </c>
      <c r="E25" s="122" t="s">
        <v>175</v>
      </c>
      <c r="F25" s="125" t="s">
        <v>176</v>
      </c>
      <c r="G25" s="140" t="s">
        <v>125</v>
      </c>
      <c r="H25" s="138" t="s">
        <v>125</v>
      </c>
      <c r="I25" s="133" t="s">
        <v>177</v>
      </c>
      <c r="J25" s="228" t="s">
        <v>125</v>
      </c>
      <c r="K25" s="132" t="s">
        <v>126</v>
      </c>
      <c r="L25" s="223" t="s">
        <v>125</v>
      </c>
      <c r="M25" s="224" t="s">
        <v>126</v>
      </c>
      <c r="N25" s="229">
        <v>0</v>
      </c>
      <c r="O25" s="230" t="s">
        <v>562</v>
      </c>
    </row>
    <row r="26" spans="1:17" s="4" customFormat="1" ht="25.5" x14ac:dyDescent="0.25">
      <c r="A26" s="82">
        <v>20</v>
      </c>
      <c r="B26" s="133" t="s">
        <v>120</v>
      </c>
      <c r="C26" s="133" t="s">
        <v>161</v>
      </c>
      <c r="D26" s="133" t="s">
        <v>149</v>
      </c>
      <c r="E26" s="122" t="s">
        <v>179</v>
      </c>
      <c r="F26" s="125" t="s">
        <v>180</v>
      </c>
      <c r="G26" s="140" t="s">
        <v>125</v>
      </c>
      <c r="H26" s="138" t="s">
        <v>125</v>
      </c>
      <c r="I26" s="133" t="s">
        <v>177</v>
      </c>
      <c r="J26" s="222" t="s">
        <v>125</v>
      </c>
      <c r="K26" s="132" t="s">
        <v>126</v>
      </c>
      <c r="L26" s="223" t="s">
        <v>125</v>
      </c>
      <c r="M26" s="224" t="s">
        <v>126</v>
      </c>
      <c r="N26" s="85">
        <v>0</v>
      </c>
      <c r="O26" s="225"/>
    </row>
    <row r="27" spans="1:17" s="4" customFormat="1" ht="25.5" x14ac:dyDescent="0.25">
      <c r="A27" s="82">
        <v>21</v>
      </c>
      <c r="B27" s="133" t="s">
        <v>120</v>
      </c>
      <c r="C27" s="133" t="s">
        <v>161</v>
      </c>
      <c r="D27" s="133" t="s">
        <v>149</v>
      </c>
      <c r="E27" s="122" t="s">
        <v>182</v>
      </c>
      <c r="F27" s="125" t="s">
        <v>183</v>
      </c>
      <c r="G27" s="140" t="s">
        <v>125</v>
      </c>
      <c r="H27" s="138" t="s">
        <v>125</v>
      </c>
      <c r="I27" s="133" t="s">
        <v>177</v>
      </c>
      <c r="J27" s="222" t="s">
        <v>125</v>
      </c>
      <c r="K27" s="132" t="s">
        <v>126</v>
      </c>
      <c r="L27" s="223" t="s">
        <v>125</v>
      </c>
      <c r="M27" s="224" t="s">
        <v>126</v>
      </c>
      <c r="N27" s="85">
        <v>0</v>
      </c>
      <c r="O27" s="225"/>
    </row>
    <row r="28" spans="1:17" s="4" customFormat="1" ht="25.5" x14ac:dyDescent="0.25">
      <c r="A28" s="82">
        <v>22</v>
      </c>
      <c r="B28" s="133" t="s">
        <v>120</v>
      </c>
      <c r="C28" s="133" t="s">
        <v>161</v>
      </c>
      <c r="D28" s="133" t="s">
        <v>149</v>
      </c>
      <c r="E28" s="122" t="s">
        <v>185</v>
      </c>
      <c r="F28" s="125" t="s">
        <v>186</v>
      </c>
      <c r="G28" s="140" t="s">
        <v>125</v>
      </c>
      <c r="H28" s="138" t="s">
        <v>125</v>
      </c>
      <c r="I28" s="133" t="s">
        <v>177</v>
      </c>
      <c r="J28" s="222" t="s">
        <v>125</v>
      </c>
      <c r="K28" s="132" t="s">
        <v>126</v>
      </c>
      <c r="L28" s="223" t="s">
        <v>125</v>
      </c>
      <c r="M28" s="224" t="s">
        <v>126</v>
      </c>
      <c r="N28" s="85">
        <v>0</v>
      </c>
      <c r="O28" s="225"/>
    </row>
    <row r="29" spans="1:17" s="4" customFormat="1" ht="25.5"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224" t="s">
        <v>126</v>
      </c>
      <c r="N29" s="85">
        <v>0</v>
      </c>
      <c r="O29" s="225"/>
    </row>
    <row r="30" spans="1:17" s="4" customFormat="1" ht="25.5" x14ac:dyDescent="0.25">
      <c r="A30" s="82">
        <v>24</v>
      </c>
      <c r="B30" s="133" t="s">
        <v>120</v>
      </c>
      <c r="C30" s="133" t="s">
        <v>161</v>
      </c>
      <c r="D30" s="133" t="s">
        <v>149</v>
      </c>
      <c r="E30" s="122" t="s">
        <v>190</v>
      </c>
      <c r="F30" s="125" t="s">
        <v>191</v>
      </c>
      <c r="G30" s="140" t="s">
        <v>125</v>
      </c>
      <c r="H30" s="138" t="s">
        <v>125</v>
      </c>
      <c r="I30" s="133" t="s">
        <v>177</v>
      </c>
      <c r="J30" s="222" t="s">
        <v>125</v>
      </c>
      <c r="K30" s="132" t="s">
        <v>126</v>
      </c>
      <c r="L30" s="223" t="s">
        <v>125</v>
      </c>
      <c r="M30" s="224" t="s">
        <v>126</v>
      </c>
      <c r="N30" s="85">
        <v>0</v>
      </c>
      <c r="O30" s="225"/>
    </row>
    <row r="31" spans="1:17" s="4" customFormat="1" ht="25.5"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224" t="s">
        <v>126</v>
      </c>
      <c r="N31" s="85">
        <v>0</v>
      </c>
      <c r="O31" s="225"/>
    </row>
    <row r="32" spans="1:17" s="4" customFormat="1" ht="25.5" x14ac:dyDescent="0.25">
      <c r="A32" s="82">
        <v>26</v>
      </c>
      <c r="B32" s="133" t="s">
        <v>120</v>
      </c>
      <c r="C32" s="133" t="s">
        <v>161</v>
      </c>
      <c r="D32" s="133" t="s">
        <v>149</v>
      </c>
      <c r="E32" s="122" t="s">
        <v>195</v>
      </c>
      <c r="F32" s="125" t="s">
        <v>196</v>
      </c>
      <c r="G32" s="140" t="s">
        <v>125</v>
      </c>
      <c r="H32" s="138" t="s">
        <v>125</v>
      </c>
      <c r="I32" s="133" t="s">
        <v>177</v>
      </c>
      <c r="J32" s="222" t="s">
        <v>125</v>
      </c>
      <c r="K32" s="132" t="s">
        <v>126</v>
      </c>
      <c r="L32" s="223" t="s">
        <v>125</v>
      </c>
      <c r="M32" s="224" t="s">
        <v>126</v>
      </c>
      <c r="N32" s="85">
        <v>0</v>
      </c>
      <c r="O32" s="225"/>
    </row>
    <row r="33" spans="1:15" s="4" customFormat="1" ht="25.5" x14ac:dyDescent="0.25">
      <c r="A33" s="82">
        <v>27</v>
      </c>
      <c r="B33" s="133" t="s">
        <v>120</v>
      </c>
      <c r="C33" s="133" t="s">
        <v>161</v>
      </c>
      <c r="D33" s="133" t="s">
        <v>149</v>
      </c>
      <c r="E33" s="122" t="s">
        <v>198</v>
      </c>
      <c r="F33" s="125" t="s">
        <v>199</v>
      </c>
      <c r="G33" s="140" t="s">
        <v>125</v>
      </c>
      <c r="H33" s="138" t="s">
        <v>125</v>
      </c>
      <c r="I33" s="133" t="s">
        <v>177</v>
      </c>
      <c r="J33" s="222" t="s">
        <v>125</v>
      </c>
      <c r="K33" s="132" t="s">
        <v>126</v>
      </c>
      <c r="L33" s="223" t="s">
        <v>125</v>
      </c>
      <c r="M33" s="224" t="s">
        <v>126</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999</v>
      </c>
      <c r="L34" s="223" t="s">
        <v>125</v>
      </c>
      <c r="M34" s="48" t="s">
        <v>999</v>
      </c>
      <c r="N34" s="85">
        <v>0</v>
      </c>
      <c r="O34" s="225"/>
    </row>
    <row r="35" spans="1:15" s="4" customFormat="1" ht="25.5"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137" t="s">
        <v>129</v>
      </c>
      <c r="N35" s="85">
        <v>0</v>
      </c>
      <c r="O35" s="307"/>
    </row>
    <row r="36" spans="1:15" s="4" customFormat="1" ht="38.25" x14ac:dyDescent="0.25">
      <c r="A36" s="82">
        <v>30</v>
      </c>
      <c r="B36" s="133" t="s">
        <v>120</v>
      </c>
      <c r="C36" s="133" t="s">
        <v>161</v>
      </c>
      <c r="D36" s="133" t="s">
        <v>149</v>
      </c>
      <c r="E36" s="122">
        <v>8</v>
      </c>
      <c r="F36" s="125" t="s">
        <v>207</v>
      </c>
      <c r="G36" s="140">
        <v>6</v>
      </c>
      <c r="H36" s="139">
        <v>0.2</v>
      </c>
      <c r="I36" s="133" t="s">
        <v>177</v>
      </c>
      <c r="J36" s="222">
        <v>2</v>
      </c>
      <c r="K36" s="132" t="s">
        <v>126</v>
      </c>
      <c r="L36" s="141" t="s">
        <v>129</v>
      </c>
      <c r="M36" s="137" t="s">
        <v>129</v>
      </c>
      <c r="N36" s="226">
        <v>0.2</v>
      </c>
      <c r="O36" s="225" t="s">
        <v>3299</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129</v>
      </c>
      <c r="L37" s="141" t="s">
        <v>129</v>
      </c>
      <c r="M37" s="137" t="s">
        <v>129</v>
      </c>
      <c r="N37" s="232">
        <v>0</v>
      </c>
      <c r="O37" s="225"/>
    </row>
    <row r="38" spans="1:15" s="4" customFormat="1" ht="38.25"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25.5" x14ac:dyDescent="0.25">
      <c r="A39" s="82">
        <v>33</v>
      </c>
      <c r="B39" s="133" t="s">
        <v>120</v>
      </c>
      <c r="C39" s="133" t="s">
        <v>161</v>
      </c>
      <c r="D39" s="133" t="s">
        <v>149</v>
      </c>
      <c r="E39" s="122" t="s">
        <v>212</v>
      </c>
      <c r="F39" s="125" t="s">
        <v>213</v>
      </c>
      <c r="G39" s="1422">
        <v>7</v>
      </c>
      <c r="H39" s="138" t="s">
        <v>125</v>
      </c>
      <c r="I39" s="133" t="s">
        <v>177</v>
      </c>
      <c r="J39" s="222" t="s">
        <v>142</v>
      </c>
      <c r="K39" s="132" t="s">
        <v>129</v>
      </c>
      <c r="L39" s="141" t="s">
        <v>129</v>
      </c>
      <c r="M39" s="137" t="s">
        <v>129</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129</v>
      </c>
      <c r="L40" s="141" t="s">
        <v>129</v>
      </c>
      <c r="M40" s="137" t="s">
        <v>129</v>
      </c>
      <c r="N40" s="85">
        <v>0</v>
      </c>
      <c r="O40" s="225" t="s">
        <v>3300</v>
      </c>
    </row>
    <row r="41" spans="1:15" s="4" customFormat="1" ht="25.5" x14ac:dyDescent="0.25">
      <c r="A41" s="82">
        <v>35</v>
      </c>
      <c r="B41" s="133" t="s">
        <v>120</v>
      </c>
      <c r="C41" s="133" t="s">
        <v>161</v>
      </c>
      <c r="D41" s="133" t="s">
        <v>149</v>
      </c>
      <c r="E41" s="122" t="s">
        <v>218</v>
      </c>
      <c r="F41" s="125" t="s">
        <v>219</v>
      </c>
      <c r="G41" s="1422"/>
      <c r="H41" s="138" t="s">
        <v>125</v>
      </c>
      <c r="I41" s="133" t="s">
        <v>177</v>
      </c>
      <c r="J41" s="222" t="s">
        <v>146</v>
      </c>
      <c r="K41" s="132" t="s">
        <v>126</v>
      </c>
      <c r="L41" s="141" t="s">
        <v>126</v>
      </c>
      <c r="M41" s="137" t="s">
        <v>126</v>
      </c>
      <c r="N41" s="85">
        <v>0</v>
      </c>
      <c r="O41" s="225" t="s">
        <v>3301</v>
      </c>
    </row>
    <row r="42" spans="1:15" s="4" customFormat="1" ht="157.5" x14ac:dyDescent="0.25">
      <c r="A42" s="82">
        <v>36</v>
      </c>
      <c r="B42" s="133" t="s">
        <v>120</v>
      </c>
      <c r="C42" s="133" t="s">
        <v>161</v>
      </c>
      <c r="D42" s="133" t="s">
        <v>149</v>
      </c>
      <c r="E42" s="122" t="s">
        <v>221</v>
      </c>
      <c r="F42" s="125" t="s">
        <v>222</v>
      </c>
      <c r="G42" s="1405"/>
      <c r="H42" s="138" t="s">
        <v>125</v>
      </c>
      <c r="I42" s="133" t="s">
        <v>166</v>
      </c>
      <c r="J42" s="222" t="s">
        <v>223</v>
      </c>
      <c r="K42" s="48" t="s">
        <v>958</v>
      </c>
      <c r="L42" s="233" t="s">
        <v>3302</v>
      </c>
      <c r="M42" s="635" t="s">
        <v>3302</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8">
        <v>65</v>
      </c>
      <c r="L43" s="272">
        <v>66</v>
      </c>
      <c r="M43" s="269">
        <v>66</v>
      </c>
      <c r="N43" s="236">
        <v>0.3</v>
      </c>
      <c r="O43" s="225"/>
    </row>
    <row r="44" spans="1:15" s="4" customFormat="1" ht="25.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25.5" x14ac:dyDescent="0.25">
      <c r="A45" s="82">
        <v>39</v>
      </c>
      <c r="B45" s="133" t="s">
        <v>120</v>
      </c>
      <c r="C45" s="133" t="s">
        <v>161</v>
      </c>
      <c r="D45" s="133" t="s">
        <v>149</v>
      </c>
      <c r="E45" s="122" t="s">
        <v>230</v>
      </c>
      <c r="F45" s="125" t="s">
        <v>231</v>
      </c>
      <c r="G45" s="1422"/>
      <c r="H45" s="138" t="s">
        <v>125</v>
      </c>
      <c r="I45" s="133" t="s">
        <v>124</v>
      </c>
      <c r="J45" s="222" t="s">
        <v>232</v>
      </c>
      <c r="K45" s="132" t="s">
        <v>129</v>
      </c>
      <c r="L45" s="144" t="s">
        <v>129</v>
      </c>
      <c r="M45" s="142" t="s">
        <v>129</v>
      </c>
      <c r="N45" s="85">
        <v>0</v>
      </c>
      <c r="O45" s="225"/>
    </row>
    <row r="46" spans="1:15" s="4" customFormat="1" ht="25.5" x14ac:dyDescent="0.25">
      <c r="A46" s="82">
        <v>40</v>
      </c>
      <c r="B46" s="133" t="s">
        <v>120</v>
      </c>
      <c r="C46" s="133" t="s">
        <v>161</v>
      </c>
      <c r="D46" s="133" t="s">
        <v>149</v>
      </c>
      <c r="E46" s="122" t="s">
        <v>233</v>
      </c>
      <c r="F46" s="125" t="s">
        <v>234</v>
      </c>
      <c r="G46" s="1422"/>
      <c r="H46" s="138" t="s">
        <v>125</v>
      </c>
      <c r="I46" s="133" t="s">
        <v>124</v>
      </c>
      <c r="J46" s="222" t="s">
        <v>235</v>
      </c>
      <c r="K46" s="132" t="s">
        <v>129</v>
      </c>
      <c r="L46" s="144" t="s">
        <v>129</v>
      </c>
      <c r="M46" s="142" t="s">
        <v>129</v>
      </c>
      <c r="N46" s="85">
        <v>0</v>
      </c>
      <c r="O46" s="225"/>
    </row>
    <row r="47" spans="1:15" s="4" customFormat="1" ht="25.5" x14ac:dyDescent="0.25">
      <c r="A47" s="82">
        <v>41</v>
      </c>
      <c r="B47" s="133" t="s">
        <v>120</v>
      </c>
      <c r="C47" s="133" t="s">
        <v>161</v>
      </c>
      <c r="D47" s="133" t="s">
        <v>149</v>
      </c>
      <c r="E47" s="122" t="s">
        <v>236</v>
      </c>
      <c r="F47" s="125" t="s">
        <v>237</v>
      </c>
      <c r="G47" s="1422"/>
      <c r="H47" s="138" t="s">
        <v>125</v>
      </c>
      <c r="I47" s="133" t="s">
        <v>124</v>
      </c>
      <c r="J47" s="222" t="s">
        <v>238</v>
      </c>
      <c r="K47" s="132" t="s">
        <v>129</v>
      </c>
      <c r="L47" s="144" t="s">
        <v>129</v>
      </c>
      <c r="M47" s="142" t="s">
        <v>129</v>
      </c>
      <c r="N47" s="85">
        <v>0</v>
      </c>
      <c r="O47" s="225"/>
    </row>
    <row r="48" spans="1:15" s="4" customFormat="1" ht="25.5" x14ac:dyDescent="0.25">
      <c r="A48" s="82">
        <v>42</v>
      </c>
      <c r="B48" s="133" t="s">
        <v>120</v>
      </c>
      <c r="C48" s="133" t="s">
        <v>161</v>
      </c>
      <c r="D48" s="133" t="s">
        <v>149</v>
      </c>
      <c r="E48" s="122" t="s">
        <v>239</v>
      </c>
      <c r="F48" s="125" t="s">
        <v>240</v>
      </c>
      <c r="G48" s="1422"/>
      <c r="H48" s="138" t="s">
        <v>125</v>
      </c>
      <c r="I48" s="133" t="s">
        <v>124</v>
      </c>
      <c r="J48" s="222" t="s">
        <v>241</v>
      </c>
      <c r="K48" s="132" t="s">
        <v>129</v>
      </c>
      <c r="L48" s="144" t="s">
        <v>129</v>
      </c>
      <c r="M48" s="142" t="s">
        <v>129</v>
      </c>
      <c r="N48" s="85">
        <v>0</v>
      </c>
      <c r="O48" s="225"/>
    </row>
    <row r="49" spans="1:16" s="4" customFormat="1" ht="25.5" x14ac:dyDescent="0.25">
      <c r="A49" s="82">
        <v>43</v>
      </c>
      <c r="B49" s="133" t="s">
        <v>120</v>
      </c>
      <c r="C49" s="133" t="s">
        <v>161</v>
      </c>
      <c r="D49" s="133" t="s">
        <v>149</v>
      </c>
      <c r="E49" s="122" t="s">
        <v>242</v>
      </c>
      <c r="F49" s="125" t="s">
        <v>243</v>
      </c>
      <c r="G49" s="1422"/>
      <c r="H49" s="138" t="s">
        <v>125</v>
      </c>
      <c r="I49" s="133" t="s">
        <v>124</v>
      </c>
      <c r="J49" s="222" t="s">
        <v>244</v>
      </c>
      <c r="K49" s="132" t="s">
        <v>129</v>
      </c>
      <c r="L49" s="144" t="s">
        <v>129</v>
      </c>
      <c r="M49" s="142" t="s">
        <v>129</v>
      </c>
      <c r="N49" s="85">
        <v>0</v>
      </c>
      <c r="O49" s="225"/>
    </row>
    <row r="50" spans="1:16" s="4" customFormat="1" ht="25.5" x14ac:dyDescent="0.25">
      <c r="A50" s="82">
        <v>44</v>
      </c>
      <c r="B50" s="133" t="s">
        <v>120</v>
      </c>
      <c r="C50" s="133" t="s">
        <v>161</v>
      </c>
      <c r="D50" s="133" t="s">
        <v>149</v>
      </c>
      <c r="E50" s="122" t="s">
        <v>245</v>
      </c>
      <c r="F50" s="125" t="s">
        <v>246</v>
      </c>
      <c r="G50" s="1422"/>
      <c r="H50" s="138" t="s">
        <v>125</v>
      </c>
      <c r="I50" s="133" t="s">
        <v>124</v>
      </c>
      <c r="J50" s="222" t="s">
        <v>247</v>
      </c>
      <c r="K50" s="132" t="s">
        <v>126</v>
      </c>
      <c r="L50" s="144" t="s">
        <v>129</v>
      </c>
      <c r="M50" s="142" t="s">
        <v>129</v>
      </c>
      <c r="N50" s="85">
        <v>0</v>
      </c>
      <c r="O50" s="225"/>
    </row>
    <row r="51" spans="1:16" s="4" customFormat="1" ht="25.5" x14ac:dyDescent="0.25">
      <c r="A51" s="82">
        <v>45</v>
      </c>
      <c r="B51" s="133" t="s">
        <v>120</v>
      </c>
      <c r="C51" s="133" t="s">
        <v>161</v>
      </c>
      <c r="D51" s="133" t="s">
        <v>149</v>
      </c>
      <c r="E51" s="122" t="s">
        <v>248</v>
      </c>
      <c r="F51" s="125" t="s">
        <v>249</v>
      </c>
      <c r="G51" s="1422"/>
      <c r="H51" s="138" t="s">
        <v>125</v>
      </c>
      <c r="I51" s="133" t="s">
        <v>124</v>
      </c>
      <c r="J51" s="222" t="s">
        <v>250</v>
      </c>
      <c r="K51" s="132" t="s">
        <v>126</v>
      </c>
      <c r="L51" s="144" t="s">
        <v>129</v>
      </c>
      <c r="M51" s="142" t="s">
        <v>129</v>
      </c>
      <c r="N51" s="85">
        <v>0</v>
      </c>
      <c r="O51" s="225"/>
    </row>
    <row r="52" spans="1:16" s="4" customFormat="1" ht="25.5" x14ac:dyDescent="0.25">
      <c r="A52" s="82">
        <v>46</v>
      </c>
      <c r="B52" s="133" t="s">
        <v>120</v>
      </c>
      <c r="C52" s="133" t="s">
        <v>161</v>
      </c>
      <c r="D52" s="133" t="s">
        <v>149</v>
      </c>
      <c r="E52" s="122" t="s">
        <v>251</v>
      </c>
      <c r="F52" s="125" t="s">
        <v>252</v>
      </c>
      <c r="G52" s="1422"/>
      <c r="H52" s="138" t="s">
        <v>125</v>
      </c>
      <c r="I52" s="133" t="s">
        <v>124</v>
      </c>
      <c r="J52" s="222" t="s">
        <v>253</v>
      </c>
      <c r="K52" s="132" t="s">
        <v>126</v>
      </c>
      <c r="L52" s="144" t="s">
        <v>126</v>
      </c>
      <c r="M52" s="142" t="s">
        <v>126</v>
      </c>
      <c r="N52" s="85">
        <v>0</v>
      </c>
      <c r="O52" s="225"/>
    </row>
    <row r="53" spans="1:16" s="4" customFormat="1" ht="25.5" x14ac:dyDescent="0.25">
      <c r="A53" s="82">
        <v>47</v>
      </c>
      <c r="B53" s="133" t="s">
        <v>120</v>
      </c>
      <c r="C53" s="133" t="s">
        <v>161</v>
      </c>
      <c r="D53" s="133" t="s">
        <v>149</v>
      </c>
      <c r="E53" s="122" t="s">
        <v>254</v>
      </c>
      <c r="F53" s="125" t="s">
        <v>255</v>
      </c>
      <c r="G53" s="1422"/>
      <c r="H53" s="138" t="s">
        <v>125</v>
      </c>
      <c r="I53" s="133" t="s">
        <v>124</v>
      </c>
      <c r="J53" s="222" t="s">
        <v>256</v>
      </c>
      <c r="K53" s="132" t="s">
        <v>129</v>
      </c>
      <c r="L53" s="144" t="s">
        <v>129</v>
      </c>
      <c r="M53" s="142" t="s">
        <v>129</v>
      </c>
      <c r="N53" s="85">
        <v>0</v>
      </c>
      <c r="O53" s="225"/>
    </row>
    <row r="54" spans="1:16" s="4" customFormat="1" ht="25.5" x14ac:dyDescent="0.25">
      <c r="A54" s="82">
        <v>48</v>
      </c>
      <c r="B54" s="133" t="s">
        <v>120</v>
      </c>
      <c r="C54" s="133" t="s">
        <v>161</v>
      </c>
      <c r="D54" s="133" t="s">
        <v>149</v>
      </c>
      <c r="E54" s="122" t="s">
        <v>257</v>
      </c>
      <c r="F54" s="125" t="s">
        <v>258</v>
      </c>
      <c r="G54" s="1422"/>
      <c r="H54" s="138" t="s">
        <v>125</v>
      </c>
      <c r="I54" s="133" t="s">
        <v>124</v>
      </c>
      <c r="J54" s="222" t="s">
        <v>259</v>
      </c>
      <c r="K54" s="132" t="s">
        <v>126</v>
      </c>
      <c r="L54" s="144" t="s">
        <v>129</v>
      </c>
      <c r="M54" s="142" t="s">
        <v>129</v>
      </c>
      <c r="N54" s="85">
        <v>0</v>
      </c>
      <c r="O54" s="225"/>
    </row>
    <row r="55" spans="1:16" s="4" customFormat="1" ht="25.5" x14ac:dyDescent="0.25">
      <c r="A55" s="82">
        <v>49</v>
      </c>
      <c r="B55" s="133" t="s">
        <v>120</v>
      </c>
      <c r="C55" s="133" t="s">
        <v>161</v>
      </c>
      <c r="D55" s="133" t="s">
        <v>149</v>
      </c>
      <c r="E55" s="122" t="s">
        <v>260</v>
      </c>
      <c r="F55" s="125" t="s">
        <v>261</v>
      </c>
      <c r="G55" s="1422"/>
      <c r="H55" s="138" t="s">
        <v>125</v>
      </c>
      <c r="I55" s="133" t="s">
        <v>124</v>
      </c>
      <c r="J55" s="222" t="s">
        <v>262</v>
      </c>
      <c r="K55" s="132" t="s">
        <v>126</v>
      </c>
      <c r="L55" s="144" t="s">
        <v>129</v>
      </c>
      <c r="M55" s="142" t="s">
        <v>129</v>
      </c>
      <c r="N55" s="85">
        <v>0</v>
      </c>
      <c r="O55" s="225"/>
    </row>
    <row r="56" spans="1:16"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3303</v>
      </c>
      <c r="M56" s="308" t="s">
        <v>3303</v>
      </c>
      <c r="N56" s="85">
        <v>0</v>
      </c>
      <c r="O56" s="225"/>
    </row>
    <row r="57" spans="1:16" s="4" customFormat="1" ht="38.25" x14ac:dyDescent="0.25">
      <c r="A57" s="82">
        <v>51</v>
      </c>
      <c r="B57" s="133" t="s">
        <v>120</v>
      </c>
      <c r="C57" s="133" t="s">
        <v>268</v>
      </c>
      <c r="D57" s="133" t="s">
        <v>149</v>
      </c>
      <c r="E57" s="122">
        <v>12</v>
      </c>
      <c r="F57" s="125" t="s">
        <v>269</v>
      </c>
      <c r="G57" s="140">
        <v>9</v>
      </c>
      <c r="H57" s="139">
        <v>0.1</v>
      </c>
      <c r="I57" s="133" t="s">
        <v>124</v>
      </c>
      <c r="J57" s="222">
        <v>6</v>
      </c>
      <c r="K57" s="132" t="s">
        <v>129</v>
      </c>
      <c r="L57" s="141" t="s">
        <v>129</v>
      </c>
      <c r="M57" s="137" t="s">
        <v>129</v>
      </c>
      <c r="N57" s="236">
        <v>0.1</v>
      </c>
      <c r="O57" s="225"/>
    </row>
    <row r="58" spans="1:16" s="4" customFormat="1" ht="25.5" x14ac:dyDescent="0.25">
      <c r="A58" s="82">
        <v>52</v>
      </c>
      <c r="B58" s="133" t="s">
        <v>120</v>
      </c>
      <c r="C58" s="133" t="s">
        <v>268</v>
      </c>
      <c r="D58" s="133" t="s">
        <v>149</v>
      </c>
      <c r="E58" s="122" t="s">
        <v>271</v>
      </c>
      <c r="F58" s="125" t="s">
        <v>272</v>
      </c>
      <c r="G58" s="140" t="s">
        <v>125</v>
      </c>
      <c r="H58" s="138" t="s">
        <v>125</v>
      </c>
      <c r="I58" s="133" t="s">
        <v>166</v>
      </c>
      <c r="J58" s="222" t="s">
        <v>125</v>
      </c>
      <c r="K58" s="48" t="s">
        <v>3304</v>
      </c>
      <c r="L58" s="223" t="s">
        <v>125</v>
      </c>
      <c r="M58" s="48" t="s">
        <v>3304</v>
      </c>
      <c r="N58" s="85">
        <v>0</v>
      </c>
      <c r="O58" s="225"/>
    </row>
    <row r="59" spans="1:16" s="4" customFormat="1" ht="51" x14ac:dyDescent="0.25">
      <c r="A59" s="82">
        <v>53</v>
      </c>
      <c r="B59" s="133" t="s">
        <v>120</v>
      </c>
      <c r="C59" s="133" t="s">
        <v>268</v>
      </c>
      <c r="D59" s="133" t="s">
        <v>149</v>
      </c>
      <c r="E59" s="122">
        <v>13</v>
      </c>
      <c r="F59" s="125" t="s">
        <v>275</v>
      </c>
      <c r="G59" s="140">
        <v>10</v>
      </c>
      <c r="H59" s="139">
        <v>0.1</v>
      </c>
      <c r="I59" s="133" t="s">
        <v>177</v>
      </c>
      <c r="J59" s="222" t="s">
        <v>125</v>
      </c>
      <c r="K59" s="132" t="s">
        <v>129</v>
      </c>
      <c r="L59" s="223" t="s">
        <v>125</v>
      </c>
      <c r="M59" s="224" t="s">
        <v>129</v>
      </c>
      <c r="N59" s="236">
        <v>0.1</v>
      </c>
      <c r="O59" s="225"/>
    </row>
    <row r="60" spans="1:16" s="4" customFormat="1" ht="38.25" x14ac:dyDescent="0.25">
      <c r="A60" s="82">
        <v>54</v>
      </c>
      <c r="B60" s="133" t="s">
        <v>120</v>
      </c>
      <c r="C60" s="133" t="s">
        <v>268</v>
      </c>
      <c r="D60" s="133" t="s">
        <v>149</v>
      </c>
      <c r="E60" s="122">
        <v>14</v>
      </c>
      <c r="F60" s="125" t="s">
        <v>277</v>
      </c>
      <c r="G60" s="140" t="s">
        <v>125</v>
      </c>
      <c r="H60" s="138" t="s">
        <v>125</v>
      </c>
      <c r="I60" s="133" t="s">
        <v>278</v>
      </c>
      <c r="J60" s="222">
        <v>7</v>
      </c>
      <c r="K60" s="62">
        <v>0.45</v>
      </c>
      <c r="L60" s="276">
        <v>0.76</v>
      </c>
      <c r="M60" s="279">
        <v>0.76</v>
      </c>
      <c r="N60" s="85">
        <v>0</v>
      </c>
      <c r="O60" s="225"/>
    </row>
    <row r="61" spans="1:16" s="4" customFormat="1" ht="38.25" x14ac:dyDescent="0.25">
      <c r="A61" s="82">
        <v>55</v>
      </c>
      <c r="B61" s="133" t="s">
        <v>120</v>
      </c>
      <c r="C61" s="133" t="s">
        <v>268</v>
      </c>
      <c r="D61" s="133" t="s">
        <v>149</v>
      </c>
      <c r="E61" s="122">
        <v>15</v>
      </c>
      <c r="F61" s="125" t="s">
        <v>279</v>
      </c>
      <c r="G61" s="140">
        <v>11</v>
      </c>
      <c r="H61" s="138" t="s">
        <v>280</v>
      </c>
      <c r="I61" s="133" t="s">
        <v>278</v>
      </c>
      <c r="J61" s="222">
        <v>8</v>
      </c>
      <c r="K61" s="62">
        <v>0.45</v>
      </c>
      <c r="L61" s="276" t="s">
        <v>3305</v>
      </c>
      <c r="M61" s="279">
        <v>0.68569999999999998</v>
      </c>
      <c r="N61" s="280">
        <v>0.5</v>
      </c>
      <c r="O61" s="240"/>
      <c r="P61" s="310">
        <f>IFERROR(M61/M60,)</f>
        <v>0.90223684210526311</v>
      </c>
    </row>
    <row r="62" spans="1:16"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3306</v>
      </c>
      <c r="L62" s="223" t="s">
        <v>125</v>
      </c>
      <c r="M62" s="636" t="s">
        <v>3307</v>
      </c>
      <c r="N62" s="85">
        <v>0</v>
      </c>
      <c r="O62" s="225" t="s">
        <v>3307</v>
      </c>
    </row>
    <row r="63" spans="1:16" s="4" customFormat="1" ht="38.25" x14ac:dyDescent="0.25">
      <c r="A63" s="82">
        <v>57</v>
      </c>
      <c r="B63" s="133" t="s">
        <v>120</v>
      </c>
      <c r="C63" s="133" t="s">
        <v>268</v>
      </c>
      <c r="D63" s="133" t="s">
        <v>149</v>
      </c>
      <c r="E63" s="122">
        <v>17</v>
      </c>
      <c r="F63" s="125" t="s">
        <v>287</v>
      </c>
      <c r="G63" s="140">
        <v>12</v>
      </c>
      <c r="H63" s="139">
        <v>0.3</v>
      </c>
      <c r="I63" s="133" t="s">
        <v>177</v>
      </c>
      <c r="J63" s="222">
        <v>9</v>
      </c>
      <c r="K63" s="132" t="s">
        <v>129</v>
      </c>
      <c r="L63" s="141" t="s">
        <v>129</v>
      </c>
      <c r="M63" s="137" t="s">
        <v>129</v>
      </c>
      <c r="N63" s="236">
        <v>0.3</v>
      </c>
      <c r="O63" s="225"/>
    </row>
    <row r="64" spans="1:16"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3308</v>
      </c>
      <c r="L64" s="223" t="s">
        <v>125</v>
      </c>
      <c r="M64" s="142" t="s">
        <v>3309</v>
      </c>
      <c r="N64" s="85">
        <v>0</v>
      </c>
      <c r="O64" s="225" t="s">
        <v>3310</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141" t="s">
        <v>129</v>
      </c>
      <c r="M65" s="224"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137" t="s">
        <v>129</v>
      </c>
      <c r="N66" s="236">
        <v>0.05</v>
      </c>
      <c r="O66" s="22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8">
        <v>15</v>
      </c>
      <c r="L67" s="272">
        <v>16</v>
      </c>
      <c r="M67" s="637">
        <v>16</v>
      </c>
      <c r="N67" s="85">
        <v>0</v>
      </c>
      <c r="O67" s="225" t="s">
        <v>3311</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6</v>
      </c>
      <c r="L68" s="272">
        <v>8</v>
      </c>
      <c r="M68" s="637">
        <v>8</v>
      </c>
      <c r="N68" s="236">
        <v>0.42499999999999999</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141" t="s">
        <v>129</v>
      </c>
      <c r="M69" s="137" t="s">
        <v>129</v>
      </c>
      <c r="N69" s="236">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3312</v>
      </c>
      <c r="L70" s="223" t="s">
        <v>125</v>
      </c>
      <c r="M70" s="132" t="s">
        <v>3312</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137" t="s">
        <v>129</v>
      </c>
      <c r="N71" s="236">
        <v>0.05</v>
      </c>
      <c r="O71" s="225"/>
    </row>
    <row r="72" spans="1:15" s="4" customFormat="1" ht="25.5" x14ac:dyDescent="0.25">
      <c r="A72" s="82">
        <v>66</v>
      </c>
      <c r="B72" s="133" t="s">
        <v>293</v>
      </c>
      <c r="C72" s="133" t="s">
        <v>304</v>
      </c>
      <c r="D72" s="133" t="s">
        <v>295</v>
      </c>
      <c r="E72" s="122" t="s">
        <v>311</v>
      </c>
      <c r="F72" s="125" t="s">
        <v>312</v>
      </c>
      <c r="G72" s="140" t="s">
        <v>125</v>
      </c>
      <c r="H72" s="138" t="s">
        <v>125</v>
      </c>
      <c r="I72" s="133" t="s">
        <v>166</v>
      </c>
      <c r="J72" s="222" t="s">
        <v>125</v>
      </c>
      <c r="K72" s="48" t="s">
        <v>3313</v>
      </c>
      <c r="L72" s="223" t="s">
        <v>125</v>
      </c>
      <c r="M72" s="48" t="s">
        <v>3313</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8">
        <v>1</v>
      </c>
      <c r="L74" s="272">
        <v>2</v>
      </c>
      <c r="M74" s="269">
        <v>2</v>
      </c>
      <c r="N74" s="85">
        <v>0</v>
      </c>
      <c r="O74" s="225" t="s">
        <v>3314</v>
      </c>
    </row>
    <row r="75" spans="1:15" s="4" customFormat="1" ht="51" x14ac:dyDescent="0.25">
      <c r="A75" s="82">
        <v>69</v>
      </c>
      <c r="B75" s="133" t="s">
        <v>293</v>
      </c>
      <c r="C75" s="133" t="s">
        <v>304</v>
      </c>
      <c r="D75" s="133" t="s">
        <v>295</v>
      </c>
      <c r="E75" s="122">
        <v>26</v>
      </c>
      <c r="F75" s="125" t="s">
        <v>318</v>
      </c>
      <c r="G75" s="140" t="s">
        <v>125</v>
      </c>
      <c r="H75" s="138" t="s">
        <v>125</v>
      </c>
      <c r="I75" s="133" t="s">
        <v>159</v>
      </c>
      <c r="J75" s="222">
        <v>15</v>
      </c>
      <c r="K75" s="48">
        <v>0</v>
      </c>
      <c r="L75" s="272">
        <v>0</v>
      </c>
      <c r="M75" s="269">
        <v>0</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783</v>
      </c>
      <c r="L76" s="272">
        <v>2721</v>
      </c>
      <c r="M76" s="284">
        <v>2721</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3801</v>
      </c>
      <c r="L77" s="272">
        <v>60920</v>
      </c>
      <c r="M77" s="269">
        <v>60920</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1291</v>
      </c>
      <c r="L78" s="283" t="s">
        <v>3315</v>
      </c>
      <c r="M78" s="284">
        <v>94.44</v>
      </c>
      <c r="N78" s="85">
        <v>0</v>
      </c>
      <c r="O78" s="225"/>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8" t="s">
        <v>3316</v>
      </c>
      <c r="L79" s="272">
        <v>165.75</v>
      </c>
      <c r="M79" s="638">
        <v>152.94999999999999</v>
      </c>
      <c r="N79" s="85">
        <v>0</v>
      </c>
      <c r="O79" s="225" t="s">
        <v>3317</v>
      </c>
    </row>
    <row r="80" spans="1:15" s="4" customFormat="1" ht="25.5" x14ac:dyDescent="0.25">
      <c r="A80" s="82">
        <v>74</v>
      </c>
      <c r="B80" s="133" t="s">
        <v>293</v>
      </c>
      <c r="C80" s="133" t="s">
        <v>304</v>
      </c>
      <c r="D80" s="133" t="s">
        <v>330</v>
      </c>
      <c r="E80" s="122" t="s">
        <v>333</v>
      </c>
      <c r="F80" s="125" t="s">
        <v>334</v>
      </c>
      <c r="G80" s="140" t="s">
        <v>125</v>
      </c>
      <c r="H80" s="138" t="s">
        <v>125</v>
      </c>
      <c r="I80" s="133" t="s">
        <v>159</v>
      </c>
      <c r="J80" s="222" t="s">
        <v>335</v>
      </c>
      <c r="K80" s="48">
        <v>1627</v>
      </c>
      <c r="L80" s="272">
        <v>4746</v>
      </c>
      <c r="M80" s="269">
        <v>4746</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v>32.979999999999997</v>
      </c>
      <c r="L81" s="272">
        <v>447949291148</v>
      </c>
      <c r="M81" s="312">
        <v>447949</v>
      </c>
      <c r="N81" s="85">
        <v>0</v>
      </c>
      <c r="O81" s="639">
        <v>447949291148</v>
      </c>
    </row>
    <row r="82" spans="1:15" s="4" customFormat="1" ht="191.25" x14ac:dyDescent="0.25">
      <c r="A82" s="82">
        <v>76</v>
      </c>
      <c r="B82" s="133" t="s">
        <v>293</v>
      </c>
      <c r="C82" s="133" t="s">
        <v>304</v>
      </c>
      <c r="D82" s="133" t="s">
        <v>339</v>
      </c>
      <c r="E82" s="122">
        <v>29</v>
      </c>
      <c r="F82" s="125" t="s">
        <v>340</v>
      </c>
      <c r="G82" s="140" t="s">
        <v>125</v>
      </c>
      <c r="H82" s="138" t="s">
        <v>125</v>
      </c>
      <c r="I82" s="133" t="s">
        <v>166</v>
      </c>
      <c r="J82" s="222">
        <v>20</v>
      </c>
      <c r="K82" s="48" t="s">
        <v>3318</v>
      </c>
      <c r="L82" s="233" t="s">
        <v>3319</v>
      </c>
      <c r="M82" s="48" t="s">
        <v>3318</v>
      </c>
      <c r="N82" s="85">
        <v>0</v>
      </c>
      <c r="O82" s="225"/>
    </row>
    <row r="83" spans="1:15" s="4" customFormat="1" ht="38.25" x14ac:dyDescent="0.25">
      <c r="A83" s="82">
        <v>77</v>
      </c>
      <c r="B83" s="133" t="s">
        <v>293</v>
      </c>
      <c r="C83" s="133" t="s">
        <v>304</v>
      </c>
      <c r="D83" s="133" t="s">
        <v>339</v>
      </c>
      <c r="E83" s="122" t="s">
        <v>344</v>
      </c>
      <c r="F83" s="125" t="s">
        <v>345</v>
      </c>
      <c r="G83" s="140" t="s">
        <v>125</v>
      </c>
      <c r="H83" s="138" t="s">
        <v>125</v>
      </c>
      <c r="I83" s="88" t="s">
        <v>278</v>
      </c>
      <c r="J83" s="222" t="s">
        <v>346</v>
      </c>
      <c r="K83" s="62">
        <v>1.61</v>
      </c>
      <c r="L83" s="148">
        <v>0.22009999999999999</v>
      </c>
      <c r="M83" s="149">
        <v>0.22</v>
      </c>
      <c r="N83" s="85">
        <v>0</v>
      </c>
      <c r="O83" s="225"/>
    </row>
    <row r="84" spans="1:15" s="4" customFormat="1" ht="25.5" x14ac:dyDescent="0.25">
      <c r="A84" s="82">
        <v>78</v>
      </c>
      <c r="B84" s="133" t="s">
        <v>293</v>
      </c>
      <c r="C84" s="133" t="s">
        <v>304</v>
      </c>
      <c r="D84" s="133" t="s">
        <v>339</v>
      </c>
      <c r="E84" s="122">
        <v>30</v>
      </c>
      <c r="F84" s="128" t="s">
        <v>347</v>
      </c>
      <c r="G84" s="140" t="s">
        <v>125</v>
      </c>
      <c r="H84" s="138" t="s">
        <v>125</v>
      </c>
      <c r="I84" s="133" t="s">
        <v>166</v>
      </c>
      <c r="J84" s="222">
        <v>21</v>
      </c>
      <c r="K84" s="48" t="s">
        <v>349</v>
      </c>
      <c r="L84" s="144" t="s">
        <v>349</v>
      </c>
      <c r="M84" s="48" t="s">
        <v>349</v>
      </c>
      <c r="N84" s="85">
        <v>0</v>
      </c>
      <c r="O84" s="225"/>
    </row>
    <row r="85" spans="1:15" s="4" customFormat="1" ht="38.25" x14ac:dyDescent="0.25">
      <c r="A85" s="82">
        <v>79</v>
      </c>
      <c r="B85" s="133" t="s">
        <v>293</v>
      </c>
      <c r="C85" s="133" t="s">
        <v>304</v>
      </c>
      <c r="D85" s="133" t="s">
        <v>339</v>
      </c>
      <c r="E85" s="122" t="s">
        <v>350</v>
      </c>
      <c r="F85" s="125" t="s">
        <v>351</v>
      </c>
      <c r="G85" s="140" t="s">
        <v>125</v>
      </c>
      <c r="H85" s="138" t="s">
        <v>125</v>
      </c>
      <c r="I85" s="88" t="s">
        <v>278</v>
      </c>
      <c r="J85" s="222" t="s">
        <v>352</v>
      </c>
      <c r="K85" s="53">
        <v>0.69</v>
      </c>
      <c r="L85" s="148">
        <v>5.91E-2</v>
      </c>
      <c r="M85" s="314">
        <v>5.91E-2</v>
      </c>
      <c r="N85" s="85">
        <v>0</v>
      </c>
      <c r="O85" s="225"/>
    </row>
    <row r="86" spans="1:15" s="4" customFormat="1" ht="25.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25.5" x14ac:dyDescent="0.25">
      <c r="A87" s="82">
        <v>81</v>
      </c>
      <c r="B87" s="133" t="s">
        <v>293</v>
      </c>
      <c r="C87" s="133" t="s">
        <v>304</v>
      </c>
      <c r="D87" s="133" t="s">
        <v>354</v>
      </c>
      <c r="E87" s="122" t="s">
        <v>355</v>
      </c>
      <c r="F87" s="125" t="s">
        <v>356</v>
      </c>
      <c r="G87" s="140" t="s">
        <v>125</v>
      </c>
      <c r="H87" s="138" t="s">
        <v>125</v>
      </c>
      <c r="I87" s="133" t="s">
        <v>124</v>
      </c>
      <c r="J87" s="222" t="s">
        <v>306</v>
      </c>
      <c r="K87" s="132" t="s">
        <v>129</v>
      </c>
      <c r="L87" s="222" t="s">
        <v>129</v>
      </c>
      <c r="M87" s="259" t="s">
        <v>129</v>
      </c>
      <c r="N87" s="85">
        <v>0</v>
      </c>
      <c r="O87" s="225"/>
    </row>
    <row r="88" spans="1:15" s="4" customFormat="1" ht="25.5" x14ac:dyDescent="0.25">
      <c r="A88" s="82">
        <v>82</v>
      </c>
      <c r="B88" s="133" t="s">
        <v>293</v>
      </c>
      <c r="C88" s="133" t="s">
        <v>304</v>
      </c>
      <c r="D88" s="133" t="s">
        <v>354</v>
      </c>
      <c r="E88" s="122" t="s">
        <v>358</v>
      </c>
      <c r="F88" s="125" t="s">
        <v>359</v>
      </c>
      <c r="G88" s="140" t="s">
        <v>125</v>
      </c>
      <c r="H88" s="138" t="s">
        <v>125</v>
      </c>
      <c r="I88" s="133" t="s">
        <v>124</v>
      </c>
      <c r="J88" s="222" t="s">
        <v>360</v>
      </c>
      <c r="K88" s="132" t="s">
        <v>126</v>
      </c>
      <c r="L88" s="222" t="s">
        <v>126</v>
      </c>
      <c r="M88" s="259" t="s">
        <v>126</v>
      </c>
      <c r="N88" s="85">
        <v>0</v>
      </c>
      <c r="O88" s="225"/>
    </row>
    <row r="89" spans="1:15" s="4" customFormat="1" ht="51" x14ac:dyDescent="0.25">
      <c r="A89" s="82">
        <v>83</v>
      </c>
      <c r="B89" s="133" t="s">
        <v>293</v>
      </c>
      <c r="C89" s="133" t="s">
        <v>304</v>
      </c>
      <c r="D89" s="133" t="s">
        <v>354</v>
      </c>
      <c r="E89" s="122" t="s">
        <v>361</v>
      </c>
      <c r="F89" s="125" t="s">
        <v>362</v>
      </c>
      <c r="G89" s="140" t="s">
        <v>125</v>
      </c>
      <c r="H89" s="138" t="s">
        <v>125</v>
      </c>
      <c r="I89" s="133" t="s">
        <v>124</v>
      </c>
      <c r="J89" s="222" t="s">
        <v>363</v>
      </c>
      <c r="K89" s="48" t="s">
        <v>126</v>
      </c>
      <c r="L89" s="222" t="s">
        <v>129</v>
      </c>
      <c r="M89" s="640" t="s">
        <v>129</v>
      </c>
      <c r="N89" s="85">
        <v>0</v>
      </c>
      <c r="O89" s="225" t="s">
        <v>3320</v>
      </c>
    </row>
    <row r="90" spans="1:15" s="4" customFormat="1" ht="25.5" x14ac:dyDescent="0.25">
      <c r="A90" s="82">
        <v>84</v>
      </c>
      <c r="B90" s="133" t="s">
        <v>293</v>
      </c>
      <c r="C90" s="133" t="s">
        <v>304</v>
      </c>
      <c r="D90" s="133" t="s">
        <v>354</v>
      </c>
      <c r="E90" s="122" t="s">
        <v>364</v>
      </c>
      <c r="F90" s="125" t="s">
        <v>365</v>
      </c>
      <c r="G90" s="140" t="s">
        <v>125</v>
      </c>
      <c r="H90" s="138" t="s">
        <v>125</v>
      </c>
      <c r="I90" s="133" t="s">
        <v>124</v>
      </c>
      <c r="J90" s="222" t="s">
        <v>366</v>
      </c>
      <c r="K90" s="48" t="s">
        <v>126</v>
      </c>
      <c r="L90" s="222" t="s">
        <v>126</v>
      </c>
      <c r="M90" s="259" t="s">
        <v>126</v>
      </c>
      <c r="N90" s="85">
        <v>0</v>
      </c>
      <c r="O90" s="225"/>
    </row>
    <row r="91" spans="1:15" s="4" customFormat="1" ht="25.5" x14ac:dyDescent="0.25">
      <c r="A91" s="82">
        <v>85</v>
      </c>
      <c r="B91" s="133" t="s">
        <v>293</v>
      </c>
      <c r="C91" s="133" t="s">
        <v>304</v>
      </c>
      <c r="D91" s="133" t="s">
        <v>354</v>
      </c>
      <c r="E91" s="122" t="s">
        <v>367</v>
      </c>
      <c r="F91" s="125" t="s">
        <v>368</v>
      </c>
      <c r="G91" s="140" t="s">
        <v>125</v>
      </c>
      <c r="H91" s="138" t="s">
        <v>125</v>
      </c>
      <c r="I91" s="133" t="s">
        <v>124</v>
      </c>
      <c r="J91" s="222" t="s">
        <v>369</v>
      </c>
      <c r="K91" s="48" t="s">
        <v>126</v>
      </c>
      <c r="L91" s="222" t="s">
        <v>126</v>
      </c>
      <c r="M91" s="259" t="s">
        <v>126</v>
      </c>
      <c r="N91" s="85">
        <v>0</v>
      </c>
      <c r="O91" s="225"/>
    </row>
    <row r="92" spans="1:15" s="4" customFormat="1" ht="25.5" x14ac:dyDescent="0.25">
      <c r="A92" s="82">
        <v>86</v>
      </c>
      <c r="B92" s="133" t="s">
        <v>293</v>
      </c>
      <c r="C92" s="133" t="s">
        <v>304</v>
      </c>
      <c r="D92" s="133" t="s">
        <v>354</v>
      </c>
      <c r="E92" s="122" t="s">
        <v>371</v>
      </c>
      <c r="F92" s="125" t="s">
        <v>372</v>
      </c>
      <c r="G92" s="140" t="s">
        <v>125</v>
      </c>
      <c r="H92" s="138" t="s">
        <v>125</v>
      </c>
      <c r="I92" s="133" t="s">
        <v>124</v>
      </c>
      <c r="J92" s="222" t="s">
        <v>373</v>
      </c>
      <c r="K92" s="48" t="s">
        <v>126</v>
      </c>
      <c r="L92" s="222" t="s">
        <v>126</v>
      </c>
      <c r="M92" s="259" t="s">
        <v>126</v>
      </c>
      <c r="N92" s="85">
        <v>0</v>
      </c>
      <c r="O92" s="225"/>
    </row>
    <row r="93" spans="1:15" s="4" customFormat="1" ht="25.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25.5" x14ac:dyDescent="0.25">
      <c r="A94" s="82">
        <v>88</v>
      </c>
      <c r="B94" s="133" t="s">
        <v>293</v>
      </c>
      <c r="C94" s="133" t="s">
        <v>304</v>
      </c>
      <c r="D94" s="133" t="s">
        <v>354</v>
      </c>
      <c r="E94" s="122" t="s">
        <v>375</v>
      </c>
      <c r="F94" s="125" t="s">
        <v>376</v>
      </c>
      <c r="G94" s="140" t="s">
        <v>125</v>
      </c>
      <c r="H94" s="138" t="s">
        <v>125</v>
      </c>
      <c r="I94" s="133" t="s">
        <v>377</v>
      </c>
      <c r="J94" s="222" t="s">
        <v>311</v>
      </c>
      <c r="K94" s="48" t="s">
        <v>129</v>
      </c>
      <c r="L94" s="222" t="s">
        <v>129</v>
      </c>
      <c r="M94" s="259" t="s">
        <v>129</v>
      </c>
      <c r="N94" s="85">
        <v>0</v>
      </c>
      <c r="O94" s="225"/>
    </row>
    <row r="95" spans="1:15" s="4" customFormat="1" ht="25.5" x14ac:dyDescent="0.25">
      <c r="A95" s="82">
        <v>89</v>
      </c>
      <c r="B95" s="133" t="s">
        <v>293</v>
      </c>
      <c r="C95" s="133" t="s">
        <v>304</v>
      </c>
      <c r="D95" s="133" t="s">
        <v>354</v>
      </c>
      <c r="E95" s="122" t="s">
        <v>379</v>
      </c>
      <c r="F95" s="125" t="s">
        <v>380</v>
      </c>
      <c r="G95" s="140" t="s">
        <v>125</v>
      </c>
      <c r="H95" s="138" t="s">
        <v>125</v>
      </c>
      <c r="I95" s="133" t="s">
        <v>377</v>
      </c>
      <c r="J95" s="222" t="s">
        <v>381</v>
      </c>
      <c r="K95" s="48" t="s">
        <v>126</v>
      </c>
      <c r="L95" s="222" t="s">
        <v>126</v>
      </c>
      <c r="M95" s="259" t="s">
        <v>126</v>
      </c>
      <c r="N95" s="85">
        <v>0</v>
      </c>
      <c r="O95" s="225"/>
    </row>
    <row r="96" spans="1:15" s="4" customFormat="1" ht="25.5" x14ac:dyDescent="0.25">
      <c r="A96" s="82">
        <v>90</v>
      </c>
      <c r="B96" s="133" t="s">
        <v>293</v>
      </c>
      <c r="C96" s="133" t="s">
        <v>304</v>
      </c>
      <c r="D96" s="133" t="s">
        <v>354</v>
      </c>
      <c r="E96" s="122" t="s">
        <v>382</v>
      </c>
      <c r="F96" s="125" t="s">
        <v>383</v>
      </c>
      <c r="G96" s="140" t="s">
        <v>125</v>
      </c>
      <c r="H96" s="138" t="s">
        <v>125</v>
      </c>
      <c r="I96" s="133" t="s">
        <v>377</v>
      </c>
      <c r="J96" s="222" t="s">
        <v>384</v>
      </c>
      <c r="K96" s="48" t="s">
        <v>126</v>
      </c>
      <c r="L96" s="222" t="s">
        <v>126</v>
      </c>
      <c r="M96" s="259" t="s">
        <v>126</v>
      </c>
      <c r="N96" s="85">
        <v>0</v>
      </c>
      <c r="O96" s="225"/>
    </row>
    <row r="97" spans="1:15" s="4" customFormat="1" ht="25.5" x14ac:dyDescent="0.25">
      <c r="A97" s="82">
        <v>91</v>
      </c>
      <c r="B97" s="133" t="s">
        <v>293</v>
      </c>
      <c r="C97" s="133" t="s">
        <v>304</v>
      </c>
      <c r="D97" s="133" t="s">
        <v>354</v>
      </c>
      <c r="E97" s="122" t="s">
        <v>385</v>
      </c>
      <c r="F97" s="125" t="s">
        <v>386</v>
      </c>
      <c r="G97" s="140" t="s">
        <v>125</v>
      </c>
      <c r="H97" s="138" t="s">
        <v>125</v>
      </c>
      <c r="I97" s="133" t="s">
        <v>377</v>
      </c>
      <c r="J97" s="222" t="s">
        <v>387</v>
      </c>
      <c r="K97" s="48" t="s">
        <v>126</v>
      </c>
      <c r="L97" s="222"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141"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223"/>
      <c r="M100" s="315" t="s">
        <v>129</v>
      </c>
      <c r="N100" s="243">
        <v>0.5</v>
      </c>
      <c r="O100" s="225"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48" t="s">
        <v>126</v>
      </c>
      <c r="L101" s="222" t="s">
        <v>126</v>
      </c>
      <c r="M101" s="640" t="s">
        <v>126</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222" t="s">
        <v>126</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222" t="s">
        <v>126</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222" t="s">
        <v>126</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222" t="s">
        <v>126</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222" t="s">
        <v>126</v>
      </c>
      <c r="M107" s="259"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222" t="s">
        <v>126</v>
      </c>
      <c r="M108" s="259"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222" t="s">
        <v>126</v>
      </c>
      <c r="M109" s="259"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222" t="s">
        <v>126</v>
      </c>
      <c r="M110" s="259"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222" t="s">
        <v>126</v>
      </c>
      <c r="M111" s="259"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222" t="s">
        <v>126</v>
      </c>
      <c r="M112" s="259"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434</v>
      </c>
      <c r="N113" s="85">
        <v>0</v>
      </c>
      <c r="O113" s="225"/>
    </row>
    <row r="114" spans="1:15" s="4" customFormat="1" ht="89.25" x14ac:dyDescent="0.25">
      <c r="A114" s="82">
        <v>108</v>
      </c>
      <c r="B114" s="133" t="s">
        <v>293</v>
      </c>
      <c r="C114" s="133" t="s">
        <v>304</v>
      </c>
      <c r="D114" s="133" t="s">
        <v>330</v>
      </c>
      <c r="E114" s="122" t="s">
        <v>428</v>
      </c>
      <c r="F114" s="128" t="s">
        <v>429</v>
      </c>
      <c r="G114" s="140" t="s">
        <v>125</v>
      </c>
      <c r="H114" s="138" t="s">
        <v>125</v>
      </c>
      <c r="I114" s="133" t="s">
        <v>390</v>
      </c>
      <c r="J114" s="222" t="s">
        <v>430</v>
      </c>
      <c r="K114" s="132" t="s">
        <v>126</v>
      </c>
      <c r="L114" s="246" t="s">
        <v>126</v>
      </c>
      <c r="M114" s="247"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247" t="s">
        <v>434</v>
      </c>
      <c r="N115" s="85">
        <v>0</v>
      </c>
      <c r="O115" s="225"/>
    </row>
    <row r="116" spans="1:15" s="4" customFormat="1" ht="63.7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144" t="s">
        <v>407</v>
      </c>
      <c r="M116" s="142"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144" t="s">
        <v>407</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144" t="s">
        <v>407</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144" t="s">
        <v>407</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25.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225"/>
    </row>
    <row r="122" spans="1:15" s="4" customFormat="1" ht="25.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144" t="s">
        <v>407</v>
      </c>
      <c r="M122" s="247" t="s">
        <v>407</v>
      </c>
      <c r="N122" s="85">
        <v>0</v>
      </c>
      <c r="O122" s="225"/>
    </row>
    <row r="123" spans="1:15" s="4" customFormat="1" ht="25.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144" t="s">
        <v>407</v>
      </c>
      <c r="M123" s="247" t="s">
        <v>407</v>
      </c>
      <c r="N123" s="85">
        <v>0</v>
      </c>
      <c r="O123" s="225"/>
    </row>
    <row r="124" spans="1:15" s="4" customFormat="1" ht="25.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144" t="s">
        <v>407</v>
      </c>
      <c r="M124" s="247" t="s">
        <v>407</v>
      </c>
      <c r="N124" s="85">
        <v>0</v>
      </c>
      <c r="O124" s="225"/>
    </row>
    <row r="125" spans="1:15" s="4" customFormat="1" ht="25.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144" t="s">
        <v>407</v>
      </c>
      <c r="M125" s="247" t="s">
        <v>407</v>
      </c>
      <c r="N125" s="85">
        <v>0</v>
      </c>
      <c r="O125" s="225"/>
    </row>
    <row r="126" spans="1:15" s="4" customFormat="1" ht="25.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22" t="s">
        <v>129</v>
      </c>
      <c r="M129" s="259"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6</v>
      </c>
      <c r="L130" s="246">
        <v>8</v>
      </c>
      <c r="M130" s="641">
        <v>8</v>
      </c>
      <c r="N130" s="236">
        <v>0.3</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t="s">
        <v>3316</v>
      </c>
      <c r="L131" s="272">
        <v>153</v>
      </c>
      <c r="M131" s="638">
        <v>152.94999999999999</v>
      </c>
      <c r="N131" s="256">
        <v>0.3</v>
      </c>
      <c r="O131" s="225" t="s">
        <v>3321</v>
      </c>
      <c r="P131" s="319"/>
    </row>
    <row r="132" spans="1:16" s="4" customFormat="1" ht="51" x14ac:dyDescent="0.25">
      <c r="A132" s="82">
        <v>126</v>
      </c>
      <c r="B132" s="133" t="s">
        <v>293</v>
      </c>
      <c r="C132" s="133" t="s">
        <v>464</v>
      </c>
      <c r="D132" s="133" t="s">
        <v>330</v>
      </c>
      <c r="E132" s="122" t="s">
        <v>470</v>
      </c>
      <c r="F132" s="125" t="s">
        <v>471</v>
      </c>
      <c r="G132" s="140" t="s">
        <v>125</v>
      </c>
      <c r="H132" s="138" t="s">
        <v>125</v>
      </c>
      <c r="I132" s="133" t="s">
        <v>159</v>
      </c>
      <c r="J132" s="222">
        <v>31</v>
      </c>
      <c r="K132" s="48">
        <v>1627</v>
      </c>
      <c r="L132" s="272">
        <v>4746</v>
      </c>
      <c r="M132" s="269">
        <v>4746</v>
      </c>
      <c r="N132" s="85">
        <v>0</v>
      </c>
      <c r="O132" s="225"/>
    </row>
    <row r="133" spans="1:16" s="4" customFormat="1" ht="51" x14ac:dyDescent="0.25">
      <c r="A133" s="82">
        <v>127</v>
      </c>
      <c r="B133" s="133" t="s">
        <v>293</v>
      </c>
      <c r="C133" s="133" t="s">
        <v>464</v>
      </c>
      <c r="D133" s="133" t="s">
        <v>330</v>
      </c>
      <c r="E133" s="122">
        <v>40</v>
      </c>
      <c r="F133" s="125" t="s">
        <v>472</v>
      </c>
      <c r="G133" s="140" t="s">
        <v>125</v>
      </c>
      <c r="H133" s="138" t="s">
        <v>125</v>
      </c>
      <c r="I133" s="133" t="s">
        <v>321</v>
      </c>
      <c r="J133" s="222">
        <v>32</v>
      </c>
      <c r="K133" s="48">
        <v>1.7299999999999999E-2</v>
      </c>
      <c r="L133" s="292">
        <v>447949291148</v>
      </c>
      <c r="M133" s="324">
        <v>447949291148</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48" t="s">
        <v>126</v>
      </c>
      <c r="L135" s="141" t="s">
        <v>126</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48" t="s">
        <v>126</v>
      </c>
      <c r="L136" s="141" t="s">
        <v>126</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48" t="s">
        <v>126</v>
      </c>
      <c r="L137" s="141" t="s">
        <v>126</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48"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132" t="s">
        <v>434</v>
      </c>
      <c r="L140" s="223" t="s">
        <v>125</v>
      </c>
      <c r="M140" s="132" t="s">
        <v>434</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132" t="s">
        <v>434</v>
      </c>
      <c r="L141" s="222" t="s">
        <v>407</v>
      </c>
      <c r="M141" s="132" t="s">
        <v>434</v>
      </c>
      <c r="N141" s="85">
        <v>0</v>
      </c>
      <c r="O141" s="225"/>
    </row>
    <row r="142" spans="1:16" s="4" customFormat="1" ht="63.75" x14ac:dyDescent="0.25">
      <c r="A142" s="82">
        <v>136</v>
      </c>
      <c r="B142" s="133" t="s">
        <v>293</v>
      </c>
      <c r="C142" s="133" t="s">
        <v>464</v>
      </c>
      <c r="D142" s="133" t="s">
        <v>473</v>
      </c>
      <c r="E142" s="122" t="s">
        <v>490</v>
      </c>
      <c r="F142" s="125" t="s">
        <v>491</v>
      </c>
      <c r="G142" s="140" t="s">
        <v>125</v>
      </c>
      <c r="H142" s="138" t="s">
        <v>125</v>
      </c>
      <c r="I142" s="133" t="s">
        <v>321</v>
      </c>
      <c r="J142" s="141">
        <v>35</v>
      </c>
      <c r="K142" s="132" t="s">
        <v>434</v>
      </c>
      <c r="L142" s="222" t="s">
        <v>407</v>
      </c>
      <c r="M142" s="132" t="s">
        <v>434</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259"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222" t="s">
        <v>129</v>
      </c>
      <c r="M144" s="259" t="s">
        <v>129</v>
      </c>
      <c r="N144" s="85">
        <v>0</v>
      </c>
      <c r="O144" s="225"/>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1</v>
      </c>
      <c r="L145" s="150">
        <v>1</v>
      </c>
      <c r="M145" s="151">
        <v>1</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48" t="s">
        <v>129</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48" t="s">
        <v>126</v>
      </c>
      <c r="L148" s="246" t="s">
        <v>126</v>
      </c>
      <c r="M148" s="247" t="s">
        <v>126</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434</v>
      </c>
      <c r="L149" s="246"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132" t="s">
        <v>129</v>
      </c>
      <c r="L150" s="222" t="s">
        <v>129</v>
      </c>
      <c r="M150" s="259" t="s">
        <v>129</v>
      </c>
      <c r="N150" s="226">
        <v>0.1</v>
      </c>
      <c r="O150" s="225"/>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3322</v>
      </c>
      <c r="L151" s="223" t="s">
        <v>125</v>
      </c>
      <c r="M151" s="48" t="s">
        <v>3322</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129</v>
      </c>
      <c r="L152" s="222" t="s">
        <v>129</v>
      </c>
      <c r="M152" s="24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126</v>
      </c>
      <c r="L153" s="222"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129</v>
      </c>
      <c r="L154" s="222" t="s">
        <v>129</v>
      </c>
      <c r="M154" s="259"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126</v>
      </c>
      <c r="L155" s="222" t="s">
        <v>129</v>
      </c>
      <c r="M155" s="640" t="s">
        <v>129</v>
      </c>
      <c r="N155" s="226">
        <v>0.25</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129</v>
      </c>
      <c r="L156" s="246" t="s">
        <v>135</v>
      </c>
      <c r="M156" s="318"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132" t="s">
        <v>129</v>
      </c>
      <c r="L157" s="246"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132" t="s">
        <v>129</v>
      </c>
      <c r="L158" s="246"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132" t="s">
        <v>126</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132" t="s">
        <v>129</v>
      </c>
      <c r="L160" s="246" t="s">
        <v>129</v>
      </c>
      <c r="M160" s="259"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129</v>
      </c>
      <c r="L161" s="222" t="s">
        <v>129</v>
      </c>
      <c r="M161" s="259" t="s">
        <v>129</v>
      </c>
      <c r="N161" s="226">
        <v>0.1</v>
      </c>
      <c r="O161" s="225"/>
    </row>
    <row r="162" spans="1:15" s="4" customFormat="1" ht="25.5" x14ac:dyDescent="0.25">
      <c r="A162" s="82">
        <v>156</v>
      </c>
      <c r="B162" s="133" t="s">
        <v>293</v>
      </c>
      <c r="C162" s="133" t="s">
        <v>532</v>
      </c>
      <c r="D162" s="133" t="s">
        <v>295</v>
      </c>
      <c r="E162" s="122" t="s">
        <v>535</v>
      </c>
      <c r="F162" s="125" t="s">
        <v>536</v>
      </c>
      <c r="G162" s="140" t="s">
        <v>125</v>
      </c>
      <c r="H162" s="138" t="s">
        <v>125</v>
      </c>
      <c r="I162" s="133" t="s">
        <v>166</v>
      </c>
      <c r="J162" s="222" t="s">
        <v>125</v>
      </c>
      <c r="K162" s="48" t="s">
        <v>3323</v>
      </c>
      <c r="L162" s="223" t="s">
        <v>125</v>
      </c>
      <c r="M162" s="48" t="s">
        <v>3324</v>
      </c>
      <c r="N162" s="85">
        <v>0</v>
      </c>
      <c r="O162" s="225"/>
    </row>
    <row r="163" spans="1:15" s="4" customFormat="1" ht="25.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222" t="s">
        <v>129</v>
      </c>
      <c r="M163" s="259"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126</v>
      </c>
      <c r="L165" s="223" t="s">
        <v>125</v>
      </c>
      <c r="M165" s="24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126</v>
      </c>
      <c r="L166" s="246" t="s">
        <v>129</v>
      </c>
      <c r="M166" s="247" t="s">
        <v>129</v>
      </c>
      <c r="N166" s="226">
        <v>0.1</v>
      </c>
      <c r="O166" s="225"/>
    </row>
    <row r="167" spans="1:15" s="4" customFormat="1" ht="89.25" x14ac:dyDescent="0.25">
      <c r="A167" s="82">
        <v>161</v>
      </c>
      <c r="B167" s="133" t="s">
        <v>293</v>
      </c>
      <c r="C167" s="133" t="s">
        <v>542</v>
      </c>
      <c r="D167" s="133" t="s">
        <v>295</v>
      </c>
      <c r="E167" s="122">
        <v>55</v>
      </c>
      <c r="F167" s="125" t="s">
        <v>543</v>
      </c>
      <c r="G167" s="140">
        <v>34</v>
      </c>
      <c r="H167" s="139">
        <v>0.1</v>
      </c>
      <c r="I167" s="133" t="s">
        <v>124</v>
      </c>
      <c r="J167" s="141">
        <v>47</v>
      </c>
      <c r="K167" s="132" t="s">
        <v>129</v>
      </c>
      <c r="L167" s="222" t="s">
        <v>129</v>
      </c>
      <c r="M167" s="259" t="s">
        <v>129</v>
      </c>
      <c r="N167" s="226">
        <v>0.1</v>
      </c>
      <c r="O167" s="225" t="s">
        <v>577</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8" t="s">
        <v>3325</v>
      </c>
      <c r="L168" s="223" t="s">
        <v>125</v>
      </c>
      <c r="M168" s="48" t="s">
        <v>3325</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129</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129</v>
      </c>
      <c r="L170" s="223" t="s">
        <v>125</v>
      </c>
      <c r="M170" s="247" t="s">
        <v>129</v>
      </c>
      <c r="N170" s="226">
        <v>0.2</v>
      </c>
      <c r="O170" s="225"/>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132" t="s">
        <v>129</v>
      </c>
      <c r="L171" s="223" t="s">
        <v>125</v>
      </c>
      <c r="M171" s="247" t="s">
        <v>129</v>
      </c>
      <c r="N171" s="85">
        <v>0</v>
      </c>
      <c r="O171" s="225"/>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132" t="s">
        <v>129</v>
      </c>
      <c r="L172" s="223" t="s">
        <v>125</v>
      </c>
      <c r="M172" s="247" t="s">
        <v>129</v>
      </c>
      <c r="N172" s="85">
        <v>0</v>
      </c>
      <c r="O172" s="225"/>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132" t="s">
        <v>126</v>
      </c>
      <c r="L173" s="223" t="s">
        <v>125</v>
      </c>
      <c r="M173" s="247" t="s">
        <v>126</v>
      </c>
      <c r="N173" s="85">
        <v>0</v>
      </c>
      <c r="O173" s="225"/>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132" t="s">
        <v>126</v>
      </c>
      <c r="L174" s="223" t="s">
        <v>125</v>
      </c>
      <c r="M174" s="247" t="s">
        <v>126</v>
      </c>
      <c r="N174" s="85">
        <v>0</v>
      </c>
      <c r="O174" s="225"/>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132" t="s">
        <v>126</v>
      </c>
      <c r="L175" s="223" t="s">
        <v>125</v>
      </c>
      <c r="M175" s="247" t="s">
        <v>126</v>
      </c>
      <c r="N175" s="85">
        <v>0</v>
      </c>
      <c r="O175" s="225"/>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132" t="s">
        <v>126</v>
      </c>
      <c r="L176" s="223" t="s">
        <v>125</v>
      </c>
      <c r="M176" s="247" t="s">
        <v>126</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129</v>
      </c>
      <c r="L177" s="246" t="s">
        <v>135</v>
      </c>
      <c r="M177" s="259" t="s">
        <v>129</v>
      </c>
      <c r="N177" s="229">
        <v>0</v>
      </c>
      <c r="O177" s="230" t="s">
        <v>562</v>
      </c>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132" t="s">
        <v>129</v>
      </c>
      <c r="L178" s="222" t="s">
        <v>129</v>
      </c>
      <c r="M178" s="259" t="s">
        <v>129</v>
      </c>
      <c r="N178" s="226">
        <v>0.15</v>
      </c>
      <c r="O178" s="225"/>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132" t="s">
        <v>129</v>
      </c>
      <c r="L179" s="222" t="s">
        <v>129</v>
      </c>
      <c r="M179" s="259"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129</v>
      </c>
      <c r="L180" s="246" t="s">
        <v>135</v>
      </c>
      <c r="M180" s="247" t="s">
        <v>129</v>
      </c>
      <c r="N180" s="226">
        <v>0.1</v>
      </c>
      <c r="O180" s="225"/>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132" t="s">
        <v>129</v>
      </c>
      <c r="L181" s="246" t="s">
        <v>129</v>
      </c>
      <c r="M181" s="247" t="s">
        <v>129</v>
      </c>
      <c r="N181" s="85">
        <v>0</v>
      </c>
      <c r="O181" s="225"/>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132" t="s">
        <v>129</v>
      </c>
      <c r="L182" s="246" t="s">
        <v>129</v>
      </c>
      <c r="M182" s="247" t="s">
        <v>129</v>
      </c>
      <c r="N182" s="85">
        <v>0</v>
      </c>
      <c r="O182" s="225"/>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132" t="s">
        <v>129</v>
      </c>
      <c r="L183" s="246" t="s">
        <v>129</v>
      </c>
      <c r="M183" s="247" t="s">
        <v>129</v>
      </c>
      <c r="N183" s="85">
        <v>0</v>
      </c>
      <c r="O183" s="225"/>
    </row>
    <row r="184" spans="1:15" s="4" customFormat="1" ht="25.5" x14ac:dyDescent="0.25">
      <c r="A184" s="82">
        <v>178</v>
      </c>
      <c r="B184" s="133" t="s">
        <v>293</v>
      </c>
      <c r="C184" s="133" t="s">
        <v>542</v>
      </c>
      <c r="D184" s="133" t="s">
        <v>515</v>
      </c>
      <c r="E184" s="122">
        <v>60</v>
      </c>
      <c r="F184" s="125" t="s">
        <v>576</v>
      </c>
      <c r="G184" s="140">
        <v>39</v>
      </c>
      <c r="H184" s="152">
        <v>0.1</v>
      </c>
      <c r="I184" s="133" t="s">
        <v>124</v>
      </c>
      <c r="J184" s="222">
        <v>51</v>
      </c>
      <c r="K184" s="132" t="s">
        <v>129</v>
      </c>
      <c r="L184" s="222" t="s">
        <v>129</v>
      </c>
      <c r="M184" s="259" t="s">
        <v>129</v>
      </c>
      <c r="N184" s="226">
        <v>0.1</v>
      </c>
      <c r="O184" s="225"/>
    </row>
    <row r="185" spans="1:15" s="4" customFormat="1" ht="63.7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25.5" x14ac:dyDescent="0.25">
      <c r="A186" s="82">
        <v>180</v>
      </c>
      <c r="B186" s="133" t="s">
        <v>293</v>
      </c>
      <c r="C186" s="133" t="s">
        <v>578</v>
      </c>
      <c r="D186" s="133" t="s">
        <v>295</v>
      </c>
      <c r="E186" s="122" t="s">
        <v>580</v>
      </c>
      <c r="F186" s="125" t="s">
        <v>581</v>
      </c>
      <c r="G186" s="140">
        <v>40</v>
      </c>
      <c r="H186" s="152">
        <v>0.125</v>
      </c>
      <c r="I186" s="133" t="s">
        <v>124</v>
      </c>
      <c r="J186" s="222" t="s">
        <v>538</v>
      </c>
      <c r="K186" s="48" t="s">
        <v>129</v>
      </c>
      <c r="L186" s="222" t="s">
        <v>129</v>
      </c>
      <c r="M186" s="259" t="s">
        <v>129</v>
      </c>
      <c r="N186" s="661">
        <v>0.125</v>
      </c>
      <c r="O186" s="225"/>
    </row>
    <row r="187" spans="1:15" s="4" customFormat="1" ht="25.5" x14ac:dyDescent="0.25">
      <c r="A187" s="82">
        <v>181</v>
      </c>
      <c r="B187" s="133" t="s">
        <v>293</v>
      </c>
      <c r="C187" s="133" t="s">
        <v>578</v>
      </c>
      <c r="D187" s="133" t="s">
        <v>339</v>
      </c>
      <c r="E187" s="122" t="s">
        <v>582</v>
      </c>
      <c r="F187" s="125" t="s">
        <v>339</v>
      </c>
      <c r="G187" s="140">
        <v>40</v>
      </c>
      <c r="H187" s="152">
        <v>0.125</v>
      </c>
      <c r="I187" s="133" t="s">
        <v>124</v>
      </c>
      <c r="J187" s="222" t="s">
        <v>583</v>
      </c>
      <c r="K187" s="48" t="s">
        <v>129</v>
      </c>
      <c r="L187" s="222" t="s">
        <v>129</v>
      </c>
      <c r="M187" s="259" t="s">
        <v>129</v>
      </c>
      <c r="N187" s="661">
        <v>0.125</v>
      </c>
      <c r="O187" s="225"/>
    </row>
    <row r="188" spans="1:15" s="4" customFormat="1" ht="25.5" x14ac:dyDescent="0.25">
      <c r="A188" s="82">
        <v>182</v>
      </c>
      <c r="B188" s="133" t="s">
        <v>293</v>
      </c>
      <c r="C188" s="133" t="s">
        <v>578</v>
      </c>
      <c r="D188" s="133" t="s">
        <v>515</v>
      </c>
      <c r="E188" s="122" t="s">
        <v>584</v>
      </c>
      <c r="F188" s="125" t="s">
        <v>515</v>
      </c>
      <c r="G188" s="140">
        <v>40</v>
      </c>
      <c r="H188" s="152">
        <v>0.125</v>
      </c>
      <c r="I188" s="133" t="s">
        <v>124</v>
      </c>
      <c r="J188" s="222" t="s">
        <v>585</v>
      </c>
      <c r="K188" s="48" t="s">
        <v>129</v>
      </c>
      <c r="L188" s="222" t="s">
        <v>129</v>
      </c>
      <c r="M188" s="259" t="s">
        <v>129</v>
      </c>
      <c r="N188" s="661">
        <v>0.125</v>
      </c>
      <c r="O188" s="225"/>
    </row>
    <row r="189" spans="1:15" s="4" customFormat="1" ht="25.5" x14ac:dyDescent="0.25">
      <c r="A189" s="82">
        <v>183</v>
      </c>
      <c r="B189" s="133" t="s">
        <v>293</v>
      </c>
      <c r="C189" s="133" t="s">
        <v>578</v>
      </c>
      <c r="D189" s="133" t="s">
        <v>300</v>
      </c>
      <c r="E189" s="122" t="s">
        <v>586</v>
      </c>
      <c r="F189" s="125" t="s">
        <v>300</v>
      </c>
      <c r="G189" s="140">
        <v>40</v>
      </c>
      <c r="H189" s="152">
        <v>0.125</v>
      </c>
      <c r="I189" s="133" t="s">
        <v>124</v>
      </c>
      <c r="J189" s="222" t="s">
        <v>587</v>
      </c>
      <c r="K189" s="48" t="s">
        <v>129</v>
      </c>
      <c r="L189" s="222" t="s">
        <v>129</v>
      </c>
      <c r="M189" s="259" t="s">
        <v>129</v>
      </c>
      <c r="N189" s="661">
        <v>0.125</v>
      </c>
      <c r="O189" s="225"/>
    </row>
    <row r="190" spans="1:15" s="4" customFormat="1" ht="25.5" x14ac:dyDescent="0.25">
      <c r="A190" s="82">
        <v>184</v>
      </c>
      <c r="B190" s="133" t="s">
        <v>293</v>
      </c>
      <c r="C190" s="133" t="s">
        <v>578</v>
      </c>
      <c r="D190" s="133" t="s">
        <v>330</v>
      </c>
      <c r="E190" s="122" t="s">
        <v>588</v>
      </c>
      <c r="F190" s="125" t="s">
        <v>589</v>
      </c>
      <c r="G190" s="140">
        <v>40</v>
      </c>
      <c r="H190" s="152">
        <v>0.125</v>
      </c>
      <c r="I190" s="133" t="s">
        <v>124</v>
      </c>
      <c r="J190" s="222" t="s">
        <v>590</v>
      </c>
      <c r="K190" s="48" t="s">
        <v>129</v>
      </c>
      <c r="L190" s="222" t="s">
        <v>129</v>
      </c>
      <c r="M190" s="259" t="s">
        <v>129</v>
      </c>
      <c r="N190" s="661">
        <v>0.125</v>
      </c>
      <c r="O190" s="225"/>
    </row>
    <row r="191" spans="1:15" s="4" customFormat="1" ht="25.5" x14ac:dyDescent="0.25">
      <c r="A191" s="82">
        <v>185</v>
      </c>
      <c r="B191" s="133" t="s">
        <v>293</v>
      </c>
      <c r="C191" s="133" t="s">
        <v>578</v>
      </c>
      <c r="D191" s="133" t="s">
        <v>473</v>
      </c>
      <c r="E191" s="122" t="s">
        <v>591</v>
      </c>
      <c r="F191" s="125" t="s">
        <v>592</v>
      </c>
      <c r="G191" s="140">
        <v>40</v>
      </c>
      <c r="H191" s="152">
        <v>0.125</v>
      </c>
      <c r="I191" s="133" t="s">
        <v>124</v>
      </c>
      <c r="J191" s="222" t="s">
        <v>593</v>
      </c>
      <c r="K191" s="48" t="s">
        <v>129</v>
      </c>
      <c r="L191" s="222" t="s">
        <v>129</v>
      </c>
      <c r="M191" s="259" t="s">
        <v>129</v>
      </c>
      <c r="N191" s="661">
        <v>0.125</v>
      </c>
      <c r="O191" s="225"/>
    </row>
    <row r="192" spans="1:15" s="4" customFormat="1" ht="25.5" x14ac:dyDescent="0.25">
      <c r="A192" s="82">
        <v>186</v>
      </c>
      <c r="B192" s="133" t="s">
        <v>293</v>
      </c>
      <c r="C192" s="133" t="s">
        <v>578</v>
      </c>
      <c r="D192" s="133" t="s">
        <v>354</v>
      </c>
      <c r="E192" s="122" t="s">
        <v>594</v>
      </c>
      <c r="F192" s="125" t="s">
        <v>595</v>
      </c>
      <c r="G192" s="140">
        <v>40</v>
      </c>
      <c r="H192" s="152">
        <v>0.125</v>
      </c>
      <c r="I192" s="133" t="s">
        <v>124</v>
      </c>
      <c r="J192" s="222" t="s">
        <v>596</v>
      </c>
      <c r="K192" s="48" t="s">
        <v>129</v>
      </c>
      <c r="L192" s="222" t="s">
        <v>129</v>
      </c>
      <c r="M192" s="315" t="s">
        <v>129</v>
      </c>
      <c r="N192" s="661">
        <v>0.125</v>
      </c>
      <c r="O192" s="225" t="s">
        <v>3326</v>
      </c>
    </row>
    <row r="193" spans="1:15" s="4" customFormat="1" ht="25.5" x14ac:dyDescent="0.25">
      <c r="A193" s="82">
        <v>187</v>
      </c>
      <c r="B193" s="133" t="s">
        <v>293</v>
      </c>
      <c r="C193" s="133" t="s">
        <v>578</v>
      </c>
      <c r="D193" s="133" t="s">
        <v>597</v>
      </c>
      <c r="E193" s="122" t="s">
        <v>598</v>
      </c>
      <c r="F193" s="125" t="s">
        <v>599</v>
      </c>
      <c r="G193" s="140">
        <v>40</v>
      </c>
      <c r="H193" s="152">
        <v>0.125</v>
      </c>
      <c r="I193" s="133" t="s">
        <v>124</v>
      </c>
      <c r="J193" s="222" t="s">
        <v>600</v>
      </c>
      <c r="K193" s="48" t="s">
        <v>129</v>
      </c>
      <c r="L193" s="222" t="s">
        <v>129</v>
      </c>
      <c r="M193" s="259"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126</v>
      </c>
      <c r="L194" s="222" t="s">
        <v>129</v>
      </c>
      <c r="M194" s="315" t="s">
        <v>129</v>
      </c>
      <c r="N194" s="226">
        <v>0.1</v>
      </c>
      <c r="O194" s="225" t="s">
        <v>3327</v>
      </c>
    </row>
    <row r="195" spans="1:15" s="4" customFormat="1" ht="63.75" x14ac:dyDescent="0.25">
      <c r="A195" s="82">
        <v>189</v>
      </c>
      <c r="B195" s="133" t="s">
        <v>601</v>
      </c>
      <c r="C195" s="133" t="s">
        <v>602</v>
      </c>
      <c r="D195" s="133" t="s">
        <v>295</v>
      </c>
      <c r="E195" s="122" t="s">
        <v>606</v>
      </c>
      <c r="F195" s="125" t="s">
        <v>607</v>
      </c>
      <c r="G195" s="140" t="s">
        <v>125</v>
      </c>
      <c r="H195" s="138" t="s">
        <v>125</v>
      </c>
      <c r="I195" s="133" t="s">
        <v>166</v>
      </c>
      <c r="J195" s="222" t="s">
        <v>125</v>
      </c>
      <c r="K195" s="48" t="s">
        <v>434</v>
      </c>
      <c r="L195" s="223" t="s">
        <v>125</v>
      </c>
      <c r="M195" s="108" t="s">
        <v>3328</v>
      </c>
      <c r="N195" s="85">
        <v>0</v>
      </c>
      <c r="O195" s="225"/>
    </row>
    <row r="196" spans="1:15" s="4" customFormat="1" ht="76.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247" t="s">
        <v>129</v>
      </c>
      <c r="N196" s="85">
        <v>0</v>
      </c>
      <c r="O196" s="225"/>
    </row>
    <row r="197" spans="1:15" s="4" customFormat="1" ht="63.7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63.75" x14ac:dyDescent="0.25">
      <c r="A198" s="82">
        <v>192</v>
      </c>
      <c r="B198" s="133" t="s">
        <v>601</v>
      </c>
      <c r="C198" s="133" t="s">
        <v>602</v>
      </c>
      <c r="D198" s="133" t="s">
        <v>603</v>
      </c>
      <c r="E198" s="122" t="s">
        <v>611</v>
      </c>
      <c r="F198" s="125" t="s">
        <v>612</v>
      </c>
      <c r="G198" s="1422"/>
      <c r="H198" s="152">
        <v>2.86E-2</v>
      </c>
      <c r="I198" s="133" t="s">
        <v>177</v>
      </c>
      <c r="J198" s="222" t="s">
        <v>125</v>
      </c>
      <c r="K198" s="48" t="s">
        <v>434</v>
      </c>
      <c r="L198" s="223" t="s">
        <v>125</v>
      </c>
      <c r="M198" s="247" t="s">
        <v>129</v>
      </c>
      <c r="N198" s="661">
        <v>2.86E-2</v>
      </c>
      <c r="O198" s="225"/>
    </row>
    <row r="199" spans="1:15" s="4" customFormat="1" ht="63.75" x14ac:dyDescent="0.25">
      <c r="A199" s="82">
        <v>193</v>
      </c>
      <c r="B199" s="133" t="s">
        <v>601</v>
      </c>
      <c r="C199" s="133" t="s">
        <v>602</v>
      </c>
      <c r="D199" s="133" t="s">
        <v>603</v>
      </c>
      <c r="E199" s="122" t="s">
        <v>614</v>
      </c>
      <c r="F199" s="125" t="s">
        <v>615</v>
      </c>
      <c r="G199" s="1422"/>
      <c r="H199" s="152">
        <v>2.86E-2</v>
      </c>
      <c r="I199" s="133" t="s">
        <v>177</v>
      </c>
      <c r="J199" s="222" t="s">
        <v>125</v>
      </c>
      <c r="K199" s="48" t="s">
        <v>434</v>
      </c>
      <c r="L199" s="223" t="s">
        <v>125</v>
      </c>
      <c r="M199" s="247" t="s">
        <v>129</v>
      </c>
      <c r="N199" s="661">
        <v>2.86E-2</v>
      </c>
      <c r="O199" s="225"/>
    </row>
    <row r="200" spans="1:15" s="4" customFormat="1" ht="63.75" x14ac:dyDescent="0.25">
      <c r="A200" s="82">
        <v>194</v>
      </c>
      <c r="B200" s="133" t="s">
        <v>601</v>
      </c>
      <c r="C200" s="133" t="s">
        <v>602</v>
      </c>
      <c r="D200" s="133" t="s">
        <v>603</v>
      </c>
      <c r="E200" s="122" t="s">
        <v>616</v>
      </c>
      <c r="F200" s="125" t="s">
        <v>617</v>
      </c>
      <c r="G200" s="1422"/>
      <c r="H200" s="152">
        <v>2.86E-2</v>
      </c>
      <c r="I200" s="133" t="s">
        <v>177</v>
      </c>
      <c r="J200" s="222" t="s">
        <v>125</v>
      </c>
      <c r="K200" s="48" t="s">
        <v>434</v>
      </c>
      <c r="L200" s="223" t="s">
        <v>125</v>
      </c>
      <c r="M200" s="247" t="s">
        <v>129</v>
      </c>
      <c r="N200" s="661">
        <v>2.86E-2</v>
      </c>
      <c r="O200" s="225"/>
    </row>
    <row r="201" spans="1:15" s="4" customFormat="1" ht="63.75" x14ac:dyDescent="0.25">
      <c r="A201" s="82">
        <v>195</v>
      </c>
      <c r="B201" s="133" t="s">
        <v>601</v>
      </c>
      <c r="C201" s="133" t="s">
        <v>602</v>
      </c>
      <c r="D201" s="133" t="s">
        <v>603</v>
      </c>
      <c r="E201" s="122" t="s">
        <v>618</v>
      </c>
      <c r="F201" s="125" t="s">
        <v>619</v>
      </c>
      <c r="G201" s="1422"/>
      <c r="H201" s="152">
        <v>2.86E-2</v>
      </c>
      <c r="I201" s="133" t="s">
        <v>177</v>
      </c>
      <c r="J201" s="222" t="s">
        <v>125</v>
      </c>
      <c r="K201" s="48" t="s">
        <v>434</v>
      </c>
      <c r="L201" s="223" t="s">
        <v>125</v>
      </c>
      <c r="M201" s="247" t="s">
        <v>129</v>
      </c>
      <c r="N201" s="661">
        <v>2.86E-2</v>
      </c>
      <c r="O201" s="225"/>
    </row>
    <row r="202" spans="1:15" s="4" customFormat="1" ht="63.75" x14ac:dyDescent="0.25">
      <c r="A202" s="82">
        <v>196</v>
      </c>
      <c r="B202" s="133" t="s">
        <v>601</v>
      </c>
      <c r="C202" s="133" t="s">
        <v>602</v>
      </c>
      <c r="D202" s="133" t="s">
        <v>603</v>
      </c>
      <c r="E202" s="122" t="s">
        <v>620</v>
      </c>
      <c r="F202" s="125" t="s">
        <v>621</v>
      </c>
      <c r="G202" s="1422"/>
      <c r="H202" s="152">
        <v>2.86E-2</v>
      </c>
      <c r="I202" s="133" t="s">
        <v>177</v>
      </c>
      <c r="J202" s="222" t="s">
        <v>125</v>
      </c>
      <c r="K202" s="48" t="s">
        <v>434</v>
      </c>
      <c r="L202" s="223" t="s">
        <v>125</v>
      </c>
      <c r="M202" s="247" t="s">
        <v>126</v>
      </c>
      <c r="N202" s="226">
        <v>0</v>
      </c>
      <c r="O202" s="225"/>
    </row>
    <row r="203" spans="1:15" s="4" customFormat="1" ht="63.75" x14ac:dyDescent="0.25">
      <c r="A203" s="82">
        <v>197</v>
      </c>
      <c r="B203" s="133" t="s">
        <v>601</v>
      </c>
      <c r="C203" s="133" t="s">
        <v>602</v>
      </c>
      <c r="D203" s="133" t="s">
        <v>603</v>
      </c>
      <c r="E203" s="122" t="s">
        <v>623</v>
      </c>
      <c r="F203" s="125" t="s">
        <v>624</v>
      </c>
      <c r="G203" s="1422"/>
      <c r="H203" s="152">
        <v>2.86E-2</v>
      </c>
      <c r="I203" s="133" t="s">
        <v>177</v>
      </c>
      <c r="J203" s="222" t="s">
        <v>125</v>
      </c>
      <c r="K203" s="48" t="s">
        <v>434</v>
      </c>
      <c r="L203" s="223" t="s">
        <v>125</v>
      </c>
      <c r="M203" s="247" t="s">
        <v>126</v>
      </c>
      <c r="N203" s="226">
        <v>0</v>
      </c>
      <c r="O203" s="225"/>
    </row>
    <row r="204" spans="1:15" s="4" customFormat="1" ht="63.75" x14ac:dyDescent="0.25">
      <c r="A204" s="82">
        <v>198</v>
      </c>
      <c r="B204" s="133" t="s">
        <v>601</v>
      </c>
      <c r="C204" s="133" t="s">
        <v>602</v>
      </c>
      <c r="D204" s="133" t="s">
        <v>603</v>
      </c>
      <c r="E204" s="122" t="s">
        <v>625</v>
      </c>
      <c r="F204" s="125" t="s">
        <v>626</v>
      </c>
      <c r="G204" s="1422"/>
      <c r="H204" s="152">
        <v>2.86E-2</v>
      </c>
      <c r="I204" s="133" t="s">
        <v>177</v>
      </c>
      <c r="J204" s="222" t="s">
        <v>125</v>
      </c>
      <c r="K204" s="48" t="s">
        <v>434</v>
      </c>
      <c r="L204" s="223" t="s">
        <v>125</v>
      </c>
      <c r="M204" s="247" t="s">
        <v>126</v>
      </c>
      <c r="N204" s="226">
        <v>0</v>
      </c>
      <c r="O204" s="225"/>
    </row>
    <row r="205" spans="1:15" s="4" customFormat="1" ht="63.75" x14ac:dyDescent="0.25">
      <c r="A205" s="82">
        <v>199</v>
      </c>
      <c r="B205" s="133" t="s">
        <v>601</v>
      </c>
      <c r="C205" s="133" t="s">
        <v>602</v>
      </c>
      <c r="D205" s="133" t="s">
        <v>603</v>
      </c>
      <c r="E205" s="122" t="s">
        <v>627</v>
      </c>
      <c r="F205" s="125" t="s">
        <v>628</v>
      </c>
      <c r="G205" s="1422"/>
      <c r="H205" s="152">
        <v>2.86E-2</v>
      </c>
      <c r="I205" s="133" t="s">
        <v>177</v>
      </c>
      <c r="J205" s="222" t="s">
        <v>125</v>
      </c>
      <c r="K205" s="48" t="s">
        <v>434</v>
      </c>
      <c r="L205" s="223" t="s">
        <v>125</v>
      </c>
      <c r="M205" s="247" t="s">
        <v>129</v>
      </c>
      <c r="N205" s="661">
        <v>2.86E-2</v>
      </c>
      <c r="O205" s="225"/>
    </row>
    <row r="206" spans="1:15" s="4" customFormat="1" ht="63.75" x14ac:dyDescent="0.25">
      <c r="A206" s="82">
        <v>200</v>
      </c>
      <c r="B206" s="133" t="s">
        <v>601</v>
      </c>
      <c r="C206" s="133" t="s">
        <v>602</v>
      </c>
      <c r="D206" s="133" t="s">
        <v>603</v>
      </c>
      <c r="E206" s="122" t="s">
        <v>629</v>
      </c>
      <c r="F206" s="125" t="s">
        <v>630</v>
      </c>
      <c r="G206" s="1422"/>
      <c r="H206" s="152">
        <v>2.86E-2</v>
      </c>
      <c r="I206" s="133" t="s">
        <v>177</v>
      </c>
      <c r="J206" s="222" t="s">
        <v>125</v>
      </c>
      <c r="K206" s="48" t="s">
        <v>434</v>
      </c>
      <c r="L206" s="223" t="s">
        <v>125</v>
      </c>
      <c r="M206" s="247" t="s">
        <v>126</v>
      </c>
      <c r="N206" s="226">
        <v>0</v>
      </c>
      <c r="O206" s="225"/>
    </row>
    <row r="207" spans="1:15" s="4" customFormat="1" ht="63.75" x14ac:dyDescent="0.25">
      <c r="A207" s="82">
        <v>201</v>
      </c>
      <c r="B207" s="133" t="s">
        <v>601</v>
      </c>
      <c r="C207" s="133" t="s">
        <v>602</v>
      </c>
      <c r="D207" s="133" t="s">
        <v>603</v>
      </c>
      <c r="E207" s="122" t="s">
        <v>631</v>
      </c>
      <c r="F207" s="125" t="s">
        <v>632</v>
      </c>
      <c r="G207" s="1422"/>
      <c r="H207" s="152">
        <v>2.86E-2</v>
      </c>
      <c r="I207" s="133" t="s">
        <v>177</v>
      </c>
      <c r="J207" s="222" t="s">
        <v>125</v>
      </c>
      <c r="K207" s="48" t="s">
        <v>434</v>
      </c>
      <c r="L207" s="223" t="s">
        <v>125</v>
      </c>
      <c r="M207" s="247" t="s">
        <v>126</v>
      </c>
      <c r="N207" s="226">
        <v>0</v>
      </c>
      <c r="O207" s="225"/>
    </row>
    <row r="208" spans="1:15" s="4" customFormat="1" ht="63.75" x14ac:dyDescent="0.25">
      <c r="A208" s="82">
        <v>202</v>
      </c>
      <c r="B208" s="133" t="s">
        <v>601</v>
      </c>
      <c r="C208" s="133" t="s">
        <v>602</v>
      </c>
      <c r="D208" s="133" t="s">
        <v>603</v>
      </c>
      <c r="E208" s="122" t="s">
        <v>633</v>
      </c>
      <c r="F208" s="125" t="s">
        <v>634</v>
      </c>
      <c r="G208" s="1422"/>
      <c r="H208" s="152">
        <v>2.86E-2</v>
      </c>
      <c r="I208" s="133" t="s">
        <v>177</v>
      </c>
      <c r="J208" s="222" t="s">
        <v>125</v>
      </c>
      <c r="K208" s="48" t="s">
        <v>434</v>
      </c>
      <c r="L208" s="223" t="s">
        <v>125</v>
      </c>
      <c r="M208" s="247" t="s">
        <v>129</v>
      </c>
      <c r="N208" s="661">
        <v>2.86E-2</v>
      </c>
      <c r="O208" s="225"/>
    </row>
    <row r="209" spans="1:15" s="4" customFormat="1" ht="63.75" x14ac:dyDescent="0.25">
      <c r="A209" s="82">
        <v>203</v>
      </c>
      <c r="B209" s="133" t="s">
        <v>601</v>
      </c>
      <c r="C209" s="133" t="s">
        <v>602</v>
      </c>
      <c r="D209" s="133" t="s">
        <v>603</v>
      </c>
      <c r="E209" s="122" t="s">
        <v>635</v>
      </c>
      <c r="F209" s="125" t="s">
        <v>636</v>
      </c>
      <c r="G209" s="1422"/>
      <c r="H209" s="152">
        <v>2.86E-2</v>
      </c>
      <c r="I209" s="133" t="s">
        <v>177</v>
      </c>
      <c r="J209" s="222" t="s">
        <v>125</v>
      </c>
      <c r="K209" s="48" t="s">
        <v>434</v>
      </c>
      <c r="L209" s="223" t="s">
        <v>125</v>
      </c>
      <c r="M209" s="247" t="s">
        <v>126</v>
      </c>
      <c r="N209" s="226">
        <v>0</v>
      </c>
      <c r="O209" s="225"/>
    </row>
    <row r="210" spans="1:15" s="4" customFormat="1" ht="63.75" x14ac:dyDescent="0.25">
      <c r="A210" s="82">
        <v>204</v>
      </c>
      <c r="B210" s="133" t="s">
        <v>601</v>
      </c>
      <c r="C210" s="133" t="s">
        <v>602</v>
      </c>
      <c r="D210" s="133" t="s">
        <v>603</v>
      </c>
      <c r="E210" s="122" t="s">
        <v>637</v>
      </c>
      <c r="F210" s="125" t="s">
        <v>638</v>
      </c>
      <c r="G210" s="1422"/>
      <c r="H210" s="152">
        <v>2.86E-2</v>
      </c>
      <c r="I210" s="133" t="s">
        <v>177</v>
      </c>
      <c r="J210" s="222" t="s">
        <v>125</v>
      </c>
      <c r="K210" s="48" t="s">
        <v>434</v>
      </c>
      <c r="L210" s="223" t="s">
        <v>125</v>
      </c>
      <c r="M210" s="247" t="s">
        <v>129</v>
      </c>
      <c r="N210" s="661">
        <v>2.86E-2</v>
      </c>
      <c r="O210" s="225"/>
    </row>
    <row r="211" spans="1:15" s="4" customFormat="1" ht="63.75" x14ac:dyDescent="0.25">
      <c r="A211" s="82">
        <v>205</v>
      </c>
      <c r="B211" s="133" t="s">
        <v>601</v>
      </c>
      <c r="C211" s="133" t="s">
        <v>602</v>
      </c>
      <c r="D211" s="133" t="s">
        <v>603</v>
      </c>
      <c r="E211" s="122" t="s">
        <v>639</v>
      </c>
      <c r="F211" s="125" t="s">
        <v>640</v>
      </c>
      <c r="G211" s="1405"/>
      <c r="H211" s="152">
        <v>2.86E-2</v>
      </c>
      <c r="I211" s="133" t="s">
        <v>177</v>
      </c>
      <c r="J211" s="222" t="s">
        <v>125</v>
      </c>
      <c r="K211" s="48" t="s">
        <v>434</v>
      </c>
      <c r="L211" s="223" t="s">
        <v>125</v>
      </c>
      <c r="M211" s="247" t="s">
        <v>129</v>
      </c>
      <c r="N211" s="661">
        <v>2.86E-2</v>
      </c>
      <c r="O211" s="225"/>
    </row>
    <row r="212" spans="1:15" s="4" customFormat="1" ht="63.75" x14ac:dyDescent="0.25">
      <c r="A212" s="82">
        <v>206</v>
      </c>
      <c r="B212" s="133" t="s">
        <v>601</v>
      </c>
      <c r="C212" s="133" t="s">
        <v>602</v>
      </c>
      <c r="D212" s="133" t="s">
        <v>603</v>
      </c>
      <c r="E212" s="122">
        <v>64</v>
      </c>
      <c r="F212" s="125" t="s">
        <v>641</v>
      </c>
      <c r="G212" s="140" t="s">
        <v>125</v>
      </c>
      <c r="H212" s="138" t="s">
        <v>125</v>
      </c>
      <c r="I212" s="133" t="s">
        <v>166</v>
      </c>
      <c r="J212" s="222" t="s">
        <v>125</v>
      </c>
      <c r="K212" s="48" t="s">
        <v>1571</v>
      </c>
      <c r="L212" s="223" t="s">
        <v>125</v>
      </c>
      <c r="M212" s="48" t="s">
        <v>1571</v>
      </c>
      <c r="N212" s="85">
        <v>0</v>
      </c>
      <c r="O212" s="225"/>
    </row>
    <row r="213" spans="1:15" s="4" customFormat="1" ht="76.5" x14ac:dyDescent="0.25">
      <c r="A213" s="82">
        <v>207</v>
      </c>
      <c r="B213" s="133" t="s">
        <v>601</v>
      </c>
      <c r="C213" s="133" t="s">
        <v>644</v>
      </c>
      <c r="D213" s="133" t="s">
        <v>644</v>
      </c>
      <c r="E213" s="122">
        <v>65</v>
      </c>
      <c r="F213" s="125" t="s">
        <v>645</v>
      </c>
      <c r="G213" s="140" t="s">
        <v>125</v>
      </c>
      <c r="H213" s="138" t="s">
        <v>125</v>
      </c>
      <c r="I213" s="133" t="s">
        <v>177</v>
      </c>
      <c r="J213" s="228">
        <v>54</v>
      </c>
      <c r="K213" s="48" t="s">
        <v>126</v>
      </c>
      <c r="L213" s="222" t="s">
        <v>407</v>
      </c>
      <c r="M213" s="259" t="s">
        <v>126</v>
      </c>
      <c r="N213" s="229">
        <v>0</v>
      </c>
      <c r="O213" s="230" t="s">
        <v>3329</v>
      </c>
    </row>
    <row r="214" spans="1:15" s="4" customFormat="1" ht="38.25" x14ac:dyDescent="0.25">
      <c r="A214" s="82">
        <v>208</v>
      </c>
      <c r="B214" s="133" t="s">
        <v>601</v>
      </c>
      <c r="C214" s="133" t="s">
        <v>644</v>
      </c>
      <c r="D214" s="133" t="s">
        <v>644</v>
      </c>
      <c r="E214" s="122" t="s">
        <v>646</v>
      </c>
      <c r="F214" s="125" t="s">
        <v>647</v>
      </c>
      <c r="G214" s="140" t="s">
        <v>125</v>
      </c>
      <c r="H214" s="138" t="s">
        <v>125</v>
      </c>
      <c r="I214" s="133" t="s">
        <v>177</v>
      </c>
      <c r="J214" s="222" t="s">
        <v>648</v>
      </c>
      <c r="K214" s="48" t="s">
        <v>126</v>
      </c>
      <c r="L214" s="222" t="s">
        <v>126</v>
      </c>
      <c r="M214" s="259" t="s">
        <v>126</v>
      </c>
      <c r="N214" s="85">
        <v>0</v>
      </c>
      <c r="O214" s="225"/>
    </row>
    <row r="215" spans="1:15" s="4" customFormat="1" ht="38.25" x14ac:dyDescent="0.25">
      <c r="A215" s="82">
        <v>209</v>
      </c>
      <c r="B215" s="133" t="s">
        <v>601</v>
      </c>
      <c r="C215" s="133" t="s">
        <v>644</v>
      </c>
      <c r="D215" s="133" t="s">
        <v>644</v>
      </c>
      <c r="E215" s="122" t="s">
        <v>649</v>
      </c>
      <c r="F215" s="125" t="s">
        <v>650</v>
      </c>
      <c r="G215" s="140" t="s">
        <v>125</v>
      </c>
      <c r="H215" s="138" t="s">
        <v>125</v>
      </c>
      <c r="I215" s="133" t="s">
        <v>177</v>
      </c>
      <c r="J215" s="222" t="s">
        <v>651</v>
      </c>
      <c r="K215" s="48" t="s">
        <v>126</v>
      </c>
      <c r="L215" s="222" t="s">
        <v>126</v>
      </c>
      <c r="M215" s="259" t="s">
        <v>126</v>
      </c>
      <c r="N215" s="85">
        <v>0</v>
      </c>
      <c r="O215" s="225"/>
    </row>
    <row r="216" spans="1:15" s="4" customFormat="1" ht="38.25" x14ac:dyDescent="0.25">
      <c r="A216" s="82">
        <v>210</v>
      </c>
      <c r="B216" s="133" t="s">
        <v>601</v>
      </c>
      <c r="C216" s="133" t="s">
        <v>644</v>
      </c>
      <c r="D216" s="133" t="s">
        <v>644</v>
      </c>
      <c r="E216" s="122" t="s">
        <v>652</v>
      </c>
      <c r="F216" s="125" t="s">
        <v>653</v>
      </c>
      <c r="G216" s="140" t="s">
        <v>125</v>
      </c>
      <c r="H216" s="138" t="s">
        <v>125</v>
      </c>
      <c r="I216" s="133" t="s">
        <v>177</v>
      </c>
      <c r="J216" s="222" t="s">
        <v>654</v>
      </c>
      <c r="K216" s="48" t="s">
        <v>126</v>
      </c>
      <c r="L216" s="222" t="s">
        <v>126</v>
      </c>
      <c r="M216" s="259" t="s">
        <v>126</v>
      </c>
      <c r="N216" s="85">
        <v>0</v>
      </c>
      <c r="O216" s="225"/>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259" t="s">
        <v>126</v>
      </c>
      <c r="N217" s="85">
        <v>0</v>
      </c>
      <c r="O217" s="225"/>
    </row>
    <row r="218" spans="1:15" s="4" customFormat="1" ht="38.25" x14ac:dyDescent="0.25">
      <c r="A218" s="82">
        <v>212</v>
      </c>
      <c r="B218" s="133" t="s">
        <v>601</v>
      </c>
      <c r="C218" s="133" t="s">
        <v>644</v>
      </c>
      <c r="D218" s="133" t="s">
        <v>644</v>
      </c>
      <c r="E218" s="122" t="s">
        <v>656</v>
      </c>
      <c r="F218" s="125" t="s">
        <v>657</v>
      </c>
      <c r="G218" s="140" t="s">
        <v>125</v>
      </c>
      <c r="H218" s="138" t="s">
        <v>125</v>
      </c>
      <c r="I218" s="133" t="s">
        <v>177</v>
      </c>
      <c r="J218" s="222" t="s">
        <v>125</v>
      </c>
      <c r="K218" s="132" t="s">
        <v>434</v>
      </c>
      <c r="L218" s="223" t="s">
        <v>125</v>
      </c>
      <c r="M218" s="259" t="s">
        <v>126</v>
      </c>
      <c r="N218" s="85">
        <v>0</v>
      </c>
      <c r="O218" s="225"/>
    </row>
    <row r="219" spans="1:15" s="4" customFormat="1" ht="38.25" x14ac:dyDescent="0.25">
      <c r="A219" s="82">
        <v>213</v>
      </c>
      <c r="B219" s="133" t="s">
        <v>601</v>
      </c>
      <c r="C219" s="133" t="s">
        <v>644</v>
      </c>
      <c r="D219" s="133" t="s">
        <v>644</v>
      </c>
      <c r="E219" s="122" t="s">
        <v>658</v>
      </c>
      <c r="F219" s="125" t="s">
        <v>659</v>
      </c>
      <c r="G219" s="140" t="s">
        <v>125</v>
      </c>
      <c r="H219" s="138" t="s">
        <v>125</v>
      </c>
      <c r="I219" s="133" t="s">
        <v>177</v>
      </c>
      <c r="J219" s="222" t="s">
        <v>125</v>
      </c>
      <c r="K219" s="132" t="s">
        <v>434</v>
      </c>
      <c r="L219" s="223" t="s">
        <v>125</v>
      </c>
      <c r="M219" s="259" t="s">
        <v>126</v>
      </c>
      <c r="N219" s="85">
        <v>0</v>
      </c>
      <c r="O219" s="225"/>
    </row>
    <row r="220" spans="1:15" s="4" customFormat="1" ht="38.25" x14ac:dyDescent="0.25">
      <c r="A220" s="82">
        <v>214</v>
      </c>
      <c r="B220" s="133" t="s">
        <v>601</v>
      </c>
      <c r="C220" s="133" t="s">
        <v>644</v>
      </c>
      <c r="D220" s="133" t="s">
        <v>644</v>
      </c>
      <c r="E220" s="122" t="s">
        <v>660</v>
      </c>
      <c r="F220" s="125" t="s">
        <v>661</v>
      </c>
      <c r="G220" s="140" t="s">
        <v>125</v>
      </c>
      <c r="H220" s="138" t="s">
        <v>125</v>
      </c>
      <c r="I220" s="133" t="s">
        <v>177</v>
      </c>
      <c r="J220" s="222" t="s">
        <v>125</v>
      </c>
      <c r="K220" s="132" t="s">
        <v>434</v>
      </c>
      <c r="L220" s="223" t="s">
        <v>125</v>
      </c>
      <c r="M220" s="259" t="s">
        <v>126</v>
      </c>
      <c r="N220" s="85">
        <v>0</v>
      </c>
      <c r="O220" s="225"/>
    </row>
    <row r="221" spans="1:15" s="4" customFormat="1" ht="38.25" x14ac:dyDescent="0.25">
      <c r="A221" s="82">
        <v>215</v>
      </c>
      <c r="B221" s="133" t="s">
        <v>601</v>
      </c>
      <c r="C221" s="133" t="s">
        <v>644</v>
      </c>
      <c r="D221" s="133" t="s">
        <v>644</v>
      </c>
      <c r="E221" s="122" t="s">
        <v>662</v>
      </c>
      <c r="F221" s="125" t="s">
        <v>663</v>
      </c>
      <c r="G221" s="140" t="s">
        <v>125</v>
      </c>
      <c r="H221" s="138" t="s">
        <v>125</v>
      </c>
      <c r="I221" s="133" t="s">
        <v>177</v>
      </c>
      <c r="J221" s="222" t="s">
        <v>125</v>
      </c>
      <c r="K221" s="132" t="s">
        <v>434</v>
      </c>
      <c r="L221" s="223" t="s">
        <v>125</v>
      </c>
      <c r="M221" s="259" t="s">
        <v>126</v>
      </c>
      <c r="N221" s="85">
        <v>0</v>
      </c>
      <c r="O221" s="225"/>
    </row>
    <row r="222" spans="1:15" s="4" customFormat="1" ht="38.25" x14ac:dyDescent="0.25">
      <c r="A222" s="82">
        <v>216</v>
      </c>
      <c r="B222" s="133" t="s">
        <v>601</v>
      </c>
      <c r="C222" s="133" t="s">
        <v>664</v>
      </c>
      <c r="D222" s="133" t="s">
        <v>354</v>
      </c>
      <c r="E222" s="122" t="s">
        <v>665</v>
      </c>
      <c r="F222" s="125" t="s">
        <v>666</v>
      </c>
      <c r="G222" s="140" t="s">
        <v>125</v>
      </c>
      <c r="H222" s="138" t="s">
        <v>125</v>
      </c>
      <c r="I222" s="133" t="s">
        <v>265</v>
      </c>
      <c r="J222" s="222">
        <v>55</v>
      </c>
      <c r="K222" s="48" t="s">
        <v>3330</v>
      </c>
      <c r="L222" s="141" t="s">
        <v>434</v>
      </c>
      <c r="M222" s="259" t="s">
        <v>407</v>
      </c>
      <c r="N222" s="85">
        <v>0</v>
      </c>
      <c r="O222" s="225"/>
    </row>
    <row r="223" spans="1:15" s="4" customFormat="1" ht="63.75" x14ac:dyDescent="0.25">
      <c r="A223" s="82">
        <v>217</v>
      </c>
      <c r="B223" s="133" t="s">
        <v>601</v>
      </c>
      <c r="C223" s="133" t="s">
        <v>602</v>
      </c>
      <c r="D223" s="133" t="s">
        <v>603</v>
      </c>
      <c r="E223" s="122">
        <v>67</v>
      </c>
      <c r="F223" s="125" t="s">
        <v>669</v>
      </c>
      <c r="G223" s="140">
        <v>43</v>
      </c>
      <c r="H223" s="152">
        <v>0.3</v>
      </c>
      <c r="I223" s="133" t="s">
        <v>124</v>
      </c>
      <c r="J223" s="222">
        <v>56</v>
      </c>
      <c r="K223" s="132" t="s">
        <v>126</v>
      </c>
      <c r="L223" s="222" t="s">
        <v>129</v>
      </c>
      <c r="M223" s="259" t="s">
        <v>129</v>
      </c>
      <c r="N223" s="232">
        <v>0.3</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132" t="s">
        <v>126</v>
      </c>
      <c r="L224" s="222" t="s">
        <v>126</v>
      </c>
      <c r="M224" s="259" t="s">
        <v>126</v>
      </c>
      <c r="N224" s="226">
        <v>0</v>
      </c>
      <c r="O224" s="225" t="s">
        <v>673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59" t="s">
        <v>126</v>
      </c>
      <c r="N225" s="226">
        <v>0</v>
      </c>
      <c r="O225" s="225"/>
    </row>
    <row r="226" spans="1:15" s="4" customFormat="1" ht="38.2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59" t="s">
        <v>126</v>
      </c>
      <c r="N226" s="85">
        <v>0</v>
      </c>
      <c r="O226" s="225"/>
    </row>
    <row r="227" spans="1:15" s="4" customFormat="1" ht="38.2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640" t="s">
        <v>126</v>
      </c>
      <c r="N227" s="85">
        <v>0</v>
      </c>
      <c r="O227" s="225"/>
    </row>
    <row r="228" spans="1:15" s="4" customFormat="1" ht="38.2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640"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0</v>
      </c>
      <c r="L229" s="283">
        <v>0.77</v>
      </c>
      <c r="M229" s="284">
        <v>0.77</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0</v>
      </c>
      <c r="L230" s="272">
        <v>0.77</v>
      </c>
      <c r="M230" s="324">
        <v>0.77</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132" t="s">
        <v>129</v>
      </c>
      <c r="L231" s="222" t="s">
        <v>135</v>
      </c>
      <c r="M231" s="259" t="s">
        <v>129</v>
      </c>
      <c r="N231" s="85">
        <v>0</v>
      </c>
      <c r="O231" s="225"/>
    </row>
    <row r="232" spans="1:15" s="4" customFormat="1" ht="38.25" x14ac:dyDescent="0.25">
      <c r="A232" s="82">
        <v>226</v>
      </c>
      <c r="B232" s="133" t="s">
        <v>601</v>
      </c>
      <c r="C232" s="133" t="s">
        <v>682</v>
      </c>
      <c r="D232" s="133" t="s">
        <v>603</v>
      </c>
      <c r="E232" s="122" t="s">
        <v>684</v>
      </c>
      <c r="F232" s="125" t="s">
        <v>685</v>
      </c>
      <c r="G232" s="140" t="s">
        <v>125</v>
      </c>
      <c r="H232" s="138" t="s">
        <v>125</v>
      </c>
      <c r="I232" s="133" t="s">
        <v>177</v>
      </c>
      <c r="J232" s="222" t="s">
        <v>686</v>
      </c>
      <c r="K232" s="132" t="s">
        <v>129</v>
      </c>
      <c r="L232" s="222" t="s">
        <v>126</v>
      </c>
      <c r="M232" s="259" t="s">
        <v>126</v>
      </c>
      <c r="N232" s="85">
        <v>0</v>
      </c>
      <c r="O232" s="225"/>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222" t="s">
        <v>129</v>
      </c>
      <c r="M233" s="259" t="s">
        <v>129</v>
      </c>
      <c r="N233" s="85">
        <v>0</v>
      </c>
      <c r="O233" s="225"/>
    </row>
    <row r="234" spans="1:15" s="4" customFormat="1" ht="38.25" x14ac:dyDescent="0.25">
      <c r="A234" s="82">
        <v>228</v>
      </c>
      <c r="B234" s="133" t="s">
        <v>601</v>
      </c>
      <c r="C234" s="133" t="s">
        <v>682</v>
      </c>
      <c r="D234" s="133" t="s">
        <v>603</v>
      </c>
      <c r="E234" s="122" t="s">
        <v>690</v>
      </c>
      <c r="F234" s="125" t="s">
        <v>575</v>
      </c>
      <c r="G234" s="140" t="s">
        <v>125</v>
      </c>
      <c r="H234" s="138" t="s">
        <v>125</v>
      </c>
      <c r="I234" s="133" t="s">
        <v>177</v>
      </c>
      <c r="J234" s="222" t="s">
        <v>691</v>
      </c>
      <c r="K234" s="132" t="s">
        <v>126</v>
      </c>
      <c r="L234" s="222" t="s">
        <v>126</v>
      </c>
      <c r="M234" s="259"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38.2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222" t="s">
        <v>129</v>
      </c>
      <c r="M236" s="640" t="s">
        <v>129</v>
      </c>
      <c r="N236" s="85">
        <v>0</v>
      </c>
      <c r="O236" s="225"/>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222" t="s">
        <v>129</v>
      </c>
      <c r="M237" s="640"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222" t="s">
        <v>129</v>
      </c>
      <c r="M238" s="259"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3331</v>
      </c>
    </row>
    <row r="244" spans="1:15" s="4" customFormat="1" ht="102"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c r="M244" s="640" t="s">
        <v>129</v>
      </c>
      <c r="N244" s="85">
        <v>0</v>
      </c>
      <c r="O244" s="225" t="s">
        <v>3332</v>
      </c>
    </row>
    <row r="245" spans="1:15" s="4" customFormat="1" ht="38.25" x14ac:dyDescent="0.25">
      <c r="A245" s="82">
        <v>239</v>
      </c>
      <c r="B245" s="133" t="s">
        <v>601</v>
      </c>
      <c r="C245" s="133" t="s">
        <v>664</v>
      </c>
      <c r="D245" s="133" t="s">
        <v>712</v>
      </c>
      <c r="E245" s="122">
        <v>76</v>
      </c>
      <c r="F245" s="125" t="s">
        <v>713</v>
      </c>
      <c r="G245" s="1422">
        <v>46</v>
      </c>
      <c r="H245" s="152">
        <v>0.1</v>
      </c>
      <c r="I245" s="133" t="s">
        <v>177</v>
      </c>
      <c r="J245" s="222" t="s">
        <v>125</v>
      </c>
      <c r="K245" s="132" t="s">
        <v>129</v>
      </c>
      <c r="L245" s="223" t="s">
        <v>125</v>
      </c>
      <c r="M245" s="640" t="s">
        <v>129</v>
      </c>
      <c r="N245" s="226">
        <v>0.1</v>
      </c>
      <c r="O245" s="225"/>
    </row>
    <row r="246" spans="1:15" s="4" customFormat="1" ht="38.25"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640" t="s">
        <v>129</v>
      </c>
      <c r="N246" s="85">
        <v>0</v>
      </c>
      <c r="O246" s="225"/>
    </row>
    <row r="247" spans="1:15" s="4" customFormat="1" ht="38.25"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640" t="s">
        <v>129</v>
      </c>
      <c r="N247" s="85">
        <v>0</v>
      </c>
      <c r="O247" s="225"/>
    </row>
    <row r="248" spans="1:15" s="4" customFormat="1" ht="38.25"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640" t="s">
        <v>126</v>
      </c>
      <c r="N248" s="85">
        <v>0</v>
      </c>
      <c r="O248" s="225"/>
    </row>
    <row r="249" spans="1:15" s="4" customFormat="1" ht="38.25"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640" t="s">
        <v>126</v>
      </c>
      <c r="N249" s="85">
        <v>0</v>
      </c>
      <c r="O249" s="225"/>
    </row>
    <row r="250" spans="1:15" s="4" customFormat="1" ht="38.25" x14ac:dyDescent="0.25">
      <c r="A250" s="82">
        <v>244</v>
      </c>
      <c r="B250" s="133" t="s">
        <v>601</v>
      </c>
      <c r="C250" s="133" t="s">
        <v>664</v>
      </c>
      <c r="D250" s="133" t="s">
        <v>712</v>
      </c>
      <c r="E250" s="122">
        <v>77</v>
      </c>
      <c r="F250" s="125" t="s">
        <v>722</v>
      </c>
      <c r="G250" s="1422">
        <v>47</v>
      </c>
      <c r="H250" s="152">
        <v>0.25</v>
      </c>
      <c r="I250" s="133" t="s">
        <v>177</v>
      </c>
      <c r="J250" s="141">
        <v>63</v>
      </c>
      <c r="K250" s="132" t="s">
        <v>126</v>
      </c>
      <c r="L250" s="222" t="s">
        <v>129</v>
      </c>
      <c r="M250" s="259" t="s">
        <v>129</v>
      </c>
      <c r="N250" s="226">
        <v>0.25</v>
      </c>
      <c r="O250" s="225"/>
    </row>
    <row r="251" spans="1:15" s="4" customFormat="1" ht="38.25" x14ac:dyDescent="0.25">
      <c r="A251" s="82">
        <v>245</v>
      </c>
      <c r="B251" s="133" t="s">
        <v>601</v>
      </c>
      <c r="C251" s="133" t="s">
        <v>664</v>
      </c>
      <c r="D251" s="133" t="s">
        <v>712</v>
      </c>
      <c r="E251" s="122" t="s">
        <v>723</v>
      </c>
      <c r="F251" s="125" t="s">
        <v>724</v>
      </c>
      <c r="G251" s="1422"/>
      <c r="H251" s="138" t="s">
        <v>125</v>
      </c>
      <c r="I251" s="133" t="s">
        <v>177</v>
      </c>
      <c r="J251" s="222" t="s">
        <v>609</v>
      </c>
      <c r="K251" s="132" t="s">
        <v>434</v>
      </c>
      <c r="L251" s="222" t="s">
        <v>129</v>
      </c>
      <c r="M251" s="259" t="s">
        <v>129</v>
      </c>
      <c r="N251" s="85">
        <v>0</v>
      </c>
      <c r="O251" s="225"/>
    </row>
    <row r="252" spans="1:15" s="4" customFormat="1" ht="38.25" x14ac:dyDescent="0.25">
      <c r="A252" s="82">
        <v>246</v>
      </c>
      <c r="B252" s="133" t="s">
        <v>601</v>
      </c>
      <c r="C252" s="133" t="s">
        <v>664</v>
      </c>
      <c r="D252" s="133" t="s">
        <v>712</v>
      </c>
      <c r="E252" s="122" t="s">
        <v>725</v>
      </c>
      <c r="F252" s="125" t="s">
        <v>726</v>
      </c>
      <c r="G252" s="1422"/>
      <c r="H252" s="138" t="s">
        <v>125</v>
      </c>
      <c r="I252" s="133" t="s">
        <v>177</v>
      </c>
      <c r="J252" s="222" t="s">
        <v>727</v>
      </c>
      <c r="K252" s="132" t="s">
        <v>434</v>
      </c>
      <c r="L252" s="222" t="s">
        <v>126</v>
      </c>
      <c r="M252" s="259" t="s">
        <v>126</v>
      </c>
      <c r="N252" s="85">
        <v>0</v>
      </c>
      <c r="O252" s="225"/>
    </row>
    <row r="253" spans="1:15" s="4" customFormat="1" ht="38.25" x14ac:dyDescent="0.25">
      <c r="A253" s="82">
        <v>247</v>
      </c>
      <c r="B253" s="133" t="s">
        <v>601</v>
      </c>
      <c r="C253" s="133" t="s">
        <v>664</v>
      </c>
      <c r="D253" s="133" t="s">
        <v>712</v>
      </c>
      <c r="E253" s="122" t="s">
        <v>728</v>
      </c>
      <c r="F253" s="125" t="s">
        <v>729</v>
      </c>
      <c r="G253" s="1422"/>
      <c r="H253" s="138" t="s">
        <v>125</v>
      </c>
      <c r="I253" s="133" t="s">
        <v>177</v>
      </c>
      <c r="J253" s="222" t="s">
        <v>730</v>
      </c>
      <c r="K253" s="132" t="s">
        <v>434</v>
      </c>
      <c r="L253" s="222" t="s">
        <v>126</v>
      </c>
      <c r="M253" s="259" t="s">
        <v>126</v>
      </c>
      <c r="N253" s="85">
        <v>0</v>
      </c>
      <c r="O253" s="225"/>
    </row>
    <row r="254" spans="1:15" s="4" customFormat="1" ht="38.25" x14ac:dyDescent="0.25">
      <c r="A254" s="82">
        <v>248</v>
      </c>
      <c r="B254" s="133" t="s">
        <v>601</v>
      </c>
      <c r="C254" s="133" t="s">
        <v>664</v>
      </c>
      <c r="D254" s="133" t="s">
        <v>712</v>
      </c>
      <c r="E254" s="122" t="s">
        <v>731</v>
      </c>
      <c r="F254" s="125" t="s">
        <v>732</v>
      </c>
      <c r="G254" s="1405"/>
      <c r="H254" s="138" t="s">
        <v>125</v>
      </c>
      <c r="I254" s="133" t="s">
        <v>177</v>
      </c>
      <c r="J254" s="222" t="s">
        <v>733</v>
      </c>
      <c r="K254" s="132" t="s">
        <v>434</v>
      </c>
      <c r="L254" s="222" t="s">
        <v>126</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222" t="s">
        <v>126</v>
      </c>
      <c r="M255" s="640" t="s">
        <v>126</v>
      </c>
      <c r="N255" s="226">
        <v>0</v>
      </c>
      <c r="O255" s="225" t="s">
        <v>1684</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222" t="s">
        <v>129</v>
      </c>
      <c r="M256" s="259"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129</v>
      </c>
      <c r="L257" s="222" t="s">
        <v>129</v>
      </c>
      <c r="M257" s="259"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8">
        <v>-17</v>
      </c>
      <c r="L258" s="325">
        <v>-0.32</v>
      </c>
      <c r="M258" s="326">
        <v>-0.32</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272">
        <v>101</v>
      </c>
      <c r="M259" s="313">
        <v>101</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69</v>
      </c>
      <c r="L260" s="272">
        <v>69</v>
      </c>
      <c r="M260" s="313">
        <v>69</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132" t="s">
        <v>129</v>
      </c>
      <c r="L262" s="222" t="s">
        <v>129</v>
      </c>
      <c r="M262" s="259" t="s">
        <v>129</v>
      </c>
      <c r="N262" s="1535">
        <v>0.3</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132" t="s">
        <v>126</v>
      </c>
      <c r="L263" s="222" t="s">
        <v>126</v>
      </c>
      <c r="M263" s="259"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132" t="s">
        <v>129</v>
      </c>
      <c r="L264" s="222" t="s">
        <v>126</v>
      </c>
      <c r="M264" s="259"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132" t="s">
        <v>129</v>
      </c>
      <c r="L265" s="222" t="s">
        <v>129</v>
      </c>
      <c r="M265" s="259" t="s">
        <v>129</v>
      </c>
      <c r="N265" s="1536"/>
      <c r="O265" s="225"/>
    </row>
    <row r="266" spans="1:15" x14ac:dyDescent="0.25">
      <c r="L266" s="1"/>
      <c r="M266" s="309"/>
      <c r="N266" s="468"/>
      <c r="O266" s="642"/>
    </row>
    <row r="267" spans="1:15" x14ac:dyDescent="0.25">
      <c r="L267" s="1"/>
      <c r="M267" s="309"/>
      <c r="N267" s="309"/>
      <c r="O267" s="642"/>
    </row>
    <row r="268" spans="1:15" x14ac:dyDescent="0.25">
      <c r="L268" s="1"/>
      <c r="M268" s="309"/>
      <c r="N268" s="309"/>
      <c r="O268" s="642"/>
    </row>
    <row r="269" spans="1:15" x14ac:dyDescent="0.25">
      <c r="L269" s="1"/>
      <c r="M269" s="309"/>
      <c r="N269" s="309"/>
      <c r="O269" s="642"/>
    </row>
    <row r="270" spans="1:15" x14ac:dyDescent="0.25">
      <c r="L270" s="1"/>
      <c r="M270" s="309"/>
      <c r="N270" s="309"/>
      <c r="O270" s="642"/>
    </row>
    <row r="271" spans="1:15" x14ac:dyDescent="0.25">
      <c r="L271" s="1"/>
      <c r="M271" s="309"/>
      <c r="N271" s="309"/>
      <c r="O271" s="642"/>
    </row>
    <row r="276" spans="14:14" x14ac:dyDescent="0.25">
      <c r="N276"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40D77C48-983B-480F-8C03-1275AEE86452}">
      <formula1>"0%,20%"</formula1>
    </dataValidation>
    <dataValidation type="list" allowBlank="1" showInputMessage="1" showErrorMessage="1" sqref="N131" xr:uid="{4972D46B-DF8F-4AB2-BBA8-6886107EDBA6}">
      <formula1>"0%,30%"</formula1>
    </dataValidation>
    <dataValidation type="list" allowBlank="1" showInputMessage="1" showErrorMessage="1" sqref="N100" xr:uid="{125F6933-9B6F-466D-AD7C-FBF8B87A00FE}">
      <formula1>"0%,20%,39%,50%"</formula1>
    </dataValidation>
    <dataValidation type="whole" allowBlank="1" showInputMessage="1" showErrorMessage="1" sqref="I130 L231 L185:M185 L235:M235 M197 L261:M261 L114:M114 K43 K20 K67:K68 K74:K78 K145 K229:K230 K130:M130 M115" xr:uid="{6757CCDE-0DBE-4213-9EE2-18DBCC2013A1}">
      <formula1>0</formula1>
      <formula2>10000000</formula2>
    </dataValidation>
    <dataValidation type="list" allowBlank="1" showInputMessage="1" showErrorMessage="1" sqref="K147:K149 L114:M114 L94:M97 K45:K56 K218:K221 K178:K183 K169:K176 K98:K101 K244:K249 K251:K255 K196 K232:K234 K152:K160 K223:K224 K214 K216 K226:K228 K163:K166 K103:K112 K114:K115 K135:K138 K140:K143 L178:M179 M115 M140:M143" xr:uid="{2245061A-0726-47A6-9BA5-BAA87DFC8F30}">
      <formula1>"SI,NO,NO APLICA"</formula1>
    </dataValidation>
    <dataValidation type="list" allowBlank="1" showInputMessage="1" showErrorMessage="1" sqref="I129 M7:M9 K184:M184 K167:M167 K87:M92 K150:M150 K69:M69 K144:M144 L45:M55 L152:L155 K35:K37 K57:M57 M18:M19 L163:M163 L65:M65 K129:M129 K21:M21 K262:M265 K186:M194 L223:L224 K256:M257 M23:M24 M223:M225 L236:L238 M231 K161:M161 M236:M244 K7:K9 K63 K18:K19 K59 K11:K16 K71 K73 K23:K33 K94:K97 K177 K250:L250 K231 K213 K215 K217 K225 K65:K66 K39:K41 K236:K242 M11:M16" xr:uid="{89273528-A7F7-49C2-B265-600E6F4AF08D}">
      <formula1>"SI,NO"</formula1>
    </dataValidation>
    <dataValidation type="list" allowBlank="1" showInputMessage="1" showErrorMessage="1" sqref="L98:M98 M159:M160 L135:L139 M100:M101 M134:M139 L101 M154:M155 L103:M113" xr:uid="{B36EEEF0-B03A-4772-8650-817B65A299CF}">
      <formula1>"SI,NO,NO APLICA,VACIO"</formula1>
    </dataValidation>
    <dataValidation type="list" allowBlank="1" showInputMessage="1" showErrorMessage="1" sqref="L36:L37 L39:M41 L63:M63 M156:M158 M152:M153 L251:L255 M180:M183 M59 M217:M221 M73 M66 L166 L99:M99 M245:M255 M196 M25:M33 L232:M234 L147:M149 M169:M177 M71 M35:M37 L157:L160 L181:L183 L213:M216 M121:M128 M198:M211 L169 M226:M228 M164:M166 L141:L142" xr:uid="{654480F4-5ACC-4D51-9715-D9B258B74226}">
      <formula1>"SI,NO,VACIO"</formula1>
    </dataValidation>
  </dataValidations>
  <hyperlinks>
    <hyperlink ref="O35" r:id="rId1" display="https://secretariageneral.gov.co/sites/default/files/instrumentos_gestion_informacion/pgd_v5_2021-2021.pdf" xr:uid="{DE3CBD7D-7295-4775-88F9-2D3C0B8FFD11}"/>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dimension ref="A1:V91"/>
  <sheetViews>
    <sheetView showGridLines="0" topLeftCell="I1" zoomScale="84" zoomScaleNormal="8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ol min="6" max="6" width="20.5703125" style="198" customWidth="1"/>
    <col min="7" max="7" width="11.42578125" style="198" bestFit="1"/>
    <col min="8" max="8" width="13.140625" style="198" bestFit="1" customWidth="1"/>
    <col min="9" max="9" width="12" style="198" customWidth="1"/>
    <col min="10" max="10" width="12.5703125" style="198" bestFit="1" customWidth="1"/>
    <col min="11" max="11" width="23.42578125" style="198" customWidth="1"/>
    <col min="12" max="12" width="27.5703125" style="198" bestFit="1" customWidth="1"/>
    <col min="13" max="14" width="11.42578125" style="198"/>
    <col min="15" max="15" width="13.5703125" style="198" bestFit="1" customWidth="1"/>
    <col min="16" max="16" width="11.42578125" style="24"/>
    <col min="17" max="17" width="34.710937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+'1030 IDPAC Ver.'!N7</f>
        <v>0.4</v>
      </c>
      <c r="Q2" s="301" t="s">
        <v>778</v>
      </c>
      <c r="R2" s="302" t="s">
        <v>1462</v>
      </c>
      <c r="S2" s="302" t="s">
        <v>781</v>
      </c>
      <c r="T2" s="302" t="s">
        <v>1462</v>
      </c>
      <c r="U2" s="302" t="s">
        <v>1129</v>
      </c>
      <c r="V2" s="302" t="s">
        <v>779</v>
      </c>
    </row>
    <row r="3" spans="1:22" ht="24" x14ac:dyDescent="0.25">
      <c r="A3" s="1426"/>
      <c r="B3" s="1429"/>
      <c r="C3" s="1461"/>
      <c r="D3" s="1458"/>
      <c r="E3" s="1447"/>
      <c r="F3" s="1444"/>
      <c r="G3" s="1504"/>
      <c r="H3" s="1507"/>
      <c r="I3" s="1500"/>
      <c r="J3" s="1500"/>
      <c r="K3" s="26" t="s">
        <v>784</v>
      </c>
      <c r="L3" s="26" t="s">
        <v>785</v>
      </c>
      <c r="M3" s="20">
        <v>0.4</v>
      </c>
      <c r="N3" s="162">
        <f>+M3*G2*C2</f>
        <v>3.5999999999999997E-2</v>
      </c>
      <c r="O3" s="163">
        <f>+'1030 IDPAC Ver.'!N11</f>
        <v>0.4</v>
      </c>
      <c r="Q3" s="301" t="s">
        <v>786</v>
      </c>
      <c r="R3" s="302" t="s">
        <v>1260</v>
      </c>
      <c r="S3" s="302" t="s">
        <v>1260</v>
      </c>
      <c r="T3" s="302" t="s">
        <v>1260</v>
      </c>
      <c r="U3" s="302" t="s">
        <v>3333</v>
      </c>
      <c r="V3" s="302" t="s">
        <v>1692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+'1030 IDPAC Ver.'!N17</f>
        <v>0.05</v>
      </c>
      <c r="Q4" s="301" t="s">
        <v>791</v>
      </c>
      <c r="R4" s="302" t="s">
        <v>3241</v>
      </c>
      <c r="S4" s="302" t="s">
        <v>1261</v>
      </c>
      <c r="T4" s="302" t="s">
        <v>3334</v>
      </c>
      <c r="U4" s="302" t="s">
        <v>2259</v>
      </c>
      <c r="V4" s="302" t="s">
        <v>1076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+'1030 IDPAC Ver.'!N20</f>
        <v>0.15</v>
      </c>
      <c r="Q5" s="301" t="s">
        <v>799</v>
      </c>
      <c r="R5" s="301">
        <v>0.23</v>
      </c>
      <c r="S5" s="301">
        <v>0.45</v>
      </c>
      <c r="T5" s="301">
        <v>0.47</v>
      </c>
      <c r="U5" s="301">
        <v>0.69</v>
      </c>
      <c r="V5" s="301">
        <f>+D91</f>
        <v>0.87716261111111105</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+'1030 IDPAC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+'1030 IDPAC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+'1030 IDPAC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+'1030 IDPAC Ver.'!N43</f>
        <v>0.3</v>
      </c>
    </row>
    <row r="11" spans="1:22" ht="15.75"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7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+'1030 IDPAC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+'1030 IDPAC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+'1030 IDPAC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+'1030 IDPAC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0.83124999999999993</v>
      </c>
      <c r="E17" s="1440" t="s">
        <v>821</v>
      </c>
      <c r="F17" s="1443" t="s">
        <v>294</v>
      </c>
      <c r="G17" s="1503">
        <v>0.15</v>
      </c>
      <c r="H17" s="1506">
        <f>+M20</f>
        <v>1</v>
      </c>
      <c r="I17" s="1509">
        <f>+O20</f>
        <v>0.57499999999999996</v>
      </c>
      <c r="J17" s="1512">
        <f>+I17/H17</f>
        <v>0.57499999999999996</v>
      </c>
      <c r="K17" s="25" t="s">
        <v>822</v>
      </c>
      <c r="L17" s="25" t="s">
        <v>804</v>
      </c>
      <c r="M17" s="167">
        <v>0.1</v>
      </c>
      <c r="N17" s="168">
        <f>+M17*G$17*C$17</f>
        <v>8.2500000000000004E-3</v>
      </c>
      <c r="O17" s="169">
        <f>+'1030 IDPAC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+'1030 IDPAC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+'1030 IDPAC Ver.'!N68</f>
        <v>0.42499999999999999</v>
      </c>
    </row>
    <row r="20" spans="1:15" ht="15.75" thickBot="1" x14ac:dyDescent="0.3">
      <c r="A20" s="1441"/>
      <c r="B20" s="1452"/>
      <c r="C20" s="1455"/>
      <c r="D20" s="1458"/>
      <c r="E20" s="1442"/>
      <c r="F20" s="1445"/>
      <c r="G20" s="1505"/>
      <c r="H20" s="1508"/>
      <c r="I20" s="1511"/>
      <c r="J20" s="1514"/>
      <c r="K20" s="97" t="s">
        <v>800</v>
      </c>
      <c r="L20" s="98">
        <f>+O20/M20</f>
        <v>0.57499999999999996</v>
      </c>
      <c r="M20" s="99">
        <f>SUM(M17:M19)</f>
        <v>1</v>
      </c>
      <c r="N20" s="100">
        <f>SUM(N17:N19)</f>
        <v>8.2500000000000004E-2</v>
      </c>
      <c r="O20" s="174">
        <f>+O17+O18+O19</f>
        <v>0.57499999999999996</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+'1030 IDPAC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+'1030 IDPAC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+'1030 IDPAC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+'1030 IDPAC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0.7</v>
      </c>
      <c r="J27" s="1499">
        <f>+I27/H27</f>
        <v>0.7</v>
      </c>
      <c r="K27" s="28" t="s">
        <v>840</v>
      </c>
      <c r="L27" s="28" t="s">
        <v>841</v>
      </c>
      <c r="M27" s="179">
        <v>0.1</v>
      </c>
      <c r="N27" s="180">
        <f>+M27*G$27*C$17</f>
        <v>1.1000000000000003E-2</v>
      </c>
      <c r="O27" s="177">
        <f>+'1030 IDPAC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+'1030 IDPAC Ver.'!N130</f>
        <v>0.3</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+'1030 IDPAC Ver.'!N131</f>
        <v>0.3</v>
      </c>
    </row>
    <row r="30" spans="1:15" ht="15.75" thickBot="1" x14ac:dyDescent="0.3">
      <c r="A30" s="1441"/>
      <c r="B30" s="1452"/>
      <c r="C30" s="1455"/>
      <c r="D30" s="1458"/>
      <c r="E30" s="1442"/>
      <c r="F30" s="1445"/>
      <c r="G30" s="1505"/>
      <c r="H30" s="1508"/>
      <c r="I30" s="1501"/>
      <c r="J30" s="1502"/>
      <c r="K30" s="97" t="s">
        <v>800</v>
      </c>
      <c r="L30" s="98">
        <f>+O30/M30</f>
        <v>0.7</v>
      </c>
      <c r="M30" s="99">
        <f>SUM(M27:M29)</f>
        <v>1</v>
      </c>
      <c r="N30" s="100">
        <f>SUM(N27:N29)</f>
        <v>0.11000000000000001</v>
      </c>
      <c r="O30" s="174">
        <f>+O27+O28+O29</f>
        <v>0.7</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+'1030 IDPAC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+'1030 IDPAC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+'1030 IDPAC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+'1030 IDPAC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+'1030 IDPAC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+'1030 IDPAC Ver.'!N156</f>
        <v>0.05</v>
      </c>
    </row>
    <row r="37" spans="1:15" ht="15.75"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+'1030 IDPAC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+'1030 IDPAC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+'1030 IDPAC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+'1030 IDPAC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+'1030 IDPAC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+'1030 IDPAC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+'1030 IDPAC Ver.'!N255</f>
        <v>0</v>
      </c>
    </row>
    <row r="45" spans="1:15" ht="15.75" thickBot="1" x14ac:dyDescent="0.3">
      <c r="A45" s="1441"/>
      <c r="B45" s="1452"/>
      <c r="C45" s="1455"/>
      <c r="D45" s="1458"/>
      <c r="E45" s="1442"/>
      <c r="F45" s="1445"/>
      <c r="G45" s="1505"/>
      <c r="H45" s="1508"/>
      <c r="I45" s="1501"/>
      <c r="J45" s="1502"/>
      <c r="K45" s="97" t="s">
        <v>800</v>
      </c>
      <c r="L45" s="98">
        <f>+O45/M45</f>
        <v>0.90000000000000013</v>
      </c>
      <c r="M45" s="99">
        <f>SUM(M38:M44)</f>
        <v>0.99999999999999989</v>
      </c>
      <c r="N45" s="100">
        <f>SUM(N38:N41)</f>
        <v>0.11000000000000001</v>
      </c>
      <c r="O45" s="174">
        <f>+O38+O39+O40+O41+O42+O43+O44</f>
        <v>0.9</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+'1030 IDPAC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+'1030 IDPAC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+'1030 IDPAC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+'1030 IDPAC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+'1030 IDPAC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+'1030 IDPAC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+'1030 IDPAC Ver.'!N184</f>
        <v>0.1</v>
      </c>
    </row>
    <row r="53" spans="1:15" ht="15.75"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+'1030 IDPAC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+'1030 IDPAC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+'1030 IDPAC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+'1030 IDPAC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+'1030 IDPAC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+'1030 IDPAC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+'1030 IDPAC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+'1030 IDPAC Ver.'!N193</f>
        <v>0.125</v>
      </c>
    </row>
    <row r="62" spans="1:15" ht="15.75"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0.79975111111111119</v>
      </c>
      <c r="E63" s="1492" t="s">
        <v>133</v>
      </c>
      <c r="F63" s="1443" t="s">
        <v>900</v>
      </c>
      <c r="G63" s="1503">
        <v>0.3</v>
      </c>
      <c r="H63" s="1516">
        <f>+M81</f>
        <v>1</v>
      </c>
      <c r="I63" s="1528">
        <f>+O81</f>
        <v>0.62880000000000003</v>
      </c>
      <c r="J63" s="1519">
        <f>+I63/H63</f>
        <v>0.62880000000000003</v>
      </c>
      <c r="K63" s="28" t="s">
        <v>136</v>
      </c>
      <c r="L63" s="28" t="s">
        <v>804</v>
      </c>
      <c r="M63" s="179">
        <v>0.1</v>
      </c>
      <c r="N63" s="176">
        <f>+M63*G$63*C$63</f>
        <v>3.0000000000000001E-3</v>
      </c>
      <c r="O63" s="177">
        <f>+'1030 IDPAC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+'1030 IDPAC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+'1030 IDPAC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+'1030 IDPAC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+'1030 IDPAC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+'1030 IDPAC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+'1030 IDPAC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+'1030 IDPAC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+'1030 IDPAC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+'1030 IDPAC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+'1030 IDPAC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+'1030 IDPAC Ver.'!N208</f>
        <v>2.86E-2</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+'1030 IDPAC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+'1030 IDPAC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+'1030 IDPAC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+'1030 IDPAC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+'1030 IDPAC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+'1030 IDPAC Ver.'!N223</f>
        <v>0.3</v>
      </c>
    </row>
    <row r="81" spans="1:15" ht="15.75" thickBot="1" x14ac:dyDescent="0.3">
      <c r="A81" s="1441"/>
      <c r="B81" s="1452"/>
      <c r="C81" s="1455"/>
      <c r="D81" s="1490"/>
      <c r="E81" s="1494"/>
      <c r="F81" s="1445"/>
      <c r="G81" s="1505"/>
      <c r="H81" s="1518"/>
      <c r="I81" s="1533"/>
      <c r="J81" s="1531"/>
      <c r="K81" s="97" t="s">
        <v>800</v>
      </c>
      <c r="L81" s="98">
        <f>+O81/M81</f>
        <v>0.62880000000000003</v>
      </c>
      <c r="M81" s="99">
        <f>SUM(M63:M80)</f>
        <v>1</v>
      </c>
      <c r="N81" s="100">
        <f>SUM(N63:N80)</f>
        <v>0.03</v>
      </c>
      <c r="O81" s="174">
        <f>SUM(O63+O64+O65+O66+O67+O68+O69+O70+O71+O72+O73+O74+O75+O76+O77+O78+O79+O80)</f>
        <v>0.62880000000000003</v>
      </c>
    </row>
    <row r="82" spans="1:15" ht="24.75" thickBot="1" x14ac:dyDescent="0.3">
      <c r="A82" s="1441"/>
      <c r="B82" s="1452"/>
      <c r="C82" s="1455"/>
      <c r="D82" s="1490"/>
      <c r="E82" s="184" t="s">
        <v>933</v>
      </c>
      <c r="F82" s="185" t="s">
        <v>934</v>
      </c>
      <c r="G82" s="186">
        <v>0.4</v>
      </c>
      <c r="H82" s="186">
        <f>+M42+M43+M44</f>
        <v>0.44999999999999996</v>
      </c>
      <c r="I82" s="187">
        <f>+O82</f>
        <v>0.35</v>
      </c>
      <c r="J82" s="188">
        <f>+I82/H82</f>
        <v>0.77777777777777779</v>
      </c>
      <c r="K82" s="27" t="s">
        <v>800</v>
      </c>
      <c r="L82" s="14">
        <f>+O82/M82</f>
        <v>0.77777777777777779</v>
      </c>
      <c r="M82" s="15">
        <f>SUM(M42:M44)</f>
        <v>0.44999999999999996</v>
      </c>
      <c r="N82" s="130">
        <f>SUM(N42:N44)</f>
        <v>4.0000000000000008E-2</v>
      </c>
      <c r="O82" s="189">
        <f>SUM(O42+O43+O44)</f>
        <v>0.35</v>
      </c>
    </row>
    <row r="83" spans="1:15" ht="15.75"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+'1030 IDPAC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+'1030 IDPAC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+'1030 IDPAC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+'1030 IDPAC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+'1030 IDPAC Ver.'!N264</f>
        <v>0.3</v>
      </c>
    </row>
    <row r="91" spans="1:15" x14ac:dyDescent="0.25">
      <c r="C91" s="199">
        <v>2022</v>
      </c>
      <c r="D91" s="200">
        <f>+(C2*D2)+(C17*D17)+(C63*D63)+(C85*D85)</f>
        <v>0.87716261111111105</v>
      </c>
      <c r="M91" s="201"/>
      <c r="N91" s="200">
        <f>SUM(N6+N11+N16+N20+N26+N30+N37+N45+N53+N62+N81+N82+N83+N84+N88+N89+N90)</f>
        <v>1.0000000000000002</v>
      </c>
      <c r="O91"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tabColor theme="0"/>
  </sheetPr>
  <dimension ref="A1:P273"/>
  <sheetViews>
    <sheetView zoomScale="60" zoomScaleNormal="6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9.425781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1700</v>
      </c>
      <c r="G2" s="1544"/>
      <c r="H2" s="1544"/>
      <c r="I2" s="1544"/>
      <c r="J2" s="1544"/>
      <c r="K2" s="1544"/>
      <c r="L2" s="1543"/>
      <c r="M2" s="1543"/>
      <c r="N2" s="1543"/>
      <c r="O2" s="1543"/>
    </row>
    <row r="3" spans="1:15" s="24" customFormat="1" ht="18.75" customHeight="1" x14ac:dyDescent="0.25">
      <c r="A3" s="1541" t="s">
        <v>101</v>
      </c>
      <c r="B3" s="1541"/>
      <c r="C3" s="1541"/>
      <c r="D3" s="1541"/>
      <c r="E3" s="1541"/>
      <c r="F3" s="1544">
        <v>1031</v>
      </c>
      <c r="G3" s="1544"/>
      <c r="H3" s="1544"/>
      <c r="I3" s="1544"/>
      <c r="J3" s="1544"/>
      <c r="K3" s="1544"/>
      <c r="L3" s="1543"/>
      <c r="M3" s="1543"/>
      <c r="N3" s="1543"/>
      <c r="O3" s="1543"/>
    </row>
    <row r="4" spans="1:15" s="24" customFormat="1" ht="18.75" customHeight="1" x14ac:dyDescent="0.25">
      <c r="A4" s="1541" t="s">
        <v>102</v>
      </c>
      <c r="B4" s="1541"/>
      <c r="C4" s="1541"/>
      <c r="D4" s="1541"/>
      <c r="E4" s="1541"/>
      <c r="F4" s="1544" t="s">
        <v>35</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63" t="s">
        <v>126</v>
      </c>
      <c r="L7" s="223" t="s">
        <v>125</v>
      </c>
      <c r="M7" s="133" t="s">
        <v>126</v>
      </c>
      <c r="N7" s="1537">
        <v>0.4</v>
      </c>
      <c r="O7" s="225" t="s">
        <v>3335</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3" t="s">
        <v>129</v>
      </c>
      <c r="N8" s="1538"/>
      <c r="O8" s="225" t="s">
        <v>3336</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3" t="s">
        <v>126</v>
      </c>
      <c r="N9" s="85">
        <v>0</v>
      </c>
      <c r="O9" s="225" t="s">
        <v>3337</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126</v>
      </c>
      <c r="L11" s="223" t="s">
        <v>125</v>
      </c>
      <c r="M11" s="133" t="s">
        <v>126</v>
      </c>
      <c r="N11" s="1606">
        <v>0.2</v>
      </c>
      <c r="O11" s="225" t="s">
        <v>3338</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129</v>
      </c>
      <c r="L12" s="223" t="s">
        <v>125</v>
      </c>
      <c r="M12" s="133" t="s">
        <v>129</v>
      </c>
      <c r="N12" s="1607"/>
      <c r="O12" s="225" t="s">
        <v>3339</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3" t="s">
        <v>126</v>
      </c>
      <c r="N13" s="85">
        <v>0</v>
      </c>
      <c r="O13" s="225" t="s">
        <v>3340</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3"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3"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3"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3" t="s">
        <v>129</v>
      </c>
      <c r="N18" s="85">
        <v>0</v>
      </c>
      <c r="O18" s="225" t="s">
        <v>3341</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3"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362">
        <v>3</v>
      </c>
      <c r="N20" s="226">
        <v>0.15</v>
      </c>
      <c r="O20" s="225" t="s">
        <v>3342</v>
      </c>
    </row>
    <row r="21" spans="1:15" s="4" customFormat="1" ht="63.75"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3" t="s">
        <v>129</v>
      </c>
      <c r="N21" s="226">
        <v>0.1</v>
      </c>
      <c r="O21" s="230" t="s">
        <v>3343</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57" t="s">
        <v>3344</v>
      </c>
      <c r="L22" s="223" t="s">
        <v>125</v>
      </c>
      <c r="M22" s="133" t="s">
        <v>3344</v>
      </c>
      <c r="N22" s="85">
        <v>0</v>
      </c>
      <c r="O22" s="225"/>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63" t="s">
        <v>126</v>
      </c>
      <c r="L23" s="223" t="s">
        <v>125</v>
      </c>
      <c r="M23" s="133" t="s">
        <v>126</v>
      </c>
      <c r="N23" s="85">
        <v>0</v>
      </c>
      <c r="O23" s="225" t="s">
        <v>3345</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3" t="s">
        <v>129</v>
      </c>
      <c r="N24" s="85">
        <v>0</v>
      </c>
      <c r="O24" s="225" t="s">
        <v>3346</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129</v>
      </c>
      <c r="L25" s="223" t="s">
        <v>125</v>
      </c>
      <c r="M25" s="133" t="s">
        <v>129</v>
      </c>
      <c r="N25" s="229">
        <v>0</v>
      </c>
      <c r="O25" s="230" t="s">
        <v>3347</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3" t="s">
        <v>129</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3"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3" t="s">
        <v>129</v>
      </c>
      <c r="N28" s="85">
        <v>0</v>
      </c>
      <c r="O28" s="225" t="s">
        <v>3348</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129</v>
      </c>
      <c r="L29" s="223" t="s">
        <v>125</v>
      </c>
      <c r="M29" s="133" t="s">
        <v>129</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3"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3"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3" t="s">
        <v>129</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3"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203</v>
      </c>
      <c r="L34" s="223" t="s">
        <v>125</v>
      </c>
      <c r="M34" s="45" t="s">
        <v>203</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3" t="s">
        <v>129</v>
      </c>
      <c r="N35" s="85">
        <v>0</v>
      </c>
      <c r="O35" s="307" t="s">
        <v>3349</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129</v>
      </c>
      <c r="L36" s="141" t="s">
        <v>126</v>
      </c>
      <c r="M36" s="133" t="s">
        <v>129</v>
      </c>
      <c r="N36" s="226">
        <v>0.2</v>
      </c>
      <c r="O36" s="225" t="s">
        <v>3350</v>
      </c>
    </row>
    <row r="37" spans="1:15" s="4" customFormat="1" ht="76.5"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3" t="s">
        <v>129</v>
      </c>
      <c r="N37" s="232">
        <v>0</v>
      </c>
      <c r="O37" s="225" t="s">
        <v>3351</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0.4</v>
      </c>
      <c r="O38" s="225"/>
    </row>
    <row r="39" spans="1:15" s="4" customFormat="1" ht="51"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3" t="s">
        <v>129</v>
      </c>
      <c r="N39" s="85">
        <v>0</v>
      </c>
      <c r="O39" s="225" t="s">
        <v>3352</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63" t="s">
        <v>129</v>
      </c>
      <c r="L40" s="141" t="s">
        <v>129</v>
      </c>
      <c r="M40" s="133" t="s">
        <v>129</v>
      </c>
      <c r="N40" s="85">
        <v>0</v>
      </c>
      <c r="O40" s="225" t="s">
        <v>3353</v>
      </c>
    </row>
    <row r="41" spans="1:15" s="4" customFormat="1" ht="76.5" x14ac:dyDescent="0.25">
      <c r="A41" s="82">
        <v>35</v>
      </c>
      <c r="B41" s="133" t="s">
        <v>120</v>
      </c>
      <c r="C41" s="133" t="s">
        <v>161</v>
      </c>
      <c r="D41" s="133" t="s">
        <v>149</v>
      </c>
      <c r="E41" s="122" t="s">
        <v>218</v>
      </c>
      <c r="F41" s="125" t="s">
        <v>219</v>
      </c>
      <c r="G41" s="1422"/>
      <c r="H41" s="138" t="s">
        <v>125</v>
      </c>
      <c r="I41" s="133" t="s">
        <v>177</v>
      </c>
      <c r="J41" s="222" t="s">
        <v>146</v>
      </c>
      <c r="K41" s="63" t="s">
        <v>126</v>
      </c>
      <c r="L41" s="141" t="s">
        <v>129</v>
      </c>
      <c r="M41" s="133" t="s">
        <v>129</v>
      </c>
      <c r="N41" s="85">
        <v>0</v>
      </c>
      <c r="O41" s="225" t="s">
        <v>3354</v>
      </c>
    </row>
    <row r="42" spans="1:15" s="4" customFormat="1" ht="114.75" x14ac:dyDescent="0.25">
      <c r="A42" s="82">
        <v>36</v>
      </c>
      <c r="B42" s="133" t="s">
        <v>120</v>
      </c>
      <c r="C42" s="133" t="s">
        <v>161</v>
      </c>
      <c r="D42" s="133" t="s">
        <v>149</v>
      </c>
      <c r="E42" s="122" t="s">
        <v>221</v>
      </c>
      <c r="F42" s="125" t="s">
        <v>222</v>
      </c>
      <c r="G42" s="1405"/>
      <c r="H42" s="138" t="s">
        <v>125</v>
      </c>
      <c r="I42" s="133" t="s">
        <v>166</v>
      </c>
      <c r="J42" s="222" t="s">
        <v>223</v>
      </c>
      <c r="K42" s="12" t="s">
        <v>3355</v>
      </c>
      <c r="L42" s="233" t="s">
        <v>3356</v>
      </c>
      <c r="M42" s="108" t="s">
        <v>1848</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14</v>
      </c>
      <c r="L43" s="235">
        <v>24</v>
      </c>
      <c r="M43" s="362">
        <v>24</v>
      </c>
      <c r="N43" s="236">
        <v>0.3</v>
      </c>
      <c r="O43" s="225" t="s">
        <v>3357</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144" t="s">
        <v>129</v>
      </c>
      <c r="M45" s="108"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144" t="s">
        <v>129</v>
      </c>
      <c r="M46" s="108"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129</v>
      </c>
      <c r="L47" s="144" t="s">
        <v>129</v>
      </c>
      <c r="M47" s="108"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129</v>
      </c>
      <c r="L48" s="144" t="s">
        <v>129</v>
      </c>
      <c r="M48" s="108"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126</v>
      </c>
      <c r="L49" s="144" t="s">
        <v>126</v>
      </c>
      <c r="M49" s="108"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126</v>
      </c>
      <c r="L50" s="144" t="s">
        <v>126</v>
      </c>
      <c r="M50" s="108"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129</v>
      </c>
      <c r="L51" s="144" t="s">
        <v>129</v>
      </c>
      <c r="M51" s="108"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434</v>
      </c>
      <c r="L52" s="144" t="s">
        <v>126</v>
      </c>
      <c r="M52" s="108"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126</v>
      </c>
      <c r="L53" s="144" t="s">
        <v>126</v>
      </c>
      <c r="M53" s="108" t="s">
        <v>126</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144" t="s">
        <v>126</v>
      </c>
      <c r="M54" s="108"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144" t="s">
        <v>126</v>
      </c>
      <c r="M55" s="108"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608" t="s">
        <v>407</v>
      </c>
      <c r="M56" s="108" t="s">
        <v>407</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3" t="s">
        <v>129</v>
      </c>
      <c r="N57" s="236">
        <v>0.1</v>
      </c>
      <c r="O57" s="225" t="s">
        <v>3358</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3359</v>
      </c>
      <c r="L58" s="223" t="s">
        <v>125</v>
      </c>
      <c r="M58" s="108" t="s">
        <v>3360</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3"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31">
        <v>1</v>
      </c>
      <c r="L60" s="237">
        <v>0.56999999999999995</v>
      </c>
      <c r="M60" s="477">
        <v>0.56999999999999995</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59">
        <v>0.82</v>
      </c>
      <c r="L61" s="237">
        <v>0.56999999999999995</v>
      </c>
      <c r="M61" s="477">
        <v>0.56999999999999995</v>
      </c>
      <c r="N61" s="239">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t="s">
        <v>3361</v>
      </c>
      <c r="L62" s="223" t="s">
        <v>125</v>
      </c>
      <c r="M62" s="108" t="s">
        <v>3362</v>
      </c>
      <c r="N62" s="85">
        <v>0</v>
      </c>
      <c r="O62" s="225" t="s">
        <v>3362</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3" t="s">
        <v>129</v>
      </c>
      <c r="N63" s="236">
        <v>0.3</v>
      </c>
      <c r="O63" s="225"/>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2132</v>
      </c>
      <c r="L64" s="223" t="s">
        <v>125</v>
      </c>
      <c r="M64" s="108" t="s">
        <v>2132</v>
      </c>
      <c r="N64" s="85">
        <v>0</v>
      </c>
      <c r="O64" s="225" t="s">
        <v>3350</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3" t="s">
        <v>129</v>
      </c>
      <c r="N65" s="236">
        <v>0.1</v>
      </c>
      <c r="O65" s="225" t="s">
        <v>3363</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3" t="s">
        <v>129</v>
      </c>
      <c r="N66" s="236">
        <v>0.05</v>
      </c>
      <c r="O66" s="282" t="s">
        <v>3364</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22</v>
      </c>
      <c r="L67" s="235">
        <v>22</v>
      </c>
      <c r="M67" s="643">
        <v>22</v>
      </c>
      <c r="N67" s="85">
        <v>0</v>
      </c>
      <c r="O67" s="225" t="s">
        <v>3365</v>
      </c>
    </row>
    <row r="68" spans="1:15" s="4" customFormat="1" ht="178.5" x14ac:dyDescent="0.25">
      <c r="A68" s="82">
        <v>62</v>
      </c>
      <c r="B68" s="133" t="s">
        <v>293</v>
      </c>
      <c r="C68" s="133" t="s">
        <v>294</v>
      </c>
      <c r="D68" s="133" t="s">
        <v>300</v>
      </c>
      <c r="E68" s="122">
        <v>21</v>
      </c>
      <c r="F68" s="125" t="s">
        <v>302</v>
      </c>
      <c r="G68" s="140">
        <v>15</v>
      </c>
      <c r="H68" s="139">
        <v>0.85</v>
      </c>
      <c r="I68" s="133" t="s">
        <v>159</v>
      </c>
      <c r="J68" s="222">
        <v>13</v>
      </c>
      <c r="K68" s="45">
        <v>10</v>
      </c>
      <c r="L68" s="235">
        <v>11</v>
      </c>
      <c r="M68" s="362">
        <v>6</v>
      </c>
      <c r="N68" s="236">
        <v>0.23181818181818178</v>
      </c>
      <c r="O68" s="225" t="s">
        <v>3366</v>
      </c>
    </row>
    <row r="69" spans="1:15" s="4" customFormat="1" ht="89.2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3" t="s">
        <v>129</v>
      </c>
      <c r="N69" s="236">
        <v>0.1</v>
      </c>
      <c r="O69" s="225" t="s">
        <v>3367</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3368</v>
      </c>
      <c r="L70" s="223" t="s">
        <v>125</v>
      </c>
      <c r="M70" s="133" t="s">
        <v>3368</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3" t="s">
        <v>129</v>
      </c>
      <c r="N71" s="236">
        <v>0.05</v>
      </c>
      <c r="O71" s="225" t="s">
        <v>3369</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3370</v>
      </c>
      <c r="L72" s="223" t="s">
        <v>125</v>
      </c>
      <c r="M72" s="108" t="s">
        <v>3370</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3" t="s">
        <v>129</v>
      </c>
      <c r="N73" s="236">
        <v>0.05</v>
      </c>
      <c r="O73" s="282" t="s">
        <v>3364</v>
      </c>
    </row>
    <row r="74" spans="1:15" s="4" customFormat="1" ht="51" x14ac:dyDescent="0.25">
      <c r="A74" s="82">
        <v>68</v>
      </c>
      <c r="B74" s="133" t="s">
        <v>293</v>
      </c>
      <c r="C74" s="133" t="s">
        <v>304</v>
      </c>
      <c r="D74" s="133" t="s">
        <v>295</v>
      </c>
      <c r="E74" s="122">
        <v>25</v>
      </c>
      <c r="F74" s="125" t="s">
        <v>316</v>
      </c>
      <c r="G74" s="140" t="s">
        <v>125</v>
      </c>
      <c r="H74" s="138" t="s">
        <v>125</v>
      </c>
      <c r="I74" s="133" t="s">
        <v>159</v>
      </c>
      <c r="J74" s="222">
        <v>11</v>
      </c>
      <c r="K74" s="45">
        <v>5</v>
      </c>
      <c r="L74" s="235">
        <v>4</v>
      </c>
      <c r="M74" s="362">
        <v>4</v>
      </c>
      <c r="N74" s="85">
        <v>0</v>
      </c>
      <c r="O74" s="225" t="s">
        <v>3371</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35">
        <v>0</v>
      </c>
      <c r="M75" s="362">
        <v>0</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184</v>
      </c>
      <c r="L76" s="235">
        <v>272</v>
      </c>
      <c r="M76" s="362">
        <v>272</v>
      </c>
      <c r="N76" s="85">
        <v>0</v>
      </c>
      <c r="O76" s="225" t="s">
        <v>3372</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4369</v>
      </c>
      <c r="L77" s="235">
        <v>5558</v>
      </c>
      <c r="M77" s="362">
        <v>5558</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52</v>
      </c>
      <c r="L78" s="261">
        <v>516718</v>
      </c>
      <c r="M78" s="379">
        <v>516718</v>
      </c>
      <c r="N78" s="85">
        <v>0</v>
      </c>
      <c r="O78" s="225" t="s">
        <v>3373</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v>12</v>
      </c>
      <c r="L79" s="235">
        <v>25</v>
      </c>
      <c r="M79" s="362">
        <v>27</v>
      </c>
      <c r="N79" s="85">
        <v>0</v>
      </c>
      <c r="O79" s="225" t="s">
        <v>3374</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280</v>
      </c>
      <c r="L80" s="235">
        <v>546</v>
      </c>
      <c r="M80" s="362">
        <v>546</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235">
        <v>0</v>
      </c>
      <c r="M81" s="379">
        <v>0</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3375</v>
      </c>
      <c r="L82" s="144" t="s">
        <v>3376</v>
      </c>
      <c r="M82" s="48" t="s">
        <v>3375</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6">
        <v>0.54</v>
      </c>
      <c r="L83" s="148">
        <v>0.61</v>
      </c>
      <c r="M83" s="46">
        <v>0.61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144" t="s">
        <v>3377</v>
      </c>
      <c r="M84" s="108"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6">
        <v>0.18</v>
      </c>
      <c r="L85" s="148">
        <v>0.22</v>
      </c>
      <c r="M85" s="382">
        <v>0.22</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44" t="s">
        <v>129</v>
      </c>
      <c r="M87" s="385" t="s">
        <v>129</v>
      </c>
      <c r="N87" s="85">
        <v>0</v>
      </c>
      <c r="O87" s="225" t="s">
        <v>3378</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44" t="s">
        <v>126</v>
      </c>
      <c r="M88" s="38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44" t="s">
        <v>126</v>
      </c>
      <c r="M89" s="38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44" t="s">
        <v>126</v>
      </c>
      <c r="M90" s="38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44" t="s">
        <v>126</v>
      </c>
      <c r="M91" s="38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44" t="s">
        <v>126</v>
      </c>
      <c r="M92" s="38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44" t="s">
        <v>129</v>
      </c>
      <c r="M94" s="385" t="s">
        <v>129</v>
      </c>
      <c r="N94" s="85">
        <v>0</v>
      </c>
      <c r="O94" s="225" t="s">
        <v>3379</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44" t="s">
        <v>434</v>
      </c>
      <c r="M95" s="38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44" t="s">
        <v>434</v>
      </c>
      <c r="M96" s="38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44" t="s">
        <v>129</v>
      </c>
      <c r="M97" s="38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38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3" t="s">
        <v>129</v>
      </c>
      <c r="N99" s="85">
        <v>0</v>
      </c>
      <c r="O99" s="225" t="s">
        <v>3380</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t="s">
        <v>407</v>
      </c>
      <c r="M100" s="385" t="s">
        <v>129</v>
      </c>
      <c r="N100" s="236">
        <v>0.5</v>
      </c>
      <c r="O100" s="225" t="s">
        <v>3381</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126</v>
      </c>
      <c r="L101" s="244" t="s">
        <v>126</v>
      </c>
      <c r="M101" s="385" t="s">
        <v>434</v>
      </c>
      <c r="N101" s="85">
        <v>0</v>
      </c>
      <c r="O101" s="225" t="s">
        <v>3382</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5"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434</v>
      </c>
      <c r="L103" s="244" t="s">
        <v>434</v>
      </c>
      <c r="M103" s="385"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434</v>
      </c>
      <c r="L104" s="244" t="s">
        <v>434</v>
      </c>
      <c r="M104" s="385"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434</v>
      </c>
      <c r="L105" s="244" t="s">
        <v>434</v>
      </c>
      <c r="M105" s="385"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434</v>
      </c>
      <c r="L106" s="244" t="s">
        <v>434</v>
      </c>
      <c r="M106" s="385"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434</v>
      </c>
      <c r="L107" s="244" t="s">
        <v>434</v>
      </c>
      <c r="M107" s="385"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44" t="s">
        <v>434</v>
      </c>
      <c r="M108" s="385"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434</v>
      </c>
      <c r="L109" s="244" t="s">
        <v>434</v>
      </c>
      <c r="M109" s="385"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434</v>
      </c>
      <c r="L110" s="244" t="s">
        <v>434</v>
      </c>
      <c r="M110" s="385"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434</v>
      </c>
      <c r="L111" s="244" t="s">
        <v>434</v>
      </c>
      <c r="M111" s="385"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434</v>
      </c>
      <c r="L112" s="244" t="s">
        <v>434</v>
      </c>
      <c r="M112" s="385"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434</v>
      </c>
      <c r="M113" s="385"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5" t="s">
        <v>434</v>
      </c>
      <c r="L114" s="244" t="s">
        <v>434</v>
      </c>
      <c r="M114" s="385"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t="s">
        <v>125</v>
      </c>
      <c r="M115" s="385"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144">
        <v>4</v>
      </c>
      <c r="M116" s="108">
        <v>4</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144">
        <v>0</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144" t="s">
        <v>407</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144">
        <v>0</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108"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144" t="s">
        <v>407</v>
      </c>
      <c r="M122" s="108"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144" t="s">
        <v>407</v>
      </c>
      <c r="M123" s="108"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144" t="s">
        <v>407</v>
      </c>
      <c r="M124" s="108"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144" t="s">
        <v>407</v>
      </c>
      <c r="M125" s="108"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144" t="s">
        <v>407</v>
      </c>
      <c r="M126" s="108"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108"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108"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127" t="s">
        <v>129</v>
      </c>
      <c r="N129" s="250">
        <v>0.1</v>
      </c>
      <c r="O129" s="225" t="s">
        <v>3383</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4</v>
      </c>
      <c r="L130" s="253">
        <v>7</v>
      </c>
      <c r="M130" s="252">
        <v>6</v>
      </c>
      <c r="N130" s="255">
        <v>0.16363636363636361</v>
      </c>
      <c r="O130" s="644" t="s">
        <v>3384</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5">
        <v>12</v>
      </c>
      <c r="L131" s="235">
        <v>25</v>
      </c>
      <c r="M131" s="362">
        <v>27</v>
      </c>
      <c r="N131" s="256">
        <v>0.3</v>
      </c>
      <c r="O131" s="225" t="s">
        <v>3374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280</v>
      </c>
      <c r="L132" s="235">
        <v>546</v>
      </c>
      <c r="M132" s="362">
        <v>546</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484">
        <v>0</v>
      </c>
      <c r="M133" s="645">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434</v>
      </c>
      <c r="L134" s="246" t="s">
        <v>135</v>
      </c>
      <c r="M134" s="133" t="s">
        <v>434</v>
      </c>
      <c r="N134" s="226">
        <v>0</v>
      </c>
      <c r="O134" s="225" t="s">
        <v>3385</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434</v>
      </c>
      <c r="M135" s="133" t="s">
        <v>434</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434</v>
      </c>
      <c r="L136" s="141" t="s">
        <v>434</v>
      </c>
      <c r="M136" s="133" t="s">
        <v>434</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434</v>
      </c>
      <c r="L137" s="141" t="s">
        <v>434</v>
      </c>
      <c r="M137" s="133" t="s">
        <v>434</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434</v>
      </c>
      <c r="L138" s="141" t="s">
        <v>434</v>
      </c>
      <c r="M138" s="133" t="s">
        <v>434</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434</v>
      </c>
      <c r="M139" s="133" t="s">
        <v>434</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133"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63" t="s">
        <v>434</v>
      </c>
      <c r="L141" s="244" t="s">
        <v>407</v>
      </c>
      <c r="M141" s="133"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63" t="s">
        <v>434</v>
      </c>
      <c r="L142" s="244" t="s">
        <v>407</v>
      </c>
      <c r="M142" s="133"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133"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126</v>
      </c>
      <c r="L144" s="244" t="s">
        <v>126</v>
      </c>
      <c r="M144" s="385" t="s">
        <v>126</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63" t="s">
        <v>434</v>
      </c>
      <c r="L145" s="257">
        <v>0</v>
      </c>
      <c r="M145" s="133" t="s">
        <v>407</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434</v>
      </c>
      <c r="L147" s="246" t="s">
        <v>407</v>
      </c>
      <c r="M147" s="387" t="s">
        <v>407</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63" t="s">
        <v>434</v>
      </c>
      <c r="L148" s="246" t="s">
        <v>407</v>
      </c>
      <c r="M148" s="387" t="s">
        <v>407</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246" t="s">
        <v>407</v>
      </c>
      <c r="M149" s="387" t="s">
        <v>407</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126</v>
      </c>
      <c r="L150" s="244" t="s">
        <v>126</v>
      </c>
      <c r="M150" s="385" t="s">
        <v>126</v>
      </c>
      <c r="N150" s="226">
        <v>0</v>
      </c>
      <c r="O150" s="225" t="s">
        <v>3386</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5" t="s">
        <v>434</v>
      </c>
      <c r="L151" s="223" t="s">
        <v>125</v>
      </c>
      <c r="M151" s="387"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434</v>
      </c>
      <c r="L152" s="246" t="s">
        <v>407</v>
      </c>
      <c r="M152" s="387" t="s">
        <v>407</v>
      </c>
      <c r="N152" s="226">
        <v>0</v>
      </c>
      <c r="O152" s="225" t="s">
        <v>3387</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434</v>
      </c>
      <c r="L153" s="246" t="s">
        <v>407</v>
      </c>
      <c r="M153" s="38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434</v>
      </c>
      <c r="L154" s="246" t="s">
        <v>407</v>
      </c>
      <c r="M154" s="38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434</v>
      </c>
      <c r="L155" s="246" t="s">
        <v>407</v>
      </c>
      <c r="M155" s="387"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434</v>
      </c>
      <c r="L156" s="246" t="s">
        <v>135</v>
      </c>
      <c r="M156" s="387"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434</v>
      </c>
      <c r="L157" s="246" t="s">
        <v>407</v>
      </c>
      <c r="M157" s="387" t="s">
        <v>407</v>
      </c>
      <c r="N157" s="85">
        <v>0</v>
      </c>
      <c r="O157" s="225" t="s">
        <v>3388</v>
      </c>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434</v>
      </c>
      <c r="L158" s="246" t="s">
        <v>407</v>
      </c>
      <c r="M158" s="387"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434</v>
      </c>
      <c r="L159" s="246" t="s">
        <v>407</v>
      </c>
      <c r="M159" s="387"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434</v>
      </c>
      <c r="L160" s="246" t="s">
        <v>407</v>
      </c>
      <c r="M160" s="38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126</v>
      </c>
      <c r="L161" s="244" t="s">
        <v>126</v>
      </c>
      <c r="M161" s="385" t="s">
        <v>126</v>
      </c>
      <c r="N161" s="226">
        <v>0</v>
      </c>
      <c r="O161" s="225" t="s">
        <v>3389</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63" t="s">
        <v>126</v>
      </c>
      <c r="L162" s="223" t="s">
        <v>125</v>
      </c>
      <c r="M162" s="387" t="s">
        <v>407</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126</v>
      </c>
      <c r="L163" s="244" t="s">
        <v>126</v>
      </c>
      <c r="M163" s="387" t="s">
        <v>126</v>
      </c>
      <c r="N163" s="85">
        <v>0</v>
      </c>
      <c r="O163" s="225" t="s">
        <v>3390</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126</v>
      </c>
      <c r="L164" s="223" t="s">
        <v>125</v>
      </c>
      <c r="M164" s="387" t="s">
        <v>407</v>
      </c>
      <c r="N164" s="226">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63" t="s">
        <v>126</v>
      </c>
      <c r="L165" s="223" t="s">
        <v>125</v>
      </c>
      <c r="M165" s="387" t="s">
        <v>407</v>
      </c>
      <c r="N165" s="226">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434</v>
      </c>
      <c r="L166" s="246" t="s">
        <v>407</v>
      </c>
      <c r="M166" s="387" t="s">
        <v>407</v>
      </c>
      <c r="N166" s="226">
        <v>0</v>
      </c>
      <c r="O166" s="225"/>
    </row>
    <row r="167" spans="1:15" s="4" customFormat="1" ht="114.75" x14ac:dyDescent="0.25">
      <c r="A167" s="82">
        <v>161</v>
      </c>
      <c r="B167" s="133" t="s">
        <v>293</v>
      </c>
      <c r="C167" s="133" t="s">
        <v>542</v>
      </c>
      <c r="D167" s="133" t="s">
        <v>295</v>
      </c>
      <c r="E167" s="122">
        <v>55</v>
      </c>
      <c r="F167" s="125" t="s">
        <v>543</v>
      </c>
      <c r="G167" s="140">
        <v>34</v>
      </c>
      <c r="H167" s="139">
        <v>0.1</v>
      </c>
      <c r="I167" s="133" t="s">
        <v>124</v>
      </c>
      <c r="J167" s="141">
        <v>47</v>
      </c>
      <c r="K167" s="63" t="s">
        <v>126</v>
      </c>
      <c r="L167" s="244" t="s">
        <v>126</v>
      </c>
      <c r="M167" s="385" t="s">
        <v>126</v>
      </c>
      <c r="N167" s="226">
        <v>0</v>
      </c>
      <c r="O167" s="225" t="s">
        <v>3391</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 t="s">
        <v>434</v>
      </c>
      <c r="L168" s="223" t="s">
        <v>125</v>
      </c>
      <c r="M168" s="387" t="s">
        <v>407</v>
      </c>
      <c r="N168" s="85">
        <v>0</v>
      </c>
      <c r="O168" s="225" t="s">
        <v>3392</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434</v>
      </c>
      <c r="L169" s="246" t="s">
        <v>407</v>
      </c>
      <c r="M169" s="38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434</v>
      </c>
      <c r="L170" s="223" t="s">
        <v>125</v>
      </c>
      <c r="M170" s="387"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434</v>
      </c>
      <c r="L171" s="223" t="s">
        <v>125</v>
      </c>
      <c r="M171" s="387"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434</v>
      </c>
      <c r="L172" s="223" t="s">
        <v>125</v>
      </c>
      <c r="M172" s="387"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434</v>
      </c>
      <c r="L173" s="223" t="s">
        <v>125</v>
      </c>
      <c r="M173" s="387"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434</v>
      </c>
      <c r="L174" s="223" t="s">
        <v>125</v>
      </c>
      <c r="M174" s="387"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434</v>
      </c>
      <c r="L175" s="223" t="s">
        <v>125</v>
      </c>
      <c r="M175" s="387"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434</v>
      </c>
      <c r="L176" s="223" t="s">
        <v>125</v>
      </c>
      <c r="M176" s="38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434</v>
      </c>
      <c r="L177" s="246" t="s">
        <v>135</v>
      </c>
      <c r="M177" s="122" t="s">
        <v>407</v>
      </c>
      <c r="N177" s="229">
        <v>0</v>
      </c>
      <c r="O177" s="230" t="s">
        <v>3393</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434</v>
      </c>
      <c r="L178" s="244" t="s">
        <v>434</v>
      </c>
      <c r="M178" s="122"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434</v>
      </c>
      <c r="L179" s="244" t="s">
        <v>434</v>
      </c>
      <c r="M179" s="122"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434</v>
      </c>
      <c r="L180" s="246" t="s">
        <v>135</v>
      </c>
      <c r="M180" s="122"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434</v>
      </c>
      <c r="L181" s="246" t="s">
        <v>407</v>
      </c>
      <c r="M181" s="122"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434</v>
      </c>
      <c r="L182" s="246" t="s">
        <v>407</v>
      </c>
      <c r="M182" s="122"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434</v>
      </c>
      <c r="L183" s="246" t="s">
        <v>407</v>
      </c>
      <c r="M183" s="122"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434</v>
      </c>
      <c r="L184" s="246" t="s">
        <v>129</v>
      </c>
      <c r="M184" s="385" t="s">
        <v>129</v>
      </c>
      <c r="N184" s="226">
        <v>0.1</v>
      </c>
      <c r="O184" s="225" t="s">
        <v>3394</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126</v>
      </c>
      <c r="L186" s="244" t="s">
        <v>126</v>
      </c>
      <c r="M186" s="385" t="s">
        <v>126</v>
      </c>
      <c r="N186" s="226">
        <v>0</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385" t="s">
        <v>129</v>
      </c>
      <c r="N187" s="661">
        <v>0.125</v>
      </c>
      <c r="O187" s="225" t="s">
        <v>3395</v>
      </c>
    </row>
    <row r="188" spans="1:15" s="4" customFormat="1" ht="76.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385" t="s">
        <v>129</v>
      </c>
      <c r="N188" s="661">
        <v>0.125</v>
      </c>
      <c r="O188" s="225" t="s">
        <v>3396</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385" t="s">
        <v>129</v>
      </c>
      <c r="N189" s="661">
        <v>0.125</v>
      </c>
      <c r="O189" s="225" t="s">
        <v>3397</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385" t="s">
        <v>129</v>
      </c>
      <c r="N190" s="661">
        <v>0.125</v>
      </c>
      <c r="O190" s="225" t="s">
        <v>3398</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126</v>
      </c>
      <c r="L191" s="244" t="s">
        <v>126</v>
      </c>
      <c r="M191" s="385" t="s">
        <v>126</v>
      </c>
      <c r="N191" s="226">
        <v>0</v>
      </c>
      <c r="O191" s="84" t="s">
        <v>3399</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126</v>
      </c>
      <c r="L192" s="244" t="s">
        <v>126</v>
      </c>
      <c r="M192" s="385" t="s">
        <v>126</v>
      </c>
      <c r="N192" s="226">
        <v>0</v>
      </c>
      <c r="O192" s="84" t="s">
        <v>3399</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126</v>
      </c>
      <c r="L193" s="244" t="s">
        <v>126</v>
      </c>
      <c r="M193" s="385" t="s">
        <v>126</v>
      </c>
      <c r="N193" s="226">
        <v>0</v>
      </c>
      <c r="O193" s="84" t="s">
        <v>3399</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244" t="s">
        <v>126</v>
      </c>
      <c r="M194" s="385" t="s">
        <v>126</v>
      </c>
      <c r="N194" s="226">
        <v>0</v>
      </c>
      <c r="O194" s="225" t="s">
        <v>3400</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63" t="s">
        <v>434</v>
      </c>
      <c r="L195" s="223" t="s">
        <v>125</v>
      </c>
      <c r="M195" s="387"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38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38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38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38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38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38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387" t="s">
        <v>129</v>
      </c>
      <c r="N202" s="661">
        <v>2.86E-2</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387" t="s">
        <v>129</v>
      </c>
      <c r="N203" s="661">
        <v>2.86E-2</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38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387" t="s">
        <v>129</v>
      </c>
      <c r="N205" s="661">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387" t="s">
        <v>129</v>
      </c>
      <c r="N206" s="661">
        <v>2.86E-2</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38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38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38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38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3" t="s">
        <v>3401</v>
      </c>
      <c r="L212" s="223" t="s">
        <v>125</v>
      </c>
      <c r="M212" s="483" t="s">
        <v>3401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8" t="s">
        <v>407</v>
      </c>
      <c r="M213" s="127" t="s">
        <v>126</v>
      </c>
      <c r="N213" s="229">
        <v>0</v>
      </c>
      <c r="O213" s="230" t="s">
        <v>3402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4" t="s">
        <v>126</v>
      </c>
      <c r="M214" s="385"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4" t="s">
        <v>126</v>
      </c>
      <c r="M215" s="385"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4" t="s">
        <v>126</v>
      </c>
      <c r="M216" s="385"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385"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385"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385"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38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385" t="s">
        <v>126</v>
      </c>
      <c r="N221" s="85">
        <v>0</v>
      </c>
      <c r="O221" s="225"/>
    </row>
    <row r="222" spans="1:15" s="4" customFormat="1" ht="63.75" x14ac:dyDescent="0.25">
      <c r="A222" s="82">
        <v>216</v>
      </c>
      <c r="B222" s="133" t="s">
        <v>601</v>
      </c>
      <c r="C222" s="133" t="s">
        <v>664</v>
      </c>
      <c r="D222" s="133" t="s">
        <v>354</v>
      </c>
      <c r="E222" s="122" t="s">
        <v>665</v>
      </c>
      <c r="F222" s="125" t="s">
        <v>666</v>
      </c>
      <c r="G222" s="140" t="s">
        <v>125</v>
      </c>
      <c r="H222" s="138" t="s">
        <v>125</v>
      </c>
      <c r="I222" s="133" t="s">
        <v>265</v>
      </c>
      <c r="J222" s="222">
        <v>55</v>
      </c>
      <c r="K222" s="12" t="s">
        <v>3403</v>
      </c>
      <c r="L222" s="443" t="s">
        <v>407</v>
      </c>
      <c r="M222" s="385" t="s">
        <v>407</v>
      </c>
      <c r="N222" s="85">
        <v>0</v>
      </c>
      <c r="O222" s="225" t="s">
        <v>3404</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129</v>
      </c>
      <c r="M223" s="385" t="s">
        <v>126</v>
      </c>
      <c r="N223" s="226">
        <v>0</v>
      </c>
      <c r="O223" s="225" t="s">
        <v>3405</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126</v>
      </c>
      <c r="M224" s="385" t="s">
        <v>126</v>
      </c>
      <c r="N224" s="226">
        <v>0</v>
      </c>
      <c r="O224" s="225"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385" t="s">
        <v>126</v>
      </c>
      <c r="N225" s="226">
        <v>0</v>
      </c>
      <c r="O225" s="225" t="s">
        <v>3399</v>
      </c>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385"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385"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38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93">
        <v>52291</v>
      </c>
      <c r="L229" s="261">
        <v>516718</v>
      </c>
      <c r="M229" s="379">
        <v>516718</v>
      </c>
      <c r="N229" s="85">
        <v>0</v>
      </c>
      <c r="O229" s="225" t="s">
        <v>3373</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35">
        <v>0</v>
      </c>
      <c r="M230" s="362">
        <v>0</v>
      </c>
      <c r="N230" s="85">
        <v>0</v>
      </c>
      <c r="O230" s="225"/>
    </row>
    <row r="231" spans="1:15" s="4" customFormat="1" ht="76.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385" t="s">
        <v>129</v>
      </c>
      <c r="N231" s="85">
        <v>0</v>
      </c>
      <c r="O231" s="225" t="s">
        <v>3406</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244" t="s">
        <v>126</v>
      </c>
      <c r="M232" s="385"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244" t="s">
        <v>129</v>
      </c>
      <c r="M233" s="385"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129</v>
      </c>
      <c r="M234" s="385"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38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126</v>
      </c>
      <c r="M236" s="385" t="s">
        <v>126</v>
      </c>
      <c r="N236" s="85">
        <v>0</v>
      </c>
      <c r="O236" s="225"/>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129</v>
      </c>
      <c r="M237" s="385" t="s">
        <v>129</v>
      </c>
      <c r="N237" s="85">
        <v>0</v>
      </c>
      <c r="O237" s="225" t="s">
        <v>3407</v>
      </c>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385" t="s">
        <v>129</v>
      </c>
      <c r="N238" s="85">
        <v>0</v>
      </c>
      <c r="O238" s="225" t="s">
        <v>3408</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38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38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38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38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385" t="s">
        <v>129</v>
      </c>
      <c r="N243" s="85">
        <v>0</v>
      </c>
      <c r="O243" s="225" t="s">
        <v>3409</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126</v>
      </c>
      <c r="L244" s="223"/>
      <c r="M244" s="385" t="s">
        <v>126</v>
      </c>
      <c r="N244" s="85">
        <v>0</v>
      </c>
      <c r="O244" s="225" t="s">
        <v>3410</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434</v>
      </c>
      <c r="L245" s="223" t="s">
        <v>125</v>
      </c>
      <c r="M245" s="385" t="s">
        <v>407</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434</v>
      </c>
      <c r="L246" s="223" t="s">
        <v>125</v>
      </c>
      <c r="M246" s="385"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434</v>
      </c>
      <c r="L247" s="223" t="s">
        <v>125</v>
      </c>
      <c r="M247" s="385"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434</v>
      </c>
      <c r="L248" s="223" t="s">
        <v>125</v>
      </c>
      <c r="M248" s="385"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434</v>
      </c>
      <c r="L249" s="223" t="s">
        <v>125</v>
      </c>
      <c r="M249" s="385"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434</v>
      </c>
      <c r="L250" s="244" t="s">
        <v>126</v>
      </c>
      <c r="M250" s="385" t="s">
        <v>407</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244" t="s">
        <v>126</v>
      </c>
      <c r="M251" s="385"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244" t="s">
        <v>126</v>
      </c>
      <c r="M252" s="385"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244" t="s">
        <v>126</v>
      </c>
      <c r="M253" s="385"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244" t="s">
        <v>126</v>
      </c>
      <c r="M254" s="385"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434</v>
      </c>
      <c r="L255" s="244" t="s">
        <v>126</v>
      </c>
      <c r="M255" s="385"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385"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385" t="s">
        <v>129</v>
      </c>
      <c r="N257" s="226">
        <v>0.1</v>
      </c>
      <c r="O257" s="225" t="s">
        <v>3411</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0.02</v>
      </c>
      <c r="L258" s="265">
        <v>0.05</v>
      </c>
      <c r="M258" s="646">
        <v>0.05</v>
      </c>
      <c r="N258" s="256">
        <v>0.2</v>
      </c>
      <c r="O258" s="225" t="s">
        <v>3412</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328</v>
      </c>
      <c r="M259" s="362">
        <v>328</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405</v>
      </c>
      <c r="L260" s="235">
        <v>405</v>
      </c>
      <c r="M260" s="362">
        <v>405</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38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385" t="s">
        <v>129</v>
      </c>
      <c r="N262" s="1535">
        <v>0.3</v>
      </c>
      <c r="O262" s="225" t="s">
        <v>3413</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244" t="s">
        <v>129</v>
      </c>
      <c r="M263" s="385" t="s">
        <v>129</v>
      </c>
      <c r="N263" s="1536"/>
      <c r="O263" s="225" t="s">
        <v>3414</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129</v>
      </c>
      <c r="L264" s="244" t="s">
        <v>129</v>
      </c>
      <c r="M264" s="385" t="s">
        <v>129</v>
      </c>
      <c r="N264" s="1535">
        <v>0.3</v>
      </c>
      <c r="O264" s="225" t="s">
        <v>3415</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443" t="s">
        <v>407</v>
      </c>
      <c r="M265" s="385" t="s">
        <v>129</v>
      </c>
      <c r="N265" s="1536"/>
      <c r="O265" s="225" t="s">
        <v>3416</v>
      </c>
    </row>
    <row r="273" spans="14:14" x14ac:dyDescent="0.25">
      <c r="N273"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9">
    <dataValidation type="list" allowBlank="1" showInputMessage="1" showErrorMessage="1" sqref="K60" xr:uid="{8C75F89D-71DB-426E-8A6F-A785362AA439}">
      <formula1>"0%"</formula1>
    </dataValidation>
    <dataValidation type="list" allowBlank="1" showInputMessage="1" showErrorMessage="1" sqref="N258" xr:uid="{C09D1818-79F7-422A-BB32-FF029C323B1F}">
      <formula1>"0%,20%"</formula1>
    </dataValidation>
    <dataValidation type="list" allowBlank="1" showInputMessage="1" showErrorMessage="1" sqref="N131" xr:uid="{42CC48C9-177D-442D-8938-D81CA86E5A82}">
      <formula1>"0%,30%"</formula1>
    </dataValidation>
    <dataValidation type="list" allowBlank="1" showInputMessage="1" showErrorMessage="1" sqref="N100" xr:uid="{A7202208-F5EE-4D96-8913-2823A2CB78B6}">
      <formula1>"0%,20%,39%,50%"</formula1>
    </dataValidation>
    <dataValidation type="whole" allowBlank="1" showInputMessage="1" showErrorMessage="1" sqref="I130 L231 L130:M130 L185:M185 L235:M235 M197 L261:M261 K43 K20 K67:K68 K229:K230 K74:K81 K130:K134 K102 K116 K259:K260 M102" xr:uid="{13A08C5C-BED5-4C8E-9F52-1BB417E95565}">
      <formula1>0</formula1>
      <formula2>10000000</formula2>
    </dataValidation>
    <dataValidation type="list" allowBlank="1" showInputMessage="1" showErrorMessage="1" sqref="L178:L179 K147:K149 K145 L94:M97 K45:K56 K232:K234 K94:K101 K223 K244:K255 K151:K160 K168:K184 K195:K196 K198:K211 K214:K221 K163:K166 K103:K112 K114:K115 K135:K138 K140:K143" xr:uid="{44F1AECC-9A1E-4712-8122-A62FF4CF8EC8}">
      <formula1>"SI,NO,NO APLICA"</formula1>
    </dataValidation>
    <dataValidation type="list" allowBlank="1" showInputMessage="1" showErrorMessage="1" sqref="I129 M11:M16 M7:M9 L262:L264 K167:M167 L236:L238 K150:M150 K69:M69 K144:M144 M184 K35:K37 L45:M55 K57:M57 M18:M19 K87:M92 L65:M65 K129:M129 K21:M21 L214:L216 L223:L224 M217 K256:M257 M23:M24 M236:M244 M223:M228 M231 L161:M161 K7:K9 K63 K18:K19 K59 K11:K16 K71 K73 K231 K213 K26:K33 K224:K228 K161:K162 K23:K24 K65:K66 K39:K41 K236:K242 K186:M194 K262:K265 M262:M265 L163" xr:uid="{487932EB-A41C-42FC-BDFA-11FC819B0988}">
      <formula1>"SI,NO"</formula1>
    </dataValidation>
    <dataValidation type="list" allowBlank="1" showInputMessage="1" showErrorMessage="1" sqref="L98:M98 M134:M143 L136:L139 M115 M100:M101 L101 M145 L103:M114" xr:uid="{6E9598DA-8F0F-4D92-A9FE-1B42A296F4A9}">
      <formula1>"SI,NO,NO APLICA,VACIO"</formula1>
    </dataValidation>
    <dataValidation type="list" allowBlank="1" showInputMessage="1" showErrorMessage="1" sqref="L36:L37 M198:M211 L39:M41 L63:M63 L169 L250:L255 L213 M168:M183 M162:M165 M59 M213:M216 M73 L166:M166 M66 L99:M99 L147:M149 M195:M196 M25:M33 L232:M234 L181:L184 M151:M160 M71 L141:L142 L152:L155 M35:M37 L157:L160 M218:M221 M245:M255" xr:uid="{2088E7F5-A2AF-4DE4-A3C9-3D61330FE16D}">
      <formula1>"SI,NO,VACIO"</formula1>
    </dataValidation>
  </dataValidations>
  <hyperlinks>
    <hyperlink ref="O35" r:id="rId1" xr:uid="{E73A6BA3-5743-42DA-B5D6-9D91376066A4}"/>
    <hyperlink ref="O66" r:id="rId2" xr:uid="{F00BAD63-DE69-4B29-9CC6-F1A3D561F8E0}"/>
    <hyperlink ref="O73" r:id="rId3" xr:uid="{71C3498C-94E0-44F1-9D97-3FD40E6C7467}"/>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dimension ref="A1:V92"/>
  <sheetViews>
    <sheetView showGridLines="0" topLeftCell="I1" zoomScale="69" zoomScaleNormal="69"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3417</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0.94000000000000006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+'1031 METRO Ver.'!N7</f>
        <v>0.4</v>
      </c>
      <c r="Q2" s="301" t="s">
        <v>778</v>
      </c>
      <c r="R2" s="302" t="s">
        <v>2520</v>
      </c>
      <c r="S2" s="302" t="s">
        <v>2520</v>
      </c>
      <c r="T2" s="302" t="s">
        <v>2520</v>
      </c>
      <c r="U2" s="302" t="s">
        <v>2520</v>
      </c>
      <c r="V2" s="302" t="s">
        <v>1129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+'1031 METRO Ver.'!N11</f>
        <v>0.2</v>
      </c>
      <c r="Q3" s="301" t="s">
        <v>786</v>
      </c>
      <c r="R3" s="302" t="s">
        <v>2521</v>
      </c>
      <c r="S3" s="302" t="s">
        <v>2521</v>
      </c>
      <c r="T3" s="302" t="s">
        <v>2521</v>
      </c>
      <c r="U3" s="302" t="s">
        <v>2521</v>
      </c>
      <c r="V3" s="302" t="s">
        <v>973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+'1031 METRO Ver.'!N17</f>
        <v>0.05</v>
      </c>
      <c r="Q4" s="301" t="s">
        <v>791</v>
      </c>
      <c r="R4" s="302" t="s">
        <v>2522</v>
      </c>
      <c r="S4" s="302" t="s">
        <v>2522</v>
      </c>
      <c r="T4" s="302" t="s">
        <v>2522</v>
      </c>
      <c r="U4" s="302" t="s">
        <v>2522</v>
      </c>
      <c r="V4" s="302" t="s">
        <v>2676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+'1031 METRO Ver.'!N20</f>
        <v>0.15</v>
      </c>
      <c r="Q5" s="301" t="s">
        <v>799</v>
      </c>
      <c r="R5" s="301">
        <v>0.11</v>
      </c>
      <c r="S5" s="301">
        <v>0.38</v>
      </c>
      <c r="T5" s="301">
        <v>0.44</v>
      </c>
      <c r="U5" s="301">
        <v>0.52</v>
      </c>
      <c r="V5" s="301">
        <f>+D91</f>
        <v>0.52633000000000008</v>
      </c>
    </row>
    <row r="6" spans="1:22" ht="30" customHeight="1"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+'1031 METRO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+'1031 METRO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+'1031 METRO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+'1031 METRO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+'1031 METRO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+'1031 METRO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+'1031 METRO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+'1031 METRO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0.33500000000000002</v>
      </c>
      <c r="E17" s="1440" t="s">
        <v>821</v>
      </c>
      <c r="F17" s="1443" t="s">
        <v>294</v>
      </c>
      <c r="G17" s="1503">
        <v>0.15</v>
      </c>
      <c r="H17" s="1506">
        <f>+M20</f>
        <v>1</v>
      </c>
      <c r="I17" s="1509">
        <f>+O20</f>
        <v>0.38181818181818183</v>
      </c>
      <c r="J17" s="1512">
        <f>+I17/H17</f>
        <v>0.38181818181818183</v>
      </c>
      <c r="K17" s="25" t="s">
        <v>822</v>
      </c>
      <c r="L17" s="25" t="s">
        <v>804</v>
      </c>
      <c r="M17" s="167">
        <v>0.1</v>
      </c>
      <c r="N17" s="168">
        <f>+M17*G$17*C$17</f>
        <v>8.2500000000000004E-3</v>
      </c>
      <c r="O17" s="169">
        <f>+'1031 METRO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+'1031 METRO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+'1031 METRO Ver.'!N68</f>
        <v>0.23181818181818178</v>
      </c>
    </row>
    <row r="20" spans="1:15" ht="26.25" customHeight="1" thickBot="1" x14ac:dyDescent="0.3">
      <c r="A20" s="1441"/>
      <c r="B20" s="1452"/>
      <c r="C20" s="1455"/>
      <c r="D20" s="1458"/>
      <c r="E20" s="1442"/>
      <c r="F20" s="1445"/>
      <c r="G20" s="1505"/>
      <c r="H20" s="1508"/>
      <c r="I20" s="1511"/>
      <c r="J20" s="1514"/>
      <c r="K20" s="97" t="s">
        <v>800</v>
      </c>
      <c r="L20" s="98">
        <f>+O20/M20</f>
        <v>0.38181818181818183</v>
      </c>
      <c r="M20" s="99">
        <f>SUM(M17:M19)</f>
        <v>1</v>
      </c>
      <c r="N20" s="100">
        <f>SUM(N17:N19)</f>
        <v>8.2500000000000004E-2</v>
      </c>
      <c r="O20" s="174">
        <f>+O17+O18+O19</f>
        <v>0.38181818181818183</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+'1031 METRO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+'1031 METRO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+'1031 METRO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+'1031 METRO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0.5636363636363636</v>
      </c>
      <c r="J27" s="1499">
        <f>+I27/H27</f>
        <v>0.5636363636363636</v>
      </c>
      <c r="K27" s="28" t="s">
        <v>840</v>
      </c>
      <c r="L27" s="28" t="s">
        <v>841</v>
      </c>
      <c r="M27" s="179">
        <v>0.1</v>
      </c>
      <c r="N27" s="180">
        <f>+M27*G$27*C$17</f>
        <v>1.1000000000000003E-2</v>
      </c>
      <c r="O27" s="177">
        <f>+'1031 METRO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+'1031 METRO Ver.'!N130</f>
        <v>0.16363636363636361</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+'1031 METRO Ver.'!N131</f>
        <v>0.3</v>
      </c>
    </row>
    <row r="30" spans="1:15" ht="26.25" customHeight="1" thickBot="1" x14ac:dyDescent="0.3">
      <c r="A30" s="1441"/>
      <c r="B30" s="1452"/>
      <c r="C30" s="1455"/>
      <c r="D30" s="1458"/>
      <c r="E30" s="1442"/>
      <c r="F30" s="1445"/>
      <c r="G30" s="1505"/>
      <c r="H30" s="1508"/>
      <c r="I30" s="1501"/>
      <c r="J30" s="1502"/>
      <c r="K30" s="97" t="s">
        <v>800</v>
      </c>
      <c r="L30" s="98">
        <f>+O30/M30</f>
        <v>0.5636363636363636</v>
      </c>
      <c r="M30" s="99">
        <f>SUM(M27:M29)</f>
        <v>1</v>
      </c>
      <c r="N30" s="100">
        <f>SUM(N27:N29)</f>
        <v>0.11000000000000001</v>
      </c>
      <c r="O30" s="174">
        <f>+O27+O28+O29</f>
        <v>0.5636363636363636</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+'1031 METRO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+'1031 METRO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+'1031 METRO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+'1031 METRO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+'1031 METRO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+'1031 METRO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+'1031 METRO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+'1031 METRO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+'1031 METRO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+'1031 METRO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+'1031 METRO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+'1031 METRO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+'1031 METRO Ver.'!N255</f>
        <v>0</v>
      </c>
    </row>
    <row r="45" spans="1:15" ht="33.75" customHeight="1"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+'1031 METRO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+'1031 METRO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+'1031 METRO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+'1031 METRO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+'1031 METRO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+'1031 METRO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+'1031 METRO Ver.'!N184</f>
        <v>0.1</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0.5</v>
      </c>
      <c r="J54" s="1519">
        <f>+I54/H54</f>
        <v>0.5</v>
      </c>
      <c r="K54" s="28" t="s">
        <v>891</v>
      </c>
      <c r="L54" s="28" t="s">
        <v>581</v>
      </c>
      <c r="M54" s="180">
        <v>0.125</v>
      </c>
      <c r="N54" s="176">
        <f>+M54*G$54*C$17</f>
        <v>6.8750000000000009E-3</v>
      </c>
      <c r="O54" s="177">
        <f>+'1031 METRO 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+'1031 METRO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+'1031 METRO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+'1031 METRO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+'1031 METRO Ver.'!N190</f>
        <v>0.125</v>
      </c>
    </row>
    <row r="59" spans="1:15" ht="24" customHeight="1" x14ac:dyDescent="0.25">
      <c r="A59" s="1441"/>
      <c r="B59" s="1452"/>
      <c r="C59" s="1455"/>
      <c r="D59" s="1458"/>
      <c r="E59" s="1441"/>
      <c r="F59" s="1444"/>
      <c r="G59" s="1504"/>
      <c r="H59" s="1526"/>
      <c r="I59" s="1529"/>
      <c r="J59" s="1520"/>
      <c r="K59" s="26" t="s">
        <v>896</v>
      </c>
      <c r="L59" s="26" t="s">
        <v>592</v>
      </c>
      <c r="M59" s="162">
        <v>0.125</v>
      </c>
      <c r="N59" s="21">
        <f t="shared" si="0"/>
        <v>6.8750000000000009E-3</v>
      </c>
      <c r="O59" s="170">
        <f>+'1031 METRO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+'1031 METRO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+'1031 METRO Ver.'!N193</f>
        <v>0</v>
      </c>
    </row>
    <row r="62" spans="1:15" ht="30" customHeight="1" thickBot="1" x14ac:dyDescent="0.3">
      <c r="A62" s="1450"/>
      <c r="B62" s="1453"/>
      <c r="C62" s="1456"/>
      <c r="D62" s="1459"/>
      <c r="E62" s="1450"/>
      <c r="F62" s="1477"/>
      <c r="G62" s="1525"/>
      <c r="H62" s="1527"/>
      <c r="I62" s="1530"/>
      <c r="J62" s="1521"/>
      <c r="K62" s="97" t="s">
        <v>800</v>
      </c>
      <c r="L62" s="98">
        <f>+O62/M62</f>
        <v>0.5</v>
      </c>
      <c r="M62" s="99">
        <f>SUM(M54:M61)</f>
        <v>1</v>
      </c>
      <c r="N62" s="100">
        <f>SUM(N54:N61)</f>
        <v>5.5E-2</v>
      </c>
      <c r="O62" s="174">
        <f>+O54+O55+O56+O57+O58+O59+O60+O61</f>
        <v>0.5</v>
      </c>
    </row>
    <row r="63" spans="1:15" ht="15" customHeight="1" x14ac:dyDescent="0.25">
      <c r="A63" s="1440">
        <v>3</v>
      </c>
      <c r="B63" s="1484" t="s">
        <v>899</v>
      </c>
      <c r="C63" s="1486">
        <v>0.1</v>
      </c>
      <c r="D63" s="1488">
        <f>+(J63*G63)+(J82*G82)+(J83*G83)+(J84*G84)</f>
        <v>0.10080000000000003</v>
      </c>
      <c r="E63" s="1492" t="s">
        <v>133</v>
      </c>
      <c r="F63" s="1443" t="s">
        <v>900</v>
      </c>
      <c r="G63" s="1503">
        <v>0.3</v>
      </c>
      <c r="H63" s="1516">
        <f>+M81</f>
        <v>1</v>
      </c>
      <c r="I63" s="1528">
        <f>+O81</f>
        <v>0.28600000000000009</v>
      </c>
      <c r="J63" s="1519">
        <f>+I63/H63</f>
        <v>0.28600000000000009</v>
      </c>
      <c r="K63" s="28" t="s">
        <v>136</v>
      </c>
      <c r="L63" s="28" t="s">
        <v>804</v>
      </c>
      <c r="M63" s="179">
        <v>0.1</v>
      </c>
      <c r="N63" s="176">
        <f>+M63*G$63*C$63</f>
        <v>3.0000000000000001E-3</v>
      </c>
      <c r="O63" s="177">
        <f>+'1031 METRO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+'1031 METRO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+'1031 METRO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+'1031 METRO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+'1031 METRO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+'1031 METRO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+'1031 METRO Ver.'!N203</f>
        <v>2.86E-2</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+'1031 METRO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+'1031 METRO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+'1031 METRO Ver.'!N206</f>
        <v>2.86E-2</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+'1031 METRO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+'1031 METRO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+'1031 METRO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+'1031 METRO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+'1031 METRO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+'1031 METRO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+'1031 METRO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+'1031 METRO Ver.'!N223</f>
        <v>0</v>
      </c>
    </row>
    <row r="81" spans="1:15" ht="30" customHeight="1" thickBot="1" x14ac:dyDescent="0.3">
      <c r="A81" s="1441"/>
      <c r="B81" s="1452"/>
      <c r="C81" s="1455"/>
      <c r="D81" s="1490"/>
      <c r="E81" s="1494"/>
      <c r="F81" s="1445"/>
      <c r="G81" s="1505"/>
      <c r="H81" s="1518"/>
      <c r="I81" s="1533"/>
      <c r="J81" s="1531"/>
      <c r="K81" s="97" t="s">
        <v>800</v>
      </c>
      <c r="L81" s="98">
        <f>+O81/M81</f>
        <v>0.28600000000000009</v>
      </c>
      <c r="M81" s="99">
        <f>SUM(M63:M80)</f>
        <v>1</v>
      </c>
      <c r="N81" s="100">
        <f>SUM(N63:N80)</f>
        <v>0.03</v>
      </c>
      <c r="O81" s="174">
        <f>SUM(O63+O64+O65+O66+O67+O68+O69+O70+O71+O72+O73+O74+O75+O76+O77+O78+O79+O80)</f>
        <v>0.28600000000000009</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v>1.4999999999999999E-2</v>
      </c>
      <c r="O84" s="174">
        <f>+O53/2</f>
        <v>0.05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+'1031 METRO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+'1031 METRO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+'1031 METRO Ver.'!N258</f>
        <v>0.2</v>
      </c>
    </row>
    <row r="88" spans="1:15" ht="29.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+'1031 METRO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+'1031 METRO Ver.'!N264</f>
        <v>0.3</v>
      </c>
    </row>
    <row r="91" spans="1:15" x14ac:dyDescent="0.25">
      <c r="C91" s="199">
        <v>2022</v>
      </c>
      <c r="D91" s="200">
        <f>+(C2*D2)+(C17*D17)+(C63*D63)+(C85*D85)</f>
        <v>0.52633000000000008</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tabColor theme="0"/>
  </sheetPr>
  <dimension ref="A1:P271"/>
  <sheetViews>
    <sheetView zoomScale="60" zoomScaleNormal="6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100</v>
      </c>
      <c r="G2" s="1542"/>
      <c r="H2" s="1542"/>
      <c r="I2" s="1542"/>
      <c r="J2" s="1542"/>
      <c r="K2" s="1542"/>
      <c r="L2" s="1543"/>
      <c r="M2" s="1543"/>
      <c r="N2" s="1543"/>
      <c r="O2" s="1543"/>
    </row>
    <row r="3" spans="1:15" s="24" customFormat="1" ht="18.75" customHeight="1" x14ac:dyDescent="0.25">
      <c r="A3" s="1541" t="s">
        <v>101</v>
      </c>
      <c r="B3" s="1541"/>
      <c r="C3" s="1541"/>
      <c r="D3" s="1541"/>
      <c r="E3" s="1541"/>
      <c r="F3" s="1542">
        <v>1032</v>
      </c>
      <c r="G3" s="1542"/>
      <c r="H3" s="1542"/>
      <c r="I3" s="1542"/>
      <c r="J3" s="1542"/>
      <c r="K3" s="1542"/>
      <c r="L3" s="1543"/>
      <c r="M3" s="1543"/>
      <c r="N3" s="1543"/>
      <c r="O3" s="1543"/>
    </row>
    <row r="4" spans="1:15" s="24" customFormat="1" ht="18.75" customHeight="1" x14ac:dyDescent="0.25">
      <c r="A4" s="1541" t="s">
        <v>102</v>
      </c>
      <c r="B4" s="1541"/>
      <c r="C4" s="1541"/>
      <c r="D4" s="1541"/>
      <c r="E4" s="1541"/>
      <c r="F4" s="1542" t="s">
        <v>3418</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318.7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129</v>
      </c>
      <c r="N7" s="1537">
        <v>0.4</v>
      </c>
      <c r="O7" s="84" t="s">
        <v>3419</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126</v>
      </c>
      <c r="N8" s="1538"/>
      <c r="O8" s="84" t="s">
        <v>3420</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84"/>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84"/>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48">
        <v>0.4</v>
      </c>
      <c r="O11" s="32" t="s">
        <v>3421</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49"/>
      <c r="O12" s="84"/>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84" t="s">
        <v>3422</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84"/>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129</v>
      </c>
      <c r="N15" s="85">
        <v>0</v>
      </c>
      <c r="O15" s="84" t="s">
        <v>3423</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126</v>
      </c>
      <c r="L16" s="223" t="s">
        <v>125</v>
      </c>
      <c r="M16" s="137" t="s">
        <v>126</v>
      </c>
      <c r="N16" s="85">
        <v>0</v>
      </c>
      <c r="O16" s="84"/>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32" t="s">
        <v>3424</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84"/>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4</v>
      </c>
      <c r="L20" s="223" t="s">
        <v>125</v>
      </c>
      <c r="M20" s="269">
        <v>4</v>
      </c>
      <c r="N20" s="226">
        <v>0.15</v>
      </c>
      <c r="O20" s="84" t="s">
        <v>3425</v>
      </c>
    </row>
    <row r="21" spans="1:15" s="4" customFormat="1" ht="76.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32" t="s">
        <v>3426</v>
      </c>
    </row>
    <row r="22" spans="1:15" s="4" customFormat="1" ht="153" x14ac:dyDescent="0.25">
      <c r="A22" s="82">
        <v>16</v>
      </c>
      <c r="B22" s="133" t="s">
        <v>120</v>
      </c>
      <c r="C22" s="133" t="s">
        <v>161</v>
      </c>
      <c r="D22" s="133" t="s">
        <v>149</v>
      </c>
      <c r="E22" s="122" t="s">
        <v>164</v>
      </c>
      <c r="F22" s="125" t="s">
        <v>165</v>
      </c>
      <c r="G22" s="140" t="s">
        <v>125</v>
      </c>
      <c r="H22" s="138" t="s">
        <v>125</v>
      </c>
      <c r="I22" s="133" t="s">
        <v>166</v>
      </c>
      <c r="J22" s="222" t="s">
        <v>125</v>
      </c>
      <c r="K22" s="48" t="s">
        <v>3427</v>
      </c>
      <c r="L22" s="223" t="s">
        <v>125</v>
      </c>
      <c r="M22" s="48" t="s">
        <v>3427</v>
      </c>
      <c r="N22" s="85">
        <v>0</v>
      </c>
      <c r="O22" s="76" t="s">
        <v>3428</v>
      </c>
    </row>
    <row r="23" spans="1:15" s="4" customFormat="1" ht="204"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84" t="s">
        <v>3429</v>
      </c>
    </row>
    <row r="24" spans="1:15" s="4" customFormat="1" ht="63.7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32" t="s">
        <v>3430</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126</v>
      </c>
      <c r="N25" s="229">
        <v>0</v>
      </c>
      <c r="O25" s="123" t="s">
        <v>3431</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7" t="s">
        <v>126</v>
      </c>
      <c r="N26" s="85">
        <v>0</v>
      </c>
      <c r="O26" s="84"/>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137" t="s">
        <v>126</v>
      </c>
      <c r="N27" s="85">
        <v>0</v>
      </c>
      <c r="O27" s="84"/>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126</v>
      </c>
      <c r="L28" s="223" t="s">
        <v>125</v>
      </c>
      <c r="M28" s="137" t="s">
        <v>126</v>
      </c>
      <c r="N28" s="85">
        <v>0</v>
      </c>
      <c r="O28" s="84"/>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126</v>
      </c>
      <c r="N29" s="85">
        <v>0</v>
      </c>
      <c r="O29" s="84"/>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126</v>
      </c>
      <c r="N30" s="85">
        <v>0</v>
      </c>
      <c r="O30" s="84"/>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137" t="s">
        <v>126</v>
      </c>
      <c r="N31" s="85">
        <v>0</v>
      </c>
      <c r="O31" s="84"/>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137" t="s">
        <v>126</v>
      </c>
      <c r="N32" s="85">
        <v>0</v>
      </c>
      <c r="O32" s="84"/>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126</v>
      </c>
      <c r="L33" s="223" t="s">
        <v>125</v>
      </c>
      <c r="M33" s="137" t="s">
        <v>126</v>
      </c>
      <c r="N33" s="85">
        <v>0</v>
      </c>
      <c r="O33" s="84"/>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45" t="s">
        <v>999</v>
      </c>
      <c r="N34" s="85">
        <v>0</v>
      </c>
      <c r="O34" s="84"/>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126</v>
      </c>
      <c r="N35" s="85">
        <v>0</v>
      </c>
      <c r="O35" s="143" t="s">
        <v>3432</v>
      </c>
    </row>
    <row r="36" spans="1:15" s="4" customFormat="1" ht="102" x14ac:dyDescent="0.25">
      <c r="A36" s="82">
        <v>30</v>
      </c>
      <c r="B36" s="133" t="s">
        <v>120</v>
      </c>
      <c r="C36" s="133" t="s">
        <v>161</v>
      </c>
      <c r="D36" s="133" t="s">
        <v>149</v>
      </c>
      <c r="E36" s="122">
        <v>8</v>
      </c>
      <c r="F36" s="125" t="s">
        <v>207</v>
      </c>
      <c r="G36" s="140">
        <v>6</v>
      </c>
      <c r="H36" s="139">
        <v>0.2</v>
      </c>
      <c r="I36" s="133" t="s">
        <v>177</v>
      </c>
      <c r="J36" s="222">
        <v>2</v>
      </c>
      <c r="K36" s="5" t="s">
        <v>126</v>
      </c>
      <c r="L36" s="141" t="s">
        <v>129</v>
      </c>
      <c r="M36" s="137" t="s">
        <v>126</v>
      </c>
      <c r="N36" s="226">
        <v>0.2</v>
      </c>
      <c r="O36" s="84" t="s">
        <v>3433</v>
      </c>
    </row>
    <row r="37" spans="1:15" s="4" customFormat="1" ht="165.7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32" t="s">
        <v>3434</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84" t="s">
        <v>3435</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126</v>
      </c>
      <c r="L40" s="141" t="s">
        <v>126</v>
      </c>
      <c r="M40" s="137" t="s">
        <v>129</v>
      </c>
      <c r="N40" s="85">
        <v>0</v>
      </c>
      <c r="O40" s="84" t="s">
        <v>3436</v>
      </c>
    </row>
    <row r="41" spans="1:15" s="4" customFormat="1" ht="395.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84" t="s">
        <v>3437</v>
      </c>
    </row>
    <row r="42" spans="1:15" s="4" customFormat="1" ht="89.25" x14ac:dyDescent="0.25">
      <c r="A42" s="82">
        <v>36</v>
      </c>
      <c r="B42" s="133" t="s">
        <v>120</v>
      </c>
      <c r="C42" s="133" t="s">
        <v>161</v>
      </c>
      <c r="D42" s="133" t="s">
        <v>149</v>
      </c>
      <c r="E42" s="122" t="s">
        <v>221</v>
      </c>
      <c r="F42" s="125" t="s">
        <v>222</v>
      </c>
      <c r="G42" s="1405"/>
      <c r="H42" s="138" t="s">
        <v>125</v>
      </c>
      <c r="I42" s="133" t="s">
        <v>166</v>
      </c>
      <c r="J42" s="222" t="s">
        <v>223</v>
      </c>
      <c r="K42" s="45" t="s">
        <v>1255</v>
      </c>
      <c r="L42" s="144" t="s">
        <v>3438</v>
      </c>
      <c r="M42" s="234" t="s">
        <v>3438</v>
      </c>
      <c r="N42" s="85">
        <v>0</v>
      </c>
      <c r="O42" s="84" t="s">
        <v>3438</v>
      </c>
    </row>
    <row r="43" spans="1:15" s="4" customFormat="1" ht="102" x14ac:dyDescent="0.25">
      <c r="A43" s="82">
        <v>37</v>
      </c>
      <c r="B43" s="133" t="s">
        <v>120</v>
      </c>
      <c r="C43" s="133" t="s">
        <v>161</v>
      </c>
      <c r="D43" s="133" t="s">
        <v>149</v>
      </c>
      <c r="E43" s="122">
        <v>11</v>
      </c>
      <c r="F43" s="125" t="s">
        <v>226</v>
      </c>
      <c r="G43" s="1422">
        <v>8</v>
      </c>
      <c r="H43" s="139">
        <v>0.3</v>
      </c>
      <c r="I43" s="133" t="s">
        <v>159</v>
      </c>
      <c r="J43" s="222">
        <v>5</v>
      </c>
      <c r="K43" s="45"/>
      <c r="L43" s="272">
        <v>7</v>
      </c>
      <c r="M43" s="269">
        <v>7</v>
      </c>
      <c r="N43" s="236">
        <v>0.3</v>
      </c>
      <c r="O43" s="84" t="s">
        <v>3439</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84" t="s">
        <v>3440</v>
      </c>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42" t="s">
        <v>129</v>
      </c>
      <c r="N45" s="85">
        <v>0</v>
      </c>
      <c r="O45" s="84"/>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42" t="s">
        <v>129</v>
      </c>
      <c r="N46" s="85">
        <v>0</v>
      </c>
      <c r="O46" s="84"/>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144" t="s">
        <v>129</v>
      </c>
      <c r="M47" s="142" t="s">
        <v>129</v>
      </c>
      <c r="N47" s="85">
        <v>0</v>
      </c>
      <c r="O47" s="84"/>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144" t="s">
        <v>126</v>
      </c>
      <c r="M48" s="142" t="s">
        <v>126</v>
      </c>
      <c r="N48" s="85">
        <v>0</v>
      </c>
      <c r="O48" s="84"/>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144" t="s">
        <v>126</v>
      </c>
      <c r="M49" s="142" t="s">
        <v>126</v>
      </c>
      <c r="N49" s="85">
        <v>0</v>
      </c>
      <c r="O49" s="84"/>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126</v>
      </c>
      <c r="M50" s="142" t="s">
        <v>126</v>
      </c>
      <c r="N50" s="85">
        <v>0</v>
      </c>
      <c r="O50" s="84"/>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126</v>
      </c>
      <c r="L51" s="144" t="s">
        <v>126</v>
      </c>
      <c r="M51" s="142" t="s">
        <v>126</v>
      </c>
      <c r="N51" s="85">
        <v>0</v>
      </c>
      <c r="O51" s="84"/>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126</v>
      </c>
      <c r="M52" s="142" t="s">
        <v>126</v>
      </c>
      <c r="N52" s="85">
        <v>0</v>
      </c>
      <c r="O52" s="84"/>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42" t="s">
        <v>129</v>
      </c>
      <c r="N53" s="85">
        <v>0</v>
      </c>
      <c r="O53" s="84"/>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144" t="s">
        <v>126</v>
      </c>
      <c r="M54" s="142" t="s">
        <v>126</v>
      </c>
      <c r="N54" s="85">
        <v>0</v>
      </c>
      <c r="O54" s="84"/>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144" t="s">
        <v>126</v>
      </c>
      <c r="M55" s="142" t="s">
        <v>126</v>
      </c>
      <c r="N55" s="85">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144" t="s">
        <v>3441</v>
      </c>
      <c r="M56" s="142" t="s">
        <v>3441</v>
      </c>
      <c r="N56" s="85">
        <v>0</v>
      </c>
      <c r="O56" s="84" t="s">
        <v>3441</v>
      </c>
    </row>
    <row r="57" spans="1:15" s="4" customFormat="1" ht="216.7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84" t="s">
        <v>3442</v>
      </c>
    </row>
    <row r="58" spans="1:15" s="4" customFormat="1" ht="102" x14ac:dyDescent="0.25">
      <c r="A58" s="82">
        <v>52</v>
      </c>
      <c r="B58" s="133" t="s">
        <v>120</v>
      </c>
      <c r="C58" s="133" t="s">
        <v>268</v>
      </c>
      <c r="D58" s="133" t="s">
        <v>149</v>
      </c>
      <c r="E58" s="122" t="s">
        <v>271</v>
      </c>
      <c r="F58" s="125" t="s">
        <v>272</v>
      </c>
      <c r="G58" s="140" t="s">
        <v>125</v>
      </c>
      <c r="H58" s="138" t="s">
        <v>125</v>
      </c>
      <c r="I58" s="133" t="s">
        <v>166</v>
      </c>
      <c r="J58" s="222" t="s">
        <v>125</v>
      </c>
      <c r="K58" s="48" t="s">
        <v>3443</v>
      </c>
      <c r="L58" s="223" t="s">
        <v>125</v>
      </c>
      <c r="M58" s="142" t="s">
        <v>3443</v>
      </c>
      <c r="N58" s="85">
        <v>0</v>
      </c>
      <c r="O58" s="84" t="s">
        <v>3443</v>
      </c>
    </row>
    <row r="59" spans="1:15" s="4" customFormat="1" ht="255" x14ac:dyDescent="0.25">
      <c r="A59" s="82">
        <v>53</v>
      </c>
      <c r="B59" s="133" t="s">
        <v>120</v>
      </c>
      <c r="C59" s="133" t="s">
        <v>268</v>
      </c>
      <c r="D59" s="133" t="s">
        <v>149</v>
      </c>
      <c r="E59" s="122">
        <v>13</v>
      </c>
      <c r="F59" s="125" t="s">
        <v>275</v>
      </c>
      <c r="G59" s="140">
        <v>10</v>
      </c>
      <c r="H59" s="139">
        <v>0.1</v>
      </c>
      <c r="I59" s="133" t="s">
        <v>177</v>
      </c>
      <c r="J59" s="222" t="s">
        <v>125</v>
      </c>
      <c r="K59" s="5" t="s">
        <v>129</v>
      </c>
      <c r="L59" s="223" t="s">
        <v>125</v>
      </c>
      <c r="M59" s="137" t="s">
        <v>126</v>
      </c>
      <c r="N59" s="236">
        <v>0</v>
      </c>
      <c r="O59" s="84" t="s">
        <v>3444</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0.8</v>
      </c>
      <c r="L60" s="330">
        <v>0.82</v>
      </c>
      <c r="M60" s="279">
        <v>1</v>
      </c>
      <c r="N60" s="85">
        <v>1</v>
      </c>
      <c r="O60" s="84" t="s">
        <v>3445</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0.4</v>
      </c>
      <c r="L61" s="330">
        <v>0.67</v>
      </c>
      <c r="M61" s="279">
        <v>0.17199999999999999</v>
      </c>
      <c r="N61" s="280">
        <v>0.2</v>
      </c>
      <c r="O61" s="84" t="s">
        <v>3446</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3447</v>
      </c>
      <c r="L62" s="223" t="s">
        <v>125</v>
      </c>
      <c r="M62" s="142" t="s">
        <v>3448</v>
      </c>
      <c r="N62" s="85">
        <v>0</v>
      </c>
      <c r="O62" s="84" t="s">
        <v>3449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126</v>
      </c>
      <c r="L63" s="141" t="s">
        <v>126</v>
      </c>
      <c r="M63" s="137" t="s">
        <v>126</v>
      </c>
      <c r="N63" s="236">
        <v>0</v>
      </c>
      <c r="O63" s="84" t="s">
        <v>3450</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126</v>
      </c>
      <c r="L64" s="223" t="s">
        <v>125</v>
      </c>
      <c r="M64" s="142" t="s">
        <v>126</v>
      </c>
      <c r="N64" s="85">
        <v>0</v>
      </c>
      <c r="O64" s="84" t="s">
        <v>3451</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126</v>
      </c>
      <c r="L65" s="141" t="s">
        <v>126</v>
      </c>
      <c r="M65" s="137" t="s">
        <v>126</v>
      </c>
      <c r="N65" s="236">
        <v>0</v>
      </c>
      <c r="O65" s="84" t="s">
        <v>3452</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126</v>
      </c>
      <c r="L66" s="223" t="s">
        <v>125</v>
      </c>
      <c r="M66" s="137" t="s">
        <v>126</v>
      </c>
      <c r="N66" s="236">
        <v>0</v>
      </c>
      <c r="O66" s="84"/>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c r="L67" s="272">
        <v>11</v>
      </c>
      <c r="M67" s="269">
        <v>11</v>
      </c>
      <c r="N67" s="85">
        <v>0</v>
      </c>
      <c r="O67" s="84"/>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0</v>
      </c>
      <c r="L68" s="272">
        <v>0</v>
      </c>
      <c r="M68" s="311">
        <v>0</v>
      </c>
      <c r="N68" s="236">
        <v>0</v>
      </c>
      <c r="O68" s="84"/>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48" t="s">
        <v>126</v>
      </c>
      <c r="L69" s="141" t="s">
        <v>126</v>
      </c>
      <c r="M69" s="137" t="s">
        <v>126</v>
      </c>
      <c r="N69" s="236">
        <v>0</v>
      </c>
      <c r="O69" s="84"/>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3453</v>
      </c>
      <c r="L70" s="223" t="s">
        <v>125</v>
      </c>
      <c r="M70" s="137" t="s">
        <v>407</v>
      </c>
      <c r="N70" s="85">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126</v>
      </c>
      <c r="L71" s="223" t="s">
        <v>125</v>
      </c>
      <c r="M71" s="137" t="s">
        <v>407</v>
      </c>
      <c r="N71" s="236">
        <v>0</v>
      </c>
      <c r="O71" s="84"/>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5" t="s">
        <v>126</v>
      </c>
      <c r="L72" s="223" t="s">
        <v>125</v>
      </c>
      <c r="M72" s="137" t="s">
        <v>407</v>
      </c>
      <c r="N72" s="85">
        <v>0</v>
      </c>
      <c r="O72" s="84"/>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126</v>
      </c>
      <c r="L73" s="223" t="s">
        <v>125</v>
      </c>
      <c r="M73" s="137" t="s">
        <v>407</v>
      </c>
      <c r="N73" s="236">
        <v>0</v>
      </c>
      <c r="O73" s="84"/>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c r="L74" s="272">
        <v>2</v>
      </c>
      <c r="M74" s="269">
        <v>2</v>
      </c>
      <c r="N74" s="85">
        <v>0</v>
      </c>
      <c r="O74" s="84"/>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c r="L75" s="272">
        <v>0</v>
      </c>
      <c r="M75" s="311">
        <v>0</v>
      </c>
      <c r="N75" s="85">
        <v>0</v>
      </c>
      <c r="O75" s="84"/>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c r="L76" s="283">
        <v>1477</v>
      </c>
      <c r="M76" s="312" t="s">
        <v>407</v>
      </c>
      <c r="N76" s="85">
        <v>0</v>
      </c>
      <c r="O76" s="84" t="s">
        <v>3454</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c r="L77" s="272">
        <v>19362</v>
      </c>
      <c r="M77" s="311" t="s">
        <v>407</v>
      </c>
      <c r="N77" s="85">
        <v>0</v>
      </c>
      <c r="O77" s="84" t="s">
        <v>3454</v>
      </c>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45"/>
      <c r="L78" s="283">
        <v>706</v>
      </c>
      <c r="M78" s="312" t="s">
        <v>407</v>
      </c>
      <c r="N78" s="85">
        <v>0</v>
      </c>
      <c r="O78" s="84" t="s">
        <v>3455</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c r="L79" s="292">
        <v>886</v>
      </c>
      <c r="M79" s="313" t="s">
        <v>407</v>
      </c>
      <c r="N79" s="85">
        <v>0</v>
      </c>
      <c r="O79" s="84" t="s">
        <v>3456</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c r="L80" s="272">
        <v>28903</v>
      </c>
      <c r="M80" s="311" t="s">
        <v>407</v>
      </c>
      <c r="N80" s="85">
        <v>0</v>
      </c>
      <c r="O80" s="84" t="s">
        <v>3456</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c r="L81" s="283">
        <v>0</v>
      </c>
      <c r="M81" s="312" t="s">
        <v>407</v>
      </c>
      <c r="N81" s="85">
        <v>0</v>
      </c>
      <c r="O81" s="84"/>
    </row>
    <row r="82" spans="1:15" s="4" customFormat="1" ht="63.75" x14ac:dyDescent="0.25">
      <c r="A82" s="82">
        <v>76</v>
      </c>
      <c r="B82" s="133" t="s">
        <v>293</v>
      </c>
      <c r="C82" s="133" t="s">
        <v>304</v>
      </c>
      <c r="D82" s="133" t="s">
        <v>339</v>
      </c>
      <c r="E82" s="122">
        <v>29</v>
      </c>
      <c r="F82" s="125" t="s">
        <v>340</v>
      </c>
      <c r="G82" s="140" t="s">
        <v>125</v>
      </c>
      <c r="H82" s="138" t="s">
        <v>125</v>
      </c>
      <c r="I82" s="133" t="s">
        <v>166</v>
      </c>
      <c r="J82" s="222">
        <v>20</v>
      </c>
      <c r="K82" s="45"/>
      <c r="L82" s="144" t="s">
        <v>3457</v>
      </c>
      <c r="M82" s="312" t="s">
        <v>407</v>
      </c>
      <c r="N82" s="85">
        <v>0</v>
      </c>
      <c r="O82" s="84"/>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5"/>
      <c r="L83" s="148">
        <v>0.02</v>
      </c>
      <c r="M83" s="312" t="s">
        <v>407</v>
      </c>
      <c r="N83" s="85">
        <v>0</v>
      </c>
      <c r="O83" s="84"/>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c r="L84" s="144" t="s">
        <v>348</v>
      </c>
      <c r="M84" s="312" t="s">
        <v>407</v>
      </c>
      <c r="N84" s="85">
        <v>0</v>
      </c>
      <c r="O84" s="84"/>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5"/>
      <c r="L85" s="288">
        <v>0.8</v>
      </c>
      <c r="M85" s="312" t="s">
        <v>407</v>
      </c>
      <c r="N85" s="85">
        <v>0</v>
      </c>
      <c r="O85" s="84"/>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84"/>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45"/>
      <c r="L87" s="222" t="s">
        <v>126</v>
      </c>
      <c r="M87" s="312" t="s">
        <v>407</v>
      </c>
      <c r="N87" s="85">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45"/>
      <c r="L88" s="222" t="s">
        <v>129</v>
      </c>
      <c r="M88" s="312" t="s">
        <v>407</v>
      </c>
      <c r="N88" s="85">
        <v>0</v>
      </c>
      <c r="O88" s="84"/>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45"/>
      <c r="L89" s="222" t="s">
        <v>126</v>
      </c>
      <c r="M89" s="312" t="s">
        <v>407</v>
      </c>
      <c r="N89" s="85">
        <v>0</v>
      </c>
      <c r="O89" s="84"/>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45"/>
      <c r="L90" s="222" t="s">
        <v>126</v>
      </c>
      <c r="M90" s="312" t="s">
        <v>407</v>
      </c>
      <c r="N90" s="85">
        <v>0</v>
      </c>
      <c r="O90" s="84"/>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45"/>
      <c r="L91" s="222" t="s">
        <v>126</v>
      </c>
      <c r="M91" s="312" t="s">
        <v>407</v>
      </c>
      <c r="N91" s="85">
        <v>0</v>
      </c>
      <c r="O91" s="84"/>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45"/>
      <c r="L92" s="222" t="s">
        <v>126</v>
      </c>
      <c r="M92" s="312" t="s">
        <v>407</v>
      </c>
      <c r="N92" s="85">
        <v>0</v>
      </c>
      <c r="O92" s="84"/>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84"/>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45"/>
      <c r="L94" s="222" t="s">
        <v>126</v>
      </c>
      <c r="M94" s="312" t="s">
        <v>407</v>
      </c>
      <c r="N94" s="85">
        <v>0</v>
      </c>
      <c r="O94" s="84"/>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45"/>
      <c r="L95" s="222" t="s">
        <v>129</v>
      </c>
      <c r="M95" s="312" t="s">
        <v>407</v>
      </c>
      <c r="N95" s="85">
        <v>0</v>
      </c>
      <c r="O95" s="84"/>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45"/>
      <c r="L96" s="222" t="s">
        <v>126</v>
      </c>
      <c r="M96" s="312" t="s">
        <v>407</v>
      </c>
      <c r="N96" s="85">
        <v>0</v>
      </c>
      <c r="O96" s="84"/>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45"/>
      <c r="L97" s="222" t="s">
        <v>126</v>
      </c>
      <c r="M97" s="312" t="s">
        <v>407</v>
      </c>
      <c r="N97" s="85">
        <v>0</v>
      </c>
      <c r="O97" s="84"/>
    </row>
    <row r="98" spans="1:15" s="4" customFormat="1" ht="89.25" x14ac:dyDescent="0.25">
      <c r="A98" s="82">
        <v>92</v>
      </c>
      <c r="B98" s="133" t="s">
        <v>293</v>
      </c>
      <c r="C98" s="133" t="s">
        <v>304</v>
      </c>
      <c r="D98" s="133" t="s">
        <v>330</v>
      </c>
      <c r="E98" s="122">
        <v>33</v>
      </c>
      <c r="F98" s="125" t="s">
        <v>389</v>
      </c>
      <c r="G98" s="140" t="s">
        <v>125</v>
      </c>
      <c r="H98" s="138" t="s">
        <v>125</v>
      </c>
      <c r="I98" s="133" t="s">
        <v>390</v>
      </c>
      <c r="J98" s="222">
        <v>24</v>
      </c>
      <c r="K98" s="45"/>
      <c r="L98" s="222" t="s">
        <v>126</v>
      </c>
      <c r="M98" s="259" t="s">
        <v>407</v>
      </c>
      <c r="N98" s="85">
        <v>0</v>
      </c>
      <c r="O98" s="84" t="s">
        <v>3458</v>
      </c>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45"/>
      <c r="L99" s="141"/>
      <c r="M99" s="137" t="s">
        <v>407</v>
      </c>
      <c r="N99" s="85">
        <v>0</v>
      </c>
      <c r="O99" s="84" t="s">
        <v>3459</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c r="L100" s="223" t="s">
        <v>125</v>
      </c>
      <c r="M100" s="137" t="s">
        <v>407</v>
      </c>
      <c r="N100" s="243">
        <v>0</v>
      </c>
      <c r="O100" s="84"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c r="L101" s="222" t="s">
        <v>126</v>
      </c>
      <c r="M101" s="259" t="s">
        <v>407</v>
      </c>
      <c r="N101" s="85">
        <v>0</v>
      </c>
      <c r="O101" s="84" t="s">
        <v>3460</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c r="L102" s="148" t="s">
        <v>135</v>
      </c>
      <c r="M102" s="137" t="s">
        <v>135</v>
      </c>
      <c r="N102" s="226">
        <v>0</v>
      </c>
      <c r="O102" s="84" t="s">
        <v>3461</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c r="L103" s="222"/>
      <c r="M103" s="259" t="s">
        <v>407</v>
      </c>
      <c r="N103" s="85">
        <v>0</v>
      </c>
      <c r="O103" s="84" t="s">
        <v>3461</v>
      </c>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c r="L104" s="222"/>
      <c r="M104" s="259" t="s">
        <v>407</v>
      </c>
      <c r="N104" s="85">
        <v>0</v>
      </c>
      <c r="O104" s="84" t="s">
        <v>3461</v>
      </c>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c r="L105" s="222"/>
      <c r="M105" s="259" t="s">
        <v>407</v>
      </c>
      <c r="N105" s="85">
        <v>0</v>
      </c>
      <c r="O105" s="84" t="s">
        <v>3461</v>
      </c>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c r="L106" s="222"/>
      <c r="M106" s="259" t="s">
        <v>407</v>
      </c>
      <c r="N106" s="85">
        <v>0</v>
      </c>
      <c r="O106" s="84" t="s">
        <v>3461</v>
      </c>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c r="L107" s="222"/>
      <c r="M107" s="259" t="s">
        <v>407</v>
      </c>
      <c r="N107" s="85">
        <v>0</v>
      </c>
      <c r="O107" s="84" t="s">
        <v>3461</v>
      </c>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c r="L108" s="222"/>
      <c r="M108" s="259" t="s">
        <v>407</v>
      </c>
      <c r="N108" s="85">
        <v>0</v>
      </c>
      <c r="O108" s="84" t="s">
        <v>3461</v>
      </c>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c r="L109" s="222"/>
      <c r="M109" s="259" t="s">
        <v>407</v>
      </c>
      <c r="N109" s="85">
        <v>0</v>
      </c>
      <c r="O109" s="84" t="s">
        <v>3461</v>
      </c>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c r="L110" s="222"/>
      <c r="M110" s="259" t="s">
        <v>407</v>
      </c>
      <c r="N110" s="85">
        <v>0</v>
      </c>
      <c r="O110" s="84" t="s">
        <v>3461</v>
      </c>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c r="L111" s="222"/>
      <c r="M111" s="259" t="s">
        <v>407</v>
      </c>
      <c r="N111" s="85">
        <v>0</v>
      </c>
      <c r="O111" s="84" t="s">
        <v>3461</v>
      </c>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c r="L112" s="222"/>
      <c r="M112" s="259" t="s">
        <v>407</v>
      </c>
      <c r="N112" s="85">
        <v>0</v>
      </c>
      <c r="O112" s="84" t="s">
        <v>3461</v>
      </c>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c r="M113" s="259" t="s">
        <v>407</v>
      </c>
      <c r="N113" s="85">
        <v>0</v>
      </c>
      <c r="O113" s="84" t="s">
        <v>3461</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5"/>
      <c r="L114" s="246" t="s">
        <v>434</v>
      </c>
      <c r="M114" s="313" t="s">
        <v>407</v>
      </c>
      <c r="N114" s="85">
        <v>0</v>
      </c>
      <c r="O114" s="84" t="s">
        <v>3462</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c r="L115" s="223" t="s">
        <v>125</v>
      </c>
      <c r="M115" s="313" t="s">
        <v>407</v>
      </c>
      <c r="N115" s="85">
        <v>0</v>
      </c>
      <c r="O115" s="84" t="s">
        <v>3462</v>
      </c>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v>3</v>
      </c>
      <c r="L116" s="144">
        <v>2</v>
      </c>
      <c r="M116" s="142">
        <v>2</v>
      </c>
      <c r="N116" s="85">
        <v>0</v>
      </c>
      <c r="O116" s="84"/>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3">
        <v>596.5</v>
      </c>
      <c r="L117" s="144">
        <v>1477</v>
      </c>
      <c r="M117" s="144">
        <v>1477</v>
      </c>
      <c r="N117" s="85">
        <v>0</v>
      </c>
      <c r="O117" s="84" t="s">
        <v>3454</v>
      </c>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v>13961</v>
      </c>
      <c r="L118" s="144">
        <v>19382</v>
      </c>
      <c r="M118" s="144">
        <v>19382</v>
      </c>
      <c r="N118" s="85">
        <v>0</v>
      </c>
      <c r="O118" s="84" t="s">
        <v>3454</v>
      </c>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3463</v>
      </c>
      <c r="L119" s="144">
        <v>706</v>
      </c>
      <c r="M119" s="144">
        <v>706</v>
      </c>
      <c r="N119" s="85">
        <v>0</v>
      </c>
      <c r="O119" s="84" t="s">
        <v>3455</v>
      </c>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84"/>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246" t="s">
        <v>126</v>
      </c>
      <c r="M121" s="247" t="s">
        <v>126</v>
      </c>
      <c r="N121" s="85">
        <v>0</v>
      </c>
      <c r="O121" s="84"/>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t="s">
        <v>126</v>
      </c>
      <c r="L122" s="246" t="s">
        <v>129</v>
      </c>
      <c r="M122" s="247" t="s">
        <v>129</v>
      </c>
      <c r="N122" s="85">
        <v>0</v>
      </c>
      <c r="O122" s="84"/>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t="s">
        <v>126</v>
      </c>
      <c r="L123" s="246" t="s">
        <v>126</v>
      </c>
      <c r="M123" s="247" t="s">
        <v>126</v>
      </c>
      <c r="N123" s="85">
        <v>0</v>
      </c>
      <c r="O123" s="84"/>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t="s">
        <v>129</v>
      </c>
      <c r="L124" s="246" t="s">
        <v>126</v>
      </c>
      <c r="M124" s="247" t="s">
        <v>126</v>
      </c>
      <c r="N124" s="85">
        <v>0</v>
      </c>
      <c r="O124" s="84"/>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t="s">
        <v>126</v>
      </c>
      <c r="L125" s="246" t="s">
        <v>126</v>
      </c>
      <c r="M125" s="247" t="s">
        <v>126</v>
      </c>
      <c r="N125" s="85">
        <v>0</v>
      </c>
      <c r="O125" s="84"/>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t="s">
        <v>126</v>
      </c>
      <c r="L126" s="246" t="s">
        <v>126</v>
      </c>
      <c r="M126" s="247" t="s">
        <v>126</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46" t="s">
        <v>126</v>
      </c>
      <c r="M127" s="247" t="s">
        <v>126</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46" t="s">
        <v>126</v>
      </c>
      <c r="M128" s="247" t="s">
        <v>126</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84" t="s">
        <v>3464</v>
      </c>
    </row>
    <row r="130" spans="1:16" s="4" customFormat="1" ht="229.5" x14ac:dyDescent="0.25">
      <c r="A130" s="82">
        <v>124</v>
      </c>
      <c r="B130" s="133" t="s">
        <v>293</v>
      </c>
      <c r="C130" s="133" t="s">
        <v>464</v>
      </c>
      <c r="D130" s="133" t="s">
        <v>300</v>
      </c>
      <c r="E130" s="122">
        <v>38</v>
      </c>
      <c r="F130" s="125" t="s">
        <v>466</v>
      </c>
      <c r="G130" s="140">
        <v>22</v>
      </c>
      <c r="H130" s="139">
        <v>0.6</v>
      </c>
      <c r="I130" s="252">
        <v>7</v>
      </c>
      <c r="J130" s="141">
        <v>29</v>
      </c>
      <c r="K130" s="45">
        <v>4</v>
      </c>
      <c r="L130" s="246">
        <v>4</v>
      </c>
      <c r="M130" s="247">
        <v>2</v>
      </c>
      <c r="N130" s="236">
        <v>0.10909090909090909</v>
      </c>
      <c r="O130" s="84" t="s">
        <v>3465</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5"/>
      <c r="L131" s="292">
        <v>886</v>
      </c>
      <c r="M131" s="313" t="s">
        <v>407</v>
      </c>
      <c r="N131" s="256">
        <v>0</v>
      </c>
      <c r="O131" s="84" t="s">
        <v>3466</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c r="L132" s="272">
        <v>28903</v>
      </c>
      <c r="M132" s="311" t="s">
        <v>407</v>
      </c>
      <c r="N132" s="85">
        <v>0</v>
      </c>
      <c r="O132" s="84" t="s">
        <v>3456</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c r="L133" s="292">
        <v>0</v>
      </c>
      <c r="M133" s="324">
        <v>0</v>
      </c>
      <c r="N133" s="85">
        <v>0</v>
      </c>
      <c r="O133" s="84"/>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407</v>
      </c>
      <c r="N134" s="226">
        <v>0</v>
      </c>
      <c r="O134" s="84" t="s">
        <v>3467</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434</v>
      </c>
      <c r="M135" s="137" t="s">
        <v>407</v>
      </c>
      <c r="N135" s="85">
        <v>0</v>
      </c>
      <c r="O135" s="84" t="s">
        <v>3468</v>
      </c>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434</v>
      </c>
      <c r="M136" s="137" t="s">
        <v>407</v>
      </c>
      <c r="N136" s="85">
        <v>0</v>
      </c>
      <c r="O136" s="84" t="s">
        <v>3468</v>
      </c>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434</v>
      </c>
      <c r="M137" s="137" t="s">
        <v>407</v>
      </c>
      <c r="N137" s="85">
        <v>0</v>
      </c>
      <c r="O137" s="84" t="s">
        <v>3468</v>
      </c>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434</v>
      </c>
      <c r="M138" s="137" t="s">
        <v>407</v>
      </c>
      <c r="N138" s="85">
        <v>0</v>
      </c>
      <c r="O138" s="84" t="s">
        <v>3468</v>
      </c>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7" t="s">
        <v>407</v>
      </c>
      <c r="N139" s="85">
        <v>0</v>
      </c>
      <c r="O139" s="84" t="s">
        <v>3468</v>
      </c>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259" t="s">
        <v>407</v>
      </c>
      <c r="N140" s="85">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c r="L141" s="141">
        <v>0</v>
      </c>
      <c r="M141" s="259" t="s">
        <v>407</v>
      </c>
      <c r="N141" s="85">
        <v>0</v>
      </c>
      <c r="O141" s="84"/>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c r="L142" s="141">
        <v>0</v>
      </c>
      <c r="M142" s="259" t="s">
        <v>407</v>
      </c>
      <c r="N142" s="85">
        <v>0</v>
      </c>
      <c r="O142" s="84"/>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126</v>
      </c>
      <c r="L143" s="223" t="s">
        <v>125</v>
      </c>
      <c r="M143" s="259" t="s">
        <v>407</v>
      </c>
      <c r="N143" s="85">
        <v>0</v>
      </c>
      <c r="O143" s="84"/>
    </row>
    <row r="144" spans="1:16" s="4" customFormat="1" ht="76.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32" t="s">
        <v>3469</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4</v>
      </c>
      <c r="L145" s="150">
        <v>4</v>
      </c>
      <c r="M145" s="151">
        <v>4</v>
      </c>
      <c r="N145" s="85">
        <v>0</v>
      </c>
      <c r="O145" s="84"/>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84"/>
    </row>
    <row r="147" spans="1:15" s="4" customFormat="1" ht="76.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32" t="s">
        <v>3470</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126</v>
      </c>
      <c r="L148" s="246" t="s">
        <v>129</v>
      </c>
      <c r="M148" s="247" t="s">
        <v>129</v>
      </c>
      <c r="N148" s="85">
        <v>0</v>
      </c>
      <c r="O148" s="84" t="s">
        <v>3471</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247" t="s">
        <v>126</v>
      </c>
      <c r="N149" s="85">
        <v>0</v>
      </c>
      <c r="O149" s="84"/>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126</v>
      </c>
      <c r="M150" s="259" t="s">
        <v>126</v>
      </c>
      <c r="N150" s="226">
        <v>0</v>
      </c>
      <c r="O150" s="84" t="s">
        <v>3472</v>
      </c>
    </row>
    <row r="151" spans="1:15" s="4" customFormat="1" ht="51" x14ac:dyDescent="0.25">
      <c r="A151" s="82">
        <v>145</v>
      </c>
      <c r="B151" s="133" t="s">
        <v>293</v>
      </c>
      <c r="C151" s="133" t="s">
        <v>508</v>
      </c>
      <c r="D151" s="133" t="s">
        <v>295</v>
      </c>
      <c r="E151" s="122" t="s">
        <v>510</v>
      </c>
      <c r="F151" s="125" t="s">
        <v>511</v>
      </c>
      <c r="G151" s="140" t="s">
        <v>125</v>
      </c>
      <c r="H151" s="138" t="s">
        <v>125</v>
      </c>
      <c r="I151" s="133" t="s">
        <v>166</v>
      </c>
      <c r="J151" s="222" t="s">
        <v>125</v>
      </c>
      <c r="K151" s="48" t="s">
        <v>3473</v>
      </c>
      <c r="L151" s="223" t="s">
        <v>125</v>
      </c>
      <c r="M151" s="48" t="s">
        <v>407</v>
      </c>
      <c r="N151" s="85">
        <v>0</v>
      </c>
      <c r="O151" s="48" t="s">
        <v>3473</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c r="L152" s="246"/>
      <c r="M152" s="247" t="s">
        <v>407</v>
      </c>
      <c r="N152" s="226">
        <v>0</v>
      </c>
      <c r="O152" s="84" t="s">
        <v>3472</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c r="L153" s="246"/>
      <c r="M153" s="247" t="s">
        <v>407</v>
      </c>
      <c r="N153" s="226">
        <v>0</v>
      </c>
      <c r="O153" s="84" t="s">
        <v>3472</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c r="L154" s="222"/>
      <c r="M154" s="259" t="s">
        <v>407</v>
      </c>
      <c r="N154" s="226">
        <v>0</v>
      </c>
      <c r="O154" s="84" t="s">
        <v>3472</v>
      </c>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c r="L155" s="222"/>
      <c r="M155" s="259" t="s">
        <v>407</v>
      </c>
      <c r="N155" s="226">
        <v>0</v>
      </c>
      <c r="O155" s="84" t="s">
        <v>3472</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407</v>
      </c>
      <c r="N156" s="226">
        <v>0</v>
      </c>
      <c r="O156" s="84" t="s">
        <v>3472</v>
      </c>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c r="L157" s="246"/>
      <c r="M157" s="247" t="s">
        <v>407</v>
      </c>
      <c r="N157" s="85">
        <v>0</v>
      </c>
      <c r="O157" s="84" t="s">
        <v>3472</v>
      </c>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c r="L158" s="246"/>
      <c r="M158" s="247" t="s">
        <v>407</v>
      </c>
      <c r="N158" s="85">
        <v>0</v>
      </c>
      <c r="O158" s="84" t="s">
        <v>3472</v>
      </c>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c r="L159" s="246"/>
      <c r="M159" s="247" t="s">
        <v>407</v>
      </c>
      <c r="N159" s="85">
        <v>0</v>
      </c>
      <c r="O159" s="84" t="s">
        <v>3472</v>
      </c>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c r="L160" s="222"/>
      <c r="M160" s="259" t="s">
        <v>407</v>
      </c>
      <c r="N160" s="85">
        <v>0</v>
      </c>
      <c r="O160" s="84" t="s">
        <v>3472</v>
      </c>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84"/>
    </row>
    <row r="162" spans="1:15" s="4" customFormat="1" ht="89.25" x14ac:dyDescent="0.25">
      <c r="A162" s="82">
        <v>156</v>
      </c>
      <c r="B162" s="133" t="s">
        <v>293</v>
      </c>
      <c r="C162" s="133" t="s">
        <v>532</v>
      </c>
      <c r="D162" s="133" t="s">
        <v>295</v>
      </c>
      <c r="E162" s="122" t="s">
        <v>535</v>
      </c>
      <c r="F162" s="125" t="s">
        <v>536</v>
      </c>
      <c r="G162" s="140" t="s">
        <v>125</v>
      </c>
      <c r="H162" s="138" t="s">
        <v>125</v>
      </c>
      <c r="I162" s="133" t="s">
        <v>166</v>
      </c>
      <c r="J162" s="222" t="s">
        <v>125</v>
      </c>
      <c r="K162" s="48" t="s">
        <v>3474</v>
      </c>
      <c r="L162" s="223" t="s">
        <v>125</v>
      </c>
      <c r="M162" s="48" t="s">
        <v>3474</v>
      </c>
      <c r="N162" s="85">
        <v>0</v>
      </c>
      <c r="O162" s="76" t="s">
        <v>3474</v>
      </c>
    </row>
    <row r="163" spans="1:15" s="4" customFormat="1" ht="51"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32" t="s">
        <v>3475</v>
      </c>
    </row>
    <row r="164" spans="1:15" s="4" customFormat="1" ht="25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32" t="s">
        <v>3476</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247" t="s">
        <v>126</v>
      </c>
      <c r="N165" s="226">
        <v>0</v>
      </c>
      <c r="O165" s="84" t="s">
        <v>3477</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126</v>
      </c>
      <c r="M166" s="247" t="s">
        <v>126</v>
      </c>
      <c r="N166" s="226">
        <v>0</v>
      </c>
      <c r="O166" s="84"/>
    </row>
    <row r="167" spans="1:15" s="4" customFormat="1" ht="76.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126</v>
      </c>
      <c r="M167" s="259" t="s">
        <v>126</v>
      </c>
      <c r="N167" s="226">
        <v>0</v>
      </c>
      <c r="O167" s="84" t="s">
        <v>3478</v>
      </c>
    </row>
    <row r="168" spans="1:15" s="4" customFormat="1" ht="51" x14ac:dyDescent="0.25">
      <c r="A168" s="82">
        <v>162</v>
      </c>
      <c r="B168" s="133" t="s">
        <v>293</v>
      </c>
      <c r="C168" s="133" t="s">
        <v>542</v>
      </c>
      <c r="D168" s="133" t="s">
        <v>295</v>
      </c>
      <c r="E168" s="122" t="s">
        <v>544</v>
      </c>
      <c r="F168" s="125" t="s">
        <v>545</v>
      </c>
      <c r="G168" s="140" t="s">
        <v>125</v>
      </c>
      <c r="H168" s="138" t="s">
        <v>125</v>
      </c>
      <c r="I168" s="133" t="s">
        <v>166</v>
      </c>
      <c r="J168" s="222" t="s">
        <v>125</v>
      </c>
      <c r="K168" s="48" t="s">
        <v>3479</v>
      </c>
      <c r="L168" s="223" t="s">
        <v>125</v>
      </c>
      <c r="M168" s="247" t="s">
        <v>407</v>
      </c>
      <c r="N168" s="85">
        <v>0</v>
      </c>
      <c r="O168" s="84"/>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c r="L169" s="246"/>
      <c r="M169" s="247" t="s">
        <v>407</v>
      </c>
      <c r="N169" s="226">
        <v>0</v>
      </c>
      <c r="O169" s="84" t="s">
        <v>3480</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c r="L170" s="223" t="s">
        <v>125</v>
      </c>
      <c r="M170" s="247" t="s">
        <v>407</v>
      </c>
      <c r="N170" s="226">
        <v>0</v>
      </c>
      <c r="O170" s="84"/>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c r="L171" s="223" t="s">
        <v>125</v>
      </c>
      <c r="M171" s="247" t="s">
        <v>407</v>
      </c>
      <c r="N171" s="85">
        <v>0</v>
      </c>
      <c r="O171" s="84"/>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c r="L172" s="223" t="s">
        <v>125</v>
      </c>
      <c r="M172" s="247" t="s">
        <v>407</v>
      </c>
      <c r="N172" s="85">
        <v>0</v>
      </c>
      <c r="O172" s="84"/>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c r="L173" s="223" t="s">
        <v>125</v>
      </c>
      <c r="M173" s="247" t="s">
        <v>407</v>
      </c>
      <c r="N173" s="85">
        <v>0</v>
      </c>
      <c r="O173" s="84"/>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c r="L174" s="223" t="s">
        <v>125</v>
      </c>
      <c r="M174" s="247" t="s">
        <v>407</v>
      </c>
      <c r="N174" s="85">
        <v>0</v>
      </c>
      <c r="O174" s="84"/>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c r="L175" s="223" t="s">
        <v>125</v>
      </c>
      <c r="M175" s="247" t="s">
        <v>407</v>
      </c>
      <c r="N175" s="85">
        <v>0</v>
      </c>
      <c r="O175" s="84"/>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c r="L176" s="223" t="s">
        <v>125</v>
      </c>
      <c r="M176" s="247" t="s">
        <v>407</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c r="L177" s="246" t="s">
        <v>135</v>
      </c>
      <c r="M177" s="247" t="s">
        <v>407</v>
      </c>
      <c r="N177" s="229">
        <v>0</v>
      </c>
      <c r="O177" s="84" t="s">
        <v>3480</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c r="L178" s="222"/>
      <c r="M178" s="247" t="s">
        <v>407</v>
      </c>
      <c r="N178" s="226">
        <v>0</v>
      </c>
      <c r="O178" s="84" t="s">
        <v>3480</v>
      </c>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c r="L179" s="222"/>
      <c r="M179" s="247" t="s">
        <v>407</v>
      </c>
      <c r="N179" s="226">
        <v>0</v>
      </c>
      <c r="O179" s="84" t="s">
        <v>3480</v>
      </c>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c r="L180" s="246" t="s">
        <v>135</v>
      </c>
      <c r="M180" s="247" t="s">
        <v>407</v>
      </c>
      <c r="N180" s="226">
        <v>0</v>
      </c>
      <c r="O180" s="84" t="s">
        <v>3480</v>
      </c>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c r="L181" s="246"/>
      <c r="M181" s="247" t="s">
        <v>407</v>
      </c>
      <c r="N181" s="85">
        <v>0</v>
      </c>
      <c r="O181" s="84" t="s">
        <v>3480</v>
      </c>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c r="L182" s="246"/>
      <c r="M182" s="247" t="s">
        <v>407</v>
      </c>
      <c r="N182" s="85">
        <v>0</v>
      </c>
      <c r="O182" s="84" t="s">
        <v>3480</v>
      </c>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c r="L183" s="246"/>
      <c r="M183" s="247" t="s">
        <v>407</v>
      </c>
      <c r="N183" s="85">
        <v>0</v>
      </c>
      <c r="O183" s="84" t="s">
        <v>3480</v>
      </c>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259" t="s">
        <v>129</v>
      </c>
      <c r="N184" s="226">
        <v>0.1</v>
      </c>
      <c r="O184" s="84"/>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84"/>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t="s">
        <v>126</v>
      </c>
      <c r="M186" s="259" t="s">
        <v>126</v>
      </c>
      <c r="N186" s="226">
        <v>0</v>
      </c>
      <c r="O186" s="84" t="s">
        <v>3481</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t="s">
        <v>126</v>
      </c>
      <c r="M187" s="259" t="s">
        <v>126</v>
      </c>
      <c r="N187" s="226">
        <v>0</v>
      </c>
      <c r="O187" s="84" t="s">
        <v>3482</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126</v>
      </c>
      <c r="M188" s="259" t="s">
        <v>129</v>
      </c>
      <c r="N188" s="661">
        <v>0.125</v>
      </c>
      <c r="O188" s="84" t="s">
        <v>3483</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84" t="s">
        <v>3484</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84" t="s">
        <v>3485</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126</v>
      </c>
      <c r="M191" s="259" t="s">
        <v>126</v>
      </c>
      <c r="N191" s="226">
        <v>0</v>
      </c>
      <c r="O191" s="84" t="s">
        <v>3486</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126</v>
      </c>
      <c r="M192" s="259" t="s">
        <v>129</v>
      </c>
      <c r="N192" s="661">
        <v>0.125</v>
      </c>
      <c r="O192" s="84" t="s">
        <v>3487</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126</v>
      </c>
      <c r="M193" s="259" t="s">
        <v>126</v>
      </c>
      <c r="N193" s="226">
        <v>0</v>
      </c>
      <c r="O193" s="84" t="s">
        <v>3488</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84" t="s">
        <v>3489</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5" t="s">
        <v>126</v>
      </c>
      <c r="L195" s="223" t="s">
        <v>125</v>
      </c>
      <c r="M195" s="142" t="s">
        <v>407</v>
      </c>
      <c r="N195" s="85">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c r="L196" s="223" t="s">
        <v>125</v>
      </c>
      <c r="M196" s="247" t="s">
        <v>407</v>
      </c>
      <c r="N196" s="85">
        <v>0</v>
      </c>
      <c r="O196" s="84"/>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84"/>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84"/>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84"/>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84"/>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84"/>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84"/>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84"/>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129</v>
      </c>
      <c r="N204" s="661">
        <v>2.86E-2</v>
      </c>
      <c r="O204" s="84"/>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126</v>
      </c>
      <c r="N205" s="661">
        <v>2.86E-2</v>
      </c>
      <c r="O205" s="84"/>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84"/>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84"/>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84"/>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84"/>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129</v>
      </c>
      <c r="N210" s="661">
        <v>2.86E-2</v>
      </c>
      <c r="O210" s="84"/>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84"/>
    </row>
    <row r="212" spans="1:15" s="4" customFormat="1" ht="204"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59" t="s">
        <v>1571</v>
      </c>
      <c r="N212" s="85">
        <v>0</v>
      </c>
      <c r="O212" s="84" t="s">
        <v>3490</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c r="M213" s="259" t="s">
        <v>126</v>
      </c>
      <c r="N213" s="229">
        <v>0</v>
      </c>
      <c r="O213" s="123" t="s">
        <v>3491</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126</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126</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126</v>
      </c>
      <c r="N216" s="85">
        <v>0</v>
      </c>
      <c r="O216" s="84"/>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126</v>
      </c>
      <c r="N217" s="85">
        <v>0</v>
      </c>
      <c r="O217" s="84"/>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84"/>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5" t="s">
        <v>126</v>
      </c>
      <c r="L222" s="222" t="s">
        <v>126</v>
      </c>
      <c r="M222" s="259" t="s">
        <v>407</v>
      </c>
      <c r="N222" s="85">
        <v>0</v>
      </c>
      <c r="O222" s="84"/>
    </row>
    <row r="223" spans="1:15" s="4" customFormat="1" ht="114.7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259" t="s">
        <v>126</v>
      </c>
      <c r="N223" s="226">
        <v>0</v>
      </c>
      <c r="O223" s="84" t="s">
        <v>3492</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84" t="s">
        <v>3493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126</v>
      </c>
      <c r="N225" s="226">
        <v>0</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126</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126</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126</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c r="L229" s="283">
        <v>706</v>
      </c>
      <c r="M229" s="284">
        <v>706</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92">
        <v>0</v>
      </c>
      <c r="M230" s="324">
        <v>0</v>
      </c>
      <c r="N230" s="85">
        <v>0</v>
      </c>
      <c r="O230" s="84"/>
    </row>
    <row r="231" spans="1:15" s="4" customFormat="1" ht="51"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59" t="s">
        <v>129</v>
      </c>
      <c r="N231" s="85">
        <v>0</v>
      </c>
      <c r="O231" s="84" t="s">
        <v>3494</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126</v>
      </c>
      <c r="M233" s="259" t="s">
        <v>126</v>
      </c>
      <c r="N233" s="85">
        <v>0</v>
      </c>
      <c r="O233" s="86"/>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259" t="s">
        <v>126</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126</v>
      </c>
      <c r="L238" s="222" t="s">
        <v>129</v>
      </c>
      <c r="M238" s="259" t="s">
        <v>129</v>
      </c>
      <c r="N238" s="85">
        <v>0</v>
      </c>
      <c r="O238" s="84" t="s">
        <v>3495</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t="s">
        <v>125</v>
      </c>
      <c r="M239" s="259"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t="s">
        <v>125</v>
      </c>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t="s">
        <v>125</v>
      </c>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t="s">
        <v>125</v>
      </c>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125</v>
      </c>
      <c r="M243" s="259" t="s">
        <v>129</v>
      </c>
      <c r="N243" s="85">
        <v>0</v>
      </c>
      <c r="O243" s="84" t="s">
        <v>3496</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t="s">
        <v>125</v>
      </c>
      <c r="M244" s="259" t="s">
        <v>129</v>
      </c>
      <c r="N244" s="85">
        <v>0</v>
      </c>
      <c r="O244" s="84"/>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t="s">
        <v>125</v>
      </c>
      <c r="M245" s="259" t="s">
        <v>129</v>
      </c>
      <c r="N245" s="226">
        <v>0.1</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259" t="s">
        <v>126</v>
      </c>
      <c r="N246" s="85">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126</v>
      </c>
      <c r="N248" s="85">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126</v>
      </c>
      <c r="N249" s="85">
        <v>0</v>
      </c>
      <c r="O249" s="84"/>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129</v>
      </c>
      <c r="M250" s="259" t="s">
        <v>126</v>
      </c>
      <c r="N250" s="226">
        <v>0</v>
      </c>
      <c r="O250" s="84" t="s">
        <v>3497</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126</v>
      </c>
      <c r="N251" s="85">
        <v>0</v>
      </c>
      <c r="O251" s="84"/>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126</v>
      </c>
      <c r="N252" s="85">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129</v>
      </c>
      <c r="M253" s="315" t="s">
        <v>126</v>
      </c>
      <c r="N253" s="85">
        <v>0</v>
      </c>
      <c r="O253" s="84" t="s">
        <v>3498</v>
      </c>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126</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259" t="s">
        <v>126</v>
      </c>
      <c r="N255" s="226">
        <v>0</v>
      </c>
      <c r="O255" s="84" t="s">
        <v>3499</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126</v>
      </c>
      <c r="N256" s="226">
        <v>0</v>
      </c>
      <c r="O256" s="84" t="s">
        <v>3500</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126</v>
      </c>
      <c r="N257" s="226">
        <v>0</v>
      </c>
      <c r="O257" s="84" t="s">
        <v>3501</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v>
      </c>
      <c r="L258" s="341">
        <v>0</v>
      </c>
      <c r="M258" s="326">
        <v>0</v>
      </c>
      <c r="N258" s="256">
        <v>0</v>
      </c>
      <c r="O258" s="84" t="s">
        <v>3502</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92">
        <v>402</v>
      </c>
      <c r="M259" s="313">
        <v>402</v>
      </c>
      <c r="N259" s="85">
        <v>0</v>
      </c>
      <c r="O259" s="84" t="s">
        <v>3503</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325</v>
      </c>
      <c r="L260" s="292">
        <v>325</v>
      </c>
      <c r="M260" s="313">
        <v>325</v>
      </c>
      <c r="N260" s="85">
        <v>0</v>
      </c>
      <c r="O260" s="84"/>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84" t="s">
        <v>3504</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129</v>
      </c>
      <c r="L263" s="222" t="s">
        <v>129</v>
      </c>
      <c r="M263" s="259" t="s">
        <v>126</v>
      </c>
      <c r="N263" s="1536"/>
      <c r="O263" s="84" t="s">
        <v>3505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84" t="s">
        <v>3506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84" t="s">
        <v>3507</v>
      </c>
    </row>
    <row r="271" spans="1:15" x14ac:dyDescent="0.25">
      <c r="N271" s="344"/>
    </row>
  </sheetData>
  <sheetProtection formatCells="0" formatColumns="0" formatRows="0" insertColumns="0" insertHyperlinks="0"/>
  <mergeCells count="36">
    <mergeCell ref="N262:N263"/>
    <mergeCell ref="N264:N265"/>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45:G249"/>
    <mergeCell ref="G250:G254"/>
    <mergeCell ref="G262:G263"/>
    <mergeCell ref="G264:G265"/>
    <mergeCell ref="H264:H265"/>
    <mergeCell ref="H262:H263"/>
  </mergeCells>
  <dataValidations count="8">
    <dataValidation type="list" allowBlank="1" showInputMessage="1" showErrorMessage="1" sqref="N258" xr:uid="{67E4005E-D0ED-4339-8B39-BF950550F954}">
      <formula1>"0%,20%"</formula1>
    </dataValidation>
    <dataValidation type="list" allowBlank="1" showInputMessage="1" showErrorMessage="1" sqref="N131" xr:uid="{307D78EF-F9EF-4B82-9011-D7A2E4A85789}">
      <formula1>"0%,30%"</formula1>
    </dataValidation>
    <dataValidation type="list" allowBlank="1" showInputMessage="1" showErrorMessage="1" sqref="N100" xr:uid="{16E00F01-5FE2-4173-B076-AB1F20915907}">
      <formula1>"0%,20%,39%,50%"</formula1>
    </dataValidation>
    <dataValidation type="whole" allowBlank="1" showInputMessage="1" showErrorMessage="1" sqref="I130 L231 L261:M261 L130:M130 K115:K116 K43 L235:M235 M197 K87:K92 K94:K99 K20 K67:K68 K145 K74:K85 K229:K230 K130:K134 K156 K141:K142 K259 L114 L185:M185" xr:uid="{5BF7605D-3429-457A-B6FA-7225C10E786A}">
      <formula1>0</formula1>
      <formula2>10000000</formula2>
    </dataValidation>
    <dataValidation type="list" allowBlank="1" showInputMessage="1" showErrorMessage="1" sqref="K114:L114 L178:L179 K45:K56 K232:K234 K218:K223 K198:K211 K169:K183 K143 K152:K155 K196 K214:K216 K226:K228 K244:K249 K251:K255 K157:K160 K163:K166 K100:K112 K135:K138 K140 K147:K149 L94:L98" xr:uid="{FAF74FD4-82EF-4580-B2BB-B69B488DDBFB}">
      <formula1>"SI,NO,NO APLICA"</formula1>
    </dataValidation>
    <dataValidation type="list" allowBlank="1" showInputMessage="1" showErrorMessage="1" sqref="I129 K161:M161 K167:M167 K150:M150 K69:M69 L236:L238 K236:K242 K144:M144 L45:M55 K195 M18:M19 L163:M163 K57:M57 L65:M65 K129:M129 K21:M21 K256:M257 M23:M24 L223:L224 K35:K37 K184:M184 K262:M265 K65:K66 K39:K41 K186:M194 M236:M244 K7:K9 K63 K18:K19 K59 K11:K16 K231 K213 K224:K225 K23:K33 K217 K250 K71:K73 M223:M225 M231 M11:M16 L87:L92 M7:M9" xr:uid="{99229357-A752-48CF-86C6-D007E6D6FC62}">
      <formula1>"SI,NO"</formula1>
    </dataValidation>
    <dataValidation type="list" allowBlank="1" showInputMessage="1" showErrorMessage="1" sqref="L103:M113 M98 L159:M160 L135:L139 L101:M101 L154:M155 M134:M139" xr:uid="{FB809AAB-CB5A-4D36-98B2-3B462BBAFEFD}">
      <formula1>"SI,NO,NO APLICA,VACIO"</formula1>
    </dataValidation>
    <dataValidation type="list" allowBlank="1" showInputMessage="1" showErrorMessage="1" sqref="L36:L37 L63:M63 M156:M158 M25:M33 L121:M128 M59 L250:L255 M66 L181:L183 L99:M99 L169 L166 L152:M153 L232:M234 L147:M149 L39:M41 M71:M73 L157:L158 M140:M143 M168:M183 M217:M221 M164:M166 M196 M245:M255 M226:M228 M35:M37 M100 L213:M216 M198:M211" xr:uid="{A52AF119-E33B-4725-BFBF-ADC81EBDC9F9}">
      <formula1>"SI,NO,VACIO"</formula1>
    </dataValidation>
  </dataValidations>
  <hyperlinks>
    <hyperlink ref="O35" r:id="rId1" xr:uid="{3108BE14-1187-4F97-8B89-F7AB14B2CE04}"/>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dimension ref="A1:V92"/>
  <sheetViews>
    <sheetView showGridLines="0" topLeftCell="J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0.75499999999999989</v>
      </c>
      <c r="E2" s="1446" t="s">
        <v>775</v>
      </c>
      <c r="F2" s="1443" t="s">
        <v>121</v>
      </c>
      <c r="G2" s="1503">
        <v>0.3</v>
      </c>
      <c r="H2" s="1506">
        <f>+M6</f>
        <v>1</v>
      </c>
      <c r="I2" s="1499">
        <f>+O6</f>
        <v>1</v>
      </c>
      <c r="J2" s="1499">
        <f>+I2/H2</f>
        <v>1</v>
      </c>
      <c r="K2" s="25" t="s">
        <v>776</v>
      </c>
      <c r="L2" s="25" t="s">
        <v>777</v>
      </c>
      <c r="M2" s="159">
        <v>0.4</v>
      </c>
      <c r="N2" s="160">
        <f>+M2*G2*C2</f>
        <v>3.5999999999999997E-2</v>
      </c>
      <c r="O2" s="163">
        <f>+'1032 UAESP Ver.'!N7</f>
        <v>0.4</v>
      </c>
      <c r="Q2" s="301" t="s">
        <v>778</v>
      </c>
      <c r="R2" s="302" t="s">
        <v>779</v>
      </c>
      <c r="S2" s="302" t="s">
        <v>780</v>
      </c>
      <c r="T2" s="302" t="s">
        <v>781</v>
      </c>
      <c r="U2" s="302" t="s">
        <v>782</v>
      </c>
      <c r="V2" s="1336" t="s">
        <v>783</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+'1032 UAESP Ver.'!N11</f>
        <v>0.4</v>
      </c>
      <c r="Q3" s="301" t="s">
        <v>786</v>
      </c>
      <c r="R3" s="302" t="s">
        <v>974</v>
      </c>
      <c r="S3" s="302" t="s">
        <v>974</v>
      </c>
      <c r="T3" s="302" t="s">
        <v>3508</v>
      </c>
      <c r="U3" s="302" t="s">
        <v>3508</v>
      </c>
      <c r="V3" s="1337" t="s">
        <v>973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+'1032 UAESP Ver.'!N17</f>
        <v>0.05</v>
      </c>
      <c r="Q4" s="301" t="s">
        <v>791</v>
      </c>
      <c r="R4" s="302" t="s">
        <v>1135</v>
      </c>
      <c r="S4" s="302" t="s">
        <v>1978</v>
      </c>
      <c r="T4" s="302" t="s">
        <v>3240</v>
      </c>
      <c r="U4" s="302" t="s">
        <v>1697</v>
      </c>
      <c r="V4" s="1338" t="s">
        <v>975</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+'1032 UAESP Ver.'!N20</f>
        <v>0.15</v>
      </c>
      <c r="Q5" s="301" t="s">
        <v>799</v>
      </c>
      <c r="R5" s="301">
        <v>0.26250000000000001</v>
      </c>
      <c r="S5" s="301">
        <v>0.30428571428571427</v>
      </c>
      <c r="T5" s="301">
        <v>0.35142857142857142</v>
      </c>
      <c r="U5" s="301">
        <v>0.36243199999999998</v>
      </c>
      <c r="V5" s="301">
        <f>+D91</f>
        <v>0.3697528888888888</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v>1.0999999999999999E-2</v>
      </c>
      <c r="O7" s="161">
        <f>+'1032 UAESP Ver.'!N21</f>
        <v>0.1</v>
      </c>
    </row>
    <row r="8" spans="1:22" x14ac:dyDescent="0.25">
      <c r="A8" s="1426"/>
      <c r="B8" s="1429"/>
      <c r="C8" s="1461"/>
      <c r="D8" s="1458"/>
      <c r="E8" s="1441"/>
      <c r="F8" s="1444"/>
      <c r="G8" s="1504"/>
      <c r="H8" s="1507"/>
      <c r="I8" s="1500"/>
      <c r="J8" s="1500"/>
      <c r="K8" s="26" t="s">
        <v>805</v>
      </c>
      <c r="L8" s="26" t="s">
        <v>806</v>
      </c>
      <c r="M8" s="20">
        <v>0.2</v>
      </c>
      <c r="N8" s="162">
        <v>2.1000000000000001E-2</v>
      </c>
      <c r="O8" s="163">
        <f>+'1032 UAESP Ver.'!N36</f>
        <v>0.2</v>
      </c>
    </row>
    <row r="9" spans="1:22" x14ac:dyDescent="0.25">
      <c r="A9" s="1426"/>
      <c r="B9" s="1429"/>
      <c r="C9" s="1461"/>
      <c r="D9" s="1458"/>
      <c r="E9" s="1441"/>
      <c r="F9" s="1444"/>
      <c r="G9" s="1504"/>
      <c r="H9" s="1507"/>
      <c r="I9" s="1500"/>
      <c r="J9" s="1500"/>
      <c r="K9" s="26" t="s">
        <v>807</v>
      </c>
      <c r="L9" s="26" t="s">
        <v>808</v>
      </c>
      <c r="M9" s="20">
        <v>0.4</v>
      </c>
      <c r="N9" s="162">
        <v>4.2000000000000003E-2</v>
      </c>
      <c r="O9" s="163">
        <f>+'1032 UAESP Ver.'!N38</f>
        <v>0.4</v>
      </c>
    </row>
    <row r="10" spans="1:22" ht="15.75" thickBot="1" x14ac:dyDescent="0.3">
      <c r="A10" s="1426"/>
      <c r="B10" s="1429"/>
      <c r="C10" s="1461"/>
      <c r="D10" s="1458"/>
      <c r="E10" s="1441"/>
      <c r="F10" s="1444"/>
      <c r="G10" s="1504"/>
      <c r="H10" s="1507"/>
      <c r="I10" s="1500"/>
      <c r="J10" s="1500"/>
      <c r="K10" s="101" t="s">
        <v>809</v>
      </c>
      <c r="L10" s="101" t="s">
        <v>810</v>
      </c>
      <c r="M10" s="164">
        <v>0.3</v>
      </c>
      <c r="N10" s="165">
        <v>3.2000000000000001E-2</v>
      </c>
      <c r="O10" s="166">
        <f>+'1032 UAESP Ver.'!N43</f>
        <v>0.3</v>
      </c>
    </row>
    <row r="11" spans="1:22" ht="30" customHeight="1" thickBot="1" x14ac:dyDescent="0.3">
      <c r="A11" s="1426"/>
      <c r="B11" s="1429"/>
      <c r="C11" s="1461"/>
      <c r="D11" s="1458"/>
      <c r="E11" s="1442"/>
      <c r="F11" s="1445"/>
      <c r="G11" s="1505"/>
      <c r="H11" s="1508"/>
      <c r="I11" s="1501"/>
      <c r="J11" s="1502"/>
      <c r="K11" s="97" t="s">
        <v>800</v>
      </c>
      <c r="L11" s="98">
        <f>+O11/M11</f>
        <v>1</v>
      </c>
      <c r="M11" s="99">
        <v>1</v>
      </c>
      <c r="N11" s="100">
        <v>0.105</v>
      </c>
      <c r="O11" s="73">
        <f>+O7+O8+O9+O10</f>
        <v>1</v>
      </c>
    </row>
    <row r="12" spans="1:22" ht="15" customHeight="1" x14ac:dyDescent="0.25">
      <c r="A12" s="1426"/>
      <c r="B12" s="1429"/>
      <c r="C12" s="1461"/>
      <c r="D12" s="1458"/>
      <c r="E12" s="1446" t="s">
        <v>811</v>
      </c>
      <c r="F12" s="1443" t="s">
        <v>812</v>
      </c>
      <c r="G12" s="1503">
        <v>0.35</v>
      </c>
      <c r="H12" s="1506">
        <f>+M16</f>
        <v>1</v>
      </c>
      <c r="I12" s="1499">
        <f>+O16</f>
        <v>0.30000000000000004</v>
      </c>
      <c r="J12" s="1499">
        <f>+I12/H12</f>
        <v>0.30000000000000004</v>
      </c>
      <c r="K12" s="25" t="s">
        <v>813</v>
      </c>
      <c r="L12" s="25" t="s">
        <v>804</v>
      </c>
      <c r="M12" s="159">
        <v>0.1</v>
      </c>
      <c r="N12" s="160">
        <v>0.01</v>
      </c>
      <c r="O12" s="161">
        <f>+'1032 UAESP Ver.'!N57</f>
        <v>0.1</v>
      </c>
    </row>
    <row r="13" spans="1:22" ht="24" x14ac:dyDescent="0.25">
      <c r="A13" s="1426"/>
      <c r="B13" s="1429"/>
      <c r="C13" s="1461"/>
      <c r="D13" s="1458"/>
      <c r="E13" s="1447"/>
      <c r="F13" s="1444"/>
      <c r="G13" s="1504"/>
      <c r="H13" s="1507"/>
      <c r="I13" s="1500"/>
      <c r="J13" s="1500"/>
      <c r="K13" s="26" t="s">
        <v>814</v>
      </c>
      <c r="L13" s="26" t="s">
        <v>815</v>
      </c>
      <c r="M13" s="20">
        <v>0.1</v>
      </c>
      <c r="N13" s="162">
        <v>0.01</v>
      </c>
      <c r="O13" s="163">
        <f>+'1032 UAESP Ver.'!N59</f>
        <v>0</v>
      </c>
    </row>
    <row r="14" spans="1:22" x14ac:dyDescent="0.25">
      <c r="A14" s="1426"/>
      <c r="B14" s="1429"/>
      <c r="C14" s="1461"/>
      <c r="D14" s="1458"/>
      <c r="E14" s="1447"/>
      <c r="F14" s="1444"/>
      <c r="G14" s="1504"/>
      <c r="H14" s="1507"/>
      <c r="I14" s="1500"/>
      <c r="J14" s="1500"/>
      <c r="K14" s="26" t="s">
        <v>816</v>
      </c>
      <c r="L14" s="26" t="s">
        <v>817</v>
      </c>
      <c r="M14" s="20">
        <v>0.5</v>
      </c>
      <c r="N14" s="162">
        <v>0.05</v>
      </c>
      <c r="O14" s="163">
        <f>+'1032 UAESP Ver.'!N61</f>
        <v>0.2</v>
      </c>
    </row>
    <row r="15" spans="1:22" ht="15.75" thickBot="1" x14ac:dyDescent="0.3">
      <c r="A15" s="1426"/>
      <c r="B15" s="1429"/>
      <c r="C15" s="1461"/>
      <c r="D15" s="1458"/>
      <c r="E15" s="1447"/>
      <c r="F15" s="1444"/>
      <c r="G15" s="1504"/>
      <c r="H15" s="1507"/>
      <c r="I15" s="1500"/>
      <c r="J15" s="1500"/>
      <c r="K15" s="101" t="s">
        <v>818</v>
      </c>
      <c r="L15" s="101" t="s">
        <v>819</v>
      </c>
      <c r="M15" s="164">
        <v>0.3</v>
      </c>
      <c r="N15" s="165">
        <v>0.03</v>
      </c>
      <c r="O15" s="166">
        <f>+'1032 UAESP Ver.'!N63</f>
        <v>0</v>
      </c>
    </row>
    <row r="16" spans="1:22" ht="30" customHeight="1" thickBot="1" x14ac:dyDescent="0.3">
      <c r="A16" s="1427"/>
      <c r="B16" s="1430"/>
      <c r="C16" s="1462"/>
      <c r="D16" s="1464"/>
      <c r="E16" s="1448"/>
      <c r="F16" s="1445"/>
      <c r="G16" s="1505"/>
      <c r="H16" s="1508"/>
      <c r="I16" s="1501"/>
      <c r="J16" s="1502"/>
      <c r="K16" s="97" t="s">
        <v>800</v>
      </c>
      <c r="L16" s="98">
        <f>+O16/M16</f>
        <v>0.30000000000000004</v>
      </c>
      <c r="M16" s="99">
        <v>1</v>
      </c>
      <c r="N16" s="100">
        <v>0.105</v>
      </c>
      <c r="O16" s="73">
        <f>+O12+O13+O14+O15</f>
        <v>0.30000000000000004</v>
      </c>
    </row>
    <row r="17" spans="1:15" ht="15" customHeight="1" x14ac:dyDescent="0.25">
      <c r="A17" s="1449">
        <v>2</v>
      </c>
      <c r="B17" s="1451" t="s">
        <v>820</v>
      </c>
      <c r="C17" s="1454">
        <v>0.55000000000000004</v>
      </c>
      <c r="D17" s="1457">
        <f>+(G17*J17)+(G21*J21)+(G27*J27)+(G31*J31)+(G38*J38)+(G46*J46)+(G54*J54)</f>
        <v>0.17454545454545456</v>
      </c>
      <c r="E17" s="1440" t="s">
        <v>821</v>
      </c>
      <c r="F17" s="1443" t="s">
        <v>294</v>
      </c>
      <c r="G17" s="1503">
        <v>0.15</v>
      </c>
      <c r="H17" s="1506">
        <f>+M20</f>
        <v>1</v>
      </c>
      <c r="I17" s="1509">
        <f>+O20</f>
        <v>0</v>
      </c>
      <c r="J17" s="1512">
        <f>+I17/H17</f>
        <v>0</v>
      </c>
      <c r="K17" s="25" t="s">
        <v>822</v>
      </c>
      <c r="L17" s="25" t="s">
        <v>804</v>
      </c>
      <c r="M17" s="167">
        <v>0.1</v>
      </c>
      <c r="N17" s="168">
        <f>+M17*G$17*C$17</f>
        <v>8.2500000000000004E-3</v>
      </c>
      <c r="O17" s="169">
        <f>+'1032 UAESP Ver.'!N65</f>
        <v>0</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+'1032 UAESP 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+'1032 UAESP Ver.'!N68</f>
        <v>0</v>
      </c>
    </row>
    <row r="20" spans="1:15" ht="26.25" customHeight="1" thickBot="1" x14ac:dyDescent="0.3">
      <c r="A20" s="1441"/>
      <c r="B20" s="1452"/>
      <c r="C20" s="1455"/>
      <c r="D20" s="1458"/>
      <c r="E20" s="1442"/>
      <c r="F20" s="1445"/>
      <c r="G20" s="1505"/>
      <c r="H20" s="1508"/>
      <c r="I20" s="1511"/>
      <c r="J20" s="1514"/>
      <c r="K20" s="97" t="s">
        <v>800</v>
      </c>
      <c r="L20" s="98">
        <f>+O20/M20</f>
        <v>0</v>
      </c>
      <c r="M20" s="99">
        <f>SUM(M17:M19)</f>
        <v>1</v>
      </c>
      <c r="N20" s="100">
        <f>SUM(N17:N19)</f>
        <v>8.2500000000000004E-2</v>
      </c>
      <c r="O20" s="174">
        <f>+O17+O18+O19</f>
        <v>0</v>
      </c>
    </row>
    <row r="21" spans="1:15" ht="15" customHeight="1" x14ac:dyDescent="0.25">
      <c r="A21" s="1441"/>
      <c r="B21" s="1452"/>
      <c r="C21" s="1455"/>
      <c r="D21" s="1458"/>
      <c r="E21" s="1440" t="s">
        <v>827</v>
      </c>
      <c r="F21" s="1443" t="s">
        <v>828</v>
      </c>
      <c r="G21" s="1503">
        <v>0.15</v>
      </c>
      <c r="H21" s="1506">
        <f>+M26</f>
        <v>1</v>
      </c>
      <c r="I21" s="1499">
        <f>+O26</f>
        <v>0</v>
      </c>
      <c r="J21" s="1499">
        <f>+I21/H21</f>
        <v>0</v>
      </c>
      <c r="K21" s="28" t="s">
        <v>829</v>
      </c>
      <c r="L21" s="28" t="s">
        <v>830</v>
      </c>
      <c r="M21" s="175">
        <v>0.1</v>
      </c>
      <c r="N21" s="176">
        <f>+M21*G$21*C$17</f>
        <v>8.2500000000000004E-3</v>
      </c>
      <c r="O21" s="177">
        <f>+'1032 UAESP 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+'1032 UAESP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+'1032 UAESP Ver.'!N73</f>
        <v>0</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+'1032 UAESP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v>
      </c>
      <c r="M26" s="99">
        <f>SUM(M21:M25)</f>
        <v>1</v>
      </c>
      <c r="N26" s="100">
        <f>SUM(N21:N25)</f>
        <v>8.2500000000000004E-2</v>
      </c>
      <c r="O26" s="174">
        <f>+O21+O22+O23+O24+O25</f>
        <v>0</v>
      </c>
    </row>
    <row r="27" spans="1:15" ht="24" x14ac:dyDescent="0.25">
      <c r="A27" s="1441"/>
      <c r="B27" s="1452"/>
      <c r="C27" s="1455"/>
      <c r="D27" s="1458"/>
      <c r="E27" s="1440" t="s">
        <v>838</v>
      </c>
      <c r="F27" s="1443" t="s">
        <v>839</v>
      </c>
      <c r="G27" s="1503">
        <v>0.2</v>
      </c>
      <c r="H27" s="1506">
        <f>+M30</f>
        <v>1</v>
      </c>
      <c r="I27" s="1499">
        <f>+O30</f>
        <v>0.20909090909090911</v>
      </c>
      <c r="J27" s="1499">
        <f>+I27/H27</f>
        <v>0.20909090909090911</v>
      </c>
      <c r="K27" s="28" t="s">
        <v>840</v>
      </c>
      <c r="L27" s="28" t="s">
        <v>841</v>
      </c>
      <c r="M27" s="179">
        <v>0.1</v>
      </c>
      <c r="N27" s="180">
        <f>+M27*G$27*C$17</f>
        <v>1.1000000000000003E-2</v>
      </c>
      <c r="O27" s="177">
        <f>+'1032 UAESP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+'1032 UAESP Ver.'!N130</f>
        <v>0.10909090909090909</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+'1032 UAESP Ver.'!N131</f>
        <v>0</v>
      </c>
    </row>
    <row r="30" spans="1:15" ht="26.25" customHeight="1" thickBot="1" x14ac:dyDescent="0.3">
      <c r="A30" s="1441"/>
      <c r="B30" s="1452"/>
      <c r="C30" s="1455"/>
      <c r="D30" s="1458"/>
      <c r="E30" s="1442"/>
      <c r="F30" s="1445"/>
      <c r="G30" s="1505"/>
      <c r="H30" s="1508"/>
      <c r="I30" s="1501"/>
      <c r="J30" s="1502"/>
      <c r="K30" s="97" t="s">
        <v>800</v>
      </c>
      <c r="L30" s="98">
        <f>+O30/M30</f>
        <v>0.20909090909090911</v>
      </c>
      <c r="M30" s="99">
        <f>SUM(M27:M29)</f>
        <v>1</v>
      </c>
      <c r="N30" s="100">
        <f>SUM(N27:N29)</f>
        <v>0.11000000000000001</v>
      </c>
      <c r="O30" s="174">
        <f>+O27+O28+O29</f>
        <v>0.20909090909090911</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+'1032 UAESP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+'1032 UAESP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+'1032 UAESP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+'1032 UAESP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+'1032 UAESP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+'1032 UAESP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0.2</v>
      </c>
      <c r="J38" s="1499">
        <f>+I38/H38</f>
        <v>0.3636363636363637</v>
      </c>
      <c r="K38" s="28" t="s">
        <v>861</v>
      </c>
      <c r="L38" s="28" t="s">
        <v>804</v>
      </c>
      <c r="M38" s="179">
        <v>0.1</v>
      </c>
      <c r="N38" s="180">
        <f>+(M38/H38)*G$38*C$17</f>
        <v>2.0000000000000004E-2</v>
      </c>
      <c r="O38" s="177">
        <f>+'1032 UAESP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+'1032 UAESP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+'1032 UAESP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+'1032 UAESP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+'1032 UAESP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+'1032 UAESP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+'1032 UAESP Ver.'!N255</f>
        <v>0</v>
      </c>
    </row>
    <row r="45" spans="1:15" ht="33.75" customHeight="1" thickBot="1" x14ac:dyDescent="0.3">
      <c r="A45" s="1441"/>
      <c r="B45" s="1452"/>
      <c r="C45" s="1455"/>
      <c r="D45" s="1458"/>
      <c r="E45" s="1442"/>
      <c r="F45" s="1445"/>
      <c r="G45" s="1505"/>
      <c r="H45" s="1508"/>
      <c r="I45" s="1501"/>
      <c r="J45" s="1502"/>
      <c r="K45" s="97" t="s">
        <v>800</v>
      </c>
      <c r="L45" s="98">
        <f>+O45/M45</f>
        <v>0.3000000000000001</v>
      </c>
      <c r="M45" s="99">
        <f>SUM(M38:M44)</f>
        <v>0.99999999999999989</v>
      </c>
      <c r="N45" s="100">
        <f>SUM(N38:N41)</f>
        <v>0.11000000000000001</v>
      </c>
      <c r="O45" s="174">
        <f>+O38+O39+O40+O41+O42+O43+O44</f>
        <v>0.30000000000000004</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+'1032 UAESP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+'1032 UAESP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+'1032 UAESP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+'1032 UAESP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+'1032 UAESP Ver.'!N179</f>
        <v>0</v>
      </c>
    </row>
    <row r="51" spans="1:15" x14ac:dyDescent="0.25">
      <c r="A51" s="1441"/>
      <c r="B51" s="1452"/>
      <c r="C51" s="1455"/>
      <c r="D51" s="1458"/>
      <c r="E51" s="1441"/>
      <c r="F51" s="1444"/>
      <c r="G51" s="1504"/>
      <c r="H51" s="1523"/>
      <c r="I51" s="1510"/>
      <c r="J51" s="1510"/>
      <c r="K51" s="26" t="s">
        <v>883</v>
      </c>
      <c r="L51" s="26" t="s">
        <v>886</v>
      </c>
      <c r="M51" s="20">
        <v>0.1</v>
      </c>
      <c r="N51" s="176">
        <f>+(M51/H46)*G$46*C$17</f>
        <v>1.1000000000000003E-2</v>
      </c>
      <c r="O51" s="170">
        <f>+'1032 UAESP Ver.'!N180</f>
        <v>0</v>
      </c>
    </row>
    <row r="52" spans="1:15" ht="15.75" thickBot="1" x14ac:dyDescent="0.3">
      <c r="A52" s="1441"/>
      <c r="B52" s="1452"/>
      <c r="C52" s="1455"/>
      <c r="D52" s="1458"/>
      <c r="E52" s="1441"/>
      <c r="F52" s="1444"/>
      <c r="G52" s="1504"/>
      <c r="H52" s="1523"/>
      <c r="I52" s="1510"/>
      <c r="J52" s="1510"/>
      <c r="K52" s="101" t="s">
        <v>885</v>
      </c>
      <c r="L52" s="101" t="s">
        <v>888</v>
      </c>
      <c r="M52" s="164">
        <v>0.1</v>
      </c>
      <c r="N52" s="176">
        <f>+(M52/H46)*G$46*C$17</f>
        <v>1.1000000000000003E-2</v>
      </c>
      <c r="O52" s="173">
        <f>+'1032 UAESP Ver.'!N184</f>
        <v>0.1</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0.5</v>
      </c>
      <c r="J54" s="1519">
        <f>+I54/H54</f>
        <v>0.5</v>
      </c>
      <c r="K54" s="28" t="s">
        <v>891</v>
      </c>
      <c r="L54" s="28" t="s">
        <v>581</v>
      </c>
      <c r="M54" s="180">
        <v>0.125</v>
      </c>
      <c r="N54" s="176">
        <f>+M54*G$54*C$17</f>
        <v>6.8750000000000009E-3</v>
      </c>
      <c r="O54" s="177">
        <f>+'1032 UAESP 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+'1032 UAESP Ver.'!N187</f>
        <v>0</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+'1032 UAESP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+'1032 UAESP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+'1032 UAESP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+'1032 UAESP Ver.'!N191</f>
        <v>0</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+'1032 UAESP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+'1032 UAESP Ver.'!N193</f>
        <v>0</v>
      </c>
    </row>
    <row r="62" spans="1:15" ht="30" customHeight="1" thickBot="1" x14ac:dyDescent="0.3">
      <c r="A62" s="1450"/>
      <c r="B62" s="1453"/>
      <c r="C62" s="1456"/>
      <c r="D62" s="1459"/>
      <c r="E62" s="1450"/>
      <c r="F62" s="1477"/>
      <c r="G62" s="1525"/>
      <c r="H62" s="1527"/>
      <c r="I62" s="1530"/>
      <c r="J62" s="1521"/>
      <c r="K62" s="97" t="s">
        <v>800</v>
      </c>
      <c r="L62" s="98">
        <f>+O62/M62</f>
        <v>0.5</v>
      </c>
      <c r="M62" s="99">
        <f>SUM(M54:M61)</f>
        <v>1</v>
      </c>
      <c r="N62" s="100">
        <f>SUM(N54:N61)</f>
        <v>5.5E-2</v>
      </c>
      <c r="O62" s="174">
        <f>+O54+O55+O56+O57+O58+O59+O60+O61</f>
        <v>0.5</v>
      </c>
    </row>
    <row r="63" spans="1:15" ht="15" customHeight="1" x14ac:dyDescent="0.25">
      <c r="A63" s="1440">
        <v>3</v>
      </c>
      <c r="B63" s="1484" t="s">
        <v>899</v>
      </c>
      <c r="C63" s="1486">
        <v>0.1</v>
      </c>
      <c r="D63" s="1488">
        <f>+(J63*G63)+(J82*G82)+(J83*G83)+(J84*G84)</f>
        <v>0.17252888888888895</v>
      </c>
      <c r="E63" s="1492" t="s">
        <v>133</v>
      </c>
      <c r="F63" s="1443" t="s">
        <v>900</v>
      </c>
      <c r="G63" s="1503">
        <v>0.3</v>
      </c>
      <c r="H63" s="1516">
        <f>+M81</f>
        <v>1</v>
      </c>
      <c r="I63" s="1528">
        <f>+O81</f>
        <v>0.22880000000000006</v>
      </c>
      <c r="J63" s="1519">
        <f>+I63/H63</f>
        <v>0.22880000000000006</v>
      </c>
      <c r="K63" s="28" t="s">
        <v>136</v>
      </c>
      <c r="L63" s="28" t="s">
        <v>804</v>
      </c>
      <c r="M63" s="179">
        <v>0.1</v>
      </c>
      <c r="N63" s="176">
        <f>+M63*G$63*C$63</f>
        <v>3.0000000000000001E-3</v>
      </c>
      <c r="O63" s="177">
        <f>+'1032 UAESP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+'1032 UAESP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+'1032 UAESP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+'1032 UAESP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+'1032 UAESP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+'1032 UAESP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+'1032 UAESP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+'1032 UAESP Ver.'!N204</f>
        <v>2.86E-2</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+'1032 UAESP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+'1032 UAESP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+'1032 UAESP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+'1032 UAESP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+'1032 UAESP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+'1032 UAESP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+'1032 UAESP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+'1032 UAESP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+'1032 UAESP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+'1032 UAESP Ver.'!N223</f>
        <v>0</v>
      </c>
    </row>
    <row r="81" spans="1:15" ht="15.75" thickBot="1" x14ac:dyDescent="0.3">
      <c r="A81" s="1441"/>
      <c r="B81" s="1452"/>
      <c r="C81" s="1455"/>
      <c r="D81" s="1490"/>
      <c r="E81" s="1494"/>
      <c r="F81" s="1445"/>
      <c r="G81" s="1505"/>
      <c r="H81" s="1518"/>
      <c r="I81" s="1533"/>
      <c r="J81" s="1531"/>
      <c r="K81" s="97" t="s">
        <v>800</v>
      </c>
      <c r="L81" s="98">
        <f>+O81/M81</f>
        <v>0.22880000000000006</v>
      </c>
      <c r="M81" s="99">
        <f>SUM(M63:M80)</f>
        <v>1</v>
      </c>
      <c r="N81" s="100">
        <f>SUM(N63:N80)</f>
        <v>0.03</v>
      </c>
      <c r="O81" s="174">
        <f>SUM(O63+O64+O65+O66+O67+O68+O69+O70+O71+O72+O73+O74+O75+O76+O77+O78+O79+O80)</f>
        <v>0.22880000000000006</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0.6</v>
      </c>
      <c r="E85" s="1440" t="s">
        <v>142</v>
      </c>
      <c r="F85" s="1443" t="s">
        <v>938</v>
      </c>
      <c r="G85" s="1503">
        <v>0.4</v>
      </c>
      <c r="H85" s="1503">
        <f>+M88</f>
        <v>0.4</v>
      </c>
      <c r="I85" s="1528">
        <f>+O88</f>
        <v>0</v>
      </c>
      <c r="J85" s="1519">
        <f>+I85/G85</f>
        <v>0</v>
      </c>
      <c r="K85" s="28" t="s">
        <v>939</v>
      </c>
      <c r="L85" s="28" t="s">
        <v>940</v>
      </c>
      <c r="M85" s="179">
        <v>0.1</v>
      </c>
      <c r="N85" s="176">
        <f>+M85*C85</f>
        <v>5.000000000000001E-3</v>
      </c>
      <c r="O85" s="177">
        <f>+'1032 UAESP Ver.'!N256</f>
        <v>0</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+'1032 UAESP Ver.'!N257</f>
        <v>0</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+'1032 UAESP Ver.'!N258</f>
        <v>0</v>
      </c>
    </row>
    <row r="88" spans="1:15" ht="15.75" thickBot="1" x14ac:dyDescent="0.3">
      <c r="A88" s="1441"/>
      <c r="B88" s="1452"/>
      <c r="C88" s="1497"/>
      <c r="D88" s="1490"/>
      <c r="E88" s="1442"/>
      <c r="F88" s="1445"/>
      <c r="G88" s="1505"/>
      <c r="H88" s="1505"/>
      <c r="I88" s="1533"/>
      <c r="J88" s="1531"/>
      <c r="K88" s="97" t="s">
        <v>800</v>
      </c>
      <c r="L88" s="98">
        <f>+O88/M88</f>
        <v>0</v>
      </c>
      <c r="M88" s="99">
        <f>SUM(M85:M87)</f>
        <v>0.4</v>
      </c>
      <c r="N88" s="190">
        <f>+M88*C85</f>
        <v>2.0000000000000004E-2</v>
      </c>
      <c r="O88" s="174">
        <f>+O85+O86+O87</f>
        <v>0</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+'1032 UAESP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+'1032 UAESP Ver.'!N264</f>
        <v>0.3</v>
      </c>
    </row>
    <row r="91" spans="1:15" x14ac:dyDescent="0.25">
      <c r="C91" s="199">
        <v>2022</v>
      </c>
      <c r="D91" s="200">
        <f>+(C2*D2)+(C17*D17)+(C63*D63)+(C85*D85)</f>
        <v>0.3697528888888888</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tabColor theme="0"/>
  </sheetPr>
  <dimension ref="A1:P265"/>
  <sheetViews>
    <sheetView zoomScale="80" zoomScaleNormal="80" workbookViewId="0">
      <selection activeCell="J42" sqref="J42"/>
    </sheetView>
  </sheetViews>
  <sheetFormatPr baseColWidth="10" defaultColWidth="11.42578125" defaultRowHeight="12.75" x14ac:dyDescent="0.25"/>
  <cols>
    <col min="1" max="1" width="6.5703125" style="2" customWidth="1"/>
    <col min="2" max="2" width="18.85546875" style="11" customWidth="1"/>
    <col min="3" max="3" width="15.85546875" style="3" customWidth="1"/>
    <col min="4" max="4" width="10.7109375" style="3" customWidth="1"/>
    <col min="5" max="5" width="13.140625" style="11" customWidth="1"/>
    <col min="6" max="6" width="47.42578125" style="4" customWidth="1"/>
    <col min="7" max="7" width="12.85546875" style="1" customWidth="1"/>
    <col min="8" max="8" width="15.7109375" style="2" customWidth="1"/>
    <col min="9" max="9" width="18.7109375" style="11" customWidth="1"/>
    <col min="10" max="10" width="12.140625" style="2" customWidth="1"/>
    <col min="11" max="11" width="21" style="10" customWidth="1"/>
    <col min="12" max="12" width="20.7109375" style="3" customWidth="1"/>
    <col min="13" max="13" width="27.5703125" style="11" customWidth="1"/>
    <col min="14" max="14" width="15.85546875" style="11" customWidth="1"/>
    <col min="15" max="15" width="99.85546875" style="7" customWidth="1"/>
    <col min="16" max="16" width="26.85546875" style="6" customWidth="1"/>
    <col min="17"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1900</v>
      </c>
      <c r="G2" s="1542"/>
      <c r="H2" s="1542"/>
      <c r="I2" s="1542"/>
      <c r="J2" s="1542"/>
      <c r="K2" s="1542"/>
      <c r="L2" s="1543"/>
      <c r="M2" s="1543"/>
      <c r="N2" s="1543"/>
      <c r="O2" s="1543"/>
    </row>
    <row r="3" spans="1:15" s="24" customFormat="1" ht="18.75" customHeight="1" x14ac:dyDescent="0.25">
      <c r="A3" s="1541" t="s">
        <v>101</v>
      </c>
      <c r="B3" s="1541"/>
      <c r="C3" s="1541"/>
      <c r="D3" s="1541"/>
      <c r="E3" s="1541"/>
      <c r="F3" s="1542">
        <v>1033</v>
      </c>
      <c r="G3" s="1542"/>
      <c r="H3" s="1542"/>
      <c r="I3" s="1542"/>
      <c r="J3" s="1542"/>
      <c r="K3" s="1542"/>
      <c r="L3" s="1543"/>
      <c r="M3" s="1543"/>
      <c r="N3" s="1543"/>
      <c r="O3" s="1543"/>
    </row>
    <row r="4" spans="1:15" s="24" customFormat="1" ht="18.75" customHeight="1" x14ac:dyDescent="0.25">
      <c r="A4" s="1541" t="s">
        <v>102</v>
      </c>
      <c r="B4" s="1541"/>
      <c r="C4" s="1541"/>
      <c r="D4" s="1541"/>
      <c r="E4" s="1541"/>
      <c r="F4" s="1542" t="s">
        <v>37</v>
      </c>
      <c r="G4" s="1542"/>
      <c r="H4" s="1542"/>
      <c r="I4" s="1542"/>
      <c r="J4" s="1542"/>
      <c r="K4" s="1542"/>
      <c r="L4" s="1543"/>
      <c r="M4" s="1543"/>
      <c r="N4" s="1543"/>
      <c r="O4" s="1543"/>
    </row>
    <row r="5" spans="1:15" s="24" customFormat="1" ht="18.75" customHeight="1" x14ac:dyDescent="0.25">
      <c r="A5" s="1541" t="s">
        <v>103</v>
      </c>
      <c r="B5" s="1541"/>
      <c r="C5" s="1541"/>
      <c r="D5" s="1541"/>
      <c r="E5" s="1541"/>
      <c r="F5" s="1542" t="s">
        <v>104</v>
      </c>
      <c r="G5" s="1542"/>
      <c r="H5" s="1542"/>
      <c r="I5" s="1542"/>
      <c r="J5" s="1542"/>
      <c r="K5" s="1542"/>
      <c r="L5" s="1543"/>
      <c r="M5" s="1543"/>
      <c r="N5" s="1543"/>
      <c r="O5" s="1543"/>
    </row>
    <row r="6" spans="1:15" s="8" customFormat="1" ht="33.7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129</v>
      </c>
      <c r="N7" s="1537">
        <v>0.4</v>
      </c>
      <c r="O7" s="84" t="s">
        <v>3509</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129</v>
      </c>
      <c r="N8" s="1538"/>
      <c r="O8" s="84" t="s">
        <v>3510</v>
      </c>
    </row>
    <row r="9" spans="1:15" s="4" customFormat="1" ht="63.75" x14ac:dyDescent="0.25">
      <c r="A9" s="82">
        <v>3</v>
      </c>
      <c r="B9" s="133" t="s">
        <v>120</v>
      </c>
      <c r="C9" s="133" t="s">
        <v>121</v>
      </c>
      <c r="D9" s="133" t="s">
        <v>122</v>
      </c>
      <c r="E9" s="122">
        <v>3</v>
      </c>
      <c r="F9" s="125" t="s">
        <v>131</v>
      </c>
      <c r="G9" s="1422">
        <v>2</v>
      </c>
      <c r="H9" s="138" t="s">
        <v>125</v>
      </c>
      <c r="I9" s="133" t="s">
        <v>124</v>
      </c>
      <c r="J9" s="222" t="s">
        <v>125</v>
      </c>
      <c r="K9" s="5" t="s">
        <v>126</v>
      </c>
      <c r="L9" s="223" t="s">
        <v>125</v>
      </c>
      <c r="M9" s="137" t="s">
        <v>129</v>
      </c>
      <c r="N9" s="85">
        <v>0</v>
      </c>
      <c r="O9" s="84" t="s">
        <v>3511</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126</v>
      </c>
      <c r="N11" s="1535">
        <v>0.2</v>
      </c>
      <c r="O11" s="84"/>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129</v>
      </c>
      <c r="N12" s="1536"/>
      <c r="O12" s="84" t="s">
        <v>3512</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126</v>
      </c>
      <c r="N13" s="85">
        <v>0</v>
      </c>
      <c r="O13" s="84"/>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126</v>
      </c>
      <c r="N14" s="85">
        <v>0</v>
      </c>
      <c r="O14" s="84"/>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126</v>
      </c>
      <c r="N15" s="85">
        <v>0</v>
      </c>
      <c r="O15" s="84"/>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126</v>
      </c>
      <c r="N16" s="85">
        <v>0</v>
      </c>
      <c r="O16" s="84"/>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84"/>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84" t="s">
        <v>3513</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84"/>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9</v>
      </c>
      <c r="L20" s="223" t="s">
        <v>125</v>
      </c>
      <c r="M20" s="269">
        <v>1</v>
      </c>
      <c r="N20" s="226">
        <v>0.15</v>
      </c>
      <c r="O20" s="84" t="s">
        <v>3514</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77" t="s">
        <v>3515</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3516</v>
      </c>
      <c r="L22" s="424" t="s">
        <v>126</v>
      </c>
      <c r="M22" s="66" t="s">
        <v>3516</v>
      </c>
      <c r="N22" s="85">
        <v>0</v>
      </c>
      <c r="O22" s="84" t="s">
        <v>3517</v>
      </c>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129</v>
      </c>
      <c r="L23" s="424" t="s">
        <v>129</v>
      </c>
      <c r="M23" s="137" t="s">
        <v>129</v>
      </c>
      <c r="N23" s="85">
        <v>0</v>
      </c>
      <c r="O23" s="84" t="s">
        <v>3518</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5" t="s">
        <v>126</v>
      </c>
      <c r="L24" s="223" t="s">
        <v>125</v>
      </c>
      <c r="M24" s="137" t="s">
        <v>126</v>
      </c>
      <c r="N24" s="85">
        <v>0</v>
      </c>
      <c r="O24" s="84"/>
    </row>
    <row r="25" spans="1:15" s="4" customFormat="1" ht="102"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126</v>
      </c>
      <c r="N25" s="229">
        <v>0</v>
      </c>
      <c r="O25" s="123" t="s">
        <v>3519</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129</v>
      </c>
      <c r="L26" s="223" t="s">
        <v>125</v>
      </c>
      <c r="M26" s="137" t="s">
        <v>407</v>
      </c>
      <c r="N26" s="85">
        <v>0</v>
      </c>
      <c r="O26" s="84"/>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137" t="s">
        <v>407</v>
      </c>
      <c r="N27" s="85">
        <v>0</v>
      </c>
      <c r="O27" s="84"/>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7" t="s">
        <v>407</v>
      </c>
      <c r="N28" s="85">
        <v>0</v>
      </c>
      <c r="O28" s="84"/>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407</v>
      </c>
      <c r="N29" s="85">
        <v>0</v>
      </c>
      <c r="O29" s="84"/>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407</v>
      </c>
      <c r="N30" s="85">
        <v>0</v>
      </c>
      <c r="O30" s="84"/>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137" t="s">
        <v>407</v>
      </c>
      <c r="N31" s="85">
        <v>0</v>
      </c>
      <c r="O31" s="84"/>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137" t="s">
        <v>407</v>
      </c>
      <c r="N32" s="85">
        <v>0</v>
      </c>
      <c r="O32" s="84"/>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7" t="s">
        <v>407</v>
      </c>
      <c r="N33" s="85">
        <v>0</v>
      </c>
      <c r="O33" s="84"/>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13" t="s">
        <v>3520</v>
      </c>
      <c r="L34" s="223" t="s">
        <v>125</v>
      </c>
      <c r="M34" s="142" t="s">
        <v>1156</v>
      </c>
      <c r="N34" s="85">
        <v>0</v>
      </c>
      <c r="O34" s="84" t="s">
        <v>3521</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143" t="s">
        <v>3522</v>
      </c>
    </row>
    <row r="36" spans="1:15" s="4" customFormat="1" ht="76.5" x14ac:dyDescent="0.25">
      <c r="A36" s="82">
        <v>30</v>
      </c>
      <c r="B36" s="133" t="s">
        <v>120</v>
      </c>
      <c r="C36" s="133" t="s">
        <v>161</v>
      </c>
      <c r="D36" s="133" t="s">
        <v>149</v>
      </c>
      <c r="E36" s="122">
        <v>8</v>
      </c>
      <c r="F36" s="125" t="s">
        <v>207</v>
      </c>
      <c r="G36" s="140">
        <v>6</v>
      </c>
      <c r="H36" s="139">
        <v>0.2</v>
      </c>
      <c r="I36" s="133" t="s">
        <v>177</v>
      </c>
      <c r="J36" s="222">
        <v>2</v>
      </c>
      <c r="K36" s="5" t="s">
        <v>129</v>
      </c>
      <c r="L36" s="141" t="s">
        <v>126</v>
      </c>
      <c r="M36" s="137" t="s">
        <v>126</v>
      </c>
      <c r="N36" s="226">
        <v>0</v>
      </c>
      <c r="O36" s="84" t="s">
        <v>3523</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84"/>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84"/>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84" t="s">
        <v>3524</v>
      </c>
    </row>
    <row r="40" spans="1:15" s="4" customFormat="1" ht="409.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126</v>
      </c>
      <c r="N40" s="85">
        <v>0</v>
      </c>
      <c r="O40" s="84" t="s">
        <v>3525</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84"/>
    </row>
    <row r="42" spans="1:15" s="4" customFormat="1" ht="89.25" x14ac:dyDescent="0.25">
      <c r="A42" s="82">
        <v>36</v>
      </c>
      <c r="B42" s="133" t="s">
        <v>120</v>
      </c>
      <c r="C42" s="133" t="s">
        <v>161</v>
      </c>
      <c r="D42" s="133" t="s">
        <v>149</v>
      </c>
      <c r="E42" s="122" t="s">
        <v>221</v>
      </c>
      <c r="F42" s="125" t="s">
        <v>222</v>
      </c>
      <c r="G42" s="1405"/>
      <c r="H42" s="138" t="s">
        <v>125</v>
      </c>
      <c r="I42" s="133" t="s">
        <v>166</v>
      </c>
      <c r="J42" s="222" t="s">
        <v>223</v>
      </c>
      <c r="K42" s="48" t="s">
        <v>3526</v>
      </c>
      <c r="L42" s="144" t="s">
        <v>3527</v>
      </c>
      <c r="M42" s="142" t="s">
        <v>3528</v>
      </c>
      <c r="N42" s="85">
        <v>0</v>
      </c>
      <c r="O42" s="84"/>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3</v>
      </c>
      <c r="L43" s="272">
        <v>3</v>
      </c>
      <c r="M43" s="269">
        <v>3</v>
      </c>
      <c r="N43" s="236">
        <v>0.3</v>
      </c>
      <c r="O43" s="84"/>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84"/>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126</v>
      </c>
      <c r="L45" s="144" t="s">
        <v>126</v>
      </c>
      <c r="M45" s="142" t="s">
        <v>126</v>
      </c>
      <c r="N45" s="85">
        <v>0</v>
      </c>
      <c r="O45" s="84"/>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126</v>
      </c>
      <c r="L46" s="144" t="s">
        <v>126</v>
      </c>
      <c r="M46" s="142" t="s">
        <v>126</v>
      </c>
      <c r="N46" s="85">
        <v>0</v>
      </c>
      <c r="O46" s="84"/>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144" t="s">
        <v>126</v>
      </c>
      <c r="M47" s="142" t="s">
        <v>126</v>
      </c>
      <c r="N47" s="85">
        <v>0</v>
      </c>
      <c r="O47" s="84"/>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144" t="s">
        <v>126</v>
      </c>
      <c r="M48" s="142" t="s">
        <v>126</v>
      </c>
      <c r="N48" s="85">
        <v>0</v>
      </c>
      <c r="O48" s="84"/>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144" t="s">
        <v>126</v>
      </c>
      <c r="M49" s="142" t="s">
        <v>126</v>
      </c>
      <c r="N49" s="85">
        <v>0</v>
      </c>
      <c r="O49" s="84"/>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126</v>
      </c>
      <c r="M50" s="142" t="s">
        <v>126</v>
      </c>
      <c r="N50" s="85">
        <v>0</v>
      </c>
      <c r="O50" s="84"/>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42" t="s">
        <v>129</v>
      </c>
      <c r="N51" s="85">
        <v>0</v>
      </c>
      <c r="O51" s="84"/>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126</v>
      </c>
      <c r="M52" s="142" t="s">
        <v>126</v>
      </c>
      <c r="N52" s="85">
        <v>0</v>
      </c>
      <c r="O52" s="84"/>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126</v>
      </c>
      <c r="L53" s="144" t="s">
        <v>126</v>
      </c>
      <c r="M53" s="142" t="s">
        <v>126</v>
      </c>
      <c r="N53" s="85">
        <v>0</v>
      </c>
      <c r="O53" s="84"/>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144" t="s">
        <v>126</v>
      </c>
      <c r="M54" s="142" t="s">
        <v>126</v>
      </c>
      <c r="N54" s="85">
        <v>0</v>
      </c>
      <c r="O54" s="84"/>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144" t="s">
        <v>126</v>
      </c>
      <c r="M55" s="142" t="s">
        <v>126</v>
      </c>
      <c r="N55" s="85">
        <v>0</v>
      </c>
      <c r="O55" s="84"/>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144" t="s">
        <v>3529</v>
      </c>
      <c r="M56" s="142" t="s">
        <v>3530</v>
      </c>
      <c r="N56" s="85">
        <v>0</v>
      </c>
      <c r="O56" s="84"/>
    </row>
    <row r="57" spans="1:15" s="4" customFormat="1" ht="280.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84" t="s">
        <v>3531</v>
      </c>
    </row>
    <row r="58" spans="1:15" s="4" customFormat="1" ht="102" x14ac:dyDescent="0.25">
      <c r="A58" s="82">
        <v>52</v>
      </c>
      <c r="B58" s="133" t="s">
        <v>120</v>
      </c>
      <c r="C58" s="133" t="s">
        <v>268</v>
      </c>
      <c r="D58" s="133" t="s">
        <v>149</v>
      </c>
      <c r="E58" s="122" t="s">
        <v>271</v>
      </c>
      <c r="F58" s="125" t="s">
        <v>272</v>
      </c>
      <c r="G58" s="140" t="s">
        <v>125</v>
      </c>
      <c r="H58" s="138" t="s">
        <v>125</v>
      </c>
      <c r="I58" s="133" t="s">
        <v>166</v>
      </c>
      <c r="J58" s="222" t="s">
        <v>125</v>
      </c>
      <c r="K58" s="48" t="s">
        <v>3532</v>
      </c>
      <c r="L58" s="223" t="s">
        <v>125</v>
      </c>
      <c r="M58" s="142" t="s">
        <v>3533</v>
      </c>
      <c r="N58" s="85">
        <v>0</v>
      </c>
      <c r="O58" s="84"/>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126</v>
      </c>
      <c r="N59" s="236">
        <v>0</v>
      </c>
      <c r="O59" s="84" t="s">
        <v>3534</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0</v>
      </c>
      <c r="L60" s="276">
        <v>1</v>
      </c>
      <c r="M60" s="277">
        <v>1</v>
      </c>
      <c r="N60" s="85">
        <v>0</v>
      </c>
      <c r="O60" s="84" t="s">
        <v>3535</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v>0</v>
      </c>
      <c r="L61" s="276">
        <v>0.2</v>
      </c>
      <c r="M61" s="277">
        <v>0.5</v>
      </c>
      <c r="N61" s="280">
        <v>0.5</v>
      </c>
      <c r="O61" s="84" t="s">
        <v>3535</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v>0</v>
      </c>
      <c r="L62" s="223" t="s">
        <v>125</v>
      </c>
      <c r="M62" s="142" t="s">
        <v>3536</v>
      </c>
      <c r="N62" s="85">
        <v>0</v>
      </c>
      <c r="O62" s="84" t="s">
        <v>3537</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126</v>
      </c>
      <c r="L63" s="141" t="s">
        <v>129</v>
      </c>
      <c r="M63" s="137" t="s">
        <v>129</v>
      </c>
      <c r="N63" s="236">
        <v>0.3</v>
      </c>
      <c r="O63" s="84" t="s">
        <v>3538</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v>0</v>
      </c>
      <c r="L64" s="223" t="s">
        <v>125</v>
      </c>
      <c r="M64" s="142" t="s">
        <v>125</v>
      </c>
      <c r="N64" s="85">
        <v>0</v>
      </c>
      <c r="O64" s="84"/>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84"/>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84" t="s">
        <v>3539</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6</v>
      </c>
      <c r="L67" s="272">
        <v>6</v>
      </c>
      <c r="M67" s="269">
        <v>6</v>
      </c>
      <c r="N67" s="85">
        <v>0</v>
      </c>
      <c r="O67" s="84"/>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0</v>
      </c>
      <c r="L68" s="272">
        <v>6</v>
      </c>
      <c r="M68" s="269">
        <v>6</v>
      </c>
      <c r="N68" s="236">
        <v>0.85</v>
      </c>
      <c r="O68" s="84"/>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84"/>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48" t="s">
        <v>3540</v>
      </c>
      <c r="L70" s="223" t="s">
        <v>125</v>
      </c>
      <c r="M70" s="48" t="s">
        <v>3540</v>
      </c>
      <c r="N70" s="85">
        <v>0</v>
      </c>
      <c r="O70" s="84"/>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84"/>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3541</v>
      </c>
      <c r="L72" s="223" t="s">
        <v>125</v>
      </c>
      <c r="M72" s="45" t="s">
        <v>3541</v>
      </c>
      <c r="N72" s="85">
        <v>0</v>
      </c>
      <c r="O72" s="84" t="s">
        <v>3542</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147" t="s">
        <v>3543</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1</v>
      </c>
      <c r="L74" s="272">
        <v>1</v>
      </c>
      <c r="M74" s="269">
        <v>1</v>
      </c>
      <c r="N74" s="85">
        <v>0</v>
      </c>
      <c r="O74" s="84"/>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v>0</v>
      </c>
      <c r="M75" s="269">
        <v>0</v>
      </c>
      <c r="N75" s="85">
        <v>0</v>
      </c>
      <c r="O75" s="84" t="s">
        <v>3544</v>
      </c>
    </row>
    <row r="76" spans="1:15" s="4" customFormat="1" ht="51" x14ac:dyDescent="0.25">
      <c r="A76" s="82">
        <v>70</v>
      </c>
      <c r="B76" s="133" t="s">
        <v>293</v>
      </c>
      <c r="C76" s="133" t="s">
        <v>304</v>
      </c>
      <c r="D76" s="133" t="s">
        <v>300</v>
      </c>
      <c r="E76" s="122">
        <v>27</v>
      </c>
      <c r="F76" s="125" t="s">
        <v>320</v>
      </c>
      <c r="G76" s="140" t="s">
        <v>125</v>
      </c>
      <c r="H76" s="138" t="s">
        <v>125</v>
      </c>
      <c r="I76" s="133" t="s">
        <v>321</v>
      </c>
      <c r="J76" s="222">
        <v>16</v>
      </c>
      <c r="K76" s="48" t="s">
        <v>3545</v>
      </c>
      <c r="L76" s="283">
        <v>38.5</v>
      </c>
      <c r="M76" s="269">
        <v>0</v>
      </c>
      <c r="N76" s="85">
        <v>0</v>
      </c>
      <c r="O76" s="84" t="s">
        <v>3546</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23</v>
      </c>
      <c r="L77" s="272">
        <v>1611</v>
      </c>
      <c r="M77" s="269">
        <v>0</v>
      </c>
      <c r="N77" s="85">
        <v>0</v>
      </c>
      <c r="O77" s="84" t="s">
        <v>3547</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85</v>
      </c>
      <c r="L78" s="283" t="s">
        <v>3548</v>
      </c>
      <c r="M78" s="284" t="s">
        <v>3549</v>
      </c>
      <c r="N78" s="85">
        <v>0</v>
      </c>
      <c r="O78" s="84" t="s">
        <v>3550</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132">
        <v>116.6</v>
      </c>
      <c r="L79" s="292">
        <v>301.75</v>
      </c>
      <c r="M79" s="269">
        <v>301</v>
      </c>
      <c r="N79" s="85">
        <v>0</v>
      </c>
      <c r="O79" s="84" t="s">
        <v>3551</v>
      </c>
    </row>
    <row r="80" spans="1:15" s="4" customFormat="1" ht="51" x14ac:dyDescent="0.25">
      <c r="A80" s="82">
        <v>74</v>
      </c>
      <c r="B80" s="133" t="s">
        <v>293</v>
      </c>
      <c r="C80" s="133" t="s">
        <v>304</v>
      </c>
      <c r="D80" s="133" t="s">
        <v>330</v>
      </c>
      <c r="E80" s="122" t="s">
        <v>333</v>
      </c>
      <c r="F80" s="125" t="s">
        <v>334</v>
      </c>
      <c r="G80" s="140" t="s">
        <v>125</v>
      </c>
      <c r="H80" s="138" t="s">
        <v>125</v>
      </c>
      <c r="I80" s="133" t="s">
        <v>159</v>
      </c>
      <c r="J80" s="222" t="s">
        <v>335</v>
      </c>
      <c r="K80" s="45"/>
      <c r="L80" s="272">
        <v>6036</v>
      </c>
      <c r="M80" s="269">
        <v>6036</v>
      </c>
      <c r="N80" s="85">
        <v>0</v>
      </c>
      <c r="O80" s="84" t="s">
        <v>3552</v>
      </c>
    </row>
    <row r="81" spans="1:15" s="4" customFormat="1" ht="51" x14ac:dyDescent="0.25">
      <c r="A81" s="82">
        <v>75</v>
      </c>
      <c r="B81" s="133" t="s">
        <v>293</v>
      </c>
      <c r="C81" s="133" t="s">
        <v>304</v>
      </c>
      <c r="D81" s="133" t="s">
        <v>330</v>
      </c>
      <c r="E81" s="122" t="s">
        <v>337</v>
      </c>
      <c r="F81" s="125" t="s">
        <v>338</v>
      </c>
      <c r="G81" s="140" t="s">
        <v>125</v>
      </c>
      <c r="H81" s="138" t="s">
        <v>125</v>
      </c>
      <c r="I81" s="133" t="s">
        <v>321</v>
      </c>
      <c r="J81" s="222">
        <v>19</v>
      </c>
      <c r="K81" s="45">
        <v>0</v>
      </c>
      <c r="L81" s="283">
        <v>0</v>
      </c>
      <c r="M81" s="269">
        <v>0</v>
      </c>
      <c r="N81" s="85">
        <v>0</v>
      </c>
      <c r="O81" s="84"/>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3553</v>
      </c>
      <c r="L82" s="144" t="s">
        <v>3553</v>
      </c>
      <c r="M82" s="371" t="s">
        <v>3553</v>
      </c>
      <c r="N82" s="85">
        <v>0</v>
      </c>
      <c r="O82" s="84" t="s">
        <v>3554</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0.1</v>
      </c>
      <c r="L83" s="148">
        <v>0.1</v>
      </c>
      <c r="M83" s="149">
        <v>0.1</v>
      </c>
      <c r="N83" s="85">
        <v>0</v>
      </c>
      <c r="O83" s="84"/>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349</v>
      </c>
      <c r="L84" s="144" t="s">
        <v>349</v>
      </c>
      <c r="M84" s="388" t="s">
        <v>349</v>
      </c>
      <c r="N84" s="85">
        <v>0</v>
      </c>
      <c r="O84" s="84"/>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0.7</v>
      </c>
      <c r="L85" s="148">
        <v>0.7</v>
      </c>
      <c r="M85" s="149">
        <v>0.7</v>
      </c>
      <c r="N85" s="85">
        <v>0</v>
      </c>
      <c r="O85" s="84"/>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84"/>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84"/>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84"/>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129</v>
      </c>
      <c r="M89" s="259" t="s">
        <v>126</v>
      </c>
      <c r="N89" s="85">
        <v>0</v>
      </c>
      <c r="O89" s="84" t="s">
        <v>3555</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84"/>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84"/>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84"/>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84"/>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84" t="s">
        <v>3555</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434</v>
      </c>
      <c r="L95" s="222" t="s">
        <v>126</v>
      </c>
      <c r="M95" s="259" t="s">
        <v>126</v>
      </c>
      <c r="N95" s="85">
        <v>0</v>
      </c>
      <c r="O95" s="84"/>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434</v>
      </c>
      <c r="L96" s="222" t="s">
        <v>126</v>
      </c>
      <c r="M96" s="259" t="s">
        <v>126</v>
      </c>
      <c r="N96" s="85">
        <v>0</v>
      </c>
      <c r="O96" s="84"/>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434</v>
      </c>
      <c r="L97" s="222" t="s">
        <v>126</v>
      </c>
      <c r="M97" s="259" t="s">
        <v>126</v>
      </c>
      <c r="N97" s="85">
        <v>0</v>
      </c>
      <c r="O97" s="84"/>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84"/>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126</v>
      </c>
      <c r="L99" s="141" t="s">
        <v>129</v>
      </c>
      <c r="M99" s="137" t="s">
        <v>129</v>
      </c>
      <c r="N99" s="85">
        <v>0</v>
      </c>
      <c r="O99" s="84" t="s">
        <v>3556</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126</v>
      </c>
      <c r="L100" s="223" t="s">
        <v>125</v>
      </c>
      <c r="M100" s="259" t="s">
        <v>129</v>
      </c>
      <c r="N100" s="243">
        <v>0.5</v>
      </c>
      <c r="O100" s="84" t="s">
        <v>3557</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84" t="s">
        <v>3558</v>
      </c>
    </row>
    <row r="102" spans="1:15" s="4" customFormat="1" ht="51" x14ac:dyDescent="0.25">
      <c r="A102" s="82">
        <v>96</v>
      </c>
      <c r="B102" s="133" t="s">
        <v>293</v>
      </c>
      <c r="C102" s="133" t="s">
        <v>304</v>
      </c>
      <c r="D102" s="133" t="s">
        <v>330</v>
      </c>
      <c r="E102" s="122" t="s">
        <v>400</v>
      </c>
      <c r="F102" s="125" t="s">
        <v>401</v>
      </c>
      <c r="G102" s="1422">
        <v>20</v>
      </c>
      <c r="H102" s="139">
        <v>0.3</v>
      </c>
      <c r="I102" s="133" t="s">
        <v>390</v>
      </c>
      <c r="J102" s="141" t="s">
        <v>402</v>
      </c>
      <c r="K102" s="5"/>
      <c r="L102" s="148" t="s">
        <v>135</v>
      </c>
      <c r="M102" s="137" t="s">
        <v>135</v>
      </c>
      <c r="N102" s="226">
        <v>0</v>
      </c>
      <c r="O102" s="84"/>
    </row>
    <row r="103" spans="1:15" s="4" customFormat="1" ht="51" x14ac:dyDescent="0.25">
      <c r="A103" s="82">
        <v>97</v>
      </c>
      <c r="B103" s="133" t="s">
        <v>293</v>
      </c>
      <c r="C103" s="133" t="s">
        <v>304</v>
      </c>
      <c r="D103" s="133" t="s">
        <v>330</v>
      </c>
      <c r="E103" s="122" t="s">
        <v>405</v>
      </c>
      <c r="F103" s="125">
        <v>2012</v>
      </c>
      <c r="G103" s="1422"/>
      <c r="H103" s="138" t="s">
        <v>125</v>
      </c>
      <c r="I103" s="133" t="s">
        <v>390</v>
      </c>
      <c r="J103" s="222" t="s">
        <v>406</v>
      </c>
      <c r="K103" s="5" t="s">
        <v>126</v>
      </c>
      <c r="L103" s="647" t="s">
        <v>434</v>
      </c>
      <c r="M103" s="259" t="s">
        <v>434</v>
      </c>
      <c r="N103" s="85">
        <v>0</v>
      </c>
      <c r="O103" s="84"/>
    </row>
    <row r="104" spans="1:15" s="4" customFormat="1" ht="51" x14ac:dyDescent="0.25">
      <c r="A104" s="82">
        <v>98</v>
      </c>
      <c r="B104" s="133" t="s">
        <v>293</v>
      </c>
      <c r="C104" s="133" t="s">
        <v>304</v>
      </c>
      <c r="D104" s="133" t="s">
        <v>330</v>
      </c>
      <c r="E104" s="122" t="s">
        <v>408</v>
      </c>
      <c r="F104" s="125">
        <v>2013</v>
      </c>
      <c r="G104" s="1422"/>
      <c r="H104" s="138" t="s">
        <v>125</v>
      </c>
      <c r="I104" s="133" t="s">
        <v>390</v>
      </c>
      <c r="J104" s="222" t="s">
        <v>409</v>
      </c>
      <c r="K104" s="5" t="s">
        <v>126</v>
      </c>
      <c r="L104" s="647" t="s">
        <v>434</v>
      </c>
      <c r="M104" s="259" t="s">
        <v>434</v>
      </c>
      <c r="N104" s="85">
        <v>0</v>
      </c>
      <c r="O104" s="84"/>
    </row>
    <row r="105" spans="1:15" s="4" customFormat="1" ht="51" x14ac:dyDescent="0.25">
      <c r="A105" s="82">
        <v>99</v>
      </c>
      <c r="B105" s="133" t="s">
        <v>293</v>
      </c>
      <c r="C105" s="133" t="s">
        <v>304</v>
      </c>
      <c r="D105" s="133" t="s">
        <v>330</v>
      </c>
      <c r="E105" s="122" t="s">
        <v>410</v>
      </c>
      <c r="F105" s="125">
        <v>2014</v>
      </c>
      <c r="G105" s="1422"/>
      <c r="H105" s="138" t="s">
        <v>125</v>
      </c>
      <c r="I105" s="133" t="s">
        <v>390</v>
      </c>
      <c r="J105" s="222" t="s">
        <v>411</v>
      </c>
      <c r="K105" s="5" t="s">
        <v>126</v>
      </c>
      <c r="L105" s="647" t="s">
        <v>434</v>
      </c>
      <c r="M105" s="259" t="s">
        <v>434</v>
      </c>
      <c r="N105" s="85">
        <v>0</v>
      </c>
      <c r="O105" s="84"/>
    </row>
    <row r="106" spans="1:15" s="4" customFormat="1" ht="51" x14ac:dyDescent="0.25">
      <c r="A106" s="82">
        <v>100</v>
      </c>
      <c r="B106" s="133" t="s">
        <v>293</v>
      </c>
      <c r="C106" s="133" t="s">
        <v>304</v>
      </c>
      <c r="D106" s="133" t="s">
        <v>330</v>
      </c>
      <c r="E106" s="122" t="s">
        <v>412</v>
      </c>
      <c r="F106" s="125">
        <v>2015</v>
      </c>
      <c r="G106" s="1422"/>
      <c r="H106" s="138" t="s">
        <v>125</v>
      </c>
      <c r="I106" s="133" t="s">
        <v>390</v>
      </c>
      <c r="J106" s="222" t="s">
        <v>413</v>
      </c>
      <c r="K106" s="5" t="s">
        <v>126</v>
      </c>
      <c r="L106" s="647" t="s">
        <v>434</v>
      </c>
      <c r="M106" s="259" t="s">
        <v>434</v>
      </c>
      <c r="N106" s="85">
        <v>0</v>
      </c>
      <c r="O106" s="84"/>
    </row>
    <row r="107" spans="1:15" s="4" customFormat="1" ht="51" x14ac:dyDescent="0.25">
      <c r="A107" s="82">
        <v>101</v>
      </c>
      <c r="B107" s="133" t="s">
        <v>293</v>
      </c>
      <c r="C107" s="133" t="s">
        <v>304</v>
      </c>
      <c r="D107" s="133" t="s">
        <v>330</v>
      </c>
      <c r="E107" s="122" t="s">
        <v>414</v>
      </c>
      <c r="F107" s="125">
        <v>2016</v>
      </c>
      <c r="G107" s="1422"/>
      <c r="H107" s="138" t="s">
        <v>125</v>
      </c>
      <c r="I107" s="133" t="s">
        <v>390</v>
      </c>
      <c r="J107" s="222" t="s">
        <v>415</v>
      </c>
      <c r="K107" s="5" t="s">
        <v>126</v>
      </c>
      <c r="L107" s="647" t="s">
        <v>434</v>
      </c>
      <c r="M107" s="259" t="s">
        <v>434</v>
      </c>
      <c r="N107" s="85">
        <v>0</v>
      </c>
      <c r="O107" s="84"/>
    </row>
    <row r="108" spans="1:15" s="4" customFormat="1" ht="51" x14ac:dyDescent="0.25">
      <c r="A108" s="82">
        <v>102</v>
      </c>
      <c r="B108" s="133" t="s">
        <v>293</v>
      </c>
      <c r="C108" s="133" t="s">
        <v>304</v>
      </c>
      <c r="D108" s="133" t="s">
        <v>330</v>
      </c>
      <c r="E108" s="122" t="s">
        <v>416</v>
      </c>
      <c r="F108" s="125">
        <v>2017</v>
      </c>
      <c r="G108" s="1422"/>
      <c r="H108" s="138" t="s">
        <v>125</v>
      </c>
      <c r="I108" s="133" t="s">
        <v>390</v>
      </c>
      <c r="J108" s="222" t="s">
        <v>417</v>
      </c>
      <c r="K108" s="5" t="s">
        <v>126</v>
      </c>
      <c r="L108" s="647" t="s">
        <v>434</v>
      </c>
      <c r="M108" s="259" t="s">
        <v>434</v>
      </c>
      <c r="N108" s="85">
        <v>0</v>
      </c>
      <c r="O108" s="84"/>
    </row>
    <row r="109" spans="1:15" s="4" customFormat="1" ht="51" x14ac:dyDescent="0.25">
      <c r="A109" s="82">
        <v>103</v>
      </c>
      <c r="B109" s="133" t="s">
        <v>293</v>
      </c>
      <c r="C109" s="133" t="s">
        <v>304</v>
      </c>
      <c r="D109" s="133" t="s">
        <v>330</v>
      </c>
      <c r="E109" s="122" t="s">
        <v>418</v>
      </c>
      <c r="F109" s="125">
        <v>2018</v>
      </c>
      <c r="G109" s="1422"/>
      <c r="H109" s="138" t="s">
        <v>125</v>
      </c>
      <c r="I109" s="133" t="s">
        <v>390</v>
      </c>
      <c r="J109" s="222" t="s">
        <v>419</v>
      </c>
      <c r="K109" s="5" t="s">
        <v>126</v>
      </c>
      <c r="L109" s="647" t="s">
        <v>434</v>
      </c>
      <c r="M109" s="259" t="s">
        <v>434</v>
      </c>
      <c r="N109" s="85">
        <v>0</v>
      </c>
      <c r="O109" s="84"/>
    </row>
    <row r="110" spans="1:15" s="4" customFormat="1" ht="51" x14ac:dyDescent="0.25">
      <c r="A110" s="82">
        <v>104</v>
      </c>
      <c r="B110" s="133" t="s">
        <v>293</v>
      </c>
      <c r="C110" s="133" t="s">
        <v>304</v>
      </c>
      <c r="D110" s="133" t="s">
        <v>330</v>
      </c>
      <c r="E110" s="122" t="s">
        <v>420</v>
      </c>
      <c r="F110" s="125">
        <v>2019</v>
      </c>
      <c r="G110" s="1422"/>
      <c r="H110" s="138" t="s">
        <v>125</v>
      </c>
      <c r="I110" s="133" t="s">
        <v>390</v>
      </c>
      <c r="J110" s="222" t="s">
        <v>421</v>
      </c>
      <c r="K110" s="5" t="s">
        <v>126</v>
      </c>
      <c r="L110" s="647" t="s">
        <v>434</v>
      </c>
      <c r="M110" s="259" t="s">
        <v>434</v>
      </c>
      <c r="N110" s="85">
        <v>0</v>
      </c>
      <c r="O110" s="84"/>
    </row>
    <row r="111" spans="1:15" s="4" customFormat="1" ht="51" x14ac:dyDescent="0.25">
      <c r="A111" s="82">
        <v>105</v>
      </c>
      <c r="B111" s="133" t="s">
        <v>293</v>
      </c>
      <c r="C111" s="133" t="s">
        <v>304</v>
      </c>
      <c r="D111" s="133" t="s">
        <v>330</v>
      </c>
      <c r="E111" s="122" t="s">
        <v>422</v>
      </c>
      <c r="F111" s="125">
        <v>2020</v>
      </c>
      <c r="G111" s="1422"/>
      <c r="H111" s="138" t="s">
        <v>125</v>
      </c>
      <c r="I111" s="133" t="s">
        <v>390</v>
      </c>
      <c r="J111" s="222" t="s">
        <v>423</v>
      </c>
      <c r="K111" s="5" t="s">
        <v>126</v>
      </c>
      <c r="L111" s="647" t="s">
        <v>434</v>
      </c>
      <c r="M111" s="259" t="s">
        <v>434</v>
      </c>
      <c r="N111" s="85">
        <v>0</v>
      </c>
      <c r="O111" s="84"/>
    </row>
    <row r="112" spans="1:15" s="4" customFormat="1" ht="51" x14ac:dyDescent="0.25">
      <c r="A112" s="82">
        <v>106</v>
      </c>
      <c r="B112" s="133" t="s">
        <v>293</v>
      </c>
      <c r="C112" s="133" t="s">
        <v>304</v>
      </c>
      <c r="D112" s="133" t="s">
        <v>330</v>
      </c>
      <c r="E112" s="122" t="s">
        <v>424</v>
      </c>
      <c r="F112" s="125">
        <v>2021</v>
      </c>
      <c r="G112" s="1422"/>
      <c r="H112" s="138" t="s">
        <v>125</v>
      </c>
      <c r="I112" s="133" t="s">
        <v>390</v>
      </c>
      <c r="J112" s="222" t="s">
        <v>425</v>
      </c>
      <c r="K112" s="5" t="s">
        <v>129</v>
      </c>
      <c r="L112" s="222" t="s">
        <v>129</v>
      </c>
      <c r="M112" s="259" t="s">
        <v>126</v>
      </c>
      <c r="N112" s="85">
        <v>0</v>
      </c>
      <c r="O112" s="84" t="s">
        <v>3559</v>
      </c>
    </row>
    <row r="113" spans="1:15" s="4" customFormat="1" ht="51"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126</v>
      </c>
      <c r="N113" s="85">
        <v>0</v>
      </c>
      <c r="O113" s="84" t="s">
        <v>3560</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22" t="s">
        <v>129</v>
      </c>
      <c r="M114" s="247" t="s">
        <v>126</v>
      </c>
      <c r="N114" s="85">
        <v>0</v>
      </c>
      <c r="O114" s="84" t="s">
        <v>3561</v>
      </c>
    </row>
    <row r="115" spans="1:15" s="4" customFormat="1" ht="51" x14ac:dyDescent="0.25">
      <c r="A115" s="82">
        <v>109</v>
      </c>
      <c r="B115" s="133" t="s">
        <v>293</v>
      </c>
      <c r="C115" s="133" t="s">
        <v>304</v>
      </c>
      <c r="D115" s="133" t="s">
        <v>330</v>
      </c>
      <c r="E115" s="122" t="s">
        <v>431</v>
      </c>
      <c r="F115" s="125" t="s">
        <v>432</v>
      </c>
      <c r="G115" s="140" t="s">
        <v>125</v>
      </c>
      <c r="H115" s="138" t="s">
        <v>125</v>
      </c>
      <c r="I115" s="133" t="s">
        <v>321</v>
      </c>
      <c r="J115" s="222" t="s">
        <v>125</v>
      </c>
      <c r="K115" s="45">
        <v>3.72</v>
      </c>
      <c r="L115" s="223" t="s">
        <v>125</v>
      </c>
      <c r="M115" s="269">
        <v>0</v>
      </c>
      <c r="N115" s="85">
        <v>0</v>
      </c>
      <c r="O115" s="84"/>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c r="L116" s="144">
        <v>1</v>
      </c>
      <c r="M116" s="142" t="s">
        <v>1924</v>
      </c>
      <c r="N116" s="85">
        <v>0</v>
      </c>
      <c r="O116" s="84" t="s">
        <v>3562</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c r="L117" s="144" t="s">
        <v>434</v>
      </c>
      <c r="M117" s="142" t="s">
        <v>1924</v>
      </c>
      <c r="N117" s="85">
        <v>0</v>
      </c>
      <c r="O117" s="84"/>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c r="L118" s="144" t="s">
        <v>434</v>
      </c>
      <c r="M118" s="142" t="s">
        <v>1924</v>
      </c>
      <c r="N118" s="85">
        <v>0</v>
      </c>
      <c r="O118" s="84"/>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8"/>
      <c r="L119" s="144" t="s">
        <v>434</v>
      </c>
      <c r="M119" s="142" t="s">
        <v>1924</v>
      </c>
      <c r="N119" s="85">
        <v>0</v>
      </c>
      <c r="O119" s="84"/>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84"/>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424" t="s">
        <v>129</v>
      </c>
      <c r="M121" s="247" t="s">
        <v>407</v>
      </c>
      <c r="N121" s="85">
        <v>0</v>
      </c>
      <c r="O121" s="84" t="s">
        <v>3563</v>
      </c>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c r="L122" s="424" t="s">
        <v>126</v>
      </c>
      <c r="M122" s="247" t="s">
        <v>407</v>
      </c>
      <c r="N122" s="85">
        <v>0</v>
      </c>
      <c r="O122" s="84"/>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c r="L123" s="424" t="s">
        <v>126</v>
      </c>
      <c r="M123" s="247" t="s">
        <v>407</v>
      </c>
      <c r="N123" s="85">
        <v>0</v>
      </c>
      <c r="O123" s="84"/>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c r="L124" s="424" t="s">
        <v>126</v>
      </c>
      <c r="M124" s="247" t="s">
        <v>407</v>
      </c>
      <c r="N124" s="85">
        <v>0</v>
      </c>
      <c r="O124" s="84"/>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c r="L125" s="424" t="s">
        <v>126</v>
      </c>
      <c r="M125" s="247" t="s">
        <v>407</v>
      </c>
      <c r="N125" s="85">
        <v>0</v>
      </c>
      <c r="O125" s="84"/>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c r="L126" s="424" t="s">
        <v>126</v>
      </c>
      <c r="M126" s="247" t="s">
        <v>407</v>
      </c>
      <c r="N126" s="85">
        <v>0</v>
      </c>
      <c r="O126" s="84"/>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424" t="s">
        <v>126</v>
      </c>
      <c r="M127" s="247" t="s">
        <v>407</v>
      </c>
      <c r="N127" s="85">
        <v>0</v>
      </c>
      <c r="O127" s="84"/>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424" t="s">
        <v>126</v>
      </c>
      <c r="M128" s="247" t="s">
        <v>407</v>
      </c>
      <c r="N128" s="85">
        <v>0</v>
      </c>
      <c r="O128" s="84"/>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424" t="s">
        <v>129</v>
      </c>
      <c r="M129" s="259" t="s">
        <v>129</v>
      </c>
      <c r="N129" s="226">
        <v>0.1</v>
      </c>
      <c r="O129" s="84"/>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6</v>
      </c>
      <c r="L130" s="424">
        <v>6</v>
      </c>
      <c r="M130" s="247">
        <v>3</v>
      </c>
      <c r="N130" s="236">
        <v>0.3</v>
      </c>
      <c r="O130" s="84" t="s">
        <v>3564</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132">
        <v>116.6</v>
      </c>
      <c r="L131" s="424">
        <v>301.75</v>
      </c>
      <c r="M131" s="324">
        <v>301.75</v>
      </c>
      <c r="N131" s="256">
        <v>0</v>
      </c>
      <c r="O131" s="84" t="s">
        <v>3565</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0</v>
      </c>
      <c r="L132" s="424">
        <v>6036</v>
      </c>
      <c r="M132" s="269">
        <v>6036</v>
      </c>
      <c r="N132" s="85">
        <v>0</v>
      </c>
      <c r="O132" s="84" t="s">
        <v>3566</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5" t="s">
        <v>126</v>
      </c>
      <c r="L133" s="424">
        <v>0</v>
      </c>
      <c r="M133" s="324">
        <v>0</v>
      </c>
      <c r="N133" s="85">
        <v>0</v>
      </c>
      <c r="O133" s="84"/>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c r="L134" s="246" t="s">
        <v>135</v>
      </c>
      <c r="M134" s="137" t="s">
        <v>126</v>
      </c>
      <c r="N134" s="226">
        <v>0</v>
      </c>
      <c r="O134" s="84" t="s">
        <v>3567</v>
      </c>
    </row>
    <row r="135" spans="1:16" s="4" customFormat="1" ht="51" x14ac:dyDescent="0.25">
      <c r="A135" s="82">
        <v>129</v>
      </c>
      <c r="B135" s="133" t="s">
        <v>293</v>
      </c>
      <c r="C135" s="133" t="s">
        <v>464</v>
      </c>
      <c r="D135" s="133" t="s">
        <v>473</v>
      </c>
      <c r="E135" s="122" t="s">
        <v>476</v>
      </c>
      <c r="F135" s="125">
        <v>2018</v>
      </c>
      <c r="G135" s="1422"/>
      <c r="H135" s="138" t="s">
        <v>125</v>
      </c>
      <c r="I135" s="133" t="s">
        <v>390</v>
      </c>
      <c r="J135" s="222" t="s">
        <v>391</v>
      </c>
      <c r="K135" s="5"/>
      <c r="L135" s="141" t="s">
        <v>126</v>
      </c>
      <c r="M135" s="137" t="s">
        <v>407</v>
      </c>
      <c r="N135" s="85">
        <v>0</v>
      </c>
      <c r="O135" s="84"/>
    </row>
    <row r="136" spans="1:16" s="4" customFormat="1" ht="51" x14ac:dyDescent="0.25">
      <c r="A136" s="82">
        <v>130</v>
      </c>
      <c r="B136" s="133" t="s">
        <v>293</v>
      </c>
      <c r="C136" s="133" t="s">
        <v>464</v>
      </c>
      <c r="D136" s="133" t="s">
        <v>473</v>
      </c>
      <c r="E136" s="122" t="s">
        <v>477</v>
      </c>
      <c r="F136" s="125">
        <v>2019</v>
      </c>
      <c r="G136" s="1422"/>
      <c r="H136" s="138" t="s">
        <v>125</v>
      </c>
      <c r="I136" s="133" t="s">
        <v>390</v>
      </c>
      <c r="J136" s="222" t="s">
        <v>395</v>
      </c>
      <c r="K136" s="5" t="s">
        <v>129</v>
      </c>
      <c r="L136" s="141" t="s">
        <v>129</v>
      </c>
      <c r="M136" s="137" t="s">
        <v>407</v>
      </c>
      <c r="N136" s="85">
        <v>0</v>
      </c>
      <c r="O136" s="84"/>
    </row>
    <row r="137" spans="1:16" s="4" customFormat="1" ht="51" x14ac:dyDescent="0.25">
      <c r="A137" s="82">
        <v>131</v>
      </c>
      <c r="B137" s="133" t="s">
        <v>293</v>
      </c>
      <c r="C137" s="133" t="s">
        <v>464</v>
      </c>
      <c r="D137" s="133" t="s">
        <v>473</v>
      </c>
      <c r="E137" s="122" t="s">
        <v>478</v>
      </c>
      <c r="F137" s="125">
        <v>2020</v>
      </c>
      <c r="G137" s="1422"/>
      <c r="H137" s="138" t="s">
        <v>125</v>
      </c>
      <c r="I137" s="133" t="s">
        <v>390</v>
      </c>
      <c r="J137" s="222" t="s">
        <v>479</v>
      </c>
      <c r="K137" s="5"/>
      <c r="L137" s="141" t="s">
        <v>126</v>
      </c>
      <c r="M137" s="137" t="s">
        <v>407</v>
      </c>
      <c r="N137" s="85">
        <v>0</v>
      </c>
      <c r="O137" s="84"/>
    </row>
    <row r="138" spans="1:16" s="4" customFormat="1" ht="51" x14ac:dyDescent="0.25">
      <c r="A138" s="82">
        <v>132</v>
      </c>
      <c r="B138" s="133" t="s">
        <v>293</v>
      </c>
      <c r="C138" s="133" t="s">
        <v>464</v>
      </c>
      <c r="D138" s="133" t="s">
        <v>473</v>
      </c>
      <c r="E138" s="122" t="s">
        <v>480</v>
      </c>
      <c r="F138" s="125">
        <v>2021</v>
      </c>
      <c r="G138" s="1422"/>
      <c r="H138" s="138" t="s">
        <v>125</v>
      </c>
      <c r="I138" s="133" t="s">
        <v>390</v>
      </c>
      <c r="J138" s="222" t="s">
        <v>481</v>
      </c>
      <c r="K138" s="5"/>
      <c r="L138" s="141" t="s">
        <v>126</v>
      </c>
      <c r="M138" s="137" t="s">
        <v>407</v>
      </c>
      <c r="N138" s="85">
        <v>0</v>
      </c>
      <c r="O138" s="84"/>
    </row>
    <row r="139" spans="1:16" s="4" customFormat="1" ht="51"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407</v>
      </c>
      <c r="N139" s="85">
        <v>0</v>
      </c>
      <c r="O139" s="84"/>
    </row>
    <row r="140" spans="1:16" s="4" customFormat="1" ht="51" x14ac:dyDescent="0.25">
      <c r="A140" s="82">
        <v>134</v>
      </c>
      <c r="B140" s="133" t="s">
        <v>293</v>
      </c>
      <c r="C140" s="133" t="s">
        <v>464</v>
      </c>
      <c r="D140" s="133" t="s">
        <v>473</v>
      </c>
      <c r="E140" s="122" t="s">
        <v>485</v>
      </c>
      <c r="F140" s="125" t="s">
        <v>486</v>
      </c>
      <c r="G140" s="140" t="s">
        <v>125</v>
      </c>
      <c r="H140" s="138" t="s">
        <v>125</v>
      </c>
      <c r="I140" s="133" t="s">
        <v>177</v>
      </c>
      <c r="J140" s="222" t="s">
        <v>125</v>
      </c>
      <c r="K140" s="5" t="s">
        <v>129</v>
      </c>
      <c r="L140" s="223" t="s">
        <v>125</v>
      </c>
      <c r="M140" s="259" t="s">
        <v>407</v>
      </c>
      <c r="N140" s="85">
        <v>0</v>
      </c>
      <c r="O140" s="83"/>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c r="L141" s="141" t="s">
        <v>434</v>
      </c>
      <c r="M141" s="259" t="s">
        <v>407</v>
      </c>
      <c r="N141" s="85">
        <v>0</v>
      </c>
      <c r="O141" s="84"/>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141" t="s">
        <v>434</v>
      </c>
      <c r="M142" s="259" t="s">
        <v>407</v>
      </c>
      <c r="N142" s="85">
        <v>0</v>
      </c>
      <c r="O142" s="84"/>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5" t="s">
        <v>129</v>
      </c>
      <c r="L143" s="223" t="s">
        <v>125</v>
      </c>
      <c r="M143" s="259" t="s">
        <v>407</v>
      </c>
      <c r="N143" s="85">
        <v>0</v>
      </c>
      <c r="O143" s="84"/>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126</v>
      </c>
      <c r="L144" s="222" t="s">
        <v>129</v>
      </c>
      <c r="M144" s="259" t="s">
        <v>129</v>
      </c>
      <c r="N144" s="85">
        <v>0</v>
      </c>
      <c r="O144" s="84"/>
      <c r="P144" s="34"/>
    </row>
    <row r="145" spans="1:15" s="4" customFormat="1" ht="153" x14ac:dyDescent="0.25">
      <c r="A145" s="82">
        <v>139</v>
      </c>
      <c r="B145" s="133" t="s">
        <v>293</v>
      </c>
      <c r="C145" s="133" t="s">
        <v>493</v>
      </c>
      <c r="D145" s="133" t="s">
        <v>339</v>
      </c>
      <c r="E145" s="122" t="s">
        <v>495</v>
      </c>
      <c r="F145" s="125" t="s">
        <v>496</v>
      </c>
      <c r="G145" s="140" t="s">
        <v>125</v>
      </c>
      <c r="H145" s="138" t="s">
        <v>125</v>
      </c>
      <c r="I145" s="133" t="s">
        <v>159</v>
      </c>
      <c r="J145" s="141" t="s">
        <v>445</v>
      </c>
      <c r="K145" s="45">
        <v>0</v>
      </c>
      <c r="L145" s="150">
        <v>1</v>
      </c>
      <c r="M145" s="151">
        <v>1</v>
      </c>
      <c r="N145" s="85">
        <v>0</v>
      </c>
      <c r="O145" s="84" t="s">
        <v>3568</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84"/>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c r="L147" s="246" t="s">
        <v>126</v>
      </c>
      <c r="M147" s="247" t="s">
        <v>126</v>
      </c>
      <c r="N147" s="85">
        <v>0</v>
      </c>
      <c r="O147" s="84"/>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c r="L148" s="246" t="s">
        <v>126</v>
      </c>
      <c r="M148" s="247" t="s">
        <v>126</v>
      </c>
      <c r="N148" s="85">
        <v>0</v>
      </c>
      <c r="O148" s="84" t="s">
        <v>3569</v>
      </c>
    </row>
    <row r="149" spans="1:15" s="4" customFormat="1" ht="51" x14ac:dyDescent="0.25">
      <c r="A149" s="82">
        <v>143</v>
      </c>
      <c r="B149" s="133" t="s">
        <v>293</v>
      </c>
      <c r="C149" s="133" t="s">
        <v>493</v>
      </c>
      <c r="D149" s="133" t="s">
        <v>473</v>
      </c>
      <c r="E149" s="122" t="s">
        <v>505</v>
      </c>
      <c r="F149" s="125" t="s">
        <v>506</v>
      </c>
      <c r="G149" s="140" t="s">
        <v>125</v>
      </c>
      <c r="H149" s="138" t="s">
        <v>125</v>
      </c>
      <c r="I149" s="133" t="s">
        <v>177</v>
      </c>
      <c r="J149" s="222" t="s">
        <v>507</v>
      </c>
      <c r="K149" s="5"/>
      <c r="L149" s="246" t="s">
        <v>129</v>
      </c>
      <c r="M149" s="247" t="s">
        <v>129</v>
      </c>
      <c r="N149" s="85">
        <v>0</v>
      </c>
      <c r="O149" s="648" t="s">
        <v>3570</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129</v>
      </c>
      <c r="M150" s="259" t="s">
        <v>129</v>
      </c>
      <c r="N150" s="226">
        <v>0.1</v>
      </c>
      <c r="O150" s="84"/>
    </row>
    <row r="151" spans="1:15" s="4" customFormat="1" ht="51" x14ac:dyDescent="0.25">
      <c r="A151" s="82">
        <v>145</v>
      </c>
      <c r="B151" s="133" t="s">
        <v>293</v>
      </c>
      <c r="C151" s="133" t="s">
        <v>508</v>
      </c>
      <c r="D151" s="133" t="s">
        <v>295</v>
      </c>
      <c r="E151" s="122" t="s">
        <v>510</v>
      </c>
      <c r="F151" s="125" t="s">
        <v>511</v>
      </c>
      <c r="G151" s="140" t="s">
        <v>125</v>
      </c>
      <c r="H151" s="138" t="s">
        <v>125</v>
      </c>
      <c r="I151" s="133" t="s">
        <v>166</v>
      </c>
      <c r="J151" s="222" t="s">
        <v>125</v>
      </c>
      <c r="K151" s="48" t="s">
        <v>3571</v>
      </c>
      <c r="L151" s="223" t="s">
        <v>125</v>
      </c>
      <c r="M151" s="108" t="s">
        <v>3571</v>
      </c>
      <c r="N151" s="85">
        <v>0</v>
      </c>
      <c r="O151" s="84"/>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t="s">
        <v>129</v>
      </c>
      <c r="M152" s="247" t="s">
        <v>129</v>
      </c>
      <c r="N152" s="226">
        <v>0.1</v>
      </c>
      <c r="O152" s="84"/>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t="s">
        <v>129</v>
      </c>
      <c r="M153" s="247" t="s">
        <v>129</v>
      </c>
      <c r="N153" s="226">
        <v>0.25</v>
      </c>
      <c r="O153" s="84"/>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46" t="s">
        <v>434</v>
      </c>
      <c r="M154" s="259" t="s">
        <v>126</v>
      </c>
      <c r="N154" s="226">
        <v>0</v>
      </c>
      <c r="O154" s="84"/>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46" t="s">
        <v>434</v>
      </c>
      <c r="M155" s="259" t="s">
        <v>126</v>
      </c>
      <c r="N155" s="226">
        <v>0</v>
      </c>
      <c r="O155" s="84" t="s">
        <v>1665</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c r="L156" s="246" t="s">
        <v>135</v>
      </c>
      <c r="M156" s="247" t="s">
        <v>126</v>
      </c>
      <c r="N156" s="226">
        <v>0</v>
      </c>
      <c r="O156" s="84"/>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647" t="s">
        <v>126</v>
      </c>
      <c r="M157" s="247" t="s">
        <v>407</v>
      </c>
      <c r="N157" s="85">
        <v>0</v>
      </c>
      <c r="O157" s="84"/>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647" t="s">
        <v>126</v>
      </c>
      <c r="M158" s="247" t="s">
        <v>407</v>
      </c>
      <c r="N158" s="85">
        <v>0</v>
      </c>
      <c r="O158" s="84"/>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5" t="s">
        <v>126</v>
      </c>
      <c r="L159" s="647" t="s">
        <v>126</v>
      </c>
      <c r="M159" s="247" t="s">
        <v>407</v>
      </c>
      <c r="N159" s="85">
        <v>0</v>
      </c>
      <c r="O159" s="84"/>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5" t="s">
        <v>126</v>
      </c>
      <c r="L160" s="647" t="s">
        <v>126</v>
      </c>
      <c r="M160" s="247" t="s">
        <v>407</v>
      </c>
      <c r="N160" s="85">
        <v>0</v>
      </c>
      <c r="O160" s="84"/>
    </row>
    <row r="161" spans="1:15" s="4" customFormat="1" ht="165.7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129</v>
      </c>
      <c r="M161" s="259" t="s">
        <v>126</v>
      </c>
      <c r="N161" s="226">
        <v>0</v>
      </c>
      <c r="O161" s="84" t="s">
        <v>3572</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5"/>
      <c r="L162" s="223" t="s">
        <v>125</v>
      </c>
      <c r="M162" s="247" t="s">
        <v>407</v>
      </c>
      <c r="N162" s="85">
        <v>0</v>
      </c>
      <c r="O162" s="84"/>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126</v>
      </c>
      <c r="L163" s="222" t="s">
        <v>126</v>
      </c>
      <c r="M163" s="247" t="s">
        <v>407</v>
      </c>
      <c r="N163" s="85">
        <v>0</v>
      </c>
      <c r="O163" s="84"/>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c r="L164" s="223" t="s">
        <v>125</v>
      </c>
      <c r="M164" s="247" t="s">
        <v>407</v>
      </c>
      <c r="N164" s="226">
        <v>0</v>
      </c>
      <c r="O164" s="84"/>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c r="L165" s="223" t="s">
        <v>125</v>
      </c>
      <c r="M165" s="247" t="s">
        <v>407</v>
      </c>
      <c r="N165" s="226">
        <v>0</v>
      </c>
      <c r="O165" s="84"/>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c r="L166" s="222" t="s">
        <v>126</v>
      </c>
      <c r="M166" s="247" t="s">
        <v>407</v>
      </c>
      <c r="N166" s="226">
        <v>0</v>
      </c>
      <c r="O166" s="84"/>
    </row>
    <row r="167" spans="1:15" s="4" customFormat="1" ht="76.5" x14ac:dyDescent="0.25">
      <c r="A167" s="82">
        <v>161</v>
      </c>
      <c r="B167" s="133" t="s">
        <v>293</v>
      </c>
      <c r="C167" s="133" t="s">
        <v>542</v>
      </c>
      <c r="D167" s="133" t="s">
        <v>295</v>
      </c>
      <c r="E167" s="122">
        <v>55</v>
      </c>
      <c r="F167" s="125" t="s">
        <v>543</v>
      </c>
      <c r="G167" s="140">
        <v>34</v>
      </c>
      <c r="H167" s="139">
        <v>0.1</v>
      </c>
      <c r="I167" s="133" t="s">
        <v>124</v>
      </c>
      <c r="J167" s="141">
        <v>47</v>
      </c>
      <c r="K167" s="5"/>
      <c r="L167" s="222" t="s">
        <v>129</v>
      </c>
      <c r="M167" s="259" t="s">
        <v>129</v>
      </c>
      <c r="N167" s="226">
        <v>0.1</v>
      </c>
      <c r="O167" s="84" t="s">
        <v>3573</v>
      </c>
    </row>
    <row r="168" spans="1:15" s="4" customFormat="1" ht="25.5" x14ac:dyDescent="0.25">
      <c r="A168" s="82">
        <v>162</v>
      </c>
      <c r="B168" s="133" t="s">
        <v>293</v>
      </c>
      <c r="C168" s="133" t="s">
        <v>542</v>
      </c>
      <c r="D168" s="133" t="s">
        <v>295</v>
      </c>
      <c r="E168" s="122" t="s">
        <v>544</v>
      </c>
      <c r="F168" s="125" t="s">
        <v>545</v>
      </c>
      <c r="G168" s="140" t="s">
        <v>125</v>
      </c>
      <c r="H168" s="138" t="s">
        <v>125</v>
      </c>
      <c r="I168" s="133" t="s">
        <v>166</v>
      </c>
      <c r="J168" s="222" t="s">
        <v>125</v>
      </c>
      <c r="K168" s="45"/>
      <c r="L168" s="223" t="s">
        <v>125</v>
      </c>
      <c r="M168" s="142" t="s">
        <v>3574</v>
      </c>
      <c r="N168" s="85">
        <v>0</v>
      </c>
      <c r="O168" s="84"/>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c r="L169" s="246" t="s">
        <v>129</v>
      </c>
      <c r="M169" s="247" t="s">
        <v>126</v>
      </c>
      <c r="N169" s="226">
        <v>0</v>
      </c>
      <c r="O169" s="84"/>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c r="L170" s="223" t="s">
        <v>125</v>
      </c>
      <c r="M170" s="247" t="s">
        <v>126</v>
      </c>
      <c r="N170" s="226">
        <v>0</v>
      </c>
      <c r="O170" s="84"/>
    </row>
    <row r="171" spans="1:15" s="4" customFormat="1" ht="25.5" x14ac:dyDescent="0.25">
      <c r="A171" s="82">
        <v>165</v>
      </c>
      <c r="B171" s="133" t="s">
        <v>293</v>
      </c>
      <c r="C171" s="133" t="s">
        <v>542</v>
      </c>
      <c r="D171" s="133" t="s">
        <v>295</v>
      </c>
      <c r="E171" s="122" t="s">
        <v>549</v>
      </c>
      <c r="F171" s="125" t="s">
        <v>550</v>
      </c>
      <c r="G171" s="1422"/>
      <c r="H171" s="138" t="s">
        <v>125</v>
      </c>
      <c r="I171" s="133" t="s">
        <v>177</v>
      </c>
      <c r="J171" s="222" t="s">
        <v>125</v>
      </c>
      <c r="K171" s="5"/>
      <c r="L171" s="223" t="s">
        <v>125</v>
      </c>
      <c r="M171" s="247" t="s">
        <v>407</v>
      </c>
      <c r="N171" s="85">
        <v>0</v>
      </c>
      <c r="O171" s="84"/>
    </row>
    <row r="172" spans="1:15" s="4" customFormat="1" ht="25.5" x14ac:dyDescent="0.25">
      <c r="A172" s="82">
        <v>166</v>
      </c>
      <c r="B172" s="133" t="s">
        <v>293</v>
      </c>
      <c r="C172" s="133" t="s">
        <v>542</v>
      </c>
      <c r="D172" s="133" t="s">
        <v>295</v>
      </c>
      <c r="E172" s="122" t="s">
        <v>551</v>
      </c>
      <c r="F172" s="125" t="s">
        <v>552</v>
      </c>
      <c r="G172" s="1422"/>
      <c r="H172" s="138" t="s">
        <v>125</v>
      </c>
      <c r="I172" s="133" t="s">
        <v>177</v>
      </c>
      <c r="J172" s="222" t="s">
        <v>125</v>
      </c>
      <c r="K172" s="5"/>
      <c r="L172" s="223" t="s">
        <v>125</v>
      </c>
      <c r="M172" s="247" t="s">
        <v>407</v>
      </c>
      <c r="N172" s="85">
        <v>0</v>
      </c>
      <c r="O172" s="84"/>
    </row>
    <row r="173" spans="1:15" s="4" customFormat="1" ht="25.5" x14ac:dyDescent="0.25">
      <c r="A173" s="82">
        <v>167</v>
      </c>
      <c r="B173" s="133" t="s">
        <v>293</v>
      </c>
      <c r="C173" s="133" t="s">
        <v>542</v>
      </c>
      <c r="D173" s="133" t="s">
        <v>295</v>
      </c>
      <c r="E173" s="122" t="s">
        <v>553</v>
      </c>
      <c r="F173" s="125" t="s">
        <v>554</v>
      </c>
      <c r="G173" s="1422"/>
      <c r="H173" s="138" t="s">
        <v>125</v>
      </c>
      <c r="I173" s="133" t="s">
        <v>177</v>
      </c>
      <c r="J173" s="222" t="s">
        <v>125</v>
      </c>
      <c r="K173" s="5"/>
      <c r="L173" s="223" t="s">
        <v>125</v>
      </c>
      <c r="M173" s="247" t="s">
        <v>407</v>
      </c>
      <c r="N173" s="85">
        <v>0</v>
      </c>
      <c r="O173" s="84"/>
    </row>
    <row r="174" spans="1:15" s="4" customFormat="1" ht="25.5" x14ac:dyDescent="0.25">
      <c r="A174" s="82">
        <v>168</v>
      </c>
      <c r="B174" s="133" t="s">
        <v>293</v>
      </c>
      <c r="C174" s="133" t="s">
        <v>542</v>
      </c>
      <c r="D174" s="133" t="s">
        <v>295</v>
      </c>
      <c r="E174" s="122" t="s">
        <v>555</v>
      </c>
      <c r="F174" s="125" t="s">
        <v>556</v>
      </c>
      <c r="G174" s="1422"/>
      <c r="H174" s="138" t="s">
        <v>125</v>
      </c>
      <c r="I174" s="133" t="s">
        <v>177</v>
      </c>
      <c r="J174" s="222" t="s">
        <v>125</v>
      </c>
      <c r="K174" s="5"/>
      <c r="L174" s="223" t="s">
        <v>125</v>
      </c>
      <c r="M174" s="247" t="s">
        <v>407</v>
      </c>
      <c r="N174" s="85">
        <v>0</v>
      </c>
      <c r="O174" s="84"/>
    </row>
    <row r="175" spans="1:15" s="4" customFormat="1" ht="25.5" x14ac:dyDescent="0.25">
      <c r="A175" s="82">
        <v>169</v>
      </c>
      <c r="B175" s="133" t="s">
        <v>293</v>
      </c>
      <c r="C175" s="133" t="s">
        <v>542</v>
      </c>
      <c r="D175" s="133" t="s">
        <v>295</v>
      </c>
      <c r="E175" s="122" t="s">
        <v>557</v>
      </c>
      <c r="F175" s="125" t="s">
        <v>558</v>
      </c>
      <c r="G175" s="1422"/>
      <c r="H175" s="138" t="s">
        <v>125</v>
      </c>
      <c r="I175" s="133" t="s">
        <v>177</v>
      </c>
      <c r="J175" s="222" t="s">
        <v>125</v>
      </c>
      <c r="K175" s="5"/>
      <c r="L175" s="223" t="s">
        <v>125</v>
      </c>
      <c r="M175" s="247" t="s">
        <v>407</v>
      </c>
      <c r="N175" s="85">
        <v>0</v>
      </c>
      <c r="O175" s="84"/>
    </row>
    <row r="176" spans="1:15" s="4" customFormat="1" ht="25.5" x14ac:dyDescent="0.25">
      <c r="A176" s="82">
        <v>170</v>
      </c>
      <c r="B176" s="133" t="s">
        <v>293</v>
      </c>
      <c r="C176" s="133" t="s">
        <v>542</v>
      </c>
      <c r="D176" s="133" t="s">
        <v>295</v>
      </c>
      <c r="E176" s="122" t="s">
        <v>559</v>
      </c>
      <c r="F176" s="125" t="s">
        <v>560</v>
      </c>
      <c r="G176" s="1405"/>
      <c r="H176" s="138" t="s">
        <v>125</v>
      </c>
      <c r="I176" s="133" t="s">
        <v>177</v>
      </c>
      <c r="J176" s="222" t="s">
        <v>125</v>
      </c>
      <c r="K176" s="5"/>
      <c r="L176" s="223" t="s">
        <v>125</v>
      </c>
      <c r="M176" s="247" t="s">
        <v>407</v>
      </c>
      <c r="N176" s="85">
        <v>0</v>
      </c>
      <c r="O176" s="84"/>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c r="L177" s="246" t="s">
        <v>135</v>
      </c>
      <c r="M177" s="259" t="s">
        <v>129</v>
      </c>
      <c r="N177" s="229">
        <v>0</v>
      </c>
      <c r="O177" s="133" t="s">
        <v>562</v>
      </c>
    </row>
    <row r="178" spans="1:15" s="4" customFormat="1" ht="25.5" x14ac:dyDescent="0.25">
      <c r="A178" s="82">
        <v>172</v>
      </c>
      <c r="B178" s="133" t="s">
        <v>293</v>
      </c>
      <c r="C178" s="133" t="s">
        <v>542</v>
      </c>
      <c r="D178" s="133" t="s">
        <v>515</v>
      </c>
      <c r="E178" s="122" t="s">
        <v>563</v>
      </c>
      <c r="F178" s="125" t="s">
        <v>564</v>
      </c>
      <c r="G178" s="140">
        <v>37</v>
      </c>
      <c r="H178" s="139">
        <v>0.15</v>
      </c>
      <c r="I178" s="133" t="s">
        <v>124</v>
      </c>
      <c r="J178" s="141" t="s">
        <v>565</v>
      </c>
      <c r="K178" s="5"/>
      <c r="L178" s="222" t="s">
        <v>129</v>
      </c>
      <c r="M178" s="259" t="s">
        <v>129</v>
      </c>
      <c r="N178" s="226">
        <v>0.15</v>
      </c>
      <c r="O178" s="84"/>
    </row>
    <row r="179" spans="1:15" s="4" customFormat="1" ht="25.5" x14ac:dyDescent="0.25">
      <c r="A179" s="82">
        <v>173</v>
      </c>
      <c r="B179" s="133" t="s">
        <v>293</v>
      </c>
      <c r="C179" s="133" t="s">
        <v>542</v>
      </c>
      <c r="D179" s="133" t="s">
        <v>515</v>
      </c>
      <c r="E179" s="122" t="s">
        <v>566</v>
      </c>
      <c r="F179" s="125" t="s">
        <v>567</v>
      </c>
      <c r="G179" s="140">
        <v>37</v>
      </c>
      <c r="H179" s="139">
        <v>0.15</v>
      </c>
      <c r="I179" s="133" t="s">
        <v>124</v>
      </c>
      <c r="J179" s="141" t="s">
        <v>568</v>
      </c>
      <c r="K179" s="5"/>
      <c r="L179" s="222" t="s">
        <v>129</v>
      </c>
      <c r="M179" s="259" t="s">
        <v>129</v>
      </c>
      <c r="N179" s="226">
        <v>0.15</v>
      </c>
      <c r="O179" s="84"/>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c r="L180" s="246" t="s">
        <v>135</v>
      </c>
      <c r="M180" s="247" t="s">
        <v>129</v>
      </c>
      <c r="N180" s="226">
        <v>0.1</v>
      </c>
      <c r="O180" s="84"/>
    </row>
    <row r="181" spans="1:15" s="4" customFormat="1" ht="25.5" x14ac:dyDescent="0.25">
      <c r="A181" s="82">
        <v>175</v>
      </c>
      <c r="B181" s="133" t="s">
        <v>293</v>
      </c>
      <c r="C181" s="133" t="s">
        <v>542</v>
      </c>
      <c r="D181" s="133" t="s">
        <v>515</v>
      </c>
      <c r="E181" s="122" t="s">
        <v>571</v>
      </c>
      <c r="F181" s="125" t="s">
        <v>564</v>
      </c>
      <c r="G181" s="1422"/>
      <c r="H181" s="138" t="s">
        <v>125</v>
      </c>
      <c r="I181" s="133" t="s">
        <v>177</v>
      </c>
      <c r="J181" s="222" t="s">
        <v>521</v>
      </c>
      <c r="K181" s="5"/>
      <c r="L181" s="246" t="s">
        <v>129</v>
      </c>
      <c r="M181" s="247" t="s">
        <v>129</v>
      </c>
      <c r="N181" s="85">
        <v>0</v>
      </c>
      <c r="O181" s="84"/>
    </row>
    <row r="182" spans="1:15" s="4" customFormat="1" ht="25.5" x14ac:dyDescent="0.25">
      <c r="A182" s="82">
        <v>176</v>
      </c>
      <c r="B182" s="133" t="s">
        <v>293</v>
      </c>
      <c r="C182" s="133" t="s">
        <v>542</v>
      </c>
      <c r="D182" s="133" t="s">
        <v>515</v>
      </c>
      <c r="E182" s="122" t="s">
        <v>572</v>
      </c>
      <c r="F182" s="125" t="s">
        <v>573</v>
      </c>
      <c r="G182" s="1422"/>
      <c r="H182" s="138" t="s">
        <v>125</v>
      </c>
      <c r="I182" s="133" t="s">
        <v>177</v>
      </c>
      <c r="J182" s="222" t="s">
        <v>523</v>
      </c>
      <c r="K182" s="5"/>
      <c r="L182" s="246" t="s">
        <v>129</v>
      </c>
      <c r="M182" s="247" t="s">
        <v>129</v>
      </c>
      <c r="N182" s="85">
        <v>0</v>
      </c>
      <c r="O182" s="84"/>
    </row>
    <row r="183" spans="1:15" s="4" customFormat="1" ht="25.5" x14ac:dyDescent="0.25">
      <c r="A183" s="82">
        <v>177</v>
      </c>
      <c r="B183" s="133" t="s">
        <v>293</v>
      </c>
      <c r="C183" s="133" t="s">
        <v>542</v>
      </c>
      <c r="D183" s="133" t="s">
        <v>515</v>
      </c>
      <c r="E183" s="122" t="s">
        <v>574</v>
      </c>
      <c r="F183" s="125" t="s">
        <v>575</v>
      </c>
      <c r="G183" s="1405"/>
      <c r="H183" s="138" t="s">
        <v>125</v>
      </c>
      <c r="I183" s="133" t="s">
        <v>177</v>
      </c>
      <c r="J183" s="222" t="s">
        <v>526</v>
      </c>
      <c r="K183" s="5"/>
      <c r="L183" s="246" t="s">
        <v>129</v>
      </c>
      <c r="M183" s="247" t="s">
        <v>126</v>
      </c>
      <c r="N183" s="85">
        <v>0</v>
      </c>
      <c r="O183" s="84"/>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c r="L184" s="222" t="s">
        <v>126</v>
      </c>
      <c r="M184" s="259" t="s">
        <v>126</v>
      </c>
      <c r="N184" s="226">
        <v>0</v>
      </c>
      <c r="O184" s="84"/>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84"/>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424" t="s">
        <v>129</v>
      </c>
      <c r="M186" s="259" t="s">
        <v>129</v>
      </c>
      <c r="N186" s="661">
        <v>0.125</v>
      </c>
      <c r="O186" s="84"/>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424" t="s">
        <v>129</v>
      </c>
      <c r="M187" s="259" t="s">
        <v>129</v>
      </c>
      <c r="N187" s="661">
        <v>0.125</v>
      </c>
      <c r="O187" s="84"/>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424" t="s">
        <v>129</v>
      </c>
      <c r="M188" s="259" t="s">
        <v>129</v>
      </c>
      <c r="N188" s="661">
        <v>0.125</v>
      </c>
      <c r="O188" s="84"/>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424" t="s">
        <v>129</v>
      </c>
      <c r="M189" s="259" t="s">
        <v>129</v>
      </c>
      <c r="N189" s="661">
        <v>0.125</v>
      </c>
      <c r="O189" s="84"/>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424" t="s">
        <v>129</v>
      </c>
      <c r="M190" s="259" t="s">
        <v>129</v>
      </c>
      <c r="N190" s="661">
        <v>0.125</v>
      </c>
      <c r="O190" s="84"/>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424" t="s">
        <v>129</v>
      </c>
      <c r="M191" s="259" t="s">
        <v>129</v>
      </c>
      <c r="N191" s="661">
        <v>0.125</v>
      </c>
      <c r="O191" s="84"/>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126</v>
      </c>
      <c r="L192" s="424" t="s">
        <v>126</v>
      </c>
      <c r="M192" s="259" t="s">
        <v>126</v>
      </c>
      <c r="N192" s="226">
        <v>0</v>
      </c>
      <c r="O192" s="77" t="s">
        <v>3575</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424" t="s">
        <v>129</v>
      </c>
      <c r="M193" s="259" t="s">
        <v>129</v>
      </c>
      <c r="N193" s="661">
        <v>0.125</v>
      </c>
      <c r="O193" s="84"/>
    </row>
    <row r="194" spans="1:15" s="4" customFormat="1" ht="76.5" x14ac:dyDescent="0.25">
      <c r="A194" s="82">
        <v>188</v>
      </c>
      <c r="B194" s="133" t="s">
        <v>601</v>
      </c>
      <c r="C194" s="133" t="s">
        <v>602</v>
      </c>
      <c r="D194" s="133" t="s">
        <v>603</v>
      </c>
      <c r="E194" s="122">
        <v>62</v>
      </c>
      <c r="F194" s="125" t="s">
        <v>604</v>
      </c>
      <c r="G194" s="140">
        <v>41</v>
      </c>
      <c r="H194" s="139">
        <v>0.1</v>
      </c>
      <c r="I194" s="133" t="s">
        <v>124</v>
      </c>
      <c r="J194" s="222">
        <v>53</v>
      </c>
      <c r="K194" s="5"/>
      <c r="L194" s="222" t="s">
        <v>126</v>
      </c>
      <c r="M194" s="259" t="s">
        <v>126</v>
      </c>
      <c r="N194" s="226">
        <v>0</v>
      </c>
      <c r="O194" s="84" t="s">
        <v>3576</v>
      </c>
    </row>
    <row r="195" spans="1:15" s="4" customFormat="1" ht="76.5" x14ac:dyDescent="0.25">
      <c r="A195" s="82">
        <v>189</v>
      </c>
      <c r="B195" s="133" t="s">
        <v>601</v>
      </c>
      <c r="C195" s="133" t="s">
        <v>602</v>
      </c>
      <c r="D195" s="133" t="s">
        <v>295</v>
      </c>
      <c r="E195" s="122" t="s">
        <v>606</v>
      </c>
      <c r="F195" s="125" t="s">
        <v>607</v>
      </c>
      <c r="G195" s="140" t="s">
        <v>125</v>
      </c>
      <c r="H195" s="138" t="s">
        <v>125</v>
      </c>
      <c r="I195" s="133" t="s">
        <v>166</v>
      </c>
      <c r="J195" s="222" t="s">
        <v>125</v>
      </c>
      <c r="K195" s="45"/>
      <c r="L195" s="223" t="s">
        <v>125</v>
      </c>
      <c r="M195" s="142" t="s">
        <v>407</v>
      </c>
      <c r="N195" s="85">
        <v>0</v>
      </c>
      <c r="O195" s="84"/>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c r="L196" s="223" t="s">
        <v>125</v>
      </c>
      <c r="M196" s="247" t="s">
        <v>407</v>
      </c>
      <c r="N196" s="85">
        <v>0</v>
      </c>
      <c r="O196" s="84"/>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84"/>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5"/>
      <c r="L198" s="223" t="s">
        <v>125</v>
      </c>
      <c r="M198" s="247" t="s">
        <v>129</v>
      </c>
      <c r="N198" s="661">
        <v>2.86E-2</v>
      </c>
      <c r="O198" s="84"/>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5"/>
      <c r="L199" s="223" t="s">
        <v>125</v>
      </c>
      <c r="M199" s="247" t="s">
        <v>129</v>
      </c>
      <c r="N199" s="661">
        <v>2.86E-2</v>
      </c>
      <c r="O199" s="84"/>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5"/>
      <c r="L200" s="223" t="s">
        <v>125</v>
      </c>
      <c r="M200" s="247" t="s">
        <v>129</v>
      </c>
      <c r="N200" s="661">
        <v>2.86E-2</v>
      </c>
      <c r="O200" s="84"/>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5"/>
      <c r="L201" s="223" t="s">
        <v>125</v>
      </c>
      <c r="M201" s="247" t="s">
        <v>129</v>
      </c>
      <c r="N201" s="661">
        <v>2.86E-2</v>
      </c>
      <c r="O201" s="84"/>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5"/>
      <c r="L202" s="223" t="s">
        <v>125</v>
      </c>
      <c r="M202" s="247" t="s">
        <v>126</v>
      </c>
      <c r="N202" s="226">
        <v>0</v>
      </c>
      <c r="O202" s="84"/>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5"/>
      <c r="L203" s="223" t="s">
        <v>125</v>
      </c>
      <c r="M203" s="247" t="s">
        <v>126</v>
      </c>
      <c r="N203" s="226">
        <v>0</v>
      </c>
      <c r="O203" s="84"/>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5"/>
      <c r="L204" s="223" t="s">
        <v>125</v>
      </c>
      <c r="M204" s="247" t="s">
        <v>126</v>
      </c>
      <c r="N204" s="226">
        <v>0</v>
      </c>
      <c r="O204" s="84"/>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5"/>
      <c r="L205" s="223" t="s">
        <v>125</v>
      </c>
      <c r="M205" s="247" t="s">
        <v>126</v>
      </c>
      <c r="N205" s="226">
        <v>0</v>
      </c>
      <c r="O205" s="84"/>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5"/>
      <c r="L206" s="223" t="s">
        <v>125</v>
      </c>
      <c r="M206" s="247" t="s">
        <v>126</v>
      </c>
      <c r="N206" s="226">
        <v>0</v>
      </c>
      <c r="O206" s="84"/>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5"/>
      <c r="L207" s="223" t="s">
        <v>125</v>
      </c>
      <c r="M207" s="247" t="s">
        <v>126</v>
      </c>
      <c r="N207" s="226">
        <v>0</v>
      </c>
      <c r="O207" s="84"/>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5"/>
      <c r="L208" s="223" t="s">
        <v>125</v>
      </c>
      <c r="M208" s="247" t="s">
        <v>126</v>
      </c>
      <c r="N208" s="226">
        <v>0</v>
      </c>
      <c r="O208" s="84"/>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5"/>
      <c r="L209" s="223" t="s">
        <v>125</v>
      </c>
      <c r="M209" s="247" t="s">
        <v>126</v>
      </c>
      <c r="N209" s="226">
        <v>0</v>
      </c>
      <c r="O209" s="84"/>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5"/>
      <c r="L210" s="223" t="s">
        <v>125</v>
      </c>
      <c r="M210" s="247" t="s">
        <v>129</v>
      </c>
      <c r="N210" s="661">
        <v>2.86E-2</v>
      </c>
      <c r="O210" s="84"/>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5"/>
      <c r="L211" s="223" t="s">
        <v>125</v>
      </c>
      <c r="M211" s="247" t="s">
        <v>129</v>
      </c>
      <c r="N211" s="661">
        <v>2.86E-2</v>
      </c>
      <c r="O211" s="84"/>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45"/>
      <c r="L212" s="223" t="s">
        <v>125</v>
      </c>
      <c r="M212" s="259" t="s">
        <v>3577</v>
      </c>
      <c r="N212" s="85">
        <v>0</v>
      </c>
      <c r="O212" s="84" t="s">
        <v>3578</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c r="L213" s="222" t="s">
        <v>135</v>
      </c>
      <c r="M213" s="259" t="s">
        <v>129</v>
      </c>
      <c r="N213" s="229">
        <v>0</v>
      </c>
      <c r="O213" s="84"/>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c r="L214" s="222" t="s">
        <v>129</v>
      </c>
      <c r="M214" s="259" t="s">
        <v>129</v>
      </c>
      <c r="N214" s="85">
        <v>0</v>
      </c>
      <c r="O214" s="84"/>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c r="L215" s="222" t="s">
        <v>129</v>
      </c>
      <c r="M215" s="259" t="s">
        <v>129</v>
      </c>
      <c r="N215" s="85">
        <v>0</v>
      </c>
      <c r="O215" s="84"/>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c r="L216" s="222" t="s">
        <v>129</v>
      </c>
      <c r="M216" s="259" t="s">
        <v>129</v>
      </c>
      <c r="N216" s="85">
        <v>0</v>
      </c>
      <c r="O216" s="84"/>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c r="L217" s="223" t="s">
        <v>125</v>
      </c>
      <c r="M217" s="259" t="s">
        <v>126</v>
      </c>
      <c r="N217" s="85">
        <v>0</v>
      </c>
      <c r="O217" s="84"/>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c r="L218" s="223" t="s">
        <v>125</v>
      </c>
      <c r="M218" s="259" t="s">
        <v>407</v>
      </c>
      <c r="N218" s="85">
        <v>0</v>
      </c>
      <c r="O218" s="84"/>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c r="L219" s="223" t="s">
        <v>125</v>
      </c>
      <c r="M219" s="259" t="s">
        <v>407</v>
      </c>
      <c r="N219" s="85">
        <v>0</v>
      </c>
      <c r="O219" s="84"/>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c r="L220" s="223" t="s">
        <v>125</v>
      </c>
      <c r="M220" s="259" t="s">
        <v>407</v>
      </c>
      <c r="N220" s="85">
        <v>0</v>
      </c>
      <c r="O220" s="84"/>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c r="L221" s="223" t="s">
        <v>125</v>
      </c>
      <c r="M221" s="259" t="s">
        <v>407</v>
      </c>
      <c r="N221" s="85">
        <v>0</v>
      </c>
      <c r="O221" s="84"/>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c r="L222" s="222" t="s">
        <v>3579</v>
      </c>
      <c r="M222" s="137" t="s">
        <v>3579</v>
      </c>
      <c r="N222" s="85">
        <v>0</v>
      </c>
      <c r="O222" s="84"/>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5"/>
      <c r="L223" s="222" t="s">
        <v>126</v>
      </c>
      <c r="M223" s="259" t="s">
        <v>126</v>
      </c>
      <c r="N223" s="226">
        <v>0</v>
      </c>
      <c r="O223" s="84" t="s">
        <v>1451</v>
      </c>
    </row>
    <row r="224" spans="1:15" s="4" customFormat="1" ht="76.5" x14ac:dyDescent="0.25">
      <c r="A224" s="82">
        <v>218</v>
      </c>
      <c r="B224" s="133" t="s">
        <v>601</v>
      </c>
      <c r="C224" s="133" t="s">
        <v>602</v>
      </c>
      <c r="D224" s="133" t="s">
        <v>634</v>
      </c>
      <c r="E224" s="122">
        <v>68</v>
      </c>
      <c r="F224" s="125" t="s">
        <v>670</v>
      </c>
      <c r="G224" s="140">
        <v>44</v>
      </c>
      <c r="H224" s="152">
        <v>0.1</v>
      </c>
      <c r="I224" s="133" t="s">
        <v>124</v>
      </c>
      <c r="J224" s="222">
        <v>57</v>
      </c>
      <c r="K224" s="5"/>
      <c r="L224" s="222" t="s">
        <v>126</v>
      </c>
      <c r="M224" s="259" t="s">
        <v>126</v>
      </c>
      <c r="N224" s="226">
        <v>0</v>
      </c>
      <c r="O224" s="84"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c r="L225" s="223" t="s">
        <v>125</v>
      </c>
      <c r="M225" s="259" t="s">
        <v>126</v>
      </c>
      <c r="N225" s="226">
        <v>0</v>
      </c>
      <c r="O225" s="84"/>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c r="L226" s="223" t="s">
        <v>125</v>
      </c>
      <c r="M226" s="259" t="s">
        <v>126</v>
      </c>
      <c r="N226" s="85">
        <v>0</v>
      </c>
      <c r="O226" s="84"/>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c r="L227" s="223" t="s">
        <v>125</v>
      </c>
      <c r="M227" s="259" t="s">
        <v>126</v>
      </c>
      <c r="N227" s="85">
        <v>0</v>
      </c>
      <c r="O227" s="84"/>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c r="L228" s="223" t="s">
        <v>125</v>
      </c>
      <c r="M228" s="259" t="s">
        <v>126</v>
      </c>
      <c r="N228" s="85">
        <v>0</v>
      </c>
      <c r="O228" s="84"/>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c r="L229" s="283">
        <v>0</v>
      </c>
      <c r="M229" s="284">
        <v>0</v>
      </c>
      <c r="N229" s="85">
        <v>0</v>
      </c>
      <c r="O229" s="84"/>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c r="L230" s="292">
        <v>0</v>
      </c>
      <c r="M230" s="324">
        <v>0</v>
      </c>
      <c r="N230" s="85">
        <v>0</v>
      </c>
      <c r="O230" s="84"/>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c r="L231" s="222" t="s">
        <v>135</v>
      </c>
      <c r="M231" s="259" t="s">
        <v>129</v>
      </c>
      <c r="N231" s="85">
        <v>0</v>
      </c>
      <c r="O231" s="84"/>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c r="L232" s="222" t="s">
        <v>129</v>
      </c>
      <c r="M232" s="259" t="s">
        <v>129</v>
      </c>
      <c r="N232" s="85">
        <v>0</v>
      </c>
      <c r="O232" s="84"/>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c r="L233" s="222" t="s">
        <v>129</v>
      </c>
      <c r="M233" s="259" t="s">
        <v>129</v>
      </c>
      <c r="N233" s="85">
        <v>0</v>
      </c>
      <c r="O233" s="86"/>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c r="L234" s="222" t="s">
        <v>129</v>
      </c>
      <c r="M234" s="259" t="s">
        <v>129</v>
      </c>
      <c r="N234" s="85">
        <v>0</v>
      </c>
      <c r="O234" s="84"/>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84"/>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c r="L236" s="222" t="s">
        <v>129</v>
      </c>
      <c r="M236" s="259" t="s">
        <v>129</v>
      </c>
      <c r="N236" s="85">
        <v>0</v>
      </c>
      <c r="O236" s="84"/>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c r="L237" s="222" t="s">
        <v>126</v>
      </c>
      <c r="M237" s="259" t="s">
        <v>126</v>
      </c>
      <c r="N237" s="85">
        <v>0</v>
      </c>
      <c r="O237" s="84"/>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c r="L238" s="222" t="s">
        <v>126</v>
      </c>
      <c r="M238" s="259" t="s">
        <v>129</v>
      </c>
      <c r="N238" s="85">
        <v>0</v>
      </c>
      <c r="O238" s="84" t="s">
        <v>3580</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t="s">
        <v>125</v>
      </c>
      <c r="M239" s="259" t="s">
        <v>126</v>
      </c>
      <c r="N239" s="85">
        <v>0</v>
      </c>
      <c r="O239" s="84"/>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t="s">
        <v>125</v>
      </c>
      <c r="M240" s="259" t="s">
        <v>126</v>
      </c>
      <c r="N240" s="85">
        <v>0</v>
      </c>
      <c r="O240" s="84"/>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t="s">
        <v>125</v>
      </c>
      <c r="M241" s="259" t="s">
        <v>126</v>
      </c>
      <c r="N241" s="85">
        <v>0</v>
      </c>
      <c r="O241" s="84"/>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t="s">
        <v>125</v>
      </c>
      <c r="M242" s="259" t="s">
        <v>126</v>
      </c>
      <c r="N242" s="85">
        <v>0</v>
      </c>
      <c r="O242" s="84"/>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125</v>
      </c>
      <c r="M243" s="259" t="s">
        <v>129</v>
      </c>
      <c r="N243" s="85">
        <v>0</v>
      </c>
      <c r="O243" s="84" t="s">
        <v>1247</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c r="L244" s="223" t="s">
        <v>125</v>
      </c>
      <c r="M244" s="259" t="s">
        <v>126</v>
      </c>
      <c r="N244" s="85">
        <v>0</v>
      </c>
      <c r="O244" s="84" t="s">
        <v>3581</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c r="L245" s="223" t="s">
        <v>125</v>
      </c>
      <c r="M245" s="259" t="s">
        <v>407</v>
      </c>
      <c r="N245" s="226">
        <v>0</v>
      </c>
      <c r="O245" s="84"/>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c r="L246" s="223" t="s">
        <v>125</v>
      </c>
      <c r="M246" s="259" t="s">
        <v>407</v>
      </c>
      <c r="N246" s="85">
        <v>0</v>
      </c>
      <c r="O246" s="84"/>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c r="L247" s="223" t="s">
        <v>125</v>
      </c>
      <c r="M247" s="259" t="s">
        <v>407</v>
      </c>
      <c r="N247" s="85">
        <v>0</v>
      </c>
      <c r="O247" s="84"/>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c r="L248" s="223" t="s">
        <v>125</v>
      </c>
      <c r="M248" s="259" t="s">
        <v>407</v>
      </c>
      <c r="N248" s="85">
        <v>0</v>
      </c>
      <c r="O248" s="84"/>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c r="L249" s="223" t="s">
        <v>125</v>
      </c>
      <c r="M249" s="259" t="s">
        <v>407</v>
      </c>
      <c r="N249" s="85">
        <v>0</v>
      </c>
      <c r="O249" s="84"/>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c r="L250" s="222" t="s">
        <v>126</v>
      </c>
      <c r="M250" s="259" t="s">
        <v>407</v>
      </c>
      <c r="N250" s="226">
        <v>0</v>
      </c>
      <c r="O250" s="84"/>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c r="L251" s="222" t="s">
        <v>126</v>
      </c>
      <c r="M251" s="259" t="s">
        <v>407</v>
      </c>
      <c r="N251" s="85">
        <v>0</v>
      </c>
      <c r="O251" s="84"/>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c r="L252" s="222" t="s">
        <v>126</v>
      </c>
      <c r="M252" s="259" t="s">
        <v>407</v>
      </c>
      <c r="N252" s="85">
        <v>0</v>
      </c>
      <c r="O252" s="84"/>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c r="L253" s="222" t="s">
        <v>126</v>
      </c>
      <c r="M253" s="259" t="s">
        <v>407</v>
      </c>
      <c r="N253" s="85">
        <v>0</v>
      </c>
      <c r="O253" s="84"/>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c r="L254" s="222" t="s">
        <v>126</v>
      </c>
      <c r="M254" s="259" t="s">
        <v>407</v>
      </c>
      <c r="N254" s="85">
        <v>0</v>
      </c>
      <c r="O254" s="84"/>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c r="L255" s="222" t="s">
        <v>126</v>
      </c>
      <c r="M255" s="259" t="s">
        <v>407</v>
      </c>
      <c r="N255" s="226">
        <v>0</v>
      </c>
      <c r="O255" s="84"/>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126</v>
      </c>
      <c r="M256" s="259" t="s">
        <v>129</v>
      </c>
      <c r="N256" s="226">
        <v>0.1</v>
      </c>
      <c r="O256" s="84" t="s">
        <v>3582</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126</v>
      </c>
      <c r="M257" s="259" t="s">
        <v>129</v>
      </c>
      <c r="N257" s="226">
        <v>0.1</v>
      </c>
      <c r="O257" s="84" t="s">
        <v>3582</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c r="L258" s="341">
        <v>0</v>
      </c>
      <c r="M258" s="326">
        <v>0</v>
      </c>
      <c r="N258" s="256">
        <v>0</v>
      </c>
      <c r="O258" s="84"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112</v>
      </c>
      <c r="L259" s="272">
        <v>201</v>
      </c>
      <c r="M259" s="324">
        <v>0</v>
      </c>
      <c r="N259" s="85">
        <v>0</v>
      </c>
      <c r="O259" s="84" t="s">
        <v>3583</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126</v>
      </c>
      <c r="L260" s="272">
        <v>126</v>
      </c>
      <c r="M260" s="324">
        <v>0</v>
      </c>
      <c r="N260" s="85">
        <v>0</v>
      </c>
      <c r="O260" s="84" t="s">
        <v>3584</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84"/>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126</v>
      </c>
      <c r="N262" s="1535">
        <v>0</v>
      </c>
      <c r="O262" s="84" t="s">
        <v>3585</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126</v>
      </c>
      <c r="M263" s="259" t="s">
        <v>126</v>
      </c>
      <c r="N263" s="1536"/>
      <c r="O263" s="84"/>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126</v>
      </c>
      <c r="N264" s="1535">
        <v>0</v>
      </c>
      <c r="O264" s="84" t="s">
        <v>3586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126</v>
      </c>
      <c r="N265" s="1536"/>
      <c r="O265" s="84" t="s">
        <v>3587</v>
      </c>
    </row>
  </sheetData>
  <sheetProtection formatCells="0" formatColumns="0" formatRows="0" insertColumns="0" insertHyperlinks="0"/>
  <mergeCells count="36">
    <mergeCell ref="A4:E4"/>
    <mergeCell ref="F4:K4"/>
    <mergeCell ref="L4:O4"/>
    <mergeCell ref="H262:H263"/>
    <mergeCell ref="N262:N263"/>
    <mergeCell ref="A5:E5"/>
    <mergeCell ref="F5:K5"/>
    <mergeCell ref="L5:O5"/>
    <mergeCell ref="G7:G8"/>
    <mergeCell ref="H7:H8"/>
    <mergeCell ref="N7:N8"/>
    <mergeCell ref="G9:G12"/>
    <mergeCell ref="N11:N12"/>
    <mergeCell ref="G17:G19"/>
    <mergeCell ref="G39:G42"/>
    <mergeCell ref="G43:G56"/>
    <mergeCell ref="A1:O1"/>
    <mergeCell ref="A2:E2"/>
    <mergeCell ref="F2:K2"/>
    <mergeCell ref="L2:O2"/>
    <mergeCell ref="A3:E3"/>
    <mergeCell ref="F3:K3"/>
    <mergeCell ref="L3:O3"/>
    <mergeCell ref="G102:G113"/>
    <mergeCell ref="G134:G139"/>
    <mergeCell ref="G156:G160"/>
    <mergeCell ref="G170:G176"/>
    <mergeCell ref="G180:G183"/>
    <mergeCell ref="H264:H265"/>
    <mergeCell ref="N264:N265"/>
    <mergeCell ref="G197:G211"/>
    <mergeCell ref="G225:G228"/>
    <mergeCell ref="G245:G249"/>
    <mergeCell ref="G250:G254"/>
    <mergeCell ref="G262:G263"/>
    <mergeCell ref="G264:G265"/>
  </mergeCells>
  <dataValidations count="9">
    <dataValidation type="decimal" allowBlank="1" showInputMessage="1" showErrorMessage="1" sqref="K115" xr:uid="{8E2DBDA9-E2FF-4D16-854C-B9BF47F46F60}">
      <formula1>0</formula1>
      <formula2>10000000</formula2>
    </dataValidation>
    <dataValidation type="list" allowBlank="1" showInputMessage="1" showErrorMessage="1" sqref="N100" xr:uid="{670A3111-60F8-44D5-B252-32EA529321A7}">
      <formula1>"0%,20%,39%,50%"</formula1>
    </dataValidation>
    <dataValidation type="list" allowBlank="1" showInputMessage="1" showErrorMessage="1" sqref="N258" xr:uid="{1647A926-FC1A-41D5-B759-978553CE9578}">
      <formula1>"0%,20%"</formula1>
    </dataValidation>
    <dataValidation type="list" allowBlank="1" showInputMessage="1" showErrorMessage="1" sqref="N131" xr:uid="{734DAEDE-8318-48E1-AF97-36D993086C29}">
      <formula1>"0%,30%"</formula1>
    </dataValidation>
    <dataValidation type="whole" allowBlank="1" showInputMessage="1" showErrorMessage="1" sqref="I130 L231 L213 L235:M235 M197 L261:M261 M114 M130 K74:K75 K20 K67:K68 K145 K229:K230 K156 K141:K142 K80:K81 K102 K130 K77 K43 K116 K259:K260 K60:K61 K114 L185:M185" xr:uid="{EEB7A4D3-3170-4630-9E9E-D6104749CABF}">
      <formula1>0</formula1>
      <formula2>10000000</formula2>
    </dataValidation>
    <dataValidation type="list" allowBlank="1" showInputMessage="1" showErrorMessage="1" sqref="K147:K149 M114 M94 K45:K56 K223 K198:K211 K143 K152:K155 K196 K157:K160 K94:K101 K163:K166 K169:K176 K116 K103:K112 K114 K133:K138 K140 L94:L97 L178:M179" xr:uid="{E11DC609-5FD8-4C70-9981-6408D69B1BE1}">
      <formula1>"SI,NO,NO APLICA"</formula1>
    </dataValidation>
    <dataValidation type="list" allowBlank="1" showInputMessage="1" showErrorMessage="1" sqref="I129 M7:M9 K150:M150 L184:M184 K167:M167 L236:L238 K69:M69 K144:M144 L45:M55 M129 K57:M57 M21 M18:M19 M161 K262:M265 L65:M65 K35:K37 M217 L223:L224 L256:M257 M23:M24 M186:M194 M223:M225 M231 M95:M97 K87:M92 L194 K7:K9 K21 K63 K18:K19 K59 K11:K16 K129 K213:K221 K161 K23:K33 K224:K228 K71 K73 K177:K184 K231:K234 K244:K257 K65:K66 K39:K41 K236:K242 K186:K194 M236:M244 M11:M16" xr:uid="{6412A4CB-8709-4B5B-B96B-41A4B0B859B5}">
      <formula1>"SI,NO"</formula1>
    </dataValidation>
    <dataValidation type="list" allowBlank="1" showInputMessage="1" showErrorMessage="1" sqref="L98:M98 L141:L142 L166 M100:M101 M134 L101 M103:M113 L161 L163 L112:L114 L154:M155 L135:M139" xr:uid="{65089582-DC10-463B-8972-551C58279B71}">
      <formula1>"SI,NO,NO APLICA,VACIO"</formula1>
    </dataValidation>
    <dataValidation type="list" allowBlank="1" showInputMessage="1" showErrorMessage="1" sqref="L36:L37 L39:M41 L63:M63 M140:M143 L250:L255 L214:L216 M198:M211 M59 M213:M216 M73 M66 L99:M99 L147:M149 M196 L232:M234 L169 L152:M153 M180:M183 M71 M162:M166 M35:M37 M245:M255 L181:L183 M169:M177 M121:M128 M226:M228 M25:M33 M156:M160 M218:M221" xr:uid="{EAA8E157-B3BE-4E6A-911E-FF0DF245B4E6}">
      <formula1>"SI,NO,VACIO"</formula1>
    </dataValidation>
  </dataValidations>
  <hyperlinks>
    <hyperlink ref="O35" r:id="rId1" xr:uid="{62AA5808-6864-416B-B943-7B7225942DBF}"/>
    <hyperlink ref="O73" r:id="rId2" xr:uid="{936F3D48-27EA-47C7-BE46-D51866651417}"/>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dimension ref="A1:V92"/>
  <sheetViews>
    <sheetView showGridLines="0" topLeftCell="K1" zoomScale="73" zoomScaleNormal="73"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6.28515625" style="198"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649"/>
      <c r="R1" s="650">
        <v>2018</v>
      </c>
      <c r="S1" s="650">
        <v>2019</v>
      </c>
      <c r="T1" s="650">
        <v>2020</v>
      </c>
      <c r="U1" s="650">
        <v>2021</v>
      </c>
      <c r="V1" s="650">
        <v>2022</v>
      </c>
    </row>
    <row r="2" spans="1:22" ht="36" customHeight="1" x14ac:dyDescent="0.25">
      <c r="A2" s="1425">
        <v>1</v>
      </c>
      <c r="B2" s="1428" t="s">
        <v>774</v>
      </c>
      <c r="C2" s="1460">
        <v>0.3</v>
      </c>
      <c r="D2" s="1463">
        <f>+(G2*J2)+(G7*J7)+(G12*J12)</f>
        <v>0.83499999999999996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+'1033 IDEP Ver.'!N7</f>
        <v>0.4</v>
      </c>
      <c r="Q2" s="118" t="s">
        <v>778</v>
      </c>
      <c r="R2" s="119" t="s">
        <v>1129</v>
      </c>
      <c r="S2" s="119" t="s">
        <v>783</v>
      </c>
      <c r="T2" s="119" t="s">
        <v>1589</v>
      </c>
      <c r="U2" s="119" t="s">
        <v>1462</v>
      </c>
      <c r="V2" s="119" t="s">
        <v>1462</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+'1033 IDEP Ver.'!N11</f>
        <v>0.2</v>
      </c>
      <c r="Q3" s="118" t="s">
        <v>786</v>
      </c>
      <c r="R3" s="119" t="s">
        <v>1692</v>
      </c>
      <c r="S3" s="119" t="s">
        <v>1692</v>
      </c>
      <c r="T3" s="119" t="s">
        <v>2585</v>
      </c>
      <c r="U3" s="119" t="s">
        <v>1977</v>
      </c>
      <c r="V3" s="119" t="s">
        <v>1260</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+'1033 IDEP Ver.'!N17</f>
        <v>0.05</v>
      </c>
      <c r="Q4" s="118" t="s">
        <v>791</v>
      </c>
      <c r="R4" s="119" t="s">
        <v>1079</v>
      </c>
      <c r="S4" s="119" t="s">
        <v>796</v>
      </c>
      <c r="T4" s="119" t="s">
        <v>3096</v>
      </c>
      <c r="U4" s="119" t="s">
        <v>3240</v>
      </c>
      <c r="V4" s="119" t="s">
        <v>3241</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+'1033 IDEP Ver.'!N20</f>
        <v>0.15</v>
      </c>
      <c r="Q5" s="118" t="s">
        <v>799</v>
      </c>
      <c r="R5" s="118">
        <v>0.41357142857142859</v>
      </c>
      <c r="S5" s="118">
        <v>0.4296428571428571</v>
      </c>
      <c r="T5" s="118">
        <v>0.61249999999999993</v>
      </c>
      <c r="U5" s="118">
        <v>0.38</v>
      </c>
      <c r="V5" s="118">
        <f>+D91</f>
        <v>0.58802299999999996</v>
      </c>
    </row>
    <row r="6" spans="1:22" ht="30" customHeight="1"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0.8</v>
      </c>
      <c r="J7" s="1499">
        <f>+I7/H7</f>
        <v>0.8</v>
      </c>
      <c r="K7" s="25" t="s">
        <v>803</v>
      </c>
      <c r="L7" s="25" t="s">
        <v>804</v>
      </c>
      <c r="M7" s="159">
        <v>0.1</v>
      </c>
      <c r="N7" s="160">
        <f>+M7*G7*C2</f>
        <v>1.0499999999999999E-2</v>
      </c>
      <c r="O7" s="161">
        <f>+'1033 IDEP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+'1033 IDEP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+'1033 IDEP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+'1033 IDEP Ver.'!N43</f>
        <v>0.3</v>
      </c>
    </row>
    <row r="11" spans="1:22" ht="30" customHeight="1" thickBot="1" x14ac:dyDescent="0.3">
      <c r="A11" s="1426"/>
      <c r="B11" s="1429"/>
      <c r="C11" s="1461"/>
      <c r="D11" s="1458"/>
      <c r="E11" s="1442"/>
      <c r="F11" s="1445"/>
      <c r="G11" s="1505"/>
      <c r="H11" s="1508"/>
      <c r="I11" s="1501"/>
      <c r="J11" s="1502"/>
      <c r="K11" s="97" t="s">
        <v>800</v>
      </c>
      <c r="L11" s="98">
        <f>+O11/M11</f>
        <v>0.8</v>
      </c>
      <c r="M11" s="99">
        <f>SUM(M7:M10)</f>
        <v>1</v>
      </c>
      <c r="N11" s="100">
        <f>SUM(N7:N10)</f>
        <v>0.105</v>
      </c>
      <c r="O11" s="73">
        <f>+O7+O8+O9+O10</f>
        <v>0.8</v>
      </c>
    </row>
    <row r="12" spans="1:22" ht="15" customHeight="1" x14ac:dyDescent="0.25">
      <c r="A12" s="1426"/>
      <c r="B12" s="1429"/>
      <c r="C12" s="1461"/>
      <c r="D12" s="1458"/>
      <c r="E12" s="1446" t="s">
        <v>811</v>
      </c>
      <c r="F12" s="1443" t="s">
        <v>812</v>
      </c>
      <c r="G12" s="1503">
        <v>0.35</v>
      </c>
      <c r="H12" s="1506">
        <f>+M16</f>
        <v>1</v>
      </c>
      <c r="I12" s="1499">
        <f>+O16</f>
        <v>0.89999999999999991</v>
      </c>
      <c r="J12" s="1499">
        <f>+I12/H12</f>
        <v>0.89999999999999991</v>
      </c>
      <c r="K12" s="25" t="s">
        <v>813</v>
      </c>
      <c r="L12" s="25" t="s">
        <v>804</v>
      </c>
      <c r="M12" s="159">
        <v>0.1</v>
      </c>
      <c r="N12" s="160">
        <f>+M12*G$12*C$2</f>
        <v>1.0499999999999999E-2</v>
      </c>
      <c r="O12" s="161">
        <f>+'1033 IDEP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+'1033 IDEP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+'1033 IDEP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+'1033 IDEP Ver.'!N63</f>
        <v>0.3</v>
      </c>
    </row>
    <row r="16" spans="1:22" ht="30" customHeight="1" thickBot="1" x14ac:dyDescent="0.3">
      <c r="A16" s="1427"/>
      <c r="B16" s="1430"/>
      <c r="C16" s="1462"/>
      <c r="D16" s="1464"/>
      <c r="E16" s="1448"/>
      <c r="F16" s="1445"/>
      <c r="G16" s="1505"/>
      <c r="H16" s="1508"/>
      <c r="I16" s="1501"/>
      <c r="J16" s="1502"/>
      <c r="K16" s="97" t="s">
        <v>800</v>
      </c>
      <c r="L16" s="98">
        <f>+O16/M16</f>
        <v>0.89999999999999991</v>
      </c>
      <c r="M16" s="99">
        <f>SUM(M12:M15)</f>
        <v>1</v>
      </c>
      <c r="N16" s="100">
        <f>SUM(N12:N15)</f>
        <v>0.105</v>
      </c>
      <c r="O16" s="73">
        <f>+O12+O13+O14+O15</f>
        <v>0.89999999999999991</v>
      </c>
    </row>
    <row r="17" spans="1:15" ht="15" customHeight="1" x14ac:dyDescent="0.25">
      <c r="A17" s="1449">
        <v>2</v>
      </c>
      <c r="B17" s="1451" t="s">
        <v>820</v>
      </c>
      <c r="C17" s="1454">
        <v>0.55000000000000004</v>
      </c>
      <c r="D17" s="1457">
        <f>+(G17*J17)+(G21*J21)+(G27*J27)+(G31*J31)+(G38*J38)+(G46*J46)+(G54*J54)</f>
        <v>0.57250000000000001</v>
      </c>
      <c r="E17" s="1440" t="s">
        <v>821</v>
      </c>
      <c r="F17" s="1443" t="s">
        <v>294</v>
      </c>
      <c r="G17" s="1503">
        <v>0.15</v>
      </c>
      <c r="H17" s="1506">
        <f>+M20</f>
        <v>1</v>
      </c>
      <c r="I17" s="1509">
        <f>+O20</f>
        <v>1</v>
      </c>
      <c r="J17" s="1512">
        <f>+I17/H17</f>
        <v>1</v>
      </c>
      <c r="K17" s="25" t="s">
        <v>822</v>
      </c>
      <c r="L17" s="25" t="s">
        <v>804</v>
      </c>
      <c r="M17" s="167">
        <v>0.1</v>
      </c>
      <c r="N17" s="168">
        <f>+M17*G$17*C$17</f>
        <v>8.2500000000000004E-3</v>
      </c>
      <c r="O17" s="169">
        <f>+'1033 IDEP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+'1033 IDEP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+'1033 IDEP Ver.'!N68</f>
        <v>0.85</v>
      </c>
    </row>
    <row r="20" spans="1:15" ht="26.25" customHeight="1" thickBot="1" x14ac:dyDescent="0.3">
      <c r="A20" s="1441"/>
      <c r="B20" s="1452"/>
      <c r="C20" s="1455"/>
      <c r="D20" s="1458"/>
      <c r="E20" s="1442"/>
      <c r="F20" s="1445"/>
      <c r="G20" s="1505"/>
      <c r="H20" s="1508"/>
      <c r="I20" s="1511"/>
      <c r="J20" s="1514"/>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+'1033 IDEP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+'1033 IDEP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+'1033 IDEP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+'1033 IDEP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0.4</v>
      </c>
      <c r="J27" s="1499">
        <f>+I27/H27</f>
        <v>0.4</v>
      </c>
      <c r="K27" s="28" t="s">
        <v>840</v>
      </c>
      <c r="L27" s="28" t="s">
        <v>841</v>
      </c>
      <c r="M27" s="179">
        <v>0.1</v>
      </c>
      <c r="N27" s="180">
        <f>+M27*G$27*C$17</f>
        <v>1.1000000000000003E-2</v>
      </c>
      <c r="O27" s="177">
        <f>+'1033 IDEP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+'1033 IDEP Ver.'!N130</f>
        <v>0.3</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+'1033 IDEP Ver.'!N131</f>
        <v>0</v>
      </c>
    </row>
    <row r="30" spans="1:15" ht="26.25" customHeight="1" thickBot="1" x14ac:dyDescent="0.3">
      <c r="A30" s="1441"/>
      <c r="B30" s="1452"/>
      <c r="C30" s="1455"/>
      <c r="D30" s="1458"/>
      <c r="E30" s="1442"/>
      <c r="F30" s="1445"/>
      <c r="G30" s="1505"/>
      <c r="H30" s="1508"/>
      <c r="I30" s="1501"/>
      <c r="J30" s="1502"/>
      <c r="K30" s="97" t="s">
        <v>800</v>
      </c>
      <c r="L30" s="98">
        <f>+O30/M30</f>
        <v>0.4</v>
      </c>
      <c r="M30" s="99">
        <f>SUM(M27:M29)</f>
        <v>1</v>
      </c>
      <c r="N30" s="100">
        <f>SUM(N27:N29)</f>
        <v>0.11000000000000001</v>
      </c>
      <c r="O30" s="174">
        <f>+O27+O28+O29</f>
        <v>0.4</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+'1033 IDEP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+'1033 IDEP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+'1033 IDEP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+'1033 IDEP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+'1033 IDEP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+'1033 IDEP Ver.'!N156</f>
        <v>0</v>
      </c>
    </row>
    <row r="37" spans="1:15" ht="33.75" customHeight="1" thickBot="1" x14ac:dyDescent="0.3">
      <c r="A37" s="1441"/>
      <c r="B37" s="1452"/>
      <c r="C37" s="1455"/>
      <c r="D37" s="1458"/>
      <c r="E37" s="1442"/>
      <c r="F37" s="1445"/>
      <c r="G37" s="1505"/>
      <c r="H37" s="1508"/>
      <c r="I37" s="1501"/>
      <c r="J37" s="1502"/>
      <c r="K37" s="97" t="s">
        <v>800</v>
      </c>
      <c r="L37" s="98">
        <f>+O37/M37</f>
        <v>0.45</v>
      </c>
      <c r="M37" s="99">
        <f>SUM(M31:M36)</f>
        <v>1</v>
      </c>
      <c r="N37" s="100">
        <f>SUM(N31:N33)</f>
        <v>5.5000000000000014E-2</v>
      </c>
      <c r="O37" s="174">
        <f>+O31+O32+O33+O34+O35+O36</f>
        <v>0.45</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+'1033 IDEP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+'1033 IDEP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+'1033 IDEP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+'1033 IDEP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+'1033 IDEP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+'1033 IDEP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+'1033 IDEP Ver.'!N255</f>
        <v>0</v>
      </c>
    </row>
    <row r="45" spans="1:15" ht="33.75" customHeight="1"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0.25</v>
      </c>
      <c r="J46" s="1509">
        <f>+I46/H46</f>
        <v>0.5</v>
      </c>
      <c r="K46" s="28" t="s">
        <v>876</v>
      </c>
      <c r="L46" s="28" t="s">
        <v>804</v>
      </c>
      <c r="M46" s="179">
        <v>0.1</v>
      </c>
      <c r="N46" s="176">
        <f>+(M46/H46)*G$46*C$17</f>
        <v>1.1000000000000003E-2</v>
      </c>
      <c r="O46" s="177">
        <f>+'1033 IDEP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+'1033 IDEP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+'1033 IDEP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+'1033 IDEP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+'1033 IDEP Ver.'!N179</f>
        <v>0.15</v>
      </c>
    </row>
    <row r="51" spans="1:15" x14ac:dyDescent="0.25">
      <c r="A51" s="1441"/>
      <c r="B51" s="1452"/>
      <c r="C51" s="1455"/>
      <c r="D51" s="1458"/>
      <c r="E51" s="1441"/>
      <c r="F51" s="1444"/>
      <c r="G51" s="1504"/>
      <c r="H51" s="1523"/>
      <c r="I51" s="1510"/>
      <c r="J51" s="1510"/>
      <c r="K51" s="26" t="s">
        <v>883</v>
      </c>
      <c r="L51" s="26" t="s">
        <v>886</v>
      </c>
      <c r="M51" s="20">
        <v>0.1</v>
      </c>
      <c r="N51" s="176">
        <f>+(M51/H46)*G$46*C$17</f>
        <v>1.1000000000000003E-2</v>
      </c>
      <c r="O51" s="170">
        <f>+'1033 IDEP Ver.'!N180</f>
        <v>0.1</v>
      </c>
    </row>
    <row r="52" spans="1:15" ht="15.75" thickBot="1" x14ac:dyDescent="0.3">
      <c r="A52" s="1441"/>
      <c r="B52" s="1452"/>
      <c r="C52" s="1455"/>
      <c r="D52" s="1458"/>
      <c r="E52" s="1441"/>
      <c r="F52" s="1444"/>
      <c r="G52" s="1504"/>
      <c r="H52" s="1523"/>
      <c r="I52" s="1510"/>
      <c r="J52" s="1510"/>
      <c r="K52" s="101" t="s">
        <v>885</v>
      </c>
      <c r="L52" s="101" t="s">
        <v>888</v>
      </c>
      <c r="M52" s="164">
        <v>0.1</v>
      </c>
      <c r="N52" s="176">
        <f>+(M52/H46)*G$46*C$17</f>
        <v>1.1000000000000003E-2</v>
      </c>
      <c r="O52" s="173">
        <f>+'1033 IDEP Ver.'!N184</f>
        <v>0</v>
      </c>
    </row>
    <row r="53" spans="1:15" ht="30" customHeight="1" thickBot="1" x14ac:dyDescent="0.3">
      <c r="A53" s="1441"/>
      <c r="B53" s="1452"/>
      <c r="C53" s="1455"/>
      <c r="D53" s="1458"/>
      <c r="E53" s="1442"/>
      <c r="F53" s="1445"/>
      <c r="G53" s="1505"/>
      <c r="H53" s="1524"/>
      <c r="I53" s="1511"/>
      <c r="J53" s="1511"/>
      <c r="K53" s="97" t="s">
        <v>800</v>
      </c>
      <c r="L53" s="98">
        <f>+O53/M53</f>
        <v>0.5</v>
      </c>
      <c r="M53" s="99">
        <f>SUM(M46:M52)</f>
        <v>1</v>
      </c>
      <c r="N53" s="100">
        <f>SUM(N46:N52)/2</f>
        <v>5.5000000000000007E-2</v>
      </c>
      <c r="O53" s="174">
        <f>+O46+O47+O48+O49+O50+O51+O52</f>
        <v>0.5</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 t="shared" ref="N54:N61" si="0">+M54*G$54*C$17</f>
        <v>6.8750000000000009E-3</v>
      </c>
      <c r="O54" s="177">
        <f>+'1033 IDEP Ver.'!N186</f>
        <v>0.125</v>
      </c>
    </row>
    <row r="55" spans="1:15" x14ac:dyDescent="0.25">
      <c r="A55" s="1441"/>
      <c r="B55" s="1452"/>
      <c r="C55" s="1455"/>
      <c r="D55" s="1458"/>
      <c r="E55" s="1441"/>
      <c r="F55" s="1444"/>
      <c r="G55" s="1504"/>
      <c r="H55" s="1526"/>
      <c r="I55" s="1529"/>
      <c r="J55" s="1520"/>
      <c r="K55" s="26" t="s">
        <v>892</v>
      </c>
      <c r="L55" s="26" t="s">
        <v>339</v>
      </c>
      <c r="M55" s="162">
        <v>0.125</v>
      </c>
      <c r="N55" s="21">
        <f t="shared" si="0"/>
        <v>6.8750000000000009E-3</v>
      </c>
      <c r="O55" s="170">
        <f>+'1033 IDEP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+'1033 IDEP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+'1033 IDEP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+'1033 IDEP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+'1033 IDEP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+'1033 IDEP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+'1033 IDEP Ver.'!N193</f>
        <v>0.125</v>
      </c>
    </row>
    <row r="62" spans="1:15" ht="30" customHeight="1"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0.12648000000000001</v>
      </c>
      <c r="E63" s="1492" t="s">
        <v>133</v>
      </c>
      <c r="F63" s="1443" t="s">
        <v>900</v>
      </c>
      <c r="G63" s="1503">
        <v>0.3</v>
      </c>
      <c r="H63" s="1516">
        <f>+M81</f>
        <v>1</v>
      </c>
      <c r="I63" s="1528">
        <f>+O81</f>
        <v>0.17160000000000003</v>
      </c>
      <c r="J63" s="1519">
        <f>+I63/H63</f>
        <v>0.17160000000000003</v>
      </c>
      <c r="K63" s="28" t="s">
        <v>136</v>
      </c>
      <c r="L63" s="28" t="s">
        <v>804</v>
      </c>
      <c r="M63" s="179">
        <v>0.1</v>
      </c>
      <c r="N63" s="176">
        <f>+M63*G$63*C$63</f>
        <v>3.0000000000000001E-3</v>
      </c>
      <c r="O63" s="177">
        <f>+'1033 IDEP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+'1033 IDEP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+'1033 IDEP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+'1033 IDEP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+'1033 IDEP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+'1033 IDEP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+'1033 IDEP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+'1033 IDEP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+'1033 IDEP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+'1033 IDEP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+'1033 IDEP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+'1033 IDEP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+'1033 IDEP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+'1033 IDEP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+'1033 IDEP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+'1033 IDEP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+'1033 IDEP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+'1033 IDEP Ver.'!N223</f>
        <v>0</v>
      </c>
    </row>
    <row r="81" spans="1:15" ht="30" customHeight="1" thickBot="1" x14ac:dyDescent="0.3">
      <c r="A81" s="1441"/>
      <c r="B81" s="1452"/>
      <c r="C81" s="1455"/>
      <c r="D81" s="1490"/>
      <c r="E81" s="1494"/>
      <c r="F81" s="1445"/>
      <c r="G81" s="1505"/>
      <c r="H81" s="1518"/>
      <c r="I81" s="1533"/>
      <c r="J81" s="1531"/>
      <c r="K81" s="97" t="s">
        <v>800</v>
      </c>
      <c r="L81" s="98">
        <f>+O81/M81</f>
        <v>0.17160000000000003</v>
      </c>
      <c r="M81" s="99">
        <f>SUM(M63:M80)</f>
        <v>1</v>
      </c>
      <c r="N81" s="100">
        <f>SUM(N63:N80)</f>
        <v>0.03</v>
      </c>
      <c r="O81" s="174">
        <f>SUM(O63+O64+O65+O66+O67+O68+O69+O70+O71+O72+O73+O74+O75+O76+O77+O78+O79+O80)</f>
        <v>0.17160000000000003</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0.25</v>
      </c>
      <c r="J84" s="188">
        <f>+I84/H84</f>
        <v>0.5</v>
      </c>
      <c r="K84" s="97" t="s">
        <v>800</v>
      </c>
      <c r="L84" s="98">
        <f>+O84/M84</f>
        <v>0.5</v>
      </c>
      <c r="M84" s="99">
        <f>100%/2</f>
        <v>0.5</v>
      </c>
      <c r="N84" s="190">
        <f>SUM(M46:M52)*G84*C63</f>
        <v>1.4999999999999999E-2</v>
      </c>
      <c r="O84" s="174">
        <f>+O53/2</f>
        <v>0.25</v>
      </c>
    </row>
    <row r="85" spans="1:15" x14ac:dyDescent="0.25">
      <c r="A85" s="1440">
        <v>4</v>
      </c>
      <c r="B85" s="1484" t="s">
        <v>937</v>
      </c>
      <c r="C85" s="1496">
        <v>0.05</v>
      </c>
      <c r="D85" s="1488">
        <f>+(J85*G85)+(J89*G89)+(J90*G90)</f>
        <v>0.2</v>
      </c>
      <c r="E85" s="1440" t="s">
        <v>142</v>
      </c>
      <c r="F85" s="1443" t="s">
        <v>938</v>
      </c>
      <c r="G85" s="1503">
        <v>0.4</v>
      </c>
      <c r="H85" s="1503">
        <f>+M88</f>
        <v>0.4</v>
      </c>
      <c r="I85" s="1528">
        <f>+O88</f>
        <v>0.2</v>
      </c>
      <c r="J85" s="1519">
        <f>+I85/G85</f>
        <v>0.5</v>
      </c>
      <c r="K85" s="28" t="s">
        <v>939</v>
      </c>
      <c r="L85" s="28" t="s">
        <v>940</v>
      </c>
      <c r="M85" s="179">
        <v>0.1</v>
      </c>
      <c r="N85" s="176">
        <f>+M85*C85</f>
        <v>5.000000000000001E-3</v>
      </c>
      <c r="O85" s="177">
        <f>+'1033 IDEP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+'1033 IDEP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+'1033 IDEP Ver.'!N258</f>
        <v>0</v>
      </c>
    </row>
    <row r="88" spans="1:15" ht="29.25" customHeight="1"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33.75" customHeight="1"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+'1033 IDEP Ver.'!N262</f>
        <v>0</v>
      </c>
    </row>
    <row r="90" spans="1:15" ht="33.75" customHeight="1" thickBot="1" x14ac:dyDescent="0.3">
      <c r="A90" s="1442"/>
      <c r="B90" s="1485"/>
      <c r="C90" s="1498"/>
      <c r="D90" s="1491"/>
      <c r="E90" s="184" t="s">
        <v>146</v>
      </c>
      <c r="F90" s="185" t="s">
        <v>949</v>
      </c>
      <c r="G90" s="186">
        <v>0.3</v>
      </c>
      <c r="H90" s="196">
        <f>+M90</f>
        <v>0.3</v>
      </c>
      <c r="I90" s="187">
        <f>+O90</f>
        <v>0</v>
      </c>
      <c r="J90" s="188">
        <f>+I90/H90</f>
        <v>0</v>
      </c>
      <c r="K90" s="191" t="s">
        <v>950</v>
      </c>
      <c r="L90" s="192" t="s">
        <v>951</v>
      </c>
      <c r="M90" s="193">
        <v>0.3</v>
      </c>
      <c r="N90" s="194">
        <f>+M90*C85</f>
        <v>1.4999999999999999E-2</v>
      </c>
      <c r="O90" s="197">
        <f>+'1033 IDEP Ver.'!N264</f>
        <v>0</v>
      </c>
    </row>
    <row r="91" spans="1:15" x14ac:dyDescent="0.25">
      <c r="C91" s="199">
        <v>2022</v>
      </c>
      <c r="D91" s="200">
        <f>+(C2*D2)+(C17*D17)+(C63*D63)+(C85*D85)</f>
        <v>0.58802299999999996</v>
      </c>
      <c r="M91" s="201"/>
      <c r="N91" s="200">
        <f>SUM(N6+N11+N16+N20+N26+N30+N37+N45+N53+N62+N81+N82+N83+N84+N88+N89+N90)</f>
        <v>1.0000000000000002</v>
      </c>
      <c r="O91" s="201"/>
    </row>
    <row r="92" spans="1:15" x14ac:dyDescent="0.25">
      <c r="C92" s="199"/>
      <c r="D92" s="202"/>
      <c r="E92" s="470"/>
      <c r="M92" s="201"/>
      <c r="N92" s="201"/>
      <c r="O92" s="201"/>
    </row>
  </sheetData>
  <mergeCells count="88">
    <mergeCell ref="H63:H81"/>
    <mergeCell ref="I63:I81"/>
    <mergeCell ref="J63:J81"/>
    <mergeCell ref="D85:D90"/>
    <mergeCell ref="E85:E88"/>
    <mergeCell ref="G85:G88"/>
    <mergeCell ref="H85:H88"/>
    <mergeCell ref="I85:I88"/>
    <mergeCell ref="J85:J88"/>
    <mergeCell ref="F85:F88"/>
    <mergeCell ref="F63:F81"/>
    <mergeCell ref="A85:A90"/>
    <mergeCell ref="B85:B90"/>
    <mergeCell ref="C85:C90"/>
    <mergeCell ref="J46:J53"/>
    <mergeCell ref="E54:E62"/>
    <mergeCell ref="F54:F62"/>
    <mergeCell ref="G54:G62"/>
    <mergeCell ref="H54:H62"/>
    <mergeCell ref="I54:I62"/>
    <mergeCell ref="E46:E53"/>
    <mergeCell ref="A63:A84"/>
    <mergeCell ref="B63:B84"/>
    <mergeCell ref="C63:C84"/>
    <mergeCell ref="D63:D84"/>
    <mergeCell ref="E63:E81"/>
    <mergeCell ref="G63:G81"/>
    <mergeCell ref="J54:J62"/>
    <mergeCell ref="F46:F53"/>
    <mergeCell ref="G46:G53"/>
    <mergeCell ref="H46:H53"/>
    <mergeCell ref="I46:I53"/>
    <mergeCell ref="J38:J45"/>
    <mergeCell ref="E31:E37"/>
    <mergeCell ref="F31:F37"/>
    <mergeCell ref="G31:G37"/>
    <mergeCell ref="H31:H37"/>
    <mergeCell ref="I31:I37"/>
    <mergeCell ref="J31:J37"/>
    <mergeCell ref="E38:E45"/>
    <mergeCell ref="F38:F45"/>
    <mergeCell ref="G38:G45"/>
    <mergeCell ref="H38:H45"/>
    <mergeCell ref="I38:I45"/>
    <mergeCell ref="J27:J30"/>
    <mergeCell ref="G17:G20"/>
    <mergeCell ref="H17:H20"/>
    <mergeCell ref="I17:I20"/>
    <mergeCell ref="J17:J20"/>
    <mergeCell ref="J21:J26"/>
    <mergeCell ref="G27:G30"/>
    <mergeCell ref="H27:H30"/>
    <mergeCell ref="I27:I30"/>
    <mergeCell ref="A2:A16"/>
    <mergeCell ref="B2:B16"/>
    <mergeCell ref="G21:G26"/>
    <mergeCell ref="H21:H26"/>
    <mergeCell ref="I21:I26"/>
    <mergeCell ref="C2:C16"/>
    <mergeCell ref="D2:D16"/>
    <mergeCell ref="E12:E16"/>
    <mergeCell ref="E2:E6"/>
    <mergeCell ref="E7:E11"/>
    <mergeCell ref="F17:F20"/>
    <mergeCell ref="E21:E26"/>
    <mergeCell ref="F21:F26"/>
    <mergeCell ref="F2:F6"/>
    <mergeCell ref="G12:G16"/>
    <mergeCell ref="H12:H16"/>
    <mergeCell ref="E27:E30"/>
    <mergeCell ref="F27:F30"/>
    <mergeCell ref="A17:A62"/>
    <mergeCell ref="B17:B62"/>
    <mergeCell ref="C17:C62"/>
    <mergeCell ref="D17:D62"/>
    <mergeCell ref="E17:E20"/>
    <mergeCell ref="J7:J11"/>
    <mergeCell ref="I12:I16"/>
    <mergeCell ref="J12:J16"/>
    <mergeCell ref="G2:G6"/>
    <mergeCell ref="H2:H6"/>
    <mergeCell ref="I2:I6"/>
    <mergeCell ref="J2:J6"/>
    <mergeCell ref="F12:F16"/>
    <mergeCell ref="F7:F11"/>
    <mergeCell ref="G7:G11"/>
    <mergeCell ref="H7:H11"/>
    <mergeCell ref="I7:I11"/>
  </mergeCells>
  <phoneticPr fontId="6" type="noConversion"/>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tabColor theme="0"/>
  </sheetPr>
  <dimension ref="A1:P271"/>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6" style="3" customWidth="1"/>
    <col min="13" max="13" width="15.140625" style="11" customWidth="1"/>
    <col min="14" max="14" width="11" style="11" customWidth="1"/>
    <col min="15" max="15" width="53.14062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1465</v>
      </c>
      <c r="G2" s="1544"/>
      <c r="H2" s="1544"/>
      <c r="I2" s="1544"/>
      <c r="J2" s="1544"/>
      <c r="K2" s="1544"/>
      <c r="L2" s="1543"/>
      <c r="M2" s="1543"/>
      <c r="N2" s="1543"/>
      <c r="O2" s="1543"/>
    </row>
    <row r="3" spans="1:15" s="24" customFormat="1" ht="18.75" customHeight="1" x14ac:dyDescent="0.25">
      <c r="A3" s="1541" t="s">
        <v>101</v>
      </c>
      <c r="B3" s="1541"/>
      <c r="C3" s="1541"/>
      <c r="D3" s="1541"/>
      <c r="E3" s="1541"/>
      <c r="F3" s="1544">
        <v>1034</v>
      </c>
      <c r="G3" s="1544"/>
      <c r="H3" s="1544"/>
      <c r="I3" s="1544"/>
      <c r="J3" s="1544"/>
      <c r="K3" s="1544"/>
      <c r="L3" s="1543"/>
      <c r="M3" s="1543"/>
      <c r="N3" s="1543"/>
      <c r="O3" s="1543"/>
    </row>
    <row r="4" spans="1:15" s="24" customFormat="1" ht="18.75" customHeight="1" x14ac:dyDescent="0.25">
      <c r="A4" s="1541" t="s">
        <v>102</v>
      </c>
      <c r="B4" s="1541"/>
      <c r="C4" s="1541"/>
      <c r="D4" s="1541"/>
      <c r="E4" s="1541"/>
      <c r="F4" s="1544" t="s">
        <v>3588</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53" x14ac:dyDescent="0.25">
      <c r="A7" s="82">
        <v>1</v>
      </c>
      <c r="B7" s="133" t="s">
        <v>120</v>
      </c>
      <c r="C7" s="133" t="s">
        <v>121</v>
      </c>
      <c r="D7" s="133" t="s">
        <v>122</v>
      </c>
      <c r="E7" s="122">
        <v>1</v>
      </c>
      <c r="F7" s="125" t="s">
        <v>123</v>
      </c>
      <c r="G7" s="1404">
        <v>1</v>
      </c>
      <c r="H7" s="1406">
        <v>0.4</v>
      </c>
      <c r="I7" s="133" t="s">
        <v>124</v>
      </c>
      <c r="J7" s="222" t="s">
        <v>125</v>
      </c>
      <c r="K7" s="63" t="s">
        <v>129</v>
      </c>
      <c r="L7" s="223" t="s">
        <v>125</v>
      </c>
      <c r="M7" s="133" t="s">
        <v>129</v>
      </c>
      <c r="N7" s="1537">
        <v>0.4</v>
      </c>
      <c r="O7" s="225" t="s">
        <v>3589</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3" t="s">
        <v>129</v>
      </c>
      <c r="N8" s="1538"/>
      <c r="O8" s="225" t="s">
        <v>3590</v>
      </c>
    </row>
    <row r="9" spans="1:15" s="4" customFormat="1" ht="102" x14ac:dyDescent="0.25">
      <c r="A9" s="82">
        <v>3</v>
      </c>
      <c r="B9" s="133" t="s">
        <v>120</v>
      </c>
      <c r="C9" s="133" t="s">
        <v>121</v>
      </c>
      <c r="D9" s="133" t="s">
        <v>122</v>
      </c>
      <c r="E9" s="122">
        <v>3</v>
      </c>
      <c r="F9" s="125" t="s">
        <v>131</v>
      </c>
      <c r="G9" s="1422">
        <v>2</v>
      </c>
      <c r="H9" s="138" t="s">
        <v>125</v>
      </c>
      <c r="I9" s="133" t="s">
        <v>124</v>
      </c>
      <c r="J9" s="222" t="s">
        <v>125</v>
      </c>
      <c r="K9" s="63" t="s">
        <v>129</v>
      </c>
      <c r="L9" s="223" t="s">
        <v>125</v>
      </c>
      <c r="M9" s="133"/>
      <c r="N9" s="85">
        <v>0</v>
      </c>
      <c r="O9" s="225" t="s">
        <v>3591</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3" t="s">
        <v>129</v>
      </c>
      <c r="N11" s="1535">
        <v>0.4</v>
      </c>
      <c r="O11" s="225" t="s">
        <v>3592</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3"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129</v>
      </c>
      <c r="L13" s="223" t="s">
        <v>125</v>
      </c>
      <c r="M13" s="133" t="s">
        <v>129</v>
      </c>
      <c r="N13" s="85">
        <v>0</v>
      </c>
      <c r="O13" s="225" t="s">
        <v>3593</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3" t="s">
        <v>129</v>
      </c>
      <c r="N14" s="85">
        <v>0</v>
      </c>
      <c r="O14" s="225" t="s">
        <v>3594</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3" t="s">
        <v>129</v>
      </c>
      <c r="N15" s="85">
        <v>0</v>
      </c>
      <c r="O15" s="225" t="s">
        <v>3595</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23" t="s">
        <v>125</v>
      </c>
      <c r="M16" s="133" t="s">
        <v>129</v>
      </c>
      <c r="N16" s="85">
        <v>0</v>
      </c>
      <c r="O16" s="225" t="s">
        <v>3596</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3" t="s">
        <v>129</v>
      </c>
      <c r="N18" s="85">
        <v>0</v>
      </c>
      <c r="O18" s="225" t="s">
        <v>3597</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3"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4</v>
      </c>
      <c r="L20" s="223" t="s">
        <v>125</v>
      </c>
      <c r="M20" s="362">
        <v>3</v>
      </c>
      <c r="N20" s="226">
        <v>0.15</v>
      </c>
      <c r="O20" s="225" t="s">
        <v>3598</v>
      </c>
    </row>
    <row r="21" spans="1:15" s="4" customFormat="1" ht="165.75"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3" t="s">
        <v>129</v>
      </c>
      <c r="N21" s="226">
        <v>0.1</v>
      </c>
      <c r="O21" s="225" t="s">
        <v>3599</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t="s">
        <v>3600</v>
      </c>
      <c r="L22" s="223" t="s">
        <v>125</v>
      </c>
      <c r="M22" s="133" t="s">
        <v>3601</v>
      </c>
      <c r="N22" s="85">
        <v>0</v>
      </c>
      <c r="O22" s="225" t="s">
        <v>3602</v>
      </c>
    </row>
    <row r="23" spans="1:15" s="4" customFormat="1" ht="127.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3" t="s">
        <v>129</v>
      </c>
      <c r="N23" s="85">
        <v>0</v>
      </c>
      <c r="O23" s="225" t="s">
        <v>3603</v>
      </c>
    </row>
    <row r="24" spans="1:15" s="4" customFormat="1" ht="140.2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3" t="s">
        <v>129</v>
      </c>
      <c r="N24" s="85">
        <v>0</v>
      </c>
      <c r="O24" s="225" t="s">
        <v>3604</v>
      </c>
    </row>
    <row r="25" spans="1:15" s="4" customFormat="1" ht="63.75"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3" t="s">
        <v>129</v>
      </c>
      <c r="N25" s="229">
        <v>0</v>
      </c>
      <c r="O25" s="230" t="s">
        <v>3605</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3" t="s">
        <v>129</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3" t="s">
        <v>129</v>
      </c>
      <c r="N27" s="85">
        <v>0</v>
      </c>
      <c r="O27" s="225"/>
    </row>
    <row r="28" spans="1:15" s="4" customFormat="1" ht="76.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3" t="s">
        <v>129</v>
      </c>
      <c r="N28" s="85">
        <v>0</v>
      </c>
      <c r="O28" s="225" t="s">
        <v>3606</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3"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3"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3"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3" t="s">
        <v>129</v>
      </c>
      <c r="N32" s="85">
        <v>0</v>
      </c>
      <c r="O32" s="225" t="s">
        <v>3607</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3"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1156</v>
      </c>
      <c r="L34" s="223" t="s">
        <v>125</v>
      </c>
      <c r="M34" s="108" t="s">
        <v>1156</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3" t="s">
        <v>129</v>
      </c>
      <c r="N35" s="85">
        <v>0</v>
      </c>
      <c r="O35" s="307" t="s">
        <v>3608</v>
      </c>
    </row>
    <row r="36" spans="1:15" s="4" customFormat="1" ht="51"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3" t="s">
        <v>129</v>
      </c>
      <c r="N36" s="226">
        <v>0.2</v>
      </c>
      <c r="O36" s="225" t="s">
        <v>3609</v>
      </c>
    </row>
    <row r="37" spans="1:15" s="4" customFormat="1" ht="216.75"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3" t="s">
        <v>129</v>
      </c>
      <c r="N37" s="232">
        <v>0</v>
      </c>
      <c r="O37" s="225" t="s">
        <v>3610</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0.4</v>
      </c>
      <c r="O38" s="225"/>
    </row>
    <row r="39" spans="1:15" s="4" customFormat="1" ht="89.2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3" t="s">
        <v>129</v>
      </c>
      <c r="N39" s="85">
        <v>0</v>
      </c>
      <c r="O39" s="225" t="s">
        <v>3611</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63" t="s">
        <v>129</v>
      </c>
      <c r="L40" s="141" t="s">
        <v>129</v>
      </c>
      <c r="M40" s="133" t="s">
        <v>129</v>
      </c>
      <c r="N40" s="85">
        <v>0</v>
      </c>
      <c r="O40" s="225" t="s">
        <v>3612</v>
      </c>
    </row>
    <row r="41" spans="1:15" s="4" customFormat="1" ht="191.25" x14ac:dyDescent="0.25">
      <c r="A41" s="82">
        <v>35</v>
      </c>
      <c r="B41" s="133" t="s">
        <v>120</v>
      </c>
      <c r="C41" s="133" t="s">
        <v>161</v>
      </c>
      <c r="D41" s="133" t="s">
        <v>149</v>
      </c>
      <c r="E41" s="122" t="s">
        <v>218</v>
      </c>
      <c r="F41" s="125" t="s">
        <v>219</v>
      </c>
      <c r="G41" s="1422"/>
      <c r="H41" s="138" t="s">
        <v>125</v>
      </c>
      <c r="I41" s="133" t="s">
        <v>177</v>
      </c>
      <c r="J41" s="222" t="s">
        <v>146</v>
      </c>
      <c r="K41" s="63" t="s">
        <v>126</v>
      </c>
      <c r="L41" s="141" t="s">
        <v>129</v>
      </c>
      <c r="M41" s="133" t="s">
        <v>129</v>
      </c>
      <c r="N41" s="85">
        <v>0</v>
      </c>
      <c r="O41" s="225" t="s">
        <v>3613</v>
      </c>
    </row>
    <row r="42" spans="1:15" s="4" customFormat="1" ht="293.25" x14ac:dyDescent="0.25">
      <c r="A42" s="82">
        <v>36</v>
      </c>
      <c r="B42" s="133" t="s">
        <v>120</v>
      </c>
      <c r="C42" s="133" t="s">
        <v>161</v>
      </c>
      <c r="D42" s="133" t="s">
        <v>149</v>
      </c>
      <c r="E42" s="122" t="s">
        <v>221</v>
      </c>
      <c r="F42" s="125" t="s">
        <v>222</v>
      </c>
      <c r="G42" s="1405"/>
      <c r="H42" s="138" t="s">
        <v>125</v>
      </c>
      <c r="I42" s="133" t="s">
        <v>166</v>
      </c>
      <c r="J42" s="222" t="s">
        <v>223</v>
      </c>
      <c r="K42" s="48" t="s">
        <v>3614</v>
      </c>
      <c r="L42" s="233" t="s">
        <v>3615</v>
      </c>
      <c r="M42" s="108" t="s">
        <v>3615</v>
      </c>
      <c r="N42" s="85">
        <v>0</v>
      </c>
      <c r="O42" s="225" t="s">
        <v>3615</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3</v>
      </c>
      <c r="L43" s="235">
        <v>3</v>
      </c>
      <c r="M43" s="362">
        <v>3</v>
      </c>
      <c r="N43" s="236">
        <v>0.3</v>
      </c>
      <c r="O43" s="225"/>
    </row>
    <row r="44" spans="1:15" s="4" customFormat="1" ht="140.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t="s">
        <v>3616</v>
      </c>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144" t="s">
        <v>129</v>
      </c>
      <c r="M45" s="108"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72" t="s">
        <v>129</v>
      </c>
      <c r="L46" s="144" t="s">
        <v>129</v>
      </c>
      <c r="M46" s="108"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72" t="s">
        <v>129</v>
      </c>
      <c r="L47" s="144" t="s">
        <v>129</v>
      </c>
      <c r="M47" s="108"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72" t="s">
        <v>129</v>
      </c>
      <c r="L48" s="144" t="s">
        <v>129</v>
      </c>
      <c r="M48" s="108"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72" t="s">
        <v>129</v>
      </c>
      <c r="L49" s="144" t="s">
        <v>129</v>
      </c>
      <c r="M49" s="108"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72" t="s">
        <v>129</v>
      </c>
      <c r="L50" s="144" t="s">
        <v>129</v>
      </c>
      <c r="M50" s="108"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72" t="s">
        <v>129</v>
      </c>
      <c r="L51" s="144" t="s">
        <v>129</v>
      </c>
      <c r="M51" s="108"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72" t="s">
        <v>129</v>
      </c>
      <c r="L52" s="144" t="s">
        <v>129</v>
      </c>
      <c r="M52" s="108" t="s">
        <v>126</v>
      </c>
      <c r="N52" s="85">
        <v>0</v>
      </c>
      <c r="O52" s="225" t="s">
        <v>3617</v>
      </c>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72" t="s">
        <v>129</v>
      </c>
      <c r="L53" s="144" t="s">
        <v>129</v>
      </c>
      <c r="M53" s="108"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72" t="s">
        <v>129</v>
      </c>
      <c r="L54" s="144" t="s">
        <v>129</v>
      </c>
      <c r="M54" s="108"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72" t="s">
        <v>126</v>
      </c>
      <c r="L55" s="144" t="s">
        <v>126</v>
      </c>
      <c r="M55" s="108"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3618</v>
      </c>
      <c r="M56" s="308" t="s">
        <v>3618</v>
      </c>
      <c r="N56" s="85">
        <v>0</v>
      </c>
      <c r="O56" s="225" t="s">
        <v>3618</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3" t="s">
        <v>129</v>
      </c>
      <c r="N57" s="236">
        <v>0.1</v>
      </c>
      <c r="O57" s="225"/>
    </row>
    <row r="58" spans="1:15" s="4" customFormat="1" ht="63.75" x14ac:dyDescent="0.25">
      <c r="A58" s="82">
        <v>52</v>
      </c>
      <c r="B58" s="133" t="s">
        <v>120</v>
      </c>
      <c r="C58" s="133" t="s">
        <v>268</v>
      </c>
      <c r="D58" s="133" t="s">
        <v>149</v>
      </c>
      <c r="E58" s="122" t="s">
        <v>271</v>
      </c>
      <c r="F58" s="125" t="s">
        <v>272</v>
      </c>
      <c r="G58" s="140" t="s">
        <v>125</v>
      </c>
      <c r="H58" s="138" t="s">
        <v>125</v>
      </c>
      <c r="I58" s="133" t="s">
        <v>166</v>
      </c>
      <c r="J58" s="222" t="s">
        <v>125</v>
      </c>
      <c r="K58" s="48" t="s">
        <v>3600</v>
      </c>
      <c r="L58" s="223" t="s">
        <v>125</v>
      </c>
      <c r="M58" s="108" t="s">
        <v>3619</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3"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0.25</v>
      </c>
      <c r="L60" s="237">
        <v>1</v>
      </c>
      <c r="M60" s="651">
        <v>1</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0.25</v>
      </c>
      <c r="L61" s="237">
        <v>0.64</v>
      </c>
      <c r="M61" s="651">
        <v>0.64</v>
      </c>
      <c r="N61" s="239">
        <v>0.3</v>
      </c>
      <c r="O61" s="240" t="s">
        <v>3620</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132" t="s">
        <v>3621</v>
      </c>
      <c r="L62" s="223" t="s">
        <v>125</v>
      </c>
      <c r="M62" s="108" t="s">
        <v>3621</v>
      </c>
      <c r="N62" s="85">
        <v>0</v>
      </c>
      <c r="O62" s="225" t="s">
        <v>3622</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3" t="s">
        <v>129</v>
      </c>
      <c r="N63" s="236">
        <v>0.3</v>
      </c>
      <c r="O63" s="225" t="s">
        <v>3623</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3624</v>
      </c>
      <c r="L64" s="223" t="s">
        <v>125</v>
      </c>
      <c r="M64" s="108" t="s">
        <v>3625</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3"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3" t="s">
        <v>129</v>
      </c>
      <c r="N66" s="236">
        <v>0.05</v>
      </c>
      <c r="O66" s="652" t="s">
        <v>3626</v>
      </c>
    </row>
    <row r="67" spans="1:15" s="4" customFormat="1" ht="102" x14ac:dyDescent="0.25">
      <c r="A67" s="82">
        <v>61</v>
      </c>
      <c r="B67" s="133" t="s">
        <v>293</v>
      </c>
      <c r="C67" s="133" t="s">
        <v>294</v>
      </c>
      <c r="D67" s="133" t="s">
        <v>300</v>
      </c>
      <c r="E67" s="122">
        <v>20</v>
      </c>
      <c r="F67" s="125" t="s">
        <v>301</v>
      </c>
      <c r="G67" s="140" t="s">
        <v>125</v>
      </c>
      <c r="H67" s="138" t="s">
        <v>125</v>
      </c>
      <c r="I67" s="133" t="s">
        <v>159</v>
      </c>
      <c r="J67" s="222">
        <v>10</v>
      </c>
      <c r="K67" s="45">
        <v>8</v>
      </c>
      <c r="L67" s="235">
        <v>9</v>
      </c>
      <c r="M67" s="362">
        <v>9</v>
      </c>
      <c r="N67" s="85">
        <v>0</v>
      </c>
      <c r="O67" s="225" t="s">
        <v>3627</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2</v>
      </c>
      <c r="L68" s="235">
        <v>5</v>
      </c>
      <c r="M68" s="362">
        <v>5</v>
      </c>
      <c r="N68" s="236">
        <v>0.47222222222222221</v>
      </c>
      <c r="O68" s="225" t="s">
        <v>3628</v>
      </c>
    </row>
    <row r="69" spans="1:15" s="4" customFormat="1" ht="89.2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3" t="s">
        <v>129</v>
      </c>
      <c r="N69" s="236">
        <v>0.1</v>
      </c>
      <c r="O69" s="225" t="s">
        <v>3629</v>
      </c>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3630</v>
      </c>
      <c r="L70" s="223" t="s">
        <v>125</v>
      </c>
      <c r="M70" s="133" t="s">
        <v>3630</v>
      </c>
      <c r="N70" s="85">
        <v>0</v>
      </c>
      <c r="O70" s="225" t="s">
        <v>3631</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3" t="s">
        <v>129</v>
      </c>
      <c r="N71" s="236">
        <v>0.05</v>
      </c>
      <c r="O71" s="225" t="s">
        <v>3632</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3633</v>
      </c>
      <c r="L72" s="223" t="s">
        <v>125</v>
      </c>
      <c r="M72" s="108" t="s">
        <v>3633</v>
      </c>
      <c r="N72" s="85">
        <v>0</v>
      </c>
      <c r="O72" s="225"/>
    </row>
    <row r="73" spans="1:15" s="4" customFormat="1" ht="51"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3" t="s">
        <v>129</v>
      </c>
      <c r="N73" s="236">
        <v>0.05</v>
      </c>
      <c r="O73" s="225" t="s">
        <v>3634</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2</v>
      </c>
      <c r="L74" s="235">
        <v>5</v>
      </c>
      <c r="M74" s="362">
        <v>5</v>
      </c>
      <c r="N74" s="85">
        <v>0</v>
      </c>
      <c r="O74" s="225" t="s">
        <v>3635</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1</v>
      </c>
      <c r="L75" s="235">
        <v>0</v>
      </c>
      <c r="M75" s="362">
        <v>0</v>
      </c>
      <c r="N75" s="85">
        <v>0</v>
      </c>
      <c r="O75" s="225" t="s">
        <v>3636</v>
      </c>
    </row>
    <row r="76" spans="1:15" s="4" customFormat="1" ht="178.5" x14ac:dyDescent="0.25">
      <c r="A76" s="82">
        <v>70</v>
      </c>
      <c r="B76" s="133" t="s">
        <v>293</v>
      </c>
      <c r="C76" s="133" t="s">
        <v>304</v>
      </c>
      <c r="D76" s="133" t="s">
        <v>300</v>
      </c>
      <c r="E76" s="122">
        <v>27</v>
      </c>
      <c r="F76" s="125" t="s">
        <v>320</v>
      </c>
      <c r="G76" s="140" t="s">
        <v>125</v>
      </c>
      <c r="H76" s="138" t="s">
        <v>125</v>
      </c>
      <c r="I76" s="133" t="s">
        <v>321</v>
      </c>
      <c r="J76" s="222">
        <v>16</v>
      </c>
      <c r="K76" s="111">
        <v>1225</v>
      </c>
      <c r="L76" s="235">
        <v>325</v>
      </c>
      <c r="M76" s="653">
        <v>902.85</v>
      </c>
      <c r="N76" s="85">
        <v>0</v>
      </c>
      <c r="O76" s="225" t="s">
        <v>3637</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26402</v>
      </c>
      <c r="L77" s="235">
        <v>8735</v>
      </c>
      <c r="M77" s="362">
        <v>27013</v>
      </c>
      <c r="N77" s="85">
        <v>0</v>
      </c>
      <c r="O77" s="268" t="s">
        <v>3638</v>
      </c>
    </row>
    <row r="78" spans="1:15" s="4" customFormat="1" ht="51" x14ac:dyDescent="0.25">
      <c r="A78" s="82">
        <v>72</v>
      </c>
      <c r="B78" s="133" t="s">
        <v>293</v>
      </c>
      <c r="C78" s="133" t="s">
        <v>304</v>
      </c>
      <c r="D78" s="133" t="s">
        <v>300</v>
      </c>
      <c r="E78" s="122" t="s">
        <v>327</v>
      </c>
      <c r="F78" s="125" t="s">
        <v>328</v>
      </c>
      <c r="G78" s="140" t="s">
        <v>125</v>
      </c>
      <c r="H78" s="138" t="s">
        <v>125</v>
      </c>
      <c r="I78" s="133" t="s">
        <v>321</v>
      </c>
      <c r="J78" s="222">
        <v>17</v>
      </c>
      <c r="K78" s="48">
        <v>2870</v>
      </c>
      <c r="L78" s="261">
        <v>1390</v>
      </c>
      <c r="M78" s="362">
        <v>3544</v>
      </c>
      <c r="N78" s="85">
        <v>0</v>
      </c>
      <c r="O78" s="268" t="s">
        <v>3639</v>
      </c>
    </row>
    <row r="79" spans="1:15" s="4" customFormat="1" ht="76.5" x14ac:dyDescent="0.25">
      <c r="A79" s="82">
        <v>73</v>
      </c>
      <c r="B79" s="133" t="s">
        <v>293</v>
      </c>
      <c r="C79" s="133" t="s">
        <v>304</v>
      </c>
      <c r="D79" s="133" t="s">
        <v>330</v>
      </c>
      <c r="E79" s="122">
        <v>28</v>
      </c>
      <c r="F79" s="125" t="s">
        <v>331</v>
      </c>
      <c r="G79" s="140" t="s">
        <v>125</v>
      </c>
      <c r="H79" s="138" t="s">
        <v>125</v>
      </c>
      <c r="I79" s="133" t="s">
        <v>321</v>
      </c>
      <c r="J79" s="222">
        <v>18</v>
      </c>
      <c r="K79" s="48">
        <v>83.23</v>
      </c>
      <c r="L79" s="261">
        <v>141.25</v>
      </c>
      <c r="M79" s="379">
        <v>127.98</v>
      </c>
      <c r="N79" s="85">
        <v>0</v>
      </c>
      <c r="O79" s="225" t="s">
        <v>3640</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2867</v>
      </c>
      <c r="L80" s="235">
        <v>3918</v>
      </c>
      <c r="M80" s="362">
        <v>3918</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9" t="s">
        <v>3641</v>
      </c>
      <c r="L81" s="235">
        <v>2154</v>
      </c>
      <c r="M81" s="49" t="s">
        <v>3641</v>
      </c>
      <c r="N81" s="85">
        <v>0</v>
      </c>
      <c r="O81" s="225" t="s">
        <v>3642</v>
      </c>
    </row>
    <row r="82" spans="1:15" s="4" customFormat="1" ht="135" x14ac:dyDescent="0.25">
      <c r="A82" s="82">
        <v>76</v>
      </c>
      <c r="B82" s="133" t="s">
        <v>293</v>
      </c>
      <c r="C82" s="133" t="s">
        <v>304</v>
      </c>
      <c r="D82" s="133" t="s">
        <v>339</v>
      </c>
      <c r="E82" s="122">
        <v>29</v>
      </c>
      <c r="F82" s="125" t="s">
        <v>340</v>
      </c>
      <c r="G82" s="140" t="s">
        <v>125</v>
      </c>
      <c r="H82" s="138" t="s">
        <v>125</v>
      </c>
      <c r="I82" s="133" t="s">
        <v>166</v>
      </c>
      <c r="J82" s="222">
        <v>20</v>
      </c>
      <c r="K82" s="45" t="s">
        <v>3643</v>
      </c>
      <c r="L82" s="233" t="s">
        <v>3644</v>
      </c>
      <c r="M82" s="275" t="s">
        <v>3645</v>
      </c>
      <c r="N82" s="85">
        <v>0</v>
      </c>
      <c r="O82" s="225" t="s">
        <v>3646</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0.4</v>
      </c>
      <c r="L83" s="148">
        <v>0.2</v>
      </c>
      <c r="M83" s="382">
        <v>0.2</v>
      </c>
      <c r="N83" s="85">
        <v>0</v>
      </c>
      <c r="O83" s="225"/>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45" t="s">
        <v>349</v>
      </c>
      <c r="L84" s="144" t="s">
        <v>3647</v>
      </c>
      <c r="M84" s="425" t="s">
        <v>348</v>
      </c>
      <c r="N84" s="85">
        <v>0</v>
      </c>
      <c r="O84" s="225" t="s">
        <v>3648</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0.2</v>
      </c>
      <c r="L85" s="148">
        <v>0.2</v>
      </c>
      <c r="M85" s="382">
        <v>0.2</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72" t="s">
        <v>126</v>
      </c>
      <c r="L87" s="244" t="s">
        <v>126</v>
      </c>
      <c r="M87" s="385" t="s">
        <v>126</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72" t="s">
        <v>126</v>
      </c>
      <c r="L88" s="244" t="s">
        <v>126</v>
      </c>
      <c r="M88" s="38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72" t="s">
        <v>129</v>
      </c>
      <c r="L89" s="244" t="s">
        <v>129</v>
      </c>
      <c r="M89" s="385" t="s">
        <v>129</v>
      </c>
      <c r="N89" s="85">
        <v>0</v>
      </c>
      <c r="O89" s="225" t="s">
        <v>3649</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72" t="s">
        <v>126</v>
      </c>
      <c r="L90" s="244" t="s">
        <v>126</v>
      </c>
      <c r="M90" s="38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72" t="s">
        <v>126</v>
      </c>
      <c r="L91" s="244" t="s">
        <v>126</v>
      </c>
      <c r="M91" s="38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72" t="s">
        <v>129</v>
      </c>
      <c r="L92" s="244" t="s">
        <v>126</v>
      </c>
      <c r="M92" s="385" t="s">
        <v>129</v>
      </c>
      <c r="N92" s="85">
        <v>0</v>
      </c>
      <c r="O92" s="225" t="s">
        <v>3650</v>
      </c>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72" t="s">
        <v>126</v>
      </c>
      <c r="L94" s="244" t="s">
        <v>126</v>
      </c>
      <c r="M94" s="38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72" t="s">
        <v>129</v>
      </c>
      <c r="L95" s="244" t="s">
        <v>129</v>
      </c>
      <c r="M95" s="385" t="s">
        <v>129</v>
      </c>
      <c r="N95" s="85">
        <v>0</v>
      </c>
      <c r="O95" s="225" t="s">
        <v>3649</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72" t="s">
        <v>126</v>
      </c>
      <c r="L96" s="244" t="s">
        <v>126</v>
      </c>
      <c r="M96" s="38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72" t="s">
        <v>434</v>
      </c>
      <c r="L97" s="244" t="s">
        <v>126</v>
      </c>
      <c r="M97" s="38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38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244" t="s">
        <v>129</v>
      </c>
      <c r="M99" s="133" t="s">
        <v>129</v>
      </c>
      <c r="N99" s="85">
        <v>0</v>
      </c>
      <c r="O99" s="225" t="s">
        <v>3651</v>
      </c>
    </row>
    <row r="100" spans="1:15" s="4" customFormat="1" ht="89.25"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c r="M100" s="385" t="s">
        <v>129</v>
      </c>
      <c r="N100" s="243">
        <v>0.5</v>
      </c>
      <c r="O100" s="225" t="s">
        <v>3652</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129</v>
      </c>
      <c r="M101" s="385"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5" t="s">
        <v>135</v>
      </c>
      <c r="N102" s="226">
        <v>0.3</v>
      </c>
      <c r="O102" s="225" t="s">
        <v>3653</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72" t="s">
        <v>126</v>
      </c>
      <c r="L103" s="244" t="s">
        <v>126</v>
      </c>
      <c r="M103" s="385"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72" t="s">
        <v>126</v>
      </c>
      <c r="L104" s="244" t="s">
        <v>126</v>
      </c>
      <c r="M104" s="385"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72" t="s">
        <v>126</v>
      </c>
      <c r="L105" s="244" t="s">
        <v>126</v>
      </c>
      <c r="M105" s="385"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72" t="s">
        <v>126</v>
      </c>
      <c r="L106" s="244" t="s">
        <v>126</v>
      </c>
      <c r="M106" s="385"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72" t="s">
        <v>126</v>
      </c>
      <c r="L107" s="244" t="s">
        <v>126</v>
      </c>
      <c r="M107" s="385"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72" t="s">
        <v>126</v>
      </c>
      <c r="L108" s="244" t="s">
        <v>126</v>
      </c>
      <c r="M108" s="385"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72" t="s">
        <v>126</v>
      </c>
      <c r="L109" s="244" t="s">
        <v>126</v>
      </c>
      <c r="M109" s="385"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72" t="s">
        <v>126</v>
      </c>
      <c r="L110" s="244" t="s">
        <v>126</v>
      </c>
      <c r="M110" s="385"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72" t="s">
        <v>126</v>
      </c>
      <c r="L111" s="244" t="s">
        <v>126</v>
      </c>
      <c r="M111" s="385"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72" t="s">
        <v>129</v>
      </c>
      <c r="L112" s="244" t="s">
        <v>129</v>
      </c>
      <c r="M112" s="385" t="s">
        <v>129</v>
      </c>
      <c r="N112" s="85">
        <v>0</v>
      </c>
      <c r="O112" s="225" t="s">
        <v>3654</v>
      </c>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129</v>
      </c>
      <c r="M113" s="385" t="s">
        <v>126</v>
      </c>
      <c r="N113" s="85">
        <v>0</v>
      </c>
      <c r="O113" s="225" t="s">
        <v>3655</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129</v>
      </c>
      <c r="L114" s="246" t="s">
        <v>129</v>
      </c>
      <c r="M114" s="387" t="s">
        <v>129</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v>0.41</v>
      </c>
      <c r="L115" s="223" t="s">
        <v>125</v>
      </c>
      <c r="M115" s="362"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144">
        <v>5</v>
      </c>
      <c r="M116" s="108">
        <v>5</v>
      </c>
      <c r="N116" s="85">
        <v>0</v>
      </c>
      <c r="O116" s="225" t="s">
        <v>3656</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144">
        <v>0</v>
      </c>
      <c r="M117" s="3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144">
        <v>0</v>
      </c>
      <c r="M118" s="3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144">
        <v>0</v>
      </c>
      <c r="M119" s="3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126</v>
      </c>
      <c r="M121" s="308"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132" t="s">
        <v>407</v>
      </c>
      <c r="L122" s="144" t="s">
        <v>126</v>
      </c>
      <c r="M122" s="308"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132" t="s">
        <v>407</v>
      </c>
      <c r="L123" s="144" t="s">
        <v>126</v>
      </c>
      <c r="M123" s="308"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132" t="s">
        <v>407</v>
      </c>
      <c r="L124" s="144" t="s">
        <v>126</v>
      </c>
      <c r="M124" s="308"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132" t="s">
        <v>407</v>
      </c>
      <c r="L125" s="144" t="s">
        <v>126</v>
      </c>
      <c r="M125" s="108"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132" t="s">
        <v>407</v>
      </c>
      <c r="L126" s="144" t="s">
        <v>126</v>
      </c>
      <c r="M126" s="108"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108"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108"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127" t="s">
        <v>129</v>
      </c>
      <c r="N129" s="250">
        <v>0.1</v>
      </c>
      <c r="O129" s="225" t="s">
        <v>3657</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2</v>
      </c>
      <c r="L130" s="253">
        <v>16</v>
      </c>
      <c r="M130" s="252">
        <v>5</v>
      </c>
      <c r="N130" s="255">
        <v>0.33333333333333331</v>
      </c>
      <c r="O130" s="225" t="s">
        <v>3628</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83.23</v>
      </c>
      <c r="L131" s="261">
        <v>141.25</v>
      </c>
      <c r="M131" s="379">
        <v>141.25</v>
      </c>
      <c r="N131" s="256">
        <v>0.3</v>
      </c>
      <c r="O131" s="225" t="s">
        <v>3658</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63">
        <v>2867</v>
      </c>
      <c r="L132" s="235">
        <v>3918</v>
      </c>
      <c r="M132" s="362">
        <v>3918</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132" t="s">
        <v>3641</v>
      </c>
      <c r="L133" s="235">
        <v>110</v>
      </c>
      <c r="M133" s="132" t="s">
        <v>3641</v>
      </c>
      <c r="N133" s="85">
        <v>0</v>
      </c>
      <c r="O133" s="225" t="s">
        <v>3659</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129</v>
      </c>
      <c r="L134" s="246" t="s">
        <v>135</v>
      </c>
      <c r="M134" s="133" t="s">
        <v>129</v>
      </c>
      <c r="N134" s="226">
        <v>0.3</v>
      </c>
      <c r="O134" s="225" t="s">
        <v>3660</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72" t="s">
        <v>126</v>
      </c>
      <c r="L135" s="141" t="s">
        <v>129</v>
      </c>
      <c r="M135" s="133"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72" t="s">
        <v>126</v>
      </c>
      <c r="L136" s="141" t="s">
        <v>129</v>
      </c>
      <c r="M136" s="133" t="s">
        <v>126</v>
      </c>
      <c r="N136" s="85">
        <v>0</v>
      </c>
      <c r="O136" s="225"/>
    </row>
    <row r="137" spans="1:16" s="4" customFormat="1" ht="102" x14ac:dyDescent="0.25">
      <c r="A137" s="82">
        <v>131</v>
      </c>
      <c r="B137" s="133" t="s">
        <v>293</v>
      </c>
      <c r="C137" s="133" t="s">
        <v>464</v>
      </c>
      <c r="D137" s="133" t="s">
        <v>473</v>
      </c>
      <c r="E137" s="122" t="s">
        <v>478</v>
      </c>
      <c r="F137" s="125">
        <v>2020</v>
      </c>
      <c r="G137" s="1422"/>
      <c r="H137" s="138" t="s">
        <v>125</v>
      </c>
      <c r="I137" s="133" t="s">
        <v>390</v>
      </c>
      <c r="J137" s="222" t="s">
        <v>479</v>
      </c>
      <c r="K137" s="72" t="s">
        <v>129</v>
      </c>
      <c r="L137" s="141" t="s">
        <v>129</v>
      </c>
      <c r="M137" s="133" t="s">
        <v>129</v>
      </c>
      <c r="N137" s="85">
        <v>0</v>
      </c>
      <c r="O137" s="225" t="s">
        <v>3661</v>
      </c>
    </row>
    <row r="138" spans="1:16" s="4" customFormat="1" ht="51" x14ac:dyDescent="0.25">
      <c r="A138" s="82">
        <v>132</v>
      </c>
      <c r="B138" s="133" t="s">
        <v>293</v>
      </c>
      <c r="C138" s="133" t="s">
        <v>464</v>
      </c>
      <c r="D138" s="133" t="s">
        <v>473</v>
      </c>
      <c r="E138" s="122" t="s">
        <v>480</v>
      </c>
      <c r="F138" s="125">
        <v>2021</v>
      </c>
      <c r="G138" s="1422"/>
      <c r="H138" s="138" t="s">
        <v>125</v>
      </c>
      <c r="I138" s="133" t="s">
        <v>390</v>
      </c>
      <c r="J138" s="222" t="s">
        <v>481</v>
      </c>
      <c r="K138" s="72" t="s">
        <v>126</v>
      </c>
      <c r="L138" s="141" t="s">
        <v>129</v>
      </c>
      <c r="M138" s="133" t="s">
        <v>129</v>
      </c>
      <c r="N138" s="85">
        <v>0</v>
      </c>
      <c r="O138" s="225" t="s">
        <v>3662</v>
      </c>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129</v>
      </c>
      <c r="M139" s="133" t="s">
        <v>126</v>
      </c>
      <c r="N139" s="85">
        <v>0</v>
      </c>
      <c r="O139" s="225"/>
    </row>
    <row r="140" spans="1:16" s="4" customFormat="1" ht="30" x14ac:dyDescent="0.25">
      <c r="A140" s="82">
        <v>134</v>
      </c>
      <c r="B140" s="133" t="s">
        <v>293</v>
      </c>
      <c r="C140" s="133" t="s">
        <v>464</v>
      </c>
      <c r="D140" s="133" t="s">
        <v>473</v>
      </c>
      <c r="E140" s="122" t="s">
        <v>485</v>
      </c>
      <c r="F140" s="125" t="s">
        <v>486</v>
      </c>
      <c r="G140" s="140" t="s">
        <v>125</v>
      </c>
      <c r="H140" s="138" t="s">
        <v>125</v>
      </c>
      <c r="I140" s="133" t="s">
        <v>177</v>
      </c>
      <c r="J140" s="222" t="s">
        <v>125</v>
      </c>
      <c r="K140" s="63" t="s">
        <v>129</v>
      </c>
      <c r="L140" s="223" t="s">
        <v>125</v>
      </c>
      <c r="M140" s="385" t="s">
        <v>129</v>
      </c>
      <c r="N140" s="85">
        <v>0</v>
      </c>
      <c r="O140" s="282" t="s">
        <v>3608</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8">
        <v>16.149999999999999</v>
      </c>
      <c r="L141" s="212">
        <v>0.5</v>
      </c>
      <c r="M141" s="481">
        <v>0</v>
      </c>
      <c r="N141" s="85">
        <v>0</v>
      </c>
      <c r="O141" s="225" t="s">
        <v>3663</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44" t="s">
        <v>125</v>
      </c>
      <c r="M142" s="481">
        <v>0</v>
      </c>
      <c r="N142" s="85">
        <v>0</v>
      </c>
      <c r="O142" s="225"/>
    </row>
    <row r="143" spans="1:16" s="4" customFormat="1" ht="76.5" x14ac:dyDescent="0.25">
      <c r="A143" s="82">
        <v>137</v>
      </c>
      <c r="B143" s="133" t="s">
        <v>293</v>
      </c>
      <c r="C143" s="133" t="s">
        <v>464</v>
      </c>
      <c r="D143" s="133" t="s">
        <v>473</v>
      </c>
      <c r="E143" s="122">
        <v>42</v>
      </c>
      <c r="F143" s="125" t="s">
        <v>492</v>
      </c>
      <c r="G143" s="140" t="s">
        <v>125</v>
      </c>
      <c r="H143" s="138" t="s">
        <v>125</v>
      </c>
      <c r="I143" s="133" t="s">
        <v>377</v>
      </c>
      <c r="J143" s="222" t="s">
        <v>125</v>
      </c>
      <c r="K143" s="63" t="s">
        <v>129</v>
      </c>
      <c r="L143" s="223" t="s">
        <v>125</v>
      </c>
      <c r="M143" s="108" t="s">
        <v>407</v>
      </c>
      <c r="N143" s="85">
        <v>0</v>
      </c>
      <c r="O143" s="225" t="s">
        <v>3664</v>
      </c>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244" t="s">
        <v>129</v>
      </c>
      <c r="M144" s="385" t="s">
        <v>129</v>
      </c>
      <c r="N144" s="85">
        <v>0</v>
      </c>
      <c r="O144" s="225"/>
      <c r="P144" s="34"/>
    </row>
    <row r="145" spans="1:15" s="4" customFormat="1" ht="76.5" x14ac:dyDescent="0.25">
      <c r="A145" s="82">
        <v>139</v>
      </c>
      <c r="B145" s="133" t="s">
        <v>293</v>
      </c>
      <c r="C145" s="133" t="s">
        <v>493</v>
      </c>
      <c r="D145" s="133" t="s">
        <v>339</v>
      </c>
      <c r="E145" s="122" t="s">
        <v>495</v>
      </c>
      <c r="F145" s="125" t="s">
        <v>496</v>
      </c>
      <c r="G145" s="140" t="s">
        <v>125</v>
      </c>
      <c r="H145" s="138" t="s">
        <v>125</v>
      </c>
      <c r="I145" s="133" t="s">
        <v>159</v>
      </c>
      <c r="J145" s="141" t="s">
        <v>445</v>
      </c>
      <c r="K145" s="45">
        <v>1</v>
      </c>
      <c r="L145" s="257">
        <v>3</v>
      </c>
      <c r="M145" s="481">
        <v>1</v>
      </c>
      <c r="N145" s="85">
        <v>0</v>
      </c>
      <c r="O145" s="225" t="s">
        <v>3665</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row>
    <row r="147" spans="1:15" s="4" customFormat="1" ht="63.7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246" t="s">
        <v>129</v>
      </c>
      <c r="M147" s="387" t="s">
        <v>129</v>
      </c>
      <c r="N147" s="85">
        <v>0</v>
      </c>
      <c r="O147" s="225" t="s">
        <v>3666</v>
      </c>
    </row>
    <row r="148" spans="1:15" s="4" customFormat="1" ht="89.25" x14ac:dyDescent="0.25">
      <c r="A148" s="82">
        <v>142</v>
      </c>
      <c r="B148" s="133" t="s">
        <v>293</v>
      </c>
      <c r="C148" s="133" t="s">
        <v>493</v>
      </c>
      <c r="D148" s="133" t="s">
        <v>300</v>
      </c>
      <c r="E148" s="122" t="s">
        <v>501</v>
      </c>
      <c r="F148" s="125" t="s">
        <v>502</v>
      </c>
      <c r="G148" s="140" t="s">
        <v>125</v>
      </c>
      <c r="H148" s="138" t="s">
        <v>125</v>
      </c>
      <c r="I148" s="133" t="s">
        <v>177</v>
      </c>
      <c r="J148" s="222" t="s">
        <v>503</v>
      </c>
      <c r="K148" s="63" t="s">
        <v>129</v>
      </c>
      <c r="L148" s="246" t="s">
        <v>129</v>
      </c>
      <c r="M148" s="387" t="s">
        <v>129</v>
      </c>
      <c r="N148" s="85">
        <v>0</v>
      </c>
      <c r="O148" s="225" t="s">
        <v>3667</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129</v>
      </c>
      <c r="L149" s="246" t="s">
        <v>129</v>
      </c>
      <c r="M149" s="387" t="s">
        <v>129</v>
      </c>
      <c r="N149" s="85">
        <v>0</v>
      </c>
      <c r="O149" s="225" t="s">
        <v>3668</v>
      </c>
    </row>
    <row r="150" spans="1:15" s="4" customFormat="1" ht="51" x14ac:dyDescent="0.25">
      <c r="A150" s="82">
        <v>144</v>
      </c>
      <c r="B150" s="133" t="s">
        <v>293</v>
      </c>
      <c r="C150" s="133" t="s">
        <v>508</v>
      </c>
      <c r="D150" s="133" t="s">
        <v>295</v>
      </c>
      <c r="E150" s="122">
        <v>45</v>
      </c>
      <c r="F150" s="125" t="s">
        <v>509</v>
      </c>
      <c r="G150" s="140">
        <v>24</v>
      </c>
      <c r="H150" s="139">
        <v>0.1</v>
      </c>
      <c r="I150" s="133" t="s">
        <v>124</v>
      </c>
      <c r="J150" s="222">
        <v>38</v>
      </c>
      <c r="K150" s="63" t="s">
        <v>129</v>
      </c>
      <c r="L150" s="244" t="s">
        <v>129</v>
      </c>
      <c r="M150" s="385" t="s">
        <v>129</v>
      </c>
      <c r="N150" s="226">
        <v>0.1</v>
      </c>
      <c r="O150" s="225" t="s">
        <v>3669</v>
      </c>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3670</v>
      </c>
      <c r="L151" s="223" t="s">
        <v>125</v>
      </c>
      <c r="M151" s="132" t="s">
        <v>3670</v>
      </c>
      <c r="N151" s="85">
        <v>0</v>
      </c>
      <c r="O151" s="225"/>
    </row>
    <row r="152" spans="1:15" s="4" customFormat="1" ht="76.5" x14ac:dyDescent="0.25">
      <c r="A152" s="82">
        <v>146</v>
      </c>
      <c r="B152" s="133" t="s">
        <v>293</v>
      </c>
      <c r="C152" s="133" t="s">
        <v>508</v>
      </c>
      <c r="D152" s="133" t="s">
        <v>295</v>
      </c>
      <c r="E152" s="122">
        <v>46</v>
      </c>
      <c r="F152" s="125" t="s">
        <v>513</v>
      </c>
      <c r="G152" s="140">
        <v>25</v>
      </c>
      <c r="H152" s="152">
        <v>0.1</v>
      </c>
      <c r="I152" s="133" t="s">
        <v>177</v>
      </c>
      <c r="J152" s="141">
        <v>39</v>
      </c>
      <c r="K152" s="63" t="s">
        <v>129</v>
      </c>
      <c r="L152" s="246" t="s">
        <v>129</v>
      </c>
      <c r="M152" s="387" t="s">
        <v>129</v>
      </c>
      <c r="N152" s="226">
        <v>0.1</v>
      </c>
      <c r="O152" s="225" t="s">
        <v>3671</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129</v>
      </c>
      <c r="L153" s="246" t="s">
        <v>126</v>
      </c>
      <c r="M153" s="387" t="s">
        <v>129</v>
      </c>
      <c r="N153" s="226">
        <v>0.25</v>
      </c>
      <c r="O153" s="225" t="s">
        <v>3672</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129</v>
      </c>
      <c r="L154" s="246" t="s">
        <v>126</v>
      </c>
      <c r="M154" s="385" t="s">
        <v>129</v>
      </c>
      <c r="N154" s="226">
        <v>0.25</v>
      </c>
      <c r="O154" s="225"/>
    </row>
    <row r="155" spans="1:15" s="4" customFormat="1" ht="63.75" x14ac:dyDescent="0.25">
      <c r="A155" s="82">
        <v>149</v>
      </c>
      <c r="B155" s="133" t="s">
        <v>293</v>
      </c>
      <c r="C155" s="133" t="s">
        <v>508</v>
      </c>
      <c r="D155" s="133" t="s">
        <v>515</v>
      </c>
      <c r="E155" s="122">
        <v>49</v>
      </c>
      <c r="F155" s="125" t="s">
        <v>518</v>
      </c>
      <c r="G155" s="140">
        <v>28</v>
      </c>
      <c r="H155" s="152">
        <v>0.25</v>
      </c>
      <c r="I155" s="133" t="s">
        <v>390</v>
      </c>
      <c r="J155" s="141">
        <v>42</v>
      </c>
      <c r="K155" s="63" t="s">
        <v>129</v>
      </c>
      <c r="L155" s="246" t="s">
        <v>126</v>
      </c>
      <c r="M155" s="385" t="s">
        <v>126</v>
      </c>
      <c r="N155" s="226">
        <v>0</v>
      </c>
      <c r="O155" s="225" t="s">
        <v>3673</v>
      </c>
    </row>
    <row r="156" spans="1:15" s="4" customFormat="1" ht="89.25" x14ac:dyDescent="0.25">
      <c r="A156" s="82">
        <v>150</v>
      </c>
      <c r="B156" s="133" t="s">
        <v>293</v>
      </c>
      <c r="C156" s="133" t="s">
        <v>508</v>
      </c>
      <c r="D156" s="133" t="s">
        <v>515</v>
      </c>
      <c r="E156" s="122">
        <v>50</v>
      </c>
      <c r="F156" s="125" t="s">
        <v>520</v>
      </c>
      <c r="G156" s="1422">
        <v>29</v>
      </c>
      <c r="H156" s="152">
        <v>0.05</v>
      </c>
      <c r="I156" s="133" t="s">
        <v>177</v>
      </c>
      <c r="J156" s="141">
        <v>43</v>
      </c>
      <c r="K156" s="63" t="s">
        <v>129</v>
      </c>
      <c r="L156" s="246" t="s">
        <v>135</v>
      </c>
      <c r="M156" s="387" t="s">
        <v>129</v>
      </c>
      <c r="N156" s="226">
        <v>0.05</v>
      </c>
      <c r="O156" s="225" t="s">
        <v>3674</v>
      </c>
    </row>
    <row r="157" spans="1:15" s="4" customFormat="1" ht="63.75" x14ac:dyDescent="0.25">
      <c r="A157" s="82">
        <v>151</v>
      </c>
      <c r="B157" s="133" t="s">
        <v>293</v>
      </c>
      <c r="C157" s="133" t="s">
        <v>508</v>
      </c>
      <c r="D157" s="133" t="s">
        <v>515</v>
      </c>
      <c r="E157" s="122" t="s">
        <v>521</v>
      </c>
      <c r="F157" s="125" t="s">
        <v>522</v>
      </c>
      <c r="G157" s="1422"/>
      <c r="H157" s="138" t="s">
        <v>125</v>
      </c>
      <c r="I157" s="133" t="s">
        <v>177</v>
      </c>
      <c r="J157" s="222" t="s">
        <v>495</v>
      </c>
      <c r="K157" s="63" t="s">
        <v>129</v>
      </c>
      <c r="L157" s="246" t="s">
        <v>126</v>
      </c>
      <c r="M157" s="387" t="s">
        <v>129</v>
      </c>
      <c r="N157" s="85">
        <v>0</v>
      </c>
      <c r="O157" s="225" t="s">
        <v>3675</v>
      </c>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129</v>
      </c>
      <c r="L158" s="246" t="s">
        <v>126</v>
      </c>
      <c r="M158" s="38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129</v>
      </c>
      <c r="L159" s="246" t="s">
        <v>126</v>
      </c>
      <c r="M159" s="387" t="s">
        <v>126</v>
      </c>
      <c r="N159" s="85">
        <v>0</v>
      </c>
      <c r="O159" s="225"/>
    </row>
    <row r="160" spans="1:15" s="4" customFormat="1" ht="63.75" x14ac:dyDescent="0.25">
      <c r="A160" s="82">
        <v>154</v>
      </c>
      <c r="B160" s="133" t="s">
        <v>293</v>
      </c>
      <c r="C160" s="133" t="s">
        <v>508</v>
      </c>
      <c r="D160" s="133" t="s">
        <v>515</v>
      </c>
      <c r="E160" s="122" t="s">
        <v>529</v>
      </c>
      <c r="F160" s="125" t="s">
        <v>530</v>
      </c>
      <c r="G160" s="1405"/>
      <c r="H160" s="138" t="s">
        <v>125</v>
      </c>
      <c r="I160" s="133" t="s">
        <v>390</v>
      </c>
      <c r="J160" s="222" t="s">
        <v>531</v>
      </c>
      <c r="K160" s="63" t="s">
        <v>129</v>
      </c>
      <c r="L160" s="246" t="s">
        <v>126</v>
      </c>
      <c r="M160" s="385" t="s">
        <v>129</v>
      </c>
      <c r="N160" s="85">
        <v>0</v>
      </c>
      <c r="O160" s="225" t="s">
        <v>3673</v>
      </c>
    </row>
    <row r="161" spans="1:15" s="4" customFormat="1" ht="127.5" x14ac:dyDescent="0.25">
      <c r="A161" s="82">
        <v>155</v>
      </c>
      <c r="B161" s="133" t="s">
        <v>293</v>
      </c>
      <c r="C161" s="133" t="s">
        <v>532</v>
      </c>
      <c r="D161" s="133" t="s">
        <v>295</v>
      </c>
      <c r="E161" s="122">
        <v>51</v>
      </c>
      <c r="F161" s="125" t="s">
        <v>533</v>
      </c>
      <c r="G161" s="140">
        <v>30</v>
      </c>
      <c r="H161" s="139">
        <v>0.1</v>
      </c>
      <c r="I161" s="133" t="s">
        <v>124</v>
      </c>
      <c r="J161" s="222">
        <v>44</v>
      </c>
      <c r="K161" s="63" t="s">
        <v>129</v>
      </c>
      <c r="L161" s="244" t="s">
        <v>126</v>
      </c>
      <c r="M161" s="385" t="s">
        <v>129</v>
      </c>
      <c r="N161" s="226">
        <v>0.1</v>
      </c>
      <c r="O161" s="225" t="s">
        <v>3676</v>
      </c>
    </row>
    <row r="162" spans="1:15" s="4" customFormat="1" ht="51" x14ac:dyDescent="0.25">
      <c r="A162" s="82">
        <v>156</v>
      </c>
      <c r="B162" s="133" t="s">
        <v>293</v>
      </c>
      <c r="C162" s="133" t="s">
        <v>532</v>
      </c>
      <c r="D162" s="133" t="s">
        <v>295</v>
      </c>
      <c r="E162" s="122" t="s">
        <v>535</v>
      </c>
      <c r="F162" s="125" t="s">
        <v>536</v>
      </c>
      <c r="G162" s="140" t="s">
        <v>125</v>
      </c>
      <c r="H162" s="138" t="s">
        <v>125</v>
      </c>
      <c r="I162" s="133" t="s">
        <v>166</v>
      </c>
      <c r="J162" s="222" t="s">
        <v>125</v>
      </c>
      <c r="K162" s="48" t="s">
        <v>3677</v>
      </c>
      <c r="L162" s="223" t="s">
        <v>125</v>
      </c>
      <c r="M162" s="108" t="s">
        <v>3678</v>
      </c>
      <c r="N162" s="85">
        <v>0</v>
      </c>
      <c r="O162" s="225" t="s">
        <v>3679</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4" t="s">
        <v>129</v>
      </c>
      <c r="M163" s="38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387" t="s">
        <v>129</v>
      </c>
      <c r="N164" s="226">
        <v>0.1</v>
      </c>
      <c r="O164" s="225" t="s">
        <v>3680</v>
      </c>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387" t="s">
        <v>129</v>
      </c>
      <c r="N165" s="226">
        <v>0.25</v>
      </c>
      <c r="O165" s="225" t="s">
        <v>3681</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129</v>
      </c>
      <c r="L166" s="246" t="s">
        <v>129</v>
      </c>
      <c r="M166" s="387" t="s">
        <v>129</v>
      </c>
      <c r="N166" s="226">
        <v>0.1</v>
      </c>
      <c r="O166" s="225" t="s">
        <v>3682</v>
      </c>
    </row>
    <row r="167" spans="1:15" s="4" customFormat="1" ht="51" x14ac:dyDescent="0.25">
      <c r="A167" s="82">
        <v>161</v>
      </c>
      <c r="B167" s="133" t="s">
        <v>293</v>
      </c>
      <c r="C167" s="133" t="s">
        <v>542</v>
      </c>
      <c r="D167" s="133" t="s">
        <v>295</v>
      </c>
      <c r="E167" s="122">
        <v>55</v>
      </c>
      <c r="F167" s="125" t="s">
        <v>543</v>
      </c>
      <c r="G167" s="140">
        <v>34</v>
      </c>
      <c r="H167" s="139">
        <v>0.1</v>
      </c>
      <c r="I167" s="133" t="s">
        <v>124</v>
      </c>
      <c r="J167" s="141">
        <v>47</v>
      </c>
      <c r="K167" s="63" t="s">
        <v>129</v>
      </c>
      <c r="L167" s="244" t="s">
        <v>126</v>
      </c>
      <c r="M167" s="385" t="s">
        <v>129</v>
      </c>
      <c r="N167" s="226">
        <v>0.1</v>
      </c>
      <c r="O167" s="225" t="s">
        <v>3683</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3684</v>
      </c>
      <c r="L168" s="223" t="s">
        <v>125</v>
      </c>
      <c r="M168" s="108" t="s">
        <v>3684</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129</v>
      </c>
      <c r="L169" s="246" t="s">
        <v>126</v>
      </c>
      <c r="M169" s="38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38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38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38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38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38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38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38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387" t="s">
        <v>129</v>
      </c>
      <c r="N177" s="229">
        <v>0</v>
      </c>
      <c r="O177" s="230" t="s">
        <v>562</v>
      </c>
    </row>
    <row r="178" spans="1:15" s="4" customFormat="1" ht="51"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244" t="s">
        <v>126</v>
      </c>
      <c r="M178" s="385" t="s">
        <v>129</v>
      </c>
      <c r="N178" s="226">
        <v>0.15</v>
      </c>
      <c r="O178" s="225" t="s">
        <v>3685</v>
      </c>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244" t="s">
        <v>129</v>
      </c>
      <c r="M179" s="38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126</v>
      </c>
      <c r="L180" s="246" t="s">
        <v>135</v>
      </c>
      <c r="M180" s="387" t="s">
        <v>129</v>
      </c>
      <c r="N180" s="226">
        <v>0.1</v>
      </c>
      <c r="O180" s="225" t="s">
        <v>3686</v>
      </c>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246" t="s">
        <v>126</v>
      </c>
      <c r="M181" s="387" t="s">
        <v>126</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126</v>
      </c>
      <c r="L182" s="246" t="s">
        <v>126</v>
      </c>
      <c r="M182" s="38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126</v>
      </c>
      <c r="L183" s="246" t="s">
        <v>126</v>
      </c>
      <c r="M183" s="387" t="s">
        <v>126</v>
      </c>
      <c r="N183" s="85">
        <v>0</v>
      </c>
      <c r="O183" s="225"/>
    </row>
    <row r="184" spans="1:15" s="4" customFormat="1" ht="51" x14ac:dyDescent="0.25">
      <c r="A184" s="82">
        <v>178</v>
      </c>
      <c r="B184" s="133" t="s">
        <v>293</v>
      </c>
      <c r="C184" s="133" t="s">
        <v>542</v>
      </c>
      <c r="D184" s="133" t="s">
        <v>515</v>
      </c>
      <c r="E184" s="122">
        <v>60</v>
      </c>
      <c r="F184" s="125" t="s">
        <v>576</v>
      </c>
      <c r="G184" s="140">
        <v>39</v>
      </c>
      <c r="H184" s="152">
        <v>0.1</v>
      </c>
      <c r="I184" s="133" t="s">
        <v>124</v>
      </c>
      <c r="J184" s="222">
        <v>51</v>
      </c>
      <c r="K184" s="63" t="s">
        <v>129</v>
      </c>
      <c r="L184" s="244" t="s">
        <v>129</v>
      </c>
      <c r="M184" s="385" t="s">
        <v>129</v>
      </c>
      <c r="N184" s="226">
        <v>0.1</v>
      </c>
      <c r="O184" s="225" t="s">
        <v>3687</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row>
    <row r="186" spans="1:15" s="4" customFormat="1" ht="76.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4" t="s">
        <v>129</v>
      </c>
      <c r="M186" s="385" t="s">
        <v>129</v>
      </c>
      <c r="N186" s="661">
        <v>0.125</v>
      </c>
      <c r="O186" s="225" t="s">
        <v>3688</v>
      </c>
    </row>
    <row r="187" spans="1:15" s="4" customFormat="1" ht="89.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385" t="s">
        <v>129</v>
      </c>
      <c r="N187" s="661">
        <v>0.125</v>
      </c>
      <c r="O187" s="225" t="s">
        <v>3689</v>
      </c>
    </row>
    <row r="188" spans="1:15" s="4" customFormat="1" ht="178.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385" t="s">
        <v>129</v>
      </c>
      <c r="N188" s="661">
        <v>0.125</v>
      </c>
      <c r="O188" s="225" t="s">
        <v>3690</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385" t="s">
        <v>129</v>
      </c>
      <c r="N189" s="661">
        <v>0.125</v>
      </c>
      <c r="O189" s="108" t="s">
        <v>3691</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385" t="s">
        <v>129</v>
      </c>
      <c r="N190" s="661">
        <v>0.125</v>
      </c>
      <c r="O190" s="268" t="s">
        <v>3692</v>
      </c>
    </row>
    <row r="191" spans="1:15" s="4" customFormat="1" ht="114.7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4" t="s">
        <v>129</v>
      </c>
      <c r="M191" s="385" t="s">
        <v>129</v>
      </c>
      <c r="N191" s="661">
        <v>0.125</v>
      </c>
      <c r="O191" s="225" t="s">
        <v>3693</v>
      </c>
    </row>
    <row r="192" spans="1:15" s="4" customFormat="1" ht="140.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4" t="s">
        <v>129</v>
      </c>
      <c r="M192" s="385" t="s">
        <v>129</v>
      </c>
      <c r="N192" s="661">
        <v>0.125</v>
      </c>
      <c r="O192" s="225" t="s">
        <v>3694</v>
      </c>
    </row>
    <row r="193" spans="1:15" s="4" customFormat="1" ht="127.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4" t="s">
        <v>129</v>
      </c>
      <c r="M193" s="385" t="s">
        <v>129</v>
      </c>
      <c r="N193" s="661">
        <v>0.125</v>
      </c>
      <c r="O193" s="225" t="s">
        <v>3695</v>
      </c>
    </row>
    <row r="194" spans="1:15" s="4" customFormat="1" ht="178.5" x14ac:dyDescent="0.25">
      <c r="A194" s="82">
        <v>188</v>
      </c>
      <c r="B194" s="133" t="s">
        <v>601</v>
      </c>
      <c r="C194" s="133" t="s">
        <v>602</v>
      </c>
      <c r="D194" s="133" t="s">
        <v>603</v>
      </c>
      <c r="E194" s="122">
        <v>62</v>
      </c>
      <c r="F194" s="125" t="s">
        <v>604</v>
      </c>
      <c r="G194" s="140">
        <v>41</v>
      </c>
      <c r="H194" s="139">
        <v>0.1</v>
      </c>
      <c r="I194" s="133" t="s">
        <v>124</v>
      </c>
      <c r="J194" s="222">
        <v>53</v>
      </c>
      <c r="K194" s="63" t="s">
        <v>129</v>
      </c>
      <c r="L194" s="244" t="s">
        <v>129</v>
      </c>
      <c r="M194" s="127" t="s">
        <v>129</v>
      </c>
      <c r="N194" s="226">
        <v>0.1</v>
      </c>
      <c r="O194" s="225" t="s">
        <v>3696</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3697</v>
      </c>
      <c r="L195" s="223" t="s">
        <v>125</v>
      </c>
      <c r="M195" s="108" t="s">
        <v>3697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129</v>
      </c>
      <c r="L196" s="223" t="s">
        <v>125</v>
      </c>
      <c r="M196" s="387" t="s">
        <v>129</v>
      </c>
      <c r="N196" s="85">
        <v>0</v>
      </c>
      <c r="O196" s="225" t="s">
        <v>3698</v>
      </c>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38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38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38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38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387" t="s">
        <v>129</v>
      </c>
      <c r="N201" s="661">
        <v>2.86E-2</v>
      </c>
      <c r="O201" s="225" t="s">
        <v>3699</v>
      </c>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38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38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38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38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38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38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38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38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38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385" t="s">
        <v>1571</v>
      </c>
      <c r="N212" s="85">
        <v>0</v>
      </c>
      <c r="O212" s="225" t="s">
        <v>3700</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8" t="s">
        <v>126</v>
      </c>
      <c r="M213" s="127" t="s">
        <v>126</v>
      </c>
      <c r="N213" s="229">
        <v>0</v>
      </c>
      <c r="O213" s="230" t="s">
        <v>3701</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8" t="s">
        <v>126</v>
      </c>
      <c r="M214" s="127"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8" t="s">
        <v>126</v>
      </c>
      <c r="M215" s="127"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8" t="s">
        <v>126</v>
      </c>
      <c r="M216" s="127" t="s">
        <v>126</v>
      </c>
      <c r="N216" s="85">
        <v>0</v>
      </c>
      <c r="O216" s="225"/>
    </row>
    <row r="217" spans="1:15" s="4" customFormat="1" ht="63.75" x14ac:dyDescent="0.25">
      <c r="A217" s="82">
        <v>211</v>
      </c>
      <c r="B217" s="133" t="s">
        <v>601</v>
      </c>
      <c r="C217" s="133" t="s">
        <v>644</v>
      </c>
      <c r="D217" s="133" t="s">
        <v>644</v>
      </c>
      <c r="E217" s="122">
        <v>66</v>
      </c>
      <c r="F217" s="125" t="s">
        <v>655</v>
      </c>
      <c r="G217" s="140" t="s">
        <v>125</v>
      </c>
      <c r="H217" s="138" t="s">
        <v>125</v>
      </c>
      <c r="I217" s="133" t="s">
        <v>124</v>
      </c>
      <c r="J217" s="222" t="s">
        <v>125</v>
      </c>
      <c r="K217" s="59" t="s">
        <v>125</v>
      </c>
      <c r="L217" s="223" t="s">
        <v>125</v>
      </c>
      <c r="M217" s="385" t="s">
        <v>129</v>
      </c>
      <c r="N217" s="85">
        <v>0</v>
      </c>
      <c r="O217" s="225" t="s">
        <v>3702</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385" t="s">
        <v>129</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385"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38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385" t="s">
        <v>126</v>
      </c>
      <c r="N221" s="85">
        <v>0</v>
      </c>
      <c r="O221" s="225"/>
    </row>
    <row r="222" spans="1:15" s="4" customFormat="1" ht="127.5"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443" t="s">
        <v>126</v>
      </c>
      <c r="M222" s="133" t="s">
        <v>3703</v>
      </c>
      <c r="N222" s="85">
        <v>0</v>
      </c>
      <c r="O222" s="225" t="s">
        <v>3704</v>
      </c>
    </row>
    <row r="223" spans="1:15" s="4" customFormat="1" ht="102"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129</v>
      </c>
      <c r="M223" s="385" t="s">
        <v>126</v>
      </c>
      <c r="N223" s="433">
        <v>0</v>
      </c>
      <c r="O223" s="225" t="s">
        <v>3705</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129</v>
      </c>
      <c r="M224" s="385" t="s">
        <v>126</v>
      </c>
      <c r="N224" s="433">
        <v>0</v>
      </c>
      <c r="O224" s="225" t="s">
        <v>3706</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385" t="s">
        <v>126</v>
      </c>
      <c r="N225" s="433">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385"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385"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38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2191</v>
      </c>
      <c r="L229" s="261">
        <v>1390</v>
      </c>
      <c r="M229" s="362">
        <v>1390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1589.76</v>
      </c>
      <c r="L230" s="235">
        <v>2154</v>
      </c>
      <c r="M230" s="362">
        <v>2154</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385" t="s">
        <v>129</v>
      </c>
      <c r="N231" s="85">
        <v>0</v>
      </c>
      <c r="O231" s="225" t="s">
        <v>3707</v>
      </c>
    </row>
    <row r="232" spans="1:15" s="4" customFormat="1" ht="63.7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244" t="s">
        <v>129</v>
      </c>
      <c r="M232" s="385" t="s">
        <v>129</v>
      </c>
      <c r="N232" s="85">
        <v>0</v>
      </c>
      <c r="O232" s="225" t="s">
        <v>3708</v>
      </c>
    </row>
    <row r="233" spans="1:15" s="4" customFormat="1" ht="63.7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244" t="s">
        <v>129</v>
      </c>
      <c r="M233" s="385" t="s">
        <v>129</v>
      </c>
      <c r="N233" s="85">
        <v>0</v>
      </c>
      <c r="O233" s="230" t="s">
        <v>3709</v>
      </c>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126</v>
      </c>
      <c r="M234" s="38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385" t="s">
        <v>135</v>
      </c>
      <c r="N235" s="85">
        <v>0</v>
      </c>
      <c r="O235" s="225" t="s">
        <v>3710</v>
      </c>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129</v>
      </c>
      <c r="M236" s="385"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129</v>
      </c>
      <c r="M237" s="38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385" t="s">
        <v>129</v>
      </c>
      <c r="N238" s="85">
        <v>0</v>
      </c>
      <c r="O238" s="225" t="s">
        <v>3711</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385" t="s">
        <v>129</v>
      </c>
      <c r="N239" s="85">
        <v>0</v>
      </c>
      <c r="O239" s="225" t="s">
        <v>3712</v>
      </c>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38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38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38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385" t="s">
        <v>129</v>
      </c>
      <c r="N243" s="85">
        <v>0</v>
      </c>
      <c r="O243" s="225" t="s">
        <v>3713</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385" t="s">
        <v>129</v>
      </c>
      <c r="N244" s="85">
        <v>0</v>
      </c>
      <c r="O244" s="225" t="s">
        <v>3714</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38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385"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38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385"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385" t="s">
        <v>126</v>
      </c>
      <c r="N249" s="85">
        <v>0</v>
      </c>
      <c r="O249" s="225"/>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385" t="s">
        <v>126</v>
      </c>
      <c r="N250" s="226">
        <v>0</v>
      </c>
      <c r="O250" s="44" t="s">
        <v>2387</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244" t="s">
        <v>126</v>
      </c>
      <c r="M251" s="385"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244" t="s">
        <v>126</v>
      </c>
      <c r="M252" s="38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244" t="s">
        <v>126</v>
      </c>
      <c r="M253" s="38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244" t="s">
        <v>126</v>
      </c>
      <c r="M254" s="38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244" t="s">
        <v>126</v>
      </c>
      <c r="M255" s="385" t="s">
        <v>129</v>
      </c>
      <c r="N255" s="226">
        <v>0.1</v>
      </c>
      <c r="O255" s="225" t="s">
        <v>3715</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385" t="s">
        <v>129</v>
      </c>
      <c r="N256" s="226">
        <v>0.1</v>
      </c>
      <c r="O256" s="225" t="s">
        <v>3716</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385" t="s">
        <v>129</v>
      </c>
      <c r="N257" s="226">
        <v>0.1</v>
      </c>
      <c r="O257" s="225" t="s">
        <v>3717</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0.45</v>
      </c>
      <c r="L258" s="579">
        <v>0.125</v>
      </c>
      <c r="M258" s="654">
        <v>0.125</v>
      </c>
      <c r="N258" s="256">
        <v>0.2</v>
      </c>
      <c r="O258" s="225" t="s">
        <v>3718</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114</v>
      </c>
      <c r="M259" s="362">
        <v>114</v>
      </c>
      <c r="N259" s="85">
        <v>0</v>
      </c>
      <c r="O259" s="225" t="s">
        <v>3719</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177</v>
      </c>
      <c r="L260" s="242">
        <v>191</v>
      </c>
      <c r="M260" s="645">
        <v>191</v>
      </c>
      <c r="N260" s="85">
        <v>0</v>
      </c>
      <c r="O260" s="225" t="s">
        <v>3720</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38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385" t="s">
        <v>129</v>
      </c>
      <c r="N262" s="1535">
        <v>0.3</v>
      </c>
      <c r="O262" s="225" t="s">
        <v>3721</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244" t="s">
        <v>129</v>
      </c>
      <c r="M263" s="385" t="s">
        <v>129</v>
      </c>
      <c r="N263" s="1536"/>
      <c r="O263" s="225" t="s">
        <v>3722</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129</v>
      </c>
      <c r="L264" s="244" t="s">
        <v>129</v>
      </c>
      <c r="M264" s="385" t="s">
        <v>129</v>
      </c>
      <c r="N264" s="1535">
        <v>0.3</v>
      </c>
      <c r="O264" s="225" t="s">
        <v>3723</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126</v>
      </c>
      <c r="L265" s="244" t="s">
        <v>129</v>
      </c>
      <c r="M265" s="385" t="s">
        <v>129</v>
      </c>
      <c r="N265" s="1536"/>
      <c r="O265" s="225" t="s">
        <v>3724</v>
      </c>
    </row>
    <row r="271" spans="1:15" x14ac:dyDescent="0.25">
      <c r="N271"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38A3AACF-8581-4A04-812D-D35283CE29AE}">
      <formula1>"0%,20%"</formula1>
    </dataValidation>
    <dataValidation type="list" allowBlank="1" showInputMessage="1" showErrorMessage="1" sqref="N131" xr:uid="{E7E56272-D9B6-40F1-A798-019E08D01D86}">
      <formula1>"0%,30%"</formula1>
    </dataValidation>
    <dataValidation type="list" allowBlank="1" showInputMessage="1" showErrorMessage="1" sqref="N100" xr:uid="{D44DEA7E-0743-4868-B9D6-A838307D9AFC}">
      <formula1>"0%,20%,39%,50%"</formula1>
    </dataValidation>
    <dataValidation type="whole" allowBlank="1" showInputMessage="1" showErrorMessage="1" sqref="I130 L231 K114:M114 L185:M185 L235:M235 M197 L261:M261 K130:M130 K20 K67:K68 K102 K156 K259:K260 K134 K74:K76 K80 K145 K43 M102" xr:uid="{42D9DAE5-EEE0-4FA8-B83A-577E741CFA49}">
      <formula1>0</formula1>
      <formula2>10000000</formula2>
    </dataValidation>
    <dataValidation type="list" allowBlank="1" showInputMessage="1" showErrorMessage="1" sqref="L178:M179 L94:M97 K135:K138 K114:M114 K45:K56 K147:K149 K223 K157:K160 K152:K155 K98:K101 K232:K234 K218:K221 K244:K249 K94 K163:K166 K103:K112" xr:uid="{140D3914-3981-4B51-B2BE-D7D90B9A8278}">
      <formula1>"SI,NO,NO APLICA"</formula1>
    </dataValidation>
    <dataValidation type="list" allowBlank="1" showInputMessage="1" showErrorMessage="1" sqref="I129 M11:M16 M7:M9 K161:M161 K184:M184 L236:L238 K167:M167 K150:M150 K69:M69 K144:M144 L45:M55 K262:M265 K236:K242 M18:M19 L163:M163 K57:M57 K65:M65 K129:M129 K21:M21 L223:L224 M217 L256:M257 M23:M24 M236:M244 L87:M92 M231 K186:M194 K231 K7:K9 K63 K18:K19 K59 K66 K71 K73 K250:K257 K213:K216 K14:K16 K87:K88 K23:K24 K224 K11:K12 M223:M225" xr:uid="{4FD0C5FD-138F-442A-8154-1E9DB0885DA2}">
      <formula1>"SI,NO"</formula1>
    </dataValidation>
    <dataValidation type="list" allowBlank="1" showInputMessage="1" showErrorMessage="1" sqref="M154:M155 L98:M98 L101 L135:L139 M134:M139 M100:M101 L99 M159:M160 L103:M113" xr:uid="{AE1EB348-4091-46CB-B2ED-F1369A5D1ED2}">
      <formula1>"SI,NO,NO APLICA,VACIO"</formula1>
    </dataValidation>
    <dataValidation type="list" allowBlank="1" showInputMessage="1" showErrorMessage="1" sqref="L36:L37 M226:M228 L250:L255 L63:M63 M156:M158 M25:M33 M198:M211 M140 L169:M169 M59 M218:M221 M73 L166 M66 L152:M153 M196 L181:M183 L232:M234 M170:M177 M71 M99 L154:L155 M35:M37 L157:L160 M164:M166 L213:M216 L39:M41 L147:M149 M245:M255 M180" xr:uid="{36C29BE0-00E8-426E-A73B-348FCDAD5021}">
      <formula1>"SI,NO,VACIO"</formula1>
    </dataValidation>
  </dataValidations>
  <hyperlinks>
    <hyperlink ref="O35" r:id="rId1" xr:uid="{F428BAFC-033C-41DB-B256-22D92AB18B0A}"/>
    <hyperlink ref="O66" r:id="rId2" xr:uid="{A3F0FC9B-6938-49D3-A417-E44D15E350CB}"/>
    <hyperlink ref="O140" r:id="rId3" xr:uid="{383E25A5-9CC0-414F-B60F-473E39A9FB6C}"/>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theme="0"/>
  </sheetPr>
  <dimension ref="A1:V92"/>
  <sheetViews>
    <sheetView showGridLines="0" topLeftCell="K1" zoomScale="87" zoomScaleNormal="87"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0.92999999999999994</v>
      </c>
      <c r="E2" s="1446" t="s">
        <v>775</v>
      </c>
      <c r="F2" s="1443" t="s">
        <v>121</v>
      </c>
      <c r="G2" s="1503">
        <v>0.3</v>
      </c>
      <c r="H2" s="1506">
        <f>+M6</f>
        <v>1</v>
      </c>
      <c r="I2" s="1499">
        <f>+O6</f>
        <v>1</v>
      </c>
      <c r="J2" s="1499">
        <f>+I2/H2</f>
        <v>1</v>
      </c>
      <c r="K2" s="25" t="s">
        <v>776</v>
      </c>
      <c r="L2" s="25" t="s">
        <v>777</v>
      </c>
      <c r="M2" s="159">
        <v>0.4</v>
      </c>
      <c r="N2" s="160">
        <f>+M2*G2*C2</f>
        <v>3.5999999999999997E-2</v>
      </c>
      <c r="O2" s="161">
        <f>+'1034 IDPC Ver.'!N7</f>
        <v>0.4</v>
      </c>
      <c r="Q2" s="301" t="s">
        <v>778</v>
      </c>
      <c r="R2" s="302" t="s">
        <v>1588</v>
      </c>
      <c r="S2" s="302" t="s">
        <v>1589</v>
      </c>
      <c r="T2" s="302" t="s">
        <v>1590</v>
      </c>
      <c r="U2" s="302" t="s">
        <v>1590</v>
      </c>
      <c r="V2" s="302" t="s">
        <v>1588</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+'1034 IDPC Ver.'!N11</f>
        <v>0.4</v>
      </c>
      <c r="Q3" s="301" t="s">
        <v>786</v>
      </c>
      <c r="R3" s="302" t="s">
        <v>1594</v>
      </c>
      <c r="S3" s="302" t="s">
        <v>3725</v>
      </c>
      <c r="T3" s="302" t="s">
        <v>2212</v>
      </c>
      <c r="U3" s="302" t="s">
        <v>1594</v>
      </c>
      <c r="V3" s="302" t="s">
        <v>3726</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+'1034 IDPC Ver.'!N17</f>
        <v>0.05</v>
      </c>
      <c r="Q4" s="301" t="s">
        <v>791</v>
      </c>
      <c r="R4" s="302" t="s">
        <v>2216</v>
      </c>
      <c r="S4" s="302" t="s">
        <v>2523</v>
      </c>
      <c r="T4" s="302" t="s">
        <v>1327</v>
      </c>
      <c r="U4" s="302" t="s">
        <v>1327</v>
      </c>
      <c r="V4" s="302" t="s">
        <v>3155</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+'1034 IDPC Ver.'!N20</f>
        <v>0.15</v>
      </c>
      <c r="Q5" s="301" t="s">
        <v>799</v>
      </c>
      <c r="R5" s="301">
        <v>0.41</v>
      </c>
      <c r="S5" s="301">
        <v>0.45</v>
      </c>
      <c r="T5" s="301">
        <v>0.75</v>
      </c>
      <c r="U5" s="301">
        <v>0.83</v>
      </c>
      <c r="V5" s="301">
        <f>+D91</f>
        <v>0.86760759595959591</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+'1034 IDPC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+'1034 IDPC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+'1034 IDPC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+'1034 IDPC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+'1034 IDPC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+'1034 IDPC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+'1034 IDPC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+'1034 IDPC Ver.'!N63</f>
        <v>0.3</v>
      </c>
    </row>
    <row r="16" spans="1:22" ht="30" customHeight="1"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0.89</v>
      </c>
      <c r="E17" s="1440" t="s">
        <v>821</v>
      </c>
      <c r="F17" s="1443" t="s">
        <v>294</v>
      </c>
      <c r="G17" s="1503">
        <v>0.15</v>
      </c>
      <c r="H17" s="1506">
        <f>+M20</f>
        <v>1</v>
      </c>
      <c r="I17" s="1509">
        <f>+O20</f>
        <v>0.62222222222222223</v>
      </c>
      <c r="J17" s="1512">
        <f>+I17/H17</f>
        <v>0.62222222222222223</v>
      </c>
      <c r="K17" s="25" t="s">
        <v>822</v>
      </c>
      <c r="L17" s="25" t="s">
        <v>804</v>
      </c>
      <c r="M17" s="167">
        <v>0.1</v>
      </c>
      <c r="N17" s="168">
        <f>+M17*G17*C17</f>
        <v>8.2500000000000004E-3</v>
      </c>
      <c r="O17" s="169">
        <f>+'1034 IDPC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+'1034 IDPC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+'1034 IDPC Ver.'!N68</f>
        <v>0.47222222222222221</v>
      </c>
    </row>
    <row r="20" spans="1:15" ht="26.25" customHeight="1" thickBot="1" x14ac:dyDescent="0.3">
      <c r="A20" s="1441"/>
      <c r="B20" s="1452"/>
      <c r="C20" s="1455"/>
      <c r="D20" s="1458"/>
      <c r="E20" s="1442"/>
      <c r="F20" s="1445"/>
      <c r="G20" s="1505"/>
      <c r="H20" s="1508"/>
      <c r="I20" s="1511"/>
      <c r="J20" s="1514"/>
      <c r="K20" s="97" t="s">
        <v>800</v>
      </c>
      <c r="L20" s="98">
        <f>+O20/M20</f>
        <v>0.62222222222222223</v>
      </c>
      <c r="M20" s="99">
        <f>SUM(M17:M19)</f>
        <v>1</v>
      </c>
      <c r="N20" s="100">
        <f>SUM(N17:N19)</f>
        <v>8.2500000000000004E-2</v>
      </c>
      <c r="O20" s="174">
        <f>+O17+O18+O19</f>
        <v>0.62222222222222223</v>
      </c>
    </row>
    <row r="21" spans="1:15" ht="1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+'1034 IDPC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+'1034 IDPC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+'1034 IDPC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+'1034 IDPC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26.25" customHeight="1"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4" x14ac:dyDescent="0.25">
      <c r="A27" s="1441"/>
      <c r="B27" s="1452"/>
      <c r="C27" s="1455"/>
      <c r="D27" s="1458"/>
      <c r="E27" s="1440" t="s">
        <v>838</v>
      </c>
      <c r="F27" s="1443" t="s">
        <v>839</v>
      </c>
      <c r="G27" s="1503">
        <v>0.2</v>
      </c>
      <c r="H27" s="1506">
        <f>+M30</f>
        <v>1</v>
      </c>
      <c r="I27" s="1499">
        <f>+O30</f>
        <v>0.73333333333333339</v>
      </c>
      <c r="J27" s="1499">
        <f>+I27/H27</f>
        <v>0.73333333333333339</v>
      </c>
      <c r="K27" s="28" t="s">
        <v>840</v>
      </c>
      <c r="L27" s="28" t="s">
        <v>841</v>
      </c>
      <c r="M27" s="179">
        <v>0.1</v>
      </c>
      <c r="N27" s="180">
        <f>+M27*G$27*C$17</f>
        <v>1.1000000000000003E-2</v>
      </c>
      <c r="O27" s="177">
        <f>+'1034 IDPC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+'1034 IDPC Ver.'!N130</f>
        <v>0.33333333333333331</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+'1034 IDPC Ver.'!N131</f>
        <v>0.3</v>
      </c>
    </row>
    <row r="30" spans="1:15" ht="26.25" customHeight="1" thickBot="1" x14ac:dyDescent="0.3">
      <c r="A30" s="1441"/>
      <c r="B30" s="1452"/>
      <c r="C30" s="1455"/>
      <c r="D30" s="1458"/>
      <c r="E30" s="1442"/>
      <c r="F30" s="1445"/>
      <c r="G30" s="1505"/>
      <c r="H30" s="1508"/>
      <c r="I30" s="1501"/>
      <c r="J30" s="1502"/>
      <c r="K30" s="97" t="s">
        <v>800</v>
      </c>
      <c r="L30" s="98">
        <f>+O30/M30</f>
        <v>0.73333333333333339</v>
      </c>
      <c r="M30" s="99">
        <f>SUM(M27:M29)</f>
        <v>1</v>
      </c>
      <c r="N30" s="100">
        <f>SUM(N27:N29)</f>
        <v>0.11000000000000001</v>
      </c>
      <c r="O30" s="174">
        <f>+O27+O28+O29</f>
        <v>0.73333333333333339</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+'1034 IDPC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+'1034 IDPC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+'1034 IDPC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+'1034 IDPC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+'1034 IDPC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+'1034 IDPC Ver.'!N156</f>
        <v>0.05</v>
      </c>
    </row>
    <row r="37" spans="1:15" ht="33.75" customHeight="1"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+'1034 IDPC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+'1034 IDPC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+'1034 IDPC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+'1034 IDPC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+'1034 IDPC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+'1034 IDPC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+'1034 IDPC Ver.'!N255</f>
        <v>0.1</v>
      </c>
    </row>
    <row r="45" spans="1:15" ht="33.7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+'1034 IDPC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+'1034 IDPC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+'1034 IDPC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+'1034 IDPC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+'1034 IDPC Ver.'!N179</f>
        <v>0.15</v>
      </c>
    </row>
    <row r="51" spans="1:15" x14ac:dyDescent="0.25">
      <c r="A51" s="1441"/>
      <c r="B51" s="1452"/>
      <c r="C51" s="1455"/>
      <c r="D51" s="1458"/>
      <c r="E51" s="1441"/>
      <c r="F51" s="1444"/>
      <c r="G51" s="1504"/>
      <c r="H51" s="1523"/>
      <c r="I51" s="1510"/>
      <c r="J51" s="1510"/>
      <c r="K51" s="26" t="s">
        <v>883</v>
      </c>
      <c r="L51" s="26" t="s">
        <v>886</v>
      </c>
      <c r="M51" s="20">
        <v>0.1</v>
      </c>
      <c r="N51" s="176">
        <f>+(M51/H46)*G$46*C$17</f>
        <v>1.1000000000000003E-2</v>
      </c>
      <c r="O51" s="170">
        <f>+'1034 IDPC Ver.'!N180</f>
        <v>0.1</v>
      </c>
    </row>
    <row r="52" spans="1:15" ht="15.75" thickBot="1" x14ac:dyDescent="0.3">
      <c r="A52" s="1441"/>
      <c r="B52" s="1452"/>
      <c r="C52" s="1455"/>
      <c r="D52" s="1458"/>
      <c r="E52" s="1441"/>
      <c r="F52" s="1444"/>
      <c r="G52" s="1504"/>
      <c r="H52" s="1523"/>
      <c r="I52" s="1510"/>
      <c r="J52" s="1510"/>
      <c r="K52" s="101" t="s">
        <v>885</v>
      </c>
      <c r="L52" s="101" t="s">
        <v>888</v>
      </c>
      <c r="M52" s="164">
        <v>0.1</v>
      </c>
      <c r="N52" s="176">
        <f>+(M52/H46)*G$46*C$17</f>
        <v>1.1000000000000003E-2</v>
      </c>
      <c r="O52" s="173">
        <f>+'1034 IDPC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+'1034 IDPC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+'1034 IDPC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+'1034 IDPC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+'1034 IDPC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+'1034 IDPC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+'1034 IDPC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+'1034 IDPC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+'1034 IDPC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0.49107595959595962</v>
      </c>
      <c r="E63" s="1492" t="s">
        <v>133</v>
      </c>
      <c r="F63" s="1443" t="s">
        <v>900</v>
      </c>
      <c r="G63" s="1503">
        <v>0.3</v>
      </c>
      <c r="H63" s="1516">
        <f>+M81</f>
        <v>1</v>
      </c>
      <c r="I63" s="1528">
        <f>+O81</f>
        <v>0.27160000000000006</v>
      </c>
      <c r="J63" s="1519">
        <f>+I63/H63</f>
        <v>0.27160000000000006</v>
      </c>
      <c r="K63" s="28" t="s">
        <v>136</v>
      </c>
      <c r="L63" s="28" t="s">
        <v>804</v>
      </c>
      <c r="M63" s="179">
        <v>0.1</v>
      </c>
      <c r="N63" s="176">
        <f>+M63*G$63*C$63</f>
        <v>3.0000000000000001E-3</v>
      </c>
      <c r="O63" s="177">
        <f>+'1034 IDPC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+'1034 IDPC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+'1034 IDPC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+'1034 IDPC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+'1034 IDPC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+'1034 IDPC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+'1034 IDPC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+'1034 IDPC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+'1034 IDPC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+'1034 IDPC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+'1034 IDPC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+'1034 IDPC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+'1034 IDPC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+'1034 IDPC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+'1034 IDPC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+'1034 IDPC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+'1034 IDPC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+'1034 IDPC Ver.'!N223</f>
        <v>0</v>
      </c>
    </row>
    <row r="81" spans="1:15" ht="30" customHeight="1" thickBot="1" x14ac:dyDescent="0.3">
      <c r="A81" s="1441"/>
      <c r="B81" s="1452"/>
      <c r="C81" s="1455"/>
      <c r="D81" s="1490"/>
      <c r="E81" s="1494"/>
      <c r="F81" s="1445"/>
      <c r="G81" s="1505"/>
      <c r="H81" s="1518"/>
      <c r="I81" s="1533"/>
      <c r="J81" s="1531"/>
      <c r="K81" s="97" t="s">
        <v>800</v>
      </c>
      <c r="L81" s="98">
        <f>+O81/M81</f>
        <v>0.27160000000000006</v>
      </c>
      <c r="M81" s="99">
        <f>SUM(M63:M80)</f>
        <v>1</v>
      </c>
      <c r="N81" s="100">
        <f>SUM(N63:N80)</f>
        <v>0.03</v>
      </c>
      <c r="O81" s="174">
        <f>SUM(O63+O64+O65+O66+O67+O68+O69+O70+O71+O72+O73+O74+O75+O76+O77+O78+O79+O80)</f>
        <v>0.27160000000000006</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+'1034 IDPC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+'1034 IDPC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+'1034 IDPC Ver.'!N258</f>
        <v>0.2</v>
      </c>
    </row>
    <row r="88" spans="1:15" ht="29.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+'1034 IDPC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+'1034 IDPC Ver.'!N264</f>
        <v>0.3</v>
      </c>
    </row>
    <row r="91" spans="1:15" x14ac:dyDescent="0.25">
      <c r="C91" s="199">
        <v>2022</v>
      </c>
      <c r="D91" s="200">
        <f>+(C2*D2)+(C17*D17)+(C63*D63)+(C85*D85)</f>
        <v>0.86760759595959591</v>
      </c>
      <c r="M91" s="201"/>
      <c r="N91" s="200">
        <f>+N6+N11+N16+N20+N26+N30+N37+N45+N53+N62+N81+N82+N83+N84+N88+N89+N90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V91"/>
  <sheetViews>
    <sheetView showGridLines="0" topLeftCell="I1" zoomScale="66" zoomScaleNormal="66"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ustomWidth="1"/>
    <col min="6" max="6" width="35.85546875" style="198" customWidth="1"/>
    <col min="7" max="7" width="13.42578125" style="198" customWidth="1"/>
    <col min="8" max="8" width="13.140625" style="198" bestFit="1" customWidth="1"/>
    <col min="9" max="9" width="18.42578125" style="198" customWidth="1"/>
    <col min="10" max="10" width="19.140625" style="198" customWidth="1"/>
    <col min="11" max="11" width="27.28515625" style="198" customWidth="1"/>
    <col min="12" max="12" width="27.5703125" style="198" bestFit="1" customWidth="1"/>
    <col min="13" max="14" width="11.42578125" style="198"/>
    <col min="15" max="15" width="13.5703125" style="198" bestFit="1" customWidth="1"/>
    <col min="16" max="16" width="11.42578125" style="24"/>
    <col min="17" max="17" width="42.5703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+'1003 Sec.Gen.Ver.'!N7</f>
        <v>0.4</v>
      </c>
      <c r="Q2" s="301" t="s">
        <v>778</v>
      </c>
      <c r="R2" s="119" t="s">
        <v>1069</v>
      </c>
      <c r="S2" s="119" t="s">
        <v>1069</v>
      </c>
      <c r="T2" s="119" t="s">
        <v>1070</v>
      </c>
      <c r="U2" s="119" t="s">
        <v>1071</v>
      </c>
      <c r="V2" s="119" t="s">
        <v>1072</v>
      </c>
    </row>
    <row r="3" spans="1:22" x14ac:dyDescent="0.25">
      <c r="A3" s="1426"/>
      <c r="B3" s="1429"/>
      <c r="C3" s="1461"/>
      <c r="D3" s="1458"/>
      <c r="E3" s="1447"/>
      <c r="F3" s="1444"/>
      <c r="G3" s="1504"/>
      <c r="H3" s="1507"/>
      <c r="I3" s="1500"/>
      <c r="J3" s="1500"/>
      <c r="K3" s="26" t="s">
        <v>784</v>
      </c>
      <c r="L3" s="26" t="s">
        <v>785</v>
      </c>
      <c r="M3" s="20">
        <v>0.4</v>
      </c>
      <c r="N3" s="162">
        <f>+M3*G2*C2</f>
        <v>3.5999999999999997E-2</v>
      </c>
      <c r="O3" s="163">
        <f>+'1003 Sec.Gen.Ver.'!N11</f>
        <v>0.4</v>
      </c>
      <c r="Q3" s="301" t="s">
        <v>786</v>
      </c>
      <c r="R3" s="119" t="s">
        <v>1073</v>
      </c>
      <c r="S3" s="119" t="s">
        <v>1074</v>
      </c>
      <c r="T3" s="119" t="s">
        <v>1075</v>
      </c>
      <c r="U3" s="119" t="s">
        <v>1075</v>
      </c>
      <c r="V3" s="119" t="s">
        <v>1074</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+'1003 Sec.Gen.Ver.'!N17</f>
        <v>0.05</v>
      </c>
      <c r="Q4" s="301" t="s">
        <v>791</v>
      </c>
      <c r="R4" s="119" t="s">
        <v>1076</v>
      </c>
      <c r="S4" s="119" t="s">
        <v>1077</v>
      </c>
      <c r="T4" s="119" t="s">
        <v>1078</v>
      </c>
      <c r="U4" s="119" t="s">
        <v>1079</v>
      </c>
      <c r="V4" s="119" t="s">
        <v>1080</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+'1003 Sec.Gen.Ver.'!N20</f>
        <v>0.15</v>
      </c>
      <c r="Q5" s="301" t="s">
        <v>799</v>
      </c>
      <c r="R5" s="118">
        <v>0.57535714285714279</v>
      </c>
      <c r="S5" s="118">
        <v>0.59571428571428575</v>
      </c>
      <c r="T5" s="118">
        <v>0.44678571428571423</v>
      </c>
      <c r="U5" s="118">
        <v>0.74</v>
      </c>
      <c r="V5" s="301">
        <f>+D91</f>
        <v>0.85238688888888881</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+'1003 Sec.Gen.Ver.'!N21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+'1003 Sec.Gen.Ver.'!N36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+'1003 Sec.Gen.Ver.'!N38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+'1003 Sec.Gen.Ver.'!N43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+'1003 Sec.Gen.Ver.'!N57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+'1003 Sec.Gen.Ver.'!N59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+'1003 Sec.Gen.Ver.'!N61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+'1003 Sec.Gen.Ver.'!N63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0.84699999999999998</v>
      </c>
      <c r="E17" s="1440" t="s">
        <v>821</v>
      </c>
      <c r="F17" s="1443" t="s">
        <v>294</v>
      </c>
      <c r="G17" s="1503">
        <v>0.15</v>
      </c>
      <c r="H17" s="1506">
        <f>+M20</f>
        <v>1</v>
      </c>
      <c r="I17" s="1509">
        <f>+O20</f>
        <v>0.9028571428571428</v>
      </c>
      <c r="J17" s="1512">
        <f>+I17/H17</f>
        <v>0.9028571428571428</v>
      </c>
      <c r="K17" s="25" t="s">
        <v>822</v>
      </c>
      <c r="L17" s="25" t="s">
        <v>804</v>
      </c>
      <c r="M17" s="167">
        <v>0.1</v>
      </c>
      <c r="N17" s="168">
        <f>+M17*G17*C17</f>
        <v>8.2500000000000004E-3</v>
      </c>
      <c r="O17" s="169">
        <f>+'1003 Sec.Gen.Ver.'!N65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+'1003 Sec.Gen.Ver.'!N66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+'1003 Sec.Gen.Ver.'!N68</f>
        <v>0.75285714285714278</v>
      </c>
    </row>
    <row r="20" spans="1:15" ht="26.25" customHeight="1" thickBot="1" x14ac:dyDescent="0.3">
      <c r="A20" s="1441"/>
      <c r="B20" s="1452"/>
      <c r="C20" s="1455"/>
      <c r="D20" s="1458"/>
      <c r="E20" s="1442"/>
      <c r="F20" s="1445"/>
      <c r="G20" s="1505"/>
      <c r="H20" s="1508"/>
      <c r="I20" s="1511"/>
      <c r="J20" s="1514"/>
      <c r="K20" s="97" t="s">
        <v>800</v>
      </c>
      <c r="L20" s="98">
        <f>+O20/M20</f>
        <v>0.9028571428571428</v>
      </c>
      <c r="M20" s="99">
        <f>SUM(M17:M19)</f>
        <v>1</v>
      </c>
      <c r="N20" s="100">
        <f>SUM(N17:N19)</f>
        <v>8.2500000000000004E-2</v>
      </c>
      <c r="O20" s="174">
        <f>+O17+O18+O19</f>
        <v>0.9028571428571428</v>
      </c>
    </row>
    <row r="21" spans="1:15" ht="1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+'1003 Sec.Gen.Ver.'!N69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+'1003 Sec.Gen.Ver.'!N71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+'1003 Sec.Gen.Ver.'!N73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+'1003 Sec.Gen.Ver.'!N100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26.25" customHeight="1"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4" x14ac:dyDescent="0.25">
      <c r="A27" s="1441"/>
      <c r="B27" s="1452"/>
      <c r="C27" s="1455"/>
      <c r="D27" s="1458"/>
      <c r="E27" s="1440" t="s">
        <v>838</v>
      </c>
      <c r="F27" s="1443" t="s">
        <v>839</v>
      </c>
      <c r="G27" s="1503">
        <v>0.2</v>
      </c>
      <c r="H27" s="1506">
        <f>+M30</f>
        <v>1</v>
      </c>
      <c r="I27" s="1499">
        <f>+O30</f>
        <v>0.98285714285714287</v>
      </c>
      <c r="J27" s="1499">
        <f>+I27/H27</f>
        <v>0.98285714285714287</v>
      </c>
      <c r="K27" s="28" t="s">
        <v>840</v>
      </c>
      <c r="L27" s="28" t="s">
        <v>841</v>
      </c>
      <c r="M27" s="179">
        <v>0.1</v>
      </c>
      <c r="N27" s="180">
        <f>+M27*G$27*C$17</f>
        <v>1.1000000000000003E-2</v>
      </c>
      <c r="O27" s="177">
        <f>+'1003 Sec.Gen.Ver.'!N129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+'1003 Sec.Gen.Ver.'!N130</f>
        <v>0.58285714285714285</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+'1003 Sec.Gen.Ver.'!N131</f>
        <v>0.3</v>
      </c>
    </row>
    <row r="30" spans="1:15" ht="26.25" customHeight="1" thickBot="1" x14ac:dyDescent="0.3">
      <c r="A30" s="1441"/>
      <c r="B30" s="1452"/>
      <c r="C30" s="1455"/>
      <c r="D30" s="1458"/>
      <c r="E30" s="1442"/>
      <c r="F30" s="1445"/>
      <c r="G30" s="1505"/>
      <c r="H30" s="1508"/>
      <c r="I30" s="1501"/>
      <c r="J30" s="1502"/>
      <c r="K30" s="97" t="s">
        <v>800</v>
      </c>
      <c r="L30" s="98">
        <f>+O30/M30</f>
        <v>0.98285714285714287</v>
      </c>
      <c r="M30" s="99">
        <f>SUM(M27:M29)</f>
        <v>1</v>
      </c>
      <c r="N30" s="100">
        <f>SUM(N27:N29)</f>
        <v>0.11000000000000001</v>
      </c>
      <c r="O30" s="174">
        <f>+O27+O28+O29</f>
        <v>0.98285714285714287</v>
      </c>
    </row>
    <row r="31" spans="1:15" ht="15" customHeight="1" x14ac:dyDescent="0.25">
      <c r="A31" s="1441"/>
      <c r="B31" s="1452"/>
      <c r="C31" s="1455"/>
      <c r="D31" s="1458"/>
      <c r="E31" s="1440" t="s">
        <v>846</v>
      </c>
      <c r="F31" s="1443" t="s">
        <v>847</v>
      </c>
      <c r="G31" s="1503">
        <v>0.1</v>
      </c>
      <c r="H31" s="1506">
        <f>SUM(M31:M33)</f>
        <v>0.45</v>
      </c>
      <c r="I31" s="1499">
        <f>+O31+O32+O33</f>
        <v>0</v>
      </c>
      <c r="J31" s="1499">
        <f>+I31/H31</f>
        <v>0</v>
      </c>
      <c r="K31" s="28" t="s">
        <v>848</v>
      </c>
      <c r="L31" s="28" t="s">
        <v>804</v>
      </c>
      <c r="M31" s="179">
        <v>0.1</v>
      </c>
      <c r="N31" s="180">
        <f>+(M31/H31)*G$31*C$17</f>
        <v>1.2222222222222226E-2</v>
      </c>
      <c r="O31" s="177">
        <f>+'1003 Sec.Gen.Ver.'!N150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+'1003 Sec.Gen.Ver.'!N152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+'1003 Sec.Gen.Ver.'!N153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+'1003 Sec.Gen.Ver.'!N154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+'1003 Sec.Gen.Ver.'!N155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+'1003 Sec.Gen.Ver.'!N156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+O38+O39+O40+O41</f>
        <v>0.55000000000000004</v>
      </c>
      <c r="J38" s="1499">
        <f>+I38/H38</f>
        <v>1.0000000000000002</v>
      </c>
      <c r="K38" s="28" t="s">
        <v>861</v>
      </c>
      <c r="L38" s="28" t="s">
        <v>804</v>
      </c>
      <c r="M38" s="179">
        <v>0.1</v>
      </c>
      <c r="N38" s="180">
        <f>+(M38/H38)*G$38*C$17</f>
        <v>2.0000000000000004E-2</v>
      </c>
      <c r="O38" s="177">
        <f>+'1003 Sec.Gen.Ver.'!N161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+'1003 Sec.Gen.Ver.'!N164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+'1003 Sec.Gen.Ver.'!N165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+'1003 Sec.Gen.Ver.'!N166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+'1003 Sec.Gen.Ver.'!N245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+'1003 Sec.Gen.Ver.'!N250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+'1003 Sec.Gen.Ver.'!N255</f>
        <v>0</v>
      </c>
    </row>
    <row r="45" spans="1:15" ht="33.75" customHeight="1"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0.45</v>
      </c>
      <c r="J46" s="1509">
        <f>+I46/H46</f>
        <v>0.9</v>
      </c>
      <c r="K46" s="28" t="s">
        <v>876</v>
      </c>
      <c r="L46" s="28" t="s">
        <v>804</v>
      </c>
      <c r="M46" s="179">
        <v>0.1</v>
      </c>
      <c r="N46" s="176">
        <f>+(M46/H46)*G$46*C$17</f>
        <v>1.1000000000000003E-2</v>
      </c>
      <c r="O46" s="177">
        <f>+'1003 Sec.Gen.Ver.'!N167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+'1003 Sec.Gen.Ver.'!N169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+'1003 Sec.Gen.Ver.'!N170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+'1003 Sec.Gen.Ver.'!N178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+'1003 Sec.Gen.Ver.'!N179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+'1003 Sec.Gen.Ver.'!N180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+'1003 Sec.Gen.Ver.'!N184</f>
        <v>0.1</v>
      </c>
    </row>
    <row r="53" spans="1:15" ht="30" customHeight="1" thickBot="1" x14ac:dyDescent="0.3">
      <c r="A53" s="1441"/>
      <c r="B53" s="1452"/>
      <c r="C53" s="1455"/>
      <c r="D53" s="1458"/>
      <c r="E53" s="1442"/>
      <c r="F53" s="1445"/>
      <c r="G53" s="1505"/>
      <c r="H53" s="1524"/>
      <c r="I53" s="1511"/>
      <c r="J53" s="1511"/>
      <c r="K53" s="97" t="s">
        <v>800</v>
      </c>
      <c r="L53" s="98">
        <f>+O53/M53</f>
        <v>0.9</v>
      </c>
      <c r="M53" s="99">
        <f>SUM(M46:M52)</f>
        <v>1</v>
      </c>
      <c r="N53" s="100">
        <f>SUM(N46:N52)/2</f>
        <v>5.5000000000000007E-2</v>
      </c>
      <c r="O53" s="174">
        <f>+O46+O47+O48+O49+O50+O51+O52</f>
        <v>0.9</v>
      </c>
    </row>
    <row r="54" spans="1:15" ht="15" customHeight="1" x14ac:dyDescent="0.25">
      <c r="A54" s="1441"/>
      <c r="B54" s="1452"/>
      <c r="C54" s="1455"/>
      <c r="D54" s="1458"/>
      <c r="E54" s="1440" t="s">
        <v>889</v>
      </c>
      <c r="F54" s="1443" t="s">
        <v>890</v>
      </c>
      <c r="G54" s="1503">
        <v>0.1</v>
      </c>
      <c r="H54" s="1516">
        <f>SUM(M54:M61)</f>
        <v>1</v>
      </c>
      <c r="I54" s="1528">
        <f>+O62</f>
        <v>0.75</v>
      </c>
      <c r="J54" s="1519">
        <f>+I54/H54</f>
        <v>0.75</v>
      </c>
      <c r="K54" s="28" t="s">
        <v>891</v>
      </c>
      <c r="L54" s="28" t="s">
        <v>581</v>
      </c>
      <c r="M54" s="180">
        <v>0.125</v>
      </c>
      <c r="N54" s="176">
        <f>+M54*G$54*C$17</f>
        <v>6.8750000000000009E-3</v>
      </c>
      <c r="O54" s="177">
        <f>+'1003 Sec.Gen.Ver.'!N186</f>
        <v>0</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+'1003 Sec.Gen.Ver.'!N187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+'1003 Sec.Gen.Ver.'!N188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+'1003 Sec.Gen.Ver.'!N189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+'1003 Sec.Gen.Ver.'!N190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+'1003 Sec.Gen.Ver.'!N191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+'1003 Sec.Gen.Ver.'!N192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+'1003 Sec.Gen.Ver.'!N193</f>
        <v>0.125</v>
      </c>
    </row>
    <row r="62" spans="1:15" ht="30" customHeight="1" thickBot="1" x14ac:dyDescent="0.3">
      <c r="A62" s="1450"/>
      <c r="B62" s="1453"/>
      <c r="C62" s="1456"/>
      <c r="D62" s="1459"/>
      <c r="E62" s="1450"/>
      <c r="F62" s="1477"/>
      <c r="G62" s="1525"/>
      <c r="H62" s="1527"/>
      <c r="I62" s="1530"/>
      <c r="J62" s="1521"/>
      <c r="K62" s="97" t="s">
        <v>800</v>
      </c>
      <c r="L62" s="98">
        <f>+O62/M62</f>
        <v>0.75</v>
      </c>
      <c r="M62" s="99">
        <f>SUM(M54:M61)</f>
        <v>1</v>
      </c>
      <c r="N62" s="100">
        <f>SUM(N54:N61)</f>
        <v>5.5E-2</v>
      </c>
      <c r="O62" s="174">
        <f>+O54+O55+O56+O57+O58+O59+O60+O61</f>
        <v>0.75</v>
      </c>
    </row>
    <row r="63" spans="1:15" ht="15" customHeight="1" x14ac:dyDescent="0.25">
      <c r="A63" s="1440">
        <v>3</v>
      </c>
      <c r="B63" s="1484" t="s">
        <v>899</v>
      </c>
      <c r="C63" s="1486">
        <v>0.1</v>
      </c>
      <c r="D63" s="1488">
        <f>+(J63*G63)+(J82*G82)+(J83*G83)+(J84*G84)</f>
        <v>0.36536888888888891</v>
      </c>
      <c r="E63" s="1492" t="s">
        <v>133</v>
      </c>
      <c r="F63" s="1443" t="s">
        <v>900</v>
      </c>
      <c r="G63" s="1503">
        <v>0.3</v>
      </c>
      <c r="H63" s="1516">
        <f>+M81</f>
        <v>1</v>
      </c>
      <c r="I63" s="1528">
        <f>+O81</f>
        <v>0.47160000000000002</v>
      </c>
      <c r="J63" s="1519">
        <f>+I63/H63</f>
        <v>0.47160000000000002</v>
      </c>
      <c r="K63" s="28" t="s">
        <v>136</v>
      </c>
      <c r="L63" s="28" t="s">
        <v>804</v>
      </c>
      <c r="M63" s="179">
        <v>0.1</v>
      </c>
      <c r="N63" s="176">
        <f>+M63*G$63*C$63</f>
        <v>3.0000000000000001E-3</v>
      </c>
      <c r="O63" s="177">
        <f>+'1003 Sec.Gen.Ver.'!N194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+'1003 Sec.Gen.Ver.'!N198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+'1003 Sec.Gen.Ver.'!N199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+'1003 Sec.Gen.Ver.'!N200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+'1003 Sec.Gen.Ver.'!N201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+'1003 Sec.Gen.Ver.'!N202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+'1003 Sec.Gen.Ver.'!N203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+'1003 Sec.Gen.Ver.'!N204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+'1003 Sec.Gen.Ver.'!N205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+'1003 Sec.Gen.Ver.'!N206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+'1003 Sec.Gen.Ver.'!N207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+'1003 Sec.Gen.Ver.'!N208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+'1003 Sec.Gen.Ver.'!N209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+'1003 Sec.Gen.Ver.'!N210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+'1003 Sec.Gen.Ver.'!N211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+'1003 Sec.Gen.Ver.'!N224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+'1003 Sec.Gen.Ver.'!N225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+'1003 Sec.Gen.Ver.'!N223</f>
        <v>0</v>
      </c>
    </row>
    <row r="81" spans="1:15" ht="30" customHeight="1" thickBot="1" x14ac:dyDescent="0.3">
      <c r="A81" s="1441"/>
      <c r="B81" s="1452"/>
      <c r="C81" s="1455"/>
      <c r="D81" s="1490"/>
      <c r="E81" s="1494"/>
      <c r="F81" s="1445"/>
      <c r="G81" s="1505"/>
      <c r="H81" s="1518"/>
      <c r="I81" s="1533"/>
      <c r="J81" s="1531"/>
      <c r="K81" s="97" t="s">
        <v>800</v>
      </c>
      <c r="L81" s="98">
        <f>+O81/M81</f>
        <v>0.47160000000000002</v>
      </c>
      <c r="M81" s="99">
        <f>SUM(M63:M80)</f>
        <v>1</v>
      </c>
      <c r="N81" s="100">
        <f>SUM(N63:N80)</f>
        <v>0.03</v>
      </c>
      <c r="O81" s="174">
        <f>SUM(O63+O64+O65+O66+O67+O68+O69+O70+O71+O72+O73+O74+O75+O76+O77+O78+O79+O80)</f>
        <v>0.47160000000000002</v>
      </c>
    </row>
    <row r="82" spans="1:15" ht="15.75" thickBot="1" x14ac:dyDescent="0.3">
      <c r="A82" s="1441"/>
      <c r="B82" s="1452"/>
      <c r="C82" s="1455"/>
      <c r="D82" s="1490"/>
      <c r="E82" s="184" t="s">
        <v>933</v>
      </c>
      <c r="F82" s="185" t="s">
        <v>934</v>
      </c>
      <c r="G82" s="186">
        <v>0.4</v>
      </c>
      <c r="H82" s="186">
        <f>SUM(M42:M44)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SUM(M34:M36)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0.45</v>
      </c>
      <c r="J84" s="188">
        <f>+I84/H84</f>
        <v>0.9</v>
      </c>
      <c r="K84" s="97" t="s">
        <v>800</v>
      </c>
      <c r="L84" s="98">
        <f>+O84/M84</f>
        <v>0.9</v>
      </c>
      <c r="M84" s="99">
        <f>100%/2</f>
        <v>0.5</v>
      </c>
      <c r="N84" s="190">
        <f>SUM(M46:M52)*G84*C63</f>
        <v>1.4999999999999999E-2</v>
      </c>
      <c r="O84" s="174">
        <f>+O53/2</f>
        <v>0.45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+'1003 Sec.Gen.Ver.'!N256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+'1003 Sec.Gen.Ver.'!N257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+'1003 Sec.Gen.Ver.'!N258</f>
        <v>0.2</v>
      </c>
    </row>
    <row r="88" spans="1:15" ht="29.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+'1003 Sec.Gen.Ver.'!N262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+'1003 Sec.Gen.Ver.'!N264</f>
        <v>0.3</v>
      </c>
    </row>
    <row r="91" spans="1:15" x14ac:dyDescent="0.25">
      <c r="C91" s="199">
        <v>2022</v>
      </c>
      <c r="D91" s="200">
        <f>+(C2*D2)+(C17*D17)+(C63*D63)+(C85*D85)</f>
        <v>0.85238688888888881</v>
      </c>
      <c r="M91" s="201"/>
      <c r="N91" s="200">
        <f>+N6+N11+N16+N20+N26+N30+N37+N45+N53+N62+N81+N82+N83+N84+N88+N89+N90</f>
        <v>1.0000000000000002</v>
      </c>
      <c r="O91" s="201"/>
    </row>
  </sheetData>
  <mergeCells count="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E21:E26"/>
    <mergeCell ref="F21:F26"/>
    <mergeCell ref="G21:G26"/>
    <mergeCell ref="H21:H26"/>
    <mergeCell ref="I21:I2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I2:I6"/>
    <mergeCell ref="J2:J6"/>
    <mergeCell ref="E7:E11"/>
    <mergeCell ref="F7:F11"/>
    <mergeCell ref="G7:G11"/>
    <mergeCell ref="H7:H11"/>
    <mergeCell ref="I7:I11"/>
    <mergeCell ref="J7:J11"/>
    <mergeCell ref="E2:E6"/>
    <mergeCell ref="F2:F6"/>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tabColor theme="0"/>
  </sheetPr>
  <dimension ref="A1:P274"/>
  <sheetViews>
    <sheetView zoomScale="60" zoomScaleNormal="6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hidden="1" customWidth="1"/>
    <col min="4" max="4" width="16" style="3" customWidth="1"/>
    <col min="5" max="5" width="8" style="11" customWidth="1"/>
    <col min="6" max="6" width="47.42578125" style="4" customWidth="1"/>
    <col min="7" max="7" width="9" style="1" customWidth="1"/>
    <col min="8" max="8" width="10.5703125" style="2" customWidth="1"/>
    <col min="9" max="9" width="16.42578125" style="11" customWidth="1"/>
    <col min="10" max="10" width="11.28515625" style="2" customWidth="1"/>
    <col min="11" max="11" width="16.140625" style="10" customWidth="1"/>
    <col min="12" max="12" width="18.42578125" style="3" customWidth="1"/>
    <col min="13" max="13" width="21.7109375" style="11" customWidth="1"/>
    <col min="14" max="14" width="15.85546875" style="11" customWidth="1"/>
    <col min="15" max="15" width="63.855468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1331</v>
      </c>
      <c r="G2" s="1544"/>
      <c r="H2" s="1544"/>
      <c r="I2" s="1544"/>
      <c r="J2" s="1544"/>
      <c r="K2" s="1544"/>
      <c r="L2" s="1543"/>
      <c r="M2" s="1543"/>
      <c r="N2" s="1543"/>
      <c r="O2" s="1543"/>
    </row>
    <row r="3" spans="1:15" s="24" customFormat="1" ht="18.75" customHeight="1" x14ac:dyDescent="0.25">
      <c r="A3" s="1541" t="s">
        <v>101</v>
      </c>
      <c r="B3" s="1541"/>
      <c r="C3" s="1541"/>
      <c r="D3" s="1541"/>
      <c r="E3" s="1541"/>
      <c r="F3" s="1544">
        <v>1035</v>
      </c>
      <c r="G3" s="1544"/>
      <c r="H3" s="1544"/>
      <c r="I3" s="1544"/>
      <c r="J3" s="1544"/>
      <c r="K3" s="1544"/>
      <c r="L3" s="1543"/>
      <c r="M3" s="1543"/>
      <c r="N3" s="1543"/>
      <c r="O3" s="1543"/>
    </row>
    <row r="4" spans="1:15" s="24" customFormat="1" ht="18.75" customHeight="1" x14ac:dyDescent="0.25">
      <c r="A4" s="1541" t="s">
        <v>102</v>
      </c>
      <c r="B4" s="1541"/>
      <c r="C4" s="1541"/>
      <c r="D4" s="1541"/>
      <c r="E4" s="1541"/>
      <c r="F4" s="1544" t="s">
        <v>3727</v>
      </c>
      <c r="G4" s="1544"/>
      <c r="H4" s="1544"/>
      <c r="I4" s="1544"/>
      <c r="J4" s="1544"/>
      <c r="K4" s="1544"/>
      <c r="L4" s="1543"/>
      <c r="M4" s="1543"/>
      <c r="N4" s="1543"/>
      <c r="O4" s="1543"/>
    </row>
    <row r="5" spans="1:15" s="24" customFormat="1" ht="18.75" customHeight="1" x14ac:dyDescent="0.25">
      <c r="A5" s="1541" t="s">
        <v>103</v>
      </c>
      <c r="B5" s="1541"/>
      <c r="C5" s="1541"/>
      <c r="D5" s="1541"/>
      <c r="E5" s="1541"/>
      <c r="F5" s="1544" t="s">
        <v>1466</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5" t="s">
        <v>129</v>
      </c>
      <c r="L7" s="223" t="s">
        <v>125</v>
      </c>
      <c r="M7" s="133" t="s">
        <v>129</v>
      </c>
      <c r="N7" s="1537">
        <v>0.4</v>
      </c>
      <c r="O7" s="225" t="s">
        <v>3728</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3" t="s">
        <v>407</v>
      </c>
      <c r="N8" s="1538"/>
      <c r="O8" s="225" t="s">
        <v>3729</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126</v>
      </c>
      <c r="L9" s="223" t="s">
        <v>125</v>
      </c>
      <c r="M9" s="133" t="s">
        <v>129</v>
      </c>
      <c r="N9" s="85">
        <v>0</v>
      </c>
      <c r="O9" s="225" t="s">
        <v>3730</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3" t="s">
        <v>129</v>
      </c>
      <c r="N11" s="1535">
        <v>0.4</v>
      </c>
      <c r="O11" s="225" t="s">
        <v>3731</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3"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3"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3"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3"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126</v>
      </c>
      <c r="L16" s="223" t="s">
        <v>125</v>
      </c>
      <c r="M16" s="133"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3" t="s">
        <v>129</v>
      </c>
      <c r="N18" s="85">
        <v>0</v>
      </c>
      <c r="O18" s="225" t="s">
        <v>3732</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3"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643">
        <v>2</v>
      </c>
      <c r="N20" s="226">
        <v>0.15</v>
      </c>
      <c r="O20" s="225" t="s">
        <v>3733</v>
      </c>
    </row>
    <row r="21" spans="1:15" s="4" customFormat="1" ht="76.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3" t="s">
        <v>129</v>
      </c>
      <c r="N21" s="226">
        <v>0.1</v>
      </c>
      <c r="O21" s="225" t="s">
        <v>3734</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3735</v>
      </c>
      <c r="L22" s="223" t="s">
        <v>125</v>
      </c>
      <c r="M22" s="133" t="s">
        <v>3736</v>
      </c>
      <c r="N22" s="85">
        <v>0</v>
      </c>
      <c r="O22" s="225"/>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3" t="s">
        <v>129</v>
      </c>
      <c r="N23" s="85">
        <v>0</v>
      </c>
      <c r="O23" s="225" t="s">
        <v>3737</v>
      </c>
    </row>
    <row r="24" spans="1:15" s="4" customFormat="1" ht="140.25"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3" t="s">
        <v>129</v>
      </c>
      <c r="N24" s="85">
        <v>0</v>
      </c>
      <c r="O24" s="225" t="s">
        <v>3738</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3" t="s">
        <v>129</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133" t="s">
        <v>126</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133" t="s">
        <v>126</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3"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129</v>
      </c>
      <c r="L29" s="223" t="s">
        <v>125</v>
      </c>
      <c r="M29" s="133" t="s">
        <v>129</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3" t="s">
        <v>126</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133" t="s">
        <v>126</v>
      </c>
      <c r="N31" s="85">
        <v>0</v>
      </c>
      <c r="O31" s="225"/>
    </row>
    <row r="32" spans="1:15" s="4" customFormat="1" ht="76.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133" t="s">
        <v>129</v>
      </c>
      <c r="N32" s="85">
        <v>0</v>
      </c>
      <c r="O32" s="225" t="s">
        <v>3739</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3"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108" t="s">
        <v>999</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3" t="s">
        <v>129</v>
      </c>
      <c r="N35" s="85">
        <v>0</v>
      </c>
      <c r="O35" s="307" t="s">
        <v>3740</v>
      </c>
    </row>
    <row r="36" spans="1:15" s="4" customFormat="1" ht="51" x14ac:dyDescent="0.25">
      <c r="A36" s="82">
        <v>30</v>
      </c>
      <c r="B36" s="133" t="s">
        <v>120</v>
      </c>
      <c r="C36" s="133" t="s">
        <v>161</v>
      </c>
      <c r="D36" s="133" t="s">
        <v>149</v>
      </c>
      <c r="E36" s="122">
        <v>8</v>
      </c>
      <c r="F36" s="125" t="s">
        <v>207</v>
      </c>
      <c r="G36" s="140">
        <v>6</v>
      </c>
      <c r="H36" s="139">
        <v>0.2</v>
      </c>
      <c r="I36" s="133" t="s">
        <v>177</v>
      </c>
      <c r="J36" s="222">
        <v>2</v>
      </c>
      <c r="K36" s="5" t="s">
        <v>129</v>
      </c>
      <c r="L36" s="141" t="s">
        <v>129</v>
      </c>
      <c r="M36" s="133" t="s">
        <v>129</v>
      </c>
      <c r="N36" s="226">
        <v>0.2</v>
      </c>
      <c r="O36" s="225" t="s">
        <v>3741</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3" t="s">
        <v>129</v>
      </c>
      <c r="N37" s="232">
        <v>0</v>
      </c>
      <c r="O37" s="225"/>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3" t="s">
        <v>129</v>
      </c>
      <c r="N39" s="85">
        <v>0</v>
      </c>
      <c r="O39" s="225" t="s">
        <v>3742</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5" t="s">
        <v>129</v>
      </c>
      <c r="L40" s="141" t="s">
        <v>126</v>
      </c>
      <c r="M40" s="133" t="s">
        <v>129</v>
      </c>
      <c r="N40" s="85">
        <v>0</v>
      </c>
      <c r="O40" s="225" t="s">
        <v>3743</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126</v>
      </c>
      <c r="M41" s="133" t="s">
        <v>129</v>
      </c>
      <c r="N41" s="85">
        <v>0</v>
      </c>
      <c r="O41" s="225" t="s">
        <v>3744</v>
      </c>
    </row>
    <row r="42" spans="1:15" s="4" customFormat="1" ht="63.75" x14ac:dyDescent="0.25">
      <c r="A42" s="82">
        <v>36</v>
      </c>
      <c r="B42" s="133" t="s">
        <v>120</v>
      </c>
      <c r="C42" s="133" t="s">
        <v>161</v>
      </c>
      <c r="D42" s="133" t="s">
        <v>149</v>
      </c>
      <c r="E42" s="122" t="s">
        <v>221</v>
      </c>
      <c r="F42" s="125" t="s">
        <v>222</v>
      </c>
      <c r="G42" s="1405"/>
      <c r="H42" s="138" t="s">
        <v>125</v>
      </c>
      <c r="I42" s="133" t="s">
        <v>166</v>
      </c>
      <c r="J42" s="222" t="s">
        <v>223</v>
      </c>
      <c r="K42" s="12" t="s">
        <v>3745</v>
      </c>
      <c r="L42" s="233" t="s">
        <v>125</v>
      </c>
      <c r="M42" s="108" t="s">
        <v>407</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15</v>
      </c>
      <c r="L43" s="272">
        <v>7</v>
      </c>
      <c r="M43" s="643">
        <v>7</v>
      </c>
      <c r="N43" s="236">
        <v>0.3</v>
      </c>
      <c r="O43" s="225" t="s">
        <v>3746</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t="s">
        <v>3747</v>
      </c>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08"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08"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144" t="s">
        <v>126</v>
      </c>
      <c r="M47" s="108" t="s">
        <v>126</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144" t="s">
        <v>126</v>
      </c>
      <c r="M48" s="108" t="s">
        <v>126</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144" t="s">
        <v>126</v>
      </c>
      <c r="M49" s="108"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126</v>
      </c>
      <c r="M50" s="108"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126</v>
      </c>
      <c r="L51" s="144" t="s">
        <v>126</v>
      </c>
      <c r="M51" s="108"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126</v>
      </c>
      <c r="M52" s="108"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08"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144" t="s">
        <v>126</v>
      </c>
      <c r="M54" s="108"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144" t="s">
        <v>126</v>
      </c>
      <c r="M55" s="108"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125</v>
      </c>
      <c r="M56" s="108" t="s">
        <v>407</v>
      </c>
      <c r="N56" s="85">
        <v>0</v>
      </c>
      <c r="O56" s="225"/>
    </row>
    <row r="57" spans="1:15" s="4" customFormat="1" ht="51"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3" t="s">
        <v>129</v>
      </c>
      <c r="N57" s="236">
        <v>0.1</v>
      </c>
      <c r="O57" s="225" t="s">
        <v>3748</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3749</v>
      </c>
      <c r="L58" s="223" t="s">
        <v>125</v>
      </c>
      <c r="M58" s="108" t="s">
        <v>3749</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3" t="s">
        <v>125</v>
      </c>
      <c r="M59" s="133"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6">
        <v>0.75</v>
      </c>
      <c r="L60" s="276">
        <v>1</v>
      </c>
      <c r="M60" s="229">
        <v>0.75</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6">
        <v>0.75</v>
      </c>
      <c r="L61" s="276">
        <v>1</v>
      </c>
      <c r="M61" s="229">
        <v>0.75</v>
      </c>
      <c r="N61" s="280">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3750</v>
      </c>
      <c r="L62" s="223" t="s">
        <v>125</v>
      </c>
      <c r="M62" s="308" t="s">
        <v>3751</v>
      </c>
      <c r="N62" s="85">
        <v>0</v>
      </c>
      <c r="O62" s="225" t="s">
        <v>3752</v>
      </c>
    </row>
    <row r="63" spans="1:15" s="4" customFormat="1" ht="51" x14ac:dyDescent="0.25">
      <c r="A63" s="82">
        <v>57</v>
      </c>
      <c r="B63" s="133" t="s">
        <v>120</v>
      </c>
      <c r="C63" s="133" t="s">
        <v>268</v>
      </c>
      <c r="D63" s="133" t="s">
        <v>149</v>
      </c>
      <c r="E63" s="122">
        <v>17</v>
      </c>
      <c r="F63" s="125" t="s">
        <v>287</v>
      </c>
      <c r="G63" s="140">
        <v>12</v>
      </c>
      <c r="H63" s="139">
        <v>0.3</v>
      </c>
      <c r="I63" s="133" t="s">
        <v>177</v>
      </c>
      <c r="J63" s="222">
        <v>9</v>
      </c>
      <c r="K63" s="5" t="s">
        <v>129</v>
      </c>
      <c r="L63" s="141" t="s">
        <v>126</v>
      </c>
      <c r="M63" s="133" t="s">
        <v>126</v>
      </c>
      <c r="N63" s="236">
        <v>0</v>
      </c>
      <c r="O63" s="225" t="s">
        <v>3753</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3754</v>
      </c>
      <c r="L64" s="223" t="s">
        <v>125</v>
      </c>
      <c r="M64" s="108" t="s">
        <v>407</v>
      </c>
      <c r="N64" s="85">
        <v>0</v>
      </c>
      <c r="O64" s="225" t="s">
        <v>3755</v>
      </c>
    </row>
    <row r="65" spans="1:15" s="4" customFormat="1" ht="140.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3" t="s">
        <v>129</v>
      </c>
      <c r="N65" s="236">
        <v>0.1</v>
      </c>
      <c r="O65" s="225" t="s">
        <v>3756</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126</v>
      </c>
      <c r="L66" s="223" t="s">
        <v>125</v>
      </c>
      <c r="M66" s="133" t="s">
        <v>126</v>
      </c>
      <c r="N66" s="236">
        <v>0</v>
      </c>
      <c r="O66" s="225" t="s">
        <v>3757</v>
      </c>
    </row>
    <row r="67" spans="1:15" s="4" customFormat="1" ht="89.25" x14ac:dyDescent="0.25">
      <c r="A67" s="82">
        <v>61</v>
      </c>
      <c r="B67" s="133" t="s">
        <v>293</v>
      </c>
      <c r="C67" s="133" t="s">
        <v>294</v>
      </c>
      <c r="D67" s="133" t="s">
        <v>300</v>
      </c>
      <c r="E67" s="122">
        <v>20</v>
      </c>
      <c r="F67" s="125" t="s">
        <v>301</v>
      </c>
      <c r="G67" s="140" t="s">
        <v>125</v>
      </c>
      <c r="H67" s="138" t="s">
        <v>125</v>
      </c>
      <c r="I67" s="133" t="s">
        <v>159</v>
      </c>
      <c r="J67" s="222">
        <v>10</v>
      </c>
      <c r="K67" s="132">
        <v>12</v>
      </c>
      <c r="L67" s="272">
        <v>14</v>
      </c>
      <c r="M67" s="643">
        <v>14</v>
      </c>
      <c r="N67" s="85">
        <v>0</v>
      </c>
      <c r="O67" s="225" t="s">
        <v>3758</v>
      </c>
    </row>
    <row r="68" spans="1:15" s="4" customFormat="1" ht="102" x14ac:dyDescent="0.25">
      <c r="A68" s="82">
        <v>62</v>
      </c>
      <c r="B68" s="133" t="s">
        <v>293</v>
      </c>
      <c r="C68" s="133" t="s">
        <v>294</v>
      </c>
      <c r="D68" s="133" t="s">
        <v>300</v>
      </c>
      <c r="E68" s="122">
        <v>21</v>
      </c>
      <c r="F68" s="125" t="s">
        <v>302</v>
      </c>
      <c r="G68" s="140">
        <v>15</v>
      </c>
      <c r="H68" s="139">
        <v>0.85</v>
      </c>
      <c r="I68" s="133" t="s">
        <v>159</v>
      </c>
      <c r="J68" s="222">
        <v>13</v>
      </c>
      <c r="K68" s="132">
        <v>3</v>
      </c>
      <c r="L68" s="272">
        <v>8</v>
      </c>
      <c r="M68" s="643">
        <v>8</v>
      </c>
      <c r="N68" s="236">
        <v>0.48571428571428565</v>
      </c>
      <c r="O68" s="225" t="s">
        <v>3759</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126</v>
      </c>
      <c r="L69" s="141" t="s">
        <v>126</v>
      </c>
      <c r="M69" s="133" t="s">
        <v>126</v>
      </c>
      <c r="N69" s="236">
        <v>0</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407</v>
      </c>
      <c r="L70" s="223" t="s">
        <v>125</v>
      </c>
      <c r="M70" s="133" t="s">
        <v>407</v>
      </c>
      <c r="N70" s="85">
        <v>0</v>
      </c>
      <c r="O70" s="225"/>
    </row>
    <row r="71" spans="1:15" s="4" customFormat="1" ht="63.75" x14ac:dyDescent="0.25">
      <c r="A71" s="82">
        <v>65</v>
      </c>
      <c r="B71" s="133" t="s">
        <v>293</v>
      </c>
      <c r="C71" s="133" t="s">
        <v>304</v>
      </c>
      <c r="D71" s="133" t="s">
        <v>295</v>
      </c>
      <c r="E71" s="122">
        <v>23</v>
      </c>
      <c r="F71" s="125" t="s">
        <v>310</v>
      </c>
      <c r="G71" s="140">
        <v>17</v>
      </c>
      <c r="H71" s="139">
        <v>0.05</v>
      </c>
      <c r="I71" s="133" t="s">
        <v>177</v>
      </c>
      <c r="J71" s="222" t="s">
        <v>125</v>
      </c>
      <c r="K71" s="132" t="s">
        <v>407</v>
      </c>
      <c r="L71" s="223" t="s">
        <v>125</v>
      </c>
      <c r="M71" s="133" t="s">
        <v>407</v>
      </c>
      <c r="N71" s="236">
        <v>0</v>
      </c>
      <c r="O71" s="225" t="s">
        <v>3760</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132" t="s">
        <v>407</v>
      </c>
      <c r="L72" s="223" t="s">
        <v>125</v>
      </c>
      <c r="M72" s="133" t="s">
        <v>407</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407</v>
      </c>
      <c r="L73" s="223" t="s">
        <v>125</v>
      </c>
      <c r="M73" s="133" t="s">
        <v>407</v>
      </c>
      <c r="N73" s="236">
        <v>0</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132" t="s">
        <v>407</v>
      </c>
      <c r="L74" s="272">
        <v>1</v>
      </c>
      <c r="M74" s="643">
        <v>2</v>
      </c>
      <c r="N74" s="85">
        <v>0</v>
      </c>
      <c r="O74" s="225" t="s">
        <v>3761</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132" t="s">
        <v>407</v>
      </c>
      <c r="L75" s="272" t="s">
        <v>125</v>
      </c>
      <c r="M75" s="133" t="s">
        <v>407</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132" t="s">
        <v>407</v>
      </c>
      <c r="L76" s="272">
        <v>2475</v>
      </c>
      <c r="M76" s="133" t="s">
        <v>407</v>
      </c>
      <c r="N76" s="85">
        <v>0</v>
      </c>
      <c r="O76" s="225" t="s">
        <v>3762</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132" t="s">
        <v>407</v>
      </c>
      <c r="L77" s="272">
        <v>626711</v>
      </c>
      <c r="M77" s="133" t="s">
        <v>407</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132" t="s">
        <v>407</v>
      </c>
      <c r="L78" s="283">
        <v>0.23</v>
      </c>
      <c r="M78" s="133" t="s">
        <v>407</v>
      </c>
      <c r="N78" s="85">
        <v>0</v>
      </c>
      <c r="O78" s="225" t="s">
        <v>3763</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132" t="s">
        <v>407</v>
      </c>
      <c r="L79" s="272" t="s">
        <v>125</v>
      </c>
      <c r="M79" s="133" t="s">
        <v>407</v>
      </c>
      <c r="N79" s="85">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132" t="s">
        <v>407</v>
      </c>
      <c r="L80" s="272" t="s">
        <v>125</v>
      </c>
      <c r="M80" s="133" t="s">
        <v>407</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t="s">
        <v>407</v>
      </c>
      <c r="L81" s="272" t="s">
        <v>125</v>
      </c>
      <c r="M81" s="133" t="s">
        <v>407</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2" t="s">
        <v>3764</v>
      </c>
      <c r="L82" s="144" t="s">
        <v>3765</v>
      </c>
      <c r="M82" s="133" t="s">
        <v>407</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6">
        <v>0.7</v>
      </c>
      <c r="L83" s="148">
        <v>0.6</v>
      </c>
      <c r="M83" s="133" t="s">
        <v>407</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132" t="s">
        <v>3766</v>
      </c>
      <c r="L84" s="144" t="s">
        <v>3767</v>
      </c>
      <c r="M84" s="133" t="s">
        <v>407</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6">
        <v>0.15</v>
      </c>
      <c r="L85" s="148">
        <v>0.1</v>
      </c>
      <c r="M85" s="133" t="s">
        <v>407</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132" t="s">
        <v>407</v>
      </c>
      <c r="L87" s="222" t="s">
        <v>129</v>
      </c>
      <c r="M87" s="133" t="s">
        <v>407</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132" t="s">
        <v>407</v>
      </c>
      <c r="L88" s="222" t="s">
        <v>129</v>
      </c>
      <c r="M88" s="133" t="s">
        <v>407</v>
      </c>
      <c r="N88" s="85">
        <v>0</v>
      </c>
      <c r="O88" s="225" t="s">
        <v>3768</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132" t="s">
        <v>407</v>
      </c>
      <c r="L89" s="222" t="s">
        <v>126</v>
      </c>
      <c r="M89" s="133" t="s">
        <v>407</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132" t="s">
        <v>407</v>
      </c>
      <c r="L90" s="222" t="s">
        <v>126</v>
      </c>
      <c r="M90" s="133" t="s">
        <v>407</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132" t="s">
        <v>407</v>
      </c>
      <c r="L91" s="222" t="s">
        <v>126</v>
      </c>
      <c r="M91" s="133" t="s">
        <v>407</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132" t="s">
        <v>407</v>
      </c>
      <c r="L92" s="222" t="s">
        <v>126</v>
      </c>
      <c r="M92" s="133" t="s">
        <v>407</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132" t="s">
        <v>407</v>
      </c>
      <c r="L94" s="222" t="s">
        <v>434</v>
      </c>
      <c r="M94" s="133" t="s">
        <v>407</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132" t="s">
        <v>407</v>
      </c>
      <c r="L95" s="222" t="s">
        <v>434</v>
      </c>
      <c r="M95" s="133" t="s">
        <v>407</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132" t="s">
        <v>407</v>
      </c>
      <c r="L96" s="222" t="s">
        <v>434</v>
      </c>
      <c r="M96" s="133" t="s">
        <v>407</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132" t="s">
        <v>407</v>
      </c>
      <c r="L97" s="222" t="s">
        <v>434</v>
      </c>
      <c r="M97" s="133" t="s">
        <v>407</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407</v>
      </c>
      <c r="L98" s="222" t="s">
        <v>126</v>
      </c>
      <c r="M98" s="133" t="s">
        <v>407</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407</v>
      </c>
      <c r="L99" s="141" t="s">
        <v>407</v>
      </c>
      <c r="M99" s="133" t="s">
        <v>407</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407</v>
      </c>
      <c r="L100" s="223"/>
      <c r="M100" s="133" t="s">
        <v>407</v>
      </c>
      <c r="N100" s="243">
        <v>0</v>
      </c>
      <c r="O100" s="225"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407</v>
      </c>
      <c r="L101" s="222" t="s">
        <v>126</v>
      </c>
      <c r="M101" s="122" t="s">
        <v>434</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132"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407</v>
      </c>
      <c r="L103" s="222" t="s">
        <v>434</v>
      </c>
      <c r="M103" s="122" t="s">
        <v>407</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407</v>
      </c>
      <c r="L104" s="222" t="s">
        <v>434</v>
      </c>
      <c r="M104" s="122" t="s">
        <v>407</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407</v>
      </c>
      <c r="L105" s="222" t="s">
        <v>434</v>
      </c>
      <c r="M105" s="122" t="s">
        <v>407</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407</v>
      </c>
      <c r="L106" s="222" t="s">
        <v>434</v>
      </c>
      <c r="M106" s="122" t="s">
        <v>407</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407</v>
      </c>
      <c r="L107" s="222" t="s">
        <v>434</v>
      </c>
      <c r="M107" s="122" t="s">
        <v>407</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407</v>
      </c>
      <c r="L108" s="222" t="s">
        <v>434</v>
      </c>
      <c r="M108" s="122" t="s">
        <v>407</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407</v>
      </c>
      <c r="L109" s="222" t="s">
        <v>434</v>
      </c>
      <c r="M109" s="122" t="s">
        <v>407</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407</v>
      </c>
      <c r="L110" s="222" t="s">
        <v>434</v>
      </c>
      <c r="M110" s="122" t="s">
        <v>407</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407</v>
      </c>
      <c r="L111" s="222" t="s">
        <v>434</v>
      </c>
      <c r="M111" s="122" t="s">
        <v>407</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407</v>
      </c>
      <c r="L112" s="222" t="s">
        <v>434</v>
      </c>
      <c r="M112" s="122" t="s">
        <v>407</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122" t="s">
        <v>407</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132" t="s">
        <v>407</v>
      </c>
      <c r="L114" s="222" t="s">
        <v>434</v>
      </c>
      <c r="M114" s="122"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407</v>
      </c>
      <c r="L115" s="223" t="s">
        <v>125</v>
      </c>
      <c r="M115" s="122"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132">
        <v>8</v>
      </c>
      <c r="L116" s="222">
        <v>1</v>
      </c>
      <c r="M116" s="108">
        <v>2</v>
      </c>
      <c r="N116" s="85">
        <v>0</v>
      </c>
      <c r="O116" s="225" t="s">
        <v>3761</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v>935</v>
      </c>
      <c r="L117" s="222">
        <v>2475</v>
      </c>
      <c r="M117" s="643">
        <v>2475</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v>508682</v>
      </c>
      <c r="L118" s="222">
        <v>626711</v>
      </c>
      <c r="M118" s="643">
        <v>626711</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v>0.113</v>
      </c>
      <c r="L119" s="222">
        <v>0.23</v>
      </c>
      <c r="M119" s="653">
        <v>0.23</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222" t="s">
        <v>129</v>
      </c>
      <c r="M121" s="387" t="s">
        <v>129</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132" t="s">
        <v>129</v>
      </c>
      <c r="L122" s="222" t="s">
        <v>129</v>
      </c>
      <c r="M122" s="387" t="s">
        <v>129</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132" t="s">
        <v>126</v>
      </c>
      <c r="L123" s="222" t="s">
        <v>126</v>
      </c>
      <c r="M123" s="387" t="s">
        <v>126</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132" t="s">
        <v>126</v>
      </c>
      <c r="L124" s="222" t="s">
        <v>126</v>
      </c>
      <c r="M124" s="387" t="s">
        <v>126</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132" t="s">
        <v>126</v>
      </c>
      <c r="L125" s="222" t="s">
        <v>126</v>
      </c>
      <c r="M125" s="387" t="s">
        <v>126</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132" t="s">
        <v>126</v>
      </c>
      <c r="L126" s="222" t="s">
        <v>126</v>
      </c>
      <c r="M126" s="387" t="s">
        <v>126</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22" t="s">
        <v>126</v>
      </c>
      <c r="M127" s="387" t="s">
        <v>126</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22" t="s">
        <v>126</v>
      </c>
      <c r="M128" s="387" t="s">
        <v>126</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122" t="s">
        <v>129</v>
      </c>
      <c r="N129" s="226">
        <v>0.1</v>
      </c>
      <c r="O129" s="225" t="s">
        <v>3769</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3</v>
      </c>
      <c r="L130" s="246">
        <v>8</v>
      </c>
      <c r="M130" s="387">
        <v>8</v>
      </c>
      <c r="N130" s="236">
        <v>0.3428571428571428</v>
      </c>
      <c r="O130" s="644" t="s">
        <v>3770</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132" t="s">
        <v>407</v>
      </c>
      <c r="L131" s="272" t="s">
        <v>434</v>
      </c>
      <c r="M131" s="655" t="s">
        <v>407</v>
      </c>
      <c r="N131" s="256">
        <v>0</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132" t="s">
        <v>407</v>
      </c>
      <c r="L132" s="272" t="s">
        <v>434</v>
      </c>
      <c r="M132" s="655" t="s">
        <v>407</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132" t="s">
        <v>407</v>
      </c>
      <c r="L133" s="272" t="s">
        <v>434</v>
      </c>
      <c r="M133" s="655" t="s">
        <v>407</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407</v>
      </c>
      <c r="L134" s="246" t="s">
        <v>135</v>
      </c>
      <c r="M134" s="122" t="s">
        <v>434</v>
      </c>
      <c r="N134" s="226">
        <v>0</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132" t="s">
        <v>407</v>
      </c>
      <c r="L135" s="141" t="s">
        <v>434</v>
      </c>
      <c r="M135" s="655" t="s">
        <v>407</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132" t="s">
        <v>407</v>
      </c>
      <c r="L136" s="141" t="s">
        <v>434</v>
      </c>
      <c r="M136" s="655" t="s">
        <v>407</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132" t="s">
        <v>407</v>
      </c>
      <c r="L137" s="141" t="s">
        <v>434</v>
      </c>
      <c r="M137" s="655" t="s">
        <v>407</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132" t="s">
        <v>407</v>
      </c>
      <c r="L138" s="141" t="s">
        <v>434</v>
      </c>
      <c r="M138" s="655" t="s">
        <v>407</v>
      </c>
      <c r="N138" s="85">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655" t="s">
        <v>407</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132" t="s">
        <v>407</v>
      </c>
      <c r="L140" s="223" t="s">
        <v>125</v>
      </c>
      <c r="M140" s="133" t="s">
        <v>434</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8" t="s">
        <v>407</v>
      </c>
      <c r="L141" s="141" t="s">
        <v>434</v>
      </c>
      <c r="M141" s="655"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8" t="s">
        <v>407</v>
      </c>
      <c r="L142" s="141" t="s">
        <v>434</v>
      </c>
      <c r="M142" s="655"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407</v>
      </c>
      <c r="L143" s="223" t="s">
        <v>125</v>
      </c>
      <c r="M143" s="655"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122" t="s">
        <v>129</v>
      </c>
      <c r="N144" s="85">
        <v>0</v>
      </c>
      <c r="O144" s="225"/>
      <c r="P144" s="34"/>
    </row>
    <row r="145" spans="1:15" s="4" customFormat="1" ht="63.75" x14ac:dyDescent="0.25">
      <c r="A145" s="82">
        <v>139</v>
      </c>
      <c r="B145" s="133" t="s">
        <v>293</v>
      </c>
      <c r="C145" s="133" t="s">
        <v>493</v>
      </c>
      <c r="D145" s="133" t="s">
        <v>339</v>
      </c>
      <c r="E145" s="122" t="s">
        <v>495</v>
      </c>
      <c r="F145" s="125" t="s">
        <v>496</v>
      </c>
      <c r="G145" s="140" t="s">
        <v>125</v>
      </c>
      <c r="H145" s="138" t="s">
        <v>125</v>
      </c>
      <c r="I145" s="133" t="s">
        <v>159</v>
      </c>
      <c r="J145" s="141" t="s">
        <v>445</v>
      </c>
      <c r="K145" s="45">
        <v>2</v>
      </c>
      <c r="L145" s="150">
        <v>2</v>
      </c>
      <c r="M145" s="104">
        <v>2</v>
      </c>
      <c r="N145" s="85">
        <v>0</v>
      </c>
      <c r="O145" s="225" t="s">
        <v>3771</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row>
    <row r="147" spans="1:15" s="4" customFormat="1" ht="51" x14ac:dyDescent="0.25">
      <c r="A147" s="82">
        <v>141</v>
      </c>
      <c r="B147" s="133" t="s">
        <v>293</v>
      </c>
      <c r="C147" s="133" t="s">
        <v>493</v>
      </c>
      <c r="D147" s="133" t="s">
        <v>300</v>
      </c>
      <c r="E147" s="122" t="s">
        <v>498</v>
      </c>
      <c r="F147" s="125" t="s">
        <v>499</v>
      </c>
      <c r="G147" s="140" t="s">
        <v>125</v>
      </c>
      <c r="H147" s="138" t="s">
        <v>125</v>
      </c>
      <c r="I147" s="133" t="s">
        <v>177</v>
      </c>
      <c r="J147" s="222" t="s">
        <v>500</v>
      </c>
      <c r="K147" s="5" t="s">
        <v>126</v>
      </c>
      <c r="L147" s="246" t="s">
        <v>129</v>
      </c>
      <c r="M147" s="387" t="s">
        <v>129</v>
      </c>
      <c r="N147" s="85">
        <v>0</v>
      </c>
      <c r="O147" s="225" t="s">
        <v>3772</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126</v>
      </c>
      <c r="L148" s="246" t="s">
        <v>126</v>
      </c>
      <c r="M148" s="387" t="s">
        <v>126</v>
      </c>
      <c r="N148" s="85">
        <v>0</v>
      </c>
      <c r="O148" s="225" t="s">
        <v>3773</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38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129</v>
      </c>
      <c r="M150" s="122" t="s">
        <v>129</v>
      </c>
      <c r="N150" s="226">
        <v>0.1</v>
      </c>
      <c r="O150" s="225" t="s">
        <v>3774</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132" t="s">
        <v>434</v>
      </c>
      <c r="L151" s="223" t="s">
        <v>125</v>
      </c>
      <c r="M151" s="108" t="s">
        <v>3775</v>
      </c>
      <c r="N151" s="85">
        <v>0</v>
      </c>
      <c r="O151" s="585" t="s">
        <v>3776</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434</v>
      </c>
      <c r="L152" s="222" t="s">
        <v>129</v>
      </c>
      <c r="M152" s="387" t="s">
        <v>129</v>
      </c>
      <c r="N152" s="226">
        <v>0.1</v>
      </c>
      <c r="O152" s="225" t="s">
        <v>3777</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434</v>
      </c>
      <c r="L153" s="246" t="s">
        <v>126</v>
      </c>
      <c r="M153" s="387" t="s">
        <v>126</v>
      </c>
      <c r="N153" s="226">
        <v>0</v>
      </c>
      <c r="O153" s="225" t="s">
        <v>3778</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434</v>
      </c>
      <c r="L154" s="246" t="s">
        <v>126</v>
      </c>
      <c r="M154" s="122" t="s">
        <v>126</v>
      </c>
      <c r="N154" s="226">
        <v>0</v>
      </c>
      <c r="O154" s="225" t="s">
        <v>3779</v>
      </c>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434</v>
      </c>
      <c r="L155" s="222" t="s">
        <v>129</v>
      </c>
      <c r="M155" s="122" t="s">
        <v>126</v>
      </c>
      <c r="N155" s="226">
        <v>0</v>
      </c>
      <c r="O155" s="225" t="s">
        <v>3779</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434</v>
      </c>
      <c r="L156" s="246" t="s">
        <v>135</v>
      </c>
      <c r="M156" s="387" t="s">
        <v>129</v>
      </c>
      <c r="N156" s="226">
        <v>0.05</v>
      </c>
      <c r="O156" s="225"/>
    </row>
    <row r="157" spans="1:15" s="4" customFormat="1" ht="51" x14ac:dyDescent="0.25">
      <c r="A157" s="82">
        <v>151</v>
      </c>
      <c r="B157" s="133" t="s">
        <v>293</v>
      </c>
      <c r="C157" s="133" t="s">
        <v>508</v>
      </c>
      <c r="D157" s="133" t="s">
        <v>515</v>
      </c>
      <c r="E157" s="122" t="s">
        <v>521</v>
      </c>
      <c r="F157" s="125" t="s">
        <v>522</v>
      </c>
      <c r="G157" s="1422"/>
      <c r="H157" s="138" t="s">
        <v>125</v>
      </c>
      <c r="I157" s="133" t="s">
        <v>177</v>
      </c>
      <c r="J157" s="222" t="s">
        <v>495</v>
      </c>
      <c r="K157" s="132" t="s">
        <v>434</v>
      </c>
      <c r="L157" s="222" t="s">
        <v>129</v>
      </c>
      <c r="M157" s="387" t="s">
        <v>129</v>
      </c>
      <c r="N157" s="85">
        <v>0</v>
      </c>
      <c r="O157" s="225" t="s">
        <v>3780</v>
      </c>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132" t="s">
        <v>434</v>
      </c>
      <c r="L158" s="222" t="s">
        <v>129</v>
      </c>
      <c r="M158" s="387" t="s">
        <v>129</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132" t="s">
        <v>434</v>
      </c>
      <c r="L159" s="246" t="s">
        <v>126</v>
      </c>
      <c r="M159" s="387" t="s">
        <v>126</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132" t="s">
        <v>434</v>
      </c>
      <c r="L160" s="246" t="s">
        <v>126</v>
      </c>
      <c r="M160" s="122" t="s">
        <v>126</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126</v>
      </c>
      <c r="L161" s="222" t="s">
        <v>129</v>
      </c>
      <c r="M161" s="122" t="s">
        <v>129</v>
      </c>
      <c r="N161" s="226">
        <v>0.1</v>
      </c>
      <c r="O161" s="225" t="s">
        <v>3781</v>
      </c>
    </row>
    <row r="162" spans="1:15" s="4" customFormat="1" ht="76.5" x14ac:dyDescent="0.25">
      <c r="A162" s="82">
        <v>156</v>
      </c>
      <c r="B162" s="133" t="s">
        <v>293</v>
      </c>
      <c r="C162" s="133" t="s">
        <v>532</v>
      </c>
      <c r="D162" s="133" t="s">
        <v>295</v>
      </c>
      <c r="E162" s="122" t="s">
        <v>535</v>
      </c>
      <c r="F162" s="125" t="s">
        <v>536</v>
      </c>
      <c r="G162" s="140" t="s">
        <v>125</v>
      </c>
      <c r="H162" s="138" t="s">
        <v>125</v>
      </c>
      <c r="I162" s="133" t="s">
        <v>166</v>
      </c>
      <c r="J162" s="222" t="s">
        <v>125</v>
      </c>
      <c r="K162" s="45" t="s">
        <v>434</v>
      </c>
      <c r="L162" s="223" t="s">
        <v>125</v>
      </c>
      <c r="M162" s="108" t="s">
        <v>3775</v>
      </c>
      <c r="N162" s="85">
        <v>0</v>
      </c>
      <c r="O162" s="225" t="s">
        <v>3782</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126</v>
      </c>
      <c r="L163" s="222" t="s">
        <v>126</v>
      </c>
      <c r="M163" s="122" t="s">
        <v>126</v>
      </c>
      <c r="N163" s="85">
        <v>0</v>
      </c>
      <c r="O163" s="225" t="s">
        <v>3783</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434</v>
      </c>
      <c r="L164" s="223" t="s">
        <v>125</v>
      </c>
      <c r="M164" s="387" t="s">
        <v>407</v>
      </c>
      <c r="N164" s="226">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434</v>
      </c>
      <c r="L165" s="223" t="s">
        <v>125</v>
      </c>
      <c r="M165" s="387" t="s">
        <v>407</v>
      </c>
      <c r="N165" s="226">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434</v>
      </c>
      <c r="L166" s="246" t="s">
        <v>126</v>
      </c>
      <c r="M166" s="387" t="s">
        <v>407</v>
      </c>
      <c r="N166" s="226">
        <v>0</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129</v>
      </c>
      <c r="M167" s="122" t="s">
        <v>129</v>
      </c>
      <c r="N167" s="226">
        <v>0.1</v>
      </c>
      <c r="O167" s="225"/>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23" t="s">
        <v>125</v>
      </c>
      <c r="M168" s="133" t="s">
        <v>129</v>
      </c>
      <c r="N168" s="226">
        <v>0</v>
      </c>
      <c r="O168" s="225" t="s">
        <v>3775</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434</v>
      </c>
      <c r="L169" s="246" t="s">
        <v>126</v>
      </c>
      <c r="M169" s="387" t="s">
        <v>129</v>
      </c>
      <c r="N169" s="226">
        <v>0.2</v>
      </c>
      <c r="O169" s="225" t="s">
        <v>3784</v>
      </c>
    </row>
    <row r="170" spans="1:15" s="4" customFormat="1" ht="63.75" x14ac:dyDescent="0.25">
      <c r="A170" s="82">
        <v>164</v>
      </c>
      <c r="B170" s="133" t="s">
        <v>293</v>
      </c>
      <c r="C170" s="133" t="s">
        <v>542</v>
      </c>
      <c r="D170" s="133" t="s">
        <v>295</v>
      </c>
      <c r="E170" s="122">
        <v>57</v>
      </c>
      <c r="F170" s="125" t="s">
        <v>548</v>
      </c>
      <c r="G170" s="1422">
        <v>36</v>
      </c>
      <c r="H170" s="152">
        <v>0.2</v>
      </c>
      <c r="I170" s="133" t="s">
        <v>177</v>
      </c>
      <c r="J170" s="222" t="s">
        <v>125</v>
      </c>
      <c r="K170" s="132" t="s">
        <v>434</v>
      </c>
      <c r="L170" s="223" t="s">
        <v>125</v>
      </c>
      <c r="M170" s="387" t="s">
        <v>129</v>
      </c>
      <c r="N170" s="226">
        <v>0.2</v>
      </c>
      <c r="O170" s="225" t="s">
        <v>3785</v>
      </c>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434</v>
      </c>
      <c r="L171" s="223" t="s">
        <v>125</v>
      </c>
      <c r="M171" s="38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434</v>
      </c>
      <c r="L172" s="223" t="s">
        <v>125</v>
      </c>
      <c r="M172" s="38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434</v>
      </c>
      <c r="L173" s="223" t="s">
        <v>125</v>
      </c>
      <c r="M173" s="38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434</v>
      </c>
      <c r="L174" s="223" t="s">
        <v>125</v>
      </c>
      <c r="M174" s="38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434</v>
      </c>
      <c r="L175" s="223" t="s">
        <v>125</v>
      </c>
      <c r="M175" s="38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434</v>
      </c>
      <c r="L176" s="223" t="s">
        <v>125</v>
      </c>
      <c r="M176" s="38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246" t="s">
        <v>135</v>
      </c>
      <c r="M177" s="122" t="s">
        <v>126</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222" t="s">
        <v>126</v>
      </c>
      <c r="M178" s="122" t="s">
        <v>126</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222" t="s">
        <v>126</v>
      </c>
      <c r="M179" s="122"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434</v>
      </c>
      <c r="L180" s="246" t="s">
        <v>135</v>
      </c>
      <c r="M180" s="387" t="s">
        <v>129</v>
      </c>
      <c r="N180" s="226">
        <v>0.1</v>
      </c>
      <c r="O180" s="225" t="s">
        <v>3786</v>
      </c>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434</v>
      </c>
      <c r="L181" s="246" t="s">
        <v>126</v>
      </c>
      <c r="M181" s="387" t="s">
        <v>126</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434</v>
      </c>
      <c r="L182" s="246" t="s">
        <v>126</v>
      </c>
      <c r="M182" s="38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434</v>
      </c>
      <c r="L183" s="246" t="s">
        <v>126</v>
      </c>
      <c r="M183" s="38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122" t="s">
        <v>126</v>
      </c>
      <c r="N184" s="226">
        <v>0</v>
      </c>
      <c r="O184" s="230" t="s">
        <v>3787</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122" t="s">
        <v>129</v>
      </c>
      <c r="N186" s="661">
        <v>0.125</v>
      </c>
      <c r="O186" s="32" t="s">
        <v>3788</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122" t="s">
        <v>129</v>
      </c>
      <c r="N187" s="661">
        <v>0.125</v>
      </c>
      <c r="O187" s="32" t="s">
        <v>3789</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122" t="s">
        <v>129</v>
      </c>
      <c r="N188" s="661">
        <v>0.125</v>
      </c>
      <c r="O188" s="32" t="s">
        <v>3790</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122" t="s">
        <v>129</v>
      </c>
      <c r="N189" s="661">
        <v>0.125</v>
      </c>
      <c r="O189" s="32" t="s">
        <v>3791</v>
      </c>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122" t="s">
        <v>129</v>
      </c>
      <c r="N190" s="661">
        <v>0.125</v>
      </c>
      <c r="O190" s="32" t="s">
        <v>3792</v>
      </c>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122" t="s">
        <v>129</v>
      </c>
      <c r="N191" s="661">
        <v>0.125</v>
      </c>
      <c r="O191" s="32" t="s">
        <v>3792</v>
      </c>
    </row>
    <row r="192" spans="1:15" s="4" customFormat="1" ht="51"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122" t="s">
        <v>129</v>
      </c>
      <c r="N192" s="661">
        <v>0.125</v>
      </c>
      <c r="O192" s="32" t="s">
        <v>3792</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122" t="s">
        <v>129</v>
      </c>
      <c r="N193" s="661">
        <v>0.125</v>
      </c>
      <c r="O193" s="32" t="s">
        <v>3788</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122" t="s">
        <v>126</v>
      </c>
      <c r="N194" s="226">
        <v>0</v>
      </c>
      <c r="O194" s="225" t="s">
        <v>3793</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434</v>
      </c>
      <c r="L195" s="223" t="s">
        <v>125</v>
      </c>
      <c r="M195" s="133"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122"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122"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38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38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38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38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38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38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38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38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38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38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38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38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387" t="s">
        <v>126</v>
      </c>
      <c r="N211" s="226">
        <v>0</v>
      </c>
      <c r="O211" s="225"/>
    </row>
    <row r="212" spans="1:15" s="4" customFormat="1" ht="191.25" x14ac:dyDescent="0.25">
      <c r="A212" s="82">
        <v>206</v>
      </c>
      <c r="B212" s="133" t="s">
        <v>601</v>
      </c>
      <c r="C212" s="133" t="s">
        <v>602</v>
      </c>
      <c r="D212" s="133" t="s">
        <v>603</v>
      </c>
      <c r="E212" s="122">
        <v>64</v>
      </c>
      <c r="F212" s="125" t="s">
        <v>641</v>
      </c>
      <c r="G212" s="140" t="s">
        <v>125</v>
      </c>
      <c r="H212" s="138" t="s">
        <v>125</v>
      </c>
      <c r="I212" s="133" t="s">
        <v>166</v>
      </c>
      <c r="J212" s="222" t="s">
        <v>125</v>
      </c>
      <c r="K212" s="48" t="s">
        <v>3794</v>
      </c>
      <c r="L212" s="223" t="s">
        <v>125</v>
      </c>
      <c r="M212" s="48" t="s">
        <v>3794</v>
      </c>
      <c r="N212" s="85">
        <v>0</v>
      </c>
      <c r="O212" s="230" t="s">
        <v>3795</v>
      </c>
    </row>
    <row r="213" spans="1:15" s="4" customFormat="1" ht="76.5"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t="s">
        <v>407</v>
      </c>
      <c r="M213" s="122" t="s">
        <v>126</v>
      </c>
      <c r="N213" s="229">
        <v>0</v>
      </c>
      <c r="O213" s="230" t="s">
        <v>3796</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122"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122"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122"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122"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122"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122"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122"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122"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126</v>
      </c>
      <c r="L222" s="141" t="s">
        <v>125</v>
      </c>
      <c r="M222" s="122" t="s">
        <v>407</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122" t="s">
        <v>126</v>
      </c>
      <c r="N223" s="226">
        <v>0</v>
      </c>
      <c r="O223" s="230" t="s">
        <v>3797</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122" t="s">
        <v>126</v>
      </c>
      <c r="N224" s="226">
        <v>0</v>
      </c>
      <c r="O224" s="230" t="s">
        <v>3798</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434</v>
      </c>
      <c r="L225" s="223" t="s">
        <v>125</v>
      </c>
      <c r="M225" s="122" t="s">
        <v>126</v>
      </c>
      <c r="N225" s="226">
        <v>0</v>
      </c>
      <c r="O225" s="225" t="s">
        <v>3799</v>
      </c>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434</v>
      </c>
      <c r="L226" s="223" t="s">
        <v>125</v>
      </c>
      <c r="M226" s="122"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434</v>
      </c>
      <c r="L227" s="223" t="s">
        <v>125</v>
      </c>
      <c r="M227" s="122"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434</v>
      </c>
      <c r="L228" s="223" t="s">
        <v>125</v>
      </c>
      <c r="M228" s="122"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18010</v>
      </c>
      <c r="L229" s="283" t="s">
        <v>125</v>
      </c>
      <c r="M229" s="643">
        <v>0</v>
      </c>
      <c r="N229" s="85">
        <v>0</v>
      </c>
      <c r="O229" s="225" t="s">
        <v>3800</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83" t="s">
        <v>125</v>
      </c>
      <c r="M230" s="643">
        <v>0</v>
      </c>
      <c r="N230" s="85">
        <v>0</v>
      </c>
      <c r="O230" s="225"/>
    </row>
    <row r="231" spans="1:15" s="4" customFormat="1" ht="114.7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122" t="s">
        <v>126</v>
      </c>
      <c r="N231" s="85">
        <v>0</v>
      </c>
      <c r="O231" s="230" t="s">
        <v>3801</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126</v>
      </c>
      <c r="L232" s="222" t="s">
        <v>126</v>
      </c>
      <c r="M232" s="122"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126</v>
      </c>
      <c r="M233" s="122"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122"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122"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122"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122"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126</v>
      </c>
      <c r="M238" s="122" t="s">
        <v>129</v>
      </c>
      <c r="N238" s="85">
        <v>0</v>
      </c>
      <c r="O238" s="230"/>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122"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122"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122"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122"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122" t="s">
        <v>126</v>
      </c>
      <c r="N243" s="85">
        <v>0</v>
      </c>
      <c r="O243" s="225" t="s">
        <v>3802</v>
      </c>
    </row>
    <row r="244" spans="1:15" s="4" customFormat="1" ht="102" x14ac:dyDescent="0.25">
      <c r="A244" s="82">
        <v>238</v>
      </c>
      <c r="B244" s="133" t="s">
        <v>601</v>
      </c>
      <c r="C244" s="133" t="s">
        <v>664</v>
      </c>
      <c r="D244" s="133" t="s">
        <v>295</v>
      </c>
      <c r="E244" s="122">
        <v>75</v>
      </c>
      <c r="F244" s="125" t="s">
        <v>710</v>
      </c>
      <c r="G244" s="140" t="s">
        <v>125</v>
      </c>
      <c r="H244" s="138" t="s">
        <v>125</v>
      </c>
      <c r="I244" s="133" t="s">
        <v>124</v>
      </c>
      <c r="J244" s="222" t="s">
        <v>125</v>
      </c>
      <c r="K244" s="5" t="s">
        <v>126</v>
      </c>
      <c r="L244" s="223"/>
      <c r="M244" s="122" t="s">
        <v>129</v>
      </c>
      <c r="N244" s="85">
        <v>0</v>
      </c>
      <c r="O244" s="225" t="s">
        <v>3803</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t="s">
        <v>125</v>
      </c>
      <c r="M245" s="122" t="s">
        <v>126</v>
      </c>
      <c r="N245" s="226">
        <v>0</v>
      </c>
      <c r="O245" s="225" t="s">
        <v>3804</v>
      </c>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122"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t="s">
        <v>125</v>
      </c>
      <c r="M247" s="122" t="s">
        <v>126</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122"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122"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129</v>
      </c>
      <c r="M250" s="122"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129</v>
      </c>
      <c r="M251" s="122" t="s">
        <v>126</v>
      </c>
      <c r="N251" s="85">
        <v>0</v>
      </c>
      <c r="O251" s="230"/>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122"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122"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122"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122" t="s">
        <v>126</v>
      </c>
      <c r="N255" s="226">
        <v>0</v>
      </c>
      <c r="O255" s="230" t="s">
        <v>3499</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122" t="s">
        <v>129</v>
      </c>
      <c r="N256" s="226">
        <v>0.1</v>
      </c>
      <c r="O256" s="225" t="s">
        <v>3805</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122" t="s">
        <v>129</v>
      </c>
      <c r="N257" s="226">
        <v>0.1</v>
      </c>
      <c r="O257" s="225" t="s">
        <v>3806</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0.25</v>
      </c>
      <c r="L258" s="325" t="s">
        <v>3807</v>
      </c>
      <c r="M258" s="656">
        <v>0.05</v>
      </c>
      <c r="N258" s="256">
        <v>0.2</v>
      </c>
      <c r="O258" s="225" t="s">
        <v>3808</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10079</v>
      </c>
      <c r="M259" s="643">
        <v>10079</v>
      </c>
      <c r="N259" s="85">
        <v>0</v>
      </c>
      <c r="O259" s="225" t="s">
        <v>3809</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6025</v>
      </c>
      <c r="L260" s="272">
        <v>6025</v>
      </c>
      <c r="M260" s="643">
        <v>6025</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122"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122" t="s">
        <v>129</v>
      </c>
      <c r="N262" s="1535">
        <v>0.3</v>
      </c>
      <c r="O262" s="225" t="s">
        <v>3810</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122" t="s">
        <v>129</v>
      </c>
      <c r="N263" s="1536"/>
      <c r="O263" s="225" t="s">
        <v>3811</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126</v>
      </c>
      <c r="M264" s="122" t="s">
        <v>126</v>
      </c>
      <c r="N264" s="1535">
        <v>0.3</v>
      </c>
      <c r="O264" s="225" t="s">
        <v>3812</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122" t="s">
        <v>129</v>
      </c>
      <c r="N265" s="1536"/>
      <c r="O265" s="225" t="s">
        <v>3813</v>
      </c>
    </row>
    <row r="266" spans="1:15" x14ac:dyDescent="0.25">
      <c r="L266" s="1"/>
      <c r="M266" s="309"/>
      <c r="N266" s="468"/>
      <c r="O266" s="642"/>
    </row>
    <row r="267" spans="1:15" x14ac:dyDescent="0.25">
      <c r="L267" s="1"/>
      <c r="M267" s="309"/>
      <c r="N267" s="309"/>
      <c r="O267" s="642"/>
    </row>
    <row r="268" spans="1:15" x14ac:dyDescent="0.25">
      <c r="L268" s="1"/>
      <c r="M268" s="309"/>
      <c r="N268" s="309"/>
      <c r="O268" s="642"/>
    </row>
    <row r="269" spans="1:15" x14ac:dyDescent="0.25">
      <c r="L269" s="1"/>
      <c r="M269" s="309"/>
      <c r="N269" s="309"/>
      <c r="O269" s="642"/>
    </row>
    <row r="270" spans="1:15" x14ac:dyDescent="0.25">
      <c r="L270" s="1"/>
      <c r="M270" s="309"/>
      <c r="N270" s="309"/>
      <c r="O270" s="642"/>
    </row>
    <row r="271" spans="1:15" x14ac:dyDescent="0.25">
      <c r="L271" s="1"/>
      <c r="M271" s="309"/>
      <c r="N271" s="309"/>
      <c r="O271" s="642"/>
    </row>
    <row r="274" spans="14:14" x14ac:dyDescent="0.25">
      <c r="N274"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B334C8D6-5A3C-4AEA-9BBA-881501F4C09D}">
      <formula1>"0%,20%"</formula1>
    </dataValidation>
    <dataValidation type="list" allowBlank="1" showInputMessage="1" showErrorMessage="1" sqref="N131" xr:uid="{A76E3841-2682-423A-A6A5-F2ECF497332F}">
      <formula1>"0%,30%"</formula1>
    </dataValidation>
    <dataValidation type="list" allowBlank="1" showInputMessage="1" showErrorMessage="1" sqref="N100" xr:uid="{80E0DCFB-6EC1-44BE-B0E7-B20F7EFB1EA3}">
      <formula1>"0%,20%,39%,50%"</formula1>
    </dataValidation>
    <dataValidation type="whole" allowBlank="1" showInputMessage="1" showErrorMessage="1" sqref="I130 L231 K130:M130 L185:M185 L235:M235 K141:K142 L261:M261 K230 K20 K145 K43 K259:K260 K134 K156" xr:uid="{117F36AB-B0F5-4688-842D-3D231384925A}">
      <formula1>0</formula1>
      <formula2>10000000</formula2>
    </dataValidation>
    <dataValidation type="list" allowBlank="1" showInputMessage="1" showErrorMessage="1" sqref="L178:M179 K147:K149 L94:L97 K163 K223 K143 K232:K234 K214:K216 K244:K255" xr:uid="{E15A40A5-615B-44DD-9A28-7B0664237363}">
      <formula1>"SI,NO,NO APLICA"</formula1>
    </dataValidation>
    <dataValidation type="list" allowBlank="1" showInputMessage="1" showErrorMessage="1" sqref="I129 M11:M16 M236:M244 K184:M184 M9 L236:L238 K150:M150 L69:M69 K144:M144 L157:L158 L36:L37 L45:M55 K57:M57 M18:M19 L163:M163 K65:M65 K129:M129 K21:M21 K262:M265 M225:M228 K167:L167 K256:M257 M23:M24 K186:M194 L152 M231:M234 K161:M161 K7:K9 K63 K18:K19 K59 K213 K23:K33 K231 K14:K16 K11:K12 K224:M224 K217:K221 K39:K41 K236:K242 K35:K37 L121:L128 L223:M223 M7 L87:L92" xr:uid="{F306DA6A-59E4-47D7-82D5-93FB105D21C0}">
      <formula1>"SI,NO"</formula1>
    </dataValidation>
    <dataValidation type="list" allowBlank="1" showInputMessage="1" showErrorMessage="1" sqref="M115 M159:M160 L141:L142 L103:M114 L155 L101:M101 L98 M154:M155 L135:L139 M134 M140" xr:uid="{46F032F0-F9DD-4623-95EA-86BBC44CFD72}">
      <formula1>"SI,NO,NO APLICA,VACIO"</formula1>
    </dataValidation>
    <dataValidation type="list" allowBlank="1" showInputMessage="1" showErrorMessage="1" sqref="L181:L183 L213:L216 L39:M41 L63:M63 M156:M158 M25:M33 M35:M37 M121:M128 M245:M255 M59 M213:M221 M152:M153 L166:M166 M66 L232:L234 L147:M149 M169:M177 L99 L159:L160 M198:M211 M180:M183 L250:L255 L169 L153:L154 M164:M165" xr:uid="{6E6A89B4-C328-4253-93DF-DB28ACB7B7BE}">
      <formula1>"SI,NO,VACIO"</formula1>
    </dataValidation>
  </dataValidations>
  <hyperlinks>
    <hyperlink ref="O35" r:id="rId1" xr:uid="{4AD29221-2A11-459A-99CF-8FFB9D4192F7}"/>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A1:V92"/>
  <sheetViews>
    <sheetView showGridLines="0" topLeftCell="J1" zoomScale="80" zoomScaleNormal="80"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0.89499999999999991</v>
      </c>
      <c r="E2" s="1446" t="s">
        <v>775</v>
      </c>
      <c r="F2" s="1443" t="s">
        <v>121</v>
      </c>
      <c r="G2" s="1503">
        <v>0.3</v>
      </c>
      <c r="H2" s="1506">
        <f>+M6</f>
        <v>1</v>
      </c>
      <c r="I2" s="1499">
        <f>+O6</f>
        <v>1</v>
      </c>
      <c r="J2" s="1499">
        <f>+I2/H2</f>
        <v>1</v>
      </c>
      <c r="K2" s="25" t="s">
        <v>776</v>
      </c>
      <c r="L2" s="25" t="s">
        <v>777</v>
      </c>
      <c r="M2" s="159">
        <v>0.4</v>
      </c>
      <c r="N2" s="160">
        <f>+M2*G2*C2</f>
        <v>3.5999999999999997E-2</v>
      </c>
      <c r="O2" s="161">
        <f>+'1035 CAPSALUD Ver.'!N7</f>
        <v>0.4</v>
      </c>
      <c r="Q2" s="301" t="s">
        <v>778</v>
      </c>
      <c r="R2" s="302" t="s">
        <v>1130</v>
      </c>
      <c r="S2" s="302" t="s">
        <v>1389</v>
      </c>
      <c r="T2" s="302" t="s">
        <v>1130</v>
      </c>
      <c r="U2" s="302" t="s">
        <v>783</v>
      </c>
      <c r="V2" s="302" t="s">
        <v>782</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+'1035 CAPSALUD Ver.'!N11</f>
        <v>0.4</v>
      </c>
      <c r="Q3" s="301" t="s">
        <v>786</v>
      </c>
      <c r="R3" s="302" t="s">
        <v>3095</v>
      </c>
      <c r="S3" s="302" t="s">
        <v>3095</v>
      </c>
      <c r="T3" s="302" t="s">
        <v>3095</v>
      </c>
      <c r="U3" s="302" t="s">
        <v>3814</v>
      </c>
      <c r="V3" s="302" t="s">
        <v>3814</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+'1035 CAPSALUD Ver.'!N17</f>
        <v>0.05</v>
      </c>
      <c r="Q4" s="301" t="s">
        <v>791</v>
      </c>
      <c r="R4" s="302" t="s">
        <v>3240</v>
      </c>
      <c r="S4" s="302" t="s">
        <v>3241</v>
      </c>
      <c r="T4" s="302" t="s">
        <v>2906</v>
      </c>
      <c r="U4" s="302" t="s">
        <v>2994</v>
      </c>
      <c r="V4" s="302" t="s">
        <v>1595</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+'1035 CAPSALUD Ver.'!N20</f>
        <v>0.15</v>
      </c>
      <c r="Q5" s="301" t="s">
        <v>799</v>
      </c>
      <c r="R5" s="301">
        <v>0.08</v>
      </c>
      <c r="S5" s="301">
        <v>0.12</v>
      </c>
      <c r="T5" s="301">
        <v>0.06</v>
      </c>
      <c r="U5" s="301">
        <v>0.42599999999999999</v>
      </c>
      <c r="V5" s="301">
        <f>+D91</f>
        <v>0.57227579509379511</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+'1035 CAPSALUD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+'1035 CAPSALUD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+'1035 CAPSALUD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+'1035 CAPSALUD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0.7</v>
      </c>
      <c r="J12" s="1499">
        <f>+I12/H12</f>
        <v>0.7</v>
      </c>
      <c r="K12" s="25" t="s">
        <v>813</v>
      </c>
      <c r="L12" s="25" t="s">
        <v>804</v>
      </c>
      <c r="M12" s="159">
        <v>0.1</v>
      </c>
      <c r="N12" s="160">
        <f>+M12*G$12*C$2</f>
        <v>1.0499999999999999E-2</v>
      </c>
      <c r="O12" s="161">
        <f>+'1035 CAPSALUD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+'1035 CAPSALUD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+'1035 CAPSALUD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+'1035 CAPSALUD Ver.'!N63</f>
        <v>0</v>
      </c>
    </row>
    <row r="16" spans="1:22" ht="30" customHeight="1" thickBot="1" x14ac:dyDescent="0.3">
      <c r="A16" s="1427"/>
      <c r="B16" s="1430"/>
      <c r="C16" s="1462"/>
      <c r="D16" s="1464"/>
      <c r="E16" s="1448"/>
      <c r="F16" s="1445"/>
      <c r="G16" s="1505"/>
      <c r="H16" s="1508"/>
      <c r="I16" s="1501"/>
      <c r="J16" s="1502"/>
      <c r="K16" s="97" t="s">
        <v>800</v>
      </c>
      <c r="L16" s="98">
        <f>+O16/M16</f>
        <v>0.7</v>
      </c>
      <c r="M16" s="99">
        <f>SUM(M12:M15)</f>
        <v>1</v>
      </c>
      <c r="N16" s="100">
        <f>SUM(N12:N15)</f>
        <v>0.105</v>
      </c>
      <c r="O16" s="73">
        <f>+O12+O13+O14+O15</f>
        <v>0.7</v>
      </c>
    </row>
    <row r="17" spans="1:15" ht="15" customHeight="1" x14ac:dyDescent="0.25">
      <c r="A17" s="1449">
        <v>2</v>
      </c>
      <c r="B17" s="1451" t="s">
        <v>820</v>
      </c>
      <c r="C17" s="1454">
        <v>0.55000000000000004</v>
      </c>
      <c r="D17" s="1457">
        <f>+(G17*J17)+(G21*J21)+(G27*J27)+(G31*J31)+(G38*J38)+(G46*J46)+(G54*J54)</f>
        <v>0.43223665223665231</v>
      </c>
      <c r="E17" s="1440" t="s">
        <v>821</v>
      </c>
      <c r="F17" s="1443" t="s">
        <v>294</v>
      </c>
      <c r="G17" s="1503">
        <v>0.15</v>
      </c>
      <c r="H17" s="1506">
        <f>+M20</f>
        <v>1</v>
      </c>
      <c r="I17" s="1509">
        <f>+O20</f>
        <v>0.58571428571428563</v>
      </c>
      <c r="J17" s="1512">
        <f>+I17/H17</f>
        <v>0.58571428571428563</v>
      </c>
      <c r="K17" s="25" t="s">
        <v>822</v>
      </c>
      <c r="L17" s="25" t="s">
        <v>804</v>
      </c>
      <c r="M17" s="167">
        <v>0.1</v>
      </c>
      <c r="N17" s="168">
        <f>+M17*G$17*C$17</f>
        <v>8.2500000000000004E-3</v>
      </c>
      <c r="O17" s="169">
        <f>+'1035 CAPSALUD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+'1035 CAPSALUD 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+'1035 CAPSALUD Ver.'!N68</f>
        <v>0.48571428571428565</v>
      </c>
    </row>
    <row r="20" spans="1:15" ht="26.25" customHeight="1" thickBot="1" x14ac:dyDescent="0.3">
      <c r="A20" s="1441"/>
      <c r="B20" s="1452"/>
      <c r="C20" s="1455"/>
      <c r="D20" s="1458"/>
      <c r="E20" s="1442"/>
      <c r="F20" s="1445"/>
      <c r="G20" s="1505"/>
      <c r="H20" s="1508"/>
      <c r="I20" s="1511"/>
      <c r="J20" s="1514"/>
      <c r="K20" s="97" t="s">
        <v>800</v>
      </c>
      <c r="L20" s="98">
        <f>+O20/M20</f>
        <v>0.58571428571428563</v>
      </c>
      <c r="M20" s="99">
        <f>SUM(M17:M19)</f>
        <v>1</v>
      </c>
      <c r="N20" s="100">
        <f>SUM(N17:N19)</f>
        <v>8.2500000000000004E-2</v>
      </c>
      <c r="O20" s="174">
        <f>+O17+O18+O19</f>
        <v>0.58571428571428563</v>
      </c>
    </row>
    <row r="21" spans="1:15" ht="15" customHeight="1" x14ac:dyDescent="0.25">
      <c r="A21" s="1441"/>
      <c r="B21" s="1452"/>
      <c r="C21" s="1455"/>
      <c r="D21" s="1458"/>
      <c r="E21" s="1440" t="s">
        <v>827</v>
      </c>
      <c r="F21" s="1443" t="s">
        <v>828</v>
      </c>
      <c r="G21" s="1503">
        <v>0.15</v>
      </c>
      <c r="H21" s="1506">
        <f>+M26</f>
        <v>1</v>
      </c>
      <c r="I21" s="1499">
        <f>+O26</f>
        <v>0</v>
      </c>
      <c r="J21" s="1499">
        <f>+I21/H21</f>
        <v>0</v>
      </c>
      <c r="K21" s="28" t="s">
        <v>829</v>
      </c>
      <c r="L21" s="28" t="s">
        <v>830</v>
      </c>
      <c r="M21" s="175">
        <v>0.1</v>
      </c>
      <c r="N21" s="176">
        <f>+M21*G$21*C$17</f>
        <v>8.2500000000000004E-3</v>
      </c>
      <c r="O21" s="177">
        <f>+'1035 CAPSALUD Ver.'!N69</f>
        <v>0</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+'1035 CAPSALUD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+'1035 CAPSALUD Ver.'!N73</f>
        <v>0</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+'1035 CAPSALUD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v>
      </c>
      <c r="M26" s="99">
        <f>SUM(M21:M25)</f>
        <v>1</v>
      </c>
      <c r="N26" s="100">
        <f>SUM(N21:N25)</f>
        <v>8.2500000000000004E-2</v>
      </c>
      <c r="O26" s="174">
        <f>+O21+O22+O23+O24+O25</f>
        <v>0</v>
      </c>
    </row>
    <row r="27" spans="1:15" ht="24" x14ac:dyDescent="0.25">
      <c r="A27" s="1441"/>
      <c r="B27" s="1452"/>
      <c r="C27" s="1455"/>
      <c r="D27" s="1458"/>
      <c r="E27" s="1440" t="s">
        <v>838</v>
      </c>
      <c r="F27" s="1443" t="s">
        <v>839</v>
      </c>
      <c r="G27" s="1503">
        <v>0.2</v>
      </c>
      <c r="H27" s="1506">
        <f>+M30</f>
        <v>1</v>
      </c>
      <c r="I27" s="1499">
        <f>+O30</f>
        <v>0.44285714285714284</v>
      </c>
      <c r="J27" s="1499">
        <f>+I27/H27</f>
        <v>0.44285714285714284</v>
      </c>
      <c r="K27" s="28" t="s">
        <v>840</v>
      </c>
      <c r="L27" s="28" t="s">
        <v>841</v>
      </c>
      <c r="M27" s="179">
        <v>0.1</v>
      </c>
      <c r="N27" s="180">
        <f>+M27*G$27*C$17</f>
        <v>1.1000000000000003E-2</v>
      </c>
      <c r="O27" s="177">
        <f>+'1035 CAPSALUD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+'1035 CAPSALUD Ver.'!N130</f>
        <v>0.3428571428571428</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+'1035 CAPSALUD Ver.'!N131</f>
        <v>0</v>
      </c>
    </row>
    <row r="30" spans="1:15" ht="26.25" customHeight="1" thickBot="1" x14ac:dyDescent="0.3">
      <c r="A30" s="1441"/>
      <c r="B30" s="1452"/>
      <c r="C30" s="1455"/>
      <c r="D30" s="1458"/>
      <c r="E30" s="1442"/>
      <c r="F30" s="1445"/>
      <c r="G30" s="1505"/>
      <c r="H30" s="1508"/>
      <c r="I30" s="1501"/>
      <c r="J30" s="1502"/>
      <c r="K30" s="97" t="s">
        <v>800</v>
      </c>
      <c r="L30" s="98">
        <f>+O30/M30</f>
        <v>0.44285714285714284</v>
      </c>
      <c r="M30" s="99">
        <f>SUM(M27:M29)</f>
        <v>1</v>
      </c>
      <c r="N30" s="100">
        <f>SUM(N27:N29)</f>
        <v>0.11000000000000001</v>
      </c>
      <c r="O30" s="174">
        <f>+O27+O28+O29</f>
        <v>0.44285714285714284</v>
      </c>
    </row>
    <row r="31" spans="1:15" ht="15" customHeight="1" x14ac:dyDescent="0.25">
      <c r="A31" s="1441"/>
      <c r="B31" s="1452"/>
      <c r="C31" s="1455"/>
      <c r="D31" s="1458"/>
      <c r="E31" s="1440" t="s">
        <v>846</v>
      </c>
      <c r="F31" s="1443" t="s">
        <v>847</v>
      </c>
      <c r="G31" s="1503">
        <v>0.1</v>
      </c>
      <c r="H31" s="1506">
        <f>SUM(M31:M33)</f>
        <v>0.45</v>
      </c>
      <c r="I31" s="1499">
        <f>SUM(O31+O32+O33)</f>
        <v>0.2</v>
      </c>
      <c r="J31" s="1499">
        <f>+I31/H31</f>
        <v>0.44444444444444448</v>
      </c>
      <c r="K31" s="28" t="s">
        <v>848</v>
      </c>
      <c r="L31" s="28" t="s">
        <v>804</v>
      </c>
      <c r="M31" s="179">
        <v>0.1</v>
      </c>
      <c r="N31" s="180">
        <f>+(M31/H31)*G$31*C$17</f>
        <v>1.2222222222222226E-2</v>
      </c>
      <c r="O31" s="177">
        <f>+'1035 CAPSALUD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+'1035 CAPSALUD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+'1035 CAPSALUD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+'1035 CAPSALUD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+'1035 CAPSALUD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+'1035 CAPSALUD Ver.'!N156</f>
        <v>0.05</v>
      </c>
    </row>
    <row r="37" spans="1:15" ht="33.75" customHeight="1" thickBot="1" x14ac:dyDescent="0.3">
      <c r="A37" s="1441"/>
      <c r="B37" s="1452"/>
      <c r="C37" s="1455"/>
      <c r="D37" s="1458"/>
      <c r="E37" s="1442"/>
      <c r="F37" s="1445"/>
      <c r="G37" s="1505"/>
      <c r="H37" s="1508"/>
      <c r="I37" s="1501"/>
      <c r="J37" s="1502"/>
      <c r="K37" s="97" t="s">
        <v>800</v>
      </c>
      <c r="L37" s="98">
        <f>+O37/M37</f>
        <v>0.25</v>
      </c>
      <c r="M37" s="99">
        <f>SUM(M31:M36)</f>
        <v>1</v>
      </c>
      <c r="N37" s="100">
        <f>SUM(N31:N33)</f>
        <v>5.5000000000000014E-2</v>
      </c>
      <c r="O37" s="174">
        <f>+O31+O32+O33+O34+O35+O36</f>
        <v>0.25</v>
      </c>
    </row>
    <row r="38" spans="1:15" ht="15" customHeight="1" x14ac:dyDescent="0.25">
      <c r="A38" s="1441"/>
      <c r="B38" s="1452"/>
      <c r="C38" s="1455"/>
      <c r="D38" s="1458"/>
      <c r="E38" s="1440" t="s">
        <v>859</v>
      </c>
      <c r="F38" s="1443" t="s">
        <v>860</v>
      </c>
      <c r="G38" s="1503">
        <v>0.2</v>
      </c>
      <c r="H38" s="1506">
        <f>SUM(M38:M41)</f>
        <v>0.54999999999999993</v>
      </c>
      <c r="I38" s="1499">
        <f>SUM(O38+O39+O40+O41)</f>
        <v>0.1</v>
      </c>
      <c r="J38" s="1499">
        <f>+I38/H38</f>
        <v>0.18181818181818185</v>
      </c>
      <c r="K38" s="28" t="s">
        <v>861</v>
      </c>
      <c r="L38" s="28" t="s">
        <v>804</v>
      </c>
      <c r="M38" s="179">
        <v>0.1</v>
      </c>
      <c r="N38" s="180">
        <f>+(M38/H38)*G$38*C$17</f>
        <v>2.0000000000000004E-2</v>
      </c>
      <c r="O38" s="177">
        <f>+'1035 CAPSALUD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+'1035 CAPSALUD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+'1035 CAPSALUD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+'1035 CAPSALUD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+'1035 CAPSALUD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+'1035 CAPSALUD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+'1035 CAPSALUD Ver.'!N255</f>
        <v>0</v>
      </c>
    </row>
    <row r="45" spans="1:15" ht="33.75" customHeight="1" thickBot="1" x14ac:dyDescent="0.3">
      <c r="A45" s="1441"/>
      <c r="B45" s="1452"/>
      <c r="C45" s="1455"/>
      <c r="D45" s="1458"/>
      <c r="E45" s="1442"/>
      <c r="F45" s="1445"/>
      <c r="G45" s="1505"/>
      <c r="H45" s="1508"/>
      <c r="I45" s="1501"/>
      <c r="J45" s="1502"/>
      <c r="K45" s="97" t="s">
        <v>800</v>
      </c>
      <c r="L45" s="98">
        <f>+O45/M45</f>
        <v>0.10000000000000002</v>
      </c>
      <c r="M45" s="99">
        <f>SUM(M38:M44)</f>
        <v>0.99999999999999989</v>
      </c>
      <c r="N45" s="100">
        <f>SUM(N38:N41)</f>
        <v>0.11000000000000001</v>
      </c>
      <c r="O45" s="174">
        <f>+O38+O39+O40+O41+O42+O43+O44</f>
        <v>0.1</v>
      </c>
    </row>
    <row r="46" spans="1:15" ht="15" customHeight="1" x14ac:dyDescent="0.25">
      <c r="A46" s="1441"/>
      <c r="B46" s="1452"/>
      <c r="C46" s="1455"/>
      <c r="D46" s="1458"/>
      <c r="E46" s="1440" t="s">
        <v>874</v>
      </c>
      <c r="F46" s="1443" t="s">
        <v>875</v>
      </c>
      <c r="G46" s="1503">
        <v>0.1</v>
      </c>
      <c r="H46" s="1522">
        <f>SUM(M46:M52)/2</f>
        <v>0.5</v>
      </c>
      <c r="I46" s="1509">
        <f>SUM(O46+O47+O48+O49+O50+O51+O52)/2</f>
        <v>0.375</v>
      </c>
      <c r="J46" s="1509">
        <f>+I46/H46</f>
        <v>0.75</v>
      </c>
      <c r="K46" s="28" t="s">
        <v>876</v>
      </c>
      <c r="L46" s="28" t="s">
        <v>804</v>
      </c>
      <c r="M46" s="179">
        <v>0.1</v>
      </c>
      <c r="N46" s="176">
        <f>+(M46/H46)*G$46*C$17</f>
        <v>1.1000000000000003E-2</v>
      </c>
      <c r="O46" s="177">
        <f>+'1035 CAPSALUD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+'1035 CAPSALUD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+'1035 CAPSALUD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+'1035 CAPSALUD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+'1035 CAPSALUD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+'1035 CAPSALUD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+'1035 CAPSALUD Ver.'!N184</f>
        <v>0</v>
      </c>
    </row>
    <row r="53" spans="1:15" ht="30" customHeight="1" thickBot="1" x14ac:dyDescent="0.3">
      <c r="A53" s="1441"/>
      <c r="B53" s="1452"/>
      <c r="C53" s="1455"/>
      <c r="D53" s="1458"/>
      <c r="E53" s="1442"/>
      <c r="F53" s="1445"/>
      <c r="G53" s="1505"/>
      <c r="H53" s="1524"/>
      <c r="I53" s="1511"/>
      <c r="J53" s="1511"/>
      <c r="K53" s="97" t="s">
        <v>800</v>
      </c>
      <c r="L53" s="98">
        <f>+O53/M53</f>
        <v>0.75</v>
      </c>
      <c r="M53" s="99">
        <f>SUM(M46:M52)</f>
        <v>1</v>
      </c>
      <c r="N53" s="100">
        <f>SUM(N46:N52)/2</f>
        <v>5.5000000000000007E-2</v>
      </c>
      <c r="O53" s="174">
        <f>+O46+O47+O48+O49+O50+O51+O52</f>
        <v>0.75</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+'1035 CAPSALUD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+'1035 CAPSALUD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+'1035 CAPSALUD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+'1035 CAPSALUD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+'1035 CAPSALUD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+'1035 CAPSALUD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+'1035 CAPSALUD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+'1035 CAPSALUD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0.16045636363636362</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+'1035 CAPSALUD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+'1035 CAPSALUD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+'1035 CAPSALUD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+'1035 CAPSALUD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+'1035 CAPSALUD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+'1035 CAPSALUD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+'1035 CAPSALUD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+'1035 CAPSALUD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+'1035 CAPSALUD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+'1035 CAPSALUD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+'1035 CAPSALUD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+'1035 CAPSALUD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+'1035 CAPSALUD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+'1035 CAPSALUD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+'1035 CAPSALUD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+'1035 CAPSALUD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+'1035 CAPSALUD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+'1035 CAPSALUD 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0.375</v>
      </c>
      <c r="J84" s="188">
        <f>+I84/H84</f>
        <v>0.75</v>
      </c>
      <c r="K84" s="97" t="s">
        <v>800</v>
      </c>
      <c r="L84" s="98">
        <f>+O84/M84</f>
        <v>0.75</v>
      </c>
      <c r="M84" s="99">
        <f>100%/2</f>
        <v>0.5</v>
      </c>
      <c r="N84" s="190">
        <v>1.4999999999999999E-2</v>
      </c>
      <c r="O84" s="174">
        <f>+O53/2</f>
        <v>0.375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+'1035 CAPSALUD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+'1035 CAPSALUD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+'1035 CAPSALUD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+'1035 CAPSALUD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+'1035 CAPSALUD Ver.'!N264</f>
        <v>0.3</v>
      </c>
    </row>
    <row r="91" spans="1:15" x14ac:dyDescent="0.25">
      <c r="C91" s="199">
        <v>2022</v>
      </c>
      <c r="D91" s="200">
        <f>+(C2*D2)+(C17*D17)+(C63*D63)+(C85*D85)</f>
        <v>0.57227579509379511</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tabColor theme="0"/>
  </sheetPr>
  <dimension ref="A1:P274"/>
  <sheetViews>
    <sheetView zoomScale="71" zoomScaleNormal="71"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4.140625" style="11" customWidth="1"/>
    <col min="10" max="10" width="11.28515625" style="2" customWidth="1"/>
    <col min="11" max="11" width="16.140625" style="10" customWidth="1"/>
    <col min="12" max="12" width="18.42578125" style="3" customWidth="1"/>
    <col min="13" max="13" width="18" style="11" customWidth="1"/>
    <col min="14" max="14" width="15.85546875" style="11" customWidth="1"/>
    <col min="15" max="15" width="51.8554687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1465</v>
      </c>
      <c r="G2" s="1417"/>
      <c r="H2" s="1417"/>
      <c r="I2" s="1417"/>
      <c r="J2" s="1417"/>
      <c r="K2" s="1418"/>
      <c r="L2" s="1543"/>
      <c r="M2" s="1543"/>
      <c r="N2" s="1543"/>
      <c r="O2" s="1543"/>
    </row>
    <row r="3" spans="1:15" s="24" customFormat="1" ht="18.75" customHeight="1" x14ac:dyDescent="0.25">
      <c r="A3" s="1541" t="s">
        <v>101</v>
      </c>
      <c r="B3" s="1541"/>
      <c r="C3" s="1541"/>
      <c r="D3" s="1541"/>
      <c r="E3" s="1541"/>
      <c r="F3" s="1416">
        <v>1036</v>
      </c>
      <c r="G3" s="1417"/>
      <c r="H3" s="1417"/>
      <c r="I3" s="1417"/>
      <c r="J3" s="1417"/>
      <c r="K3" s="1418"/>
      <c r="L3" s="1543"/>
      <c r="M3" s="1543"/>
      <c r="N3" s="1543"/>
      <c r="O3" s="1543"/>
    </row>
    <row r="4" spans="1:15" s="24" customFormat="1" ht="18.75" customHeight="1" x14ac:dyDescent="0.25">
      <c r="A4" s="1541" t="s">
        <v>102</v>
      </c>
      <c r="B4" s="1541"/>
      <c r="C4" s="1541"/>
      <c r="D4" s="1541"/>
      <c r="E4" s="1541"/>
      <c r="F4" s="1416" t="s">
        <v>39</v>
      </c>
      <c r="G4" s="1417"/>
      <c r="H4" s="1417"/>
      <c r="I4" s="1417"/>
      <c r="J4" s="1417"/>
      <c r="K4" s="1418"/>
      <c r="L4" s="1543"/>
      <c r="M4" s="1543"/>
      <c r="N4" s="1543"/>
      <c r="O4" s="1543"/>
    </row>
    <row r="5" spans="1:15" s="24" customFormat="1" ht="18.75" customHeight="1" x14ac:dyDescent="0.25">
      <c r="A5" s="1541" t="s">
        <v>103</v>
      </c>
      <c r="B5" s="1541"/>
      <c r="C5" s="1541"/>
      <c r="D5" s="1541"/>
      <c r="E5" s="1541"/>
      <c r="F5" s="1416" t="s">
        <v>1466</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63" t="s">
        <v>129</v>
      </c>
      <c r="L7" s="223" t="s">
        <v>125</v>
      </c>
      <c r="M7" s="133" t="s">
        <v>129</v>
      </c>
      <c r="N7" s="1537">
        <v>0.4</v>
      </c>
      <c r="O7" s="225" t="s">
        <v>3815</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3" t="s">
        <v>126</v>
      </c>
      <c r="N8" s="1538"/>
      <c r="O8" s="225" t="s">
        <v>3816</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3" t="s">
        <v>129</v>
      </c>
      <c r="N9" s="85">
        <v>0</v>
      </c>
      <c r="O9" s="225" t="s">
        <v>3817</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3" t="s">
        <v>129</v>
      </c>
      <c r="N11" s="1535">
        <v>0.4</v>
      </c>
      <c r="O11" s="225" t="s">
        <v>3818</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3"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3" t="s">
        <v>129</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3" t="s">
        <v>129</v>
      </c>
      <c r="N14" s="85">
        <v>0</v>
      </c>
      <c r="O14" s="225" t="s">
        <v>3819</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3"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3"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3" t="s">
        <v>129</v>
      </c>
      <c r="N18" s="85">
        <v>0</v>
      </c>
      <c r="O18" s="225" t="s">
        <v>3820</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3"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362">
        <v>2</v>
      </c>
      <c r="N20" s="226">
        <v>0.15</v>
      </c>
      <c r="O20" s="225" t="s">
        <v>3821</v>
      </c>
    </row>
    <row r="21" spans="1:15" s="4" customFormat="1" ht="89.25"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3" t="s">
        <v>129</v>
      </c>
      <c r="N21" s="226">
        <v>0.1</v>
      </c>
      <c r="O21" s="225" t="s">
        <v>3822</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3823</v>
      </c>
      <c r="L22" s="223" t="s">
        <v>125</v>
      </c>
      <c r="M22" s="133" t="s">
        <v>3824</v>
      </c>
      <c r="N22" s="85">
        <v>0</v>
      </c>
      <c r="O22" s="225" t="s">
        <v>3825</v>
      </c>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3" t="s">
        <v>129</v>
      </c>
      <c r="N23" s="85">
        <v>0</v>
      </c>
      <c r="O23" s="225" t="s">
        <v>3826</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3" t="s">
        <v>129</v>
      </c>
      <c r="N24" s="85">
        <v>0</v>
      </c>
      <c r="O24" s="225" t="s">
        <v>3827</v>
      </c>
    </row>
    <row r="25" spans="1:15" s="4" customFormat="1" ht="255"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3" t="s">
        <v>129</v>
      </c>
      <c r="N25" s="229">
        <v>0</v>
      </c>
      <c r="O25" s="230" t="s">
        <v>3828</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3" t="s">
        <v>129</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3"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3"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3"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3"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3"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3" t="s">
        <v>129</v>
      </c>
      <c r="N32" s="85">
        <v>0</v>
      </c>
      <c r="O32" s="225" t="s">
        <v>3829</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126</v>
      </c>
      <c r="L33" s="223" t="s">
        <v>125</v>
      </c>
      <c r="M33" s="133" t="s">
        <v>129</v>
      </c>
      <c r="N33" s="85">
        <v>0</v>
      </c>
      <c r="O33" s="225" t="s">
        <v>3830</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1156</v>
      </c>
      <c r="L34" s="223" t="s">
        <v>125</v>
      </c>
      <c r="M34" s="108" t="s">
        <v>1156</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3" t="s">
        <v>129</v>
      </c>
      <c r="N35" s="85">
        <v>0</v>
      </c>
      <c r="O35" s="307"/>
    </row>
    <row r="36" spans="1:15" s="4" customFormat="1" ht="45"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3" t="s">
        <v>129</v>
      </c>
      <c r="N36" s="226">
        <v>0.2</v>
      </c>
      <c r="O36" s="282" t="s">
        <v>3831</v>
      </c>
    </row>
    <row r="37" spans="1:15" s="4" customFormat="1" ht="102"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3" t="s">
        <v>129</v>
      </c>
      <c r="N37" s="232">
        <v>0</v>
      </c>
      <c r="O37" s="225" t="s">
        <v>3832</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3" t="s">
        <v>129</v>
      </c>
      <c r="N39" s="85">
        <v>0</v>
      </c>
      <c r="O39" s="225" t="s">
        <v>3833</v>
      </c>
    </row>
    <row r="40" spans="1:15" s="4" customFormat="1" ht="191.2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3" t="s">
        <v>129</v>
      </c>
      <c r="N40" s="85">
        <v>0</v>
      </c>
      <c r="O40" s="225" t="s">
        <v>3834</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3" t="s">
        <v>129</v>
      </c>
      <c r="N41" s="85">
        <v>0</v>
      </c>
      <c r="O41" s="225" t="s">
        <v>3835</v>
      </c>
    </row>
    <row r="42" spans="1:15" s="4" customFormat="1" ht="76.5" x14ac:dyDescent="0.25">
      <c r="A42" s="82">
        <v>36</v>
      </c>
      <c r="B42" s="133" t="s">
        <v>120</v>
      </c>
      <c r="C42" s="133" t="s">
        <v>161</v>
      </c>
      <c r="D42" s="133" t="s">
        <v>149</v>
      </c>
      <c r="E42" s="122" t="s">
        <v>221</v>
      </c>
      <c r="F42" s="125" t="s">
        <v>222</v>
      </c>
      <c r="G42" s="1405"/>
      <c r="H42" s="138" t="s">
        <v>125</v>
      </c>
      <c r="I42" s="133" t="s">
        <v>166</v>
      </c>
      <c r="J42" s="222" t="s">
        <v>223</v>
      </c>
      <c r="K42" s="48" t="s">
        <v>3836</v>
      </c>
      <c r="L42" s="233" t="s">
        <v>3837</v>
      </c>
      <c r="M42" s="308" t="s">
        <v>3837</v>
      </c>
      <c r="N42" s="85">
        <v>0</v>
      </c>
      <c r="O42" s="225"/>
    </row>
    <row r="43" spans="1:15" s="4" customFormat="1" ht="51" x14ac:dyDescent="0.25">
      <c r="A43" s="82">
        <v>37</v>
      </c>
      <c r="B43" s="133" t="s">
        <v>120</v>
      </c>
      <c r="C43" s="133" t="s">
        <v>161</v>
      </c>
      <c r="D43" s="133" t="s">
        <v>149</v>
      </c>
      <c r="E43" s="122">
        <v>11</v>
      </c>
      <c r="F43" s="125" t="s">
        <v>226</v>
      </c>
      <c r="G43" s="1422">
        <v>8</v>
      </c>
      <c r="H43" s="139">
        <v>0.3</v>
      </c>
      <c r="I43" s="133" t="s">
        <v>159</v>
      </c>
      <c r="J43" s="222">
        <v>5</v>
      </c>
      <c r="K43" s="45">
        <v>60</v>
      </c>
      <c r="L43" s="235">
        <v>60</v>
      </c>
      <c r="M43" s="362">
        <v>60</v>
      </c>
      <c r="N43" s="236">
        <v>0.3</v>
      </c>
      <c r="O43" s="225" t="s">
        <v>3838</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08"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08"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144" t="s">
        <v>129</v>
      </c>
      <c r="M47" s="108"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144" t="s">
        <v>129</v>
      </c>
      <c r="M48" s="108"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129</v>
      </c>
      <c r="L49" s="144" t="s">
        <v>129</v>
      </c>
      <c r="M49" s="108"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129</v>
      </c>
      <c r="L50" s="144" t="s">
        <v>129</v>
      </c>
      <c r="M50" s="108"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08"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434</v>
      </c>
      <c r="L52" s="144" t="s">
        <v>126</v>
      </c>
      <c r="M52" s="108"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08"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144" t="s">
        <v>129</v>
      </c>
      <c r="M54" s="108"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129</v>
      </c>
      <c r="L55" s="144" t="s">
        <v>129</v>
      </c>
      <c r="M55" s="108"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3839</v>
      </c>
      <c r="M56" s="308" t="s">
        <v>3839</v>
      </c>
      <c r="N56" s="85">
        <v>0</v>
      </c>
      <c r="O56" s="225"/>
    </row>
    <row r="57" spans="1:15" s="4" customFormat="1" ht="102"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3" t="s">
        <v>129</v>
      </c>
      <c r="N57" s="236">
        <v>0.1</v>
      </c>
      <c r="O57" s="225" t="s">
        <v>3840</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3823</v>
      </c>
      <c r="L58" s="223" t="s">
        <v>125</v>
      </c>
      <c r="M58" s="308" t="s">
        <v>3824</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3"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6">
        <v>0.5</v>
      </c>
      <c r="L60" s="237">
        <v>0.75</v>
      </c>
      <c r="M60" s="477">
        <v>0.75</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6">
        <v>0.5</v>
      </c>
      <c r="L61" s="237">
        <v>0.89</v>
      </c>
      <c r="M61" s="477">
        <v>0.89</v>
      </c>
      <c r="N61" s="239">
        <v>0.5</v>
      </c>
      <c r="O61" s="240" t="s">
        <v>3841</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3842</v>
      </c>
      <c r="L62" s="223" t="s">
        <v>125</v>
      </c>
      <c r="M62" s="308" t="s">
        <v>3843</v>
      </c>
      <c r="N62" s="85">
        <v>0</v>
      </c>
      <c r="O62" s="225" t="s">
        <v>3843</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3" t="s">
        <v>129</v>
      </c>
      <c r="N63" s="236">
        <v>0.3</v>
      </c>
      <c r="O63" s="225" t="s">
        <v>3841</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3844</v>
      </c>
      <c r="L64" s="223" t="s">
        <v>125</v>
      </c>
      <c r="M64" s="45" t="s">
        <v>3844</v>
      </c>
      <c r="N64" s="85">
        <v>0</v>
      </c>
      <c r="O64" s="225"/>
    </row>
    <row r="65" spans="1:15" s="4" customFormat="1" ht="102"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3" t="s">
        <v>129</v>
      </c>
      <c r="N65" s="236">
        <v>0.1</v>
      </c>
      <c r="O65" s="225" t="s">
        <v>3845</v>
      </c>
    </row>
    <row r="66" spans="1:15" s="4" customFormat="1" ht="4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3" t="s">
        <v>129</v>
      </c>
      <c r="N66" s="236">
        <v>0.05</v>
      </c>
      <c r="O66" s="282" t="s">
        <v>3831</v>
      </c>
    </row>
    <row r="67" spans="1:15" s="4" customFormat="1" ht="191.25" x14ac:dyDescent="0.25">
      <c r="A67" s="82">
        <v>61</v>
      </c>
      <c r="B67" s="133" t="s">
        <v>293</v>
      </c>
      <c r="C67" s="133" t="s">
        <v>294</v>
      </c>
      <c r="D67" s="133" t="s">
        <v>300</v>
      </c>
      <c r="E67" s="122">
        <v>20</v>
      </c>
      <c r="F67" s="125" t="s">
        <v>301</v>
      </c>
      <c r="G67" s="140" t="s">
        <v>125</v>
      </c>
      <c r="H67" s="138" t="s">
        <v>125</v>
      </c>
      <c r="I67" s="133" t="s">
        <v>159</v>
      </c>
      <c r="J67" s="222">
        <v>10</v>
      </c>
      <c r="K67" s="45">
        <v>10</v>
      </c>
      <c r="L67" s="235">
        <v>10</v>
      </c>
      <c r="M67" s="362">
        <v>10</v>
      </c>
      <c r="N67" s="85">
        <v>0</v>
      </c>
      <c r="O67" s="225" t="s">
        <v>3846</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10</v>
      </c>
      <c r="L68" s="235">
        <v>10</v>
      </c>
      <c r="M68" s="362">
        <v>10</v>
      </c>
      <c r="N68" s="236">
        <v>0.85</v>
      </c>
      <c r="O68" s="225" t="s">
        <v>3847</v>
      </c>
    </row>
    <row r="69" spans="1:15" s="4" customFormat="1" ht="76.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3" t="s">
        <v>129</v>
      </c>
      <c r="N69" s="236">
        <v>0.1</v>
      </c>
      <c r="O69" s="225" t="s">
        <v>3848</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3849</v>
      </c>
      <c r="L70" s="223" t="s">
        <v>125</v>
      </c>
      <c r="M70" s="133" t="s">
        <v>3849</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3"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3850</v>
      </c>
      <c r="L72" s="223" t="s">
        <v>125</v>
      </c>
      <c r="M72" s="108" t="s">
        <v>3850</v>
      </c>
      <c r="N72" s="85">
        <v>0</v>
      </c>
      <c r="O72" s="225"/>
    </row>
    <row r="73" spans="1:15" s="4" customFormat="1" ht="4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3" t="s">
        <v>129</v>
      </c>
      <c r="N73" s="236">
        <v>0.05</v>
      </c>
      <c r="O73" s="282" t="s">
        <v>3831</v>
      </c>
    </row>
    <row r="74" spans="1:15" s="4" customFormat="1" ht="178.5" x14ac:dyDescent="0.25">
      <c r="A74" s="82">
        <v>68</v>
      </c>
      <c r="B74" s="133" t="s">
        <v>293</v>
      </c>
      <c r="C74" s="133" t="s">
        <v>304</v>
      </c>
      <c r="D74" s="133" t="s">
        <v>295</v>
      </c>
      <c r="E74" s="122">
        <v>25</v>
      </c>
      <c r="F74" s="125" t="s">
        <v>316</v>
      </c>
      <c r="G74" s="140" t="s">
        <v>125</v>
      </c>
      <c r="H74" s="138" t="s">
        <v>125</v>
      </c>
      <c r="I74" s="133" t="s">
        <v>159</v>
      </c>
      <c r="J74" s="222">
        <v>11</v>
      </c>
      <c r="K74" s="45">
        <v>3</v>
      </c>
      <c r="L74" s="235">
        <v>3</v>
      </c>
      <c r="M74" s="362">
        <v>5</v>
      </c>
      <c r="N74" s="85">
        <v>0</v>
      </c>
      <c r="O74" s="225" t="s">
        <v>3851</v>
      </c>
    </row>
    <row r="75" spans="1:15" s="4" customFormat="1" ht="76.5" x14ac:dyDescent="0.25">
      <c r="A75" s="82">
        <v>69</v>
      </c>
      <c r="B75" s="133" t="s">
        <v>293</v>
      </c>
      <c r="C75" s="133" t="s">
        <v>304</v>
      </c>
      <c r="D75" s="133" t="s">
        <v>295</v>
      </c>
      <c r="E75" s="122">
        <v>26</v>
      </c>
      <c r="F75" s="125" t="s">
        <v>318</v>
      </c>
      <c r="G75" s="140" t="s">
        <v>125</v>
      </c>
      <c r="H75" s="138" t="s">
        <v>125</v>
      </c>
      <c r="I75" s="133" t="s">
        <v>159</v>
      </c>
      <c r="J75" s="222">
        <v>15</v>
      </c>
      <c r="K75" s="45">
        <v>3</v>
      </c>
      <c r="L75" s="235">
        <v>3</v>
      </c>
      <c r="M75" s="362">
        <v>3</v>
      </c>
      <c r="N75" s="85">
        <v>0</v>
      </c>
      <c r="O75" s="225" t="s">
        <v>3852</v>
      </c>
    </row>
    <row r="76" spans="1:15" s="4" customFormat="1" ht="89.25" x14ac:dyDescent="0.25">
      <c r="A76" s="82">
        <v>70</v>
      </c>
      <c r="B76" s="133" t="s">
        <v>293</v>
      </c>
      <c r="C76" s="133" t="s">
        <v>304</v>
      </c>
      <c r="D76" s="133" t="s">
        <v>300</v>
      </c>
      <c r="E76" s="122">
        <v>27</v>
      </c>
      <c r="F76" s="125" t="s">
        <v>320</v>
      </c>
      <c r="G76" s="140" t="s">
        <v>125</v>
      </c>
      <c r="H76" s="138" t="s">
        <v>125</v>
      </c>
      <c r="I76" s="133" t="s">
        <v>321</v>
      </c>
      <c r="J76" s="222">
        <v>16</v>
      </c>
      <c r="K76" s="132">
        <v>672</v>
      </c>
      <c r="L76" s="235">
        <v>670</v>
      </c>
      <c r="M76" s="362">
        <v>670</v>
      </c>
      <c r="N76" s="85">
        <v>0</v>
      </c>
      <c r="O76" s="225" t="s">
        <v>3853</v>
      </c>
    </row>
    <row r="77" spans="1:15" s="4" customFormat="1" ht="51" x14ac:dyDescent="0.25">
      <c r="A77" s="82">
        <v>71</v>
      </c>
      <c r="B77" s="133" t="s">
        <v>293</v>
      </c>
      <c r="C77" s="133" t="s">
        <v>304</v>
      </c>
      <c r="D77" s="133" t="s">
        <v>300</v>
      </c>
      <c r="E77" s="122" t="s">
        <v>323</v>
      </c>
      <c r="F77" s="125" t="s">
        <v>324</v>
      </c>
      <c r="G77" s="140" t="s">
        <v>125</v>
      </c>
      <c r="H77" s="138" t="s">
        <v>125</v>
      </c>
      <c r="I77" s="133" t="s">
        <v>159</v>
      </c>
      <c r="J77" s="222" t="s">
        <v>325</v>
      </c>
      <c r="K77" s="132">
        <v>3105</v>
      </c>
      <c r="L77" s="235">
        <v>4056</v>
      </c>
      <c r="M77" s="362">
        <v>4056</v>
      </c>
      <c r="N77" s="85">
        <v>0</v>
      </c>
      <c r="O77" s="225" t="s">
        <v>3854</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132">
        <v>15360</v>
      </c>
      <c r="L78" s="261" t="s">
        <v>3855</v>
      </c>
      <c r="M78" s="362">
        <v>15392</v>
      </c>
      <c r="N78" s="85">
        <v>0</v>
      </c>
      <c r="O78" s="225" t="s">
        <v>3856</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5">
        <v>665.25</v>
      </c>
      <c r="L79" s="261">
        <v>692.5</v>
      </c>
      <c r="M79" s="362">
        <v>695</v>
      </c>
      <c r="N79" s="85">
        <v>0</v>
      </c>
      <c r="O79" s="225" t="s">
        <v>3857</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132">
        <v>23956</v>
      </c>
      <c r="L80" s="235">
        <v>24818</v>
      </c>
      <c r="M80" s="362">
        <v>24818</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v>0</v>
      </c>
      <c r="L81" s="261">
        <v>2.39</v>
      </c>
      <c r="M81" s="379">
        <v>2.39</v>
      </c>
      <c r="N81" s="85">
        <v>0</v>
      </c>
      <c r="O81" s="225"/>
    </row>
    <row r="82" spans="1:15" s="4" customFormat="1" ht="38.25" x14ac:dyDescent="0.2">
      <c r="A82" s="82">
        <v>76</v>
      </c>
      <c r="B82" s="133" t="s">
        <v>293</v>
      </c>
      <c r="C82" s="133" t="s">
        <v>304</v>
      </c>
      <c r="D82" s="133" t="s">
        <v>339</v>
      </c>
      <c r="E82" s="122">
        <v>29</v>
      </c>
      <c r="F82" s="125" t="s">
        <v>340</v>
      </c>
      <c r="G82" s="140" t="s">
        <v>125</v>
      </c>
      <c r="H82" s="138" t="s">
        <v>125</v>
      </c>
      <c r="I82" s="133" t="s">
        <v>166</v>
      </c>
      <c r="J82" s="222">
        <v>20</v>
      </c>
      <c r="K82" s="657" t="s">
        <v>3858</v>
      </c>
      <c r="L82" s="144" t="s">
        <v>3858</v>
      </c>
      <c r="M82" s="108" t="s">
        <v>3858</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6">
        <v>0.1</v>
      </c>
      <c r="L83" s="148">
        <v>0.1</v>
      </c>
      <c r="M83" s="382">
        <v>0.1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132" t="s">
        <v>348</v>
      </c>
      <c r="L84" s="144" t="s">
        <v>348</v>
      </c>
      <c r="M84" s="132"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6">
        <v>0.4</v>
      </c>
      <c r="L85" s="148">
        <v>0.4</v>
      </c>
      <c r="M85" s="46">
        <v>0.4</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44" t="s">
        <v>129</v>
      </c>
      <c r="M87" s="38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44" t="s">
        <v>126</v>
      </c>
      <c r="M88" s="38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44" t="s">
        <v>126</v>
      </c>
      <c r="M89" s="38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44" t="s">
        <v>126</v>
      </c>
      <c r="M90" s="38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44" t="s">
        <v>126</v>
      </c>
      <c r="M91" s="38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44" t="s">
        <v>126</v>
      </c>
      <c r="M92" s="38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126</v>
      </c>
      <c r="L94" s="244" t="s">
        <v>126</v>
      </c>
      <c r="M94" s="38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44" t="s">
        <v>126</v>
      </c>
      <c r="M95" s="38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129</v>
      </c>
      <c r="L96" s="244" t="s">
        <v>129</v>
      </c>
      <c r="M96" s="385" t="s">
        <v>129</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44" t="s">
        <v>126</v>
      </c>
      <c r="M97" s="38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38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3" t="s">
        <v>129</v>
      </c>
      <c r="N99" s="85">
        <v>0</v>
      </c>
      <c r="O99" s="225" t="s">
        <v>3859</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c r="M100" s="385" t="s">
        <v>129</v>
      </c>
      <c r="N100" s="243">
        <v>0.5</v>
      </c>
      <c r="O100" s="225" t="s">
        <v>3860</v>
      </c>
    </row>
    <row r="101" spans="1:15" s="4" customFormat="1" ht="165.75"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126</v>
      </c>
      <c r="M101" s="385" t="s">
        <v>129</v>
      </c>
      <c r="N101" s="85">
        <v>0</v>
      </c>
      <c r="O101" s="225" t="s">
        <v>3861</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5"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44" t="s">
        <v>407</v>
      </c>
      <c r="M103" s="385"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44" t="s">
        <v>407</v>
      </c>
      <c r="M104" s="385"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44" t="s">
        <v>407</v>
      </c>
      <c r="M105" s="385"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44" t="s">
        <v>407</v>
      </c>
      <c r="M106" s="385"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44" t="s">
        <v>407</v>
      </c>
      <c r="M107" s="385"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44" t="s">
        <v>407</v>
      </c>
      <c r="M108" s="385"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44" t="s">
        <v>407</v>
      </c>
      <c r="M109" s="385"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44" t="s">
        <v>407</v>
      </c>
      <c r="M110" s="385"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44" t="s">
        <v>407</v>
      </c>
      <c r="M111" s="385"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44" t="s">
        <v>407</v>
      </c>
      <c r="M112" s="385"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407</v>
      </c>
      <c r="M113" s="38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4" t="s">
        <v>407</v>
      </c>
      <c r="M114" s="38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434</v>
      </c>
      <c r="L115" s="223" t="s">
        <v>125</v>
      </c>
      <c r="M115" s="362"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5" t="s">
        <v>407</v>
      </c>
      <c r="L116" s="244" t="s">
        <v>407</v>
      </c>
      <c r="M116" s="108">
        <v>5</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244" t="s">
        <v>407</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244" t="s">
        <v>407</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244" t="s">
        <v>407</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244" t="s">
        <v>407</v>
      </c>
      <c r="M121" s="38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244" t="s">
        <v>407</v>
      </c>
      <c r="M122" s="38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244" t="s">
        <v>407</v>
      </c>
      <c r="M123" s="38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244" t="s">
        <v>407</v>
      </c>
      <c r="M124" s="38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244" t="s">
        <v>407</v>
      </c>
      <c r="M125" s="38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244" t="s">
        <v>407</v>
      </c>
      <c r="M126" s="38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44" t="s">
        <v>407</v>
      </c>
      <c r="M127" s="38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44" t="s">
        <v>407</v>
      </c>
      <c r="M128" s="38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127" t="s">
        <v>129</v>
      </c>
      <c r="N129" s="250">
        <v>0.1</v>
      </c>
      <c r="O129" s="225" t="s">
        <v>3862</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10</v>
      </c>
      <c r="L130" s="253">
        <v>10</v>
      </c>
      <c r="M130" s="252">
        <v>10</v>
      </c>
      <c r="N130" s="255">
        <v>0.6</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665.25</v>
      </c>
      <c r="L131" s="261">
        <v>692.5</v>
      </c>
      <c r="M131" s="362">
        <v>695</v>
      </c>
      <c r="N131" s="256">
        <v>0.3</v>
      </c>
      <c r="O131" s="225" t="s">
        <v>3857</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23956</v>
      </c>
      <c r="L132" s="235">
        <v>24818</v>
      </c>
      <c r="M132" s="362">
        <v>24818</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261">
        <v>2.39</v>
      </c>
      <c r="M133" s="379">
        <v>2.39</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3" t="s">
        <v>129</v>
      </c>
      <c r="N134" s="226">
        <v>0.3</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3" t="s">
        <v>126</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3" t="s">
        <v>126</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3" t="s">
        <v>126</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129</v>
      </c>
      <c r="M138" s="133" t="s">
        <v>126</v>
      </c>
      <c r="N138" s="85">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110"/>
      <c r="L139" s="141" t="s">
        <v>129</v>
      </c>
      <c r="M139" s="133" t="s">
        <v>129</v>
      </c>
      <c r="N139" s="85">
        <v>0</v>
      </c>
      <c r="O139" s="225" t="s">
        <v>3863</v>
      </c>
    </row>
    <row r="140" spans="1:16" s="4" customFormat="1" ht="4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385" t="s">
        <v>129</v>
      </c>
      <c r="N140" s="85">
        <v>0</v>
      </c>
      <c r="O140" s="452" t="s">
        <v>3864</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t="s">
        <v>434</v>
      </c>
      <c r="L141" s="261">
        <v>2.5</v>
      </c>
      <c r="M141" s="481">
        <v>2.5</v>
      </c>
      <c r="N141" s="85">
        <v>0</v>
      </c>
      <c r="O141" s="225" t="s">
        <v>3865</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t="s">
        <v>434</v>
      </c>
      <c r="L142" s="261">
        <v>0</v>
      </c>
      <c r="M142" s="48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481"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126</v>
      </c>
      <c r="L144" s="244" t="s">
        <v>126</v>
      </c>
      <c r="M144" s="385" t="s">
        <v>126</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132" t="s">
        <v>434</v>
      </c>
      <c r="L145" s="257" t="s">
        <v>407</v>
      </c>
      <c r="M145" s="481" t="s">
        <v>407</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434</v>
      </c>
      <c r="L147" s="257" t="s">
        <v>407</v>
      </c>
      <c r="M147" s="387" t="s">
        <v>407</v>
      </c>
      <c r="N147" s="85">
        <v>0</v>
      </c>
      <c r="O147" s="225"/>
    </row>
    <row r="148" spans="1:15" s="4" customFormat="1" ht="127.5" x14ac:dyDescent="0.25">
      <c r="A148" s="82">
        <v>142</v>
      </c>
      <c r="B148" s="133" t="s">
        <v>293</v>
      </c>
      <c r="C148" s="133" t="s">
        <v>493</v>
      </c>
      <c r="D148" s="133" t="s">
        <v>300</v>
      </c>
      <c r="E148" s="122" t="s">
        <v>501</v>
      </c>
      <c r="F148" s="125" t="s">
        <v>502</v>
      </c>
      <c r="G148" s="140" t="s">
        <v>125</v>
      </c>
      <c r="H148" s="138" t="s">
        <v>125</v>
      </c>
      <c r="I148" s="133" t="s">
        <v>177</v>
      </c>
      <c r="J148" s="222" t="s">
        <v>503</v>
      </c>
      <c r="K148" s="132" t="s">
        <v>434</v>
      </c>
      <c r="L148" s="257" t="s">
        <v>407</v>
      </c>
      <c r="M148" s="387" t="s">
        <v>407</v>
      </c>
      <c r="N148" s="85">
        <v>0</v>
      </c>
      <c r="O148" s="225" t="s">
        <v>3866</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434</v>
      </c>
      <c r="L149" s="257" t="s">
        <v>407</v>
      </c>
      <c r="M149" s="387" t="s">
        <v>407</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129</v>
      </c>
      <c r="L150" s="244" t="s">
        <v>129</v>
      </c>
      <c r="M150" s="385" t="s">
        <v>129</v>
      </c>
      <c r="N150" s="226">
        <v>0.1</v>
      </c>
      <c r="O150" s="225"/>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48" t="s">
        <v>3867</v>
      </c>
      <c r="L151" s="223" t="s">
        <v>125</v>
      </c>
      <c r="M151" s="108" t="s">
        <v>3867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63" t="s">
        <v>129</v>
      </c>
      <c r="L152" s="244" t="s">
        <v>129</v>
      </c>
      <c r="M152" s="38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129</v>
      </c>
      <c r="L153" s="244" t="s">
        <v>129</v>
      </c>
      <c r="M153" s="38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129</v>
      </c>
      <c r="L154" s="244" t="s">
        <v>129</v>
      </c>
      <c r="M154" s="387"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126</v>
      </c>
      <c r="L155" s="244" t="s">
        <v>126</v>
      </c>
      <c r="M155" s="385" t="s">
        <v>126</v>
      </c>
      <c r="N155" s="226">
        <v>0</v>
      </c>
      <c r="O155" s="225" t="s">
        <v>2639</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38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129</v>
      </c>
      <c r="L157" s="246" t="s">
        <v>129</v>
      </c>
      <c r="M157" s="38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129</v>
      </c>
      <c r="L158" s="246" t="s">
        <v>129</v>
      </c>
      <c r="M158" s="387" t="s">
        <v>129</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63" t="s">
        <v>129</v>
      </c>
      <c r="L159" s="246" t="s">
        <v>129</v>
      </c>
      <c r="M159" s="387" t="s">
        <v>129</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63" t="s">
        <v>129</v>
      </c>
      <c r="L160" s="246" t="s">
        <v>129</v>
      </c>
      <c r="M160" s="387"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246" t="s">
        <v>129</v>
      </c>
      <c r="M161" s="385" t="s">
        <v>129</v>
      </c>
      <c r="N161" s="226">
        <v>0.1</v>
      </c>
      <c r="O161" s="225" t="s">
        <v>3868</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57" t="s">
        <v>3869</v>
      </c>
      <c r="L162" s="223" t="s">
        <v>125</v>
      </c>
      <c r="M162" s="108" t="s">
        <v>3869</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6" t="s">
        <v>129</v>
      </c>
      <c r="M163" s="38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38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387" t="s">
        <v>129</v>
      </c>
      <c r="N165" s="226">
        <v>0.25</v>
      </c>
      <c r="O165" s="225" t="s">
        <v>3870</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129</v>
      </c>
      <c r="L166" s="246" t="s">
        <v>129</v>
      </c>
      <c r="M166" s="387" t="s">
        <v>129</v>
      </c>
      <c r="N166" s="226">
        <v>0.1</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246" t="s">
        <v>129</v>
      </c>
      <c r="M167" s="385" t="s">
        <v>129</v>
      </c>
      <c r="N167" s="226">
        <v>0.1</v>
      </c>
      <c r="O167" s="225"/>
    </row>
    <row r="168" spans="1:15" s="4" customFormat="1" ht="51" x14ac:dyDescent="0.25">
      <c r="A168" s="82">
        <v>162</v>
      </c>
      <c r="B168" s="133" t="s">
        <v>293</v>
      </c>
      <c r="C168" s="133" t="s">
        <v>542</v>
      </c>
      <c r="D168" s="133" t="s">
        <v>295</v>
      </c>
      <c r="E168" s="122" t="s">
        <v>544</v>
      </c>
      <c r="F168" s="125" t="s">
        <v>545</v>
      </c>
      <c r="G168" s="140" t="s">
        <v>125</v>
      </c>
      <c r="H168" s="138" t="s">
        <v>125</v>
      </c>
      <c r="I168" s="133" t="s">
        <v>166</v>
      </c>
      <c r="J168" s="222" t="s">
        <v>125</v>
      </c>
      <c r="K168" s="57" t="s">
        <v>3871</v>
      </c>
      <c r="L168" s="223" t="s">
        <v>125</v>
      </c>
      <c r="M168" s="108" t="s">
        <v>3871</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129</v>
      </c>
      <c r="L169" s="246" t="s">
        <v>129</v>
      </c>
      <c r="M169" s="38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38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38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38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38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38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38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38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387"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244"/>
      <c r="M178" s="387"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244"/>
      <c r="M179" s="387"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129</v>
      </c>
      <c r="L180" s="246" t="s">
        <v>135</v>
      </c>
      <c r="M180" s="38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246" t="s">
        <v>129</v>
      </c>
      <c r="M181" s="38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129</v>
      </c>
      <c r="L182" s="246" t="s">
        <v>129</v>
      </c>
      <c r="M182" s="38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129</v>
      </c>
      <c r="L183" s="246" t="s">
        <v>129</v>
      </c>
      <c r="M183" s="38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129</v>
      </c>
      <c r="L184" s="246" t="s">
        <v>129</v>
      </c>
      <c r="M184" s="387"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44" t="s">
        <v>129</v>
      </c>
      <c r="M186" s="385" t="s">
        <v>129</v>
      </c>
      <c r="N186" s="661">
        <v>0.125</v>
      </c>
      <c r="O186" s="225" t="s">
        <v>3872</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44" t="s">
        <v>129</v>
      </c>
      <c r="M187" s="385" t="s">
        <v>129</v>
      </c>
      <c r="N187" s="661">
        <v>0.125</v>
      </c>
      <c r="O187" s="225" t="s">
        <v>3873</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44" t="s">
        <v>129</v>
      </c>
      <c r="M188" s="385" t="s">
        <v>129</v>
      </c>
      <c r="N188" s="661">
        <v>0.125</v>
      </c>
      <c r="O188" s="225" t="s">
        <v>3874</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44" t="s">
        <v>129</v>
      </c>
      <c r="M189" s="385" t="s">
        <v>129</v>
      </c>
      <c r="N189" s="661">
        <v>0.125</v>
      </c>
      <c r="O189" s="338" t="s">
        <v>3875</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44" t="s">
        <v>129</v>
      </c>
      <c r="M190" s="385" t="s">
        <v>129</v>
      </c>
      <c r="N190" s="661">
        <v>0.125</v>
      </c>
      <c r="O190" s="338" t="s">
        <v>3876</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44" t="s">
        <v>129</v>
      </c>
      <c r="M191" s="385" t="s">
        <v>129</v>
      </c>
      <c r="N191" s="661">
        <v>0.125</v>
      </c>
      <c r="O191" s="338" t="s">
        <v>3877</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44" t="s">
        <v>129</v>
      </c>
      <c r="M192" s="385" t="s">
        <v>129</v>
      </c>
      <c r="N192" s="661">
        <v>0.125</v>
      </c>
      <c r="O192" s="338" t="s">
        <v>3878</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44" t="s">
        <v>129</v>
      </c>
      <c r="M193" s="385" t="s">
        <v>129</v>
      </c>
      <c r="N193" s="661">
        <v>0.125</v>
      </c>
      <c r="O193" s="338" t="s">
        <v>3879</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129</v>
      </c>
      <c r="L194" s="244" t="s">
        <v>129</v>
      </c>
      <c r="M194" s="385" t="s">
        <v>129</v>
      </c>
      <c r="N194" s="226">
        <v>0.1</v>
      </c>
      <c r="O194" s="225" t="s">
        <v>3880</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3881</v>
      </c>
      <c r="L195" s="223" t="s">
        <v>125</v>
      </c>
      <c r="M195" s="108" t="s">
        <v>3881</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129</v>
      </c>
      <c r="L196" s="223" t="s">
        <v>125</v>
      </c>
      <c r="M196" s="38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38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38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38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38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38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38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38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38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38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38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38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38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38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38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385" t="s">
        <v>1571</v>
      </c>
      <c r="N212" s="85">
        <v>0</v>
      </c>
      <c r="O212" s="225" t="s">
        <v>3882</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129</v>
      </c>
      <c r="L213" s="257" t="s">
        <v>407</v>
      </c>
      <c r="M213" s="127" t="s">
        <v>129</v>
      </c>
      <c r="N213" s="229">
        <v>0</v>
      </c>
      <c r="O213" s="230" t="s">
        <v>3883</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129</v>
      </c>
      <c r="L214" s="244" t="s">
        <v>129</v>
      </c>
      <c r="M214" s="385"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129</v>
      </c>
      <c r="L215" s="244" t="s">
        <v>129</v>
      </c>
      <c r="M215" s="385"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129</v>
      </c>
      <c r="L216" s="244" t="s">
        <v>129</v>
      </c>
      <c r="M216" s="385" t="s">
        <v>129</v>
      </c>
      <c r="N216" s="85">
        <v>0</v>
      </c>
      <c r="O216" s="225"/>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385" t="s">
        <v>129</v>
      </c>
      <c r="N217" s="85">
        <v>0</v>
      </c>
      <c r="O217" s="225" t="s">
        <v>3884</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385" t="s">
        <v>129</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385"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385"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385" t="s">
        <v>126</v>
      </c>
      <c r="N221" s="85">
        <v>0</v>
      </c>
      <c r="O221" s="225"/>
    </row>
    <row r="222" spans="1:15" s="4" customFormat="1" ht="56.25" x14ac:dyDescent="0.25">
      <c r="A222" s="82">
        <v>216</v>
      </c>
      <c r="B222" s="133" t="s">
        <v>601</v>
      </c>
      <c r="C222" s="133" t="s">
        <v>664</v>
      </c>
      <c r="D222" s="133" t="s">
        <v>354</v>
      </c>
      <c r="E222" s="122" t="s">
        <v>665</v>
      </c>
      <c r="F222" s="125" t="s">
        <v>666</v>
      </c>
      <c r="G222" s="140" t="s">
        <v>125</v>
      </c>
      <c r="H222" s="138" t="s">
        <v>125</v>
      </c>
      <c r="I222" s="133" t="s">
        <v>265</v>
      </c>
      <c r="J222" s="222">
        <v>55</v>
      </c>
      <c r="K222" s="45" t="s">
        <v>1572</v>
      </c>
      <c r="L222" s="627" t="s">
        <v>3885</v>
      </c>
      <c r="M222" s="658" t="s">
        <v>3885</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126</v>
      </c>
      <c r="M223" s="385" t="s">
        <v>126</v>
      </c>
      <c r="N223" s="226">
        <v>0</v>
      </c>
      <c r="O223" s="225" t="s">
        <v>3886</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129</v>
      </c>
      <c r="L224" s="244" t="s">
        <v>129</v>
      </c>
      <c r="M224" s="385" t="s">
        <v>129</v>
      </c>
      <c r="N224" s="226">
        <v>0.1</v>
      </c>
      <c r="O224" s="225" t="s">
        <v>3887</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129</v>
      </c>
      <c r="L225" s="223" t="s">
        <v>125</v>
      </c>
      <c r="M225" s="385" t="s">
        <v>129</v>
      </c>
      <c r="N225" s="226">
        <v>0.1</v>
      </c>
      <c r="O225" s="225" t="s">
        <v>3888</v>
      </c>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129</v>
      </c>
      <c r="L226" s="223" t="s">
        <v>125</v>
      </c>
      <c r="M226" s="385"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129</v>
      </c>
      <c r="L227" s="223" t="s">
        <v>125</v>
      </c>
      <c r="M227" s="385"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129</v>
      </c>
      <c r="L228" s="223" t="s">
        <v>125</v>
      </c>
      <c r="M228" s="385" t="s">
        <v>129</v>
      </c>
      <c r="N228" s="85">
        <v>0</v>
      </c>
      <c r="O228" s="225"/>
    </row>
    <row r="229" spans="1:15" s="4" customFormat="1" ht="102" x14ac:dyDescent="0.25">
      <c r="A229" s="82">
        <v>223</v>
      </c>
      <c r="B229" s="133" t="s">
        <v>601</v>
      </c>
      <c r="C229" s="133" t="s">
        <v>644</v>
      </c>
      <c r="D229" s="133" t="s">
        <v>644</v>
      </c>
      <c r="E229" s="122">
        <v>70</v>
      </c>
      <c r="F229" s="125" t="s">
        <v>680</v>
      </c>
      <c r="G229" s="140" t="s">
        <v>125</v>
      </c>
      <c r="H229" s="138" t="s">
        <v>125</v>
      </c>
      <c r="I229" s="133" t="s">
        <v>321</v>
      </c>
      <c r="J229" s="222">
        <v>58</v>
      </c>
      <c r="K229" s="48">
        <v>29.6</v>
      </c>
      <c r="L229" s="261">
        <v>0</v>
      </c>
      <c r="M229" s="379">
        <v>68.819999999999993</v>
      </c>
      <c r="N229" s="85">
        <v>0</v>
      </c>
      <c r="O229" s="225" t="s">
        <v>3889</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31.5</v>
      </c>
      <c r="L230" s="484">
        <v>31.5</v>
      </c>
      <c r="M230" s="645">
        <v>31.5</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126</v>
      </c>
      <c r="L231" s="222" t="s">
        <v>135</v>
      </c>
      <c r="M231" s="385" t="s">
        <v>126</v>
      </c>
      <c r="N231" s="85">
        <v>0</v>
      </c>
      <c r="O231" s="225" t="s">
        <v>3890</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126</v>
      </c>
      <c r="L232" s="244" t="s">
        <v>126</v>
      </c>
      <c r="M232" s="385"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244" t="s">
        <v>126</v>
      </c>
      <c r="M233" s="385"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126</v>
      </c>
      <c r="L234" s="244" t="s">
        <v>126</v>
      </c>
      <c r="M234" s="38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38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129</v>
      </c>
      <c r="M236" s="385"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129</v>
      </c>
      <c r="M237" s="38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38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38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38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38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38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385" t="s">
        <v>129</v>
      </c>
      <c r="N243" s="85">
        <v>0</v>
      </c>
      <c r="O243" s="225" t="s">
        <v>3891</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385"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483" t="s">
        <v>129</v>
      </c>
      <c r="L245" s="223" t="s">
        <v>125</v>
      </c>
      <c r="M245" s="38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129</v>
      </c>
      <c r="L246" s="223" t="s">
        <v>125</v>
      </c>
      <c r="M246" s="385"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38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129</v>
      </c>
      <c r="L248" s="223" t="s">
        <v>125</v>
      </c>
      <c r="M248" s="385"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38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129</v>
      </c>
      <c r="L250" s="244" t="s">
        <v>129</v>
      </c>
      <c r="M250" s="385" t="s">
        <v>129</v>
      </c>
      <c r="N250" s="226">
        <v>0.25</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129</v>
      </c>
      <c r="L251" s="244" t="s">
        <v>129</v>
      </c>
      <c r="M251" s="385" t="s">
        <v>129</v>
      </c>
      <c r="N251" s="85">
        <v>0</v>
      </c>
      <c r="O251" s="225" t="s">
        <v>3892</v>
      </c>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t="s">
        <v>126</v>
      </c>
      <c r="M252" s="38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t="s">
        <v>126</v>
      </c>
      <c r="M253" s="38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t="s">
        <v>126</v>
      </c>
      <c r="M254" s="38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129</v>
      </c>
      <c r="L255" s="244" t="s">
        <v>129</v>
      </c>
      <c r="M255" s="385" t="s">
        <v>129</v>
      </c>
      <c r="N255" s="226">
        <v>0.1</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385" t="s">
        <v>129</v>
      </c>
      <c r="N256" s="226">
        <v>0.1</v>
      </c>
      <c r="O256" s="225" t="s">
        <v>3893</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38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0.17</v>
      </c>
      <c r="L258" s="265">
        <v>0.03</v>
      </c>
      <c r="M258" s="646">
        <v>0.03</v>
      </c>
      <c r="N258" s="256">
        <v>0.2</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456</v>
      </c>
      <c r="M259" s="362">
        <v>466</v>
      </c>
      <c r="N259" s="85">
        <v>0</v>
      </c>
      <c r="O259" s="225" t="s">
        <v>3894</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292</v>
      </c>
      <c r="L260" s="235">
        <v>472</v>
      </c>
      <c r="M260" s="362">
        <v>472</v>
      </c>
      <c r="N260" s="85">
        <v>0</v>
      </c>
      <c r="O260" s="225" t="s">
        <v>3894</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38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385" t="s">
        <v>129</v>
      </c>
      <c r="N262" s="1535">
        <v>0.3</v>
      </c>
      <c r="O262" s="225" t="s">
        <v>3895</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244" t="s">
        <v>129</v>
      </c>
      <c r="M263" s="385" t="s">
        <v>129</v>
      </c>
      <c r="N263" s="1536"/>
      <c r="O263" s="225" t="s">
        <v>3896</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244" t="s">
        <v>129</v>
      </c>
      <c r="M264" s="385" t="s">
        <v>129</v>
      </c>
      <c r="N264" s="1535">
        <v>0.3</v>
      </c>
      <c r="O264" s="225" t="s">
        <v>3897</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244" t="s">
        <v>129</v>
      </c>
      <c r="M265" s="385" t="s">
        <v>129</v>
      </c>
      <c r="N265" s="1536"/>
      <c r="O265" s="225" t="s">
        <v>3898</v>
      </c>
    </row>
    <row r="274" spans="14:14" x14ac:dyDescent="0.25">
      <c r="N274"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45A6163C-C2C0-4123-9B1D-14628CC0D425}">
      <formula1>"0%,20%"</formula1>
    </dataValidation>
    <dataValidation type="list" allowBlank="1" showInputMessage="1" showErrorMessage="1" sqref="N131" xr:uid="{92C0C319-09D9-4896-B7B4-B354D24E5391}">
      <formula1>"0%,30%"</formula1>
    </dataValidation>
    <dataValidation type="list" allowBlank="1" showInputMessage="1" showErrorMessage="1" sqref="N100" xr:uid="{14BAC76E-0F06-487A-B321-C86D29DB4E2E}">
      <formula1>"0%,20%,39%,50%"</formula1>
    </dataValidation>
    <dataValidation type="whole" allowBlank="1" showInputMessage="1" showErrorMessage="1" sqref="I130 L231 K130:M130 L185:M185 L235:M235 M197 L261:M261 K133:K134 K20 K43 K259:K260 K156 K141:K142 K74:K75 K102 K79 K67:K68 K114 M114 M102" xr:uid="{1F928A09-F7A1-4A8C-9829-D2E01B3677CC}">
      <formula1>0</formula1>
      <formula2>10000000</formula2>
    </dataValidation>
    <dataValidation type="list" allowBlank="1" showInputMessage="1" showErrorMessage="1" sqref="M114 K140 L94:M97 L178:L179 K223 K143 K232:K234 K214:K216 K198:K211 K152:K155 K163:K166 K196 K218:K221 K226:K228 K244:K249 K157:K160 K251:K255 K178:K183 K94:K101 K169:K176 K103:K112 K114:K116 K135:K138" xr:uid="{337B6878-A8B9-46FD-985F-CEDCAD157A8F}">
      <formula1>"SI,NO,NO APLICA"</formula1>
    </dataValidation>
    <dataValidation type="list" allowBlank="1" showInputMessage="1" showErrorMessage="1" sqref="I129 M11:M16 M7:M9 M167 M163 K213 K150:M150 K69:M69 K144:M144 L45:M55 K35:K37 K262:M265 K57:M57 M18:M19 M161 K65:M65 K129:M129 K21:M21 L251 L223:L224 L236:L238 K256:M257 M23:M24 M231 M223:M225 M217 L152:L154 K7:K9 K63 K18:K19 K59 L214:L216 K23:K33 K231 K14:K16 K11:K12 K224:K225 K177 K66 K71 K73 K217 K250:L250 K39:K41 K236:K242 M236:M244 K161 K167 K184 K186:M194 K87:M92" xr:uid="{1F2B0396-626B-4BA8-9EB7-66D82C661227}">
      <formula1>"SI,NO"</formula1>
    </dataValidation>
    <dataValidation type="list" allowBlank="1" showInputMessage="1" showErrorMessage="1" sqref="L121:L128 L98:M98 L155:M155 L135:L139 M103:M113 M100:M101 L101 L116:L119 L103:L114 M134:M139" xr:uid="{8DF66E26-DF62-4939-9890-EF6A169CC23E}">
      <formula1>"SI,NO,NO APLICA,VACIO"</formula1>
    </dataValidation>
    <dataValidation type="list" allowBlank="1" showInputMessage="1" showErrorMessage="1" sqref="L36:L37 M226:M228 L39:M41 L63:M63 M152:M154 M25:M33 L232:M234 M140 L157:L161 M59 M213:M216 M73 L163 M66 L99:M99 M121:M128 M196 M245:M255 M198:M211 L166:L167 M169:M184 M71 L181:L184 L252:L255 M35:M37 L169 M164:M166 M218:M221 M156:M160 M147:M149" xr:uid="{79DE922F-276D-4189-931D-AFB8AF6BF781}">
      <formula1>"SI,NO,VACIO"</formula1>
    </dataValidation>
  </dataValidations>
  <hyperlinks>
    <hyperlink ref="O36" r:id="rId1" xr:uid="{515EE329-DADF-4E71-AC0B-84DFC33283F3}"/>
    <hyperlink ref="O66" r:id="rId2" xr:uid="{815688C6-1FF5-4C08-9689-2C61245F1902}"/>
    <hyperlink ref="O73" r:id="rId3" xr:uid="{BE82BAFA-D120-4C4A-951F-FB24AED1CB92}"/>
    <hyperlink ref="O140" r:id="rId4" xr:uid="{15753972-103A-4F6F-ACE2-5FEE7289B0A3}"/>
  </hyperlinks>
  <pageMargins left="0.70866141732283472" right="0.70866141732283472" top="0.74803149606299213" bottom="0.74803149606299213" header="0.31496062992125984" footer="0.31496062992125984"/>
  <pageSetup scale="35" orientation="landscape" horizontalDpi="4294967293" verticalDpi="4294967293" r:id="rId5"/>
  <drawing r:id="rId6"/>
  <legacyDrawing r:id="rId7"/>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dimension ref="A1:V92"/>
  <sheetViews>
    <sheetView showGridLines="0" topLeftCell="I1" zoomScale="75" zoomScaleNormal="7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4.7109375" style="198"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+'1036 OFB Ver.'!N7</f>
        <v>0.4</v>
      </c>
      <c r="Q2" s="301" t="s">
        <v>778</v>
      </c>
      <c r="R2" s="119" t="s">
        <v>1588</v>
      </c>
      <c r="S2" s="119" t="s">
        <v>1589</v>
      </c>
      <c r="T2" s="119" t="s">
        <v>1590</v>
      </c>
      <c r="U2" s="119" t="s">
        <v>1590</v>
      </c>
      <c r="V2" s="119" t="s">
        <v>1588</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+'1036 OFB Ver.'!N11</f>
        <v>0.4</v>
      </c>
      <c r="Q3" s="301" t="s">
        <v>786</v>
      </c>
      <c r="R3" s="119" t="s">
        <v>3899</v>
      </c>
      <c r="S3" s="119" t="s">
        <v>3726</v>
      </c>
      <c r="T3" s="119" t="s">
        <v>3726</v>
      </c>
      <c r="U3" s="119" t="s">
        <v>3900</v>
      </c>
      <c r="V3" s="119" t="s">
        <v>3899</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+'1036 OFB Ver.'!N17</f>
        <v>0.05</v>
      </c>
      <c r="Q4" s="301" t="s">
        <v>791</v>
      </c>
      <c r="R4" s="119" t="s">
        <v>2215</v>
      </c>
      <c r="S4" s="119" t="s">
        <v>1079</v>
      </c>
      <c r="T4" s="119" t="s">
        <v>2215</v>
      </c>
      <c r="U4" s="119" t="s">
        <v>3901</v>
      </c>
      <c r="V4" s="119" t="s">
        <v>3901</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+'1036 OFB Ver.'!N20</f>
        <v>0.15</v>
      </c>
      <c r="Q5" s="301" t="s">
        <v>799</v>
      </c>
      <c r="R5" s="118">
        <v>0.6</v>
      </c>
      <c r="S5" s="118">
        <v>0.62</v>
      </c>
      <c r="T5" s="118">
        <v>0.91</v>
      </c>
      <c r="U5" s="118">
        <v>0.95086381818181831</v>
      </c>
      <c r="V5" s="118">
        <f>+D91</f>
        <v>0.97561381818181825</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+'1036 OFB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+'1036 OFB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+'1036 OFB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+'1036 OFB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+'1036 OFB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+'1036 OFB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+'1036 OFB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+'1036 OFB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1</v>
      </c>
      <c r="E17" s="1440" t="s">
        <v>821</v>
      </c>
      <c r="F17" s="1443" t="s">
        <v>294</v>
      </c>
      <c r="G17" s="1503">
        <v>0.15</v>
      </c>
      <c r="H17" s="1506">
        <f>+M20</f>
        <v>1</v>
      </c>
      <c r="I17" s="1509">
        <f>+O20</f>
        <v>1</v>
      </c>
      <c r="J17" s="1512">
        <f>+I17/H17</f>
        <v>1</v>
      </c>
      <c r="K17" s="25" t="s">
        <v>822</v>
      </c>
      <c r="L17" s="25" t="s">
        <v>804</v>
      </c>
      <c r="M17" s="167">
        <v>0.1</v>
      </c>
      <c r="N17" s="168">
        <f>+M17*G$17*C$17</f>
        <v>8.2500000000000004E-3</v>
      </c>
      <c r="O17" s="169">
        <f>+'1036 OFB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+'1036 OFB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+'1036 OFB Ver.'!N68</f>
        <v>0.85</v>
      </c>
    </row>
    <row r="20" spans="1:15" ht="26.25" customHeight="1" thickBot="1" x14ac:dyDescent="0.3">
      <c r="A20" s="1441"/>
      <c r="B20" s="1452"/>
      <c r="C20" s="1455"/>
      <c r="D20" s="1458"/>
      <c r="E20" s="1442"/>
      <c r="F20" s="1445"/>
      <c r="G20" s="1505"/>
      <c r="H20" s="1508"/>
      <c r="I20" s="1511"/>
      <c r="J20" s="1514"/>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+'1036 OFB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+'1036 OFB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+'1036 OFB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+'1036 OFB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26.25" customHeight="1"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4" x14ac:dyDescent="0.25">
      <c r="A27" s="1441"/>
      <c r="B27" s="1452"/>
      <c r="C27" s="1455"/>
      <c r="D27" s="1458"/>
      <c r="E27" s="1440" t="s">
        <v>838</v>
      </c>
      <c r="F27" s="1443" t="s">
        <v>839</v>
      </c>
      <c r="G27" s="1503">
        <v>0.2</v>
      </c>
      <c r="H27" s="1506">
        <f>+M30</f>
        <v>1</v>
      </c>
      <c r="I27" s="1499">
        <f>+O30</f>
        <v>1</v>
      </c>
      <c r="J27" s="1499">
        <f>+I27/H27</f>
        <v>1</v>
      </c>
      <c r="K27" s="28" t="s">
        <v>840</v>
      </c>
      <c r="L27" s="28" t="s">
        <v>841</v>
      </c>
      <c r="M27" s="179">
        <v>0.1</v>
      </c>
      <c r="N27" s="180">
        <f>+M27*G$27*C$17</f>
        <v>1.1000000000000003E-2</v>
      </c>
      <c r="O27" s="177">
        <f>+'1036 OFB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+'1036 OFB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+'1036 OFB Ver.'!N131</f>
        <v>0.3</v>
      </c>
    </row>
    <row r="30" spans="1:15" ht="26.25" customHeight="1" thickBot="1" x14ac:dyDescent="0.3">
      <c r="A30" s="1441"/>
      <c r="B30" s="1452"/>
      <c r="C30" s="1455"/>
      <c r="D30" s="1458"/>
      <c r="E30" s="1442"/>
      <c r="F30" s="1445"/>
      <c r="G30" s="1505"/>
      <c r="H30" s="1508"/>
      <c r="I30" s="1501"/>
      <c r="J30" s="1502"/>
      <c r="K30" s="97" t="s">
        <v>800</v>
      </c>
      <c r="L30" s="98">
        <f>+O30/M30</f>
        <v>1</v>
      </c>
      <c r="M30" s="99">
        <f>SUM(M27:M29)</f>
        <v>1</v>
      </c>
      <c r="N30" s="100">
        <f>SUM(N27:N29)</f>
        <v>0.11000000000000001</v>
      </c>
      <c r="O30" s="174">
        <f>+O27+O28+O29</f>
        <v>1</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+'1036 OFB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+'1036 OFB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+'1036 OFB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+'1036 OFB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+'1036 OFB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+'1036 OFB Ver.'!N156</f>
        <v>0.05</v>
      </c>
    </row>
    <row r="37" spans="1:15" ht="33.75" customHeight="1" thickBot="1" x14ac:dyDescent="0.3">
      <c r="A37" s="1441"/>
      <c r="B37" s="1452"/>
      <c r="C37" s="1455"/>
      <c r="D37" s="1458"/>
      <c r="E37" s="1442"/>
      <c r="F37" s="1445"/>
      <c r="G37" s="1505"/>
      <c r="H37" s="1508"/>
      <c r="I37" s="1501"/>
      <c r="J37" s="1502"/>
      <c r="K37" s="97" t="s">
        <v>800</v>
      </c>
      <c r="L37" s="98">
        <f>+O37/M37</f>
        <v>0.75</v>
      </c>
      <c r="M37" s="99">
        <f>SUM(M31:M36)</f>
        <v>1</v>
      </c>
      <c r="N37" s="100">
        <f>SUM(N31:N33)</f>
        <v>5.5000000000000014E-2</v>
      </c>
      <c r="O37" s="174">
        <f>+O31+O32+O33+O34+O35+O36</f>
        <v>0.75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+'1036 OFB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+'1036 OFB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+'1036 OFB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+'1036 OFB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+'1036 OFB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+'1036 OFB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+'1036 OFB Ver.'!N255</f>
        <v>0.1</v>
      </c>
    </row>
    <row r="45" spans="1:15" ht="33.75" customHeight="1" thickBot="1" x14ac:dyDescent="0.3">
      <c r="A45" s="1441"/>
      <c r="B45" s="1452"/>
      <c r="C45" s="1455"/>
      <c r="D45" s="1458"/>
      <c r="E45" s="1442"/>
      <c r="F45" s="1445"/>
      <c r="G45" s="1505"/>
      <c r="H45" s="1508"/>
      <c r="I45" s="1501"/>
      <c r="J45" s="1502"/>
      <c r="K45" s="97" t="s">
        <v>800</v>
      </c>
      <c r="L45" s="98">
        <f>+O45/M45</f>
        <v>1</v>
      </c>
      <c r="M45" s="99">
        <f>SUM(M38:M44)</f>
        <v>0.99999999999999989</v>
      </c>
      <c r="N45" s="100">
        <f>SUM(N38:N41)</f>
        <v>0.11000000000000001</v>
      </c>
      <c r="O45" s="174">
        <f>+O38+O39+O40+O41+O42+O43+O44</f>
        <v>1</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+'1036 OFB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+'1036 OFB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+'1036 OFB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+'1036 OFB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+'1036 OFB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+'1036 OFB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+'1036 OFB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+'1036 OFB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+'1036 OFB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+'1036 OFB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+'1036 OFB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+'1036 OFB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+'1036 OFB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+'1036 OFB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+'1036 OFB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0.75613818181818182</v>
      </c>
      <c r="E63" s="1492" t="s">
        <v>133</v>
      </c>
      <c r="F63" s="1443" t="s">
        <v>900</v>
      </c>
      <c r="G63" s="1503">
        <v>0.3</v>
      </c>
      <c r="H63" s="1516">
        <f>+M81</f>
        <v>1</v>
      </c>
      <c r="I63" s="1528">
        <f>+O81</f>
        <v>0.41439999999999999</v>
      </c>
      <c r="J63" s="1519">
        <f>+I63/H63</f>
        <v>0.41439999999999999</v>
      </c>
      <c r="K63" s="28" t="s">
        <v>136</v>
      </c>
      <c r="L63" s="28" t="s">
        <v>804</v>
      </c>
      <c r="M63" s="179">
        <v>0.1</v>
      </c>
      <c r="N63" s="176">
        <f>+M63*G$63*C$63</f>
        <v>3.0000000000000001E-3</v>
      </c>
      <c r="O63" s="177">
        <f>+'1036 OFB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+'1036 OFB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+'1036 OFB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+'1036 OFB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+'1036 OFB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+'1036 OFB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+'1036 OFB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+'1036 OFB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+'1036 OFB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+'1036 OFB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+'1036 OFB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+'1036 OFB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+'1036 OFB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+'1036 OFB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+'1036 OFB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+'1036 OFB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+'1036 OFB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+'1036 OFB Ver.'!N223</f>
        <v>0</v>
      </c>
    </row>
    <row r="81" spans="1:15" ht="15.75" thickBot="1" x14ac:dyDescent="0.3">
      <c r="A81" s="1441"/>
      <c r="B81" s="1452"/>
      <c r="C81" s="1455"/>
      <c r="D81" s="1490"/>
      <c r="E81" s="1494"/>
      <c r="F81" s="1445"/>
      <c r="G81" s="1505"/>
      <c r="H81" s="1518"/>
      <c r="I81" s="1533"/>
      <c r="J81" s="1531"/>
      <c r="K81" s="97" t="s">
        <v>800</v>
      </c>
      <c r="L81" s="98">
        <f>+O81/M81</f>
        <v>0.41439999999999999</v>
      </c>
      <c r="M81" s="99">
        <f>SUM(M63:M80)</f>
        <v>1</v>
      </c>
      <c r="N81" s="100">
        <f>SUM(N63:N80)</f>
        <v>0.03</v>
      </c>
      <c r="O81" s="174">
        <f>SUM(O63+O64+O65+O66+O67+O68+O69+O70+O71+O72+O73+O74+O75+O76+O77+O78+O79+O80)</f>
        <v>0.41439999999999999</v>
      </c>
    </row>
    <row r="82" spans="1:15" ht="15.75" thickBot="1" x14ac:dyDescent="0.3">
      <c r="A82" s="1441"/>
      <c r="B82" s="1452"/>
      <c r="C82" s="1455"/>
      <c r="D82" s="1490"/>
      <c r="E82" s="184" t="s">
        <v>933</v>
      </c>
      <c r="F82" s="185" t="s">
        <v>934</v>
      </c>
      <c r="G82" s="186">
        <v>0.4</v>
      </c>
      <c r="H82" s="186">
        <f>+M42+M43+M44</f>
        <v>0.44999999999999996</v>
      </c>
      <c r="I82" s="187">
        <f>+O82</f>
        <v>0.44999999999999996</v>
      </c>
      <c r="J82" s="188">
        <f>+I82/H82</f>
        <v>1</v>
      </c>
      <c r="K82" s="27" t="s">
        <v>800</v>
      </c>
      <c r="L82" s="14">
        <f>+O82/M82</f>
        <v>1</v>
      </c>
      <c r="M82" s="15">
        <f>SUM(M42:M44)</f>
        <v>0.44999999999999996</v>
      </c>
      <c r="N82" s="130">
        <f>SUM(N42:N44)</f>
        <v>4.0000000000000008E-2</v>
      </c>
      <c r="O82" s="189">
        <f>SUM(O42+O43+O44)</f>
        <v>0.44999999999999996</v>
      </c>
    </row>
    <row r="83" spans="1:15" ht="15.75" thickBot="1" x14ac:dyDescent="0.3">
      <c r="A83" s="1441"/>
      <c r="B83" s="1452"/>
      <c r="C83" s="1455"/>
      <c r="D83" s="1490"/>
      <c r="E83" s="184" t="s">
        <v>935</v>
      </c>
      <c r="F83" s="185" t="s">
        <v>847</v>
      </c>
      <c r="G83" s="186">
        <v>0.15</v>
      </c>
      <c r="H83" s="186">
        <f>+M34+M35+M36</f>
        <v>0.55000000000000004</v>
      </c>
      <c r="I83" s="187">
        <f>+O83</f>
        <v>0.3</v>
      </c>
      <c r="J83" s="188">
        <f>+I83/H83</f>
        <v>0.54545454545454541</v>
      </c>
      <c r="K83" s="27" t="s">
        <v>800</v>
      </c>
      <c r="L83" s="14">
        <f>+O83/M83</f>
        <v>0.54545454545454541</v>
      </c>
      <c r="M83" s="15">
        <f>+H83</f>
        <v>0.55000000000000004</v>
      </c>
      <c r="N83" s="17">
        <f>SUM(N34:N36)</f>
        <v>1.4999999999999999E-2</v>
      </c>
      <c r="O83" s="189">
        <f>SUM(O34+O35+O36)</f>
        <v>0.3</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+'1036 OFB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+'1036 OFB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+'1036 OFB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+'1036 OFB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+'1036 OFB Ver.'!N264</f>
        <v>0.3</v>
      </c>
    </row>
    <row r="91" spans="1:15" x14ac:dyDescent="0.25">
      <c r="C91" s="199">
        <v>2022</v>
      </c>
      <c r="D91" s="200">
        <f>+(C2*D2)+(C17*D17)+(C63*D63)+(C85*D85)</f>
        <v>0.97561381818181825</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fitToWidth="0" fitToHeight="0" orientation="landscape"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tabColor theme="0"/>
  </sheetPr>
  <dimension ref="A1:P274"/>
  <sheetViews>
    <sheetView zoomScale="60" zoomScaleNormal="60" workbookViewId="0">
      <selection activeCell="J42" sqref="J42"/>
    </sheetView>
  </sheetViews>
  <sheetFormatPr baseColWidth="10" defaultColWidth="11.42578125" defaultRowHeight="12.75" x14ac:dyDescent="0.25"/>
  <cols>
    <col min="1" max="1" width="5.28515625" style="2" customWidth="1"/>
    <col min="2" max="2" width="41.28515625" style="11" customWidth="1"/>
    <col min="3" max="3" width="13.140625" style="3" customWidth="1"/>
    <col min="4" max="4" width="14.5703125" style="3" customWidth="1"/>
    <col min="5" max="5" width="8" style="11" customWidth="1"/>
    <col min="6" max="6" width="46.710937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8.42578125" style="3" customWidth="1"/>
    <col min="13" max="13" width="18" style="11" customWidth="1"/>
    <col min="14" max="14" width="15.85546875" style="11" customWidth="1"/>
    <col min="15" max="15" width="59"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1082</v>
      </c>
      <c r="G2" s="1417"/>
      <c r="H2" s="1417"/>
      <c r="I2" s="1417"/>
      <c r="J2" s="1417"/>
      <c r="K2" s="1418"/>
      <c r="L2" s="1543"/>
      <c r="M2" s="1543"/>
      <c r="N2" s="1543"/>
      <c r="O2" s="1543"/>
    </row>
    <row r="3" spans="1:15" s="24" customFormat="1" ht="18.75" customHeight="1" x14ac:dyDescent="0.25">
      <c r="A3" s="1541" t="s">
        <v>101</v>
      </c>
      <c r="B3" s="1541"/>
      <c r="C3" s="1541"/>
      <c r="D3" s="1541"/>
      <c r="E3" s="1541"/>
      <c r="F3" s="1416">
        <v>1037</v>
      </c>
      <c r="G3" s="1417"/>
      <c r="H3" s="1417"/>
      <c r="I3" s="1417"/>
      <c r="J3" s="1417"/>
      <c r="K3" s="1418"/>
      <c r="L3" s="1543"/>
      <c r="M3" s="1543"/>
      <c r="N3" s="1543"/>
      <c r="O3" s="1543"/>
    </row>
    <row r="4" spans="1:15" s="24" customFormat="1" ht="18.75" customHeight="1" x14ac:dyDescent="0.25">
      <c r="A4" s="1541" t="s">
        <v>102</v>
      </c>
      <c r="B4" s="1541"/>
      <c r="C4" s="1541"/>
      <c r="D4" s="1541"/>
      <c r="E4" s="1541"/>
      <c r="F4" s="1416" t="s">
        <v>40</v>
      </c>
      <c r="G4" s="1417"/>
      <c r="H4" s="1417"/>
      <c r="I4" s="1417"/>
      <c r="J4" s="1417"/>
      <c r="K4" s="1418"/>
      <c r="L4" s="1543"/>
      <c r="M4" s="1543"/>
      <c r="N4" s="1543"/>
      <c r="O4" s="1543"/>
    </row>
    <row r="5" spans="1:15" s="24" customFormat="1" ht="18.75" customHeight="1" x14ac:dyDescent="0.25">
      <c r="A5" s="1541" t="s">
        <v>103</v>
      </c>
      <c r="B5" s="1541"/>
      <c r="C5" s="1541"/>
      <c r="D5" s="1541"/>
      <c r="E5" s="1541"/>
      <c r="F5" s="1416" t="s">
        <v>1466</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63" t="s">
        <v>129</v>
      </c>
      <c r="L7" s="223" t="s">
        <v>125</v>
      </c>
      <c r="M7" s="133" t="s">
        <v>129</v>
      </c>
      <c r="N7" s="1537">
        <v>0.4</v>
      </c>
      <c r="O7" s="225" t="s">
        <v>3902</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126</v>
      </c>
      <c r="L8" s="223" t="s">
        <v>125</v>
      </c>
      <c r="M8" s="133" t="s">
        <v>407</v>
      </c>
      <c r="N8" s="1538"/>
      <c r="O8" s="225" t="s">
        <v>3903</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3" t="s">
        <v>129</v>
      </c>
      <c r="N9" s="85">
        <v>0</v>
      </c>
      <c r="O9" s="225" t="s">
        <v>3904</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3"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3"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3"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3"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3"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23" t="s">
        <v>125</v>
      </c>
      <c r="M16" s="133" t="s">
        <v>129</v>
      </c>
      <c r="N16" s="85">
        <v>0</v>
      </c>
      <c r="O16" s="225" t="s">
        <v>3905</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t="s">
        <v>3906</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126</v>
      </c>
      <c r="L18" s="223" t="s">
        <v>125</v>
      </c>
      <c r="M18" s="133" t="s">
        <v>126</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129</v>
      </c>
      <c r="L19" s="223" t="s">
        <v>125</v>
      </c>
      <c r="M19" s="133" t="s">
        <v>129</v>
      </c>
      <c r="N19" s="85">
        <v>0</v>
      </c>
      <c r="O19" s="225" t="s">
        <v>3907</v>
      </c>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0</v>
      </c>
      <c r="L20" s="223" t="s">
        <v>125</v>
      </c>
      <c r="M20" s="643">
        <v>0</v>
      </c>
      <c r="N20" s="226">
        <v>0</v>
      </c>
      <c r="O20" s="225" t="s">
        <v>3908</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3" t="s">
        <v>129</v>
      </c>
      <c r="N21" s="226">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3909</v>
      </c>
      <c r="L22" s="223" t="s">
        <v>125</v>
      </c>
      <c r="M22" s="133" t="s">
        <v>3909</v>
      </c>
      <c r="N22" s="85">
        <v>0</v>
      </c>
      <c r="O22" s="225"/>
    </row>
    <row r="23" spans="1:15" s="4" customFormat="1" ht="153"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3" t="s">
        <v>129</v>
      </c>
      <c r="N23" s="85">
        <v>0</v>
      </c>
      <c r="O23" s="225" t="s">
        <v>3910</v>
      </c>
    </row>
    <row r="24" spans="1:15" s="4" customFormat="1" ht="127.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3" t="s">
        <v>129</v>
      </c>
      <c r="N24" s="85">
        <v>0</v>
      </c>
      <c r="O24" s="225" t="s">
        <v>3911</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3" t="s">
        <v>129</v>
      </c>
      <c r="N25" s="229">
        <v>0</v>
      </c>
      <c r="O25" s="230" t="s">
        <v>3912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3" t="s">
        <v>129</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3"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3"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126</v>
      </c>
      <c r="L29" s="223" t="s">
        <v>125</v>
      </c>
      <c r="M29" s="133" t="s">
        <v>126</v>
      </c>
      <c r="N29" s="85">
        <v>0</v>
      </c>
      <c r="O29" s="225" t="s">
        <v>3913</v>
      </c>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3"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129</v>
      </c>
      <c r="L31" s="223" t="s">
        <v>125</v>
      </c>
      <c r="M31" s="133" t="s">
        <v>129</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3" t="s">
        <v>129</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3"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2820</v>
      </c>
      <c r="L34" s="223" t="s">
        <v>125</v>
      </c>
      <c r="M34" s="108" t="s">
        <v>2820</v>
      </c>
      <c r="N34" s="85">
        <v>0</v>
      </c>
      <c r="O34" s="225"/>
    </row>
    <row r="35" spans="1:15" s="4" customFormat="1" ht="4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3" t="s">
        <v>129</v>
      </c>
      <c r="N35" s="85">
        <v>0</v>
      </c>
      <c r="O35" s="307" t="s">
        <v>3914</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3" t="s">
        <v>126</v>
      </c>
      <c r="N36" s="226">
        <v>0</v>
      </c>
      <c r="O36" s="225" t="s">
        <v>3915</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3" t="s">
        <v>129</v>
      </c>
      <c r="N37" s="232">
        <v>0</v>
      </c>
      <c r="O37" s="225" t="s">
        <v>3916</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126</v>
      </c>
      <c r="M39" s="133" t="s">
        <v>126</v>
      </c>
      <c r="N39" s="85">
        <v>0</v>
      </c>
      <c r="O39" s="225" t="s">
        <v>3917</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129</v>
      </c>
      <c r="L40" s="141" t="s">
        <v>126</v>
      </c>
      <c r="M40" s="133" t="s">
        <v>126</v>
      </c>
      <c r="N40" s="85">
        <v>0</v>
      </c>
      <c r="O40" s="225" t="s">
        <v>3917</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63" t="s">
        <v>129</v>
      </c>
      <c r="L41" s="141" t="s">
        <v>126</v>
      </c>
      <c r="M41" s="133" t="s">
        <v>126</v>
      </c>
      <c r="N41" s="85">
        <v>0</v>
      </c>
      <c r="O41" s="225" t="s">
        <v>3918</v>
      </c>
    </row>
    <row r="42" spans="1:15" s="4" customFormat="1" ht="165.75" x14ac:dyDescent="0.25">
      <c r="A42" s="82">
        <v>36</v>
      </c>
      <c r="B42" s="133" t="s">
        <v>120</v>
      </c>
      <c r="C42" s="133" t="s">
        <v>161</v>
      </c>
      <c r="D42" s="133" t="s">
        <v>149</v>
      </c>
      <c r="E42" s="122" t="s">
        <v>221</v>
      </c>
      <c r="F42" s="125" t="s">
        <v>222</v>
      </c>
      <c r="G42" s="1405"/>
      <c r="H42" s="138" t="s">
        <v>125</v>
      </c>
      <c r="I42" s="133" t="s">
        <v>166</v>
      </c>
      <c r="J42" s="222" t="s">
        <v>223</v>
      </c>
      <c r="K42" s="45" t="s">
        <v>958</v>
      </c>
      <c r="L42" s="233" t="s">
        <v>3919</v>
      </c>
      <c r="M42" s="108" t="s">
        <v>3919</v>
      </c>
      <c r="N42" s="85">
        <v>0</v>
      </c>
      <c r="O42" s="644" t="s">
        <v>3920</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5">
        <v>4</v>
      </c>
      <c r="L43" s="235">
        <v>3</v>
      </c>
      <c r="M43" s="643">
        <v>3</v>
      </c>
      <c r="N43" s="236">
        <v>0.3</v>
      </c>
      <c r="O43" s="225" t="s">
        <v>3921</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08"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126</v>
      </c>
      <c r="L46" s="144" t="s">
        <v>126</v>
      </c>
      <c r="M46" s="108" t="s">
        <v>126</v>
      </c>
      <c r="N46" s="85">
        <v>0</v>
      </c>
      <c r="O46" s="225" t="s">
        <v>3922</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144" t="s">
        <v>129</v>
      </c>
      <c r="M47" s="108"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126</v>
      </c>
      <c r="L48" s="144" t="s">
        <v>126</v>
      </c>
      <c r="M48" s="108" t="s">
        <v>126</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434</v>
      </c>
      <c r="L49" s="144" t="s">
        <v>126</v>
      </c>
      <c r="M49" s="108"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129</v>
      </c>
      <c r="L50" s="144" t="s">
        <v>129</v>
      </c>
      <c r="M50" s="108"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126</v>
      </c>
      <c r="M51" s="108"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434</v>
      </c>
      <c r="L52" s="144" t="s">
        <v>126</v>
      </c>
      <c r="M52" s="108"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126</v>
      </c>
      <c r="L53" s="144" t="s">
        <v>126</v>
      </c>
      <c r="M53" s="108" t="s">
        <v>126</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144" t="s">
        <v>126</v>
      </c>
      <c r="M54" s="108"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144" t="s">
        <v>126</v>
      </c>
      <c r="M55" s="108"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144" t="s">
        <v>958</v>
      </c>
      <c r="M56" s="108" t="s">
        <v>958</v>
      </c>
      <c r="N56" s="85">
        <v>0</v>
      </c>
      <c r="O56" s="225"/>
    </row>
    <row r="57" spans="1:15" s="4" customFormat="1" ht="51"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3" t="s">
        <v>129</v>
      </c>
      <c r="N57" s="236">
        <v>0.1</v>
      </c>
      <c r="O57" s="225" t="s">
        <v>3923</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356" t="s">
        <v>3924</v>
      </c>
      <c r="L58" s="223" t="s">
        <v>125</v>
      </c>
      <c r="M58" s="108" t="s">
        <v>3925</v>
      </c>
      <c r="N58" s="85">
        <v>0</v>
      </c>
      <c r="O58" s="225"/>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63" t="s">
        <v>126</v>
      </c>
      <c r="L59" s="223" t="s">
        <v>125</v>
      </c>
      <c r="M59" s="133" t="s">
        <v>126</v>
      </c>
      <c r="N59" s="236">
        <v>0</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6">
        <v>0.4</v>
      </c>
      <c r="L60" s="237">
        <v>0.9</v>
      </c>
      <c r="M60" s="229">
        <v>0.9</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6">
        <v>0.4</v>
      </c>
      <c r="L61" s="237">
        <v>0.7</v>
      </c>
      <c r="M61" s="229">
        <v>0.7</v>
      </c>
      <c r="N61" s="239">
        <v>0.3</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3926</v>
      </c>
      <c r="L62" s="223" t="s">
        <v>125</v>
      </c>
      <c r="M62" s="308" t="s">
        <v>3926</v>
      </c>
      <c r="N62" s="85">
        <v>0</v>
      </c>
      <c r="O62" s="225"/>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126</v>
      </c>
      <c r="M63" s="133" t="s">
        <v>126</v>
      </c>
      <c r="N63" s="236">
        <v>0</v>
      </c>
      <c r="O63" s="225" t="s">
        <v>3917</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3927</v>
      </c>
      <c r="L64" s="223" t="s">
        <v>125</v>
      </c>
      <c r="M64" s="108" t="s">
        <v>407</v>
      </c>
      <c r="N64" s="85">
        <v>0</v>
      </c>
      <c r="O64" s="225" t="s">
        <v>3917</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3"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3" t="s">
        <v>129</v>
      </c>
      <c r="N66" s="236">
        <v>0.05</v>
      </c>
      <c r="O66" s="282" t="s">
        <v>3928</v>
      </c>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5">
        <v>6</v>
      </c>
      <c r="L67" s="235">
        <v>6</v>
      </c>
      <c r="M67" s="643">
        <v>6</v>
      </c>
      <c r="N67" s="85">
        <v>0</v>
      </c>
      <c r="O67" s="225" t="s">
        <v>3929</v>
      </c>
    </row>
    <row r="68" spans="1:15" s="4" customFormat="1" ht="102" x14ac:dyDescent="0.25">
      <c r="A68" s="82">
        <v>62</v>
      </c>
      <c r="B68" s="133" t="s">
        <v>293</v>
      </c>
      <c r="C68" s="133" t="s">
        <v>294</v>
      </c>
      <c r="D68" s="133" t="s">
        <v>300</v>
      </c>
      <c r="E68" s="122">
        <v>21</v>
      </c>
      <c r="F68" s="125" t="s">
        <v>302</v>
      </c>
      <c r="G68" s="140">
        <v>15</v>
      </c>
      <c r="H68" s="139">
        <v>0.85</v>
      </c>
      <c r="I68" s="133" t="s">
        <v>159</v>
      </c>
      <c r="J68" s="222">
        <v>13</v>
      </c>
      <c r="K68" s="45">
        <v>5</v>
      </c>
      <c r="L68" s="235">
        <v>5</v>
      </c>
      <c r="M68" s="643">
        <v>1</v>
      </c>
      <c r="N68" s="236">
        <v>0.14166666666666666</v>
      </c>
      <c r="O68" s="225" t="s">
        <v>3930</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3" t="s">
        <v>129</v>
      </c>
      <c r="N69" s="236">
        <v>0.1</v>
      </c>
      <c r="O69" s="225" t="s">
        <v>3931</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3932</v>
      </c>
      <c r="L70" s="223" t="s">
        <v>125</v>
      </c>
      <c r="M70" s="133" t="s">
        <v>3932</v>
      </c>
      <c r="N70" s="85">
        <v>0</v>
      </c>
      <c r="O70" s="225"/>
    </row>
    <row r="71" spans="1:15" s="4" customFormat="1" ht="89.25" x14ac:dyDescent="0.25">
      <c r="A71" s="82">
        <v>65</v>
      </c>
      <c r="B71" s="133" t="s">
        <v>293</v>
      </c>
      <c r="C71" s="133" t="s">
        <v>304</v>
      </c>
      <c r="D71" s="133" t="s">
        <v>295</v>
      </c>
      <c r="E71" s="122">
        <v>23</v>
      </c>
      <c r="F71" s="125" t="s">
        <v>310</v>
      </c>
      <c r="G71" s="140">
        <v>17</v>
      </c>
      <c r="H71" s="139">
        <v>0.05</v>
      </c>
      <c r="I71" s="133" t="s">
        <v>177</v>
      </c>
      <c r="J71" s="222" t="s">
        <v>125</v>
      </c>
      <c r="K71" s="63" t="s">
        <v>126</v>
      </c>
      <c r="L71" s="223" t="s">
        <v>125</v>
      </c>
      <c r="M71" s="133" t="s">
        <v>126</v>
      </c>
      <c r="N71" s="236">
        <v>0</v>
      </c>
      <c r="O71" s="225" t="s">
        <v>3933</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434</v>
      </c>
      <c r="L72" s="223" t="s">
        <v>125</v>
      </c>
      <c r="M72" s="108" t="s">
        <v>407</v>
      </c>
      <c r="N72" s="85">
        <v>0</v>
      </c>
      <c r="O72" s="225" t="s">
        <v>3934</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3" t="s">
        <v>129</v>
      </c>
      <c r="N73" s="236">
        <v>0.05</v>
      </c>
      <c r="O73" s="225"/>
    </row>
    <row r="74" spans="1:15" s="4" customFormat="1" ht="114.75" x14ac:dyDescent="0.25">
      <c r="A74" s="82">
        <v>68</v>
      </c>
      <c r="B74" s="133" t="s">
        <v>293</v>
      </c>
      <c r="C74" s="133" t="s">
        <v>304</v>
      </c>
      <c r="D74" s="133" t="s">
        <v>295</v>
      </c>
      <c r="E74" s="122">
        <v>25</v>
      </c>
      <c r="F74" s="125" t="s">
        <v>316</v>
      </c>
      <c r="G74" s="140" t="s">
        <v>125</v>
      </c>
      <c r="H74" s="138" t="s">
        <v>125</v>
      </c>
      <c r="I74" s="133" t="s">
        <v>159</v>
      </c>
      <c r="J74" s="222">
        <v>11</v>
      </c>
      <c r="K74" s="132">
        <v>4</v>
      </c>
      <c r="L74" s="235">
        <v>1</v>
      </c>
      <c r="M74" s="643">
        <v>1</v>
      </c>
      <c r="N74" s="85">
        <v>0</v>
      </c>
      <c r="O74" s="225" t="s">
        <v>3935</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1</v>
      </c>
      <c r="L75" s="235">
        <v>1</v>
      </c>
      <c r="M75" s="643">
        <v>0</v>
      </c>
      <c r="N75" s="85">
        <v>0</v>
      </c>
      <c r="O75" s="225" t="s">
        <v>3936</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132">
        <v>39</v>
      </c>
      <c r="L76" s="235">
        <v>88</v>
      </c>
      <c r="M76" s="643">
        <v>88</v>
      </c>
      <c r="N76" s="85">
        <v>0</v>
      </c>
      <c r="O76" s="225" t="s">
        <v>3937</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2778</v>
      </c>
      <c r="L77" s="235">
        <v>3029</v>
      </c>
      <c r="M77" s="643">
        <v>3029</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132">
        <v>523</v>
      </c>
      <c r="L78" s="484">
        <v>672.5</v>
      </c>
      <c r="M78" s="655">
        <v>672.5</v>
      </c>
      <c r="N78" s="85">
        <v>0</v>
      </c>
      <c r="O78" s="225"/>
    </row>
    <row r="79" spans="1:15" s="4" customFormat="1" ht="178.5" x14ac:dyDescent="0.25">
      <c r="A79" s="82">
        <v>73</v>
      </c>
      <c r="B79" s="133" t="s">
        <v>293</v>
      </c>
      <c r="C79" s="133" t="s">
        <v>304</v>
      </c>
      <c r="D79" s="133" t="s">
        <v>330</v>
      </c>
      <c r="E79" s="122">
        <v>28</v>
      </c>
      <c r="F79" s="125" t="s">
        <v>331</v>
      </c>
      <c r="G79" s="140" t="s">
        <v>125</v>
      </c>
      <c r="H79" s="138" t="s">
        <v>125</v>
      </c>
      <c r="I79" s="133" t="s">
        <v>321</v>
      </c>
      <c r="J79" s="222">
        <v>18</v>
      </c>
      <c r="K79" s="132">
        <v>0</v>
      </c>
      <c r="L79" s="235">
        <v>0</v>
      </c>
      <c r="M79" s="643">
        <v>0</v>
      </c>
      <c r="N79" s="85">
        <v>0</v>
      </c>
      <c r="O79" s="225" t="s">
        <v>3938</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132">
        <v>0</v>
      </c>
      <c r="L80" s="235">
        <v>0</v>
      </c>
      <c r="M80" s="643">
        <v>0</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132">
        <v>40.799999999999997</v>
      </c>
      <c r="L81" s="235">
        <v>0</v>
      </c>
      <c r="M81" s="643">
        <v>0</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132" t="s">
        <v>3939</v>
      </c>
      <c r="L82" s="144" t="s">
        <v>3939</v>
      </c>
      <c r="M82" s="108" t="s">
        <v>3940</v>
      </c>
      <c r="N82" s="85">
        <v>0</v>
      </c>
      <c r="O82" s="225" t="s">
        <v>3941</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6">
        <v>0.1</v>
      </c>
      <c r="L83" s="148">
        <v>0.1</v>
      </c>
      <c r="M83" s="382">
        <v>0.1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349</v>
      </c>
      <c r="L84" s="144" t="s">
        <v>349</v>
      </c>
      <c r="M84" s="108" t="s">
        <v>349</v>
      </c>
      <c r="N84" s="85">
        <v>0</v>
      </c>
      <c r="O84" s="225" t="s">
        <v>3942</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6">
        <v>0.2</v>
      </c>
      <c r="L85" s="148">
        <v>0.3</v>
      </c>
      <c r="M85" s="382">
        <v>0.3</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44" t="s">
        <v>129</v>
      </c>
      <c r="M87" s="122"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44" t="s">
        <v>126</v>
      </c>
      <c r="M88" s="122"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44" t="s">
        <v>126</v>
      </c>
      <c r="M89" s="122"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44" t="s">
        <v>126</v>
      </c>
      <c r="M90" s="122"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44" t="s">
        <v>126</v>
      </c>
      <c r="M91" s="122"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129</v>
      </c>
      <c r="L92" s="244" t="s">
        <v>129</v>
      </c>
      <c r="M92" s="122" t="s">
        <v>129</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t="s">
        <v>3943</v>
      </c>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434</v>
      </c>
      <c r="L94" s="244" t="s">
        <v>434</v>
      </c>
      <c r="M94" s="122" t="s">
        <v>434</v>
      </c>
      <c r="N94" s="85">
        <v>0</v>
      </c>
      <c r="O94" s="225" t="s">
        <v>3943</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434</v>
      </c>
      <c r="L95" s="244" t="s">
        <v>434</v>
      </c>
      <c r="M95" s="122" t="s">
        <v>434</v>
      </c>
      <c r="N95" s="85">
        <v>0</v>
      </c>
      <c r="O95" s="225" t="s">
        <v>3943</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434</v>
      </c>
      <c r="L96" s="244" t="s">
        <v>434</v>
      </c>
      <c r="M96" s="122" t="s">
        <v>434</v>
      </c>
      <c r="N96" s="85">
        <v>0</v>
      </c>
      <c r="O96" s="225" t="s">
        <v>3943</v>
      </c>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434</v>
      </c>
      <c r="L97" s="244" t="s">
        <v>434</v>
      </c>
      <c r="M97" s="122" t="s">
        <v>434</v>
      </c>
      <c r="N97" s="85">
        <v>0</v>
      </c>
      <c r="O97" s="225" t="s">
        <v>3943</v>
      </c>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122"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126</v>
      </c>
      <c r="M99" s="133" t="s">
        <v>126</v>
      </c>
      <c r="N99" s="85">
        <v>0</v>
      </c>
      <c r="O99" s="225" t="s">
        <v>3944</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126</v>
      </c>
      <c r="L100" s="223"/>
      <c r="M100" s="122" t="s">
        <v>126</v>
      </c>
      <c r="N100" s="243">
        <v>0</v>
      </c>
      <c r="O100" s="225" t="s">
        <v>964</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126</v>
      </c>
      <c r="M101" s="122" t="s">
        <v>129</v>
      </c>
      <c r="N101" s="85">
        <v>0</v>
      </c>
      <c r="O101" s="225" t="s">
        <v>3945</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5"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44" t="s">
        <v>434</v>
      </c>
      <c r="M103" s="122"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44" t="s">
        <v>434</v>
      </c>
      <c r="M104" s="122"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44" t="s">
        <v>434</v>
      </c>
      <c r="M105" s="122"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44" t="s">
        <v>434</v>
      </c>
      <c r="M106" s="122"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44" t="s">
        <v>434</v>
      </c>
      <c r="M107" s="122"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44" t="s">
        <v>434</v>
      </c>
      <c r="M108" s="122"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434</v>
      </c>
      <c r="L109" s="244" t="s">
        <v>434</v>
      </c>
      <c r="M109" s="122"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434</v>
      </c>
      <c r="L110" s="244" t="s">
        <v>434</v>
      </c>
      <c r="M110" s="122"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434</v>
      </c>
      <c r="L111" s="244" t="s">
        <v>434</v>
      </c>
      <c r="M111" s="122"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434</v>
      </c>
      <c r="L112" s="244" t="s">
        <v>434</v>
      </c>
      <c r="M112" s="122"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434</v>
      </c>
      <c r="M113" s="122"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63" t="s">
        <v>126</v>
      </c>
      <c r="L114" s="244" t="s">
        <v>434</v>
      </c>
      <c r="M114" s="38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23" t="s">
        <v>125</v>
      </c>
      <c r="M115" s="643"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v>1</v>
      </c>
      <c r="M116" s="108">
        <v>1</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244" t="s">
        <v>434</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244" t="s">
        <v>434</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244" t="s">
        <v>434</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126</v>
      </c>
      <c r="M121" s="38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144" t="s">
        <v>126</v>
      </c>
      <c r="M122" s="38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144" t="s">
        <v>126</v>
      </c>
      <c r="M123" s="38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144" t="s">
        <v>126</v>
      </c>
      <c r="M124" s="38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144" t="s">
        <v>126</v>
      </c>
      <c r="M125" s="38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144" t="s">
        <v>126</v>
      </c>
      <c r="M126" s="38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38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38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122" t="s">
        <v>129</v>
      </c>
      <c r="N129" s="250">
        <v>0.1</v>
      </c>
      <c r="O129" s="225" t="s">
        <v>3946</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5</v>
      </c>
      <c r="L130" s="253">
        <v>6</v>
      </c>
      <c r="M130" s="387">
        <v>1</v>
      </c>
      <c r="N130" s="255">
        <v>9.9999999999999992E-2</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0</v>
      </c>
      <c r="L131" s="253">
        <v>0</v>
      </c>
      <c r="M131" s="643">
        <v>0</v>
      </c>
      <c r="N131" s="256">
        <v>0</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1423</v>
      </c>
      <c r="L132" s="253">
        <v>0</v>
      </c>
      <c r="M132" s="643">
        <v>0</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3947</v>
      </c>
      <c r="L133" s="253">
        <v>0</v>
      </c>
      <c r="M133" s="64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3"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126</v>
      </c>
      <c r="L135" s="141" t="s">
        <v>434</v>
      </c>
      <c r="M135" s="133"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126</v>
      </c>
      <c r="L136" s="141" t="s">
        <v>434</v>
      </c>
      <c r="M136" s="133"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126</v>
      </c>
      <c r="L137" s="141" t="s">
        <v>434</v>
      </c>
      <c r="M137" s="133"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126</v>
      </c>
      <c r="L138" s="141" t="s">
        <v>434</v>
      </c>
      <c r="M138" s="133"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434</v>
      </c>
      <c r="M139" s="133"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125</v>
      </c>
      <c r="M140" s="122"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63" t="s">
        <v>434</v>
      </c>
      <c r="L141" s="141" t="s">
        <v>434</v>
      </c>
      <c r="M141" s="122"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63" t="s">
        <v>434</v>
      </c>
      <c r="L142" s="141" t="s">
        <v>434</v>
      </c>
      <c r="M142" s="122"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122"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126</v>
      </c>
      <c r="L144" s="244" t="s">
        <v>126</v>
      </c>
      <c r="M144" s="122" t="s">
        <v>126</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t="s">
        <v>434</v>
      </c>
      <c r="L145" s="244" t="s">
        <v>126</v>
      </c>
      <c r="M145" s="104">
        <v>0</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t="s">
        <v>3948</v>
      </c>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48" t="s">
        <v>434</v>
      </c>
      <c r="L147" s="246" t="s">
        <v>126</v>
      </c>
      <c r="M147" s="387" t="s">
        <v>407</v>
      </c>
      <c r="N147" s="85">
        <v>0</v>
      </c>
      <c r="O147" s="225" t="s">
        <v>434</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48" t="s">
        <v>434</v>
      </c>
      <c r="L148" s="246" t="s">
        <v>126</v>
      </c>
      <c r="M148" s="387" t="s">
        <v>407</v>
      </c>
      <c r="N148" s="85">
        <v>0</v>
      </c>
      <c r="O148" s="225" t="s">
        <v>434</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48" t="s">
        <v>434</v>
      </c>
      <c r="L149" s="246" t="s">
        <v>126</v>
      </c>
      <c r="M149" s="387" t="s">
        <v>407</v>
      </c>
      <c r="N149" s="85">
        <v>0</v>
      </c>
      <c r="O149" s="225" t="s">
        <v>434</v>
      </c>
    </row>
    <row r="150" spans="1:15" s="4" customFormat="1" ht="51" x14ac:dyDescent="0.25">
      <c r="A150" s="82">
        <v>144</v>
      </c>
      <c r="B150" s="133" t="s">
        <v>293</v>
      </c>
      <c r="C150" s="133" t="s">
        <v>508</v>
      </c>
      <c r="D150" s="133" t="s">
        <v>295</v>
      </c>
      <c r="E150" s="122">
        <v>45</v>
      </c>
      <c r="F150" s="125" t="s">
        <v>509</v>
      </c>
      <c r="G150" s="140">
        <v>24</v>
      </c>
      <c r="H150" s="139">
        <v>0.1</v>
      </c>
      <c r="I150" s="133" t="s">
        <v>124</v>
      </c>
      <c r="J150" s="222">
        <v>38</v>
      </c>
      <c r="K150" s="63" t="s">
        <v>126</v>
      </c>
      <c r="L150" s="246" t="s">
        <v>126</v>
      </c>
      <c r="M150" s="122" t="s">
        <v>126</v>
      </c>
      <c r="N150" s="226">
        <v>0</v>
      </c>
      <c r="O150" s="225" t="s">
        <v>3949</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434</v>
      </c>
      <c r="L151" s="223" t="s">
        <v>125</v>
      </c>
      <c r="M151" s="108"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8" t="s">
        <v>434</v>
      </c>
      <c r="L152" s="246" t="s">
        <v>126</v>
      </c>
      <c r="M152" s="108"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434</v>
      </c>
      <c r="L153" s="246" t="s">
        <v>126</v>
      </c>
      <c r="M153" s="108"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8" t="s">
        <v>434</v>
      </c>
      <c r="L154" s="246" t="s">
        <v>126</v>
      </c>
      <c r="M154" s="108"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48" t="s">
        <v>434</v>
      </c>
      <c r="L155" s="246" t="s">
        <v>126</v>
      </c>
      <c r="M155" s="108"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63" t="s">
        <v>434</v>
      </c>
      <c r="L156" s="246" t="s">
        <v>135</v>
      </c>
      <c r="M156" s="108"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434</v>
      </c>
      <c r="L157" s="246" t="s">
        <v>126</v>
      </c>
      <c r="M157" s="108"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434</v>
      </c>
      <c r="L158" s="246" t="s">
        <v>126</v>
      </c>
      <c r="M158" s="108"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8" t="s">
        <v>434</v>
      </c>
      <c r="L159" s="246" t="s">
        <v>126</v>
      </c>
      <c r="M159" s="108"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8" t="s">
        <v>434</v>
      </c>
      <c r="L160" s="246" t="s">
        <v>126</v>
      </c>
      <c r="M160" s="108"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244" t="s">
        <v>129</v>
      </c>
      <c r="M161" s="122" t="s">
        <v>129</v>
      </c>
      <c r="N161" s="226">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57" t="s">
        <v>3950</v>
      </c>
      <c r="L162" s="223" t="s">
        <v>125</v>
      </c>
      <c r="M162" s="108" t="s">
        <v>3950</v>
      </c>
      <c r="N162" s="85">
        <v>0</v>
      </c>
      <c r="O162" s="225" t="s">
        <v>3951</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4" t="s">
        <v>129</v>
      </c>
      <c r="M163" s="122"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38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63" t="s">
        <v>126</v>
      </c>
      <c r="L165" s="223" t="s">
        <v>125</v>
      </c>
      <c r="M165" s="387" t="s">
        <v>126</v>
      </c>
      <c r="N165" s="226">
        <v>0</v>
      </c>
      <c r="O165" s="225" t="s">
        <v>3952</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126</v>
      </c>
      <c r="L166" s="244" t="s">
        <v>129</v>
      </c>
      <c r="M166" s="387" t="s">
        <v>126</v>
      </c>
      <c r="N166" s="226">
        <v>0</v>
      </c>
      <c r="O166" s="225" t="s">
        <v>3953</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244" t="s">
        <v>129</v>
      </c>
      <c r="M167" s="122" t="s">
        <v>129</v>
      </c>
      <c r="N167" s="226">
        <v>0.1</v>
      </c>
      <c r="O167" s="225" t="s">
        <v>3954</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7" t="s">
        <v>3955</v>
      </c>
      <c r="L168" s="223" t="s">
        <v>125</v>
      </c>
      <c r="M168" s="57" t="s">
        <v>3955</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126</v>
      </c>
      <c r="L169" s="244" t="s">
        <v>129</v>
      </c>
      <c r="M169" s="38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38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38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38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38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38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38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38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122"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244" t="s">
        <v>129</v>
      </c>
      <c r="M178" s="122"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244" t="s">
        <v>129</v>
      </c>
      <c r="M179" s="122"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129</v>
      </c>
      <c r="L180" s="246" t="s">
        <v>135</v>
      </c>
      <c r="M180" s="38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129</v>
      </c>
      <c r="L181" s="244" t="s">
        <v>129</v>
      </c>
      <c r="M181" s="38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129</v>
      </c>
      <c r="L182" s="244" t="s">
        <v>129</v>
      </c>
      <c r="M182" s="38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129</v>
      </c>
      <c r="L183" s="244" t="s">
        <v>129</v>
      </c>
      <c r="M183" s="38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126</v>
      </c>
      <c r="L184" s="244" t="s">
        <v>129</v>
      </c>
      <c r="M184" s="122"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t="s">
        <v>3956</v>
      </c>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4" t="s">
        <v>129</v>
      </c>
      <c r="M186" s="122" t="s">
        <v>129</v>
      </c>
      <c r="N186" s="661">
        <v>0.125</v>
      </c>
      <c r="O186" s="564" t="s">
        <v>3957</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122" t="s">
        <v>129</v>
      </c>
      <c r="N187" s="661">
        <v>0.125</v>
      </c>
      <c r="O187" s="32" t="s">
        <v>3958</v>
      </c>
    </row>
    <row r="188" spans="1:15" s="4" customFormat="1" ht="4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122" t="s">
        <v>129</v>
      </c>
      <c r="N188" s="661">
        <v>0.125</v>
      </c>
      <c r="O188" s="564" t="s">
        <v>3959</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122" t="s">
        <v>129</v>
      </c>
      <c r="N189" s="661">
        <v>0.125</v>
      </c>
      <c r="O189" s="32" t="s">
        <v>3960</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122" t="s">
        <v>129</v>
      </c>
      <c r="N190" s="661">
        <v>0.125</v>
      </c>
      <c r="O190" s="564" t="s">
        <v>3961</v>
      </c>
    </row>
    <row r="191" spans="1:15" s="4" customFormat="1" ht="4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4" t="s">
        <v>129</v>
      </c>
      <c r="M191" s="122" t="s">
        <v>129</v>
      </c>
      <c r="N191" s="661">
        <v>0.125</v>
      </c>
      <c r="O191" s="564" t="s">
        <v>3962</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4" t="s">
        <v>129</v>
      </c>
      <c r="M192" s="122" t="s">
        <v>129</v>
      </c>
      <c r="N192" s="661">
        <v>0.125</v>
      </c>
      <c r="O192" s="32" t="s">
        <v>3963</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4" t="s">
        <v>129</v>
      </c>
      <c r="M193" s="122" t="s">
        <v>129</v>
      </c>
      <c r="N193" s="661">
        <v>0.125</v>
      </c>
      <c r="O193" s="32" t="s">
        <v>3964</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244" t="s">
        <v>129</v>
      </c>
      <c r="M194" s="122" t="s">
        <v>126</v>
      </c>
      <c r="N194" s="226">
        <v>0</v>
      </c>
      <c r="O194" s="225" t="s">
        <v>3965</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434</v>
      </c>
      <c r="L195" s="223" t="s">
        <v>125</v>
      </c>
      <c r="M195" s="108"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108"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122"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434</v>
      </c>
      <c r="L198" s="223" t="s">
        <v>125</v>
      </c>
      <c r="M198" s="38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434</v>
      </c>
      <c r="L199" s="223" t="s">
        <v>125</v>
      </c>
      <c r="M199" s="38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434</v>
      </c>
      <c r="L200" s="223" t="s">
        <v>125</v>
      </c>
      <c r="M200" s="38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434</v>
      </c>
      <c r="L201" s="223" t="s">
        <v>125</v>
      </c>
      <c r="M201" s="387" t="s">
        <v>126</v>
      </c>
      <c r="N201" s="226">
        <v>0</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434</v>
      </c>
      <c r="L202" s="223" t="s">
        <v>125</v>
      </c>
      <c r="M202" s="38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434</v>
      </c>
      <c r="L203" s="223" t="s">
        <v>125</v>
      </c>
      <c r="M203" s="38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434</v>
      </c>
      <c r="L204" s="223" t="s">
        <v>125</v>
      </c>
      <c r="M204" s="38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434</v>
      </c>
      <c r="L205" s="223" t="s">
        <v>125</v>
      </c>
      <c r="M205" s="38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434</v>
      </c>
      <c r="L206" s="223" t="s">
        <v>125</v>
      </c>
      <c r="M206" s="38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434</v>
      </c>
      <c r="L207" s="223" t="s">
        <v>125</v>
      </c>
      <c r="M207" s="38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434</v>
      </c>
      <c r="L208" s="223" t="s">
        <v>125</v>
      </c>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434</v>
      </c>
      <c r="L209" s="223" t="s">
        <v>125</v>
      </c>
      <c r="M209" s="38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434</v>
      </c>
      <c r="L210" s="223" t="s">
        <v>125</v>
      </c>
      <c r="M210" s="38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434</v>
      </c>
      <c r="L211" s="223" t="s">
        <v>125</v>
      </c>
      <c r="M211" s="38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3966</v>
      </c>
      <c r="L212" s="223" t="s">
        <v>125</v>
      </c>
      <c r="M212" s="122" t="s">
        <v>3967</v>
      </c>
      <c r="N212" s="85">
        <v>0</v>
      </c>
      <c r="O212" s="225" t="s">
        <v>3968</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8" t="s">
        <v>407</v>
      </c>
      <c r="M213" s="122" t="s">
        <v>129</v>
      </c>
      <c r="N213" s="229">
        <v>0</v>
      </c>
      <c r="O213" s="230" t="s">
        <v>562</v>
      </c>
    </row>
    <row r="214" spans="1:15" s="4" customFormat="1"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8" t="s">
        <v>126</v>
      </c>
      <c r="M214" s="122" t="s">
        <v>129</v>
      </c>
      <c r="N214" s="85">
        <v>0</v>
      </c>
      <c r="O214" s="225"/>
    </row>
    <row r="215" spans="1:15" s="4" customFormat="1"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8" t="s">
        <v>126</v>
      </c>
      <c r="M215" s="122" t="s">
        <v>129</v>
      </c>
      <c r="N215" s="85">
        <v>0</v>
      </c>
      <c r="O215" s="225"/>
    </row>
    <row r="216" spans="1:15" s="4" customFormat="1"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8" t="s">
        <v>126</v>
      </c>
      <c r="M216" s="122"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122" t="s">
        <v>126</v>
      </c>
      <c r="N217" s="85">
        <v>0</v>
      </c>
      <c r="O217" s="225"/>
    </row>
    <row r="218" spans="1:15" s="4" customFormat="1"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122" t="s">
        <v>126</v>
      </c>
      <c r="N218" s="85">
        <v>0</v>
      </c>
      <c r="O218" s="225"/>
    </row>
    <row r="219" spans="1:15" s="4" customFormat="1"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122"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122" t="s">
        <v>126</v>
      </c>
      <c r="N220" s="85">
        <v>0</v>
      </c>
      <c r="O220" s="225"/>
    </row>
    <row r="221" spans="1:15" s="4" customFormat="1"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122" t="s">
        <v>126</v>
      </c>
      <c r="N221" s="85">
        <v>0</v>
      </c>
      <c r="O221" s="225"/>
    </row>
    <row r="222" spans="1:15" s="4" customFormat="1" ht="76.5" x14ac:dyDescent="0.25">
      <c r="A222" s="82">
        <v>216</v>
      </c>
      <c r="B222" s="133" t="s">
        <v>601</v>
      </c>
      <c r="C222" s="133" t="s">
        <v>664</v>
      </c>
      <c r="D222" s="133" t="s">
        <v>354</v>
      </c>
      <c r="E222" s="122" t="s">
        <v>665</v>
      </c>
      <c r="F222" s="125" t="s">
        <v>666</v>
      </c>
      <c r="G222" s="140" t="s">
        <v>125</v>
      </c>
      <c r="H222" s="138" t="s">
        <v>125</v>
      </c>
      <c r="I222" s="133" t="s">
        <v>265</v>
      </c>
      <c r="J222" s="222">
        <v>55</v>
      </c>
      <c r="K222" s="45" t="s">
        <v>2579</v>
      </c>
      <c r="L222" s="443" t="s">
        <v>3969</v>
      </c>
      <c r="M222" s="122" t="s">
        <v>1122</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244" t="s">
        <v>129</v>
      </c>
      <c r="M223" s="122" t="s">
        <v>126</v>
      </c>
      <c r="N223" s="226">
        <v>0</v>
      </c>
      <c r="O223" s="225" t="s">
        <v>3970</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129</v>
      </c>
      <c r="M224" s="122" t="s">
        <v>129</v>
      </c>
      <c r="N224" s="226">
        <v>0.1</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122" t="s">
        <v>126</v>
      </c>
      <c r="N225" s="226">
        <v>0</v>
      </c>
      <c r="O225" s="225"/>
    </row>
    <row r="226" spans="1:15" s="4" customFormat="1"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122" t="s">
        <v>126</v>
      </c>
      <c r="N226" s="85">
        <v>0</v>
      </c>
      <c r="O226" s="225"/>
    </row>
    <row r="227" spans="1:15" s="4" customFormat="1"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122" t="s">
        <v>126</v>
      </c>
      <c r="N227" s="85">
        <v>0</v>
      </c>
      <c r="O227" s="225"/>
    </row>
    <row r="228" spans="1:15" s="4" customFormat="1"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122"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3530</v>
      </c>
      <c r="L229" s="261">
        <v>356.8</v>
      </c>
      <c r="M229" s="653">
        <v>3886.8</v>
      </c>
      <c r="N229" s="85">
        <v>0</v>
      </c>
      <c r="O229" s="225" t="s">
        <v>3971</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61">
        <v>130.16999999999999</v>
      </c>
      <c r="M230" s="655">
        <v>130.16999999999999</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126</v>
      </c>
      <c r="L231" s="222" t="s">
        <v>135</v>
      </c>
      <c r="M231" s="122"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126</v>
      </c>
      <c r="L232" s="244" t="s">
        <v>126</v>
      </c>
      <c r="M232" s="122"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244" t="s">
        <v>129</v>
      </c>
      <c r="M233" s="122"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126</v>
      </c>
      <c r="L234" s="244" t="s">
        <v>129</v>
      </c>
      <c r="M234" s="122"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122"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129</v>
      </c>
      <c r="M236" s="122"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129</v>
      </c>
      <c r="M237" s="122" t="s">
        <v>129</v>
      </c>
      <c r="N237" s="85">
        <v>0</v>
      </c>
      <c r="O237" s="225"/>
    </row>
    <row r="238" spans="1:15" s="4" customFormat="1" ht="51"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122" t="s">
        <v>129</v>
      </c>
      <c r="N238" s="85">
        <v>0</v>
      </c>
      <c r="O238" s="225" t="s">
        <v>3972</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122"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122"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122"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122" t="s">
        <v>129</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122" t="s">
        <v>126</v>
      </c>
      <c r="N243" s="85">
        <v>0</v>
      </c>
      <c r="O243" s="225"/>
    </row>
    <row r="244" spans="1:15" s="4" customFormat="1" ht="63.75"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122" t="s">
        <v>129</v>
      </c>
      <c r="N244" s="85">
        <v>0</v>
      </c>
      <c r="O244" s="225" t="s">
        <v>3973</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122"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122"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122"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122"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122"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129</v>
      </c>
      <c r="M250" s="122" t="s">
        <v>126</v>
      </c>
      <c r="N250" s="226">
        <v>0.25</v>
      </c>
      <c r="O250" s="225" t="s">
        <v>3974</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126</v>
      </c>
      <c r="L251" s="244" t="s">
        <v>129</v>
      </c>
      <c r="M251" s="122"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t="s">
        <v>129</v>
      </c>
      <c r="M252" s="122" t="s">
        <v>129</v>
      </c>
      <c r="N252" s="85">
        <v>0</v>
      </c>
      <c r="O252" s="225" t="s">
        <v>3975</v>
      </c>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t="s">
        <v>129</v>
      </c>
      <c r="M253" s="122" t="s">
        <v>129</v>
      </c>
      <c r="N253" s="85">
        <v>0</v>
      </c>
      <c r="O253" s="225" t="s">
        <v>3976</v>
      </c>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t="s">
        <v>129</v>
      </c>
      <c r="M254" s="122" t="s">
        <v>129</v>
      </c>
      <c r="N254" s="85">
        <v>0</v>
      </c>
      <c r="O254" s="225" t="s">
        <v>3977</v>
      </c>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244" t="s">
        <v>129</v>
      </c>
      <c r="M255" s="122" t="s">
        <v>126</v>
      </c>
      <c r="N255" s="226">
        <v>0</v>
      </c>
      <c r="O255" s="225" t="s">
        <v>3978</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44" t="s">
        <v>129</v>
      </c>
      <c r="M256" s="122" t="s">
        <v>129</v>
      </c>
      <c r="N256" s="226">
        <v>0.1</v>
      </c>
      <c r="O256" s="225" t="s">
        <v>3979</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126</v>
      </c>
      <c r="L257" s="244" t="s">
        <v>129</v>
      </c>
      <c r="M257" s="122" t="s">
        <v>129</v>
      </c>
      <c r="N257" s="226">
        <v>0.1</v>
      </c>
      <c r="O257" s="225" t="s">
        <v>3980</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0.6</v>
      </c>
      <c r="L258" s="265">
        <v>0.75</v>
      </c>
      <c r="M258" s="656">
        <v>0</v>
      </c>
      <c r="N258" s="256">
        <v>0</v>
      </c>
      <c r="O258" s="225" t="s">
        <v>3981</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67</v>
      </c>
      <c r="M259" s="643">
        <v>67</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12</v>
      </c>
      <c r="L260" s="235">
        <v>12</v>
      </c>
      <c r="M260" s="643">
        <v>12</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122"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44" t="s">
        <v>129</v>
      </c>
      <c r="M262" s="122" t="s">
        <v>129</v>
      </c>
      <c r="N262" s="1535">
        <v>0.3</v>
      </c>
      <c r="O262" s="225" t="s">
        <v>3982</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244" t="s">
        <v>126</v>
      </c>
      <c r="M263" s="122"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244" t="s">
        <v>129</v>
      </c>
      <c r="M264" s="122" t="s">
        <v>126</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244" t="s">
        <v>129</v>
      </c>
      <c r="M265" s="122" t="s">
        <v>129</v>
      </c>
      <c r="N265" s="1536"/>
      <c r="O265" s="225" t="s">
        <v>3983</v>
      </c>
    </row>
    <row r="266" spans="1:15" x14ac:dyDescent="0.25">
      <c r="N266" s="9"/>
      <c r="O266" s="598"/>
    </row>
    <row r="267" spans="1:15" x14ac:dyDescent="0.25">
      <c r="O267" s="598"/>
    </row>
    <row r="268" spans="1:15" x14ac:dyDescent="0.25">
      <c r="O268" s="598"/>
    </row>
    <row r="269" spans="1:15" x14ac:dyDescent="0.25">
      <c r="O269" s="598"/>
    </row>
    <row r="270" spans="1:15" x14ac:dyDescent="0.25">
      <c r="O270" s="598"/>
    </row>
    <row r="271" spans="1:15" x14ac:dyDescent="0.25">
      <c r="O271" s="598"/>
    </row>
    <row r="272" spans="1:15" x14ac:dyDescent="0.25">
      <c r="O272" s="598"/>
    </row>
    <row r="273" spans="15:15" x14ac:dyDescent="0.25">
      <c r="O273" s="598"/>
    </row>
    <row r="274" spans="15:15" x14ac:dyDescent="0.25">
      <c r="O274" s="598"/>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D16626ED-F467-4BE8-BEDF-3361B1E1A149}">
      <formula1>"0%,20%"</formula1>
    </dataValidation>
    <dataValidation type="list" allowBlank="1" showInputMessage="1" showErrorMessage="1" sqref="N131" xr:uid="{28764254-CCAA-41EB-BB13-B691294B787F}">
      <formula1>"0%,30%"</formula1>
    </dataValidation>
    <dataValidation type="list" allowBlank="1" showInputMessage="1" showErrorMessage="1" sqref="N100" xr:uid="{C4A43050-BD87-4617-B7B4-AF39415D926A}">
      <formula1>"0%,20%,39%,50%"</formula1>
    </dataValidation>
    <dataValidation type="whole" allowBlank="1" showInputMessage="1" showErrorMessage="1" sqref="I130 L231 K130:M130 L185:M185 L235:M235 M197 L261:M261 K75 K20 K259:K260 K102 K67:K68 K115 K230 K77 K134 M114 M102" xr:uid="{0500532D-E26A-44A2-B3DD-D7697F12ED88}">
      <formula1>0</formula1>
      <formula2>10000000</formula2>
    </dataValidation>
    <dataValidation type="list" allowBlank="1" showInputMessage="1" showErrorMessage="1" sqref="M114 K140:K142 L94:M97 K223 K214:K216 K218:K221 K226:K228 K244:K249 K178:K183 K163:K164 K52:K56 K232 K46 K48:K49 K94:K101 K169:K176 K103:K112 K135:K138 K114 M178:M179" xr:uid="{457B05CB-FB9F-43BC-AE50-015EB6A41F07}">
      <formula1>"SI,NO,NO APLICA"</formula1>
    </dataValidation>
    <dataValidation type="list" allowBlank="1" showInputMessage="1" showErrorMessage="1" sqref="I129 M11:M16 M236:M244 L178:L179 L163:M163 K39:L41 L145 K69:M69 K144:M144 L181:L183 K87:M92 L36:L37 L57:M57 M18:M19 M150 K65:M65 K129:M129 K21:M21 K262:M265 L223:L224 M217:M221 M23:M24 M256:M257 M223:M228 M231 K161:M161 K7:K9 K63 K18:K19 K213 K23:K33 K231 K224:K225 K177 K66 K71 K73 K217 K11:K16 K250:L257 K165:K167 K156 K233:K234 K57:K59 K236:K242 K35:K37 K186:M194 K150 L167:M167 L166 L169 K184:M184 L236:L238 L45:M55 M7 M9" xr:uid="{CD0D49D5-16AE-4C65-A0DC-20CB653F09F1}">
      <formula1>"SI,NO"</formula1>
    </dataValidation>
    <dataValidation type="list" allowBlank="1" showInputMessage="1" showErrorMessage="1" sqref="L117:L119 L98:M98 L135:L139 L141:L142 M134:M139 M100:M101 L101 L114 L103:M113" xr:uid="{7F8DBD50-9510-459B-8823-AF2CCEA951DF}">
      <formula1>"SI,NO,NO APLICA,VACIO"</formula1>
    </dataValidation>
    <dataValidation type="list" allowBlank="1" showInputMessage="1" showErrorMessage="1" sqref="L232:M234 L152:L155 M121:M128 L63:M63 M164:M166 M25:M33 M198:M211 M140:M143 M180:M183 M59 L213:M216 M73 L157:L160 M66 L99:M99 L150 L147:M149 M39:M41 M245:M255 M169:M177 M35:M37 M71" xr:uid="{82363F04-7CE6-47ED-A234-BF751866DFC2}">
      <formula1>"SI,NO,VACIO"</formula1>
    </dataValidation>
  </dataValidations>
  <hyperlinks>
    <hyperlink ref="O35" r:id="rId1" xr:uid="{B4DFB962-EC7E-4A72-B6C2-072FA96531DC}"/>
    <hyperlink ref="O66" r:id="rId2" xr:uid="{5FE01A19-924C-4975-AB50-391DDC22BF67}"/>
    <hyperlink ref="O186" r:id="rId3" xr:uid="{6D93BF26-6405-4A67-AE22-774A005C5D49}"/>
    <hyperlink ref="O188" r:id="rId4" xr:uid="{A615DBEA-B6FA-4626-8E1A-DE3EE20B28AE}"/>
    <hyperlink ref="O191" r:id="rId5" xr:uid="{7DAB62C6-616D-423C-BF9E-142F3BC6F76A}"/>
    <hyperlink ref="O190" r:id="rId6" xr:uid="{040E98A7-5D45-4AA9-B294-1F73C87AB8FC}"/>
  </hyperlinks>
  <pageMargins left="0.70866141732283472" right="0.70866141732283472" top="0.74803149606299213" bottom="0.74803149606299213" header="0.31496062992125984" footer="0.31496062992125984"/>
  <pageSetup scale="35" orientation="landscape" horizontalDpi="4294967293" verticalDpi="4294967293" r:id="rId7"/>
  <drawing r:id="rId8"/>
  <legacyDrawing r:id="rId9"/>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A1:V92"/>
  <sheetViews>
    <sheetView showGridLines="0" topLeftCell="I1" zoomScale="75" zoomScaleNormal="75"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0.53500000000000003</v>
      </c>
      <c r="E2" s="1446" t="s">
        <v>775</v>
      </c>
      <c r="F2" s="1443" t="s">
        <v>121</v>
      </c>
      <c r="G2" s="1503">
        <v>0.3</v>
      </c>
      <c r="H2" s="1506">
        <f>+M6</f>
        <v>1</v>
      </c>
      <c r="I2" s="1499">
        <f>+O6</f>
        <v>0.85000000000000009</v>
      </c>
      <c r="J2" s="1499">
        <f>+I2/H2</f>
        <v>0.85000000000000009</v>
      </c>
      <c r="K2" s="25" t="s">
        <v>776</v>
      </c>
      <c r="L2" s="25" t="s">
        <v>777</v>
      </c>
      <c r="M2" s="159">
        <v>0.4</v>
      </c>
      <c r="N2" s="160">
        <f>+M2*G2*C2</f>
        <v>3.5999999999999997E-2</v>
      </c>
      <c r="O2" s="161">
        <f>+'1037 INVEST Ver.'!N7</f>
        <v>0.4</v>
      </c>
      <c r="Q2" s="301" t="s">
        <v>778</v>
      </c>
      <c r="R2" s="302" t="s">
        <v>780</v>
      </c>
      <c r="S2" s="302" t="s">
        <v>1129</v>
      </c>
      <c r="T2" s="302" t="s">
        <v>1069</v>
      </c>
      <c r="U2" s="302" t="s">
        <v>781</v>
      </c>
      <c r="V2" s="302" t="s">
        <v>1130</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+'1037 INVEST Ver.'!N11</f>
        <v>0.4</v>
      </c>
      <c r="Q3" s="301" t="s">
        <v>786</v>
      </c>
      <c r="R3" s="302" t="s">
        <v>1132</v>
      </c>
      <c r="S3" s="302" t="s">
        <v>1133</v>
      </c>
      <c r="T3" s="302" t="s">
        <v>1133</v>
      </c>
      <c r="U3" s="302" t="s">
        <v>1133</v>
      </c>
      <c r="V3" s="302" t="s">
        <v>1132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+'1037 INVEST Ver.'!N17</f>
        <v>0.05</v>
      </c>
      <c r="Q4" s="301" t="s">
        <v>791</v>
      </c>
      <c r="R4" s="302" t="s">
        <v>1080</v>
      </c>
      <c r="S4" s="302" t="s">
        <v>792</v>
      </c>
      <c r="T4" s="302" t="s">
        <v>2094</v>
      </c>
      <c r="U4" s="302" t="s">
        <v>2523</v>
      </c>
      <c r="V4" s="302" t="s">
        <v>2677</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+'1037 INVEST Ver.'!N20</f>
        <v>0</v>
      </c>
      <c r="Q5" s="301" t="s">
        <v>799</v>
      </c>
      <c r="R5" s="301">
        <v>0.17</v>
      </c>
      <c r="S5" s="301">
        <v>0.52</v>
      </c>
      <c r="T5" s="301">
        <v>0.61</v>
      </c>
      <c r="U5" s="301">
        <v>0.62</v>
      </c>
      <c r="V5" s="301">
        <f>+D91</f>
        <v>0.46062261111111114</v>
      </c>
    </row>
    <row r="6" spans="1:22" ht="30" customHeight="1" thickBot="1" x14ac:dyDescent="0.3">
      <c r="A6" s="1426"/>
      <c r="B6" s="1429"/>
      <c r="C6" s="1461"/>
      <c r="D6" s="1458"/>
      <c r="E6" s="1448"/>
      <c r="F6" s="1445"/>
      <c r="G6" s="1505"/>
      <c r="H6" s="1508"/>
      <c r="I6" s="1501"/>
      <c r="J6" s="1502"/>
      <c r="K6" s="97" t="s">
        <v>800</v>
      </c>
      <c r="L6" s="98">
        <f>+O6/M6</f>
        <v>0.85000000000000009</v>
      </c>
      <c r="M6" s="99">
        <f>SUM(M2:M5)</f>
        <v>1</v>
      </c>
      <c r="N6" s="100">
        <f>SUM(N2:N5)</f>
        <v>0.09</v>
      </c>
      <c r="O6" s="73">
        <f>+O2+O3+O4+O5</f>
        <v>0.85000000000000009</v>
      </c>
    </row>
    <row r="7" spans="1:22" ht="15" customHeight="1" x14ac:dyDescent="0.25">
      <c r="A7" s="1426"/>
      <c r="B7" s="1429"/>
      <c r="C7" s="1461"/>
      <c r="D7" s="1458"/>
      <c r="E7" s="1440" t="s">
        <v>801</v>
      </c>
      <c r="F7" s="1443" t="s">
        <v>802</v>
      </c>
      <c r="G7" s="1503">
        <v>0.35</v>
      </c>
      <c r="H7" s="1506">
        <f>+M11</f>
        <v>1</v>
      </c>
      <c r="I7" s="1499">
        <f>+O11</f>
        <v>0.4</v>
      </c>
      <c r="J7" s="1499">
        <f>+I7/H7</f>
        <v>0.4</v>
      </c>
      <c r="K7" s="25" t="s">
        <v>803</v>
      </c>
      <c r="L7" s="25" t="s">
        <v>804</v>
      </c>
      <c r="M7" s="159">
        <v>0.1</v>
      </c>
      <c r="N7" s="160">
        <f>+M7*G7*C2</f>
        <v>1.0499999999999999E-2</v>
      </c>
      <c r="O7" s="161">
        <f>+'1037 INVEST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+'1037 INVEST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+'1037 INVEST Ver.'!N38</f>
        <v>0</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+'1037 INVEST Ver.'!N43</f>
        <v>0.3</v>
      </c>
    </row>
    <row r="11" spans="1:22" ht="30" customHeight="1" thickBot="1" x14ac:dyDescent="0.3">
      <c r="A11" s="1426"/>
      <c r="B11" s="1429"/>
      <c r="C11" s="1461"/>
      <c r="D11" s="1458"/>
      <c r="E11" s="1442"/>
      <c r="F11" s="1445"/>
      <c r="G11" s="1505"/>
      <c r="H11" s="1508"/>
      <c r="I11" s="1501"/>
      <c r="J11" s="1502"/>
      <c r="K11" s="97" t="s">
        <v>800</v>
      </c>
      <c r="L11" s="98">
        <f>+O11/M11</f>
        <v>0.4</v>
      </c>
      <c r="M11" s="99">
        <f>SUM(M7:M10)</f>
        <v>1</v>
      </c>
      <c r="N11" s="100">
        <f>SUM(N7:N10)</f>
        <v>0.105</v>
      </c>
      <c r="O11" s="73">
        <f>+O7+O8+O9+O10</f>
        <v>0.4</v>
      </c>
    </row>
    <row r="12" spans="1:22" ht="15" customHeight="1" x14ac:dyDescent="0.25">
      <c r="A12" s="1426"/>
      <c r="B12" s="1429"/>
      <c r="C12" s="1461"/>
      <c r="D12" s="1458"/>
      <c r="E12" s="1446" t="s">
        <v>811</v>
      </c>
      <c r="F12" s="1443" t="s">
        <v>812</v>
      </c>
      <c r="G12" s="1503">
        <v>0.35</v>
      </c>
      <c r="H12" s="1506">
        <f>+M16</f>
        <v>1</v>
      </c>
      <c r="I12" s="1499">
        <f>+O16</f>
        <v>0.4</v>
      </c>
      <c r="J12" s="1499">
        <f>+I12/H12</f>
        <v>0.4</v>
      </c>
      <c r="K12" s="25" t="s">
        <v>813</v>
      </c>
      <c r="L12" s="25" t="s">
        <v>804</v>
      </c>
      <c r="M12" s="159">
        <v>0.1</v>
      </c>
      <c r="N12" s="160">
        <f>+M12*G$12*C$2</f>
        <v>1.0499999999999999E-2</v>
      </c>
      <c r="O12" s="161">
        <f>+'1037 INVEST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+'1037 INVEST Ver.'!N59</f>
        <v>0</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+'1037 INVEST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+'1037 INVEST Ver.'!N63</f>
        <v>0</v>
      </c>
    </row>
    <row r="16" spans="1:22" ht="30" customHeight="1" thickBot="1" x14ac:dyDescent="0.3">
      <c r="A16" s="1427"/>
      <c r="B16" s="1430"/>
      <c r="C16" s="1462"/>
      <c r="D16" s="1464"/>
      <c r="E16" s="1448"/>
      <c r="F16" s="1445"/>
      <c r="G16" s="1505"/>
      <c r="H16" s="1508"/>
      <c r="I16" s="1501"/>
      <c r="J16" s="1502"/>
      <c r="K16" s="97" t="s">
        <v>800</v>
      </c>
      <c r="L16" s="98">
        <f>+O16/M16</f>
        <v>0.4</v>
      </c>
      <c r="M16" s="99">
        <f>SUM(M12:M15)</f>
        <v>1</v>
      </c>
      <c r="N16" s="100">
        <f>SUM(N12:N15)</f>
        <v>0.105</v>
      </c>
      <c r="O16" s="73">
        <f>+O12+O13+O14+O15</f>
        <v>0.4</v>
      </c>
    </row>
    <row r="17" spans="1:15" ht="15" customHeight="1" x14ac:dyDescent="0.25">
      <c r="A17" s="1449">
        <v>2</v>
      </c>
      <c r="B17" s="1451" t="s">
        <v>820</v>
      </c>
      <c r="C17" s="1454">
        <v>0.55000000000000004</v>
      </c>
      <c r="D17" s="1457">
        <f>+(G17*J17)+(G21*J21)+(G27*J27)+(G31*J31)+(G38*J38)+(G46*J46)+(G54*J54)</f>
        <v>0.37897727272727277</v>
      </c>
      <c r="E17" s="1440" t="s">
        <v>821</v>
      </c>
      <c r="F17" s="1443" t="s">
        <v>294</v>
      </c>
      <c r="G17" s="1503">
        <v>0.15</v>
      </c>
      <c r="H17" s="1506">
        <f>+M20</f>
        <v>1</v>
      </c>
      <c r="I17" s="1509">
        <f>+O20</f>
        <v>0.29166666666666669</v>
      </c>
      <c r="J17" s="1512">
        <f>+I17/H17</f>
        <v>0.29166666666666669</v>
      </c>
      <c r="K17" s="25" t="s">
        <v>822</v>
      </c>
      <c r="L17" s="25" t="s">
        <v>804</v>
      </c>
      <c r="M17" s="167">
        <v>0.1</v>
      </c>
      <c r="N17" s="168">
        <f>+M17*G$17*C$17</f>
        <v>8.2500000000000004E-3</v>
      </c>
      <c r="O17" s="169">
        <f>+'1037 INVEST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+'1037 INVEST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+'1037 INVEST Ver.'!N68</f>
        <v>0.14166666666666666</v>
      </c>
    </row>
    <row r="20" spans="1:15" ht="26.25" customHeight="1" thickBot="1" x14ac:dyDescent="0.3">
      <c r="A20" s="1441"/>
      <c r="B20" s="1452"/>
      <c r="C20" s="1455"/>
      <c r="D20" s="1458"/>
      <c r="E20" s="1442"/>
      <c r="F20" s="1445"/>
      <c r="G20" s="1505"/>
      <c r="H20" s="1508"/>
      <c r="I20" s="1511"/>
      <c r="J20" s="1514"/>
      <c r="K20" s="97" t="s">
        <v>800</v>
      </c>
      <c r="L20" s="98">
        <f>+O20/M20</f>
        <v>0.29166666666666669</v>
      </c>
      <c r="M20" s="99">
        <f>SUM(M17:M19)</f>
        <v>1</v>
      </c>
      <c r="N20" s="100">
        <f>SUM(N17:N19)</f>
        <v>8.2500000000000004E-2</v>
      </c>
      <c r="O20" s="174">
        <f>+O17+O18+O19</f>
        <v>0.29166666666666669</v>
      </c>
    </row>
    <row r="21" spans="1:15" ht="15" customHeight="1" x14ac:dyDescent="0.25">
      <c r="A21" s="1441"/>
      <c r="B21" s="1452"/>
      <c r="C21" s="1455"/>
      <c r="D21" s="1458"/>
      <c r="E21" s="1440" t="s">
        <v>827</v>
      </c>
      <c r="F21" s="1443" t="s">
        <v>828</v>
      </c>
      <c r="G21" s="1503">
        <v>0.15</v>
      </c>
      <c r="H21" s="1506">
        <f>+M26</f>
        <v>1</v>
      </c>
      <c r="I21" s="1499">
        <f>+O26</f>
        <v>0.15000000000000002</v>
      </c>
      <c r="J21" s="1499">
        <f>+I21/H21</f>
        <v>0.15000000000000002</v>
      </c>
      <c r="K21" s="28" t="s">
        <v>829</v>
      </c>
      <c r="L21" s="28" t="s">
        <v>830</v>
      </c>
      <c r="M21" s="175">
        <v>0.1</v>
      </c>
      <c r="N21" s="176">
        <f>+M21*G$21*C$17</f>
        <v>8.2500000000000004E-3</v>
      </c>
      <c r="O21" s="177">
        <f>+'1037 INVEST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+'1037 INVEST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+'1037 INVEST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+'1037 INVEST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0.15000000000000002</v>
      </c>
      <c r="M26" s="99">
        <f>SUM(M21:M25)</f>
        <v>1</v>
      </c>
      <c r="N26" s="100">
        <f>SUM(N21:N25)</f>
        <v>8.2500000000000004E-2</v>
      </c>
      <c r="O26" s="174">
        <f>+O21+O22+O23+O24+O25</f>
        <v>0.15000000000000002</v>
      </c>
    </row>
    <row r="27" spans="1:15" ht="24" x14ac:dyDescent="0.25">
      <c r="A27" s="1441"/>
      <c r="B27" s="1452"/>
      <c r="C27" s="1455"/>
      <c r="D27" s="1458"/>
      <c r="E27" s="1440" t="s">
        <v>838</v>
      </c>
      <c r="F27" s="1443" t="s">
        <v>839</v>
      </c>
      <c r="G27" s="1503">
        <v>0.2</v>
      </c>
      <c r="H27" s="1506">
        <f>+M30</f>
        <v>1</v>
      </c>
      <c r="I27" s="1499">
        <f>+O30</f>
        <v>0.2</v>
      </c>
      <c r="J27" s="1499">
        <f>+I27/H27</f>
        <v>0.2</v>
      </c>
      <c r="K27" s="28" t="s">
        <v>840</v>
      </c>
      <c r="L27" s="28" t="s">
        <v>841</v>
      </c>
      <c r="M27" s="179">
        <v>0.1</v>
      </c>
      <c r="N27" s="180">
        <f>+M27*G$27*C$17</f>
        <v>1.1000000000000003E-2</v>
      </c>
      <c r="O27" s="177">
        <f>+'1037 INVEST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+'1037 INVEST Ver.'!N130</f>
        <v>9.9999999999999992E-2</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+'1037 INVEST Ver.'!N131</f>
        <v>0</v>
      </c>
    </row>
    <row r="30" spans="1:15" ht="26.25" customHeight="1" thickBot="1" x14ac:dyDescent="0.3">
      <c r="A30" s="1441"/>
      <c r="B30" s="1452"/>
      <c r="C30" s="1455"/>
      <c r="D30" s="1458"/>
      <c r="E30" s="1442"/>
      <c r="F30" s="1445"/>
      <c r="G30" s="1505"/>
      <c r="H30" s="1508"/>
      <c r="I30" s="1501"/>
      <c r="J30" s="1502"/>
      <c r="K30" s="97" t="s">
        <v>800</v>
      </c>
      <c r="L30" s="98">
        <f>+O30/M30</f>
        <v>0.2</v>
      </c>
      <c r="M30" s="99">
        <f>SUM(M27:M29)</f>
        <v>1</v>
      </c>
      <c r="N30" s="100">
        <f>SUM(N27:N29)</f>
        <v>0.11000000000000001</v>
      </c>
      <c r="O30" s="174">
        <f>+O27+O28+O29</f>
        <v>0.2</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+'1037 INVEST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+'1037 INVEST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+'1037 INVEST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+'1037 INVEST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+'1037 INVEST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+'1037 INVEST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0.2</v>
      </c>
      <c r="J38" s="1499">
        <f>+I38/H38</f>
        <v>0.3636363636363637</v>
      </c>
      <c r="K38" s="28" t="s">
        <v>861</v>
      </c>
      <c r="L38" s="28" t="s">
        <v>804</v>
      </c>
      <c r="M38" s="179">
        <v>0.1</v>
      </c>
      <c r="N38" s="180">
        <f>+(M38/H38)*G$38*C$17</f>
        <v>2.0000000000000004E-2</v>
      </c>
      <c r="O38" s="177">
        <f>+'1037 INVEST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+'1037 INVEST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+'1037 INVEST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+'1037 INVEST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+'1037 INVEST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+'1037 INVEST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+'1037 INVEST Ver.'!N255</f>
        <v>0</v>
      </c>
    </row>
    <row r="45" spans="1:15" ht="33.75" customHeight="1" thickBot="1" x14ac:dyDescent="0.3">
      <c r="A45" s="1441"/>
      <c r="B45" s="1452"/>
      <c r="C45" s="1455"/>
      <c r="D45" s="1458"/>
      <c r="E45" s="1442"/>
      <c r="F45" s="1445"/>
      <c r="G45" s="1505"/>
      <c r="H45" s="1508"/>
      <c r="I45" s="1501"/>
      <c r="J45" s="1502"/>
      <c r="K45" s="97" t="s">
        <v>800</v>
      </c>
      <c r="L45" s="98">
        <f>+O45/M45</f>
        <v>0.55000000000000016</v>
      </c>
      <c r="M45" s="99">
        <f>SUM(M38:M44)</f>
        <v>0.99999999999999989</v>
      </c>
      <c r="N45" s="100">
        <f>SUM(N38:N41)</f>
        <v>0.11000000000000001</v>
      </c>
      <c r="O45" s="174">
        <f>+O38+O39+O40+O41+O42+O43+O44</f>
        <v>0.55000000000000004</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+'1037 INVEST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+'1037 INVEST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+'1037 INVEST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+('1037 INVEST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+'1037 INVEST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+'1037 INVEST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+'1037 INVEST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+'1037 INVEST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+'1037 INVEST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+'1037 INVEST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+'1037 INVEST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+'1037 INVEST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+'1037 INVEST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+'1037 INVEST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+'1037 INVEST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0.51685111111111115</v>
      </c>
      <c r="E63" s="1492" t="s">
        <v>133</v>
      </c>
      <c r="F63" s="1443" t="s">
        <v>900</v>
      </c>
      <c r="G63" s="1503">
        <v>0.3</v>
      </c>
      <c r="H63" s="1516">
        <f>+M81</f>
        <v>1</v>
      </c>
      <c r="I63" s="1528">
        <f>+O81</f>
        <v>0.18580000000000002</v>
      </c>
      <c r="J63" s="1519">
        <f>+I63/H63</f>
        <v>0.18580000000000002</v>
      </c>
      <c r="K63" s="28" t="s">
        <v>136</v>
      </c>
      <c r="L63" s="28" t="s">
        <v>804</v>
      </c>
      <c r="M63" s="179">
        <v>0.1</v>
      </c>
      <c r="N63" s="176">
        <f>+M63*G$63*C$63</f>
        <v>3.0000000000000001E-3</v>
      </c>
      <c r="O63" s="177">
        <f>+'1037 INVEST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+'1037 INVEST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+'1037 INVEST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+'1037 INVEST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+'1037 INVEST Ver.'!N201</f>
        <v>0</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+'1037 INVEST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+'1037 INVEST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+'1037 INVEST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+'1037 INVEST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+'1037 INVEST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+'1037 INVEST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+'1037 INVEST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+'1037 INVEST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+'1037 INVEST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+'1037 INVEST Ver.'!N211</f>
        <v>0</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+'1037 INVEST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+'1037 INVEST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+'1037 INVEST Ver.'!N223</f>
        <v>0</v>
      </c>
    </row>
    <row r="81" spans="1:15" ht="15.75" thickBot="1" x14ac:dyDescent="0.3">
      <c r="A81" s="1441"/>
      <c r="B81" s="1452"/>
      <c r="C81" s="1455"/>
      <c r="D81" s="1490"/>
      <c r="E81" s="1494"/>
      <c r="F81" s="1445"/>
      <c r="G81" s="1505"/>
      <c r="H81" s="1518"/>
      <c r="I81" s="1533"/>
      <c r="J81" s="1531"/>
      <c r="K81" s="97" t="s">
        <v>800</v>
      </c>
      <c r="L81" s="98">
        <f>+O81/M81</f>
        <v>0.18580000000000002</v>
      </c>
      <c r="M81" s="99">
        <f>SUM(M63:M80)</f>
        <v>1</v>
      </c>
      <c r="N81" s="100">
        <f>SUM(N63:N80)</f>
        <v>0.03</v>
      </c>
      <c r="O81" s="174">
        <f>SUM(O63+O64+O65+O66+O67+O68+O69+O70+O71+O72+O73+O74+O75+O76+O77+O78+O79+O80)</f>
        <v>0.18580000000000002</v>
      </c>
    </row>
    <row r="82" spans="1:15" ht="15.75" thickBot="1" x14ac:dyDescent="0.3">
      <c r="A82" s="1441"/>
      <c r="B82" s="1452"/>
      <c r="C82" s="1455"/>
      <c r="D82" s="1490"/>
      <c r="E82" s="184" t="s">
        <v>933</v>
      </c>
      <c r="F82" s="185" t="s">
        <v>934</v>
      </c>
      <c r="G82" s="186">
        <v>0.4</v>
      </c>
      <c r="H82" s="186">
        <f>+M42+M43+M44</f>
        <v>0.44999999999999996</v>
      </c>
      <c r="I82" s="187">
        <f>+O82</f>
        <v>0.35</v>
      </c>
      <c r="J82" s="188">
        <f>+I82/H82</f>
        <v>0.77777777777777779</v>
      </c>
      <c r="K82" s="27" t="s">
        <v>800</v>
      </c>
      <c r="L82" s="14">
        <f>+O82/M82</f>
        <v>0.77777777777777779</v>
      </c>
      <c r="M82" s="15">
        <f>SUM(M42:M44)</f>
        <v>0.44999999999999996</v>
      </c>
      <c r="N82" s="130">
        <f>SUM(N42:N44)</f>
        <v>4.0000000000000008E-2</v>
      </c>
      <c r="O82" s="189">
        <f>SUM(O42+O43+O44)</f>
        <v>0.35</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v>1.4999999999999999E-2</v>
      </c>
      <c r="O84" s="174">
        <f>+O53/2</f>
        <v>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+'1037 INVEST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+'1037 INVEST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+'1037 INVEST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+'1037 INVEST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+'1037 INVEST Ver.'!N264</f>
        <v>0.3</v>
      </c>
    </row>
    <row r="91" spans="1:15" x14ac:dyDescent="0.25">
      <c r="C91" s="199">
        <v>2022</v>
      </c>
      <c r="D91" s="200">
        <f>+(C2*D2)+(C17*D17)+(C63*D63)+(C85*D85)</f>
        <v>0.46062261111111114</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theme="0"/>
  </sheetPr>
  <dimension ref="A1:Q267"/>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33.7109375" style="7" customWidth="1"/>
    <col min="16" max="16" width="0" style="6" hidden="1" customWidth="1"/>
    <col min="17" max="17" width="17.140625" style="6" hidden="1" customWidth="1"/>
    <col min="18"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100</v>
      </c>
      <c r="G2" s="1542"/>
      <c r="H2" s="1542"/>
      <c r="I2" s="1542"/>
      <c r="J2" s="1542"/>
      <c r="K2" s="1542"/>
      <c r="L2" s="1543"/>
      <c r="M2" s="1543"/>
      <c r="N2" s="1543"/>
      <c r="O2" s="1543"/>
    </row>
    <row r="3" spans="1:15" s="24" customFormat="1" ht="18.75" customHeight="1" x14ac:dyDescent="0.25">
      <c r="A3" s="1541" t="s">
        <v>101</v>
      </c>
      <c r="B3" s="1541"/>
      <c r="C3" s="1541"/>
      <c r="D3" s="1541"/>
      <c r="E3" s="1541"/>
      <c r="F3" s="1542">
        <v>1038</v>
      </c>
      <c r="G3" s="1542"/>
      <c r="H3" s="1542"/>
      <c r="I3" s="1542"/>
      <c r="J3" s="1542"/>
      <c r="K3" s="1542"/>
      <c r="L3" s="1543"/>
      <c r="M3" s="1543"/>
      <c r="N3" s="1543"/>
      <c r="O3" s="1543"/>
    </row>
    <row r="4" spans="1:15" s="24" customFormat="1" ht="18.75" customHeight="1" x14ac:dyDescent="0.25">
      <c r="A4" s="1541" t="s">
        <v>102</v>
      </c>
      <c r="B4" s="1541"/>
      <c r="C4" s="1541"/>
      <c r="D4" s="1541"/>
      <c r="E4" s="1541"/>
      <c r="F4" s="1542" t="s">
        <v>41</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267.7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129</v>
      </c>
      <c r="N7" s="1548">
        <v>0.4</v>
      </c>
      <c r="O7" s="32" t="s">
        <v>3984</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126</v>
      </c>
      <c r="N8" s="1549"/>
      <c r="O8" s="225" t="s">
        <v>3985</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126</v>
      </c>
      <c r="L9" s="223" t="s">
        <v>125</v>
      </c>
      <c r="M9" s="137" t="s">
        <v>126</v>
      </c>
      <c r="N9" s="85">
        <v>0</v>
      </c>
      <c r="O9" s="32" t="s">
        <v>3986</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2"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126</v>
      </c>
      <c r="N11" s="1589">
        <v>0.2</v>
      </c>
      <c r="O11" s="32" t="s">
        <v>3987</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129</v>
      </c>
      <c r="N12" s="1590"/>
      <c r="O12" s="32"/>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126</v>
      </c>
      <c r="L13" s="223" t="s">
        <v>125</v>
      </c>
      <c r="M13" s="137" t="s">
        <v>129</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126</v>
      </c>
      <c r="L14" s="223" t="s">
        <v>125</v>
      </c>
      <c r="M14" s="137" t="s">
        <v>129</v>
      </c>
      <c r="N14" s="85">
        <v>0</v>
      </c>
      <c r="O14" s="225" t="s">
        <v>3988</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129</v>
      </c>
      <c r="N15" s="85">
        <v>0</v>
      </c>
      <c r="O15" s="225" t="s">
        <v>3989</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129</v>
      </c>
      <c r="N16" s="85">
        <v>0</v>
      </c>
      <c r="O16" s="32" t="s">
        <v>3990</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2" t="s">
        <v>135</v>
      </c>
      <c r="N17" s="226">
        <v>0.05</v>
      </c>
      <c r="O17" s="225" t="s">
        <v>3991</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3</v>
      </c>
      <c r="L20" s="223" t="s">
        <v>125</v>
      </c>
      <c r="M20" s="643">
        <v>3</v>
      </c>
      <c r="N20" s="226">
        <v>0.15</v>
      </c>
      <c r="O20" s="225" t="s">
        <v>3992</v>
      </c>
    </row>
    <row r="21" spans="1:15" s="4" customFormat="1" ht="293.25" x14ac:dyDescent="0.25">
      <c r="A21" s="82">
        <v>15</v>
      </c>
      <c r="B21" s="133" t="s">
        <v>120</v>
      </c>
      <c r="C21" s="133" t="s">
        <v>161</v>
      </c>
      <c r="D21" s="133" t="s">
        <v>149</v>
      </c>
      <c r="E21" s="122">
        <v>6</v>
      </c>
      <c r="F21" s="125" t="s">
        <v>162</v>
      </c>
      <c r="G21" s="140">
        <v>5</v>
      </c>
      <c r="H21" s="139">
        <v>0.1</v>
      </c>
      <c r="I21" s="133" t="s">
        <v>124</v>
      </c>
      <c r="J21" s="222">
        <v>1</v>
      </c>
      <c r="K21" s="5" t="s">
        <v>129</v>
      </c>
      <c r="L21" s="222" t="s">
        <v>129</v>
      </c>
      <c r="M21" s="137" t="s">
        <v>129</v>
      </c>
      <c r="N21" s="226">
        <v>0.1</v>
      </c>
      <c r="O21" s="32" t="s">
        <v>3993</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3994</v>
      </c>
      <c r="L22" s="223" t="s">
        <v>125</v>
      </c>
      <c r="M22" s="48" t="s">
        <v>3995</v>
      </c>
      <c r="N22" s="85">
        <v>0</v>
      </c>
      <c r="O22" s="76" t="s">
        <v>3995</v>
      </c>
    </row>
    <row r="23" spans="1:15" s="4" customFormat="1" ht="25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32" t="s">
        <v>3996</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32" t="s">
        <v>3997</v>
      </c>
    </row>
    <row r="25" spans="1:15" s="4" customFormat="1" ht="204" x14ac:dyDescent="0.25">
      <c r="A25" s="82">
        <v>19</v>
      </c>
      <c r="B25" s="133" t="s">
        <v>120</v>
      </c>
      <c r="C25" s="133" t="s">
        <v>161</v>
      </c>
      <c r="D25" s="133" t="s">
        <v>149</v>
      </c>
      <c r="E25" s="122" t="s">
        <v>175</v>
      </c>
      <c r="F25" s="125" t="s">
        <v>176</v>
      </c>
      <c r="G25" s="140" t="s">
        <v>125</v>
      </c>
      <c r="H25" s="138" t="s">
        <v>125</v>
      </c>
      <c r="I25" s="133" t="s">
        <v>177</v>
      </c>
      <c r="J25" s="228" t="s">
        <v>125</v>
      </c>
      <c r="K25" s="5" t="s">
        <v>126</v>
      </c>
      <c r="L25" s="223" t="s">
        <v>125</v>
      </c>
      <c r="M25" s="137" t="s">
        <v>126</v>
      </c>
      <c r="N25" s="229">
        <v>0</v>
      </c>
      <c r="O25" s="32" t="s">
        <v>3998</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3" t="s">
        <v>125</v>
      </c>
      <c r="M26" s="50" t="s">
        <v>126</v>
      </c>
      <c r="N26" s="85">
        <v>0</v>
      </c>
      <c r="O26" s="32" t="s">
        <v>3999</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3" t="s">
        <v>125</v>
      </c>
      <c r="M27" s="50" t="s">
        <v>126</v>
      </c>
      <c r="N27" s="85">
        <v>0</v>
      </c>
      <c r="O27" s="32" t="s">
        <v>3999</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126</v>
      </c>
      <c r="L28" s="223" t="s">
        <v>125</v>
      </c>
      <c r="M28" s="50" t="s">
        <v>126</v>
      </c>
      <c r="N28" s="85">
        <v>0</v>
      </c>
      <c r="O28" s="32" t="s">
        <v>3999</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50" t="s">
        <v>126</v>
      </c>
      <c r="N29" s="85">
        <v>0</v>
      </c>
      <c r="O29" s="32" t="s">
        <v>3999</v>
      </c>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50" t="s">
        <v>126</v>
      </c>
      <c r="N30" s="85">
        <v>0</v>
      </c>
      <c r="O30" s="32" t="s">
        <v>3999</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3" t="s">
        <v>125</v>
      </c>
      <c r="M31" s="50" t="s">
        <v>126</v>
      </c>
      <c r="N31" s="85">
        <v>0</v>
      </c>
      <c r="O31" s="32" t="s">
        <v>3999</v>
      </c>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126</v>
      </c>
      <c r="L32" s="223" t="s">
        <v>125</v>
      </c>
      <c r="M32" s="50" t="s">
        <v>126</v>
      </c>
      <c r="N32" s="85">
        <v>0</v>
      </c>
      <c r="O32" s="32" t="s">
        <v>4000</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126</v>
      </c>
      <c r="L33" s="223" t="s">
        <v>125</v>
      </c>
      <c r="M33" s="50" t="s">
        <v>126</v>
      </c>
      <c r="N33" s="85">
        <v>0</v>
      </c>
      <c r="O33" s="32" t="s">
        <v>4001</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45" t="s">
        <v>999</v>
      </c>
      <c r="N34" s="85">
        <v>0</v>
      </c>
      <c r="O34" s="225" t="s">
        <v>4002</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126</v>
      </c>
      <c r="L35" s="223" t="s">
        <v>125</v>
      </c>
      <c r="M35" s="137" t="s">
        <v>129</v>
      </c>
      <c r="N35" s="85">
        <v>0</v>
      </c>
      <c r="O35" s="452" t="s">
        <v>4003</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126</v>
      </c>
      <c r="L36" s="222" t="s">
        <v>129</v>
      </c>
      <c r="M36" s="137" t="s">
        <v>129</v>
      </c>
      <c r="N36" s="226">
        <v>0.2</v>
      </c>
      <c r="O36" s="225" t="s">
        <v>4004</v>
      </c>
    </row>
    <row r="37" spans="1:15" s="4" customFormat="1" ht="63.75" x14ac:dyDescent="0.25">
      <c r="A37" s="82">
        <v>31</v>
      </c>
      <c r="B37" s="133" t="s">
        <v>120</v>
      </c>
      <c r="C37" s="133" t="s">
        <v>161</v>
      </c>
      <c r="D37" s="133" t="s">
        <v>149</v>
      </c>
      <c r="E37" s="122">
        <v>9</v>
      </c>
      <c r="F37" s="125" t="s">
        <v>209</v>
      </c>
      <c r="G37" s="140" t="s">
        <v>125</v>
      </c>
      <c r="H37" s="139">
        <v>0</v>
      </c>
      <c r="I37" s="133" t="s">
        <v>177</v>
      </c>
      <c r="J37" s="222">
        <v>3</v>
      </c>
      <c r="K37" s="5" t="s">
        <v>129</v>
      </c>
      <c r="L37" s="222" t="s">
        <v>129</v>
      </c>
      <c r="M37" s="137" t="s">
        <v>126</v>
      </c>
      <c r="N37" s="232">
        <v>0</v>
      </c>
      <c r="O37" s="32" t="s">
        <v>4005</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659" t="s">
        <v>135</v>
      </c>
      <c r="M38" s="132"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126</v>
      </c>
      <c r="L39" s="222" t="s">
        <v>129</v>
      </c>
      <c r="M39" s="137" t="s">
        <v>129</v>
      </c>
      <c r="N39" s="85">
        <v>0</v>
      </c>
      <c r="O39" s="225" t="s">
        <v>4006</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126</v>
      </c>
      <c r="L40" s="222" t="s">
        <v>129</v>
      </c>
      <c r="M40" s="137" t="s">
        <v>126</v>
      </c>
      <c r="N40" s="85">
        <v>0</v>
      </c>
      <c r="O40" s="225"/>
    </row>
    <row r="41" spans="1:15" s="4" customFormat="1" ht="293.25" x14ac:dyDescent="0.25">
      <c r="A41" s="82">
        <v>35</v>
      </c>
      <c r="B41" s="133" t="s">
        <v>120</v>
      </c>
      <c r="C41" s="133" t="s">
        <v>161</v>
      </c>
      <c r="D41" s="133" t="s">
        <v>149</v>
      </c>
      <c r="E41" s="122" t="s">
        <v>218</v>
      </c>
      <c r="F41" s="125" t="s">
        <v>219</v>
      </c>
      <c r="G41" s="1422"/>
      <c r="H41" s="138" t="s">
        <v>125</v>
      </c>
      <c r="I41" s="133" t="s">
        <v>177</v>
      </c>
      <c r="J41" s="222" t="s">
        <v>146</v>
      </c>
      <c r="K41" s="5" t="s">
        <v>126</v>
      </c>
      <c r="L41" s="222" t="s">
        <v>129</v>
      </c>
      <c r="M41" s="137" t="s">
        <v>129</v>
      </c>
      <c r="N41" s="85">
        <v>0</v>
      </c>
      <c r="O41" s="225" t="s">
        <v>4007</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5" t="s">
        <v>126</v>
      </c>
      <c r="L42" s="45" t="s">
        <v>4008</v>
      </c>
      <c r="M42" s="45" t="s">
        <v>4008</v>
      </c>
      <c r="N42" s="85">
        <v>0</v>
      </c>
      <c r="O42" s="225" t="s">
        <v>4008</v>
      </c>
    </row>
    <row r="43" spans="1:15" s="4" customFormat="1" ht="267.75" x14ac:dyDescent="0.25">
      <c r="A43" s="82">
        <v>37</v>
      </c>
      <c r="B43" s="133" t="s">
        <v>120</v>
      </c>
      <c r="C43" s="133" t="s">
        <v>161</v>
      </c>
      <c r="D43" s="133" t="s">
        <v>149</v>
      </c>
      <c r="E43" s="122">
        <v>11</v>
      </c>
      <c r="F43" s="125" t="s">
        <v>226</v>
      </c>
      <c r="G43" s="1422">
        <v>8</v>
      </c>
      <c r="H43" s="139">
        <v>0.3</v>
      </c>
      <c r="I43" s="133" t="s">
        <v>159</v>
      </c>
      <c r="J43" s="222">
        <v>5</v>
      </c>
      <c r="K43" s="45">
        <v>5</v>
      </c>
      <c r="L43" s="222">
        <v>3</v>
      </c>
      <c r="M43" s="269">
        <v>3</v>
      </c>
      <c r="N43" s="236">
        <v>0.3</v>
      </c>
      <c r="O43" s="225" t="s">
        <v>4009</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659" t="s">
        <v>135</v>
      </c>
      <c r="M44" s="132" t="s">
        <v>135</v>
      </c>
      <c r="N44" s="85" t="s">
        <v>135</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222" t="s">
        <v>129</v>
      </c>
      <c r="M45" s="142" t="s">
        <v>129</v>
      </c>
      <c r="N45" s="85"/>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126</v>
      </c>
      <c r="L46" s="222" t="s">
        <v>129</v>
      </c>
      <c r="M46" s="142" t="s">
        <v>129</v>
      </c>
      <c r="N46" s="85"/>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222" t="s">
        <v>129</v>
      </c>
      <c r="M47" s="142" t="s">
        <v>129</v>
      </c>
      <c r="N47" s="85"/>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222" t="s">
        <v>129</v>
      </c>
      <c r="M48" s="142" t="s">
        <v>129</v>
      </c>
      <c r="N48" s="85"/>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222" t="s">
        <v>129</v>
      </c>
      <c r="M49" s="142" t="s">
        <v>129</v>
      </c>
      <c r="N49" s="85"/>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222" t="s">
        <v>129</v>
      </c>
      <c r="M50" s="142" t="s">
        <v>129</v>
      </c>
      <c r="N50" s="85"/>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126</v>
      </c>
      <c r="L51" s="222" t="s">
        <v>126</v>
      </c>
      <c r="M51" s="142" t="s">
        <v>126</v>
      </c>
      <c r="N51" s="85"/>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222" t="s">
        <v>129</v>
      </c>
      <c r="M52" s="142" t="s">
        <v>126</v>
      </c>
      <c r="N52" s="85"/>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126</v>
      </c>
      <c r="L53" s="222" t="s">
        <v>129</v>
      </c>
      <c r="M53" s="142" t="s">
        <v>129</v>
      </c>
      <c r="N53" s="85"/>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222" t="s">
        <v>129</v>
      </c>
      <c r="M54" s="142" t="s">
        <v>129</v>
      </c>
      <c r="N54" s="85"/>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222" t="s">
        <v>129</v>
      </c>
      <c r="M55" s="142" t="s">
        <v>129</v>
      </c>
      <c r="N55" s="85"/>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141" t="s">
        <v>4010</v>
      </c>
      <c r="M56" s="108" t="s">
        <v>4010</v>
      </c>
      <c r="N56" s="353" t="s">
        <v>4010</v>
      </c>
      <c r="O56" s="225" t="s">
        <v>4010</v>
      </c>
    </row>
    <row r="57" spans="1:15" s="4" customFormat="1" ht="267.75" x14ac:dyDescent="0.25">
      <c r="A57" s="82">
        <v>51</v>
      </c>
      <c r="B57" s="133" t="s">
        <v>120</v>
      </c>
      <c r="C57" s="133" t="s">
        <v>268</v>
      </c>
      <c r="D57" s="133" t="s">
        <v>149</v>
      </c>
      <c r="E57" s="122">
        <v>12</v>
      </c>
      <c r="F57" s="125" t="s">
        <v>269</v>
      </c>
      <c r="G57" s="140">
        <v>9</v>
      </c>
      <c r="H57" s="139">
        <v>0.1</v>
      </c>
      <c r="I57" s="133" t="s">
        <v>124</v>
      </c>
      <c r="J57" s="222">
        <v>6</v>
      </c>
      <c r="K57" s="5" t="s">
        <v>126</v>
      </c>
      <c r="L57" s="222" t="s">
        <v>129</v>
      </c>
      <c r="M57" s="137" t="s">
        <v>129</v>
      </c>
      <c r="N57" s="236">
        <v>0.1</v>
      </c>
      <c r="O57" s="32" t="s">
        <v>4011</v>
      </c>
    </row>
    <row r="58" spans="1:15" s="4" customFormat="1" ht="89.25" x14ac:dyDescent="0.25">
      <c r="A58" s="82">
        <v>52</v>
      </c>
      <c r="B58" s="133" t="s">
        <v>120</v>
      </c>
      <c r="C58" s="133" t="s">
        <v>268</v>
      </c>
      <c r="D58" s="133" t="s">
        <v>149</v>
      </c>
      <c r="E58" s="122" t="s">
        <v>271</v>
      </c>
      <c r="F58" s="125" t="s">
        <v>272</v>
      </c>
      <c r="G58" s="140" t="s">
        <v>125</v>
      </c>
      <c r="H58" s="138" t="s">
        <v>125</v>
      </c>
      <c r="I58" s="133" t="s">
        <v>166</v>
      </c>
      <c r="J58" s="222" t="s">
        <v>125</v>
      </c>
      <c r="K58" s="132" t="s">
        <v>4012</v>
      </c>
      <c r="L58" s="223" t="s">
        <v>125</v>
      </c>
      <c r="M58" s="108" t="s">
        <v>4013</v>
      </c>
      <c r="N58" s="85">
        <v>0.3</v>
      </c>
      <c r="O58" s="225" t="s">
        <v>4014</v>
      </c>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129</v>
      </c>
      <c r="N59" s="236">
        <v>0.1</v>
      </c>
      <c r="O59" s="32" t="s">
        <v>4015</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1</v>
      </c>
      <c r="L60" s="276">
        <v>0.8</v>
      </c>
      <c r="M60" s="277">
        <v>0.8</v>
      </c>
      <c r="N60" s="85">
        <v>0</v>
      </c>
      <c r="O60" s="225" t="s">
        <v>4016</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0.1</v>
      </c>
      <c r="L61" s="276">
        <v>0.7</v>
      </c>
      <c r="M61" s="277">
        <v>0.7</v>
      </c>
      <c r="N61" s="236">
        <v>0.3</v>
      </c>
      <c r="O61" s="225" t="s">
        <v>4016</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4017</v>
      </c>
      <c r="L62" s="223" t="s">
        <v>125</v>
      </c>
      <c r="M62" s="108" t="s">
        <v>4018</v>
      </c>
      <c r="N62" s="85">
        <v>0.3</v>
      </c>
      <c r="O62" s="225" t="s">
        <v>4019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222" t="s">
        <v>129</v>
      </c>
      <c r="M63" s="137" t="s">
        <v>129</v>
      </c>
      <c r="N63" s="236">
        <v>0.3</v>
      </c>
      <c r="O63" s="225" t="s">
        <v>4020</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4021</v>
      </c>
      <c r="L64" s="223" t="s">
        <v>125</v>
      </c>
      <c r="M64" s="108" t="s">
        <v>4021</v>
      </c>
      <c r="N64" s="85"/>
      <c r="O64" s="225"/>
    </row>
    <row r="65" spans="1:15" s="4" customFormat="1" ht="331.5" x14ac:dyDescent="0.25">
      <c r="A65" s="82">
        <v>59</v>
      </c>
      <c r="B65" s="133" t="s">
        <v>293</v>
      </c>
      <c r="C65" s="133" t="s">
        <v>294</v>
      </c>
      <c r="D65" s="133" t="s">
        <v>295</v>
      </c>
      <c r="E65" s="122">
        <v>18</v>
      </c>
      <c r="F65" s="125" t="s">
        <v>296</v>
      </c>
      <c r="G65" s="140">
        <v>13</v>
      </c>
      <c r="H65" s="139">
        <v>0.1</v>
      </c>
      <c r="I65" s="133" t="s">
        <v>124</v>
      </c>
      <c r="J65" s="222">
        <v>12</v>
      </c>
      <c r="K65" s="5" t="s">
        <v>129</v>
      </c>
      <c r="L65" s="222" t="s">
        <v>129</v>
      </c>
      <c r="M65" s="137" t="s">
        <v>129</v>
      </c>
      <c r="N65" s="236">
        <v>0.1</v>
      </c>
      <c r="O65" s="32" t="s">
        <v>4022</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329" t="s">
        <v>4023</v>
      </c>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5">
        <v>23</v>
      </c>
      <c r="L67" s="272">
        <v>22</v>
      </c>
      <c r="M67" s="269">
        <v>22</v>
      </c>
      <c r="N67" s="85">
        <v>0</v>
      </c>
      <c r="O67" s="32" t="s">
        <v>4024</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0</v>
      </c>
      <c r="L68" s="272">
        <v>22</v>
      </c>
      <c r="M68" s="311">
        <v>0</v>
      </c>
      <c r="N68" s="236">
        <v>0</v>
      </c>
      <c r="O68" s="32" t="s">
        <v>4025</v>
      </c>
    </row>
    <row r="69" spans="1:15" s="4" customFormat="1" ht="51"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t="s">
        <v>4026</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4027</v>
      </c>
      <c r="L70" s="223" t="s">
        <v>125</v>
      </c>
      <c r="M70" s="132" t="s">
        <v>4027</v>
      </c>
      <c r="N70" s="85"/>
      <c r="O70" s="32" t="s">
        <v>4027</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126</v>
      </c>
      <c r="L71" s="223" t="s">
        <v>125</v>
      </c>
      <c r="M71" s="137" t="s">
        <v>126</v>
      </c>
      <c r="N71" s="236">
        <v>0</v>
      </c>
      <c r="O71" s="32"/>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5" t="s">
        <v>126</v>
      </c>
      <c r="L72" s="223" t="s">
        <v>125</v>
      </c>
      <c r="M72" s="5" t="s">
        <v>126</v>
      </c>
      <c r="N72" s="85"/>
      <c r="O72" s="32"/>
    </row>
    <row r="73" spans="1:15" s="4" customFormat="1" ht="7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3" t="s">
        <v>129</v>
      </c>
      <c r="N73" s="236">
        <v>0.05</v>
      </c>
      <c r="O73" s="452" t="s">
        <v>4028</v>
      </c>
    </row>
    <row r="74" spans="1:15" s="4" customFormat="1" ht="216.75" x14ac:dyDescent="0.25">
      <c r="A74" s="82">
        <v>68</v>
      </c>
      <c r="B74" s="133" t="s">
        <v>293</v>
      </c>
      <c r="C74" s="133" t="s">
        <v>304</v>
      </c>
      <c r="D74" s="133" t="s">
        <v>295</v>
      </c>
      <c r="E74" s="122">
        <v>25</v>
      </c>
      <c r="F74" s="125" t="s">
        <v>316</v>
      </c>
      <c r="G74" s="140" t="s">
        <v>125</v>
      </c>
      <c r="H74" s="138" t="s">
        <v>125</v>
      </c>
      <c r="I74" s="133" t="s">
        <v>159</v>
      </c>
      <c r="J74" s="222">
        <v>11</v>
      </c>
      <c r="K74" s="45">
        <v>5</v>
      </c>
      <c r="L74" s="272">
        <v>4</v>
      </c>
      <c r="M74" s="269">
        <v>5</v>
      </c>
      <c r="N74" s="85">
        <v>0</v>
      </c>
      <c r="O74" s="81" t="s">
        <v>4029</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1</v>
      </c>
      <c r="L75" s="272">
        <v>1</v>
      </c>
      <c r="M75" s="269">
        <v>1</v>
      </c>
      <c r="N75" s="85">
        <v>0</v>
      </c>
      <c r="O75" s="225"/>
    </row>
    <row r="76" spans="1:15" s="4" customFormat="1" ht="89.25" x14ac:dyDescent="0.25">
      <c r="A76" s="82">
        <v>70</v>
      </c>
      <c r="B76" s="133" t="s">
        <v>293</v>
      </c>
      <c r="C76" s="133" t="s">
        <v>304</v>
      </c>
      <c r="D76" s="133" t="s">
        <v>300</v>
      </c>
      <c r="E76" s="122">
        <v>27</v>
      </c>
      <c r="F76" s="125" t="s">
        <v>320</v>
      </c>
      <c r="G76" s="140" t="s">
        <v>125</v>
      </c>
      <c r="H76" s="138" t="s">
        <v>125</v>
      </c>
      <c r="I76" s="133" t="s">
        <v>321</v>
      </c>
      <c r="J76" s="222">
        <v>16</v>
      </c>
      <c r="K76" s="48">
        <v>3201.01</v>
      </c>
      <c r="L76" s="272">
        <v>593</v>
      </c>
      <c r="M76" s="284">
        <v>593</v>
      </c>
      <c r="N76" s="85">
        <v>0</v>
      </c>
      <c r="O76" s="225" t="s">
        <v>4030</v>
      </c>
    </row>
    <row r="77" spans="1:15" s="4" customFormat="1" ht="89.25" x14ac:dyDescent="0.25">
      <c r="A77" s="82">
        <v>71</v>
      </c>
      <c r="B77" s="133" t="s">
        <v>293</v>
      </c>
      <c r="C77" s="133" t="s">
        <v>304</v>
      </c>
      <c r="D77" s="133" t="s">
        <v>300</v>
      </c>
      <c r="E77" s="122" t="s">
        <v>323</v>
      </c>
      <c r="F77" s="125" t="s">
        <v>324</v>
      </c>
      <c r="G77" s="140" t="s">
        <v>125</v>
      </c>
      <c r="H77" s="138" t="s">
        <v>125</v>
      </c>
      <c r="I77" s="133" t="s">
        <v>159</v>
      </c>
      <c r="J77" s="222" t="s">
        <v>325</v>
      </c>
      <c r="K77" s="45">
        <v>0</v>
      </c>
      <c r="L77" s="272">
        <v>19566</v>
      </c>
      <c r="M77" s="269">
        <v>19566</v>
      </c>
      <c r="N77" s="85">
        <v>0</v>
      </c>
      <c r="O77" s="225" t="s">
        <v>4030</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t="s">
        <v>4031</v>
      </c>
      <c r="L78" s="283">
        <v>0</v>
      </c>
      <c r="M78" s="284">
        <v>0</v>
      </c>
      <c r="N78" s="85">
        <v>0</v>
      </c>
      <c r="O78" s="225" t="s">
        <v>4032</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8">
        <v>4365.75</v>
      </c>
      <c r="L79" s="272">
        <v>1059.8</v>
      </c>
      <c r="M79" s="324">
        <v>4494</v>
      </c>
      <c r="N79" s="85">
        <v>0</v>
      </c>
      <c r="O79" s="225" t="s">
        <v>4033</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149399</v>
      </c>
      <c r="L80" s="272">
        <v>153833</v>
      </c>
      <c r="M80" s="269">
        <v>153833</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272">
        <v>0</v>
      </c>
      <c r="M81" s="284">
        <v>0</v>
      </c>
      <c r="N81" s="85">
        <v>0</v>
      </c>
      <c r="O81" s="225" t="s">
        <v>4032</v>
      </c>
    </row>
    <row r="82" spans="1:15" s="4" customFormat="1" ht="89.25" x14ac:dyDescent="0.25">
      <c r="A82" s="82">
        <v>76</v>
      </c>
      <c r="B82" s="133" t="s">
        <v>293</v>
      </c>
      <c r="C82" s="133" t="s">
        <v>304</v>
      </c>
      <c r="D82" s="133" t="s">
        <v>339</v>
      </c>
      <c r="E82" s="122">
        <v>29</v>
      </c>
      <c r="F82" s="125" t="s">
        <v>340</v>
      </c>
      <c r="G82" s="140" t="s">
        <v>125</v>
      </c>
      <c r="H82" s="138" t="s">
        <v>125</v>
      </c>
      <c r="I82" s="133" t="s">
        <v>166</v>
      </c>
      <c r="J82" s="222">
        <v>20</v>
      </c>
      <c r="K82" s="48" t="s">
        <v>4034</v>
      </c>
      <c r="L82" s="144" t="s">
        <v>4035</v>
      </c>
      <c r="M82" s="48" t="s">
        <v>4035</v>
      </c>
      <c r="N82" s="85">
        <v>0</v>
      </c>
      <c r="O82" s="225" t="s">
        <v>4035</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0.2</v>
      </c>
      <c r="L83" s="148">
        <v>0.2</v>
      </c>
      <c r="M83" s="62">
        <v>0.2</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144" t="s">
        <v>348</v>
      </c>
      <c r="M84" s="48" t="s">
        <v>349</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121">
        <v>0.1</v>
      </c>
      <c r="L85" s="148">
        <v>0.1</v>
      </c>
      <c r="M85" s="121">
        <v>0.1</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659" t="s">
        <v>135</v>
      </c>
      <c r="M86" s="13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129</v>
      </c>
      <c r="M92" s="5" t="s">
        <v>129</v>
      </c>
      <c r="N92" s="85">
        <v>0</v>
      </c>
      <c r="O92" s="225" t="s">
        <v>4036</v>
      </c>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659" t="s">
        <v>135</v>
      </c>
      <c r="M93" s="132"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5"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5" t="s">
        <v>126</v>
      </c>
      <c r="N95" s="85">
        <v>0</v>
      </c>
      <c r="O95" s="225"/>
    </row>
    <row r="96" spans="1:15" s="4" customFormat="1" ht="140.25" x14ac:dyDescent="0.25">
      <c r="A96" s="82">
        <v>90</v>
      </c>
      <c r="B96" s="133" t="s">
        <v>293</v>
      </c>
      <c r="C96" s="133" t="s">
        <v>304</v>
      </c>
      <c r="D96" s="133" t="s">
        <v>354</v>
      </c>
      <c r="E96" s="122" t="s">
        <v>382</v>
      </c>
      <c r="F96" s="125" t="s">
        <v>383</v>
      </c>
      <c r="G96" s="140" t="s">
        <v>125</v>
      </c>
      <c r="H96" s="138" t="s">
        <v>125</v>
      </c>
      <c r="I96" s="133" t="s">
        <v>377</v>
      </c>
      <c r="J96" s="222" t="s">
        <v>384</v>
      </c>
      <c r="K96" s="5" t="s">
        <v>129</v>
      </c>
      <c r="L96" s="222" t="s">
        <v>129</v>
      </c>
      <c r="M96" s="5" t="s">
        <v>129</v>
      </c>
      <c r="N96" s="85">
        <v>0</v>
      </c>
      <c r="O96" s="225" t="s">
        <v>4037</v>
      </c>
    </row>
    <row r="97" spans="1:17"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5" t="s">
        <v>126</v>
      </c>
      <c r="N97" s="85">
        <v>0</v>
      </c>
      <c r="O97" s="225"/>
    </row>
    <row r="98" spans="1:17"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32" t="s">
        <v>4038</v>
      </c>
    </row>
    <row r="99" spans="1:17"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0.2</v>
      </c>
      <c r="O99" s="32" t="s">
        <v>4039</v>
      </c>
    </row>
    <row r="100" spans="1:17"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t="s">
        <v>125</v>
      </c>
      <c r="M100" s="259" t="s">
        <v>129</v>
      </c>
      <c r="N100" s="236">
        <v>0.2</v>
      </c>
      <c r="O100" s="32"/>
      <c r="Q100" s="4">
        <f>4+2+2.25+8.25+1.25+4+54+3+27+28+39.8+12.25+5.5+8.25+15</f>
        <v>214.55</v>
      </c>
    </row>
    <row r="101" spans="1:17"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126</v>
      </c>
      <c r="M101" s="259" t="s">
        <v>126</v>
      </c>
      <c r="N101" s="85">
        <v>0</v>
      </c>
      <c r="O101" s="32" t="s">
        <v>4040</v>
      </c>
    </row>
    <row r="102" spans="1:17"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125</v>
      </c>
      <c r="M102" s="137" t="s">
        <v>126</v>
      </c>
      <c r="N102" s="226">
        <v>0</v>
      </c>
      <c r="O102" s="32" t="s">
        <v>4041</v>
      </c>
    </row>
    <row r="103" spans="1:17"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434</v>
      </c>
      <c r="M103" s="5" t="s">
        <v>126</v>
      </c>
      <c r="N103" s="85">
        <v>0</v>
      </c>
      <c r="O103" s="32"/>
    </row>
    <row r="104" spans="1:17"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434</v>
      </c>
      <c r="M104" s="5" t="s">
        <v>126</v>
      </c>
      <c r="N104" s="85">
        <v>0</v>
      </c>
      <c r="O104" s="225"/>
    </row>
    <row r="105" spans="1:17"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434</v>
      </c>
      <c r="M105" s="5" t="s">
        <v>126</v>
      </c>
      <c r="N105" s="85">
        <v>0</v>
      </c>
      <c r="O105" s="225"/>
    </row>
    <row r="106" spans="1:17"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434</v>
      </c>
      <c r="M106" s="5" t="s">
        <v>126</v>
      </c>
      <c r="N106" s="85">
        <v>0</v>
      </c>
      <c r="O106" s="225"/>
    </row>
    <row r="107" spans="1:17"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434</v>
      </c>
      <c r="M107" s="5" t="s">
        <v>126</v>
      </c>
      <c r="N107" s="85">
        <v>0</v>
      </c>
      <c r="O107" s="225"/>
    </row>
    <row r="108" spans="1:17"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434</v>
      </c>
      <c r="M108" s="5" t="s">
        <v>126</v>
      </c>
      <c r="N108" s="85">
        <v>0</v>
      </c>
      <c r="O108" s="225"/>
    </row>
    <row r="109" spans="1:17"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434</v>
      </c>
      <c r="M109" s="5" t="s">
        <v>126</v>
      </c>
      <c r="N109" s="85">
        <v>0</v>
      </c>
      <c r="O109" s="225"/>
    </row>
    <row r="110" spans="1:17"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434</v>
      </c>
      <c r="M110" s="5" t="s">
        <v>126</v>
      </c>
      <c r="N110" s="85">
        <v>0</v>
      </c>
      <c r="O110" s="225"/>
    </row>
    <row r="111" spans="1:17"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434</v>
      </c>
      <c r="M111" s="5" t="s">
        <v>126</v>
      </c>
      <c r="N111" s="85">
        <v>0</v>
      </c>
      <c r="O111" s="225"/>
    </row>
    <row r="112" spans="1:17"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434</v>
      </c>
      <c r="M112" s="5" t="s">
        <v>126</v>
      </c>
      <c r="N112" s="85">
        <v>0</v>
      </c>
      <c r="O112" s="32"/>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434</v>
      </c>
      <c r="M114" s="247" t="s">
        <v>126</v>
      </c>
      <c r="N114" s="85">
        <v>0</v>
      </c>
      <c r="O114" s="32" t="s">
        <v>4042</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5" t="s">
        <v>125</v>
      </c>
      <c r="L115" s="223" t="s">
        <v>125</v>
      </c>
      <c r="M115" s="37" t="s">
        <v>407</v>
      </c>
      <c r="N115" s="85">
        <v>0</v>
      </c>
      <c r="O115" s="225"/>
    </row>
    <row r="116" spans="1:15" s="4" customFormat="1" ht="216.75" x14ac:dyDescent="0.25">
      <c r="A116" s="82">
        <v>110</v>
      </c>
      <c r="B116" s="133" t="s">
        <v>293</v>
      </c>
      <c r="C116" s="133" t="s">
        <v>304</v>
      </c>
      <c r="D116" s="133" t="s">
        <v>330</v>
      </c>
      <c r="E116" s="122">
        <v>35</v>
      </c>
      <c r="F116" s="125" t="s">
        <v>433</v>
      </c>
      <c r="G116" s="140" t="s">
        <v>125</v>
      </c>
      <c r="H116" s="138" t="s">
        <v>125</v>
      </c>
      <c r="I116" s="133" t="s">
        <v>159</v>
      </c>
      <c r="J116" s="222">
        <v>11</v>
      </c>
      <c r="K116" s="48" t="s">
        <v>434</v>
      </c>
      <c r="L116" s="144">
        <v>4</v>
      </c>
      <c r="M116" s="142">
        <v>5</v>
      </c>
      <c r="N116" s="85">
        <v>0</v>
      </c>
      <c r="O116" s="81" t="s">
        <v>4029</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0" t="s">
        <v>434</v>
      </c>
      <c r="L117" s="246" t="s">
        <v>434</v>
      </c>
      <c r="M117" s="4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434</v>
      </c>
      <c r="L118" s="246" t="s">
        <v>434</v>
      </c>
      <c r="M118" s="4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434</v>
      </c>
      <c r="L119" s="246" t="s">
        <v>434</v>
      </c>
      <c r="M119" s="4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659" t="s">
        <v>135</v>
      </c>
      <c r="M120" s="132"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126</v>
      </c>
      <c r="M121" s="48"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434</v>
      </c>
      <c r="L122" s="144" t="s">
        <v>126</v>
      </c>
      <c r="M122" s="48"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434</v>
      </c>
      <c r="L123" s="144" t="s">
        <v>126</v>
      </c>
      <c r="M123" s="48"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434</v>
      </c>
      <c r="L124" s="144" t="s">
        <v>126</v>
      </c>
      <c r="M124" s="48"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434</v>
      </c>
      <c r="L125" s="144" t="s">
        <v>126</v>
      </c>
      <c r="M125" s="48"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434</v>
      </c>
      <c r="L126" s="144" t="s">
        <v>126</v>
      </c>
      <c r="M126" s="48"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48"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48" t="s">
        <v>407</v>
      </c>
      <c r="N128" s="85">
        <v>0</v>
      </c>
      <c r="O128" s="225"/>
    </row>
    <row r="129" spans="1:16" s="4" customFormat="1" ht="63.75" x14ac:dyDescent="0.25">
      <c r="A129" s="82">
        <v>123</v>
      </c>
      <c r="B129" s="133" t="s">
        <v>293</v>
      </c>
      <c r="C129" s="133" t="s">
        <v>464</v>
      </c>
      <c r="D129" s="133" t="s">
        <v>295</v>
      </c>
      <c r="E129" s="122">
        <v>37</v>
      </c>
      <c r="F129" s="125" t="s">
        <v>465</v>
      </c>
      <c r="G129" s="140">
        <v>21</v>
      </c>
      <c r="H129" s="139">
        <v>0.1</v>
      </c>
      <c r="I129" s="127" t="s">
        <v>129</v>
      </c>
      <c r="J129" s="141">
        <v>28</v>
      </c>
      <c r="K129" s="48" t="s">
        <v>126</v>
      </c>
      <c r="L129" s="222" t="s">
        <v>129</v>
      </c>
      <c r="M129" s="259" t="s">
        <v>129</v>
      </c>
      <c r="N129" s="250">
        <v>0.1</v>
      </c>
      <c r="O129" s="32" t="s">
        <v>4043</v>
      </c>
    </row>
    <row r="130" spans="1:16" s="4" customFormat="1" ht="89.25" x14ac:dyDescent="0.25">
      <c r="A130" s="82">
        <v>124</v>
      </c>
      <c r="B130" s="133" t="s">
        <v>293</v>
      </c>
      <c r="C130" s="133" t="s">
        <v>464</v>
      </c>
      <c r="D130" s="133" t="s">
        <v>300</v>
      </c>
      <c r="E130" s="122">
        <v>38</v>
      </c>
      <c r="F130" s="125" t="s">
        <v>466</v>
      </c>
      <c r="G130" s="140">
        <v>22</v>
      </c>
      <c r="H130" s="139">
        <v>0.6</v>
      </c>
      <c r="I130" s="252">
        <v>7</v>
      </c>
      <c r="J130" s="141">
        <v>29</v>
      </c>
      <c r="K130" s="45">
        <v>10</v>
      </c>
      <c r="L130" s="246">
        <v>4</v>
      </c>
      <c r="M130" s="247">
        <v>4</v>
      </c>
      <c r="N130" s="660">
        <v>0.10909090909090909</v>
      </c>
      <c r="O130" s="225" t="s">
        <v>4044</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8">
        <v>4365.75</v>
      </c>
      <c r="L131" s="272">
        <v>4495</v>
      </c>
      <c r="M131" s="311">
        <v>4494</v>
      </c>
      <c r="N131" s="226">
        <v>0</v>
      </c>
      <c r="O131" s="225" t="s">
        <v>4045</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149399</v>
      </c>
      <c r="L132" s="272">
        <v>153833</v>
      </c>
      <c r="M132" s="311">
        <v>153833</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292">
        <v>0</v>
      </c>
      <c r="M133" s="313">
        <v>0</v>
      </c>
      <c r="N133" s="85">
        <v>0</v>
      </c>
      <c r="O133" s="225" t="s">
        <v>4046</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126</v>
      </c>
      <c r="M134" s="137" t="s">
        <v>126</v>
      </c>
      <c r="N134" s="226">
        <v>0</v>
      </c>
      <c r="O134" s="32" t="s">
        <v>4047</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246" t="s">
        <v>434</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246" t="s">
        <v>434</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246" t="s">
        <v>434</v>
      </c>
      <c r="M137" s="137" t="s">
        <v>126</v>
      </c>
      <c r="N137" s="85">
        <v>0</v>
      </c>
      <c r="O137" s="32"/>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246" t="s">
        <v>434</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246" t="s">
        <v>434</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259" t="s">
        <v>407</v>
      </c>
      <c r="N140" s="85">
        <v>0</v>
      </c>
      <c r="O140" s="32" t="s">
        <v>4048</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126</v>
      </c>
      <c r="L141" s="246" t="s">
        <v>434</v>
      </c>
      <c r="M141" s="5" t="s">
        <v>126</v>
      </c>
      <c r="N141" s="85">
        <v>0</v>
      </c>
      <c r="O141" s="32" t="s">
        <v>4048</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126</v>
      </c>
      <c r="L142" s="246" t="s">
        <v>434</v>
      </c>
      <c r="M142" s="5" t="s">
        <v>126</v>
      </c>
      <c r="N142" s="85">
        <v>0</v>
      </c>
      <c r="O142" s="32" t="s">
        <v>4048</v>
      </c>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37" t="s">
        <v>126</v>
      </c>
      <c r="L143" s="223" t="s">
        <v>125</v>
      </c>
      <c r="M143" s="259" t="s">
        <v>407</v>
      </c>
      <c r="N143" s="85">
        <v>0</v>
      </c>
      <c r="O143" s="32" t="s">
        <v>4049</v>
      </c>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126</v>
      </c>
      <c r="L144" s="222" t="s">
        <v>126</v>
      </c>
      <c r="M144" s="122" t="s">
        <v>126</v>
      </c>
      <c r="N144" s="85">
        <v>0</v>
      </c>
      <c r="O144" s="32" t="s">
        <v>4050</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0</v>
      </c>
      <c r="L145" s="246" t="s">
        <v>434</v>
      </c>
      <c r="M145" s="104" t="s">
        <v>407</v>
      </c>
      <c r="N145" s="85">
        <v>0</v>
      </c>
      <c r="O145" s="32"/>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659" t="s">
        <v>135</v>
      </c>
      <c r="M146" s="132"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434</v>
      </c>
      <c r="L147" s="246"/>
      <c r="M147" s="247" t="s">
        <v>407</v>
      </c>
      <c r="N147" s="85">
        <v>0</v>
      </c>
      <c r="O147" s="32"/>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434</v>
      </c>
      <c r="L148" s="246"/>
      <c r="M148" s="247" t="s">
        <v>407</v>
      </c>
      <c r="N148" s="85">
        <v>0</v>
      </c>
      <c r="O148" s="32"/>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434</v>
      </c>
      <c r="L149" s="246" t="s">
        <v>126</v>
      </c>
      <c r="M149" s="247" t="s">
        <v>407</v>
      </c>
      <c r="N149" s="85">
        <v>0</v>
      </c>
      <c r="O149" s="32"/>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126</v>
      </c>
      <c r="L150" s="222" t="s">
        <v>129</v>
      </c>
      <c r="M150" s="259" t="s">
        <v>126</v>
      </c>
      <c r="N150" s="226">
        <v>0</v>
      </c>
      <c r="O150" s="225" t="s">
        <v>4051</v>
      </c>
    </row>
    <row r="151" spans="1:15" s="4" customFormat="1" ht="63.75" x14ac:dyDescent="0.25">
      <c r="A151" s="82">
        <v>145</v>
      </c>
      <c r="B151" s="133" t="s">
        <v>293</v>
      </c>
      <c r="C151" s="133" t="s">
        <v>508</v>
      </c>
      <c r="D151" s="133" t="s">
        <v>295</v>
      </c>
      <c r="E151" s="122" t="s">
        <v>510</v>
      </c>
      <c r="F151" s="125" t="s">
        <v>511</v>
      </c>
      <c r="G151" s="140" t="s">
        <v>125</v>
      </c>
      <c r="H151" s="138" t="s">
        <v>125</v>
      </c>
      <c r="I151" s="133" t="s">
        <v>166</v>
      </c>
      <c r="J151" s="222" t="s">
        <v>125</v>
      </c>
      <c r="K151" s="48" t="s">
        <v>4052</v>
      </c>
      <c r="L151" s="223" t="s">
        <v>125</v>
      </c>
      <c r="M151" s="48"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c r="L152" s="246" t="s">
        <v>129</v>
      </c>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c r="L153" s="246" t="s">
        <v>129</v>
      </c>
      <c r="M153" s="24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5"/>
      <c r="L154" s="222" t="s">
        <v>434</v>
      </c>
      <c r="M154" s="24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c r="L155" s="222" t="s">
        <v>434</v>
      </c>
      <c r="M155" s="247"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c r="M156" s="247"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c r="L157" s="246" t="s">
        <v>129</v>
      </c>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c r="L158" s="246" t="s">
        <v>129</v>
      </c>
      <c r="M158" s="247"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c r="L159" s="246" t="s">
        <v>129</v>
      </c>
      <c r="M159" s="247"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c r="L160" s="246" t="s">
        <v>129</v>
      </c>
      <c r="M160" s="24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32" t="s">
        <v>4053</v>
      </c>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48" t="s">
        <v>4054</v>
      </c>
      <c r="L162" s="223" t="s">
        <v>125</v>
      </c>
      <c r="M162" s="48" t="s">
        <v>4055</v>
      </c>
      <c r="N162" s="85">
        <v>0.25</v>
      </c>
      <c r="O162" s="225" t="s">
        <v>4055</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0.1</v>
      </c>
      <c r="O163" s="32"/>
    </row>
    <row r="164" spans="1:15" s="4" customFormat="1" ht="25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32" t="s">
        <v>4056</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126</v>
      </c>
      <c r="L165" s="223" t="s">
        <v>125</v>
      </c>
      <c r="M165" s="247" t="s">
        <v>129</v>
      </c>
      <c r="N165" s="226">
        <v>0.25</v>
      </c>
      <c r="O165" s="225" t="s">
        <v>4057</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129</v>
      </c>
      <c r="M166" s="247" t="s">
        <v>129</v>
      </c>
      <c r="N166" s="226">
        <v>0.1</v>
      </c>
      <c r="O166" s="225" t="s">
        <v>4058</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126</v>
      </c>
      <c r="N167" s="226">
        <v>0</v>
      </c>
      <c r="O167" s="225" t="s">
        <v>4059</v>
      </c>
    </row>
    <row r="168" spans="1:15" s="4" customFormat="1" ht="63.75" x14ac:dyDescent="0.25">
      <c r="A168" s="82">
        <v>162</v>
      </c>
      <c r="B168" s="133" t="s">
        <v>293</v>
      </c>
      <c r="C168" s="133" t="s">
        <v>542</v>
      </c>
      <c r="D168" s="133" t="s">
        <v>295</v>
      </c>
      <c r="E168" s="122" t="s">
        <v>544</v>
      </c>
      <c r="F168" s="125" t="s">
        <v>545</v>
      </c>
      <c r="G168" s="140" t="s">
        <v>125</v>
      </c>
      <c r="H168" s="138" t="s">
        <v>125</v>
      </c>
      <c r="I168" s="133" t="s">
        <v>166</v>
      </c>
      <c r="J168" s="222" t="s">
        <v>125</v>
      </c>
      <c r="K168" s="48" t="s">
        <v>4060</v>
      </c>
      <c r="L168" s="223" t="s">
        <v>125</v>
      </c>
      <c r="M168" s="142" t="s">
        <v>407</v>
      </c>
      <c r="N168" s="85"/>
      <c r="O168" s="338"/>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46" t="s">
        <v>129</v>
      </c>
      <c r="M169" s="142"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129</v>
      </c>
      <c r="L170" s="223" t="s">
        <v>125</v>
      </c>
      <c r="M170" s="142"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t="s">
        <v>125</v>
      </c>
      <c r="M171" s="142" t="s">
        <v>407</v>
      </c>
      <c r="N171" s="85"/>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t="s">
        <v>125</v>
      </c>
      <c r="M172" s="142" t="s">
        <v>407</v>
      </c>
      <c r="N172" s="85"/>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142" t="s">
        <v>407</v>
      </c>
      <c r="N173" s="85"/>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142" t="s">
        <v>407</v>
      </c>
      <c r="N174" s="85"/>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142" t="s">
        <v>407</v>
      </c>
      <c r="N175" s="85"/>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t="s">
        <v>125</v>
      </c>
      <c r="M176" s="142" t="s">
        <v>407</v>
      </c>
      <c r="N176" s="85"/>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c r="M177" s="142" t="s">
        <v>407</v>
      </c>
      <c r="N177" s="229"/>
      <c r="O177" s="230"/>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142"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t="s">
        <v>129</v>
      </c>
      <c r="M179" s="142"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c r="M180" s="142"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126</v>
      </c>
      <c r="M181" s="142" t="s">
        <v>407</v>
      </c>
      <c r="N181" s="85"/>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126</v>
      </c>
      <c r="M182" s="142" t="s">
        <v>407</v>
      </c>
      <c r="N182" s="85"/>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126</v>
      </c>
      <c r="M183" s="142" t="s">
        <v>407</v>
      </c>
      <c r="N183" s="85"/>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129</v>
      </c>
      <c r="L184" s="222" t="s">
        <v>129</v>
      </c>
      <c r="M184" s="259"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659"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126</v>
      </c>
      <c r="L186" s="222" t="s">
        <v>129</v>
      </c>
      <c r="M186" s="259" t="s">
        <v>129</v>
      </c>
      <c r="N186" s="661">
        <v>0.125</v>
      </c>
      <c r="O186" s="32" t="s">
        <v>4061</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126</v>
      </c>
      <c r="L187" s="222" t="s">
        <v>129</v>
      </c>
      <c r="M187" s="259" t="s">
        <v>129</v>
      </c>
      <c r="N187" s="661">
        <v>0.125</v>
      </c>
      <c r="O187" s="32" t="s">
        <v>4062</v>
      </c>
    </row>
    <row r="188" spans="1:15" s="4" customFormat="1" ht="63.75" x14ac:dyDescent="0.25">
      <c r="A188" s="82">
        <v>182</v>
      </c>
      <c r="B188" s="133" t="s">
        <v>293</v>
      </c>
      <c r="C188" s="133" t="s">
        <v>578</v>
      </c>
      <c r="D188" s="133" t="s">
        <v>515</v>
      </c>
      <c r="E188" s="122" t="s">
        <v>584</v>
      </c>
      <c r="F188" s="125" t="s">
        <v>515</v>
      </c>
      <c r="G188" s="140">
        <v>40</v>
      </c>
      <c r="H188" s="152">
        <v>0.125</v>
      </c>
      <c r="I188" s="133" t="s">
        <v>124</v>
      </c>
      <c r="J188" s="222" t="s">
        <v>585</v>
      </c>
      <c r="K188" s="5" t="s">
        <v>126</v>
      </c>
      <c r="L188" s="222" t="s">
        <v>129</v>
      </c>
      <c r="M188" s="259" t="s">
        <v>129</v>
      </c>
      <c r="N188" s="661">
        <v>0.125</v>
      </c>
      <c r="O188" s="32" t="s">
        <v>4063</v>
      </c>
    </row>
    <row r="189" spans="1:15" s="4" customFormat="1" ht="63.7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32" t="s">
        <v>4064</v>
      </c>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32" t="s">
        <v>4065</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126</v>
      </c>
      <c r="L191" s="222" t="s">
        <v>129</v>
      </c>
      <c r="M191" s="259" t="s">
        <v>129</v>
      </c>
      <c r="N191" s="661">
        <v>0.125</v>
      </c>
      <c r="O191" s="32" t="s">
        <v>4066</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129</v>
      </c>
      <c r="N192" s="661">
        <v>0.125</v>
      </c>
      <c r="O192" s="32" t="s">
        <v>4067</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126</v>
      </c>
      <c r="L193" s="222" t="s">
        <v>129</v>
      </c>
      <c r="M193" s="259" t="s">
        <v>129</v>
      </c>
      <c r="N193" s="661">
        <v>0.125</v>
      </c>
      <c r="O193" s="32" t="s">
        <v>4068</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315" t="s">
        <v>126</v>
      </c>
      <c r="N194" s="226">
        <v>0</v>
      </c>
      <c r="O194" s="225" t="s">
        <v>4069</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5" t="s">
        <v>126</v>
      </c>
      <c r="L195" s="223" t="s">
        <v>125</v>
      </c>
      <c r="M195" s="234" t="s">
        <v>407</v>
      </c>
      <c r="N195" s="85">
        <v>0</v>
      </c>
      <c r="O195" s="76"/>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318"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4070</v>
      </c>
      <c r="L212" s="223" t="s">
        <v>125</v>
      </c>
      <c r="M212" s="259" t="s">
        <v>1052</v>
      </c>
      <c r="N212" s="85">
        <v>0</v>
      </c>
      <c r="O212" s="225" t="s">
        <v>4071</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c r="M213" s="259" t="s">
        <v>129</v>
      </c>
      <c r="N213" s="229">
        <v>0</v>
      </c>
      <c r="O213" s="230"/>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126</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126</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126</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225"/>
    </row>
    <row r="222" spans="1:15" s="4" customFormat="1" ht="127.5" x14ac:dyDescent="0.25">
      <c r="A222" s="82">
        <v>216</v>
      </c>
      <c r="B222" s="133" t="s">
        <v>601</v>
      </c>
      <c r="C222" s="133" t="s">
        <v>664</v>
      </c>
      <c r="D222" s="133" t="s">
        <v>354</v>
      </c>
      <c r="E222" s="122" t="s">
        <v>665</v>
      </c>
      <c r="F222" s="125" t="s">
        <v>666</v>
      </c>
      <c r="G222" s="140" t="s">
        <v>125</v>
      </c>
      <c r="H222" s="138" t="s">
        <v>125</v>
      </c>
      <c r="I222" s="133" t="s">
        <v>265</v>
      </c>
      <c r="J222" s="222">
        <v>55</v>
      </c>
      <c r="K222" s="48" t="s">
        <v>4072</v>
      </c>
      <c r="L222" s="141" t="s">
        <v>4073</v>
      </c>
      <c r="M222" s="259" t="s">
        <v>4073</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259" t="s">
        <v>126</v>
      </c>
      <c r="N223" s="226">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c r="L229" s="283">
        <v>0</v>
      </c>
      <c r="M229" s="284">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272">
        <v>0</v>
      </c>
      <c r="M230" s="324">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126</v>
      </c>
      <c r="L231" s="222"/>
      <c r="M231" s="259" t="s">
        <v>129</v>
      </c>
      <c r="N231" s="85">
        <v>0</v>
      </c>
      <c r="O231" s="225" t="s">
        <v>4074</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126</v>
      </c>
      <c r="L232" s="222" t="s">
        <v>126</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126</v>
      </c>
      <c r="M233" s="259"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126</v>
      </c>
      <c r="M234" s="259"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659"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126</v>
      </c>
      <c r="L236" s="222" t="s">
        <v>126</v>
      </c>
      <c r="M236" s="259"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2" t="s">
        <v>129</v>
      </c>
      <c r="M237" s="259"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126</v>
      </c>
      <c r="L238" s="222" t="s">
        <v>126</v>
      </c>
      <c r="M238" s="259"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129</v>
      </c>
      <c r="N243" s="85">
        <v>0</v>
      </c>
      <c r="O243" s="225" t="s">
        <v>4075</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c r="M245" s="259"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c r="M246" s="259"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c r="M248" s="259"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129</v>
      </c>
      <c r="L249" s="223"/>
      <c r="M249" s="259" t="s">
        <v>129</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c r="L251" s="144" t="s">
        <v>126</v>
      </c>
      <c r="M251" s="259"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c r="L252" s="144" t="s">
        <v>126</v>
      </c>
      <c r="M252" s="259"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c r="L253" s="144" t="s">
        <v>126</v>
      </c>
      <c r="M253" s="259"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c r="L254" s="144" t="s">
        <v>126</v>
      </c>
      <c r="M254" s="259"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c r="L255" s="144" t="s">
        <v>129</v>
      </c>
      <c r="M255" s="315" t="s">
        <v>126</v>
      </c>
      <c r="N255" s="226">
        <v>0</v>
      </c>
      <c r="O255" s="225" t="s">
        <v>4076</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129</v>
      </c>
      <c r="N256" s="226">
        <v>0.1</v>
      </c>
      <c r="O256" s="32" t="s">
        <v>4077</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129</v>
      </c>
      <c r="N257" s="226">
        <v>0.1</v>
      </c>
      <c r="O257" s="32" t="s">
        <v>4078</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0.55000000000000004</v>
      </c>
      <c r="L258" s="325">
        <v>0.5</v>
      </c>
      <c r="M258" s="326">
        <v>0.5</v>
      </c>
      <c r="N258" s="226">
        <v>0.2</v>
      </c>
      <c r="O258" s="225" t="s">
        <v>4079</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2990</v>
      </c>
      <c r="M259" s="313">
        <v>2990</v>
      </c>
      <c r="N259" s="85">
        <v>0</v>
      </c>
      <c r="O259" s="225" t="s">
        <v>4080</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3248</v>
      </c>
      <c r="L260" s="272">
        <v>3248</v>
      </c>
      <c r="M260" s="313">
        <v>3248</v>
      </c>
      <c r="N260" s="85">
        <v>0</v>
      </c>
      <c r="O260" s="225" t="s">
        <v>4079</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659"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126</v>
      </c>
      <c r="L262" s="222" t="s">
        <v>129</v>
      </c>
      <c r="M262" s="259" t="s">
        <v>129</v>
      </c>
      <c r="N262" s="1537">
        <v>0.3</v>
      </c>
      <c r="O262" s="225" t="s">
        <v>4081</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126</v>
      </c>
      <c r="M263" s="259" t="s">
        <v>126</v>
      </c>
      <c r="N263" s="1610"/>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126</v>
      </c>
      <c r="M264" s="259" t="s">
        <v>126</v>
      </c>
      <c r="N264" s="31">
        <v>0</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126</v>
      </c>
      <c r="L265" s="222" t="s">
        <v>126</v>
      </c>
      <c r="M265" s="259" t="s">
        <v>126</v>
      </c>
      <c r="N265" s="31"/>
      <c r="O265" s="338"/>
    </row>
    <row r="267" spans="1:15" x14ac:dyDescent="0.25">
      <c r="N267" s="344"/>
    </row>
  </sheetData>
  <sheetProtection formatCells="0" formatColumns="0" formatRows="0" insertColumns="0" insertHyperlinks="0"/>
  <mergeCells count="35">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262:G263"/>
    <mergeCell ref="G264:G265"/>
    <mergeCell ref="H264:H265"/>
    <mergeCell ref="H262:H263"/>
    <mergeCell ref="G180:G183"/>
    <mergeCell ref="G197:G211"/>
    <mergeCell ref="G225:G228"/>
    <mergeCell ref="G245:G249"/>
    <mergeCell ref="G250:G254"/>
  </mergeCells>
  <dataValidations count="16">
    <dataValidation type="list" allowBlank="1" showInputMessage="1" showErrorMessage="1" sqref="N11:N12" xr:uid="{E515064E-FFBC-403B-98D2-2E1A66A0DF57}">
      <formula1>"0%,20%,40%"</formula1>
    </dataValidation>
    <dataValidation type="list" allowBlank="1" showInputMessage="1" showErrorMessage="1" sqref="N168 N9:N10 N13:N16 N18:N19 N22:N35 N74:N98 N132:N146 N102:N128 N39:N41 N182 N171:N174 N45:N55" xr:uid="{4138ACB4-CF14-49D1-BD04-849493E75FD9}">
      <formula1>"0%"</formula1>
    </dataValidation>
    <dataValidation type="list" allowBlank="1" showInputMessage="1" showErrorMessage="1" sqref="N36 N258" xr:uid="{5997FDEE-ED9E-4C32-8147-1A3EA1BA2BC4}">
      <formula1>"0%,20%"</formula1>
    </dataValidation>
    <dataValidation type="list" allowBlank="1" showInputMessage="1" showErrorMessage="1" sqref="N17 N72 N70" xr:uid="{72EB5C4C-CCA3-4759-A559-EDDFCC48F46A}">
      <formula1>"0%,5%"</formula1>
    </dataValidation>
    <dataValidation type="list" allowBlank="1" showInputMessage="1" showErrorMessage="1" sqref="N20 N175:N176" xr:uid="{7B12B849-FACF-42FD-8161-36C71BE5926F}">
      <formula1>"0%,15%"</formula1>
    </dataValidation>
    <dataValidation type="list" allowBlank="1" showInputMessage="1" showErrorMessage="1" sqref="N21 N177 N64 N163 N181" xr:uid="{47B7BF9F-1D54-4738-A35A-537FFB87B74D}">
      <formula1>"0%,10%"</formula1>
    </dataValidation>
    <dataValidation type="list" allowBlank="1" showInputMessage="1" showErrorMessage="1" sqref="N62 N58 N101 N131" xr:uid="{8605CBCC-B3AA-47E9-AA50-C0749EDC6007}">
      <formula1>"0%,30%"</formula1>
    </dataValidation>
    <dataValidation type="list" allowBlank="1" showInputMessage="1" showErrorMessage="1" sqref="N99:N100" xr:uid="{D01E5596-A774-4E59-AFDD-039AE9E6D29A}">
      <formula1>"0%,20%,39%,50%"</formula1>
    </dataValidation>
    <dataValidation type="list" allowBlank="1" showInputMessage="1" showErrorMessage="1" sqref="N162" xr:uid="{F30C2129-FC9B-4C58-A4DD-871D381FA412}">
      <formula1>"0%,25%"</formula1>
    </dataValidation>
    <dataValidation type="list" allowBlank="1" showInputMessage="1" showErrorMessage="1" sqref="N183" xr:uid="{87521923-7AA2-47AE-8DAC-3726E28C1E08}">
      <formula1>"0%,12,5%"</formula1>
    </dataValidation>
    <dataValidation type="whole" allowBlank="1" showInputMessage="1" showErrorMessage="1" sqref="I130 L231 K67 L117:L119 K130:M130 L141:L142 L135:L139 K80:K81 K156 K145:L145 M185 K43 K74:K77 K20 K259:K260 K102 K132:K134 K229:K230 K154 M261 M235 M197 K114:M114" xr:uid="{5F890E64-51A5-4F7D-9E5B-681365B05D0F}">
      <formula1>0</formula1>
      <formula2>10000000</formula2>
    </dataValidation>
    <dataValidation type="list" allowBlank="1" showInputMessage="1" showErrorMessage="1" sqref="K114:M114 L94:M97 L178:L179 L36:L37 L135:L139 L145 L117:L119 K140:K143 L39:L41 K223 K244:K249 K178:K183 K147:K149 K163:K166 K45:K56 K152:K153 K155 K196 K198:K211 K214:K221 K251:K255 K157:K160 K232:K234 K94:K101 K169:K176 K103:K112 K135:K138 M103:M113 L141:M142 M144" xr:uid="{0E3C3754-16A4-4F87-B675-B559316F41F8}">
      <formula1>"SI,NO,NO APLICA"</formula1>
    </dataValidation>
    <dataValidation type="list" allowBlank="1" showInputMessage="1" showErrorMessage="1" sqref="I129 K39:K41 K150:M150 K69:M69 L236:L238 K87:M92 K161:M161 K129:M129 M11:M16 M18:M19 K35:K37 L163:M163 K262:M265 L46:L55 K256:M257 K21:M21 M23:M24 L223:L224 K71:K73 K250 M45:M55 K167:M167 M65 M72 M57 M26:M33 K236:K242 K184:M184 K144:L144 K7:K9 K63 K18:K19 K213 K23:K33 K231 K65:K66 K224:K228 K177 K11:K16 K57 K195 K59 K186:M194 M231 M223:M228 M236:M244 M7:M9" xr:uid="{D3A9A1AA-0034-4E45-992C-9FC1B2B7D35D}">
      <formula1>"SI,NO"</formula1>
    </dataValidation>
    <dataValidation type="list" allowBlank="1" showInputMessage="1" showErrorMessage="1" sqref="N7:N8" xr:uid="{120B845C-F5B1-4C01-BACA-A82A69F0DD99}">
      <formula1>"0%,40%"</formula1>
    </dataValidation>
    <dataValidation type="list" allowBlank="1" showInputMessage="1" showErrorMessage="1" sqref="L103:L113 M100:M101 M134:M139 L101 L154:L155 L98:M98" xr:uid="{BF8F7509-1E65-42CD-BCE9-91A37F4A7DF4}">
      <formula1>"SI,NO,NO APLICA,VACIO"</formula1>
    </dataValidation>
    <dataValidation type="list" allowBlank="1" showInputMessage="1" showErrorMessage="1" sqref="L232:M234 L181:L183 M59 L152:M153 M140 L250 L169 M71 L157:L160 M73 M245:M255 L65 L166 L99:M99 M66 M35:M37 M25 M143 L63:M63 M196 L213:L216 M213:M221 M198:M211 M154:M160 M39:M41 M164:M166 L147:M149" xr:uid="{5EB8C5F5-A3CB-4D20-B0D3-B08AF2ED899E}">
      <formula1>"SI,NO,VACIO"</formula1>
    </dataValidation>
  </dataValidations>
  <hyperlinks>
    <hyperlink ref="O35" r:id="rId1" xr:uid="{C6F7F3AF-92B3-465A-90E5-6BFA04D439FC}"/>
    <hyperlink ref="O66" r:id="rId2" xr:uid="{84CD392B-5F03-4985-9BAE-323C44929B8D}"/>
    <hyperlink ref="O73" r:id="rId3" xr:uid="{AB28157D-F330-472F-B1FF-39AE763593A2}"/>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A1:V92"/>
  <sheetViews>
    <sheetView showGridLines="0" topLeftCell="J1" zoomScale="78" zoomScaleNormal="78"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0.87000000000000011</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3">
        <f>+'1038 SDHAB Ver.'!N7</f>
        <v>0.4</v>
      </c>
      <c r="Q2" s="301" t="s">
        <v>778</v>
      </c>
      <c r="R2" s="302" t="s">
        <v>779</v>
      </c>
      <c r="S2" s="302" t="s">
        <v>4082</v>
      </c>
      <c r="T2" s="302" t="s">
        <v>781</v>
      </c>
      <c r="U2" s="302" t="s">
        <v>782</v>
      </c>
      <c r="V2" s="302" t="s">
        <v>783</v>
      </c>
    </row>
    <row r="3" spans="1:22" x14ac:dyDescent="0.25">
      <c r="A3" s="1426"/>
      <c r="B3" s="1429"/>
      <c r="C3" s="1461"/>
      <c r="D3" s="1458"/>
      <c r="E3" s="1447"/>
      <c r="F3" s="1444"/>
      <c r="G3" s="1504"/>
      <c r="H3" s="1507"/>
      <c r="I3" s="1500"/>
      <c r="J3" s="1500"/>
      <c r="K3" s="26" t="s">
        <v>784</v>
      </c>
      <c r="L3" s="26" t="s">
        <v>785</v>
      </c>
      <c r="M3" s="20">
        <v>0.4</v>
      </c>
      <c r="N3" s="162">
        <f>+M3*G2*C2</f>
        <v>3.5999999999999997E-2</v>
      </c>
      <c r="O3" s="163">
        <f>+'1038 SDHAB Ver.'!N11</f>
        <v>0.2</v>
      </c>
      <c r="Q3" s="301" t="s">
        <v>786</v>
      </c>
      <c r="R3" s="302" t="s">
        <v>4083</v>
      </c>
      <c r="S3" s="302" t="s">
        <v>1827</v>
      </c>
      <c r="T3" s="302" t="s">
        <v>1827</v>
      </c>
      <c r="U3" s="302" t="s">
        <v>1827</v>
      </c>
      <c r="V3" s="302" t="s">
        <v>1827</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+'1038 SDHAB Ver.'!N17</f>
        <v>0.05</v>
      </c>
      <c r="Q4" s="301" t="s">
        <v>791</v>
      </c>
      <c r="R4" s="302" t="s">
        <v>4084</v>
      </c>
      <c r="S4" s="302" t="s">
        <v>1078</v>
      </c>
      <c r="T4" s="302" t="s">
        <v>1135</v>
      </c>
      <c r="U4" s="302" t="s">
        <v>2906</v>
      </c>
      <c r="V4" s="302" t="s">
        <v>2994</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+'1038 SDHAB Ver.'!N20</f>
        <v>0.15</v>
      </c>
      <c r="Q5" s="301" t="s">
        <v>799</v>
      </c>
      <c r="R5" s="301">
        <v>0.32</v>
      </c>
      <c r="S5" s="301">
        <v>0.41</v>
      </c>
      <c r="T5" s="301">
        <v>0.47</v>
      </c>
      <c r="U5" s="301">
        <v>0.37</v>
      </c>
      <c r="V5" s="301">
        <f>+D91</f>
        <v>0.54457088888888894</v>
      </c>
    </row>
    <row r="6" spans="1:22" ht="30" customHeight="1"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+'1038 SDHAB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+'1038 SDHAB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+'1038 SDHAB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+'1038 SDHAB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+'1038 SDHAB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+'1038 SDHAB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+'1038 SDHAB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+'1038 SDHAB Ver.'!N63</f>
        <v>0.3</v>
      </c>
    </row>
    <row r="16" spans="1:22" ht="30" customHeight="1"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0.42681818181818187</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+'1038 SDHAB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+'1038 SDHAB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+'1038 SDHAB Ver.'!N68</f>
        <v>0</v>
      </c>
    </row>
    <row r="20" spans="1:15" ht="26.2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0.35000000000000003</v>
      </c>
      <c r="J21" s="1499">
        <f>+I21/H21</f>
        <v>0.35000000000000003</v>
      </c>
      <c r="K21" s="28" t="s">
        <v>829</v>
      </c>
      <c r="L21" s="28" t="s">
        <v>830</v>
      </c>
      <c r="M21" s="175">
        <v>0.1</v>
      </c>
      <c r="N21" s="176">
        <f>+M21*G$21*C$17</f>
        <v>8.2500000000000004E-3</v>
      </c>
      <c r="O21" s="177">
        <f>+'1038 SDHAB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+'1038 SDHAB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+'1038 SDHAB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+'1038 SDHAB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0.35000000000000003</v>
      </c>
      <c r="M26" s="99">
        <f>SUM(M21:M25)</f>
        <v>1</v>
      </c>
      <c r="N26" s="100">
        <f>SUM(N21:N25)</f>
        <v>8.2500000000000004E-2</v>
      </c>
      <c r="O26" s="174">
        <f>+O21+O22+O23+O24+O25</f>
        <v>0.35000000000000003</v>
      </c>
    </row>
    <row r="27" spans="1:15" ht="24" x14ac:dyDescent="0.25">
      <c r="A27" s="1441"/>
      <c r="B27" s="1452"/>
      <c r="C27" s="1455"/>
      <c r="D27" s="1458"/>
      <c r="E27" s="1440" t="s">
        <v>838</v>
      </c>
      <c r="F27" s="1443" t="s">
        <v>839</v>
      </c>
      <c r="G27" s="1503">
        <v>0.2</v>
      </c>
      <c r="H27" s="1506">
        <f>+M30</f>
        <v>1</v>
      </c>
      <c r="I27" s="1499">
        <f>+O30</f>
        <v>0.20909090909090911</v>
      </c>
      <c r="J27" s="1499">
        <f>+I27/H27</f>
        <v>0.20909090909090911</v>
      </c>
      <c r="K27" s="28" t="s">
        <v>840</v>
      </c>
      <c r="L27" s="28" t="s">
        <v>841</v>
      </c>
      <c r="M27" s="179">
        <v>0.1</v>
      </c>
      <c r="N27" s="180">
        <f>+M27*G$27*C$17</f>
        <v>1.1000000000000003E-2</v>
      </c>
      <c r="O27" s="177">
        <f>+'1038 SDHAB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+'1038 SDHAB Ver.'!N130</f>
        <v>0.10909090909090909</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+'1038 SDHAB Ver.'!N131</f>
        <v>0</v>
      </c>
    </row>
    <row r="30" spans="1:15" ht="26.25" customHeight="1" thickBot="1" x14ac:dyDescent="0.3">
      <c r="A30" s="1441"/>
      <c r="B30" s="1452"/>
      <c r="C30" s="1455"/>
      <c r="D30" s="1458"/>
      <c r="E30" s="1442"/>
      <c r="F30" s="1445"/>
      <c r="G30" s="1505"/>
      <c r="H30" s="1508"/>
      <c r="I30" s="1501"/>
      <c r="J30" s="1502"/>
      <c r="K30" s="97" t="s">
        <v>800</v>
      </c>
      <c r="L30" s="98">
        <f>+O30/M30</f>
        <v>0.20909090909090911</v>
      </c>
      <c r="M30" s="99">
        <f>SUM(M27:M29)</f>
        <v>1</v>
      </c>
      <c r="N30" s="100">
        <f>SUM(N27:N29)</f>
        <v>0.11000000000000001</v>
      </c>
      <c r="O30" s="174">
        <f>+O27+O28+O29</f>
        <v>0.20909090909090911</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+'1038 SDHAB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7">
        <f>+'1038 SDHAB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+'1038 SDHAB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+'1038 SDHAB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+'1038 SDHAB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+'1038 SDHAB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0.55000000000000004</v>
      </c>
      <c r="I38" s="1499">
        <f>SUM(O38+O39+O40+O41)</f>
        <v>0.55000000000000004</v>
      </c>
      <c r="J38" s="1499">
        <f>+I38/H38</f>
        <v>1</v>
      </c>
      <c r="K38" s="28" t="s">
        <v>861</v>
      </c>
      <c r="L38" s="28" t="s">
        <v>804</v>
      </c>
      <c r="M38" s="179">
        <v>0.1</v>
      </c>
      <c r="N38" s="180">
        <f>+(M38/H38)*G$38*C$17</f>
        <v>2.0000000000000004E-2</v>
      </c>
      <c r="O38" s="177">
        <f>+'1038 SDHAB Ver.'!N161</f>
        <v>0.1</v>
      </c>
    </row>
    <row r="39" spans="1:15" ht="24" x14ac:dyDescent="0.25">
      <c r="A39" s="1441"/>
      <c r="B39" s="1452"/>
      <c r="C39" s="1455"/>
      <c r="D39" s="1458"/>
      <c r="E39" s="1441"/>
      <c r="F39" s="1444"/>
      <c r="G39" s="1504"/>
      <c r="H39" s="1507"/>
      <c r="I39" s="1500"/>
      <c r="J39" s="1500"/>
      <c r="K39" s="26" t="s">
        <v>862</v>
      </c>
      <c r="L39" s="26" t="s">
        <v>863</v>
      </c>
      <c r="M39" s="20">
        <v>0.1</v>
      </c>
      <c r="N39" s="162">
        <f>+(M39/H38)*G$38*C$17</f>
        <v>2.0000000000000004E-2</v>
      </c>
      <c r="O39" s="170">
        <f>+'1038 SDHAB Ver.'!N164</f>
        <v>0.1</v>
      </c>
    </row>
    <row r="40" spans="1:15" ht="24" x14ac:dyDescent="0.25">
      <c r="A40" s="1441"/>
      <c r="B40" s="1452"/>
      <c r="C40" s="1455"/>
      <c r="D40" s="1458"/>
      <c r="E40" s="1441"/>
      <c r="F40" s="1444"/>
      <c r="G40" s="1504"/>
      <c r="H40" s="1507"/>
      <c r="I40" s="1500"/>
      <c r="J40" s="1500"/>
      <c r="K40" s="26" t="s">
        <v>864</v>
      </c>
      <c r="L40" s="26" t="s">
        <v>865</v>
      </c>
      <c r="M40" s="20">
        <v>0.25</v>
      </c>
      <c r="N40" s="162">
        <f>+(M40/H38)*G$38*C$17</f>
        <v>0.05</v>
      </c>
      <c r="O40" s="170">
        <f>+'1038 SDHAB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+'1038 SDHAB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+'1038 SDHAB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+'1038 SDHAB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+'1038 SDHAB Ver.'!N255</f>
        <v>0</v>
      </c>
    </row>
    <row r="45" spans="1:15" ht="33.75" customHeight="1" thickBot="1" x14ac:dyDescent="0.3">
      <c r="A45" s="1441"/>
      <c r="B45" s="1452"/>
      <c r="C45" s="1455"/>
      <c r="D45" s="1458"/>
      <c r="E45" s="1442"/>
      <c r="F45" s="1445"/>
      <c r="G45" s="1505"/>
      <c r="H45" s="1508"/>
      <c r="I45" s="1501"/>
      <c r="J45" s="1502"/>
      <c r="K45" s="97" t="s">
        <v>800</v>
      </c>
      <c r="L45" s="98">
        <f>+O45/M45</f>
        <v>0.65</v>
      </c>
      <c r="M45" s="99">
        <f>SUM(M38:M44)</f>
        <v>1</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+'1038 SDHAB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+'1038 SDHAB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+'1038 SDHAB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+'1038 SDHAB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+'1038 SDHAB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+'1038 SDHAB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+'1038 SDHAB Ver.'!N184</f>
        <v>0.1</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+'1038 SDHAB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7">
        <f>+'1038 SDHAB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7">
        <f>+'1038 SDHAB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7">
        <f>+'1038 SDHAB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7">
        <f>+'1038 SDHAB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7">
        <f>+'1038 SDHAB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7">
        <f>+'1038 SDHAB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7">
        <f>+'1038 SDHAB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0.13820888888888888</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+'1038 SDHAB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+'1038 SDHAB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+'1038 SDHAB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+'1038 SDHAB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+'1038 SDHAB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+'1038 SDHAB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+'1038 SDHAB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+'1038 SDHAB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+'1038 SDHAB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+'1038 SDHAB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+'1038 SDHAB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+'1038 SDHAB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+'1038 SDHAB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+'1038 SDHAB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+'1038 SDHAB Ver.'!N211</f>
        <v>0</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+'1038 SDHAB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+'1038 SDHAB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+'1038 SDHAB 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0.7</v>
      </c>
      <c r="E85" s="1440" t="s">
        <v>142</v>
      </c>
      <c r="F85" s="1443" t="s">
        <v>938</v>
      </c>
      <c r="G85" s="1503">
        <v>0.4</v>
      </c>
      <c r="H85" s="1503">
        <f>+M88</f>
        <v>0.4</v>
      </c>
      <c r="I85" s="1528">
        <f>+O88</f>
        <v>0.4</v>
      </c>
      <c r="J85" s="1519">
        <f>+I85/G85</f>
        <v>1</v>
      </c>
      <c r="K85" s="28" t="s">
        <v>939</v>
      </c>
      <c r="L85" s="28" t="s">
        <v>940</v>
      </c>
      <c r="M85" s="179">
        <v>0.1</v>
      </c>
      <c r="N85" s="176">
        <f>+M85*C85</f>
        <v>5.000000000000001E-3</v>
      </c>
      <c r="O85" s="177">
        <f>+'1038 SDHAB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+'1038 SDHAB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+'1038 SDHAB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+'1038 SDHAB Ver.'!N262</f>
        <v>0.3</v>
      </c>
    </row>
    <row r="90" spans="1:15" ht="24.75" thickBot="1" x14ac:dyDescent="0.3">
      <c r="A90" s="1442"/>
      <c r="B90" s="1485"/>
      <c r="C90" s="1498"/>
      <c r="D90" s="1491"/>
      <c r="E90" s="184" t="s">
        <v>146</v>
      </c>
      <c r="F90" s="185" t="s">
        <v>949</v>
      </c>
      <c r="G90" s="186">
        <v>0.3</v>
      </c>
      <c r="H90" s="196">
        <f>+M90</f>
        <v>0.3</v>
      </c>
      <c r="I90" s="187">
        <f>+O90</f>
        <v>0</v>
      </c>
      <c r="J90" s="188">
        <f>+I90/H90</f>
        <v>0</v>
      </c>
      <c r="K90" s="191" t="s">
        <v>950</v>
      </c>
      <c r="L90" s="192" t="s">
        <v>951</v>
      </c>
      <c r="M90" s="193">
        <v>0.3</v>
      </c>
      <c r="N90" s="194">
        <f>+M90*C85</f>
        <v>1.4999999999999999E-2</v>
      </c>
      <c r="O90" s="197">
        <f>+'1038 SDHAB Ver.'!N264</f>
        <v>0</v>
      </c>
    </row>
    <row r="91" spans="1:15" x14ac:dyDescent="0.25">
      <c r="C91" s="199"/>
      <c r="D91" s="200">
        <f>+(C2*D2)+(C17*D17)+(C63*D63)+(C85*D85)</f>
        <v>0.54457088888888894</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tabColor theme="0"/>
  </sheetPr>
  <dimension ref="A1:P274"/>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6.42578125" style="11" customWidth="1"/>
    <col min="10" max="10" width="11.28515625" style="2" customWidth="1"/>
    <col min="11" max="11" width="17.7109375" style="10" customWidth="1"/>
    <col min="12" max="12" width="14.140625" style="3" customWidth="1"/>
    <col min="13" max="13" width="18" style="11" customWidth="1"/>
    <col min="14" max="14" width="21"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4085</v>
      </c>
      <c r="G2" s="1544"/>
      <c r="H2" s="1544"/>
      <c r="I2" s="1544"/>
      <c r="J2" s="1544"/>
      <c r="K2" s="1544"/>
      <c r="L2" s="1543"/>
      <c r="M2" s="1543"/>
      <c r="N2" s="1543"/>
      <c r="O2" s="1543"/>
    </row>
    <row r="3" spans="1:15" s="24" customFormat="1" ht="18.75" customHeight="1" x14ac:dyDescent="0.25">
      <c r="A3" s="1541" t="s">
        <v>101</v>
      </c>
      <c r="B3" s="1541"/>
      <c r="C3" s="1541"/>
      <c r="D3" s="1541"/>
      <c r="E3" s="1541"/>
      <c r="F3" s="1544">
        <v>1039</v>
      </c>
      <c r="G3" s="1544"/>
      <c r="H3" s="1544"/>
      <c r="I3" s="1544"/>
      <c r="J3" s="1544"/>
      <c r="K3" s="1544"/>
      <c r="L3" s="1543"/>
      <c r="M3" s="1543"/>
      <c r="N3" s="1543"/>
      <c r="O3" s="1543"/>
    </row>
    <row r="4" spans="1:15" s="24" customFormat="1" ht="18.75" customHeight="1" x14ac:dyDescent="0.25">
      <c r="A4" s="1541" t="s">
        <v>102</v>
      </c>
      <c r="B4" s="1541"/>
      <c r="C4" s="1541"/>
      <c r="D4" s="1541"/>
      <c r="E4" s="1541"/>
      <c r="F4" s="1544" t="s">
        <v>4086</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02" x14ac:dyDescent="0.25">
      <c r="A7" s="82">
        <v>1</v>
      </c>
      <c r="B7" s="133" t="s">
        <v>120</v>
      </c>
      <c r="C7" s="133" t="s">
        <v>121</v>
      </c>
      <c r="D7" s="133" t="s">
        <v>122</v>
      </c>
      <c r="E7" s="122">
        <v>1</v>
      </c>
      <c r="F7" s="125" t="s">
        <v>123</v>
      </c>
      <c r="G7" s="1404">
        <v>1</v>
      </c>
      <c r="H7" s="1406">
        <v>0.4</v>
      </c>
      <c r="I7" s="133" t="s">
        <v>124</v>
      </c>
      <c r="J7" s="222" t="s">
        <v>125</v>
      </c>
      <c r="K7" s="63" t="s">
        <v>129</v>
      </c>
      <c r="L7" s="273" t="s">
        <v>125</v>
      </c>
      <c r="M7" s="218" t="s">
        <v>129</v>
      </c>
      <c r="N7" s="1602">
        <v>0.4</v>
      </c>
      <c r="O7" s="32" t="s">
        <v>4087</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434</v>
      </c>
      <c r="L8" s="273" t="s">
        <v>125</v>
      </c>
      <c r="M8" s="218" t="s">
        <v>129</v>
      </c>
      <c r="N8" s="1603"/>
      <c r="O8" s="225" t="s">
        <v>4088</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126</v>
      </c>
      <c r="L9" s="273" t="s">
        <v>125</v>
      </c>
      <c r="M9" s="218" t="s">
        <v>126</v>
      </c>
      <c r="N9" s="31">
        <v>0</v>
      </c>
      <c r="O9" s="32" t="s">
        <v>4089</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73" t="s">
        <v>125</v>
      </c>
      <c r="M10" s="218" t="s">
        <v>135</v>
      </c>
      <c r="N10" s="31">
        <v>0</v>
      </c>
      <c r="O10" s="32"/>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434</v>
      </c>
      <c r="L11" s="273" t="s">
        <v>125</v>
      </c>
      <c r="M11" s="218" t="s">
        <v>129</v>
      </c>
      <c r="N11" s="1611">
        <v>0</v>
      </c>
      <c r="O11" s="32" t="s">
        <v>4090</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434</v>
      </c>
      <c r="L12" s="273" t="s">
        <v>125</v>
      </c>
      <c r="M12" s="218" t="s">
        <v>126</v>
      </c>
      <c r="N12" s="1612"/>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73" t="s">
        <v>125</v>
      </c>
      <c r="M13" s="218" t="s">
        <v>126</v>
      </c>
      <c r="N13" s="31">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73" t="s">
        <v>125</v>
      </c>
      <c r="M14" s="218" t="s">
        <v>129</v>
      </c>
      <c r="N14" s="31">
        <v>0</v>
      </c>
      <c r="O14" s="225" t="s">
        <v>4091</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73" t="s">
        <v>125</v>
      </c>
      <c r="M15" s="218" t="s">
        <v>129</v>
      </c>
      <c r="N15" s="31">
        <v>0</v>
      </c>
      <c r="O15" s="225" t="s">
        <v>4092</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73" t="s">
        <v>125</v>
      </c>
      <c r="M16" s="218" t="s">
        <v>126</v>
      </c>
      <c r="N16" s="31">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73" t="s">
        <v>125</v>
      </c>
      <c r="M17" s="218" t="s">
        <v>135</v>
      </c>
      <c r="N17" s="361">
        <v>0.05</v>
      </c>
      <c r="O17" s="32"/>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73" t="s">
        <v>125</v>
      </c>
      <c r="M18" s="218" t="s">
        <v>129</v>
      </c>
      <c r="N18" s="31">
        <v>0</v>
      </c>
      <c r="O18" s="32" t="s">
        <v>4093</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73" t="s">
        <v>125</v>
      </c>
      <c r="M19" s="218" t="s">
        <v>126</v>
      </c>
      <c r="N19" s="31">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73" t="s">
        <v>125</v>
      </c>
      <c r="M20" s="363">
        <v>2</v>
      </c>
      <c r="N20" s="361">
        <v>0.15</v>
      </c>
      <c r="O20" s="225" t="s">
        <v>4094</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126</v>
      </c>
      <c r="L21" s="393" t="s">
        <v>129</v>
      </c>
      <c r="M21" s="218" t="s">
        <v>129</v>
      </c>
      <c r="N21" s="361">
        <v>0.1</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434</v>
      </c>
      <c r="L22" s="273" t="s">
        <v>125</v>
      </c>
      <c r="M22" s="218" t="s">
        <v>4095</v>
      </c>
      <c r="N22" s="31">
        <v>0</v>
      </c>
      <c r="O22" s="225" t="s">
        <v>4096</v>
      </c>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73" t="s">
        <v>125</v>
      </c>
      <c r="M23" s="218" t="s">
        <v>129</v>
      </c>
      <c r="N23" s="31">
        <v>0</v>
      </c>
      <c r="O23" s="225"/>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129</v>
      </c>
      <c r="L24" s="273" t="s">
        <v>125</v>
      </c>
      <c r="M24" s="218" t="s">
        <v>129</v>
      </c>
      <c r="N24" s="31">
        <v>0</v>
      </c>
      <c r="O24" s="32" t="s">
        <v>4097</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63" t="s">
        <v>434</v>
      </c>
      <c r="L25" s="273" t="s">
        <v>125</v>
      </c>
      <c r="M25" s="218" t="s">
        <v>129</v>
      </c>
      <c r="N25" s="47">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434</v>
      </c>
      <c r="L26" s="273" t="s">
        <v>125</v>
      </c>
      <c r="M26" s="218" t="s">
        <v>126</v>
      </c>
      <c r="N26" s="31">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434</v>
      </c>
      <c r="L27" s="273" t="s">
        <v>125</v>
      </c>
      <c r="M27" s="218" t="s">
        <v>129</v>
      </c>
      <c r="N27" s="31">
        <v>0</v>
      </c>
      <c r="O27" s="225" t="s">
        <v>4098</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434</v>
      </c>
      <c r="L28" s="273" t="s">
        <v>125</v>
      </c>
      <c r="M28" s="218" t="s">
        <v>129</v>
      </c>
      <c r="N28" s="31">
        <v>0</v>
      </c>
      <c r="O28" s="225" t="s">
        <v>4098</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434</v>
      </c>
      <c r="L29" s="273" t="s">
        <v>125</v>
      </c>
      <c r="M29" s="218" t="s">
        <v>129</v>
      </c>
      <c r="N29" s="31">
        <v>0</v>
      </c>
      <c r="O29" s="225" t="s">
        <v>4098</v>
      </c>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434</v>
      </c>
      <c r="L30" s="273" t="s">
        <v>125</v>
      </c>
      <c r="M30" s="218" t="s">
        <v>129</v>
      </c>
      <c r="N30" s="31">
        <v>0</v>
      </c>
      <c r="O30" s="225" t="s">
        <v>4098</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434</v>
      </c>
      <c r="L31" s="273" t="s">
        <v>125</v>
      </c>
      <c r="M31" s="218" t="s">
        <v>126</v>
      </c>
      <c r="N31" s="31">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73" t="s">
        <v>125</v>
      </c>
      <c r="M32" s="218" t="s">
        <v>129</v>
      </c>
      <c r="N32" s="31">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73" t="s">
        <v>125</v>
      </c>
      <c r="M33" s="218" t="s">
        <v>129</v>
      </c>
      <c r="N33" s="31">
        <v>0</v>
      </c>
      <c r="O33" s="225" t="s">
        <v>4098</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434</v>
      </c>
      <c r="L34" s="273" t="s">
        <v>125</v>
      </c>
      <c r="M34" s="371" t="s">
        <v>129</v>
      </c>
      <c r="N34" s="31">
        <v>0</v>
      </c>
      <c r="O34" s="225" t="s">
        <v>4099</v>
      </c>
    </row>
    <row r="35" spans="1:15" s="4" customFormat="1" ht="60" x14ac:dyDescent="0.25">
      <c r="A35" s="82">
        <v>29</v>
      </c>
      <c r="B35" s="133" t="s">
        <v>120</v>
      </c>
      <c r="C35" s="133" t="s">
        <v>161</v>
      </c>
      <c r="D35" s="133" t="s">
        <v>149</v>
      </c>
      <c r="E35" s="122">
        <v>7</v>
      </c>
      <c r="F35" s="125" t="s">
        <v>205</v>
      </c>
      <c r="G35" s="140" t="s">
        <v>125</v>
      </c>
      <c r="H35" s="138" t="s">
        <v>125</v>
      </c>
      <c r="I35" s="133" t="s">
        <v>177</v>
      </c>
      <c r="J35" s="222" t="s">
        <v>125</v>
      </c>
      <c r="K35" s="63" t="s">
        <v>434</v>
      </c>
      <c r="L35" s="273" t="s">
        <v>125</v>
      </c>
      <c r="M35" s="218" t="s">
        <v>129</v>
      </c>
      <c r="N35" s="31">
        <v>0</v>
      </c>
      <c r="O35" s="307" t="s">
        <v>4100</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434</v>
      </c>
      <c r="L36" s="393" t="s">
        <v>129</v>
      </c>
      <c r="M36" s="218" t="s">
        <v>129</v>
      </c>
      <c r="N36" s="361">
        <v>0.2</v>
      </c>
      <c r="O36" s="225" t="s">
        <v>4101</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63" t="s">
        <v>434</v>
      </c>
      <c r="L37" s="393" t="s">
        <v>129</v>
      </c>
      <c r="M37" s="218" t="s">
        <v>129</v>
      </c>
      <c r="N37" s="355">
        <v>0</v>
      </c>
      <c r="O37" s="225" t="s">
        <v>4102</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393" t="s">
        <v>135</v>
      </c>
      <c r="M38" s="218" t="s">
        <v>135</v>
      </c>
      <c r="N38" s="361">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434</v>
      </c>
      <c r="L39" s="393" t="s">
        <v>129</v>
      </c>
      <c r="M39" s="218" t="s">
        <v>129</v>
      </c>
      <c r="N39" s="31">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434</v>
      </c>
      <c r="L40" s="393" t="s">
        <v>129</v>
      </c>
      <c r="M40" s="218" t="s">
        <v>129</v>
      </c>
      <c r="N40" s="31">
        <v>0</v>
      </c>
      <c r="O40" s="225" t="s">
        <v>4103</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63" t="s">
        <v>434</v>
      </c>
      <c r="L41" s="393" t="s">
        <v>126</v>
      </c>
      <c r="M41" s="218" t="s">
        <v>126</v>
      </c>
      <c r="N41" s="31">
        <v>0</v>
      </c>
      <c r="O41" s="225" t="s">
        <v>4104</v>
      </c>
    </row>
    <row r="42" spans="1:15" s="4" customFormat="1" ht="112.5" x14ac:dyDescent="0.25">
      <c r="A42" s="82">
        <v>36</v>
      </c>
      <c r="B42" s="133" t="s">
        <v>120</v>
      </c>
      <c r="C42" s="133" t="s">
        <v>161</v>
      </c>
      <c r="D42" s="133" t="s">
        <v>149</v>
      </c>
      <c r="E42" s="122" t="s">
        <v>221</v>
      </c>
      <c r="F42" s="125" t="s">
        <v>222</v>
      </c>
      <c r="G42" s="1405"/>
      <c r="H42" s="138" t="s">
        <v>125</v>
      </c>
      <c r="I42" s="133" t="s">
        <v>166</v>
      </c>
      <c r="J42" s="222" t="s">
        <v>223</v>
      </c>
      <c r="K42" s="45" t="s">
        <v>434</v>
      </c>
      <c r="L42" s="541" t="s">
        <v>4105</v>
      </c>
      <c r="M42" s="371" t="s">
        <v>958</v>
      </c>
      <c r="N42" s="31">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27</v>
      </c>
      <c r="L43" s="542">
        <v>43</v>
      </c>
      <c r="M43" s="363">
        <v>43</v>
      </c>
      <c r="N43" s="370">
        <v>0.3</v>
      </c>
      <c r="O43" s="225"/>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544" t="s">
        <v>135</v>
      </c>
      <c r="M44" s="371" t="s">
        <v>135</v>
      </c>
      <c r="N44" s="31">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544" t="s">
        <v>129</v>
      </c>
      <c r="M45" s="371" t="s">
        <v>129</v>
      </c>
      <c r="N45" s="31">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544" t="s">
        <v>129</v>
      </c>
      <c r="M46" s="371" t="s">
        <v>129</v>
      </c>
      <c r="N46" s="31">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126</v>
      </c>
      <c r="L47" s="544" t="s">
        <v>126</v>
      </c>
      <c r="M47" s="371" t="s">
        <v>126</v>
      </c>
      <c r="N47" s="31">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126</v>
      </c>
      <c r="L48" s="544" t="s">
        <v>129</v>
      </c>
      <c r="M48" s="371" t="s">
        <v>129</v>
      </c>
      <c r="N48" s="31">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434</v>
      </c>
      <c r="L49" s="544" t="s">
        <v>126</v>
      </c>
      <c r="M49" s="371" t="s">
        <v>126</v>
      </c>
      <c r="N49" s="31">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434</v>
      </c>
      <c r="L50" s="544" t="s">
        <v>126</v>
      </c>
      <c r="M50" s="371" t="s">
        <v>126</v>
      </c>
      <c r="N50" s="31">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126</v>
      </c>
      <c r="L51" s="544" t="s">
        <v>126</v>
      </c>
      <c r="M51" s="371" t="s">
        <v>126</v>
      </c>
      <c r="N51" s="31">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126</v>
      </c>
      <c r="L52" s="544" t="s">
        <v>129</v>
      </c>
      <c r="M52" s="371" t="s">
        <v>129</v>
      </c>
      <c r="N52" s="31">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126</v>
      </c>
      <c r="L53" s="544" t="s">
        <v>129</v>
      </c>
      <c r="M53" s="371" t="s">
        <v>129</v>
      </c>
      <c r="N53" s="31">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434</v>
      </c>
      <c r="L54" s="544" t="s">
        <v>129</v>
      </c>
      <c r="M54" s="371" t="s">
        <v>129</v>
      </c>
      <c r="N54" s="31">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434</v>
      </c>
      <c r="L55" s="544" t="s">
        <v>126</v>
      </c>
      <c r="M55" s="371" t="s">
        <v>126</v>
      </c>
      <c r="N55" s="31">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541" t="s">
        <v>4106</v>
      </c>
      <c r="M56" s="662" t="s">
        <v>4106</v>
      </c>
      <c r="N56" s="31">
        <v>0</v>
      </c>
      <c r="O56" s="225"/>
    </row>
    <row r="57" spans="1:15" s="4" customFormat="1" ht="242.25" x14ac:dyDescent="0.25">
      <c r="A57" s="82">
        <v>51</v>
      </c>
      <c r="B57" s="133" t="s">
        <v>120</v>
      </c>
      <c r="C57" s="133" t="s">
        <v>268</v>
      </c>
      <c r="D57" s="133" t="s">
        <v>149</v>
      </c>
      <c r="E57" s="122">
        <v>12</v>
      </c>
      <c r="F57" s="125" t="s">
        <v>269</v>
      </c>
      <c r="G57" s="140">
        <v>9</v>
      </c>
      <c r="H57" s="139">
        <v>0.1</v>
      </c>
      <c r="I57" s="133" t="s">
        <v>124</v>
      </c>
      <c r="J57" s="222">
        <v>6</v>
      </c>
      <c r="K57" s="63" t="s">
        <v>129</v>
      </c>
      <c r="L57" s="393" t="s">
        <v>129</v>
      </c>
      <c r="M57" s="218" t="s">
        <v>129</v>
      </c>
      <c r="N57" s="370">
        <v>0.1</v>
      </c>
      <c r="O57" s="225" t="s">
        <v>4107</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57" t="s">
        <v>4108</v>
      </c>
      <c r="L58" s="273" t="s">
        <v>125</v>
      </c>
      <c r="M58" s="218" t="s">
        <v>4095</v>
      </c>
      <c r="N58" s="31">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63" t="s">
        <v>129</v>
      </c>
      <c r="L59" s="273" t="s">
        <v>125</v>
      </c>
      <c r="M59" s="218" t="s">
        <v>129</v>
      </c>
      <c r="N59" s="370">
        <v>0.1</v>
      </c>
      <c r="O59" s="225" t="s">
        <v>4109</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1</v>
      </c>
      <c r="L60" s="546">
        <v>1</v>
      </c>
      <c r="M60" s="375">
        <v>1</v>
      </c>
      <c r="N60" s="31">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75">
        <v>0.76</v>
      </c>
      <c r="L61" s="546">
        <v>0.85</v>
      </c>
      <c r="M61" s="375">
        <v>0.85</v>
      </c>
      <c r="N61" s="376">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4110</v>
      </c>
      <c r="L62" s="273" t="s">
        <v>125</v>
      </c>
      <c r="M62" s="225" t="s">
        <v>4111</v>
      </c>
      <c r="N62" s="31">
        <v>0</v>
      </c>
      <c r="O62" s="225" t="s">
        <v>4111</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393" t="s">
        <v>129</v>
      </c>
      <c r="M63" s="218" t="s">
        <v>129</v>
      </c>
      <c r="N63" s="370">
        <v>0.3</v>
      </c>
      <c r="O63" s="225"/>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4112</v>
      </c>
      <c r="L64" s="273" t="s">
        <v>125</v>
      </c>
      <c r="M64" s="371" t="s">
        <v>4113</v>
      </c>
      <c r="N64" s="31">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393" t="s">
        <v>129</v>
      </c>
      <c r="M65" s="218" t="s">
        <v>129</v>
      </c>
      <c r="N65" s="370">
        <v>0.1</v>
      </c>
      <c r="O65" s="225"/>
    </row>
    <row r="66" spans="1:15" s="4" customFormat="1" ht="60" x14ac:dyDescent="0.25">
      <c r="A66" s="82">
        <v>60</v>
      </c>
      <c r="B66" s="133" t="s">
        <v>293</v>
      </c>
      <c r="C66" s="133" t="s">
        <v>294</v>
      </c>
      <c r="D66" s="133" t="s">
        <v>295</v>
      </c>
      <c r="E66" s="122">
        <v>19</v>
      </c>
      <c r="F66" s="125" t="s">
        <v>298</v>
      </c>
      <c r="G66" s="140">
        <v>14</v>
      </c>
      <c r="H66" s="139">
        <v>0.05</v>
      </c>
      <c r="I66" s="133" t="s">
        <v>177</v>
      </c>
      <c r="J66" s="222" t="s">
        <v>125</v>
      </c>
      <c r="K66" s="63" t="s">
        <v>129</v>
      </c>
      <c r="L66" s="273" t="s">
        <v>125</v>
      </c>
      <c r="M66" s="218" t="s">
        <v>129</v>
      </c>
      <c r="N66" s="370">
        <v>0.05</v>
      </c>
      <c r="O66" s="282" t="s">
        <v>4114</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9</v>
      </c>
      <c r="L67" s="542">
        <v>10</v>
      </c>
      <c r="M67" s="363">
        <v>10</v>
      </c>
      <c r="N67" s="31">
        <v>0</v>
      </c>
      <c r="O67" s="225"/>
    </row>
    <row r="68" spans="1:15" s="4" customFormat="1" ht="153" x14ac:dyDescent="0.25">
      <c r="A68" s="82">
        <v>62</v>
      </c>
      <c r="B68" s="133" t="s">
        <v>293</v>
      </c>
      <c r="C68" s="133" t="s">
        <v>294</v>
      </c>
      <c r="D68" s="133" t="s">
        <v>300</v>
      </c>
      <c r="E68" s="122">
        <v>21</v>
      </c>
      <c r="F68" s="125" t="s">
        <v>302</v>
      </c>
      <c r="G68" s="140">
        <v>15</v>
      </c>
      <c r="H68" s="139">
        <v>0.85</v>
      </c>
      <c r="I68" s="133" t="s">
        <v>159</v>
      </c>
      <c r="J68" s="222">
        <v>13</v>
      </c>
      <c r="K68" s="45">
        <v>5</v>
      </c>
      <c r="L68" s="556" t="s">
        <v>4115</v>
      </c>
      <c r="M68" s="363">
        <v>10</v>
      </c>
      <c r="N68" s="370">
        <v>0.85</v>
      </c>
      <c r="O68" s="225" t="s">
        <v>4116</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393" t="s">
        <v>129</v>
      </c>
      <c r="M69" s="218" t="s">
        <v>129</v>
      </c>
      <c r="N69" s="370">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4117</v>
      </c>
      <c r="L70" s="273" t="s">
        <v>125</v>
      </c>
      <c r="M70" s="57" t="s">
        <v>4117</v>
      </c>
      <c r="N70" s="31">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73" t="s">
        <v>125</v>
      </c>
      <c r="M71" s="218" t="s">
        <v>129</v>
      </c>
      <c r="N71" s="370">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4118</v>
      </c>
      <c r="L72" s="273" t="s">
        <v>125</v>
      </c>
      <c r="M72" s="48" t="s">
        <v>4118</v>
      </c>
      <c r="N72" s="31">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73" t="s">
        <v>125</v>
      </c>
      <c r="M73" s="218" t="s">
        <v>129</v>
      </c>
      <c r="N73" s="370">
        <v>0.05</v>
      </c>
      <c r="O73" s="225" t="s">
        <v>4119</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4</v>
      </c>
      <c r="L74" s="542">
        <v>2</v>
      </c>
      <c r="M74" s="363">
        <v>2</v>
      </c>
      <c r="N74" s="31">
        <v>0</v>
      </c>
      <c r="O74" s="225"/>
    </row>
    <row r="75" spans="1:15" s="4" customFormat="1" ht="114.75" x14ac:dyDescent="0.25">
      <c r="A75" s="82">
        <v>69</v>
      </c>
      <c r="B75" s="133" t="s">
        <v>293</v>
      </c>
      <c r="C75" s="133" t="s">
        <v>304</v>
      </c>
      <c r="D75" s="133" t="s">
        <v>295</v>
      </c>
      <c r="E75" s="122">
        <v>26</v>
      </c>
      <c r="F75" s="125" t="s">
        <v>318</v>
      </c>
      <c r="G75" s="140" t="s">
        <v>125</v>
      </c>
      <c r="H75" s="138" t="s">
        <v>125</v>
      </c>
      <c r="I75" s="133" t="s">
        <v>159</v>
      </c>
      <c r="J75" s="222">
        <v>15</v>
      </c>
      <c r="K75" s="45">
        <v>1</v>
      </c>
      <c r="L75" s="542" t="s">
        <v>958</v>
      </c>
      <c r="M75" s="363">
        <v>0</v>
      </c>
      <c r="N75" s="31">
        <v>0</v>
      </c>
      <c r="O75" s="32" t="s">
        <v>4120</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672</v>
      </c>
      <c r="L76" s="542">
        <v>544</v>
      </c>
      <c r="M76" s="380">
        <v>544</v>
      </c>
      <c r="N76" s="31">
        <v>0</v>
      </c>
      <c r="O76" s="225" t="s">
        <v>4121</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4609</v>
      </c>
      <c r="L77" s="542">
        <v>14576</v>
      </c>
      <c r="M77" s="363">
        <v>14576</v>
      </c>
      <c r="N77" s="31">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879</v>
      </c>
      <c r="L78" s="549">
        <v>66.05</v>
      </c>
      <c r="M78" s="380">
        <v>66.05</v>
      </c>
      <c r="N78" s="31">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5">
        <v>0</v>
      </c>
      <c r="L79" s="542">
        <v>0</v>
      </c>
      <c r="M79" s="381">
        <v>0</v>
      </c>
      <c r="N79" s="31">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0</v>
      </c>
      <c r="L80" s="542">
        <v>0</v>
      </c>
      <c r="M80" s="363">
        <v>0</v>
      </c>
      <c r="N80" s="31">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542">
        <v>0</v>
      </c>
      <c r="M81" s="550">
        <v>0</v>
      </c>
      <c r="N81" s="31">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4122</v>
      </c>
      <c r="L82" s="544" t="s">
        <v>4123</v>
      </c>
      <c r="M82" s="371" t="s">
        <v>4122</v>
      </c>
      <c r="N82" s="31">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5">
        <v>0.3</v>
      </c>
      <c r="L83" s="551">
        <v>0.27</v>
      </c>
      <c r="M83" s="289">
        <v>0.27</v>
      </c>
      <c r="N83" s="31">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4124</v>
      </c>
      <c r="L84" s="544" t="s">
        <v>4124</v>
      </c>
      <c r="M84" s="371" t="s">
        <v>4124</v>
      </c>
      <c r="N84" s="31">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5">
        <v>0.4</v>
      </c>
      <c r="L85" s="551">
        <v>0.35</v>
      </c>
      <c r="M85" s="498">
        <v>0.35</v>
      </c>
      <c r="N85" s="31">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551" t="s">
        <v>135</v>
      </c>
      <c r="M86" s="289" t="s">
        <v>135</v>
      </c>
      <c r="N86" s="31">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129</v>
      </c>
      <c r="L87" s="399" t="s">
        <v>126</v>
      </c>
      <c r="M87" s="386" t="s">
        <v>126</v>
      </c>
      <c r="N87" s="31">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129</v>
      </c>
      <c r="L88" s="399" t="s">
        <v>126</v>
      </c>
      <c r="M88" s="386" t="s">
        <v>126</v>
      </c>
      <c r="N88" s="31">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126</v>
      </c>
      <c r="L89" s="399" t="s">
        <v>129</v>
      </c>
      <c r="M89" s="386" t="s">
        <v>129</v>
      </c>
      <c r="N89" s="31">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399" t="s">
        <v>126</v>
      </c>
      <c r="M90" s="386" t="s">
        <v>126</v>
      </c>
      <c r="N90" s="31">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399" t="s">
        <v>126</v>
      </c>
      <c r="M91" s="386" t="s">
        <v>126</v>
      </c>
      <c r="N91" s="31">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129</v>
      </c>
      <c r="L92" s="399" t="s">
        <v>126</v>
      </c>
      <c r="M92" s="386" t="s">
        <v>126</v>
      </c>
      <c r="N92" s="31">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393" t="s">
        <v>135</v>
      </c>
      <c r="M93" s="218" t="s">
        <v>135</v>
      </c>
      <c r="N93" s="31">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434</v>
      </c>
      <c r="L94" s="399" t="s">
        <v>129</v>
      </c>
      <c r="M94" s="386" t="s">
        <v>129</v>
      </c>
      <c r="N94" s="31">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434</v>
      </c>
      <c r="L95" s="399" t="s">
        <v>126</v>
      </c>
      <c r="M95" s="386" t="s">
        <v>126</v>
      </c>
      <c r="N95" s="31">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434</v>
      </c>
      <c r="L96" s="399" t="s">
        <v>126</v>
      </c>
      <c r="M96" s="386" t="s">
        <v>126</v>
      </c>
      <c r="N96" s="31">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434</v>
      </c>
      <c r="L97" s="399" t="s">
        <v>126</v>
      </c>
      <c r="M97" s="386" t="s">
        <v>126</v>
      </c>
      <c r="N97" s="31">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399" t="s">
        <v>129</v>
      </c>
      <c r="M98" s="386" t="s">
        <v>129</v>
      </c>
      <c r="N98" s="31">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126</v>
      </c>
      <c r="L99" s="393" t="s">
        <v>126</v>
      </c>
      <c r="M99" s="218" t="s">
        <v>126</v>
      </c>
      <c r="N99" s="31">
        <v>0</v>
      </c>
      <c r="O99" s="225"/>
    </row>
    <row r="100" spans="1:15" s="4" customFormat="1" ht="63.75" x14ac:dyDescent="0.25">
      <c r="A100" s="82">
        <v>94</v>
      </c>
      <c r="B100" s="133" t="s">
        <v>293</v>
      </c>
      <c r="C100" s="133" t="s">
        <v>304</v>
      </c>
      <c r="D100" s="133" t="s">
        <v>330</v>
      </c>
      <c r="E100" s="122" t="s">
        <v>395</v>
      </c>
      <c r="F100" s="125" t="s">
        <v>396</v>
      </c>
      <c r="G100" s="140">
        <v>19</v>
      </c>
      <c r="H100" s="138" t="s">
        <v>397</v>
      </c>
      <c r="I100" s="133" t="s">
        <v>177</v>
      </c>
      <c r="J100" s="222" t="s">
        <v>125</v>
      </c>
      <c r="K100" s="63" t="s">
        <v>126</v>
      </c>
      <c r="L100" s="552" t="s">
        <v>125</v>
      </c>
      <c r="M100" s="386" t="s">
        <v>126</v>
      </c>
      <c r="N100" s="361">
        <v>0</v>
      </c>
      <c r="O100" s="225" t="s">
        <v>4125</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399" t="s">
        <v>126</v>
      </c>
      <c r="M101" s="386" t="s">
        <v>126</v>
      </c>
      <c r="N101" s="31">
        <v>0</v>
      </c>
      <c r="O101" s="32" t="s">
        <v>4126</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551" t="s">
        <v>135</v>
      </c>
      <c r="M102" s="218" t="s">
        <v>135</v>
      </c>
      <c r="N102" s="361">
        <v>0</v>
      </c>
      <c r="O102" s="225" t="s">
        <v>4127</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434</v>
      </c>
      <c r="L103" s="399" t="s">
        <v>434</v>
      </c>
      <c r="M103" s="386" t="s">
        <v>434</v>
      </c>
      <c r="N103" s="31">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434</v>
      </c>
      <c r="L104" s="399" t="s">
        <v>434</v>
      </c>
      <c r="M104" s="386" t="s">
        <v>434</v>
      </c>
      <c r="N104" s="31">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434</v>
      </c>
      <c r="L105" s="399" t="s">
        <v>434</v>
      </c>
      <c r="M105" s="386" t="s">
        <v>434</v>
      </c>
      <c r="N105" s="31">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434</v>
      </c>
      <c r="L106" s="399" t="s">
        <v>434</v>
      </c>
      <c r="M106" s="386" t="s">
        <v>434</v>
      </c>
      <c r="N106" s="31">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434</v>
      </c>
      <c r="L107" s="399" t="s">
        <v>434</v>
      </c>
      <c r="M107" s="386" t="s">
        <v>434</v>
      </c>
      <c r="N107" s="31">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434</v>
      </c>
      <c r="L108" s="399" t="s">
        <v>434</v>
      </c>
      <c r="M108" s="386" t="s">
        <v>434</v>
      </c>
      <c r="N108" s="31">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434</v>
      </c>
      <c r="L109" s="399" t="s">
        <v>434</v>
      </c>
      <c r="M109" s="386" t="s">
        <v>434</v>
      </c>
      <c r="N109" s="31">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434</v>
      </c>
      <c r="L110" s="399" t="s">
        <v>434</v>
      </c>
      <c r="M110" s="386" t="s">
        <v>434</v>
      </c>
      <c r="N110" s="31">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434</v>
      </c>
      <c r="L111" s="399" t="s">
        <v>434</v>
      </c>
      <c r="M111" s="386" t="s">
        <v>434</v>
      </c>
      <c r="N111" s="31">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434</v>
      </c>
      <c r="L112" s="399" t="s">
        <v>434</v>
      </c>
      <c r="M112" s="386" t="s">
        <v>434</v>
      </c>
      <c r="N112" s="31">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399" t="s">
        <v>434</v>
      </c>
      <c r="M113" s="386" t="s">
        <v>434</v>
      </c>
      <c r="N113" s="31">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396" t="s">
        <v>434</v>
      </c>
      <c r="M114" s="388" t="s">
        <v>126</v>
      </c>
      <c r="N114" s="31">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73" t="s">
        <v>125</v>
      </c>
      <c r="M115" s="553" t="s">
        <v>407</v>
      </c>
      <c r="N115" s="31">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544">
        <v>2</v>
      </c>
      <c r="M116" s="371">
        <v>2</v>
      </c>
      <c r="N116" s="31">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407</v>
      </c>
      <c r="L117" s="544" t="s">
        <v>434</v>
      </c>
      <c r="M117" s="371" t="s">
        <v>407</v>
      </c>
      <c r="N117" s="31">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407</v>
      </c>
      <c r="L118" s="544" t="s">
        <v>434</v>
      </c>
      <c r="M118" s="371" t="s">
        <v>407</v>
      </c>
      <c r="N118" s="31">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407</v>
      </c>
      <c r="L119" s="544" t="s">
        <v>434</v>
      </c>
      <c r="M119" s="371" t="s">
        <v>407</v>
      </c>
      <c r="N119" s="31">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96" t="s">
        <v>135</v>
      </c>
      <c r="M120" s="371" t="s">
        <v>135</v>
      </c>
      <c r="N120" s="31">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544" t="s">
        <v>129</v>
      </c>
      <c r="M121" s="371" t="s">
        <v>407</v>
      </c>
      <c r="N121" s="31">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544" t="s">
        <v>129</v>
      </c>
      <c r="M122" s="371" t="s">
        <v>407</v>
      </c>
      <c r="N122" s="31">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544" t="s">
        <v>129</v>
      </c>
      <c r="M123" s="371" t="s">
        <v>407</v>
      </c>
      <c r="N123" s="31">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544" t="s">
        <v>126</v>
      </c>
      <c r="M124" s="371" t="s">
        <v>407</v>
      </c>
      <c r="N124" s="31">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544" t="s">
        <v>126</v>
      </c>
      <c r="M125" s="371" t="s">
        <v>407</v>
      </c>
      <c r="N125" s="31">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544" t="s">
        <v>126</v>
      </c>
      <c r="M126" s="371" t="s">
        <v>407</v>
      </c>
      <c r="N126" s="31">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544" t="s">
        <v>126</v>
      </c>
      <c r="M127" s="371" t="s">
        <v>407</v>
      </c>
      <c r="N127" s="31">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544" t="s">
        <v>126</v>
      </c>
      <c r="M128" s="371" t="s">
        <v>407</v>
      </c>
      <c r="N128" s="31">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397" t="s">
        <v>129</v>
      </c>
      <c r="M129" s="390" t="s">
        <v>129</v>
      </c>
      <c r="N129" s="749">
        <v>0.1</v>
      </c>
      <c r="O129" s="225" t="s">
        <v>4128</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9</v>
      </c>
      <c r="L130" s="554">
        <v>9</v>
      </c>
      <c r="M130" s="391">
        <v>10</v>
      </c>
      <c r="N130" s="392">
        <v>0.6</v>
      </c>
      <c r="O130" s="225" t="s">
        <v>4129</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5">
        <v>0</v>
      </c>
      <c r="L131" s="542">
        <v>0</v>
      </c>
      <c r="M131" s="381">
        <v>0</v>
      </c>
      <c r="N131" s="392">
        <v>0</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0</v>
      </c>
      <c r="L132" s="542">
        <v>0</v>
      </c>
      <c r="M132" s="363">
        <v>0</v>
      </c>
      <c r="N132" s="31">
        <v>0</v>
      </c>
      <c r="O132" s="225" t="s">
        <v>4130</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555">
        <v>0</v>
      </c>
      <c r="M133" s="381">
        <v>0</v>
      </c>
      <c r="N133" s="31">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396" t="s">
        <v>135</v>
      </c>
      <c r="M134" s="218" t="s">
        <v>126</v>
      </c>
      <c r="N134" s="361">
        <v>0</v>
      </c>
      <c r="O134" s="225" t="s">
        <v>4131</v>
      </c>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63" t="s">
        <v>126</v>
      </c>
      <c r="L135" s="393" t="s">
        <v>126</v>
      </c>
      <c r="M135" s="142" t="s">
        <v>434</v>
      </c>
      <c r="N135" s="31">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63" t="s">
        <v>126</v>
      </c>
      <c r="L136" s="393" t="s">
        <v>126</v>
      </c>
      <c r="M136" s="142" t="s">
        <v>434</v>
      </c>
      <c r="N136" s="31">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63" t="s">
        <v>126</v>
      </c>
      <c r="L137" s="393" t="s">
        <v>126</v>
      </c>
      <c r="M137" s="142" t="s">
        <v>434</v>
      </c>
      <c r="N137" s="31">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63" t="s">
        <v>126</v>
      </c>
      <c r="L138" s="393" t="s">
        <v>126</v>
      </c>
      <c r="M138" s="142" t="s">
        <v>434</v>
      </c>
      <c r="N138" s="31">
        <v>0</v>
      </c>
      <c r="O138" s="225"/>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110"/>
      <c r="L139" s="393" t="s">
        <v>434</v>
      </c>
      <c r="M139" s="142" t="s">
        <v>434</v>
      </c>
      <c r="N139" s="31">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73" t="s">
        <v>125</v>
      </c>
      <c r="M140" s="386" t="s">
        <v>407</v>
      </c>
      <c r="N140" s="31">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63" t="s">
        <v>434</v>
      </c>
      <c r="L141" s="399" t="s">
        <v>407</v>
      </c>
      <c r="M141" s="395" t="s">
        <v>407</v>
      </c>
      <c r="N141" s="31">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63" t="s">
        <v>434</v>
      </c>
      <c r="L142" s="399" t="s">
        <v>407</v>
      </c>
      <c r="M142" s="395" t="s">
        <v>407</v>
      </c>
      <c r="N142" s="31">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73" t="s">
        <v>125</v>
      </c>
      <c r="M143" s="395" t="s">
        <v>407</v>
      </c>
      <c r="N143" s="31">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399" t="s">
        <v>129</v>
      </c>
      <c r="M144" s="386" t="s">
        <v>129</v>
      </c>
      <c r="N144" s="31">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4</v>
      </c>
      <c r="L145" s="556">
        <v>5</v>
      </c>
      <c r="M145" s="395">
        <v>4</v>
      </c>
      <c r="N145" s="31">
        <v>0</v>
      </c>
      <c r="O145" s="225" t="s">
        <v>4132</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396" t="s">
        <v>135</v>
      </c>
      <c r="M146" s="388" t="s">
        <v>135</v>
      </c>
      <c r="N146" s="31">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396" t="s">
        <v>126</v>
      </c>
      <c r="M147" s="388" t="s">
        <v>129</v>
      </c>
      <c r="N147" s="31">
        <v>0</v>
      </c>
      <c r="O147" s="225" t="s">
        <v>4133</v>
      </c>
    </row>
    <row r="148" spans="1:15" s="4" customFormat="1" ht="102" x14ac:dyDescent="0.25">
      <c r="A148" s="82">
        <v>142</v>
      </c>
      <c r="B148" s="133" t="s">
        <v>293</v>
      </c>
      <c r="C148" s="133" t="s">
        <v>493</v>
      </c>
      <c r="D148" s="133" t="s">
        <v>300</v>
      </c>
      <c r="E148" s="122" t="s">
        <v>501</v>
      </c>
      <c r="F148" s="125" t="s">
        <v>502</v>
      </c>
      <c r="G148" s="140" t="s">
        <v>125</v>
      </c>
      <c r="H148" s="138" t="s">
        <v>125</v>
      </c>
      <c r="I148" s="133" t="s">
        <v>177</v>
      </c>
      <c r="J148" s="222" t="s">
        <v>503</v>
      </c>
      <c r="K148" s="63" t="s">
        <v>129</v>
      </c>
      <c r="L148" s="396" t="s">
        <v>129</v>
      </c>
      <c r="M148" s="388" t="s">
        <v>129</v>
      </c>
      <c r="N148" s="31">
        <v>0</v>
      </c>
      <c r="O148" s="32" t="s">
        <v>4134</v>
      </c>
    </row>
    <row r="149" spans="1:15" s="4" customFormat="1" ht="76.5" x14ac:dyDescent="0.25">
      <c r="A149" s="82">
        <v>143</v>
      </c>
      <c r="B149" s="133" t="s">
        <v>293</v>
      </c>
      <c r="C149" s="133" t="s">
        <v>493</v>
      </c>
      <c r="D149" s="133" t="s">
        <v>473</v>
      </c>
      <c r="E149" s="122" t="s">
        <v>505</v>
      </c>
      <c r="F149" s="125" t="s">
        <v>506</v>
      </c>
      <c r="G149" s="140" t="s">
        <v>125</v>
      </c>
      <c r="H149" s="138" t="s">
        <v>125</v>
      </c>
      <c r="I149" s="133" t="s">
        <v>177</v>
      </c>
      <c r="J149" s="222" t="s">
        <v>507</v>
      </c>
      <c r="K149" s="63" t="s">
        <v>126</v>
      </c>
      <c r="L149" s="396" t="s">
        <v>126</v>
      </c>
      <c r="M149" s="388" t="s">
        <v>126</v>
      </c>
      <c r="N149" s="31">
        <v>0</v>
      </c>
      <c r="O149" s="225" t="s">
        <v>4135</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126</v>
      </c>
      <c r="L150" s="399" t="s">
        <v>126</v>
      </c>
      <c r="M150" s="386" t="s">
        <v>126</v>
      </c>
      <c r="N150" s="361">
        <v>0</v>
      </c>
      <c r="O150" s="225"/>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5" t="s">
        <v>434</v>
      </c>
      <c r="L151" s="273" t="s">
        <v>125</v>
      </c>
      <c r="M151" s="371" t="s">
        <v>407</v>
      </c>
      <c r="N151" s="31">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5" t="s">
        <v>434</v>
      </c>
      <c r="L152" s="396" t="s">
        <v>126</v>
      </c>
      <c r="M152" s="388" t="s">
        <v>407</v>
      </c>
      <c r="N152" s="361">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5" t="s">
        <v>434</v>
      </c>
      <c r="L153" s="396" t="s">
        <v>126</v>
      </c>
      <c r="M153" s="388" t="s">
        <v>407</v>
      </c>
      <c r="N153" s="361">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5" t="s">
        <v>434</v>
      </c>
      <c r="L154" s="399" t="s">
        <v>434</v>
      </c>
      <c r="M154" s="386" t="s">
        <v>407</v>
      </c>
      <c r="N154" s="361">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45" t="s">
        <v>434</v>
      </c>
      <c r="L155" s="399" t="s">
        <v>434</v>
      </c>
      <c r="M155" s="386" t="s">
        <v>407</v>
      </c>
      <c r="N155" s="361">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396" t="s">
        <v>135</v>
      </c>
      <c r="M156" s="388" t="s">
        <v>407</v>
      </c>
      <c r="N156" s="361">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434</v>
      </c>
      <c r="L157" s="396" t="s">
        <v>126</v>
      </c>
      <c r="M157" s="388" t="s">
        <v>407</v>
      </c>
      <c r="N157" s="31">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434</v>
      </c>
      <c r="L158" s="396" t="s">
        <v>126</v>
      </c>
      <c r="M158" s="388" t="s">
        <v>407</v>
      </c>
      <c r="N158" s="31">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63" t="s">
        <v>434</v>
      </c>
      <c r="L159" s="399" t="s">
        <v>434</v>
      </c>
      <c r="M159" s="388" t="s">
        <v>407</v>
      </c>
      <c r="N159" s="31">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63" t="s">
        <v>434</v>
      </c>
      <c r="L160" s="399" t="s">
        <v>434</v>
      </c>
      <c r="M160" s="386" t="s">
        <v>407</v>
      </c>
      <c r="N160" s="31">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126</v>
      </c>
      <c r="L161" s="399" t="s">
        <v>126</v>
      </c>
      <c r="M161" s="386" t="s">
        <v>126</v>
      </c>
      <c r="N161" s="361">
        <v>0</v>
      </c>
      <c r="O161" s="225" t="s">
        <v>4136</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5" t="s">
        <v>434</v>
      </c>
      <c r="L162" s="273" t="s">
        <v>125</v>
      </c>
      <c r="M162" s="371" t="s">
        <v>407</v>
      </c>
      <c r="N162" s="31">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45" t="s">
        <v>126</v>
      </c>
      <c r="L163" s="399" t="s">
        <v>129</v>
      </c>
      <c r="M163" s="386" t="s">
        <v>126</v>
      </c>
      <c r="N163" s="31">
        <v>0</v>
      </c>
      <c r="O163" s="225" t="s">
        <v>4137</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45" t="s">
        <v>434</v>
      </c>
      <c r="L164" s="273" t="s">
        <v>125</v>
      </c>
      <c r="M164" s="388" t="s">
        <v>407</v>
      </c>
      <c r="N164" s="361">
        <v>0</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45" t="s">
        <v>434</v>
      </c>
      <c r="L165" s="273" t="s">
        <v>125</v>
      </c>
      <c r="M165" s="388" t="s">
        <v>407</v>
      </c>
      <c r="N165" s="361">
        <v>0</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45" t="s">
        <v>434</v>
      </c>
      <c r="L166" s="396" t="s">
        <v>126</v>
      </c>
      <c r="M166" s="388" t="s">
        <v>407</v>
      </c>
      <c r="N166" s="361">
        <v>0</v>
      </c>
      <c r="O166" s="225" t="s">
        <v>4138</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126</v>
      </c>
      <c r="L167" s="399" t="s">
        <v>126</v>
      </c>
      <c r="M167" s="386" t="s">
        <v>126</v>
      </c>
      <c r="N167" s="361">
        <v>0</v>
      </c>
      <c r="O167" s="225"/>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5" t="s">
        <v>434</v>
      </c>
      <c r="L168" s="273" t="s">
        <v>125</v>
      </c>
      <c r="M168" s="371" t="s">
        <v>407</v>
      </c>
      <c r="N168" s="31">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434</v>
      </c>
      <c r="L169" s="396" t="s">
        <v>126</v>
      </c>
      <c r="M169" s="388" t="s">
        <v>407</v>
      </c>
      <c r="N169" s="361">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434</v>
      </c>
      <c r="L170" s="273" t="s">
        <v>125</v>
      </c>
      <c r="M170" s="388" t="s">
        <v>407</v>
      </c>
      <c r="N170" s="361">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434</v>
      </c>
      <c r="L171" s="273" t="s">
        <v>125</v>
      </c>
      <c r="M171" s="388" t="s">
        <v>407</v>
      </c>
      <c r="N171" s="31">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434</v>
      </c>
      <c r="L172" s="273" t="s">
        <v>125</v>
      </c>
      <c r="M172" s="388" t="s">
        <v>407</v>
      </c>
      <c r="N172" s="31">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434</v>
      </c>
      <c r="L173" s="273" t="s">
        <v>125</v>
      </c>
      <c r="M173" s="388" t="s">
        <v>407</v>
      </c>
      <c r="N173" s="31">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434</v>
      </c>
      <c r="L174" s="273" t="s">
        <v>125</v>
      </c>
      <c r="M174" s="388" t="s">
        <v>407</v>
      </c>
      <c r="N174" s="31">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434</v>
      </c>
      <c r="L175" s="273" t="s">
        <v>125</v>
      </c>
      <c r="M175" s="388" t="s">
        <v>407</v>
      </c>
      <c r="N175" s="31">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434</v>
      </c>
      <c r="L176" s="273" t="s">
        <v>125</v>
      </c>
      <c r="M176" s="388" t="s">
        <v>407</v>
      </c>
      <c r="N176" s="31">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126</v>
      </c>
      <c r="L177" s="396" t="s">
        <v>135</v>
      </c>
      <c r="M177" s="293" t="s">
        <v>126</v>
      </c>
      <c r="N177" s="47">
        <v>0</v>
      </c>
      <c r="O177" s="230"/>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126</v>
      </c>
      <c r="L178" s="399" t="s">
        <v>126</v>
      </c>
      <c r="M178" s="386" t="s">
        <v>126</v>
      </c>
      <c r="N178" s="361">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126</v>
      </c>
      <c r="L179" s="399" t="s">
        <v>126</v>
      </c>
      <c r="M179" s="386" t="s">
        <v>126</v>
      </c>
      <c r="N179" s="361">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434</v>
      </c>
      <c r="L180" s="396" t="s">
        <v>135</v>
      </c>
      <c r="M180" s="388" t="s">
        <v>407</v>
      </c>
      <c r="N180" s="361">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434</v>
      </c>
      <c r="L181" s="396" t="s">
        <v>126</v>
      </c>
      <c r="M181" s="388" t="s">
        <v>407</v>
      </c>
      <c r="N181" s="31">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434</v>
      </c>
      <c r="L182" s="396" t="s">
        <v>126</v>
      </c>
      <c r="M182" s="388" t="s">
        <v>407</v>
      </c>
      <c r="N182" s="31">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434</v>
      </c>
      <c r="L183" s="396" t="s">
        <v>126</v>
      </c>
      <c r="M183" s="388" t="s">
        <v>407</v>
      </c>
      <c r="N183" s="31">
        <v>0</v>
      </c>
      <c r="O183" s="225"/>
    </row>
    <row r="184" spans="1:15" s="4" customFormat="1" ht="89.25" x14ac:dyDescent="0.25">
      <c r="A184" s="82">
        <v>178</v>
      </c>
      <c r="B184" s="133" t="s">
        <v>293</v>
      </c>
      <c r="C184" s="133" t="s">
        <v>542</v>
      </c>
      <c r="D184" s="133" t="s">
        <v>515</v>
      </c>
      <c r="E184" s="122">
        <v>60</v>
      </c>
      <c r="F184" s="125" t="s">
        <v>576</v>
      </c>
      <c r="G184" s="140">
        <v>39</v>
      </c>
      <c r="H184" s="152">
        <v>0.1</v>
      </c>
      <c r="I184" s="133" t="s">
        <v>124</v>
      </c>
      <c r="J184" s="222">
        <v>51</v>
      </c>
      <c r="K184" s="63" t="s">
        <v>126</v>
      </c>
      <c r="L184" s="399" t="s">
        <v>126</v>
      </c>
      <c r="M184" s="386" t="s">
        <v>126</v>
      </c>
      <c r="N184" s="361">
        <v>0</v>
      </c>
      <c r="O184" s="230" t="s">
        <v>4139</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552" t="s">
        <v>135</v>
      </c>
      <c r="M185" s="293" t="s">
        <v>135</v>
      </c>
      <c r="N185" s="31">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399" t="s">
        <v>126</v>
      </c>
      <c r="M186" s="386" t="s">
        <v>129</v>
      </c>
      <c r="N186" s="750">
        <v>0.125</v>
      </c>
      <c r="O186" s="32" t="s">
        <v>4140</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399" t="s">
        <v>129</v>
      </c>
      <c r="M187" s="386" t="s">
        <v>129</v>
      </c>
      <c r="N187" s="750">
        <v>0.125</v>
      </c>
      <c r="O187" s="12" t="s">
        <v>4141</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399" t="s">
        <v>129</v>
      </c>
      <c r="M188" s="386" t="s">
        <v>129</v>
      </c>
      <c r="N188" s="750">
        <v>0.125</v>
      </c>
      <c r="O188" s="12" t="s">
        <v>4142</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399" t="s">
        <v>129</v>
      </c>
      <c r="M189" s="386" t="s">
        <v>129</v>
      </c>
      <c r="N189" s="750">
        <v>0.125</v>
      </c>
      <c r="O189" s="12" t="s">
        <v>4143</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399" t="s">
        <v>129</v>
      </c>
      <c r="M190" s="386" t="s">
        <v>129</v>
      </c>
      <c r="N190" s="750">
        <v>0.125</v>
      </c>
      <c r="O190" s="12" t="s">
        <v>4144</v>
      </c>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399" t="s">
        <v>129</v>
      </c>
      <c r="M191" s="386" t="s">
        <v>129</v>
      </c>
      <c r="N191" s="750">
        <v>0.125</v>
      </c>
      <c r="O191" s="12" t="s">
        <v>4145</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126</v>
      </c>
      <c r="L192" s="399" t="s">
        <v>126</v>
      </c>
      <c r="M192" s="386" t="s">
        <v>126</v>
      </c>
      <c r="N192" s="361">
        <v>0</v>
      </c>
      <c r="O192" s="32"/>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126</v>
      </c>
      <c r="L193" s="399" t="s">
        <v>126</v>
      </c>
      <c r="M193" s="386" t="s">
        <v>126</v>
      </c>
      <c r="N193" s="361">
        <v>0</v>
      </c>
      <c r="O193" s="32"/>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399" t="s">
        <v>126</v>
      </c>
      <c r="M194" s="386" t="s">
        <v>126</v>
      </c>
      <c r="N194" s="361">
        <v>0</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5" t="s">
        <v>434</v>
      </c>
      <c r="L195" s="273" t="s">
        <v>125</v>
      </c>
      <c r="M195" s="371" t="s">
        <v>407</v>
      </c>
      <c r="N195" s="31">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73" t="s">
        <v>125</v>
      </c>
      <c r="M196" s="388" t="s">
        <v>407</v>
      </c>
      <c r="N196" s="31">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73" t="s">
        <v>125</v>
      </c>
      <c r="M197" s="293" t="s">
        <v>135</v>
      </c>
      <c r="N197" s="31">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73" t="s">
        <v>125</v>
      </c>
      <c r="M198" s="388" t="s">
        <v>129</v>
      </c>
      <c r="N198" s="750">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73" t="s">
        <v>125</v>
      </c>
      <c r="M199" s="388" t="s">
        <v>129</v>
      </c>
      <c r="N199" s="750">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73" t="s">
        <v>125</v>
      </c>
      <c r="M200" s="388" t="s">
        <v>129</v>
      </c>
      <c r="N200" s="750">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73" t="s">
        <v>125</v>
      </c>
      <c r="M201" s="388" t="s">
        <v>129</v>
      </c>
      <c r="N201" s="750">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73" t="s">
        <v>125</v>
      </c>
      <c r="M202" s="388" t="s">
        <v>126</v>
      </c>
      <c r="N202" s="361">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73" t="s">
        <v>125</v>
      </c>
      <c r="M203" s="388" t="s">
        <v>126</v>
      </c>
      <c r="N203" s="361">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73" t="s">
        <v>125</v>
      </c>
      <c r="M204" s="388" t="s">
        <v>126</v>
      </c>
      <c r="N204" s="361">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73" t="s">
        <v>125</v>
      </c>
      <c r="M205" s="388" t="s">
        <v>126</v>
      </c>
      <c r="N205" s="361">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73" t="s">
        <v>125</v>
      </c>
      <c r="M206" s="388" t="s">
        <v>126</v>
      </c>
      <c r="N206" s="361">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73" t="s">
        <v>125</v>
      </c>
      <c r="M207" s="388" t="s">
        <v>126</v>
      </c>
      <c r="N207" s="361">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73" t="s">
        <v>125</v>
      </c>
      <c r="M208" s="388" t="s">
        <v>126</v>
      </c>
      <c r="N208" s="361">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73" t="s">
        <v>125</v>
      </c>
      <c r="M209" s="388" t="s">
        <v>126</v>
      </c>
      <c r="N209" s="361">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73" t="s">
        <v>125</v>
      </c>
      <c r="M210" s="388" t="s">
        <v>126</v>
      </c>
      <c r="N210" s="361">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73" t="s">
        <v>125</v>
      </c>
      <c r="M211" s="388" t="s">
        <v>126</v>
      </c>
      <c r="N211" s="361">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1314</v>
      </c>
      <c r="L212" s="273" t="s">
        <v>125</v>
      </c>
      <c r="M212" s="398" t="s">
        <v>1314</v>
      </c>
      <c r="N212" s="31">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129</v>
      </c>
      <c r="L213" s="397"/>
      <c r="M213" s="390" t="s">
        <v>129</v>
      </c>
      <c r="N213" s="47">
        <v>0</v>
      </c>
      <c r="O213" s="230"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129</v>
      </c>
      <c r="L214" s="397" t="s">
        <v>129</v>
      </c>
      <c r="M214" s="390" t="s">
        <v>129</v>
      </c>
      <c r="N214" s="31">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129</v>
      </c>
      <c r="L215" s="397" t="s">
        <v>129</v>
      </c>
      <c r="M215" s="390" t="s">
        <v>129</v>
      </c>
      <c r="N215" s="31">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129</v>
      </c>
      <c r="L216" s="397" t="s">
        <v>126</v>
      </c>
      <c r="M216" s="386" t="s">
        <v>129</v>
      </c>
      <c r="N216" s="31">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73" t="s">
        <v>125</v>
      </c>
      <c r="M217" s="386" t="s">
        <v>129</v>
      </c>
      <c r="N217" s="31">
        <v>0</v>
      </c>
      <c r="O217" s="225" t="s">
        <v>4146</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73" t="s">
        <v>125</v>
      </c>
      <c r="M218" s="386" t="s">
        <v>129</v>
      </c>
      <c r="N218" s="31">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73" t="s">
        <v>125</v>
      </c>
      <c r="M219" s="386" t="s">
        <v>126</v>
      </c>
      <c r="N219" s="31">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73" t="s">
        <v>125</v>
      </c>
      <c r="M220" s="386" t="s">
        <v>126</v>
      </c>
      <c r="N220" s="31">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73" t="s">
        <v>125</v>
      </c>
      <c r="M221" s="386" t="s">
        <v>126</v>
      </c>
      <c r="N221" s="31">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557" t="s">
        <v>126</v>
      </c>
      <c r="M222" s="398" t="s">
        <v>1122</v>
      </c>
      <c r="N222" s="31">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399" t="s">
        <v>126</v>
      </c>
      <c r="M223" s="386" t="s">
        <v>126</v>
      </c>
      <c r="N223" s="361">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399" t="s">
        <v>126</v>
      </c>
      <c r="M224" s="386" t="s">
        <v>126</v>
      </c>
      <c r="N224" s="361">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73" t="s">
        <v>125</v>
      </c>
      <c r="M225" s="218" t="s">
        <v>126</v>
      </c>
      <c r="N225" s="361">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73" t="s">
        <v>125</v>
      </c>
      <c r="M226" s="386" t="s">
        <v>126</v>
      </c>
      <c r="N226" s="31">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73" t="s">
        <v>125</v>
      </c>
      <c r="M227" s="386" t="s">
        <v>126</v>
      </c>
      <c r="N227" s="31">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73" t="s">
        <v>125</v>
      </c>
      <c r="M228" s="386" t="s">
        <v>126</v>
      </c>
      <c r="N228" s="31">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879</v>
      </c>
      <c r="L229" s="549">
        <v>960</v>
      </c>
      <c r="M229" s="380">
        <v>960</v>
      </c>
      <c r="N229" s="31">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542">
        <v>0</v>
      </c>
      <c r="M230" s="381">
        <v>0</v>
      </c>
      <c r="N230" s="31">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552" t="s">
        <v>135</v>
      </c>
      <c r="M231" s="386" t="s">
        <v>129</v>
      </c>
      <c r="N231" s="31">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129</v>
      </c>
      <c r="L232" s="399" t="s">
        <v>129</v>
      </c>
      <c r="M232" s="386" t="s">
        <v>129</v>
      </c>
      <c r="N232" s="31">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399" t="s">
        <v>126</v>
      </c>
      <c r="M233" s="386" t="s">
        <v>126</v>
      </c>
      <c r="N233" s="31">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399" t="s">
        <v>126</v>
      </c>
      <c r="M234" s="663" t="s">
        <v>129</v>
      </c>
      <c r="N234" s="31">
        <v>0</v>
      </c>
      <c r="O234" s="225" t="s">
        <v>4147</v>
      </c>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399" t="s">
        <v>135</v>
      </c>
      <c r="M235" s="218" t="s">
        <v>135</v>
      </c>
      <c r="N235" s="31">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399" t="s">
        <v>129</v>
      </c>
      <c r="M236" s="386" t="s">
        <v>129</v>
      </c>
      <c r="N236" s="31">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399" t="s">
        <v>129</v>
      </c>
      <c r="M237" s="386" t="s">
        <v>129</v>
      </c>
      <c r="N237" s="31">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399" t="s">
        <v>129</v>
      </c>
      <c r="M238" s="386" t="s">
        <v>129</v>
      </c>
      <c r="N238" s="31">
        <v>0</v>
      </c>
      <c r="O238" s="225" t="s">
        <v>4148</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73"/>
      <c r="M239" s="386" t="s">
        <v>126</v>
      </c>
      <c r="N239" s="31">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73"/>
      <c r="M240" s="386" t="s">
        <v>126</v>
      </c>
      <c r="N240" s="31">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73"/>
      <c r="M241" s="386" t="s">
        <v>129</v>
      </c>
      <c r="N241" s="31">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73"/>
      <c r="M242" s="386" t="s">
        <v>126</v>
      </c>
      <c r="N242" s="31">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73"/>
      <c r="M243" s="386" t="s">
        <v>129</v>
      </c>
      <c r="N243" s="31">
        <v>0</v>
      </c>
      <c r="O243" s="225" t="s">
        <v>4149</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126</v>
      </c>
      <c r="L244" s="273"/>
      <c r="M244" s="386" t="s">
        <v>126</v>
      </c>
      <c r="N244" s="31">
        <v>0</v>
      </c>
      <c r="O244" s="225" t="s">
        <v>4150</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434</v>
      </c>
      <c r="L245" s="273" t="s">
        <v>125</v>
      </c>
      <c r="M245" s="386" t="s">
        <v>407</v>
      </c>
      <c r="N245" s="361">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434</v>
      </c>
      <c r="L246" s="273" t="s">
        <v>125</v>
      </c>
      <c r="M246" s="386" t="s">
        <v>407</v>
      </c>
      <c r="N246" s="31">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434</v>
      </c>
      <c r="L247" s="273" t="s">
        <v>125</v>
      </c>
      <c r="M247" s="386" t="s">
        <v>407</v>
      </c>
      <c r="N247" s="31">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434</v>
      </c>
      <c r="L248" s="273" t="s">
        <v>125</v>
      </c>
      <c r="M248" s="386" t="s">
        <v>407</v>
      </c>
      <c r="N248" s="31">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434</v>
      </c>
      <c r="L249" s="273" t="s">
        <v>125</v>
      </c>
      <c r="M249" s="386" t="s">
        <v>407</v>
      </c>
      <c r="N249" s="31">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434</v>
      </c>
      <c r="L250" s="399" t="s">
        <v>126</v>
      </c>
      <c r="M250" s="386" t="s">
        <v>407</v>
      </c>
      <c r="N250" s="361">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399" t="s">
        <v>126</v>
      </c>
      <c r="M251" s="386" t="s">
        <v>407</v>
      </c>
      <c r="N251" s="31">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399" t="s">
        <v>126</v>
      </c>
      <c r="M252" s="386" t="s">
        <v>407</v>
      </c>
      <c r="N252" s="31">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399" t="s">
        <v>126</v>
      </c>
      <c r="M253" s="386" t="s">
        <v>407</v>
      </c>
      <c r="N253" s="31">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399" t="s">
        <v>126</v>
      </c>
      <c r="M254" s="386" t="s">
        <v>407</v>
      </c>
      <c r="N254" s="31">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434</v>
      </c>
      <c r="L255" s="399" t="s">
        <v>126</v>
      </c>
      <c r="M255" s="386" t="s">
        <v>407</v>
      </c>
      <c r="N255" s="361">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399" t="s">
        <v>129</v>
      </c>
      <c r="M256" s="386" t="s">
        <v>129</v>
      </c>
      <c r="N256" s="361">
        <v>0.1</v>
      </c>
      <c r="O256" s="32" t="s">
        <v>4151</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399" t="s">
        <v>129</v>
      </c>
      <c r="M257" s="386" t="s">
        <v>129</v>
      </c>
      <c r="N257" s="361">
        <v>0.1</v>
      </c>
      <c r="O257" s="225" t="s">
        <v>4152</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5">
        <v>0.24</v>
      </c>
      <c r="L258" s="560">
        <v>0.1</v>
      </c>
      <c r="M258" s="401">
        <v>0.1</v>
      </c>
      <c r="N258" s="60">
        <v>0</v>
      </c>
      <c r="O258" s="225" t="s">
        <v>4153</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542">
        <v>722</v>
      </c>
      <c r="M259" s="553">
        <v>722</v>
      </c>
      <c r="N259" s="31">
        <v>0</v>
      </c>
      <c r="O259" s="464"/>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700</v>
      </c>
      <c r="L260" s="542">
        <v>700</v>
      </c>
      <c r="M260" s="553">
        <v>700</v>
      </c>
      <c r="N260" s="31">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399" t="s">
        <v>135</v>
      </c>
      <c r="M261" s="386" t="s">
        <v>135</v>
      </c>
      <c r="N261" s="31">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399" t="s">
        <v>129</v>
      </c>
      <c r="M262" s="386" t="s">
        <v>129</v>
      </c>
      <c r="N262" s="1550">
        <v>0.3</v>
      </c>
      <c r="O262" s="225" t="s">
        <v>4154</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399" t="s">
        <v>126</v>
      </c>
      <c r="M263" s="386" t="s">
        <v>126</v>
      </c>
      <c r="N263" s="1551"/>
      <c r="O263" s="225" t="s">
        <v>4155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399" t="s">
        <v>129</v>
      </c>
      <c r="M264" s="386" t="s">
        <v>126</v>
      </c>
      <c r="N264" s="1550">
        <v>0</v>
      </c>
      <c r="O264" s="225" t="s">
        <v>4156</v>
      </c>
    </row>
    <row r="265" spans="1:15" s="4" customFormat="1" ht="105.75" customHeight="1" x14ac:dyDescent="0.25">
      <c r="A265" s="82">
        <v>259</v>
      </c>
      <c r="B265" s="133" t="s">
        <v>735</v>
      </c>
      <c r="C265" s="133" t="s">
        <v>756</v>
      </c>
      <c r="D265" s="133" t="s">
        <v>756</v>
      </c>
      <c r="E265" s="122">
        <v>85</v>
      </c>
      <c r="F265" s="125" t="s">
        <v>758</v>
      </c>
      <c r="G265" s="1405"/>
      <c r="H265" s="1405"/>
      <c r="I265" s="133" t="s">
        <v>124</v>
      </c>
      <c r="J265" s="141">
        <v>71</v>
      </c>
      <c r="K265" s="63" t="s">
        <v>129</v>
      </c>
      <c r="L265" s="399" t="s">
        <v>129</v>
      </c>
      <c r="M265" s="386" t="s">
        <v>126</v>
      </c>
      <c r="N265" s="1551"/>
      <c r="O265" s="282" t="s">
        <v>4157</v>
      </c>
    </row>
    <row r="274" spans="14:14" x14ac:dyDescent="0.25">
      <c r="N274" s="344"/>
    </row>
  </sheetData>
  <sheetProtection formatCells="0" formatColumns="0" formatRows="0" insertColumns="0" insertHyperlinks="0"/>
  <dataConsolidate/>
  <mergeCells count="36">
    <mergeCell ref="N262:N263"/>
    <mergeCell ref="N264:N265"/>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45:G249"/>
    <mergeCell ref="G250:G254"/>
    <mergeCell ref="G262:G263"/>
    <mergeCell ref="G264:G265"/>
    <mergeCell ref="H264:H265"/>
    <mergeCell ref="H262:H263"/>
  </mergeCells>
  <dataValidations count="8">
    <dataValidation type="list" allowBlank="1" showInputMessage="1" showErrorMessage="1" sqref="N258" xr:uid="{0D64B5BA-3F30-4AF3-9128-AF024790FD23}">
      <formula1>"0%,20%"</formula1>
    </dataValidation>
    <dataValidation type="list" allowBlank="1" showInputMessage="1" showErrorMessage="1" sqref="N131" xr:uid="{9430B5DC-5108-493F-8C65-BABC646ACFCD}">
      <formula1>"0%,30%"</formula1>
    </dataValidation>
    <dataValidation type="list" allowBlank="1" showInputMessage="1" showErrorMessage="1" sqref="N100" xr:uid="{6895D647-3D5D-46A9-B002-589045C2B37E}">
      <formula1>"0%,20%,39%,50%"</formula1>
    </dataValidation>
    <dataValidation type="whole" allowBlank="1" showInputMessage="1" showErrorMessage="1" sqref="I130 L261 L185 K145 L235 K43 K20 K259:K260 K102 K229:K230 K156 K67:K68 K60 K74:K81 K130:K134 K116 L231 L130:M130 K114:M114" xr:uid="{4071A1F3-9475-4739-8D77-8699F4B42A5D}">
      <formula1>0</formula1>
      <formula2>10000000</formula2>
    </dataValidation>
    <dataValidation type="list" allowBlank="1" showInputMessage="1" showErrorMessage="1" sqref="K223 K178:K183 K147:K149 K45:K56 K196 K198:K211 K157:K160 K232:K234 K94:K101 K8 K25:K31 K11:K12 K169:K176 K214:K216 K218:K221 K226:K228 K244:K255 K103:K112 K135:K138 K140:K143 L178:M179 L94:M97 K114:M114" xr:uid="{62477E40-4F7D-42D3-9087-10C75AB435A3}">
      <formula1>"SI,NO,NO APLICA"</formula1>
    </dataValidation>
    <dataValidation type="list" allowBlank="1" showInputMessage="1" showErrorMessage="1" sqref="I129 M7:M9 K23:K24 K236:K242 M226:M228 K35:K37 K63 K18:K19 K213 K231 K224:K225 K177 K66 K59 K9 K13:K16 K32:K33 K71 K73 K217 K39:K41 K7 L236:L238 L223:M224 M23:M24 K167:M167 K150:M150 K69:M69 K144:M144 L45:M55 K87:M92 K57:M57 L163:M163 K65:M65 K21:M21 K129:M129 K262:M265 K256:M257 K186:M194 K161:M161 K184:M184 M18:M19 M11:M16 M236:M244 M217 M231" xr:uid="{4F05AFFC-3310-4EEE-A2E6-A706DC94775F}">
      <formula1>"SI,NO"</formula1>
    </dataValidation>
    <dataValidation type="list" allowBlank="1" showInputMessage="1" showErrorMessage="1" sqref="L101 L154:M155 L159:M160 L135:L139 L103:M113 M134 L98:M98 M100:M101" xr:uid="{C6966634-C497-4A20-9082-1100C41BAE68}">
      <formula1>"SI,NO,NO APLICA,VACIO"</formula1>
    </dataValidation>
    <dataValidation type="list" allowBlank="1" showInputMessage="1" showErrorMessage="1" sqref="L169 L250:L255 M156:M158 M169:M177 L157:L158 L141:L142 M180:M183 L181:L183 M164:M166 L152:M153 L36:L37 L166 M140 L39:M41 L63:M63 L99:M99 L147:M149 L232:M234 L213:M216 M25:M33 M245:M255 M35:M37 M218:M221 M71 M198:M211 M196 M66 M73 M59" xr:uid="{95BBBC9F-BBD3-4603-8C0D-5682B160D995}">
      <formula1>"SI,NO,VACIO"</formula1>
    </dataValidation>
  </dataValidations>
  <hyperlinks>
    <hyperlink ref="O66" r:id="rId1" display="https://www.idiger.gov.co/documents/20182/37019/CUADRO+DE+CLASIFICACION+DOCUMENTAL.PDF.pdf/59ea992e-14d3-446b-a705-7cbbcf97f9ea" xr:uid="{2F22DAAC-7B41-44B2-9BF9-ADEF4E6EB693}"/>
    <hyperlink ref="O35" r:id="rId2" display="https://www.idiger.gov.co/documents/20182/1315893/PROGRAMA+DE+GESTION+DOCUMENTAL+-+PGD.pdf/875de67c-0ac6-46a7-b7ae-1b05516cba3f" xr:uid="{642E23E5-6ABC-4683-9439-5480119EE8FC}"/>
    <hyperlink ref="O265" display="https://www.idiger.gov.co/documents/20182/1373544/Informe+de+Gesti%C3%B3n+2022+VF.pdf/ad3f1b59-8448-4d26-953e-4bed6b3a01d3_x000a__x000a_En la pg 24 se presenta el porcentaje de cumplimiento de la meta en el proyecto de inversión: &quot;Fortalecer el 100% de las actividade" xr:uid="{074CEDA9-16A4-4CDC-AD5A-4415B2947CEE}"/>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A1:V92"/>
  <sheetViews>
    <sheetView showGridLines="0" topLeftCell="J1" zoomScale="78" zoomScaleNormal="78"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0.88</v>
      </c>
      <c r="E2" s="1446" t="s">
        <v>775</v>
      </c>
      <c r="F2" s="1443" t="s">
        <v>121</v>
      </c>
      <c r="G2" s="1503">
        <v>0.3</v>
      </c>
      <c r="H2" s="1506">
        <f>+M6</f>
        <v>1</v>
      </c>
      <c r="I2" s="1499">
        <f>+O6</f>
        <v>0.6</v>
      </c>
      <c r="J2" s="1499">
        <f>+I2/H2</f>
        <v>0.6</v>
      </c>
      <c r="K2" s="25" t="s">
        <v>776</v>
      </c>
      <c r="L2" s="25" t="s">
        <v>777</v>
      </c>
      <c r="M2" s="159">
        <v>0.4</v>
      </c>
      <c r="N2" s="160">
        <f>+M2*G2*C2</f>
        <v>3.5999999999999997E-2</v>
      </c>
      <c r="O2" s="163">
        <f>+'1039 IDIGER Ver.'!N7</f>
        <v>0.4</v>
      </c>
      <c r="Q2" s="301" t="s">
        <v>778</v>
      </c>
      <c r="R2" s="302" t="s">
        <v>1589</v>
      </c>
      <c r="S2" s="302" t="s">
        <v>1462</v>
      </c>
      <c r="T2" s="302" t="s">
        <v>782</v>
      </c>
      <c r="U2" s="302" t="s">
        <v>1130</v>
      </c>
      <c r="V2" s="302" t="s">
        <v>1589</v>
      </c>
    </row>
    <row r="3" spans="1:22" x14ac:dyDescent="0.25">
      <c r="A3" s="1426"/>
      <c r="B3" s="1429"/>
      <c r="C3" s="1461"/>
      <c r="D3" s="1458"/>
      <c r="E3" s="1447"/>
      <c r="F3" s="1444"/>
      <c r="G3" s="1504"/>
      <c r="H3" s="1507"/>
      <c r="I3" s="1500"/>
      <c r="J3" s="1500"/>
      <c r="K3" s="26" t="s">
        <v>784</v>
      </c>
      <c r="L3" s="26" t="s">
        <v>972</v>
      </c>
      <c r="M3" s="20">
        <v>0.4</v>
      </c>
      <c r="N3" s="162">
        <f>+M3*G2*C2</f>
        <v>3.5999999999999997E-2</v>
      </c>
      <c r="O3" s="163">
        <f>+'1039 IDIGER Ver.'!N11</f>
        <v>0</v>
      </c>
      <c r="Q3" s="301" t="s">
        <v>786</v>
      </c>
      <c r="R3" s="302" t="s">
        <v>1133</v>
      </c>
      <c r="S3" s="302" t="s">
        <v>2258</v>
      </c>
      <c r="T3" s="302" t="s">
        <v>4158</v>
      </c>
      <c r="U3" s="302" t="s">
        <v>4159</v>
      </c>
      <c r="V3" s="302" t="s">
        <v>1132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+'1039 IDIGER Ver.'!N17</f>
        <v>0.05</v>
      </c>
      <c r="Q4" s="301" t="s">
        <v>791</v>
      </c>
      <c r="R4" s="302" t="s">
        <v>1077</v>
      </c>
      <c r="S4" s="302" t="s">
        <v>1828</v>
      </c>
      <c r="T4" s="302" t="s">
        <v>2676</v>
      </c>
      <c r="U4" s="302" t="s">
        <v>2676</v>
      </c>
      <c r="V4" s="302" t="s">
        <v>3240</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+'1039 IDIGER Ver.'!N20</f>
        <v>0.15</v>
      </c>
      <c r="Q5" s="301" t="s">
        <v>799</v>
      </c>
      <c r="R5" s="301">
        <v>0.41</v>
      </c>
      <c r="S5" s="301">
        <v>0.44</v>
      </c>
      <c r="T5" s="301">
        <v>0.35</v>
      </c>
      <c r="U5" s="301">
        <v>0.41</v>
      </c>
      <c r="V5" s="301">
        <f>+D91</f>
        <v>0.50968199999999997</v>
      </c>
    </row>
    <row r="6" spans="1:22" ht="30" customHeight="1" thickBot="1" x14ac:dyDescent="0.3">
      <c r="A6" s="1426"/>
      <c r="B6" s="1429"/>
      <c r="C6" s="1461"/>
      <c r="D6" s="1458"/>
      <c r="E6" s="1448"/>
      <c r="F6" s="1445"/>
      <c r="G6" s="1505"/>
      <c r="H6" s="1508"/>
      <c r="I6" s="1501"/>
      <c r="J6" s="1502"/>
      <c r="K6" s="97" t="s">
        <v>800</v>
      </c>
      <c r="L6" s="98">
        <f>+O6/M6</f>
        <v>0.6</v>
      </c>
      <c r="M6" s="99">
        <f>SUM(M2:M5)</f>
        <v>1</v>
      </c>
      <c r="N6" s="100">
        <f>SUM(N2:N5)</f>
        <v>0.09</v>
      </c>
      <c r="O6" s="73">
        <f>+O2+O3+O4+O5</f>
        <v>0.6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+'1039 IDIGER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+'1039 IDIGER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+'1039 IDIGER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+'1039 IDIGER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+'1039 IDIGER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+'1039 IDIGER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+'1039 IDIGER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+'1039 IDIGER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0.39499999999999996</v>
      </c>
      <c r="E17" s="1440" t="s">
        <v>821</v>
      </c>
      <c r="F17" s="1443" t="s">
        <v>294</v>
      </c>
      <c r="G17" s="1503">
        <v>0.15</v>
      </c>
      <c r="H17" s="1506">
        <f>+M20</f>
        <v>1</v>
      </c>
      <c r="I17" s="1509">
        <f>+O20</f>
        <v>1</v>
      </c>
      <c r="J17" s="1512">
        <f>+I17/H17</f>
        <v>1</v>
      </c>
      <c r="K17" s="25" t="s">
        <v>822</v>
      </c>
      <c r="L17" s="25" t="s">
        <v>804</v>
      </c>
      <c r="M17" s="167">
        <v>0.1</v>
      </c>
      <c r="N17" s="168">
        <f>+M17*G$17*C$17</f>
        <v>8.2500000000000004E-3</v>
      </c>
      <c r="O17" s="169">
        <f>+'1039 IDIGER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+'1039 IDIGER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+'1039 IDIGER Ver.'!N68</f>
        <v>0.85</v>
      </c>
    </row>
    <row r="20" spans="1:15" ht="26.25" customHeight="1" thickBot="1" x14ac:dyDescent="0.3">
      <c r="A20" s="1441"/>
      <c r="B20" s="1452"/>
      <c r="C20" s="1455"/>
      <c r="D20" s="1458"/>
      <c r="E20" s="1442"/>
      <c r="F20" s="1445"/>
      <c r="G20" s="1505"/>
      <c r="H20" s="1508"/>
      <c r="I20" s="1511"/>
      <c r="J20" s="1514"/>
      <c r="K20" s="97" t="s">
        <v>800</v>
      </c>
      <c r="L20" s="98">
        <f>+O20/M20</f>
        <v>1</v>
      </c>
      <c r="M20" s="99">
        <f>SUM(M17:M19)</f>
        <v>1</v>
      </c>
      <c r="N20" s="100">
        <f>SUM(N17:N19)</f>
        <v>8.2500000000000004E-2</v>
      </c>
      <c r="O20" s="174">
        <f>+O17+O18+O19</f>
        <v>1</v>
      </c>
    </row>
    <row r="21" spans="1:15" ht="15" customHeight="1" x14ac:dyDescent="0.25">
      <c r="A21" s="1441"/>
      <c r="B21" s="1452"/>
      <c r="C21" s="1455"/>
      <c r="D21" s="1458"/>
      <c r="E21" s="1440" t="s">
        <v>827</v>
      </c>
      <c r="F21" s="1443" t="s">
        <v>828</v>
      </c>
      <c r="G21" s="1503">
        <v>0.15</v>
      </c>
      <c r="H21" s="1506">
        <f>+M26</f>
        <v>1</v>
      </c>
      <c r="I21" s="1499">
        <f>+O26</f>
        <v>0.2</v>
      </c>
      <c r="J21" s="1499">
        <f>+I21/H21</f>
        <v>0.2</v>
      </c>
      <c r="K21" s="28" t="s">
        <v>829</v>
      </c>
      <c r="L21" s="28" t="s">
        <v>830</v>
      </c>
      <c r="M21" s="175">
        <v>0.1</v>
      </c>
      <c r="N21" s="176">
        <f>+M21*G$21*C$17</f>
        <v>8.2500000000000004E-3</v>
      </c>
      <c r="O21" s="177">
        <f>+'1039 IDIGER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+'1039 IDIGER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+'1039 IDIGER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+'1039 IDIGER Ver.'!N100</f>
        <v>0</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0.2</v>
      </c>
      <c r="M26" s="99">
        <f>SUM(M21:M25)</f>
        <v>1</v>
      </c>
      <c r="N26" s="100">
        <f>SUM(N21:N25)</f>
        <v>8.2500000000000004E-2</v>
      </c>
      <c r="O26" s="174">
        <f>+O21+O22+O23+O24+O25</f>
        <v>0.2</v>
      </c>
    </row>
    <row r="27" spans="1:15" ht="24" x14ac:dyDescent="0.25">
      <c r="A27" s="1441"/>
      <c r="B27" s="1452"/>
      <c r="C27" s="1455"/>
      <c r="D27" s="1458"/>
      <c r="E27" s="1440" t="s">
        <v>838</v>
      </c>
      <c r="F27" s="1443" t="s">
        <v>839</v>
      </c>
      <c r="G27" s="1503">
        <v>0.2</v>
      </c>
      <c r="H27" s="1506">
        <f>+M30</f>
        <v>1</v>
      </c>
      <c r="I27" s="1499">
        <f>+O30</f>
        <v>0.7</v>
      </c>
      <c r="J27" s="1499">
        <f>+I27/H27</f>
        <v>0.7</v>
      </c>
      <c r="K27" s="28" t="s">
        <v>840</v>
      </c>
      <c r="L27" s="28" t="s">
        <v>841</v>
      </c>
      <c r="M27" s="179">
        <v>0.1</v>
      </c>
      <c r="N27" s="180">
        <f>+M27*G$27*C$17</f>
        <v>1.1000000000000003E-2</v>
      </c>
      <c r="O27" s="177">
        <f>+'1039 IDIGER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+'1039 IDIGER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+'1039 IDIGER Ver.'!N131</f>
        <v>0</v>
      </c>
    </row>
    <row r="30" spans="1:15" ht="26.25" customHeight="1" thickBot="1" x14ac:dyDescent="0.3">
      <c r="A30" s="1441"/>
      <c r="B30" s="1452"/>
      <c r="C30" s="1455"/>
      <c r="D30" s="1458"/>
      <c r="E30" s="1442"/>
      <c r="F30" s="1445"/>
      <c r="G30" s="1505"/>
      <c r="H30" s="1508"/>
      <c r="I30" s="1501"/>
      <c r="J30" s="1502"/>
      <c r="K30" s="97" t="s">
        <v>800</v>
      </c>
      <c r="L30" s="98">
        <f>+O30/M30</f>
        <v>0.7</v>
      </c>
      <c r="M30" s="99">
        <f>SUM(M27:M29)</f>
        <v>1</v>
      </c>
      <c r="N30" s="100">
        <f>SUM(N27:N29)</f>
        <v>0.11000000000000001</v>
      </c>
      <c r="O30" s="174">
        <f>+O27+O28+O29</f>
        <v>0.7</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+'1039 IDIGER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+'1039 IDIGER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+'1039 IDIGER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+'1039 IDIGER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+'1039 IDIGER Ver.'!N155</f>
        <v>0</v>
      </c>
    </row>
    <row r="36" spans="1:15" ht="15.75" thickBot="1" x14ac:dyDescent="0.3">
      <c r="A36" s="1441"/>
      <c r="B36" s="1452"/>
      <c r="C36" s="1455"/>
      <c r="D36" s="1458"/>
      <c r="E36" s="1441"/>
      <c r="F36" s="1444"/>
      <c r="G36" s="1504"/>
      <c r="H36" s="1507"/>
      <c r="I36" s="1500"/>
      <c r="J36" s="1500"/>
      <c r="K36" s="101" t="s">
        <v>857</v>
      </c>
      <c r="L36" s="101" t="s">
        <v>980</v>
      </c>
      <c r="M36" s="164">
        <v>0.05</v>
      </c>
      <c r="N36" s="165">
        <f>+(M36/H$83)*G$83*C$63</f>
        <v>1.3636363636363637E-3</v>
      </c>
      <c r="O36" s="170">
        <f>+'1039 IDIGER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v>
      </c>
      <c r="J38" s="1499">
        <f>+I38/H38</f>
        <v>0</v>
      </c>
      <c r="K38" s="28" t="s">
        <v>861</v>
      </c>
      <c r="L38" s="28" t="s">
        <v>804</v>
      </c>
      <c r="M38" s="179">
        <v>0.1</v>
      </c>
      <c r="N38" s="180">
        <f>+(M38/H38)*G$38*C$17</f>
        <v>2.0000000000000004E-2</v>
      </c>
      <c r="O38" s="177">
        <f>+'1039 IDIGER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+'1039 IDIGER Ver.'!N164</f>
        <v>0</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+'1039 IDIGER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+'1039 IDIGER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+'1039 IDIGER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+'1039 IDIGER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+'1039 IDIGER Ver.'!N255</f>
        <v>0</v>
      </c>
    </row>
    <row r="45" spans="1:15" ht="33.75" customHeight="1" thickBot="1" x14ac:dyDescent="0.3">
      <c r="A45" s="1441"/>
      <c r="B45" s="1452"/>
      <c r="C45" s="1455"/>
      <c r="D45" s="1458"/>
      <c r="E45" s="1442"/>
      <c r="F45" s="1445"/>
      <c r="G45" s="1505"/>
      <c r="H45" s="1508"/>
      <c r="I45" s="1501"/>
      <c r="J45" s="1502"/>
      <c r="K45" s="97" t="s">
        <v>800</v>
      </c>
      <c r="L45" s="98">
        <f>+O45/M45</f>
        <v>0</v>
      </c>
      <c r="M45" s="99">
        <f>SUM(M38:M44)</f>
        <v>0.99999999999999989</v>
      </c>
      <c r="N45" s="100">
        <f>SUM(N38:N41)</f>
        <v>0.11000000000000001</v>
      </c>
      <c r="O45" s="174">
        <f>+O38+O39+O40+O41+O42+O43+O44</f>
        <v>0</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+'1039 IDIGER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+'1039 IDIGER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+'1039 IDIGER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+'1039 IDIGER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+'1039 IDIGER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+'1039 IDIGER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+'1039 IDIGER Ver.'!N184</f>
        <v>0</v>
      </c>
    </row>
    <row r="53" spans="1:15" ht="30" customHeight="1"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0.75</v>
      </c>
      <c r="J54" s="1519">
        <f>+I54/H54</f>
        <v>0.75</v>
      </c>
      <c r="K54" s="28" t="s">
        <v>891</v>
      </c>
      <c r="L54" s="28" t="s">
        <v>581</v>
      </c>
      <c r="M54" s="180">
        <v>0.125</v>
      </c>
      <c r="N54" s="176">
        <f>+M54*G$54*C$17</f>
        <v>6.8750000000000009E-3</v>
      </c>
      <c r="O54" s="177">
        <f>+'1039 IDIGER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7">
        <f>+'1039 IDIGER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7">
        <f>+'1039 IDIGER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7">
        <f>+'1039 IDIGER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7">
        <f>+'1039 IDIGER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7">
        <f>+'1039 IDIGER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7">
        <f>+'1039 IDIGER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7">
        <f>+'1039 IDIGER Ver.'!N193</f>
        <v>0</v>
      </c>
    </row>
    <row r="62" spans="1:15" ht="30" customHeight="1" thickBot="1" x14ac:dyDescent="0.3">
      <c r="A62" s="1450"/>
      <c r="B62" s="1453"/>
      <c r="C62" s="1456"/>
      <c r="D62" s="1459"/>
      <c r="E62" s="1450"/>
      <c r="F62" s="1477"/>
      <c r="G62" s="1525"/>
      <c r="H62" s="1527"/>
      <c r="I62" s="1530"/>
      <c r="J62" s="1521"/>
      <c r="K62" s="97" t="s">
        <v>800</v>
      </c>
      <c r="L62" s="98">
        <f>+O62/M62</f>
        <v>0.75</v>
      </c>
      <c r="M62" s="99">
        <f>SUM(M54:M61)</f>
        <v>1</v>
      </c>
      <c r="N62" s="100">
        <f>SUM(N54:N61)</f>
        <v>5.5E-2</v>
      </c>
      <c r="O62" s="174">
        <f>+O54+O55+O56+O57+O58+O59+O60+O61</f>
        <v>0.75</v>
      </c>
    </row>
    <row r="63" spans="1:15" ht="15" customHeight="1" x14ac:dyDescent="0.25">
      <c r="A63" s="1440">
        <v>3</v>
      </c>
      <c r="B63" s="1484" t="s">
        <v>899</v>
      </c>
      <c r="C63" s="1486">
        <v>0.1</v>
      </c>
      <c r="D63" s="1488">
        <f>+(J63*G63)+(J82*G82)+(J83*G83)+(J84*G84)</f>
        <v>3.4319999999999996E-2</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+'1039 IDIGER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+'1039 IDIGER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+'1039 IDIGER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+'1039 IDIGER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+'1039 IDIGER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+'1039 IDIGER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+'1039 IDIGER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+'1039 IDIGER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+'1039 IDIGER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+'1039 IDIGER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+'1039 IDIGER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+'1039 IDIGER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+'1039 IDIGER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+'1039 IDIGER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+'1039 IDIGER Ver.'!N211</f>
        <v>0</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+'1039 IDIGER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+'1039 IDIGER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+'1039 IDIGER Ver.'!N223</f>
        <v>0</v>
      </c>
    </row>
    <row r="81" spans="1:15" ht="24.75" customHeight="1"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24.75" customHeight="1"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0.5</v>
      </c>
      <c r="E85" s="1440" t="s">
        <v>142</v>
      </c>
      <c r="F85" s="1443" t="s">
        <v>938</v>
      </c>
      <c r="G85" s="1503">
        <v>0.4</v>
      </c>
      <c r="H85" s="1503">
        <f>+M88</f>
        <v>0.4</v>
      </c>
      <c r="I85" s="1528">
        <f>+O88</f>
        <v>0.2</v>
      </c>
      <c r="J85" s="1519">
        <f>+I85/G85</f>
        <v>0.5</v>
      </c>
      <c r="K85" s="28" t="s">
        <v>939</v>
      </c>
      <c r="L85" s="28" t="s">
        <v>940</v>
      </c>
      <c r="M85" s="179">
        <v>0.1</v>
      </c>
      <c r="N85" s="176">
        <f>+M85*C85</f>
        <v>5.000000000000001E-3</v>
      </c>
      <c r="O85" s="177">
        <f>+'1039 IDIGER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+'1039 IDIGER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+'1039 IDIGER Ver.'!N258</f>
        <v>0</v>
      </c>
    </row>
    <row r="88" spans="1:15" ht="24.75" customHeight="1"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+'1039 IDIGER Ver.'!N262</f>
        <v>0.3</v>
      </c>
    </row>
    <row r="90" spans="1:15" ht="36" customHeight="1" thickBot="1" x14ac:dyDescent="0.3">
      <c r="A90" s="1442"/>
      <c r="B90" s="1485"/>
      <c r="C90" s="1498"/>
      <c r="D90" s="1491"/>
      <c r="E90" s="184" t="s">
        <v>146</v>
      </c>
      <c r="F90" s="185" t="s">
        <v>949</v>
      </c>
      <c r="G90" s="186">
        <v>0.3</v>
      </c>
      <c r="H90" s="196">
        <f>+M90</f>
        <v>0.3</v>
      </c>
      <c r="I90" s="187">
        <f>+O90</f>
        <v>0</v>
      </c>
      <c r="J90" s="188">
        <f>+I90/H90</f>
        <v>0</v>
      </c>
      <c r="K90" s="191" t="s">
        <v>950</v>
      </c>
      <c r="L90" s="192" t="s">
        <v>981</v>
      </c>
      <c r="M90" s="193">
        <v>0.3</v>
      </c>
      <c r="N90" s="194">
        <f>+M90*C85</f>
        <v>1.4999999999999999E-2</v>
      </c>
      <c r="O90" s="197">
        <f>+'1039 IDIGER Ver.'!N264</f>
        <v>0</v>
      </c>
    </row>
    <row r="91" spans="1:15" x14ac:dyDescent="0.25">
      <c r="C91" s="199">
        <v>2022</v>
      </c>
      <c r="D91" s="200">
        <f>+(C2*D2)+(C17*D17)+(C63*D63)+(C85*D85)</f>
        <v>0.50968199999999997</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sheetPr>
  <dimension ref="A1:P265"/>
  <sheetViews>
    <sheetView zoomScale="60" zoomScaleNormal="60" workbookViewId="0">
      <pane xSplit="5" ySplit="7" topLeftCell="M60" activePane="bottomRight" state="frozen"/>
      <selection pane="topRight" activeCell="J42" sqref="J42"/>
      <selection pane="bottomLeft" activeCell="J42" sqref="J42"/>
      <selection pane="bottomRight"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16.140625" style="11" customWidth="1"/>
    <col min="8" max="8" width="9" style="1" customWidth="1"/>
    <col min="9" max="9" width="10.5703125" style="2"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39.75" customHeight="1" x14ac:dyDescent="0.25">
      <c r="A1" s="1540" t="s">
        <v>98</v>
      </c>
      <c r="B1" s="1540"/>
      <c r="C1" s="1540"/>
      <c r="D1" s="1540"/>
      <c r="E1" s="1540"/>
      <c r="F1" s="1540"/>
      <c r="G1" s="1540"/>
      <c r="H1" s="1540"/>
      <c r="I1" s="1540"/>
      <c r="J1" s="1540"/>
      <c r="K1" s="1540"/>
      <c r="L1" s="1540"/>
      <c r="M1" s="1540"/>
      <c r="N1" s="1540"/>
      <c r="O1" s="1540"/>
    </row>
    <row r="2" spans="1:15" s="24" customFormat="1" ht="15.75" customHeight="1" x14ac:dyDescent="0.25">
      <c r="A2" s="1541" t="s">
        <v>1081</v>
      </c>
      <c r="B2" s="1541"/>
      <c r="C2" s="1541"/>
      <c r="D2" s="1541"/>
      <c r="E2" s="1541"/>
      <c r="F2" s="1544" t="s">
        <v>1082</v>
      </c>
      <c r="G2" s="1544"/>
      <c r="H2" s="1544"/>
      <c r="I2" s="1544"/>
      <c r="J2" s="1544"/>
      <c r="K2" s="1544"/>
      <c r="L2" s="1543"/>
      <c r="M2" s="1543"/>
      <c r="N2" s="1543"/>
      <c r="O2" s="1543"/>
    </row>
    <row r="3" spans="1:15" s="24" customFormat="1" ht="15.75" customHeight="1" x14ac:dyDescent="0.25">
      <c r="A3" s="1541" t="s">
        <v>101</v>
      </c>
      <c r="B3" s="1541"/>
      <c r="C3" s="1541"/>
      <c r="D3" s="1541"/>
      <c r="E3" s="1541"/>
      <c r="F3" s="1544">
        <v>1004</v>
      </c>
      <c r="G3" s="1544"/>
      <c r="H3" s="1544"/>
      <c r="I3" s="1544"/>
      <c r="J3" s="1544"/>
      <c r="K3" s="1544"/>
      <c r="L3" s="1543"/>
      <c r="M3" s="1543"/>
      <c r="N3" s="1543"/>
      <c r="O3" s="1543"/>
    </row>
    <row r="4" spans="1:15" s="24" customFormat="1" ht="15.75" customHeight="1" x14ac:dyDescent="0.25">
      <c r="A4" s="1541" t="s">
        <v>102</v>
      </c>
      <c r="B4" s="1541"/>
      <c r="C4" s="1541"/>
      <c r="D4" s="1541"/>
      <c r="E4" s="1541"/>
      <c r="F4" s="1544" t="s">
        <v>1083</v>
      </c>
      <c r="G4" s="1544"/>
      <c r="H4" s="1544"/>
      <c r="I4" s="1544"/>
      <c r="J4" s="1544"/>
      <c r="K4" s="1544"/>
      <c r="L4" s="1543"/>
      <c r="M4" s="1543"/>
      <c r="N4" s="1543"/>
      <c r="O4" s="1543"/>
    </row>
    <row r="5" spans="1:15" s="24" customFormat="1" ht="15.75" customHeight="1" x14ac:dyDescent="0.25">
      <c r="A5" s="1541" t="s">
        <v>103</v>
      </c>
      <c r="B5" s="1541"/>
      <c r="C5" s="1541"/>
      <c r="D5" s="1541"/>
      <c r="E5" s="1541"/>
      <c r="F5" s="1544" t="s">
        <v>953</v>
      </c>
      <c r="G5" s="1544"/>
      <c r="H5" s="1544"/>
      <c r="I5" s="1544"/>
      <c r="J5" s="1544"/>
      <c r="K5" s="1544"/>
      <c r="L5" s="1543"/>
      <c r="M5" s="1543"/>
      <c r="N5" s="1543"/>
      <c r="O5" s="1543"/>
    </row>
    <row r="6" spans="1:15" s="305" customFormat="1" ht="42" customHeight="1" x14ac:dyDescent="0.25">
      <c r="A6" s="303" t="s">
        <v>105</v>
      </c>
      <c r="B6" s="303" t="s">
        <v>106</v>
      </c>
      <c r="C6" s="303" t="s">
        <v>107</v>
      </c>
      <c r="D6" s="303" t="s">
        <v>108</v>
      </c>
      <c r="E6" s="303" t="s">
        <v>109</v>
      </c>
      <c r="F6" s="303" t="s">
        <v>110</v>
      </c>
      <c r="G6" s="303" t="s">
        <v>111</v>
      </c>
      <c r="H6" s="303" t="s">
        <v>112</v>
      </c>
      <c r="I6" s="303" t="s">
        <v>113</v>
      </c>
      <c r="J6" s="303" t="s">
        <v>114</v>
      </c>
      <c r="K6" s="303" t="s">
        <v>115</v>
      </c>
      <c r="L6" s="304" t="s">
        <v>116</v>
      </c>
      <c r="M6" s="303" t="s">
        <v>117</v>
      </c>
      <c r="N6" s="303" t="s">
        <v>118</v>
      </c>
      <c r="O6" s="303" t="s">
        <v>119</v>
      </c>
    </row>
    <row r="7" spans="1:15" s="4" customFormat="1" ht="226.5" customHeight="1" x14ac:dyDescent="0.25">
      <c r="A7" s="82">
        <v>1</v>
      </c>
      <c r="B7" s="133" t="s">
        <v>120</v>
      </c>
      <c r="C7" s="133" t="s">
        <v>121</v>
      </c>
      <c r="D7" s="133" t="s">
        <v>122</v>
      </c>
      <c r="E7" s="122">
        <v>1</v>
      </c>
      <c r="F7" s="125" t="s">
        <v>123</v>
      </c>
      <c r="G7" s="1404">
        <v>1</v>
      </c>
      <c r="H7" s="1545">
        <v>0.4</v>
      </c>
      <c r="I7" s="133" t="s">
        <v>124</v>
      </c>
      <c r="J7" s="222" t="s">
        <v>125</v>
      </c>
      <c r="K7" s="5" t="s">
        <v>129</v>
      </c>
      <c r="L7" s="223" t="s">
        <v>125</v>
      </c>
      <c r="M7" s="137" t="s">
        <v>129</v>
      </c>
      <c r="N7" s="1546">
        <v>0.4</v>
      </c>
      <c r="O7" s="32" t="s">
        <v>1084</v>
      </c>
    </row>
    <row r="8" spans="1:15" s="4" customFormat="1" ht="81.75" customHeight="1" x14ac:dyDescent="0.25">
      <c r="A8" s="82">
        <v>2</v>
      </c>
      <c r="B8" s="133" t="s">
        <v>120</v>
      </c>
      <c r="C8" s="133" t="s">
        <v>121</v>
      </c>
      <c r="D8" s="133" t="s">
        <v>122</v>
      </c>
      <c r="E8" s="122">
        <v>2</v>
      </c>
      <c r="F8" s="125" t="s">
        <v>128</v>
      </c>
      <c r="G8" s="1405"/>
      <c r="H8" s="1407"/>
      <c r="I8" s="133" t="s">
        <v>124</v>
      </c>
      <c r="J8" s="222" t="s">
        <v>125</v>
      </c>
      <c r="K8" s="5" t="s">
        <v>126</v>
      </c>
      <c r="L8" s="223" t="s">
        <v>125</v>
      </c>
      <c r="M8" s="137" t="s">
        <v>129</v>
      </c>
      <c r="N8" s="1547"/>
      <c r="O8" s="225" t="s">
        <v>1085</v>
      </c>
    </row>
    <row r="9" spans="1:15" s="4" customFormat="1" ht="81.75" customHeight="1" x14ac:dyDescent="0.25">
      <c r="A9" s="82">
        <v>3</v>
      </c>
      <c r="B9" s="133" t="s">
        <v>120</v>
      </c>
      <c r="C9" s="133" t="s">
        <v>121</v>
      </c>
      <c r="D9" s="133" t="s">
        <v>122</v>
      </c>
      <c r="E9" s="122">
        <v>3</v>
      </c>
      <c r="F9" s="125" t="s">
        <v>131</v>
      </c>
      <c r="G9" s="1422">
        <v>2</v>
      </c>
      <c r="H9" s="139" t="s">
        <v>125</v>
      </c>
      <c r="I9" s="133" t="s">
        <v>124</v>
      </c>
      <c r="J9" s="222" t="s">
        <v>125</v>
      </c>
      <c r="K9" s="5" t="s">
        <v>129</v>
      </c>
      <c r="L9" s="223" t="s">
        <v>125</v>
      </c>
      <c r="M9" s="137" t="s">
        <v>129</v>
      </c>
      <c r="N9" s="85">
        <v>0</v>
      </c>
      <c r="O9" s="225"/>
    </row>
    <row r="10" spans="1:15" s="4" customFormat="1" ht="51" customHeight="1" x14ac:dyDescent="0.25">
      <c r="A10" s="82">
        <v>4</v>
      </c>
      <c r="B10" s="133" t="s">
        <v>120</v>
      </c>
      <c r="C10" s="133" t="s">
        <v>121</v>
      </c>
      <c r="D10" s="133" t="s">
        <v>122</v>
      </c>
      <c r="E10" s="122" t="s">
        <v>133</v>
      </c>
      <c r="F10" s="125" t="s">
        <v>134</v>
      </c>
      <c r="G10" s="1422"/>
      <c r="H10" s="139" t="s">
        <v>125</v>
      </c>
      <c r="I10" s="133" t="s">
        <v>135</v>
      </c>
      <c r="J10" s="222" t="s">
        <v>125</v>
      </c>
      <c r="K10" s="132" t="s">
        <v>135</v>
      </c>
      <c r="L10" s="223" t="s">
        <v>125</v>
      </c>
      <c r="M10" s="137" t="s">
        <v>135</v>
      </c>
      <c r="N10" s="85">
        <v>0</v>
      </c>
      <c r="O10" s="225"/>
    </row>
    <row r="11" spans="1:15" s="4" customFormat="1" ht="57"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35">
        <v>0.4</v>
      </c>
      <c r="O11" s="225"/>
    </row>
    <row r="12" spans="1:15" s="4" customFormat="1" ht="57"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36"/>
      <c r="O12" s="225"/>
    </row>
    <row r="13" spans="1:15" s="4" customFormat="1" ht="65.25" customHeight="1" x14ac:dyDescent="0.25">
      <c r="A13" s="82">
        <v>7</v>
      </c>
      <c r="B13" s="133" t="s">
        <v>120</v>
      </c>
      <c r="C13" s="133" t="s">
        <v>121</v>
      </c>
      <c r="D13" s="133" t="s">
        <v>122</v>
      </c>
      <c r="E13" s="122">
        <v>4</v>
      </c>
      <c r="F13" s="125" t="s">
        <v>141</v>
      </c>
      <c r="G13" s="140" t="s">
        <v>125</v>
      </c>
      <c r="H13" s="139" t="s">
        <v>125</v>
      </c>
      <c r="I13" s="133" t="s">
        <v>124</v>
      </c>
      <c r="J13" s="222" t="s">
        <v>125</v>
      </c>
      <c r="K13" s="5"/>
      <c r="L13" s="223" t="s">
        <v>125</v>
      </c>
      <c r="M13" s="96" t="s">
        <v>126</v>
      </c>
      <c r="N13" s="85">
        <v>0</v>
      </c>
      <c r="O13" s="225"/>
    </row>
    <row r="14" spans="1:15" s="4" customFormat="1" ht="67.5" customHeight="1" x14ac:dyDescent="0.25">
      <c r="A14" s="82">
        <v>8</v>
      </c>
      <c r="B14" s="133" t="s">
        <v>120</v>
      </c>
      <c r="C14" s="133" t="s">
        <v>121</v>
      </c>
      <c r="D14" s="133" t="s">
        <v>122</v>
      </c>
      <c r="E14" s="122" t="s">
        <v>142</v>
      </c>
      <c r="F14" s="125" t="s">
        <v>143</v>
      </c>
      <c r="G14" s="140" t="s">
        <v>125</v>
      </c>
      <c r="H14" s="139" t="s">
        <v>125</v>
      </c>
      <c r="I14" s="133" t="s">
        <v>124</v>
      </c>
      <c r="J14" s="222" t="s">
        <v>125</v>
      </c>
      <c r="K14" s="5" t="s">
        <v>126</v>
      </c>
      <c r="L14" s="223" t="s">
        <v>125</v>
      </c>
      <c r="M14" s="137" t="s">
        <v>126</v>
      </c>
      <c r="N14" s="85">
        <v>0</v>
      </c>
      <c r="O14" s="225"/>
    </row>
    <row r="15" spans="1:15" s="4" customFormat="1" ht="67.5" customHeight="1" x14ac:dyDescent="0.25">
      <c r="A15" s="82">
        <v>9</v>
      </c>
      <c r="B15" s="133" t="s">
        <v>120</v>
      </c>
      <c r="C15" s="133" t="s">
        <v>121</v>
      </c>
      <c r="D15" s="133" t="s">
        <v>122</v>
      </c>
      <c r="E15" s="122" t="s">
        <v>144</v>
      </c>
      <c r="F15" s="125" t="s">
        <v>145</v>
      </c>
      <c r="G15" s="140" t="s">
        <v>125</v>
      </c>
      <c r="H15" s="139" t="s">
        <v>125</v>
      </c>
      <c r="I15" s="133" t="s">
        <v>124</v>
      </c>
      <c r="J15" s="222" t="s">
        <v>125</v>
      </c>
      <c r="K15" s="5" t="s">
        <v>129</v>
      </c>
      <c r="L15" s="223" t="s">
        <v>125</v>
      </c>
      <c r="M15" s="96" t="s">
        <v>129</v>
      </c>
      <c r="N15" s="85">
        <v>0</v>
      </c>
      <c r="O15" s="225"/>
    </row>
    <row r="16" spans="1:15" s="4" customFormat="1" ht="67.5" customHeight="1" x14ac:dyDescent="0.25">
      <c r="A16" s="82">
        <v>10</v>
      </c>
      <c r="B16" s="133" t="s">
        <v>120</v>
      </c>
      <c r="C16" s="133" t="s">
        <v>121</v>
      </c>
      <c r="D16" s="133" t="s">
        <v>122</v>
      </c>
      <c r="E16" s="122" t="s">
        <v>146</v>
      </c>
      <c r="F16" s="125" t="s">
        <v>147</v>
      </c>
      <c r="G16" s="140" t="s">
        <v>125</v>
      </c>
      <c r="H16" s="139" t="s">
        <v>125</v>
      </c>
      <c r="I16" s="133" t="s">
        <v>124</v>
      </c>
      <c r="J16" s="222" t="s">
        <v>125</v>
      </c>
      <c r="K16" s="5" t="s">
        <v>126</v>
      </c>
      <c r="L16" s="223" t="s">
        <v>125</v>
      </c>
      <c r="M16" s="137" t="s">
        <v>126</v>
      </c>
      <c r="N16" s="85">
        <v>0</v>
      </c>
      <c r="O16" s="225" t="s">
        <v>1086</v>
      </c>
    </row>
    <row r="17" spans="1:15" s="4" customFormat="1" ht="6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7.5" customHeight="1" x14ac:dyDescent="0.25">
      <c r="A18" s="82">
        <v>12</v>
      </c>
      <c r="B18" s="133" t="s">
        <v>120</v>
      </c>
      <c r="C18" s="133" t="s">
        <v>121</v>
      </c>
      <c r="D18" s="133" t="s">
        <v>149</v>
      </c>
      <c r="E18" s="122" t="s">
        <v>151</v>
      </c>
      <c r="F18" s="125" t="s">
        <v>152</v>
      </c>
      <c r="G18" s="1422"/>
      <c r="H18" s="139" t="s">
        <v>125</v>
      </c>
      <c r="I18" s="133" t="s">
        <v>124</v>
      </c>
      <c r="J18" s="222" t="s">
        <v>125</v>
      </c>
      <c r="K18" s="5" t="s">
        <v>129</v>
      </c>
      <c r="L18" s="223" t="s">
        <v>125</v>
      </c>
      <c r="M18" s="137" t="s">
        <v>129</v>
      </c>
      <c r="N18" s="85">
        <v>0</v>
      </c>
      <c r="O18" s="225"/>
    </row>
    <row r="19" spans="1:15" s="4" customFormat="1" ht="67.5" customHeight="1" x14ac:dyDescent="0.25">
      <c r="A19" s="82">
        <v>13</v>
      </c>
      <c r="B19" s="133" t="s">
        <v>120</v>
      </c>
      <c r="C19" s="133" t="s">
        <v>121</v>
      </c>
      <c r="D19" s="133" t="s">
        <v>149</v>
      </c>
      <c r="E19" s="122" t="s">
        <v>154</v>
      </c>
      <c r="F19" s="125" t="s">
        <v>155</v>
      </c>
      <c r="G19" s="1405"/>
      <c r="H19" s="139" t="s">
        <v>125</v>
      </c>
      <c r="I19" s="133" t="s">
        <v>124</v>
      </c>
      <c r="J19" s="222" t="s">
        <v>125</v>
      </c>
      <c r="K19" s="5" t="s">
        <v>126</v>
      </c>
      <c r="L19" s="223" t="s">
        <v>125</v>
      </c>
      <c r="M19" s="137" t="s">
        <v>126</v>
      </c>
      <c r="N19" s="85">
        <v>0</v>
      </c>
      <c r="O19" s="225"/>
    </row>
    <row r="20" spans="1:15" s="4" customFormat="1" ht="117.75" customHeight="1" x14ac:dyDescent="0.25">
      <c r="A20" s="82">
        <v>14</v>
      </c>
      <c r="B20" s="133" t="s">
        <v>120</v>
      </c>
      <c r="C20" s="133" t="s">
        <v>121</v>
      </c>
      <c r="D20" s="133" t="s">
        <v>156</v>
      </c>
      <c r="E20" s="122" t="s">
        <v>157</v>
      </c>
      <c r="F20" s="125" t="s">
        <v>158</v>
      </c>
      <c r="G20" s="140">
        <v>4</v>
      </c>
      <c r="H20" s="139">
        <v>0.15</v>
      </c>
      <c r="I20" s="133" t="s">
        <v>159</v>
      </c>
      <c r="J20" s="222" t="s">
        <v>125</v>
      </c>
      <c r="K20" s="45"/>
      <c r="L20" s="223" t="s">
        <v>125</v>
      </c>
      <c r="M20" s="269">
        <v>2</v>
      </c>
      <c r="N20" s="226">
        <v>0.15</v>
      </c>
      <c r="O20" s="225" t="s">
        <v>1087</v>
      </c>
    </row>
    <row r="21" spans="1:15" s="4" customFormat="1" ht="67.5" customHeight="1" x14ac:dyDescent="0.25">
      <c r="A21" s="82">
        <v>15</v>
      </c>
      <c r="B21" s="133" t="s">
        <v>120</v>
      </c>
      <c r="C21" s="133" t="s">
        <v>161</v>
      </c>
      <c r="D21" s="133" t="s">
        <v>149</v>
      </c>
      <c r="E21" s="122">
        <v>6</v>
      </c>
      <c r="F21" s="125" t="s">
        <v>162</v>
      </c>
      <c r="G21" s="140">
        <v>5</v>
      </c>
      <c r="H21" s="139">
        <v>0.1</v>
      </c>
      <c r="I21" s="133" t="s">
        <v>124</v>
      </c>
      <c r="J21" s="222">
        <v>1</v>
      </c>
      <c r="K21" s="5" t="s">
        <v>129</v>
      </c>
      <c r="L21" s="141" t="s">
        <v>126</v>
      </c>
      <c r="M21" s="137" t="s">
        <v>126</v>
      </c>
      <c r="N21" s="226">
        <v>0</v>
      </c>
      <c r="O21" s="225" t="s">
        <v>1088</v>
      </c>
    </row>
    <row r="22" spans="1:15" s="4" customFormat="1" ht="81.75" customHeight="1" x14ac:dyDescent="0.25">
      <c r="A22" s="82">
        <v>16</v>
      </c>
      <c r="B22" s="133" t="s">
        <v>120</v>
      </c>
      <c r="C22" s="133" t="s">
        <v>161</v>
      </c>
      <c r="D22" s="133" t="s">
        <v>149</v>
      </c>
      <c r="E22" s="122" t="s">
        <v>164</v>
      </c>
      <c r="F22" s="125" t="s">
        <v>165</v>
      </c>
      <c r="G22" s="140" t="s">
        <v>125</v>
      </c>
      <c r="H22" s="139" t="s">
        <v>125</v>
      </c>
      <c r="I22" s="133" t="s">
        <v>166</v>
      </c>
      <c r="J22" s="222" t="s">
        <v>125</v>
      </c>
      <c r="K22" s="132" t="s">
        <v>1089</v>
      </c>
      <c r="L22" s="223" t="s">
        <v>125</v>
      </c>
      <c r="M22" s="132" t="s">
        <v>1089</v>
      </c>
      <c r="N22" s="85">
        <v>0</v>
      </c>
      <c r="O22" s="225"/>
    </row>
    <row r="23" spans="1:15" s="4" customFormat="1" ht="45" customHeight="1" x14ac:dyDescent="0.25">
      <c r="A23" s="82">
        <v>17</v>
      </c>
      <c r="B23" s="133" t="s">
        <v>120</v>
      </c>
      <c r="C23" s="133" t="s">
        <v>161</v>
      </c>
      <c r="D23" s="133" t="s">
        <v>149</v>
      </c>
      <c r="E23" s="122" t="s">
        <v>169</v>
      </c>
      <c r="F23" s="125" t="s">
        <v>170</v>
      </c>
      <c r="G23" s="140" t="s">
        <v>125</v>
      </c>
      <c r="H23" s="139" t="s">
        <v>125</v>
      </c>
      <c r="I23" s="133" t="s">
        <v>124</v>
      </c>
      <c r="J23" s="222" t="s">
        <v>125</v>
      </c>
      <c r="K23" s="5" t="s">
        <v>126</v>
      </c>
      <c r="L23" s="223" t="s">
        <v>125</v>
      </c>
      <c r="M23" s="137" t="s">
        <v>126</v>
      </c>
      <c r="N23" s="85">
        <v>0</v>
      </c>
      <c r="O23" s="225"/>
    </row>
    <row r="24" spans="1:15" s="4" customFormat="1" ht="45" customHeight="1" x14ac:dyDescent="0.25">
      <c r="A24" s="82">
        <v>18</v>
      </c>
      <c r="B24" s="133" t="s">
        <v>120</v>
      </c>
      <c r="C24" s="133" t="s">
        <v>161</v>
      </c>
      <c r="D24" s="133" t="s">
        <v>149</v>
      </c>
      <c r="E24" s="122" t="s">
        <v>172</v>
      </c>
      <c r="F24" s="125" t="s">
        <v>173</v>
      </c>
      <c r="G24" s="140" t="s">
        <v>125</v>
      </c>
      <c r="H24" s="139" t="s">
        <v>125</v>
      </c>
      <c r="I24" s="133" t="s">
        <v>124</v>
      </c>
      <c r="J24" s="222" t="s">
        <v>125</v>
      </c>
      <c r="K24" s="5" t="s">
        <v>126</v>
      </c>
      <c r="L24" s="223" t="s">
        <v>125</v>
      </c>
      <c r="M24" s="137" t="s">
        <v>126</v>
      </c>
      <c r="N24" s="85">
        <v>0</v>
      </c>
      <c r="O24" s="225"/>
    </row>
    <row r="25" spans="1:15" s="4" customFormat="1" ht="45" customHeight="1" x14ac:dyDescent="0.25">
      <c r="A25" s="82">
        <v>19</v>
      </c>
      <c r="B25" s="133" t="s">
        <v>120</v>
      </c>
      <c r="C25" s="133" t="s">
        <v>161</v>
      </c>
      <c r="D25" s="133" t="s">
        <v>149</v>
      </c>
      <c r="E25" s="122" t="s">
        <v>175</v>
      </c>
      <c r="F25" s="125" t="s">
        <v>176</v>
      </c>
      <c r="G25" s="140" t="s">
        <v>125</v>
      </c>
      <c r="H25" s="139" t="s">
        <v>125</v>
      </c>
      <c r="I25" s="306" t="s">
        <v>177</v>
      </c>
      <c r="J25" s="228" t="s">
        <v>125</v>
      </c>
      <c r="K25" s="5" t="s">
        <v>126</v>
      </c>
      <c r="L25" s="223" t="s">
        <v>125</v>
      </c>
      <c r="M25" s="137" t="s">
        <v>126</v>
      </c>
      <c r="N25" s="229">
        <v>0</v>
      </c>
      <c r="O25" s="230" t="s">
        <v>562</v>
      </c>
    </row>
    <row r="26" spans="1:15" s="4" customFormat="1" ht="45" customHeight="1" x14ac:dyDescent="0.25">
      <c r="A26" s="82">
        <v>20</v>
      </c>
      <c r="B26" s="133" t="s">
        <v>120</v>
      </c>
      <c r="C26" s="133" t="s">
        <v>161</v>
      </c>
      <c r="D26" s="133" t="s">
        <v>149</v>
      </c>
      <c r="E26" s="122" t="s">
        <v>179</v>
      </c>
      <c r="F26" s="125" t="s">
        <v>180</v>
      </c>
      <c r="G26" s="140" t="s">
        <v>125</v>
      </c>
      <c r="H26" s="139" t="s">
        <v>125</v>
      </c>
      <c r="I26" s="133" t="s">
        <v>177</v>
      </c>
      <c r="J26" s="222" t="s">
        <v>125</v>
      </c>
      <c r="K26" s="5" t="s">
        <v>129</v>
      </c>
      <c r="L26" s="223" t="s">
        <v>125</v>
      </c>
      <c r="M26" s="137" t="s">
        <v>126</v>
      </c>
      <c r="N26" s="85">
        <v>0</v>
      </c>
      <c r="O26" s="225"/>
    </row>
    <row r="27" spans="1:15" s="4" customFormat="1" ht="45" customHeight="1" x14ac:dyDescent="0.25">
      <c r="A27" s="82">
        <v>21</v>
      </c>
      <c r="B27" s="133" t="s">
        <v>120</v>
      </c>
      <c r="C27" s="133" t="s">
        <v>161</v>
      </c>
      <c r="D27" s="133" t="s">
        <v>149</v>
      </c>
      <c r="E27" s="122" t="s">
        <v>182</v>
      </c>
      <c r="F27" s="125" t="s">
        <v>183</v>
      </c>
      <c r="G27" s="140" t="s">
        <v>125</v>
      </c>
      <c r="H27" s="139" t="s">
        <v>125</v>
      </c>
      <c r="I27" s="133" t="s">
        <v>177</v>
      </c>
      <c r="J27" s="222" t="s">
        <v>125</v>
      </c>
      <c r="K27" s="5" t="s">
        <v>129</v>
      </c>
      <c r="L27" s="223" t="s">
        <v>125</v>
      </c>
      <c r="M27" s="137" t="s">
        <v>126</v>
      </c>
      <c r="N27" s="85">
        <v>0</v>
      </c>
      <c r="O27" s="225"/>
    </row>
    <row r="28" spans="1:15" s="4" customFormat="1" ht="45" customHeight="1" x14ac:dyDescent="0.25">
      <c r="A28" s="82">
        <v>22</v>
      </c>
      <c r="B28" s="133" t="s">
        <v>120</v>
      </c>
      <c r="C28" s="133" t="s">
        <v>161</v>
      </c>
      <c r="D28" s="133" t="s">
        <v>149</v>
      </c>
      <c r="E28" s="122" t="s">
        <v>185</v>
      </c>
      <c r="F28" s="125" t="s">
        <v>186</v>
      </c>
      <c r="G28" s="140" t="s">
        <v>125</v>
      </c>
      <c r="H28" s="139" t="s">
        <v>125</v>
      </c>
      <c r="I28" s="133" t="s">
        <v>177</v>
      </c>
      <c r="J28" s="222" t="s">
        <v>125</v>
      </c>
      <c r="K28" s="5" t="s">
        <v>129</v>
      </c>
      <c r="L28" s="223" t="s">
        <v>125</v>
      </c>
      <c r="M28" s="137" t="s">
        <v>126</v>
      </c>
      <c r="N28" s="85">
        <v>0</v>
      </c>
      <c r="O28" s="225"/>
    </row>
    <row r="29" spans="1:15" s="4" customFormat="1" ht="45" customHeight="1" x14ac:dyDescent="0.25">
      <c r="A29" s="82">
        <v>23</v>
      </c>
      <c r="B29" s="133" t="s">
        <v>120</v>
      </c>
      <c r="C29" s="133" t="s">
        <v>161</v>
      </c>
      <c r="D29" s="133" t="s">
        <v>149</v>
      </c>
      <c r="E29" s="122" t="s">
        <v>188</v>
      </c>
      <c r="F29" s="125" t="s">
        <v>189</v>
      </c>
      <c r="G29" s="140" t="s">
        <v>125</v>
      </c>
      <c r="H29" s="139" t="s">
        <v>125</v>
      </c>
      <c r="I29" s="133" t="s">
        <v>177</v>
      </c>
      <c r="J29" s="222" t="s">
        <v>125</v>
      </c>
      <c r="K29" s="5" t="s">
        <v>126</v>
      </c>
      <c r="L29" s="223" t="s">
        <v>125</v>
      </c>
      <c r="M29" s="137" t="s">
        <v>126</v>
      </c>
      <c r="N29" s="85">
        <v>0</v>
      </c>
      <c r="O29" s="225"/>
    </row>
    <row r="30" spans="1:15" s="4" customFormat="1" ht="45" customHeight="1" x14ac:dyDescent="0.25">
      <c r="A30" s="82">
        <v>24</v>
      </c>
      <c r="B30" s="133" t="s">
        <v>120</v>
      </c>
      <c r="C30" s="133" t="s">
        <v>161</v>
      </c>
      <c r="D30" s="133" t="s">
        <v>149</v>
      </c>
      <c r="E30" s="122" t="s">
        <v>190</v>
      </c>
      <c r="F30" s="125" t="s">
        <v>191</v>
      </c>
      <c r="G30" s="140" t="s">
        <v>125</v>
      </c>
      <c r="H30" s="139" t="s">
        <v>125</v>
      </c>
      <c r="I30" s="133" t="s">
        <v>177</v>
      </c>
      <c r="J30" s="222" t="s">
        <v>125</v>
      </c>
      <c r="K30" s="5" t="s">
        <v>126</v>
      </c>
      <c r="L30" s="223" t="s">
        <v>125</v>
      </c>
      <c r="M30" s="137" t="s">
        <v>126</v>
      </c>
      <c r="N30" s="85">
        <v>0</v>
      </c>
      <c r="O30" s="225"/>
    </row>
    <row r="31" spans="1:15" s="4" customFormat="1" ht="45" customHeight="1" x14ac:dyDescent="0.25">
      <c r="A31" s="82">
        <v>25</v>
      </c>
      <c r="B31" s="133" t="s">
        <v>120</v>
      </c>
      <c r="C31" s="133" t="s">
        <v>161</v>
      </c>
      <c r="D31" s="133" t="s">
        <v>149</v>
      </c>
      <c r="E31" s="122" t="s">
        <v>193</v>
      </c>
      <c r="F31" s="125" t="s">
        <v>194</v>
      </c>
      <c r="G31" s="140" t="s">
        <v>125</v>
      </c>
      <c r="H31" s="139" t="s">
        <v>125</v>
      </c>
      <c r="I31" s="133" t="s">
        <v>177</v>
      </c>
      <c r="J31" s="222" t="s">
        <v>125</v>
      </c>
      <c r="K31" s="5" t="s">
        <v>126</v>
      </c>
      <c r="L31" s="223" t="s">
        <v>125</v>
      </c>
      <c r="M31" s="137" t="s">
        <v>126</v>
      </c>
      <c r="N31" s="85">
        <v>0</v>
      </c>
      <c r="O31" s="225"/>
    </row>
    <row r="32" spans="1:15" s="4" customFormat="1" ht="45" customHeight="1" x14ac:dyDescent="0.25">
      <c r="A32" s="82">
        <v>26</v>
      </c>
      <c r="B32" s="133" t="s">
        <v>120</v>
      </c>
      <c r="C32" s="133" t="s">
        <v>161</v>
      </c>
      <c r="D32" s="133" t="s">
        <v>149</v>
      </c>
      <c r="E32" s="122" t="s">
        <v>195</v>
      </c>
      <c r="F32" s="125" t="s">
        <v>196</v>
      </c>
      <c r="G32" s="140" t="s">
        <v>125</v>
      </c>
      <c r="H32" s="139" t="s">
        <v>125</v>
      </c>
      <c r="I32" s="133" t="s">
        <v>177</v>
      </c>
      <c r="J32" s="222" t="s">
        <v>125</v>
      </c>
      <c r="K32" s="5" t="s">
        <v>126</v>
      </c>
      <c r="L32" s="223" t="s">
        <v>125</v>
      </c>
      <c r="M32" s="137" t="s">
        <v>129</v>
      </c>
      <c r="N32" s="85">
        <v>0</v>
      </c>
      <c r="O32" s="225" t="s">
        <v>1090</v>
      </c>
    </row>
    <row r="33" spans="1:15" s="4" customFormat="1" ht="45" customHeight="1" x14ac:dyDescent="0.25">
      <c r="A33" s="82">
        <v>27</v>
      </c>
      <c r="B33" s="133" t="s">
        <v>120</v>
      </c>
      <c r="C33" s="133" t="s">
        <v>161</v>
      </c>
      <c r="D33" s="133" t="s">
        <v>149</v>
      </c>
      <c r="E33" s="122" t="s">
        <v>198</v>
      </c>
      <c r="F33" s="125" t="s">
        <v>199</v>
      </c>
      <c r="G33" s="140" t="s">
        <v>125</v>
      </c>
      <c r="H33" s="139" t="s">
        <v>125</v>
      </c>
      <c r="I33" s="133" t="s">
        <v>177</v>
      </c>
      <c r="J33" s="222" t="s">
        <v>125</v>
      </c>
      <c r="K33" s="5" t="s">
        <v>126</v>
      </c>
      <c r="L33" s="223" t="s">
        <v>125</v>
      </c>
      <c r="M33" s="137" t="s">
        <v>126</v>
      </c>
      <c r="N33" s="85">
        <v>0</v>
      </c>
      <c r="O33" s="225"/>
    </row>
    <row r="34" spans="1:15" s="4" customFormat="1" ht="45" customHeight="1" x14ac:dyDescent="0.25">
      <c r="A34" s="82">
        <v>28</v>
      </c>
      <c r="B34" s="133" t="s">
        <v>120</v>
      </c>
      <c r="C34" s="133" t="s">
        <v>161</v>
      </c>
      <c r="D34" s="133" t="s">
        <v>149</v>
      </c>
      <c r="E34" s="122" t="s">
        <v>200</v>
      </c>
      <c r="F34" s="125" t="s">
        <v>201</v>
      </c>
      <c r="G34" s="140" t="s">
        <v>125</v>
      </c>
      <c r="H34" s="139" t="s">
        <v>125</v>
      </c>
      <c r="I34" s="133" t="s">
        <v>166</v>
      </c>
      <c r="J34" s="222" t="s">
        <v>125</v>
      </c>
      <c r="K34" s="45" t="s">
        <v>1091</v>
      </c>
      <c r="L34" s="223" t="s">
        <v>125</v>
      </c>
      <c r="M34" s="142" t="s">
        <v>1091</v>
      </c>
      <c r="N34" s="85">
        <v>0</v>
      </c>
      <c r="O34" s="225"/>
    </row>
    <row r="35" spans="1:15" s="4" customFormat="1" ht="45" customHeight="1" x14ac:dyDescent="0.25">
      <c r="A35" s="82">
        <v>29</v>
      </c>
      <c r="B35" s="133" t="s">
        <v>120</v>
      </c>
      <c r="C35" s="133" t="s">
        <v>161</v>
      </c>
      <c r="D35" s="133" t="s">
        <v>149</v>
      </c>
      <c r="E35" s="122">
        <v>7</v>
      </c>
      <c r="F35" s="125" t="s">
        <v>205</v>
      </c>
      <c r="G35" s="140" t="s">
        <v>125</v>
      </c>
      <c r="H35" s="139" t="s">
        <v>125</v>
      </c>
      <c r="I35" s="133" t="s">
        <v>177</v>
      </c>
      <c r="J35" s="222" t="s">
        <v>125</v>
      </c>
      <c r="K35" s="5" t="s">
        <v>129</v>
      </c>
      <c r="L35" s="223" t="s">
        <v>125</v>
      </c>
      <c r="M35" s="137" t="s">
        <v>407</v>
      </c>
      <c r="N35" s="85">
        <v>0</v>
      </c>
      <c r="O35" s="307"/>
    </row>
    <row r="36" spans="1:15" s="4" customFormat="1" ht="68.25" customHeight="1" x14ac:dyDescent="0.25">
      <c r="A36" s="82">
        <v>30</v>
      </c>
      <c r="B36" s="133" t="s">
        <v>120</v>
      </c>
      <c r="C36" s="133" t="s">
        <v>161</v>
      </c>
      <c r="D36" s="133" t="s">
        <v>149</v>
      </c>
      <c r="E36" s="122">
        <v>8</v>
      </c>
      <c r="F36" s="125" t="s">
        <v>207</v>
      </c>
      <c r="G36" s="140">
        <v>6</v>
      </c>
      <c r="H36" s="139">
        <v>0.2</v>
      </c>
      <c r="I36" s="133" t="s">
        <v>177</v>
      </c>
      <c r="J36" s="222">
        <v>2</v>
      </c>
      <c r="K36" s="5" t="s">
        <v>126</v>
      </c>
      <c r="L36" s="141" t="s">
        <v>126</v>
      </c>
      <c r="M36" s="137" t="s">
        <v>407</v>
      </c>
      <c r="N36" s="226">
        <v>0</v>
      </c>
      <c r="O36" s="225" t="s">
        <v>1092</v>
      </c>
    </row>
    <row r="37" spans="1:15" s="4" customFormat="1" ht="93" customHeight="1" x14ac:dyDescent="0.25">
      <c r="A37" s="82">
        <v>31</v>
      </c>
      <c r="B37" s="133" t="s">
        <v>120</v>
      </c>
      <c r="C37" s="133" t="s">
        <v>161</v>
      </c>
      <c r="D37" s="133" t="s">
        <v>149</v>
      </c>
      <c r="E37" s="122">
        <v>9</v>
      </c>
      <c r="F37" s="125" t="s">
        <v>209</v>
      </c>
      <c r="G37" s="140" t="s">
        <v>125</v>
      </c>
      <c r="H37" s="139" t="s">
        <v>125</v>
      </c>
      <c r="I37" s="133" t="s">
        <v>177</v>
      </c>
      <c r="J37" s="222">
        <v>3</v>
      </c>
      <c r="K37" s="5" t="s">
        <v>126</v>
      </c>
      <c r="L37" s="141" t="s">
        <v>126</v>
      </c>
      <c r="M37" s="137" t="s">
        <v>407</v>
      </c>
      <c r="N37" s="232">
        <v>0</v>
      </c>
      <c r="O37" s="225" t="s">
        <v>1093</v>
      </c>
    </row>
    <row r="38" spans="1:15" s="4" customFormat="1" ht="60" customHeight="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v>
      </c>
      <c r="O38" s="225"/>
    </row>
    <row r="39" spans="1:15" s="4" customFormat="1" ht="48" customHeight="1" x14ac:dyDescent="0.25">
      <c r="A39" s="82">
        <v>33</v>
      </c>
      <c r="B39" s="133" t="s">
        <v>120</v>
      </c>
      <c r="C39" s="133" t="s">
        <v>161</v>
      </c>
      <c r="D39" s="133" t="s">
        <v>149</v>
      </c>
      <c r="E39" s="122" t="s">
        <v>212</v>
      </c>
      <c r="F39" s="125" t="s">
        <v>213</v>
      </c>
      <c r="G39" s="1422">
        <v>7</v>
      </c>
      <c r="H39" s="139" t="s">
        <v>125</v>
      </c>
      <c r="I39" s="133" t="s">
        <v>177</v>
      </c>
      <c r="J39" s="222" t="s">
        <v>142</v>
      </c>
      <c r="K39" s="5"/>
      <c r="L39" s="141" t="s">
        <v>407</v>
      </c>
      <c r="M39" s="137" t="s">
        <v>407</v>
      </c>
      <c r="N39" s="85">
        <v>0</v>
      </c>
      <c r="O39" s="225" t="s">
        <v>1094</v>
      </c>
    </row>
    <row r="40" spans="1:15" s="4" customFormat="1" ht="48" customHeight="1" x14ac:dyDescent="0.25">
      <c r="A40" s="82">
        <v>34</v>
      </c>
      <c r="B40" s="133" t="s">
        <v>120</v>
      </c>
      <c r="C40" s="133" t="s">
        <v>161</v>
      </c>
      <c r="D40" s="133" t="s">
        <v>149</v>
      </c>
      <c r="E40" s="122" t="s">
        <v>215</v>
      </c>
      <c r="F40" s="125" t="s">
        <v>216</v>
      </c>
      <c r="G40" s="1422"/>
      <c r="H40" s="139" t="s">
        <v>125</v>
      </c>
      <c r="I40" s="133" t="s">
        <v>177</v>
      </c>
      <c r="J40" s="222" t="s">
        <v>144</v>
      </c>
      <c r="K40" s="5"/>
      <c r="L40" s="141" t="s">
        <v>407</v>
      </c>
      <c r="M40" s="137" t="s">
        <v>407</v>
      </c>
      <c r="N40" s="85">
        <v>0</v>
      </c>
      <c r="O40" s="225" t="s">
        <v>1095</v>
      </c>
    </row>
    <row r="41" spans="1:15" s="4" customFormat="1" ht="48" customHeight="1" x14ac:dyDescent="0.25">
      <c r="A41" s="82">
        <v>35</v>
      </c>
      <c r="B41" s="133" t="s">
        <v>120</v>
      </c>
      <c r="C41" s="133" t="s">
        <v>161</v>
      </c>
      <c r="D41" s="133" t="s">
        <v>149</v>
      </c>
      <c r="E41" s="122" t="s">
        <v>218</v>
      </c>
      <c r="F41" s="125" t="s">
        <v>219</v>
      </c>
      <c r="G41" s="1422"/>
      <c r="H41" s="139" t="s">
        <v>125</v>
      </c>
      <c r="I41" s="133" t="s">
        <v>177</v>
      </c>
      <c r="J41" s="222" t="s">
        <v>146</v>
      </c>
      <c r="K41" s="5"/>
      <c r="L41" s="141" t="s">
        <v>407</v>
      </c>
      <c r="M41" s="137" t="s">
        <v>407</v>
      </c>
      <c r="N41" s="85">
        <v>0</v>
      </c>
      <c r="O41" s="225"/>
    </row>
    <row r="42" spans="1:15" s="4" customFormat="1" ht="64.5" customHeight="1" x14ac:dyDescent="0.25">
      <c r="A42" s="82">
        <v>36</v>
      </c>
      <c r="B42" s="133" t="s">
        <v>120</v>
      </c>
      <c r="C42" s="133" t="s">
        <v>161</v>
      </c>
      <c r="D42" s="133" t="s">
        <v>149</v>
      </c>
      <c r="E42" s="122" t="s">
        <v>221</v>
      </c>
      <c r="F42" s="125" t="s">
        <v>222</v>
      </c>
      <c r="G42" s="1405"/>
      <c r="H42" s="139" t="s">
        <v>125</v>
      </c>
      <c r="I42" s="133" t="s">
        <v>166</v>
      </c>
      <c r="J42" s="222" t="s">
        <v>223</v>
      </c>
      <c r="K42" s="45" t="s">
        <v>126</v>
      </c>
      <c r="L42" s="141" t="s">
        <v>407</v>
      </c>
      <c r="M42" s="234" t="s">
        <v>407</v>
      </c>
      <c r="N42" s="85">
        <v>0</v>
      </c>
      <c r="O42" s="225"/>
    </row>
    <row r="43" spans="1:15" s="4" customFormat="1" ht="54.75" customHeight="1" x14ac:dyDescent="0.25">
      <c r="A43" s="82">
        <v>37</v>
      </c>
      <c r="B43" s="133" t="s">
        <v>120</v>
      </c>
      <c r="C43" s="133" t="s">
        <v>161</v>
      </c>
      <c r="D43" s="133" t="s">
        <v>149</v>
      </c>
      <c r="E43" s="122">
        <v>11</v>
      </c>
      <c r="F43" s="125" t="s">
        <v>226</v>
      </c>
      <c r="G43" s="1422">
        <v>8</v>
      </c>
      <c r="H43" s="139">
        <v>0.3</v>
      </c>
      <c r="I43" s="133" t="s">
        <v>159</v>
      </c>
      <c r="J43" s="222">
        <v>5</v>
      </c>
      <c r="K43" s="45"/>
      <c r="L43" s="272">
        <v>15</v>
      </c>
      <c r="M43" s="269">
        <v>15</v>
      </c>
      <c r="N43" s="236">
        <v>0.3</v>
      </c>
      <c r="O43" s="225" t="s">
        <v>1096</v>
      </c>
    </row>
    <row r="44" spans="1:15" s="4" customFormat="1" ht="54.75" customHeight="1" x14ac:dyDescent="0.25">
      <c r="A44" s="82">
        <v>38</v>
      </c>
      <c r="B44" s="133" t="s">
        <v>120</v>
      </c>
      <c r="C44" s="133" t="s">
        <v>161</v>
      </c>
      <c r="D44" s="133" t="s">
        <v>149</v>
      </c>
      <c r="E44" s="122" t="s">
        <v>228</v>
      </c>
      <c r="F44" s="128" t="s">
        <v>229</v>
      </c>
      <c r="G44" s="1422"/>
      <c r="H44" s="139" t="s">
        <v>125</v>
      </c>
      <c r="I44" s="133" t="s">
        <v>135</v>
      </c>
      <c r="J44" s="222" t="s">
        <v>151</v>
      </c>
      <c r="K44" s="132" t="s">
        <v>135</v>
      </c>
      <c r="L44" s="144" t="s">
        <v>135</v>
      </c>
      <c r="M44" s="142" t="s">
        <v>135</v>
      </c>
      <c r="N44" s="85">
        <v>0</v>
      </c>
      <c r="O44" s="225"/>
    </row>
    <row r="45" spans="1:15" s="4" customFormat="1" ht="54" customHeight="1" x14ac:dyDescent="0.25">
      <c r="A45" s="82">
        <v>39</v>
      </c>
      <c r="B45" s="133" t="s">
        <v>120</v>
      </c>
      <c r="C45" s="133" t="s">
        <v>161</v>
      </c>
      <c r="D45" s="133" t="s">
        <v>149</v>
      </c>
      <c r="E45" s="122" t="s">
        <v>230</v>
      </c>
      <c r="F45" s="125" t="s">
        <v>231</v>
      </c>
      <c r="G45" s="1422"/>
      <c r="H45" s="139" t="s">
        <v>125</v>
      </c>
      <c r="I45" s="133" t="s">
        <v>124</v>
      </c>
      <c r="J45" s="222" t="s">
        <v>232</v>
      </c>
      <c r="K45" s="5" t="s">
        <v>129</v>
      </c>
      <c r="L45" s="144" t="s">
        <v>129</v>
      </c>
      <c r="M45" s="142" t="s">
        <v>129</v>
      </c>
      <c r="N45" s="85">
        <v>0</v>
      </c>
      <c r="O45" s="225"/>
    </row>
    <row r="46" spans="1:15" s="4" customFormat="1" ht="54" customHeight="1" x14ac:dyDescent="0.25">
      <c r="A46" s="82">
        <v>40</v>
      </c>
      <c r="B46" s="133" t="s">
        <v>120</v>
      </c>
      <c r="C46" s="133" t="s">
        <v>161</v>
      </c>
      <c r="D46" s="133" t="s">
        <v>149</v>
      </c>
      <c r="E46" s="122" t="s">
        <v>233</v>
      </c>
      <c r="F46" s="125" t="s">
        <v>234</v>
      </c>
      <c r="G46" s="1422"/>
      <c r="H46" s="139" t="s">
        <v>125</v>
      </c>
      <c r="I46" s="133" t="s">
        <v>124</v>
      </c>
      <c r="J46" s="222" t="s">
        <v>235</v>
      </c>
      <c r="K46" s="5" t="s">
        <v>126</v>
      </c>
      <c r="L46" s="144" t="s">
        <v>129</v>
      </c>
      <c r="M46" s="142" t="s">
        <v>129</v>
      </c>
      <c r="N46" s="85">
        <v>0</v>
      </c>
      <c r="O46" s="225"/>
    </row>
    <row r="47" spans="1:15" s="4" customFormat="1" ht="54" customHeight="1" x14ac:dyDescent="0.25">
      <c r="A47" s="82">
        <v>41</v>
      </c>
      <c r="B47" s="133" t="s">
        <v>120</v>
      </c>
      <c r="C47" s="133" t="s">
        <v>161</v>
      </c>
      <c r="D47" s="133" t="s">
        <v>149</v>
      </c>
      <c r="E47" s="122" t="s">
        <v>236</v>
      </c>
      <c r="F47" s="125" t="s">
        <v>237</v>
      </c>
      <c r="G47" s="1422"/>
      <c r="H47" s="139" t="s">
        <v>125</v>
      </c>
      <c r="I47" s="133" t="s">
        <v>124</v>
      </c>
      <c r="J47" s="222" t="s">
        <v>238</v>
      </c>
      <c r="K47" s="5" t="s">
        <v>126</v>
      </c>
      <c r="L47" s="144" t="s">
        <v>129</v>
      </c>
      <c r="M47" s="142" t="s">
        <v>129</v>
      </c>
      <c r="N47" s="85">
        <v>0</v>
      </c>
      <c r="O47" s="225"/>
    </row>
    <row r="48" spans="1:15" s="4" customFormat="1" ht="54" customHeight="1" x14ac:dyDescent="0.25">
      <c r="A48" s="82">
        <v>42</v>
      </c>
      <c r="B48" s="133" t="s">
        <v>120</v>
      </c>
      <c r="C48" s="133" t="s">
        <v>161</v>
      </c>
      <c r="D48" s="133" t="s">
        <v>149</v>
      </c>
      <c r="E48" s="122" t="s">
        <v>239</v>
      </c>
      <c r="F48" s="125" t="s">
        <v>240</v>
      </c>
      <c r="G48" s="1422"/>
      <c r="H48" s="139" t="s">
        <v>125</v>
      </c>
      <c r="I48" s="133" t="s">
        <v>124</v>
      </c>
      <c r="J48" s="222" t="s">
        <v>241</v>
      </c>
      <c r="K48" s="5" t="s">
        <v>126</v>
      </c>
      <c r="L48" s="144" t="s">
        <v>129</v>
      </c>
      <c r="M48" s="142" t="s">
        <v>129</v>
      </c>
      <c r="N48" s="85">
        <v>0</v>
      </c>
      <c r="O48" s="225"/>
    </row>
    <row r="49" spans="1:16" s="4" customFormat="1" ht="55.5" customHeight="1" x14ac:dyDescent="0.25">
      <c r="A49" s="82">
        <v>43</v>
      </c>
      <c r="B49" s="133" t="s">
        <v>120</v>
      </c>
      <c r="C49" s="133" t="s">
        <v>161</v>
      </c>
      <c r="D49" s="133" t="s">
        <v>149</v>
      </c>
      <c r="E49" s="122" t="s">
        <v>242</v>
      </c>
      <c r="F49" s="125" t="s">
        <v>243</v>
      </c>
      <c r="G49" s="1422"/>
      <c r="H49" s="139" t="s">
        <v>125</v>
      </c>
      <c r="I49" s="133" t="s">
        <v>124</v>
      </c>
      <c r="J49" s="222" t="s">
        <v>244</v>
      </c>
      <c r="K49" s="5" t="s">
        <v>126</v>
      </c>
      <c r="L49" s="144" t="s">
        <v>129</v>
      </c>
      <c r="M49" s="142" t="s">
        <v>129</v>
      </c>
      <c r="N49" s="85">
        <v>0</v>
      </c>
      <c r="O49" s="225"/>
    </row>
    <row r="50" spans="1:16" s="4" customFormat="1" ht="55.5" customHeight="1" x14ac:dyDescent="0.25">
      <c r="A50" s="82">
        <v>44</v>
      </c>
      <c r="B50" s="133" t="s">
        <v>120</v>
      </c>
      <c r="C50" s="133" t="s">
        <v>161</v>
      </c>
      <c r="D50" s="133" t="s">
        <v>149</v>
      </c>
      <c r="E50" s="122" t="s">
        <v>245</v>
      </c>
      <c r="F50" s="125" t="s">
        <v>246</v>
      </c>
      <c r="G50" s="1422"/>
      <c r="H50" s="139" t="s">
        <v>125</v>
      </c>
      <c r="I50" s="133" t="s">
        <v>124</v>
      </c>
      <c r="J50" s="222" t="s">
        <v>247</v>
      </c>
      <c r="K50" s="5" t="s">
        <v>126</v>
      </c>
      <c r="L50" s="144" t="s">
        <v>129</v>
      </c>
      <c r="M50" s="142" t="s">
        <v>129</v>
      </c>
      <c r="N50" s="85">
        <v>0</v>
      </c>
      <c r="O50" s="225"/>
    </row>
    <row r="51" spans="1:16" s="4" customFormat="1" ht="55.5" customHeight="1" x14ac:dyDescent="0.25">
      <c r="A51" s="82">
        <v>45</v>
      </c>
      <c r="B51" s="133" t="s">
        <v>120</v>
      </c>
      <c r="C51" s="133" t="s">
        <v>161</v>
      </c>
      <c r="D51" s="133" t="s">
        <v>149</v>
      </c>
      <c r="E51" s="122" t="s">
        <v>248</v>
      </c>
      <c r="F51" s="125" t="s">
        <v>249</v>
      </c>
      <c r="G51" s="1422"/>
      <c r="H51" s="139" t="s">
        <v>125</v>
      </c>
      <c r="I51" s="133" t="s">
        <v>124</v>
      </c>
      <c r="J51" s="222" t="s">
        <v>250</v>
      </c>
      <c r="K51" s="5" t="s">
        <v>129</v>
      </c>
      <c r="L51" s="144" t="s">
        <v>129</v>
      </c>
      <c r="M51" s="142" t="s">
        <v>129</v>
      </c>
      <c r="N51" s="85">
        <v>0</v>
      </c>
      <c r="O51" s="225"/>
    </row>
    <row r="52" spans="1:16" s="4" customFormat="1" ht="57" customHeight="1" x14ac:dyDescent="0.25">
      <c r="A52" s="82">
        <v>46</v>
      </c>
      <c r="B52" s="133" t="s">
        <v>120</v>
      </c>
      <c r="C52" s="133" t="s">
        <v>161</v>
      </c>
      <c r="D52" s="133" t="s">
        <v>149</v>
      </c>
      <c r="E52" s="122" t="s">
        <v>251</v>
      </c>
      <c r="F52" s="125" t="s">
        <v>252</v>
      </c>
      <c r="G52" s="1422"/>
      <c r="H52" s="139" t="s">
        <v>125</v>
      </c>
      <c r="I52" s="133" t="s">
        <v>124</v>
      </c>
      <c r="J52" s="222" t="s">
        <v>253</v>
      </c>
      <c r="K52" s="5" t="s">
        <v>434</v>
      </c>
      <c r="L52" s="144" t="s">
        <v>129</v>
      </c>
      <c r="M52" s="142" t="s">
        <v>129</v>
      </c>
      <c r="N52" s="85">
        <v>0</v>
      </c>
      <c r="O52" s="225"/>
    </row>
    <row r="53" spans="1:16" s="4" customFormat="1" ht="57" customHeight="1" x14ac:dyDescent="0.25">
      <c r="A53" s="82">
        <v>47</v>
      </c>
      <c r="B53" s="133" t="s">
        <v>120</v>
      </c>
      <c r="C53" s="133" t="s">
        <v>161</v>
      </c>
      <c r="D53" s="133" t="s">
        <v>149</v>
      </c>
      <c r="E53" s="122" t="s">
        <v>254</v>
      </c>
      <c r="F53" s="125" t="s">
        <v>255</v>
      </c>
      <c r="G53" s="1422"/>
      <c r="H53" s="139" t="s">
        <v>125</v>
      </c>
      <c r="I53" s="133" t="s">
        <v>124</v>
      </c>
      <c r="J53" s="222" t="s">
        <v>256</v>
      </c>
      <c r="K53" s="5" t="s">
        <v>126</v>
      </c>
      <c r="L53" s="144" t="s">
        <v>129</v>
      </c>
      <c r="M53" s="142" t="s">
        <v>129</v>
      </c>
      <c r="N53" s="85">
        <v>0</v>
      </c>
      <c r="O53" s="225"/>
    </row>
    <row r="54" spans="1:16" s="4" customFormat="1" ht="57" customHeight="1" x14ac:dyDescent="0.25">
      <c r="A54" s="82">
        <v>48</v>
      </c>
      <c r="B54" s="133" t="s">
        <v>120</v>
      </c>
      <c r="C54" s="133" t="s">
        <v>161</v>
      </c>
      <c r="D54" s="133" t="s">
        <v>149</v>
      </c>
      <c r="E54" s="122" t="s">
        <v>257</v>
      </c>
      <c r="F54" s="125" t="s">
        <v>258</v>
      </c>
      <c r="G54" s="1422"/>
      <c r="H54" s="139" t="s">
        <v>125</v>
      </c>
      <c r="I54" s="133" t="s">
        <v>124</v>
      </c>
      <c r="J54" s="222" t="s">
        <v>259</v>
      </c>
      <c r="K54" s="5" t="s">
        <v>129</v>
      </c>
      <c r="L54" s="144" t="s">
        <v>126</v>
      </c>
      <c r="M54" s="142" t="s">
        <v>126</v>
      </c>
      <c r="N54" s="85">
        <v>0</v>
      </c>
      <c r="O54" s="225"/>
    </row>
    <row r="55" spans="1:16" s="4" customFormat="1" ht="50.25" customHeight="1" x14ac:dyDescent="0.25">
      <c r="A55" s="82">
        <v>49</v>
      </c>
      <c r="B55" s="133" t="s">
        <v>120</v>
      </c>
      <c r="C55" s="133" t="s">
        <v>161</v>
      </c>
      <c r="D55" s="133" t="s">
        <v>149</v>
      </c>
      <c r="E55" s="122" t="s">
        <v>260</v>
      </c>
      <c r="F55" s="125" t="s">
        <v>261</v>
      </c>
      <c r="G55" s="1422"/>
      <c r="H55" s="139" t="s">
        <v>125</v>
      </c>
      <c r="I55" s="133" t="s">
        <v>124</v>
      </c>
      <c r="J55" s="222" t="s">
        <v>262</v>
      </c>
      <c r="K55" s="5" t="s">
        <v>129</v>
      </c>
      <c r="L55" s="144" t="s">
        <v>126</v>
      </c>
      <c r="M55" s="142" t="s">
        <v>126</v>
      </c>
      <c r="N55" s="85">
        <v>0</v>
      </c>
      <c r="O55" s="225"/>
    </row>
    <row r="56" spans="1:16" s="4" customFormat="1" ht="90.75" customHeight="1" x14ac:dyDescent="0.25">
      <c r="A56" s="82">
        <v>50</v>
      </c>
      <c r="B56" s="133" t="s">
        <v>120</v>
      </c>
      <c r="C56" s="133" t="s">
        <v>161</v>
      </c>
      <c r="D56" s="133" t="s">
        <v>149</v>
      </c>
      <c r="E56" s="122" t="s">
        <v>263</v>
      </c>
      <c r="F56" s="125" t="s">
        <v>264</v>
      </c>
      <c r="G56" s="1405"/>
      <c r="H56" s="139" t="s">
        <v>125</v>
      </c>
      <c r="I56" s="133" t="s">
        <v>265</v>
      </c>
      <c r="J56" s="222" t="s">
        <v>266</v>
      </c>
      <c r="K56" s="5"/>
      <c r="L56" s="233" t="s">
        <v>1097</v>
      </c>
      <c r="M56" s="308" t="s">
        <v>1097</v>
      </c>
      <c r="N56" s="85">
        <v>0</v>
      </c>
      <c r="O56" s="225"/>
    </row>
    <row r="57" spans="1:16" s="4" customFormat="1" ht="64.5" customHeight="1" x14ac:dyDescent="0.25">
      <c r="A57" s="82">
        <v>51</v>
      </c>
      <c r="B57" s="133" t="s">
        <v>120</v>
      </c>
      <c r="C57" s="306" t="s">
        <v>268</v>
      </c>
      <c r="D57" s="133" t="s">
        <v>149</v>
      </c>
      <c r="E57" s="122">
        <v>12</v>
      </c>
      <c r="F57" s="125" t="s">
        <v>269</v>
      </c>
      <c r="G57" s="140">
        <v>9</v>
      </c>
      <c r="H57" s="139">
        <v>0.1</v>
      </c>
      <c r="I57" s="133" t="s">
        <v>124</v>
      </c>
      <c r="J57" s="222">
        <v>6</v>
      </c>
      <c r="K57" s="5" t="s">
        <v>129</v>
      </c>
      <c r="L57" s="141" t="s">
        <v>129</v>
      </c>
      <c r="M57" s="137" t="s">
        <v>129</v>
      </c>
      <c r="N57" s="236">
        <v>0.1</v>
      </c>
      <c r="O57" s="225"/>
    </row>
    <row r="58" spans="1:16" s="4" customFormat="1" ht="49.5" customHeight="1" x14ac:dyDescent="0.25">
      <c r="A58" s="82">
        <v>52</v>
      </c>
      <c r="B58" s="133" t="s">
        <v>120</v>
      </c>
      <c r="C58" s="306" t="s">
        <v>268</v>
      </c>
      <c r="D58" s="133" t="s">
        <v>149</v>
      </c>
      <c r="E58" s="122" t="s">
        <v>271</v>
      </c>
      <c r="F58" s="125" t="s">
        <v>272</v>
      </c>
      <c r="G58" s="140" t="s">
        <v>125</v>
      </c>
      <c r="H58" s="139" t="s">
        <v>125</v>
      </c>
      <c r="I58" s="133" t="s">
        <v>166</v>
      </c>
      <c r="J58" s="222" t="s">
        <v>125</v>
      </c>
      <c r="K58" s="132" t="s">
        <v>1098</v>
      </c>
      <c r="L58" s="223" t="s">
        <v>125</v>
      </c>
      <c r="M58" s="234" t="s">
        <v>1099</v>
      </c>
      <c r="N58" s="85">
        <v>0</v>
      </c>
      <c r="O58" s="225"/>
    </row>
    <row r="59" spans="1:16" s="4" customFormat="1" ht="78" customHeight="1" x14ac:dyDescent="0.25">
      <c r="A59" s="82">
        <v>53</v>
      </c>
      <c r="B59" s="133" t="s">
        <v>120</v>
      </c>
      <c r="C59" s="306" t="s">
        <v>268</v>
      </c>
      <c r="D59" s="133" t="s">
        <v>149</v>
      </c>
      <c r="E59" s="122">
        <v>13</v>
      </c>
      <c r="F59" s="125" t="s">
        <v>275</v>
      </c>
      <c r="G59" s="140">
        <v>10</v>
      </c>
      <c r="H59" s="139">
        <v>0.1</v>
      </c>
      <c r="I59" s="133" t="s">
        <v>177</v>
      </c>
      <c r="J59" s="222" t="s">
        <v>125</v>
      </c>
      <c r="K59" s="5"/>
      <c r="L59" s="223" t="s">
        <v>125</v>
      </c>
      <c r="M59" s="137" t="s">
        <v>129</v>
      </c>
      <c r="N59" s="236">
        <v>0.1</v>
      </c>
      <c r="O59" s="225"/>
    </row>
    <row r="60" spans="1:16" s="4" customFormat="1" ht="57" customHeight="1" x14ac:dyDescent="0.25">
      <c r="A60" s="82">
        <v>54</v>
      </c>
      <c r="B60" s="133" t="s">
        <v>120</v>
      </c>
      <c r="C60" s="306" t="s">
        <v>268</v>
      </c>
      <c r="D60" s="133" t="s">
        <v>149</v>
      </c>
      <c r="E60" s="122">
        <v>14</v>
      </c>
      <c r="F60" s="125" t="s">
        <v>277</v>
      </c>
      <c r="G60" s="140" t="s">
        <v>125</v>
      </c>
      <c r="H60" s="139" t="s">
        <v>125</v>
      </c>
      <c r="I60" s="133" t="s">
        <v>278</v>
      </c>
      <c r="J60" s="222">
        <v>7</v>
      </c>
      <c r="K60" s="75">
        <v>0</v>
      </c>
      <c r="L60" s="276">
        <v>0.75</v>
      </c>
      <c r="M60" s="279">
        <v>0.75</v>
      </c>
      <c r="N60" s="85">
        <v>0</v>
      </c>
      <c r="O60" s="309" t="s">
        <v>1100</v>
      </c>
    </row>
    <row r="61" spans="1:16" s="4" customFormat="1" ht="57" customHeight="1" x14ac:dyDescent="0.25">
      <c r="A61" s="82">
        <v>55</v>
      </c>
      <c r="B61" s="133" t="s">
        <v>120</v>
      </c>
      <c r="C61" s="306" t="s">
        <v>268</v>
      </c>
      <c r="D61" s="133" t="s">
        <v>149</v>
      </c>
      <c r="E61" s="122">
        <v>15</v>
      </c>
      <c r="F61" s="125" t="s">
        <v>279</v>
      </c>
      <c r="G61" s="140">
        <v>11</v>
      </c>
      <c r="H61" s="139" t="s">
        <v>280</v>
      </c>
      <c r="I61" s="133" t="s">
        <v>278</v>
      </c>
      <c r="J61" s="222">
        <v>8</v>
      </c>
      <c r="K61" s="75">
        <v>0</v>
      </c>
      <c r="L61" s="276">
        <v>0.69</v>
      </c>
      <c r="M61" s="279">
        <v>0.69</v>
      </c>
      <c r="N61" s="280">
        <v>0.5</v>
      </c>
      <c r="O61" s="309" t="s">
        <v>1101</v>
      </c>
      <c r="P61" s="310">
        <f>IFERROR(M61/M60,)</f>
        <v>0.91999999999999993</v>
      </c>
    </row>
    <row r="62" spans="1:16" s="4" customFormat="1" ht="163.5" customHeight="1" x14ac:dyDescent="0.25">
      <c r="A62" s="82">
        <v>56</v>
      </c>
      <c r="B62" s="133" t="s">
        <v>120</v>
      </c>
      <c r="C62" s="306" t="s">
        <v>268</v>
      </c>
      <c r="D62" s="133" t="s">
        <v>149</v>
      </c>
      <c r="E62" s="122">
        <v>16</v>
      </c>
      <c r="F62" s="125" t="s">
        <v>283</v>
      </c>
      <c r="G62" s="140" t="s">
        <v>125</v>
      </c>
      <c r="H62" s="139" t="s">
        <v>125</v>
      </c>
      <c r="I62" s="133" t="s">
        <v>166</v>
      </c>
      <c r="J62" s="222" t="s">
        <v>125</v>
      </c>
      <c r="K62" s="48" t="s">
        <v>1102</v>
      </c>
      <c r="L62" s="223" t="s">
        <v>125</v>
      </c>
      <c r="M62" s="241" t="s">
        <v>1103</v>
      </c>
      <c r="N62" s="85">
        <v>0</v>
      </c>
      <c r="O62" s="225" t="s">
        <v>1104</v>
      </c>
    </row>
    <row r="63" spans="1:16" s="4" customFormat="1" ht="60" customHeight="1" x14ac:dyDescent="0.25">
      <c r="A63" s="82">
        <v>57</v>
      </c>
      <c r="B63" s="133" t="s">
        <v>120</v>
      </c>
      <c r="C63" s="306" t="s">
        <v>268</v>
      </c>
      <c r="D63" s="133" t="s">
        <v>149</v>
      </c>
      <c r="E63" s="122">
        <v>17</v>
      </c>
      <c r="F63" s="125" t="s">
        <v>287</v>
      </c>
      <c r="G63" s="140">
        <v>12</v>
      </c>
      <c r="H63" s="139">
        <v>0.3</v>
      </c>
      <c r="I63" s="133" t="s">
        <v>177</v>
      </c>
      <c r="J63" s="222">
        <v>9</v>
      </c>
      <c r="K63" s="5" t="s">
        <v>126</v>
      </c>
      <c r="L63" s="141" t="s">
        <v>129</v>
      </c>
      <c r="M63" s="137" t="s">
        <v>129</v>
      </c>
      <c r="N63" s="236">
        <v>0.3</v>
      </c>
      <c r="O63" s="225" t="s">
        <v>1095</v>
      </c>
    </row>
    <row r="64" spans="1:16" s="4" customFormat="1" ht="165" customHeight="1" x14ac:dyDescent="0.25">
      <c r="A64" s="82">
        <v>58</v>
      </c>
      <c r="B64" s="133" t="s">
        <v>120</v>
      </c>
      <c r="C64" s="306" t="s">
        <v>268</v>
      </c>
      <c r="D64" s="133" t="s">
        <v>149</v>
      </c>
      <c r="E64" s="122" t="s">
        <v>289</v>
      </c>
      <c r="F64" s="125" t="s">
        <v>290</v>
      </c>
      <c r="G64" s="140" t="s">
        <v>125</v>
      </c>
      <c r="H64" s="139" t="s">
        <v>125</v>
      </c>
      <c r="I64" s="133" t="s">
        <v>166</v>
      </c>
      <c r="J64" s="222" t="s">
        <v>125</v>
      </c>
      <c r="K64" s="45"/>
      <c r="L64" s="223" t="s">
        <v>125</v>
      </c>
      <c r="M64" s="308" t="s">
        <v>1105</v>
      </c>
      <c r="N64" s="85">
        <v>0</v>
      </c>
      <c r="O64" s="225" t="s">
        <v>1106</v>
      </c>
    </row>
    <row r="65" spans="1:15" s="4" customFormat="1" ht="60" customHeight="1"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225"/>
    </row>
    <row r="66" spans="1:15" s="4" customFormat="1" ht="81.75" customHeight="1" x14ac:dyDescent="0.25">
      <c r="A66" s="82">
        <v>60</v>
      </c>
      <c r="B66" s="133" t="s">
        <v>293</v>
      </c>
      <c r="C66" s="133" t="s">
        <v>294</v>
      </c>
      <c r="D66" s="133" t="s">
        <v>295</v>
      </c>
      <c r="E66" s="122">
        <v>19</v>
      </c>
      <c r="F66" s="125" t="s">
        <v>298</v>
      </c>
      <c r="G66" s="140">
        <v>14</v>
      </c>
      <c r="H66" s="139">
        <v>0.05</v>
      </c>
      <c r="I66" s="133" t="s">
        <v>177</v>
      </c>
      <c r="J66" s="222" t="s">
        <v>125</v>
      </c>
      <c r="K66" s="5" t="s">
        <v>126</v>
      </c>
      <c r="L66" s="223" t="s">
        <v>125</v>
      </c>
      <c r="M66" s="137" t="s">
        <v>129</v>
      </c>
      <c r="N66" s="236">
        <v>0.05</v>
      </c>
      <c r="O66" s="225"/>
    </row>
    <row r="67" spans="1:15" s="4" customFormat="1" ht="50.25" customHeight="1" x14ac:dyDescent="0.25">
      <c r="A67" s="82">
        <v>61</v>
      </c>
      <c r="B67" s="133" t="s">
        <v>293</v>
      </c>
      <c r="C67" s="133" t="s">
        <v>294</v>
      </c>
      <c r="D67" s="133" t="s">
        <v>300</v>
      </c>
      <c r="E67" s="122">
        <v>20</v>
      </c>
      <c r="F67" s="125" t="s">
        <v>301</v>
      </c>
      <c r="G67" s="140" t="s">
        <v>125</v>
      </c>
      <c r="H67" s="139" t="s">
        <v>125</v>
      </c>
      <c r="I67" s="133" t="s">
        <v>159</v>
      </c>
      <c r="J67" s="222">
        <v>10</v>
      </c>
      <c r="K67" s="48">
        <v>23</v>
      </c>
      <c r="L67" s="272">
        <v>24</v>
      </c>
      <c r="M67" s="269">
        <v>24</v>
      </c>
      <c r="N67" s="85">
        <v>0</v>
      </c>
      <c r="O67" s="225"/>
    </row>
    <row r="68" spans="1:15" s="4" customFormat="1" ht="102.75" customHeight="1" x14ac:dyDescent="0.25">
      <c r="A68" s="82">
        <v>62</v>
      </c>
      <c r="B68" s="133" t="s">
        <v>293</v>
      </c>
      <c r="C68" s="133" t="s">
        <v>294</v>
      </c>
      <c r="D68" s="133" t="s">
        <v>300</v>
      </c>
      <c r="E68" s="122">
        <v>21</v>
      </c>
      <c r="F68" s="125" t="s">
        <v>302</v>
      </c>
      <c r="G68" s="140">
        <v>15</v>
      </c>
      <c r="H68" s="139">
        <v>0.85</v>
      </c>
      <c r="I68" s="133" t="s">
        <v>159</v>
      </c>
      <c r="J68" s="222">
        <v>13</v>
      </c>
      <c r="K68" s="45">
        <v>0</v>
      </c>
      <c r="L68" s="272">
        <v>6</v>
      </c>
      <c r="M68" s="311">
        <v>6</v>
      </c>
      <c r="N68" s="236">
        <v>0.21249999999999999</v>
      </c>
      <c r="O68" s="225"/>
    </row>
    <row r="69" spans="1:15" s="4" customFormat="1" ht="59.25" customHeight="1"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225"/>
    </row>
    <row r="70" spans="1:15" s="4" customFormat="1" ht="59.25" customHeight="1" x14ac:dyDescent="0.25">
      <c r="A70" s="82">
        <v>64</v>
      </c>
      <c r="B70" s="133" t="s">
        <v>293</v>
      </c>
      <c r="C70" s="133" t="s">
        <v>304</v>
      </c>
      <c r="D70" s="133" t="s">
        <v>295</v>
      </c>
      <c r="E70" s="122" t="s">
        <v>306</v>
      </c>
      <c r="F70" s="125" t="s">
        <v>307</v>
      </c>
      <c r="G70" s="140" t="s">
        <v>125</v>
      </c>
      <c r="H70" s="139" t="s">
        <v>125</v>
      </c>
      <c r="I70" s="133" t="s">
        <v>166</v>
      </c>
      <c r="J70" s="222" t="s">
        <v>125</v>
      </c>
      <c r="K70" s="132" t="s">
        <v>1107</v>
      </c>
      <c r="L70" s="223" t="s">
        <v>125</v>
      </c>
      <c r="M70" s="132" t="s">
        <v>1107</v>
      </c>
      <c r="N70" s="85">
        <v>0</v>
      </c>
      <c r="O70" s="225"/>
    </row>
    <row r="71" spans="1:15" s="4" customFormat="1" ht="59.25" customHeight="1" x14ac:dyDescent="0.25">
      <c r="A71" s="82">
        <v>65</v>
      </c>
      <c r="B71" s="133" t="s">
        <v>293</v>
      </c>
      <c r="C71" s="133" t="s">
        <v>304</v>
      </c>
      <c r="D71" s="133" t="s">
        <v>295</v>
      </c>
      <c r="E71" s="122">
        <v>23</v>
      </c>
      <c r="F71" s="125" t="s">
        <v>310</v>
      </c>
      <c r="G71" s="140">
        <v>17</v>
      </c>
      <c r="H71" s="139">
        <v>0.05</v>
      </c>
      <c r="I71" s="133" t="s">
        <v>177</v>
      </c>
      <c r="J71" s="222" t="s">
        <v>125</v>
      </c>
      <c r="K71" s="5" t="s">
        <v>126</v>
      </c>
      <c r="L71" s="223" t="s">
        <v>125</v>
      </c>
      <c r="M71" s="137" t="s">
        <v>126</v>
      </c>
      <c r="N71" s="236">
        <v>0</v>
      </c>
      <c r="O71" s="225" t="s">
        <v>1108</v>
      </c>
    </row>
    <row r="72" spans="1:15" s="4" customFormat="1" ht="39" customHeight="1" x14ac:dyDescent="0.25">
      <c r="A72" s="82">
        <v>66</v>
      </c>
      <c r="B72" s="133" t="s">
        <v>293</v>
      </c>
      <c r="C72" s="133" t="s">
        <v>304</v>
      </c>
      <c r="D72" s="133" t="s">
        <v>295</v>
      </c>
      <c r="E72" s="122" t="s">
        <v>311</v>
      </c>
      <c r="F72" s="125" t="s">
        <v>312</v>
      </c>
      <c r="G72" s="140" t="s">
        <v>125</v>
      </c>
      <c r="H72" s="139" t="s">
        <v>125</v>
      </c>
      <c r="I72" s="133" t="s">
        <v>166</v>
      </c>
      <c r="J72" s="222" t="s">
        <v>125</v>
      </c>
      <c r="K72" s="5" t="s">
        <v>126</v>
      </c>
      <c r="L72" s="223" t="s">
        <v>125</v>
      </c>
      <c r="M72" s="142" t="s">
        <v>126</v>
      </c>
      <c r="N72" s="85">
        <v>0</v>
      </c>
      <c r="O72" s="225"/>
    </row>
    <row r="73" spans="1:15" s="4" customFormat="1" ht="60.75" customHeight="1"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225"/>
    </row>
    <row r="74" spans="1:15" s="4" customFormat="1" ht="60.75" customHeight="1" x14ac:dyDescent="0.25">
      <c r="A74" s="82">
        <v>68</v>
      </c>
      <c r="B74" s="133" t="s">
        <v>293</v>
      </c>
      <c r="C74" s="133" t="s">
        <v>304</v>
      </c>
      <c r="D74" s="133" t="s">
        <v>295</v>
      </c>
      <c r="E74" s="122">
        <v>25</v>
      </c>
      <c r="F74" s="125" t="s">
        <v>316</v>
      </c>
      <c r="G74" s="140" t="s">
        <v>125</v>
      </c>
      <c r="H74" s="139" t="s">
        <v>125</v>
      </c>
      <c r="I74" s="133" t="s">
        <v>159</v>
      </c>
      <c r="J74" s="222">
        <v>11</v>
      </c>
      <c r="K74" s="45">
        <v>7</v>
      </c>
      <c r="L74" s="272">
        <v>7</v>
      </c>
      <c r="M74" s="269">
        <v>7</v>
      </c>
      <c r="N74" s="85">
        <v>0</v>
      </c>
      <c r="O74" s="225"/>
    </row>
    <row r="75" spans="1:15" s="4" customFormat="1" ht="81.75" customHeight="1" x14ac:dyDescent="0.25">
      <c r="A75" s="82">
        <v>69</v>
      </c>
      <c r="B75" s="133" t="s">
        <v>293</v>
      </c>
      <c r="C75" s="133" t="s">
        <v>304</v>
      </c>
      <c r="D75" s="133" t="s">
        <v>295</v>
      </c>
      <c r="E75" s="122">
        <v>26</v>
      </c>
      <c r="F75" s="125" t="s">
        <v>318</v>
      </c>
      <c r="G75" s="140" t="s">
        <v>125</v>
      </c>
      <c r="H75" s="139" t="s">
        <v>125</v>
      </c>
      <c r="I75" s="133" t="s">
        <v>159</v>
      </c>
      <c r="J75" s="222">
        <v>15</v>
      </c>
      <c r="K75" s="45">
        <v>0</v>
      </c>
      <c r="L75" s="272">
        <v>0</v>
      </c>
      <c r="M75" s="269">
        <v>0</v>
      </c>
      <c r="N75" s="85">
        <v>0</v>
      </c>
      <c r="O75" s="225"/>
    </row>
    <row r="76" spans="1:15" s="4" customFormat="1" ht="60.75" customHeight="1" x14ac:dyDescent="0.25">
      <c r="A76" s="82">
        <v>70</v>
      </c>
      <c r="B76" s="133" t="s">
        <v>293</v>
      </c>
      <c r="C76" s="133" t="s">
        <v>304</v>
      </c>
      <c r="D76" s="133" t="s">
        <v>300</v>
      </c>
      <c r="E76" s="122">
        <v>27</v>
      </c>
      <c r="F76" s="125" t="s">
        <v>320</v>
      </c>
      <c r="G76" s="140" t="s">
        <v>125</v>
      </c>
      <c r="H76" s="139" t="s">
        <v>125</v>
      </c>
      <c r="I76" s="133" t="s">
        <v>321</v>
      </c>
      <c r="J76" s="222">
        <v>16</v>
      </c>
      <c r="K76" s="45">
        <v>0</v>
      </c>
      <c r="L76" s="272">
        <v>216.4</v>
      </c>
      <c r="M76" s="312">
        <v>216.4</v>
      </c>
      <c r="N76" s="85">
        <v>0</v>
      </c>
      <c r="O76" s="225"/>
    </row>
    <row r="77" spans="1:15" s="4" customFormat="1" ht="55.5" customHeight="1" x14ac:dyDescent="0.25">
      <c r="A77" s="82">
        <v>71</v>
      </c>
      <c r="B77" s="133" t="s">
        <v>293</v>
      </c>
      <c r="C77" s="133" t="s">
        <v>304</v>
      </c>
      <c r="D77" s="133" t="s">
        <v>300</v>
      </c>
      <c r="E77" s="122" t="s">
        <v>323</v>
      </c>
      <c r="F77" s="125" t="s">
        <v>324</v>
      </c>
      <c r="G77" s="140" t="s">
        <v>125</v>
      </c>
      <c r="H77" s="139" t="s">
        <v>125</v>
      </c>
      <c r="I77" s="133" t="s">
        <v>159</v>
      </c>
      <c r="J77" s="222" t="s">
        <v>325</v>
      </c>
      <c r="K77" s="45">
        <v>0</v>
      </c>
      <c r="L77" s="272">
        <v>3329</v>
      </c>
      <c r="M77" s="311">
        <v>3329</v>
      </c>
      <c r="N77" s="85">
        <v>0</v>
      </c>
      <c r="O77" s="225"/>
    </row>
    <row r="78" spans="1:15" s="4" customFormat="1" ht="55.5" customHeight="1" x14ac:dyDescent="0.25">
      <c r="A78" s="82">
        <v>72</v>
      </c>
      <c r="B78" s="133" t="s">
        <v>293</v>
      </c>
      <c r="C78" s="133" t="s">
        <v>304</v>
      </c>
      <c r="D78" s="133" t="s">
        <v>300</v>
      </c>
      <c r="E78" s="122" t="s">
        <v>327</v>
      </c>
      <c r="F78" s="125" t="s">
        <v>328</v>
      </c>
      <c r="G78" s="140" t="s">
        <v>125</v>
      </c>
      <c r="H78" s="139" t="s">
        <v>125</v>
      </c>
      <c r="I78" s="133" t="s">
        <v>321</v>
      </c>
      <c r="J78" s="222">
        <v>17</v>
      </c>
      <c r="K78" s="45">
        <v>0</v>
      </c>
      <c r="L78" s="283">
        <v>479.16</v>
      </c>
      <c r="M78" s="312">
        <v>479.16</v>
      </c>
      <c r="N78" s="85">
        <v>0</v>
      </c>
      <c r="O78" s="225"/>
    </row>
    <row r="79" spans="1:15" s="4" customFormat="1" ht="55.5" customHeight="1" x14ac:dyDescent="0.25">
      <c r="A79" s="82">
        <v>73</v>
      </c>
      <c r="B79" s="133" t="s">
        <v>293</v>
      </c>
      <c r="C79" s="133" t="s">
        <v>304</v>
      </c>
      <c r="D79" s="133" t="s">
        <v>330</v>
      </c>
      <c r="E79" s="122">
        <v>28</v>
      </c>
      <c r="F79" s="125" t="s">
        <v>331</v>
      </c>
      <c r="G79" s="140" t="s">
        <v>125</v>
      </c>
      <c r="H79" s="139" t="s">
        <v>125</v>
      </c>
      <c r="I79" s="133" t="s">
        <v>321</v>
      </c>
      <c r="J79" s="222">
        <v>18</v>
      </c>
      <c r="K79" s="45">
        <v>0</v>
      </c>
      <c r="L79" s="272">
        <v>19.600000000000001</v>
      </c>
      <c r="M79" s="313">
        <v>19.600000000000001</v>
      </c>
      <c r="N79" s="85">
        <v>0</v>
      </c>
      <c r="O79" s="225" t="s">
        <v>1109</v>
      </c>
    </row>
    <row r="80" spans="1:15" s="4" customFormat="1" ht="51" customHeight="1" x14ac:dyDescent="0.25">
      <c r="A80" s="82">
        <v>74</v>
      </c>
      <c r="B80" s="133" t="s">
        <v>293</v>
      </c>
      <c r="C80" s="133" t="s">
        <v>304</v>
      </c>
      <c r="D80" s="133" t="s">
        <v>330</v>
      </c>
      <c r="E80" s="122" t="s">
        <v>333</v>
      </c>
      <c r="F80" s="125" t="s">
        <v>334</v>
      </c>
      <c r="G80" s="140" t="s">
        <v>125</v>
      </c>
      <c r="H80" s="139" t="s">
        <v>125</v>
      </c>
      <c r="I80" s="133" t="s">
        <v>159</v>
      </c>
      <c r="J80" s="222" t="s">
        <v>335</v>
      </c>
      <c r="K80" s="45">
        <v>0</v>
      </c>
      <c r="L80" s="272">
        <v>679</v>
      </c>
      <c r="M80" s="311">
        <v>679</v>
      </c>
      <c r="N80" s="85">
        <v>0</v>
      </c>
      <c r="O80" s="225"/>
    </row>
    <row r="81" spans="1:15" s="4" customFormat="1" ht="51" customHeight="1" x14ac:dyDescent="0.25">
      <c r="A81" s="82">
        <v>75</v>
      </c>
      <c r="B81" s="133" t="s">
        <v>293</v>
      </c>
      <c r="C81" s="133" t="s">
        <v>304</v>
      </c>
      <c r="D81" s="133" t="s">
        <v>330</v>
      </c>
      <c r="E81" s="122" t="s">
        <v>337</v>
      </c>
      <c r="F81" s="125" t="s">
        <v>338</v>
      </c>
      <c r="G81" s="140" t="s">
        <v>125</v>
      </c>
      <c r="H81" s="139" t="s">
        <v>125</v>
      </c>
      <c r="I81" s="133" t="s">
        <v>321</v>
      </c>
      <c r="J81" s="222">
        <v>19</v>
      </c>
      <c r="K81" s="45">
        <v>0</v>
      </c>
      <c r="L81" s="272">
        <v>0</v>
      </c>
      <c r="M81" s="312">
        <v>0</v>
      </c>
      <c r="N81" s="85">
        <v>0</v>
      </c>
      <c r="O81" s="225"/>
    </row>
    <row r="82" spans="1:15" s="4" customFormat="1" ht="51" customHeight="1" x14ac:dyDescent="0.25">
      <c r="A82" s="82">
        <v>76</v>
      </c>
      <c r="B82" s="133" t="s">
        <v>293</v>
      </c>
      <c r="C82" s="133" t="s">
        <v>304</v>
      </c>
      <c r="D82" s="133" t="s">
        <v>339</v>
      </c>
      <c r="E82" s="122">
        <v>29</v>
      </c>
      <c r="F82" s="125" t="s">
        <v>340</v>
      </c>
      <c r="G82" s="140" t="s">
        <v>125</v>
      </c>
      <c r="H82" s="139" t="s">
        <v>125</v>
      </c>
      <c r="I82" s="133" t="s">
        <v>166</v>
      </c>
      <c r="J82" s="222">
        <v>20</v>
      </c>
      <c r="K82" s="48" t="s">
        <v>1110</v>
      </c>
      <c r="L82" s="233" t="s">
        <v>1111</v>
      </c>
      <c r="M82" s="308" t="s">
        <v>1111</v>
      </c>
      <c r="N82" s="85">
        <v>0</v>
      </c>
      <c r="O82" s="225"/>
    </row>
    <row r="83" spans="1:15" s="4" customFormat="1" ht="51" customHeight="1" x14ac:dyDescent="0.25">
      <c r="A83" s="82">
        <v>77</v>
      </c>
      <c r="B83" s="133" t="s">
        <v>293</v>
      </c>
      <c r="C83" s="133" t="s">
        <v>304</v>
      </c>
      <c r="D83" s="133" t="s">
        <v>339</v>
      </c>
      <c r="E83" s="122" t="s">
        <v>344</v>
      </c>
      <c r="F83" s="125" t="s">
        <v>345</v>
      </c>
      <c r="G83" s="140" t="s">
        <v>125</v>
      </c>
      <c r="H83" s="139" t="s">
        <v>125</v>
      </c>
      <c r="I83" s="88" t="s">
        <v>278</v>
      </c>
      <c r="J83" s="222" t="s">
        <v>346</v>
      </c>
      <c r="K83" s="62">
        <v>0.1</v>
      </c>
      <c r="L83" s="148">
        <v>0.1</v>
      </c>
      <c r="M83" s="149">
        <v>0.1</v>
      </c>
      <c r="N83" s="85">
        <v>0</v>
      </c>
      <c r="O83" s="225"/>
    </row>
    <row r="84" spans="1:15" s="4" customFormat="1" ht="51" customHeight="1" x14ac:dyDescent="0.25">
      <c r="A84" s="82">
        <v>78</v>
      </c>
      <c r="B84" s="133" t="s">
        <v>293</v>
      </c>
      <c r="C84" s="133" t="s">
        <v>304</v>
      </c>
      <c r="D84" s="133" t="s">
        <v>339</v>
      </c>
      <c r="E84" s="122">
        <v>30</v>
      </c>
      <c r="F84" s="128" t="s">
        <v>347</v>
      </c>
      <c r="G84" s="140" t="s">
        <v>125</v>
      </c>
      <c r="H84" s="139" t="s">
        <v>125</v>
      </c>
      <c r="I84" s="133" t="s">
        <v>166</v>
      </c>
      <c r="J84" s="222">
        <v>21</v>
      </c>
      <c r="K84" s="45" t="s">
        <v>349</v>
      </c>
      <c r="L84" s="144" t="s">
        <v>349</v>
      </c>
      <c r="M84" s="45" t="s">
        <v>349</v>
      </c>
      <c r="N84" s="85">
        <v>0</v>
      </c>
      <c r="O84" s="225"/>
    </row>
    <row r="85" spans="1:15" s="4" customFormat="1" ht="51" customHeight="1" x14ac:dyDescent="0.25">
      <c r="A85" s="82">
        <v>79</v>
      </c>
      <c r="B85" s="133" t="s">
        <v>293</v>
      </c>
      <c r="C85" s="133" t="s">
        <v>304</v>
      </c>
      <c r="D85" s="133" t="s">
        <v>339</v>
      </c>
      <c r="E85" s="122" t="s">
        <v>350</v>
      </c>
      <c r="F85" s="125" t="s">
        <v>351</v>
      </c>
      <c r="G85" s="140" t="s">
        <v>125</v>
      </c>
      <c r="H85" s="139" t="s">
        <v>125</v>
      </c>
      <c r="I85" s="88" t="s">
        <v>278</v>
      </c>
      <c r="J85" s="222" t="s">
        <v>352</v>
      </c>
      <c r="K85" s="62">
        <v>0.8</v>
      </c>
      <c r="L85" s="148">
        <v>0.75</v>
      </c>
      <c r="M85" s="314">
        <v>0.75</v>
      </c>
      <c r="N85" s="85">
        <v>0</v>
      </c>
      <c r="O85" s="225"/>
    </row>
    <row r="86" spans="1:15" s="4" customFormat="1" ht="51" customHeight="1" x14ac:dyDescent="0.25">
      <c r="A86" s="82">
        <v>80</v>
      </c>
      <c r="B86" s="133" t="s">
        <v>293</v>
      </c>
      <c r="C86" s="133" t="s">
        <v>304</v>
      </c>
      <c r="D86" s="133"/>
      <c r="E86" s="122">
        <v>31</v>
      </c>
      <c r="F86" s="125" t="s">
        <v>353</v>
      </c>
      <c r="G86" s="140" t="s">
        <v>125</v>
      </c>
      <c r="H86" s="139" t="s">
        <v>125</v>
      </c>
      <c r="I86" s="88" t="s">
        <v>135</v>
      </c>
      <c r="J86" s="222">
        <v>22</v>
      </c>
      <c r="K86" s="132" t="s">
        <v>135</v>
      </c>
      <c r="L86" s="148" t="s">
        <v>135</v>
      </c>
      <c r="M86" s="149" t="s">
        <v>135</v>
      </c>
      <c r="N86" s="85">
        <v>0</v>
      </c>
      <c r="O86" s="225"/>
    </row>
    <row r="87" spans="1:15" s="4" customFormat="1" ht="51" customHeight="1" x14ac:dyDescent="0.25">
      <c r="A87" s="82">
        <v>81</v>
      </c>
      <c r="B87" s="133" t="s">
        <v>293</v>
      </c>
      <c r="C87" s="133" t="s">
        <v>304</v>
      </c>
      <c r="D87" s="133" t="s">
        <v>354</v>
      </c>
      <c r="E87" s="122" t="s">
        <v>355</v>
      </c>
      <c r="F87" s="125" t="s">
        <v>356</v>
      </c>
      <c r="G87" s="140" t="s">
        <v>125</v>
      </c>
      <c r="H87" s="139" t="s">
        <v>125</v>
      </c>
      <c r="I87" s="133" t="s">
        <v>124</v>
      </c>
      <c r="J87" s="222" t="s">
        <v>306</v>
      </c>
      <c r="K87" s="5" t="s">
        <v>126</v>
      </c>
      <c r="L87" s="222" t="s">
        <v>129</v>
      </c>
      <c r="M87" s="259" t="s">
        <v>129</v>
      </c>
      <c r="N87" s="85">
        <v>0</v>
      </c>
      <c r="O87" s="225"/>
    </row>
    <row r="88" spans="1:15" s="4" customFormat="1" ht="51" customHeight="1" x14ac:dyDescent="0.25">
      <c r="A88" s="82">
        <v>82</v>
      </c>
      <c r="B88" s="133" t="s">
        <v>293</v>
      </c>
      <c r="C88" s="133" t="s">
        <v>304</v>
      </c>
      <c r="D88" s="133" t="s">
        <v>354</v>
      </c>
      <c r="E88" s="122" t="s">
        <v>358</v>
      </c>
      <c r="F88" s="125" t="s">
        <v>359</v>
      </c>
      <c r="G88" s="140" t="s">
        <v>125</v>
      </c>
      <c r="H88" s="139" t="s">
        <v>125</v>
      </c>
      <c r="I88" s="133" t="s">
        <v>124</v>
      </c>
      <c r="J88" s="222" t="s">
        <v>360</v>
      </c>
      <c r="K88" s="5" t="s">
        <v>126</v>
      </c>
      <c r="L88" s="222" t="s">
        <v>126</v>
      </c>
      <c r="M88" s="259" t="s">
        <v>126</v>
      </c>
      <c r="N88" s="85">
        <v>0</v>
      </c>
      <c r="O88" s="225"/>
    </row>
    <row r="89" spans="1:15" s="4" customFormat="1" ht="51" customHeight="1" x14ac:dyDescent="0.25">
      <c r="A89" s="82">
        <v>83</v>
      </c>
      <c r="B89" s="133" t="s">
        <v>293</v>
      </c>
      <c r="C89" s="133" t="s">
        <v>304</v>
      </c>
      <c r="D89" s="133" t="s">
        <v>354</v>
      </c>
      <c r="E89" s="122" t="s">
        <v>361</v>
      </c>
      <c r="F89" s="125" t="s">
        <v>362</v>
      </c>
      <c r="G89" s="140" t="s">
        <v>125</v>
      </c>
      <c r="H89" s="139" t="s">
        <v>125</v>
      </c>
      <c r="I89" s="133" t="s">
        <v>124</v>
      </c>
      <c r="J89" s="222" t="s">
        <v>363</v>
      </c>
      <c r="K89" s="5" t="s">
        <v>126</v>
      </c>
      <c r="L89" s="222" t="s">
        <v>126</v>
      </c>
      <c r="M89" s="315" t="s">
        <v>126</v>
      </c>
      <c r="N89" s="85">
        <v>0</v>
      </c>
      <c r="O89" s="225"/>
    </row>
    <row r="90" spans="1:15" s="4" customFormat="1" ht="51" customHeight="1" x14ac:dyDescent="0.25">
      <c r="A90" s="82">
        <v>84</v>
      </c>
      <c r="B90" s="133" t="s">
        <v>293</v>
      </c>
      <c r="C90" s="133" t="s">
        <v>304</v>
      </c>
      <c r="D90" s="133" t="s">
        <v>354</v>
      </c>
      <c r="E90" s="122" t="s">
        <v>364</v>
      </c>
      <c r="F90" s="125" t="s">
        <v>365</v>
      </c>
      <c r="G90" s="140" t="s">
        <v>125</v>
      </c>
      <c r="H90" s="139" t="s">
        <v>125</v>
      </c>
      <c r="I90" s="133" t="s">
        <v>124</v>
      </c>
      <c r="J90" s="222" t="s">
        <v>366</v>
      </c>
      <c r="K90" s="5" t="s">
        <v>126</v>
      </c>
      <c r="L90" s="222" t="s">
        <v>126</v>
      </c>
      <c r="M90" s="259" t="s">
        <v>126</v>
      </c>
      <c r="N90" s="85">
        <v>0</v>
      </c>
      <c r="O90" s="225"/>
    </row>
    <row r="91" spans="1:15" s="4" customFormat="1" ht="51" customHeight="1" x14ac:dyDescent="0.25">
      <c r="A91" s="82">
        <v>85</v>
      </c>
      <c r="B91" s="133" t="s">
        <v>293</v>
      </c>
      <c r="C91" s="133" t="s">
        <v>304</v>
      </c>
      <c r="D91" s="133" t="s">
        <v>354</v>
      </c>
      <c r="E91" s="122" t="s">
        <v>367</v>
      </c>
      <c r="F91" s="125" t="s">
        <v>368</v>
      </c>
      <c r="G91" s="140" t="s">
        <v>125</v>
      </c>
      <c r="H91" s="139" t="s">
        <v>125</v>
      </c>
      <c r="I91" s="133" t="s">
        <v>124</v>
      </c>
      <c r="J91" s="222" t="s">
        <v>369</v>
      </c>
      <c r="K91" s="5" t="s">
        <v>126</v>
      </c>
      <c r="L91" s="222" t="s">
        <v>126</v>
      </c>
      <c r="M91" s="259" t="s">
        <v>126</v>
      </c>
      <c r="N91" s="85">
        <v>0</v>
      </c>
      <c r="O91" s="225"/>
    </row>
    <row r="92" spans="1:15" s="4" customFormat="1" ht="51" customHeight="1" x14ac:dyDescent="0.25">
      <c r="A92" s="82">
        <v>86</v>
      </c>
      <c r="B92" s="133" t="s">
        <v>293</v>
      </c>
      <c r="C92" s="133" t="s">
        <v>304</v>
      </c>
      <c r="D92" s="133" t="s">
        <v>354</v>
      </c>
      <c r="E92" s="122" t="s">
        <v>371</v>
      </c>
      <c r="F92" s="125" t="s">
        <v>372</v>
      </c>
      <c r="G92" s="140" t="s">
        <v>125</v>
      </c>
      <c r="H92" s="139" t="s">
        <v>125</v>
      </c>
      <c r="I92" s="133" t="s">
        <v>124</v>
      </c>
      <c r="J92" s="222" t="s">
        <v>373</v>
      </c>
      <c r="K92" s="5" t="s">
        <v>129</v>
      </c>
      <c r="L92" s="222" t="s">
        <v>126</v>
      </c>
      <c r="M92" s="259" t="s">
        <v>126</v>
      </c>
      <c r="N92" s="85">
        <v>0</v>
      </c>
      <c r="O92" s="225"/>
    </row>
    <row r="93" spans="1:15" s="4" customFormat="1" ht="51" customHeight="1" x14ac:dyDescent="0.25">
      <c r="A93" s="82">
        <v>87</v>
      </c>
      <c r="B93" s="133" t="s">
        <v>293</v>
      </c>
      <c r="C93" s="133" t="s">
        <v>304</v>
      </c>
      <c r="D93" s="133" t="s">
        <v>354</v>
      </c>
      <c r="E93" s="122">
        <v>32</v>
      </c>
      <c r="F93" s="125" t="s">
        <v>374</v>
      </c>
      <c r="G93" s="140" t="s">
        <v>125</v>
      </c>
      <c r="H93" s="139" t="s">
        <v>125</v>
      </c>
      <c r="I93" s="133" t="s">
        <v>135</v>
      </c>
      <c r="J93" s="222">
        <v>23</v>
      </c>
      <c r="K93" s="132" t="s">
        <v>135</v>
      </c>
      <c r="L93" s="141" t="s">
        <v>135</v>
      </c>
      <c r="M93" s="137" t="s">
        <v>135</v>
      </c>
      <c r="N93" s="85">
        <v>0</v>
      </c>
      <c r="O93" s="225"/>
    </row>
    <row r="94" spans="1:15" s="4" customFormat="1" ht="51" customHeight="1" x14ac:dyDescent="0.25">
      <c r="A94" s="82">
        <v>88</v>
      </c>
      <c r="B94" s="133" t="s">
        <v>293</v>
      </c>
      <c r="C94" s="133" t="s">
        <v>304</v>
      </c>
      <c r="D94" s="133" t="s">
        <v>354</v>
      </c>
      <c r="E94" s="122" t="s">
        <v>375</v>
      </c>
      <c r="F94" s="125" t="s">
        <v>376</v>
      </c>
      <c r="G94" s="140" t="s">
        <v>125</v>
      </c>
      <c r="H94" s="139" t="s">
        <v>125</v>
      </c>
      <c r="I94" s="133" t="s">
        <v>377</v>
      </c>
      <c r="J94" s="222" t="s">
        <v>311</v>
      </c>
      <c r="K94" s="5" t="s">
        <v>126</v>
      </c>
      <c r="L94" s="222" t="s">
        <v>126</v>
      </c>
      <c r="M94" s="259" t="s">
        <v>126</v>
      </c>
      <c r="N94" s="85">
        <v>0</v>
      </c>
      <c r="O94" s="225"/>
    </row>
    <row r="95" spans="1:15" s="4" customFormat="1" ht="51" customHeight="1" x14ac:dyDescent="0.25">
      <c r="A95" s="82">
        <v>89</v>
      </c>
      <c r="B95" s="133" t="s">
        <v>293</v>
      </c>
      <c r="C95" s="133" t="s">
        <v>304</v>
      </c>
      <c r="D95" s="133" t="s">
        <v>354</v>
      </c>
      <c r="E95" s="122" t="s">
        <v>379</v>
      </c>
      <c r="F95" s="125" t="s">
        <v>380</v>
      </c>
      <c r="G95" s="140" t="s">
        <v>125</v>
      </c>
      <c r="H95" s="139" t="s">
        <v>125</v>
      </c>
      <c r="I95" s="133" t="s">
        <v>377</v>
      </c>
      <c r="J95" s="222" t="s">
        <v>381</v>
      </c>
      <c r="K95" s="5" t="s">
        <v>126</v>
      </c>
      <c r="L95" s="222" t="s">
        <v>129</v>
      </c>
      <c r="M95" s="259" t="s">
        <v>129</v>
      </c>
      <c r="N95" s="85">
        <v>0</v>
      </c>
      <c r="O95" s="225"/>
    </row>
    <row r="96" spans="1:15" s="4" customFormat="1" ht="52.5" customHeight="1" x14ac:dyDescent="0.25">
      <c r="A96" s="82">
        <v>90</v>
      </c>
      <c r="B96" s="133" t="s">
        <v>293</v>
      </c>
      <c r="C96" s="133" t="s">
        <v>304</v>
      </c>
      <c r="D96" s="133" t="s">
        <v>354</v>
      </c>
      <c r="E96" s="122" t="s">
        <v>382</v>
      </c>
      <c r="F96" s="125" t="s">
        <v>383</v>
      </c>
      <c r="G96" s="140" t="s">
        <v>125</v>
      </c>
      <c r="H96" s="139" t="s">
        <v>125</v>
      </c>
      <c r="I96" s="133" t="s">
        <v>377</v>
      </c>
      <c r="J96" s="222" t="s">
        <v>384</v>
      </c>
      <c r="K96" s="5" t="s">
        <v>126</v>
      </c>
      <c r="L96" s="222" t="s">
        <v>126</v>
      </c>
      <c r="M96" s="259" t="s">
        <v>126</v>
      </c>
      <c r="N96" s="85">
        <v>0</v>
      </c>
      <c r="O96" s="225"/>
    </row>
    <row r="97" spans="1:15" s="4" customFormat="1" ht="52.5" customHeight="1" x14ac:dyDescent="0.25">
      <c r="A97" s="82">
        <v>91</v>
      </c>
      <c r="B97" s="133" t="s">
        <v>293</v>
      </c>
      <c r="C97" s="133" t="s">
        <v>304</v>
      </c>
      <c r="D97" s="133" t="s">
        <v>354</v>
      </c>
      <c r="E97" s="122" t="s">
        <v>385</v>
      </c>
      <c r="F97" s="125" t="s">
        <v>386</v>
      </c>
      <c r="G97" s="140" t="s">
        <v>125</v>
      </c>
      <c r="H97" s="139" t="s">
        <v>125</v>
      </c>
      <c r="I97" s="133" t="s">
        <v>377</v>
      </c>
      <c r="J97" s="222" t="s">
        <v>387</v>
      </c>
      <c r="K97" s="5" t="s">
        <v>126</v>
      </c>
      <c r="L97" s="222" t="s">
        <v>126</v>
      </c>
      <c r="M97" s="259" t="s">
        <v>126</v>
      </c>
      <c r="N97" s="85">
        <v>0</v>
      </c>
      <c r="O97" s="225"/>
    </row>
    <row r="98" spans="1:15" s="4" customFormat="1" ht="81.75" customHeight="1" x14ac:dyDescent="0.25">
      <c r="A98" s="82">
        <v>92</v>
      </c>
      <c r="B98" s="133" t="s">
        <v>293</v>
      </c>
      <c r="C98" s="133" t="s">
        <v>304</v>
      </c>
      <c r="D98" s="133" t="s">
        <v>330</v>
      </c>
      <c r="E98" s="122">
        <v>33</v>
      </c>
      <c r="F98" s="125" t="s">
        <v>389</v>
      </c>
      <c r="G98" s="140" t="s">
        <v>125</v>
      </c>
      <c r="H98" s="139" t="s">
        <v>125</v>
      </c>
      <c r="I98" s="133" t="s">
        <v>390</v>
      </c>
      <c r="J98" s="222">
        <v>24</v>
      </c>
      <c r="K98" s="5" t="s">
        <v>126</v>
      </c>
      <c r="L98" s="222" t="s">
        <v>129</v>
      </c>
      <c r="M98" s="259" t="s">
        <v>129</v>
      </c>
      <c r="N98" s="85">
        <v>0</v>
      </c>
      <c r="O98" s="225"/>
    </row>
    <row r="99" spans="1:15" s="4" customFormat="1" ht="66.75" customHeight="1" x14ac:dyDescent="0.25">
      <c r="A99" s="82">
        <v>93</v>
      </c>
      <c r="B99" s="133" t="s">
        <v>293</v>
      </c>
      <c r="C99" s="133" t="s">
        <v>304</v>
      </c>
      <c r="D99" s="133" t="s">
        <v>330</v>
      </c>
      <c r="E99" s="122" t="s">
        <v>391</v>
      </c>
      <c r="F99" s="125" t="s">
        <v>392</v>
      </c>
      <c r="G99" s="140" t="s">
        <v>125</v>
      </c>
      <c r="H99" s="139" t="s">
        <v>125</v>
      </c>
      <c r="I99" s="133" t="s">
        <v>177</v>
      </c>
      <c r="J99" s="222" t="s">
        <v>393</v>
      </c>
      <c r="K99" s="5" t="s">
        <v>126</v>
      </c>
      <c r="L99" s="141" t="s">
        <v>129</v>
      </c>
      <c r="M99" s="137" t="s">
        <v>129</v>
      </c>
      <c r="N99" s="85">
        <v>0</v>
      </c>
      <c r="O99" s="225"/>
    </row>
    <row r="100" spans="1:15" s="4" customFormat="1" ht="112.5" x14ac:dyDescent="0.25">
      <c r="A100" s="82">
        <v>94</v>
      </c>
      <c r="B100" s="133" t="s">
        <v>293</v>
      </c>
      <c r="C100" s="133" t="s">
        <v>304</v>
      </c>
      <c r="D100" s="133" t="s">
        <v>330</v>
      </c>
      <c r="E100" s="122" t="s">
        <v>395</v>
      </c>
      <c r="F100" s="125" t="s">
        <v>396</v>
      </c>
      <c r="G100" s="140">
        <v>19</v>
      </c>
      <c r="H100" s="316" t="s">
        <v>1112</v>
      </c>
      <c r="I100" s="133" t="s">
        <v>177</v>
      </c>
      <c r="J100" s="222" t="s">
        <v>125</v>
      </c>
      <c r="K100" s="5" t="s">
        <v>126</v>
      </c>
      <c r="L100" s="223" t="s">
        <v>125</v>
      </c>
      <c r="M100" s="259" t="s">
        <v>129</v>
      </c>
      <c r="N100" s="243">
        <v>0.39</v>
      </c>
      <c r="O100" s="225" t="s">
        <v>1113</v>
      </c>
    </row>
    <row r="101" spans="1:15" s="4" customFormat="1" ht="105.75" customHeight="1" x14ac:dyDescent="0.25">
      <c r="A101" s="82">
        <v>95</v>
      </c>
      <c r="B101" s="133" t="s">
        <v>293</v>
      </c>
      <c r="C101" s="133" t="s">
        <v>304</v>
      </c>
      <c r="D101" s="133" t="s">
        <v>330</v>
      </c>
      <c r="E101" s="122">
        <v>34</v>
      </c>
      <c r="F101" s="128" t="s">
        <v>399</v>
      </c>
      <c r="G101" s="140" t="s">
        <v>125</v>
      </c>
      <c r="H101" s="139" t="s">
        <v>125</v>
      </c>
      <c r="I101" s="133" t="s">
        <v>390</v>
      </c>
      <c r="J101" s="141">
        <v>25</v>
      </c>
      <c r="K101" s="5" t="s">
        <v>434</v>
      </c>
      <c r="L101" s="222" t="s">
        <v>129</v>
      </c>
      <c r="M101" s="259" t="s">
        <v>129</v>
      </c>
      <c r="N101" s="85">
        <v>0</v>
      </c>
      <c r="O101" s="225"/>
    </row>
    <row r="102" spans="1:15" s="4" customFormat="1" ht="62.25" customHeight="1"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317" t="s">
        <v>135</v>
      </c>
      <c r="N102" s="226">
        <v>0</v>
      </c>
      <c r="O102" s="225"/>
    </row>
    <row r="103" spans="1:15" s="4" customFormat="1" ht="60.75" customHeight="1" x14ac:dyDescent="0.25">
      <c r="A103" s="82">
        <v>97</v>
      </c>
      <c r="B103" s="133" t="s">
        <v>293</v>
      </c>
      <c r="C103" s="133" t="s">
        <v>304</v>
      </c>
      <c r="D103" s="133" t="s">
        <v>330</v>
      </c>
      <c r="E103" s="122" t="s">
        <v>405</v>
      </c>
      <c r="F103" s="125">
        <v>2012</v>
      </c>
      <c r="G103" s="1422"/>
      <c r="H103" s="139" t="s">
        <v>125</v>
      </c>
      <c r="I103" s="133" t="s">
        <v>390</v>
      </c>
      <c r="J103" s="222" t="s">
        <v>406</v>
      </c>
      <c r="K103" s="5" t="s">
        <v>434</v>
      </c>
      <c r="L103" s="222" t="s">
        <v>434</v>
      </c>
      <c r="M103" s="259" t="s">
        <v>434</v>
      </c>
      <c r="N103" s="85">
        <v>0</v>
      </c>
      <c r="O103" s="225"/>
    </row>
    <row r="104" spans="1:15" s="4" customFormat="1" ht="60.75" customHeight="1" x14ac:dyDescent="0.25">
      <c r="A104" s="82">
        <v>98</v>
      </c>
      <c r="B104" s="133" t="s">
        <v>293</v>
      </c>
      <c r="C104" s="133" t="s">
        <v>304</v>
      </c>
      <c r="D104" s="133" t="s">
        <v>330</v>
      </c>
      <c r="E104" s="122" t="s">
        <v>408</v>
      </c>
      <c r="F104" s="125">
        <v>2013</v>
      </c>
      <c r="G104" s="1422"/>
      <c r="H104" s="139" t="s">
        <v>125</v>
      </c>
      <c r="I104" s="133" t="s">
        <v>390</v>
      </c>
      <c r="J104" s="222" t="s">
        <v>409</v>
      </c>
      <c r="K104" s="5" t="s">
        <v>434</v>
      </c>
      <c r="L104" s="222" t="s">
        <v>434</v>
      </c>
      <c r="M104" s="259" t="s">
        <v>434</v>
      </c>
      <c r="N104" s="85">
        <v>0</v>
      </c>
      <c r="O104" s="225"/>
    </row>
    <row r="105" spans="1:15" s="4" customFormat="1" ht="60.75" customHeight="1" x14ac:dyDescent="0.25">
      <c r="A105" s="82">
        <v>99</v>
      </c>
      <c r="B105" s="133" t="s">
        <v>293</v>
      </c>
      <c r="C105" s="133" t="s">
        <v>304</v>
      </c>
      <c r="D105" s="133" t="s">
        <v>330</v>
      </c>
      <c r="E105" s="122" t="s">
        <v>410</v>
      </c>
      <c r="F105" s="125">
        <v>2014</v>
      </c>
      <c r="G105" s="1422"/>
      <c r="H105" s="139" t="s">
        <v>125</v>
      </c>
      <c r="I105" s="133" t="s">
        <v>390</v>
      </c>
      <c r="J105" s="222" t="s">
        <v>411</v>
      </c>
      <c r="K105" s="5" t="s">
        <v>434</v>
      </c>
      <c r="L105" s="222" t="s">
        <v>434</v>
      </c>
      <c r="M105" s="259" t="s">
        <v>434</v>
      </c>
      <c r="N105" s="85">
        <v>0</v>
      </c>
      <c r="O105" s="225"/>
    </row>
    <row r="106" spans="1:15" s="4" customFormat="1" ht="60.75" customHeight="1" x14ac:dyDescent="0.25">
      <c r="A106" s="82">
        <v>100</v>
      </c>
      <c r="B106" s="133" t="s">
        <v>293</v>
      </c>
      <c r="C106" s="133" t="s">
        <v>304</v>
      </c>
      <c r="D106" s="133" t="s">
        <v>330</v>
      </c>
      <c r="E106" s="122" t="s">
        <v>412</v>
      </c>
      <c r="F106" s="125">
        <v>2015</v>
      </c>
      <c r="G106" s="1422"/>
      <c r="H106" s="139" t="s">
        <v>125</v>
      </c>
      <c r="I106" s="133" t="s">
        <v>390</v>
      </c>
      <c r="J106" s="222" t="s">
        <v>413</v>
      </c>
      <c r="K106" s="5" t="s">
        <v>434</v>
      </c>
      <c r="L106" s="222" t="s">
        <v>434</v>
      </c>
      <c r="M106" s="259" t="s">
        <v>434</v>
      </c>
      <c r="N106" s="85">
        <v>0</v>
      </c>
      <c r="O106" s="225"/>
    </row>
    <row r="107" spans="1:15" s="4" customFormat="1" ht="60.75" customHeight="1" x14ac:dyDescent="0.25">
      <c r="A107" s="82">
        <v>101</v>
      </c>
      <c r="B107" s="133" t="s">
        <v>293</v>
      </c>
      <c r="C107" s="133" t="s">
        <v>304</v>
      </c>
      <c r="D107" s="133" t="s">
        <v>330</v>
      </c>
      <c r="E107" s="122" t="s">
        <v>414</v>
      </c>
      <c r="F107" s="125">
        <v>2016</v>
      </c>
      <c r="G107" s="1422"/>
      <c r="H107" s="139" t="s">
        <v>125</v>
      </c>
      <c r="I107" s="133" t="s">
        <v>390</v>
      </c>
      <c r="J107" s="222" t="s">
        <v>415</v>
      </c>
      <c r="K107" s="5" t="s">
        <v>434</v>
      </c>
      <c r="L107" s="222" t="s">
        <v>434</v>
      </c>
      <c r="M107" s="259" t="s">
        <v>434</v>
      </c>
      <c r="N107" s="85">
        <v>0</v>
      </c>
      <c r="O107" s="225"/>
    </row>
    <row r="108" spans="1:15" s="4" customFormat="1" ht="60.75" customHeight="1" x14ac:dyDescent="0.25">
      <c r="A108" s="82">
        <v>102</v>
      </c>
      <c r="B108" s="133" t="s">
        <v>293</v>
      </c>
      <c r="C108" s="133" t="s">
        <v>304</v>
      </c>
      <c r="D108" s="133" t="s">
        <v>330</v>
      </c>
      <c r="E108" s="122" t="s">
        <v>416</v>
      </c>
      <c r="F108" s="125">
        <v>2017</v>
      </c>
      <c r="G108" s="1422"/>
      <c r="H108" s="139" t="s">
        <v>125</v>
      </c>
      <c r="I108" s="133" t="s">
        <v>390</v>
      </c>
      <c r="J108" s="222" t="s">
        <v>417</v>
      </c>
      <c r="K108" s="5" t="s">
        <v>434</v>
      </c>
      <c r="L108" s="222" t="s">
        <v>434</v>
      </c>
      <c r="M108" s="259" t="s">
        <v>434</v>
      </c>
      <c r="N108" s="85">
        <v>0</v>
      </c>
      <c r="O108" s="225"/>
    </row>
    <row r="109" spans="1:15" s="4" customFormat="1" ht="60.75" customHeight="1" x14ac:dyDescent="0.25">
      <c r="A109" s="82">
        <v>103</v>
      </c>
      <c r="B109" s="133" t="s">
        <v>293</v>
      </c>
      <c r="C109" s="133" t="s">
        <v>304</v>
      </c>
      <c r="D109" s="133" t="s">
        <v>330</v>
      </c>
      <c r="E109" s="122" t="s">
        <v>418</v>
      </c>
      <c r="F109" s="125">
        <v>2018</v>
      </c>
      <c r="G109" s="1422"/>
      <c r="H109" s="139" t="s">
        <v>125</v>
      </c>
      <c r="I109" s="133" t="s">
        <v>390</v>
      </c>
      <c r="J109" s="222" t="s">
        <v>419</v>
      </c>
      <c r="K109" s="5" t="s">
        <v>434</v>
      </c>
      <c r="L109" s="222" t="s">
        <v>434</v>
      </c>
      <c r="M109" s="259" t="s">
        <v>434</v>
      </c>
      <c r="N109" s="85">
        <v>0</v>
      </c>
      <c r="O109" s="225"/>
    </row>
    <row r="110" spans="1:15" s="4" customFormat="1" ht="60.75" customHeight="1" x14ac:dyDescent="0.25">
      <c r="A110" s="82">
        <v>104</v>
      </c>
      <c r="B110" s="133" t="s">
        <v>293</v>
      </c>
      <c r="C110" s="133" t="s">
        <v>304</v>
      </c>
      <c r="D110" s="133" t="s">
        <v>330</v>
      </c>
      <c r="E110" s="122" t="s">
        <v>420</v>
      </c>
      <c r="F110" s="125">
        <v>2019</v>
      </c>
      <c r="G110" s="1422"/>
      <c r="H110" s="139" t="s">
        <v>125</v>
      </c>
      <c r="I110" s="133" t="s">
        <v>390</v>
      </c>
      <c r="J110" s="222" t="s">
        <v>421</v>
      </c>
      <c r="K110" s="5" t="s">
        <v>434</v>
      </c>
      <c r="L110" s="222" t="s">
        <v>434</v>
      </c>
      <c r="M110" s="259" t="s">
        <v>434</v>
      </c>
      <c r="N110" s="85">
        <v>0</v>
      </c>
      <c r="O110" s="225"/>
    </row>
    <row r="111" spans="1:15" s="4" customFormat="1" ht="60.75" customHeight="1" x14ac:dyDescent="0.25">
      <c r="A111" s="82">
        <v>105</v>
      </c>
      <c r="B111" s="133" t="s">
        <v>293</v>
      </c>
      <c r="C111" s="133" t="s">
        <v>304</v>
      </c>
      <c r="D111" s="133" t="s">
        <v>330</v>
      </c>
      <c r="E111" s="122" t="s">
        <v>422</v>
      </c>
      <c r="F111" s="125">
        <v>2020</v>
      </c>
      <c r="G111" s="1422"/>
      <c r="H111" s="139" t="s">
        <v>125</v>
      </c>
      <c r="I111" s="133" t="s">
        <v>390</v>
      </c>
      <c r="J111" s="222" t="s">
        <v>423</v>
      </c>
      <c r="K111" s="5" t="s">
        <v>434</v>
      </c>
      <c r="L111" s="222" t="s">
        <v>434</v>
      </c>
      <c r="M111" s="259" t="s">
        <v>434</v>
      </c>
      <c r="N111" s="85">
        <v>0</v>
      </c>
      <c r="O111" s="225"/>
    </row>
    <row r="112" spans="1:15" s="4" customFormat="1" ht="60.75" customHeight="1" x14ac:dyDescent="0.25">
      <c r="A112" s="82">
        <v>106</v>
      </c>
      <c r="B112" s="133" t="s">
        <v>293</v>
      </c>
      <c r="C112" s="133" t="s">
        <v>304</v>
      </c>
      <c r="D112" s="133" t="s">
        <v>330</v>
      </c>
      <c r="E112" s="122" t="s">
        <v>424</v>
      </c>
      <c r="F112" s="125">
        <v>2021</v>
      </c>
      <c r="G112" s="1422"/>
      <c r="H112" s="139" t="s">
        <v>125</v>
      </c>
      <c r="I112" s="133" t="s">
        <v>390</v>
      </c>
      <c r="J112" s="222" t="s">
        <v>425</v>
      </c>
      <c r="K112" s="5" t="s">
        <v>434</v>
      </c>
      <c r="L112" s="222" t="s">
        <v>434</v>
      </c>
      <c r="M112" s="259" t="s">
        <v>434</v>
      </c>
      <c r="N112" s="85">
        <v>0</v>
      </c>
      <c r="O112" s="225"/>
    </row>
    <row r="113" spans="1:15" s="4" customFormat="1" ht="60.75" customHeight="1" x14ac:dyDescent="0.25">
      <c r="A113" s="82">
        <v>107</v>
      </c>
      <c r="B113" s="133" t="s">
        <v>293</v>
      </c>
      <c r="C113" s="133" t="s">
        <v>304</v>
      </c>
      <c r="D113" s="133" t="s">
        <v>330</v>
      </c>
      <c r="E113" s="122" t="s">
        <v>426</v>
      </c>
      <c r="F113" s="125">
        <v>2022</v>
      </c>
      <c r="G113" s="1405"/>
      <c r="H113" s="139" t="s">
        <v>125</v>
      </c>
      <c r="I113" s="133" t="s">
        <v>390</v>
      </c>
      <c r="J113" s="222" t="s">
        <v>427</v>
      </c>
      <c r="K113" s="58"/>
      <c r="L113" s="222" t="s">
        <v>126</v>
      </c>
      <c r="M113" s="259" t="s">
        <v>126</v>
      </c>
      <c r="N113" s="85">
        <v>0</v>
      </c>
      <c r="O113" s="225"/>
    </row>
    <row r="114" spans="1:15" s="4" customFormat="1" ht="109.5" customHeight="1" x14ac:dyDescent="0.25">
      <c r="A114" s="82">
        <v>108</v>
      </c>
      <c r="B114" s="133" t="s">
        <v>293</v>
      </c>
      <c r="C114" s="133" t="s">
        <v>304</v>
      </c>
      <c r="D114" s="133" t="s">
        <v>330</v>
      </c>
      <c r="E114" s="122" t="s">
        <v>428</v>
      </c>
      <c r="F114" s="128" t="s">
        <v>429</v>
      </c>
      <c r="G114" s="140" t="s">
        <v>125</v>
      </c>
      <c r="H114" s="139" t="s">
        <v>125</v>
      </c>
      <c r="I114" s="133" t="s">
        <v>390</v>
      </c>
      <c r="J114" s="222" t="s">
        <v>430</v>
      </c>
      <c r="K114" s="5" t="s">
        <v>434</v>
      </c>
      <c r="L114" s="246" t="s">
        <v>126</v>
      </c>
      <c r="M114" s="247" t="s">
        <v>126</v>
      </c>
      <c r="N114" s="85">
        <v>0</v>
      </c>
      <c r="O114" s="225"/>
    </row>
    <row r="115" spans="1:15" s="4" customFormat="1" ht="57.75" customHeight="1" x14ac:dyDescent="0.25">
      <c r="A115" s="82">
        <v>109</v>
      </c>
      <c r="B115" s="133" t="s">
        <v>293</v>
      </c>
      <c r="C115" s="133" t="s">
        <v>304</v>
      </c>
      <c r="D115" s="133" t="s">
        <v>330</v>
      </c>
      <c r="E115" s="122" t="s">
        <v>431</v>
      </c>
      <c r="F115" s="128" t="s">
        <v>1114</v>
      </c>
      <c r="G115" s="140" t="s">
        <v>125</v>
      </c>
      <c r="H115" s="139" t="s">
        <v>125</v>
      </c>
      <c r="I115" s="133" t="s">
        <v>321</v>
      </c>
      <c r="J115" s="222" t="s">
        <v>125</v>
      </c>
      <c r="K115" s="5" t="s">
        <v>125</v>
      </c>
      <c r="L115" s="223" t="s">
        <v>125</v>
      </c>
      <c r="M115" s="142" t="s">
        <v>407</v>
      </c>
      <c r="N115" s="85">
        <v>0</v>
      </c>
      <c r="O115" s="225"/>
    </row>
    <row r="116" spans="1:15" s="4" customFormat="1" ht="81.75" customHeight="1" x14ac:dyDescent="0.25">
      <c r="A116" s="82">
        <v>110</v>
      </c>
      <c r="B116" s="133" t="s">
        <v>293</v>
      </c>
      <c r="C116" s="133" t="s">
        <v>304</v>
      </c>
      <c r="D116" s="133" t="s">
        <v>330</v>
      </c>
      <c r="E116" s="122">
        <v>35</v>
      </c>
      <c r="F116" s="125" t="s">
        <v>433</v>
      </c>
      <c r="G116" s="140" t="s">
        <v>125</v>
      </c>
      <c r="H116" s="139" t="s">
        <v>125</v>
      </c>
      <c r="I116" s="133" t="s">
        <v>159</v>
      </c>
      <c r="J116" s="222">
        <v>11</v>
      </c>
      <c r="K116" s="45"/>
      <c r="L116" s="144">
        <v>7</v>
      </c>
      <c r="M116" s="142">
        <v>7</v>
      </c>
      <c r="N116" s="85">
        <v>0</v>
      </c>
      <c r="O116" s="225"/>
    </row>
    <row r="117" spans="1:15" s="4" customFormat="1" ht="81.75" customHeight="1" x14ac:dyDescent="0.25">
      <c r="A117" s="82">
        <v>111</v>
      </c>
      <c r="B117" s="133" t="s">
        <v>293</v>
      </c>
      <c r="C117" s="133" t="s">
        <v>304</v>
      </c>
      <c r="D117" s="133" t="s">
        <v>354</v>
      </c>
      <c r="E117" s="122" t="s">
        <v>436</v>
      </c>
      <c r="F117" s="125" t="s">
        <v>437</v>
      </c>
      <c r="G117" s="140" t="s">
        <v>125</v>
      </c>
      <c r="H117" s="139" t="s">
        <v>125</v>
      </c>
      <c r="I117" s="133" t="s">
        <v>321</v>
      </c>
      <c r="J117" s="222">
        <v>26</v>
      </c>
      <c r="K117" s="45" t="s">
        <v>125</v>
      </c>
      <c r="L117" s="144" t="s">
        <v>407</v>
      </c>
      <c r="M117" s="142" t="s">
        <v>407</v>
      </c>
      <c r="N117" s="85">
        <v>0</v>
      </c>
      <c r="O117" s="225"/>
    </row>
    <row r="118" spans="1:15" s="4" customFormat="1" ht="81.75" customHeight="1" x14ac:dyDescent="0.25">
      <c r="A118" s="82">
        <v>112</v>
      </c>
      <c r="B118" s="133" t="s">
        <v>293</v>
      </c>
      <c r="C118" s="133" t="s">
        <v>304</v>
      </c>
      <c r="D118" s="133" t="s">
        <v>300</v>
      </c>
      <c r="E118" s="122" t="s">
        <v>438</v>
      </c>
      <c r="F118" s="125" t="s">
        <v>439</v>
      </c>
      <c r="G118" s="140" t="s">
        <v>125</v>
      </c>
      <c r="H118" s="139" t="s">
        <v>125</v>
      </c>
      <c r="I118" s="133" t="s">
        <v>159</v>
      </c>
      <c r="J118" s="222" t="s">
        <v>440</v>
      </c>
      <c r="K118" s="45" t="s">
        <v>125</v>
      </c>
      <c r="L118" s="144" t="s">
        <v>407</v>
      </c>
      <c r="M118" s="142" t="s">
        <v>407</v>
      </c>
      <c r="N118" s="85">
        <v>0</v>
      </c>
      <c r="O118" s="225"/>
    </row>
    <row r="119" spans="1:15" s="4" customFormat="1" ht="81.75" customHeight="1" x14ac:dyDescent="0.25">
      <c r="A119" s="82">
        <v>113</v>
      </c>
      <c r="B119" s="133" t="s">
        <v>293</v>
      </c>
      <c r="C119" s="133" t="s">
        <v>304</v>
      </c>
      <c r="D119" s="133" t="s">
        <v>300</v>
      </c>
      <c r="E119" s="122" t="s">
        <v>441</v>
      </c>
      <c r="F119" s="125" t="s">
        <v>442</v>
      </c>
      <c r="G119" s="140" t="s">
        <v>125</v>
      </c>
      <c r="H119" s="139" t="s">
        <v>125</v>
      </c>
      <c r="I119" s="133" t="s">
        <v>159</v>
      </c>
      <c r="J119" s="222" t="s">
        <v>443</v>
      </c>
      <c r="K119" s="45" t="s">
        <v>125</v>
      </c>
      <c r="L119" s="144" t="s">
        <v>407</v>
      </c>
      <c r="M119" s="142" t="s">
        <v>407</v>
      </c>
      <c r="N119" s="85">
        <v>0</v>
      </c>
      <c r="O119" s="225"/>
    </row>
    <row r="120" spans="1:15" s="4" customFormat="1" ht="81.75" customHeight="1" x14ac:dyDescent="0.25">
      <c r="A120" s="82">
        <v>114</v>
      </c>
      <c r="B120" s="133" t="s">
        <v>293</v>
      </c>
      <c r="C120" s="133" t="s">
        <v>304</v>
      </c>
      <c r="D120" s="133" t="s">
        <v>354</v>
      </c>
      <c r="E120" s="133">
        <v>36</v>
      </c>
      <c r="F120" s="125" t="s">
        <v>444</v>
      </c>
      <c r="G120" s="140" t="s">
        <v>125</v>
      </c>
      <c r="H120" s="139" t="s">
        <v>125</v>
      </c>
      <c r="I120" s="133" t="s">
        <v>135</v>
      </c>
      <c r="J120" s="141">
        <v>27</v>
      </c>
      <c r="K120" s="132" t="s">
        <v>135</v>
      </c>
      <c r="L120" s="246" t="s">
        <v>135</v>
      </c>
      <c r="M120" s="247" t="s">
        <v>135</v>
      </c>
      <c r="N120" s="85">
        <v>0</v>
      </c>
      <c r="O120" s="225"/>
    </row>
    <row r="121" spans="1:15" s="4" customFormat="1" ht="52.5" customHeight="1" x14ac:dyDescent="0.25">
      <c r="A121" s="82">
        <v>115</v>
      </c>
      <c r="B121" s="133" t="s">
        <v>293</v>
      </c>
      <c r="C121" s="133" t="s">
        <v>304</v>
      </c>
      <c r="D121" s="133" t="s">
        <v>354</v>
      </c>
      <c r="E121" s="133" t="s">
        <v>445</v>
      </c>
      <c r="F121" s="125" t="s">
        <v>356</v>
      </c>
      <c r="G121" s="140" t="s">
        <v>125</v>
      </c>
      <c r="H121" s="139" t="s">
        <v>125</v>
      </c>
      <c r="I121" s="133" t="s">
        <v>177</v>
      </c>
      <c r="J121" s="141" t="s">
        <v>323</v>
      </c>
      <c r="K121" s="132"/>
      <c r="L121" s="144" t="s">
        <v>407</v>
      </c>
      <c r="M121" s="247" t="s">
        <v>407</v>
      </c>
      <c r="N121" s="85">
        <v>0</v>
      </c>
      <c r="O121" s="225"/>
    </row>
    <row r="122" spans="1:15" s="4" customFormat="1" ht="52.5" customHeight="1" x14ac:dyDescent="0.25">
      <c r="A122" s="82">
        <v>116</v>
      </c>
      <c r="B122" s="133" t="s">
        <v>293</v>
      </c>
      <c r="C122" s="133" t="s">
        <v>304</v>
      </c>
      <c r="D122" s="133" t="s">
        <v>354</v>
      </c>
      <c r="E122" s="133" t="s">
        <v>446</v>
      </c>
      <c r="F122" s="125" t="s">
        <v>447</v>
      </c>
      <c r="G122" s="140" t="s">
        <v>125</v>
      </c>
      <c r="H122" s="139" t="s">
        <v>125</v>
      </c>
      <c r="I122" s="133" t="s">
        <v>177</v>
      </c>
      <c r="J122" s="141" t="s">
        <v>327</v>
      </c>
      <c r="K122" s="45" t="s">
        <v>125</v>
      </c>
      <c r="L122" s="144" t="s">
        <v>407</v>
      </c>
      <c r="M122" s="247" t="s">
        <v>407</v>
      </c>
      <c r="N122" s="85">
        <v>0</v>
      </c>
      <c r="O122" s="225"/>
    </row>
    <row r="123" spans="1:15" s="4" customFormat="1" ht="52.5" customHeight="1" x14ac:dyDescent="0.25">
      <c r="A123" s="82">
        <v>117</v>
      </c>
      <c r="B123" s="133" t="s">
        <v>293</v>
      </c>
      <c r="C123" s="133" t="s">
        <v>304</v>
      </c>
      <c r="D123" s="133" t="s">
        <v>354</v>
      </c>
      <c r="E123" s="133" t="s">
        <v>448</v>
      </c>
      <c r="F123" s="125" t="s">
        <v>449</v>
      </c>
      <c r="G123" s="140" t="s">
        <v>125</v>
      </c>
      <c r="H123" s="139" t="s">
        <v>125</v>
      </c>
      <c r="I123" s="133" t="s">
        <v>177</v>
      </c>
      <c r="J123" s="141" t="s">
        <v>450</v>
      </c>
      <c r="K123" s="45" t="s">
        <v>125</v>
      </c>
      <c r="L123" s="144" t="s">
        <v>407</v>
      </c>
      <c r="M123" s="247" t="s">
        <v>407</v>
      </c>
      <c r="N123" s="85">
        <v>0</v>
      </c>
      <c r="O123" s="225"/>
    </row>
    <row r="124" spans="1:15" s="4" customFormat="1" ht="52.5" customHeight="1" x14ac:dyDescent="0.25">
      <c r="A124" s="82">
        <v>118</v>
      </c>
      <c r="B124" s="133" t="s">
        <v>293</v>
      </c>
      <c r="C124" s="133" t="s">
        <v>304</v>
      </c>
      <c r="D124" s="133" t="s">
        <v>354</v>
      </c>
      <c r="E124" s="133" t="s">
        <v>451</v>
      </c>
      <c r="F124" s="125" t="s">
        <v>452</v>
      </c>
      <c r="G124" s="140" t="s">
        <v>125</v>
      </c>
      <c r="H124" s="139" t="s">
        <v>125</v>
      </c>
      <c r="I124" s="133" t="s">
        <v>177</v>
      </c>
      <c r="J124" s="141" t="s">
        <v>453</v>
      </c>
      <c r="K124" s="45" t="s">
        <v>125</v>
      </c>
      <c r="L124" s="144" t="s">
        <v>407</v>
      </c>
      <c r="M124" s="247" t="s">
        <v>407</v>
      </c>
      <c r="N124" s="85">
        <v>0</v>
      </c>
      <c r="O124" s="225"/>
    </row>
    <row r="125" spans="1:15" s="4" customFormat="1" ht="52.5" customHeight="1" x14ac:dyDescent="0.25">
      <c r="A125" s="82">
        <v>119</v>
      </c>
      <c r="B125" s="133" t="s">
        <v>293</v>
      </c>
      <c r="C125" s="133" t="s">
        <v>304</v>
      </c>
      <c r="D125" s="133" t="s">
        <v>354</v>
      </c>
      <c r="E125" s="133" t="s">
        <v>454</v>
      </c>
      <c r="F125" s="125" t="s">
        <v>368</v>
      </c>
      <c r="G125" s="140" t="s">
        <v>125</v>
      </c>
      <c r="H125" s="139" t="s">
        <v>125</v>
      </c>
      <c r="I125" s="133" t="s">
        <v>177</v>
      </c>
      <c r="J125" s="141" t="s">
        <v>455</v>
      </c>
      <c r="K125" s="45" t="s">
        <v>125</v>
      </c>
      <c r="L125" s="144" t="s">
        <v>407</v>
      </c>
      <c r="M125" s="247" t="s">
        <v>407</v>
      </c>
      <c r="N125" s="85">
        <v>0</v>
      </c>
      <c r="O125" s="225"/>
    </row>
    <row r="126" spans="1:15" s="4" customFormat="1" ht="49.5" customHeight="1" x14ac:dyDescent="0.25">
      <c r="A126" s="82">
        <v>120</v>
      </c>
      <c r="B126" s="133" t="s">
        <v>293</v>
      </c>
      <c r="C126" s="133" t="s">
        <v>304</v>
      </c>
      <c r="D126" s="133" t="s">
        <v>354</v>
      </c>
      <c r="E126" s="133" t="s">
        <v>456</v>
      </c>
      <c r="F126" s="125" t="s">
        <v>372</v>
      </c>
      <c r="G126" s="140" t="s">
        <v>125</v>
      </c>
      <c r="H126" s="139" t="s">
        <v>125</v>
      </c>
      <c r="I126" s="133" t="s">
        <v>177</v>
      </c>
      <c r="J126" s="141" t="s">
        <v>457</v>
      </c>
      <c r="K126" s="45" t="s">
        <v>125</v>
      </c>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9" t="s">
        <v>125</v>
      </c>
      <c r="I127" s="133" t="s">
        <v>177</v>
      </c>
      <c r="J127" s="141" t="s">
        <v>460</v>
      </c>
      <c r="K127" s="132"/>
      <c r="L127" s="144" t="s">
        <v>407</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9" t="s">
        <v>125</v>
      </c>
      <c r="I128" s="133" t="s">
        <v>177</v>
      </c>
      <c r="J128" s="141" t="s">
        <v>463</v>
      </c>
      <c r="K128" s="132"/>
      <c r="L128" s="144" t="s">
        <v>407</v>
      </c>
      <c r="M128" s="247" t="s">
        <v>407</v>
      </c>
      <c r="N128" s="85">
        <v>0</v>
      </c>
      <c r="O128" s="225"/>
    </row>
    <row r="129" spans="1:16" s="4" customFormat="1" ht="55.5" customHeight="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row>
    <row r="130" spans="1:16" s="4" customFormat="1" ht="60" customHeight="1" x14ac:dyDescent="0.25">
      <c r="A130" s="82">
        <v>124</v>
      </c>
      <c r="B130" s="133" t="s">
        <v>293</v>
      </c>
      <c r="C130" s="133" t="s">
        <v>464</v>
      </c>
      <c r="D130" s="133" t="s">
        <v>300</v>
      </c>
      <c r="E130" s="122">
        <v>38</v>
      </c>
      <c r="F130" s="125" t="s">
        <v>466</v>
      </c>
      <c r="G130" s="140">
        <v>22</v>
      </c>
      <c r="H130" s="139">
        <v>0.6</v>
      </c>
      <c r="I130" s="133" t="s">
        <v>159</v>
      </c>
      <c r="J130" s="141">
        <v>29</v>
      </c>
      <c r="K130" s="45">
        <v>0</v>
      </c>
      <c r="L130" s="246">
        <v>6</v>
      </c>
      <c r="M130" s="318">
        <v>6</v>
      </c>
      <c r="N130" s="236">
        <v>0.15</v>
      </c>
      <c r="O130" s="225"/>
    </row>
    <row r="131" spans="1:16" s="4" customFormat="1" ht="74.25" customHeight="1" x14ac:dyDescent="0.25">
      <c r="A131" s="82">
        <v>125</v>
      </c>
      <c r="B131" s="133" t="s">
        <v>293</v>
      </c>
      <c r="C131" s="133" t="s">
        <v>464</v>
      </c>
      <c r="D131" s="133" t="s">
        <v>330</v>
      </c>
      <c r="E131" s="122">
        <v>39</v>
      </c>
      <c r="F131" s="125" t="s">
        <v>468</v>
      </c>
      <c r="G131" s="140">
        <v>23</v>
      </c>
      <c r="H131" s="139">
        <v>0.3</v>
      </c>
      <c r="I131" s="133" t="s">
        <v>321</v>
      </c>
      <c r="J131" s="141">
        <v>30</v>
      </c>
      <c r="K131" s="45">
        <v>0</v>
      </c>
      <c r="L131" s="272">
        <v>19.600000000000001</v>
      </c>
      <c r="M131" s="313">
        <v>19.600000000000001</v>
      </c>
      <c r="N131" s="256">
        <v>0.3</v>
      </c>
      <c r="O131" s="225" t="s">
        <v>964</v>
      </c>
      <c r="P131" s="319"/>
    </row>
    <row r="132" spans="1:16" s="4" customFormat="1" ht="81.75" customHeight="1" x14ac:dyDescent="0.25">
      <c r="A132" s="82">
        <v>126</v>
      </c>
      <c r="B132" s="133" t="s">
        <v>293</v>
      </c>
      <c r="C132" s="133" t="s">
        <v>464</v>
      </c>
      <c r="D132" s="133" t="s">
        <v>330</v>
      </c>
      <c r="E132" s="122" t="s">
        <v>470</v>
      </c>
      <c r="F132" s="125" t="s">
        <v>471</v>
      </c>
      <c r="G132" s="140" t="s">
        <v>125</v>
      </c>
      <c r="H132" s="139" t="s">
        <v>125</v>
      </c>
      <c r="I132" s="133" t="s">
        <v>159</v>
      </c>
      <c r="J132" s="222">
        <v>31</v>
      </c>
      <c r="K132" s="45">
        <v>0</v>
      </c>
      <c r="L132" s="272">
        <v>679</v>
      </c>
      <c r="M132" s="311">
        <v>679</v>
      </c>
      <c r="N132" s="85">
        <v>0</v>
      </c>
      <c r="O132" s="225"/>
    </row>
    <row r="133" spans="1:16" s="4" customFormat="1" ht="81.75" customHeight="1" x14ac:dyDescent="0.25">
      <c r="A133" s="82">
        <v>127</v>
      </c>
      <c r="B133" s="133" t="s">
        <v>293</v>
      </c>
      <c r="C133" s="133" t="s">
        <v>464</v>
      </c>
      <c r="D133" s="133" t="s">
        <v>330</v>
      </c>
      <c r="E133" s="122">
        <v>40</v>
      </c>
      <c r="F133" s="125" t="s">
        <v>472</v>
      </c>
      <c r="G133" s="140" t="s">
        <v>125</v>
      </c>
      <c r="H133" s="139" t="s">
        <v>125</v>
      </c>
      <c r="I133" s="133" t="s">
        <v>321</v>
      </c>
      <c r="J133" s="222">
        <v>32</v>
      </c>
      <c r="K133" s="45">
        <v>0</v>
      </c>
      <c r="L133" s="292">
        <v>0</v>
      </c>
      <c r="M133" s="313">
        <v>0</v>
      </c>
      <c r="N133" s="85">
        <v>0</v>
      </c>
      <c r="O133" s="225"/>
    </row>
    <row r="134" spans="1:16" s="4" customFormat="1" ht="60.75" customHeight="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318" t="s">
        <v>126</v>
      </c>
      <c r="N134" s="226">
        <v>0</v>
      </c>
      <c r="O134" s="225"/>
    </row>
    <row r="135" spans="1:16" s="4" customFormat="1" ht="57" customHeight="1" x14ac:dyDescent="0.25">
      <c r="A135" s="82">
        <v>129</v>
      </c>
      <c r="B135" s="133" t="s">
        <v>293</v>
      </c>
      <c r="C135" s="133" t="s">
        <v>464</v>
      </c>
      <c r="D135" s="133" t="s">
        <v>473</v>
      </c>
      <c r="E135" s="122" t="s">
        <v>476</v>
      </c>
      <c r="F135" s="125">
        <v>2018</v>
      </c>
      <c r="G135" s="1422"/>
      <c r="H135" s="139" t="s">
        <v>125</v>
      </c>
      <c r="I135" s="133" t="s">
        <v>390</v>
      </c>
      <c r="J135" s="222" t="s">
        <v>391</v>
      </c>
      <c r="K135" s="5" t="s">
        <v>434</v>
      </c>
      <c r="L135" s="141" t="s">
        <v>434</v>
      </c>
      <c r="M135" s="137" t="s">
        <v>434</v>
      </c>
      <c r="N135" s="85">
        <v>0</v>
      </c>
      <c r="O135" s="225"/>
    </row>
    <row r="136" spans="1:16" s="4" customFormat="1" ht="57" customHeight="1" x14ac:dyDescent="0.25">
      <c r="A136" s="82">
        <v>130</v>
      </c>
      <c r="B136" s="133" t="s">
        <v>293</v>
      </c>
      <c r="C136" s="133" t="s">
        <v>464</v>
      </c>
      <c r="D136" s="133" t="s">
        <v>473</v>
      </c>
      <c r="E136" s="122" t="s">
        <v>477</v>
      </c>
      <c r="F136" s="125">
        <v>2019</v>
      </c>
      <c r="G136" s="1422"/>
      <c r="H136" s="139" t="s">
        <v>125</v>
      </c>
      <c r="I136" s="133" t="s">
        <v>390</v>
      </c>
      <c r="J136" s="222" t="s">
        <v>395</v>
      </c>
      <c r="K136" s="5" t="s">
        <v>434</v>
      </c>
      <c r="L136" s="141" t="s">
        <v>434</v>
      </c>
      <c r="M136" s="137" t="s">
        <v>434</v>
      </c>
      <c r="N136" s="85">
        <v>0</v>
      </c>
      <c r="O136" s="225"/>
    </row>
    <row r="137" spans="1:16" s="4" customFormat="1" ht="57" customHeight="1" x14ac:dyDescent="0.25">
      <c r="A137" s="82">
        <v>131</v>
      </c>
      <c r="B137" s="133" t="s">
        <v>293</v>
      </c>
      <c r="C137" s="133" t="s">
        <v>464</v>
      </c>
      <c r="D137" s="133" t="s">
        <v>473</v>
      </c>
      <c r="E137" s="122" t="s">
        <v>478</v>
      </c>
      <c r="F137" s="125">
        <v>2020</v>
      </c>
      <c r="G137" s="1422"/>
      <c r="H137" s="139" t="s">
        <v>125</v>
      </c>
      <c r="I137" s="133" t="s">
        <v>390</v>
      </c>
      <c r="J137" s="222" t="s">
        <v>479</v>
      </c>
      <c r="K137" s="5" t="s">
        <v>434</v>
      </c>
      <c r="L137" s="141" t="s">
        <v>434</v>
      </c>
      <c r="M137" s="137" t="s">
        <v>434</v>
      </c>
      <c r="N137" s="85">
        <v>0</v>
      </c>
      <c r="O137" s="225"/>
    </row>
    <row r="138" spans="1:16" s="4" customFormat="1" ht="57" customHeight="1" x14ac:dyDescent="0.25">
      <c r="A138" s="82">
        <v>132</v>
      </c>
      <c r="B138" s="133" t="s">
        <v>293</v>
      </c>
      <c r="C138" s="133" t="s">
        <v>464</v>
      </c>
      <c r="D138" s="133" t="s">
        <v>473</v>
      </c>
      <c r="E138" s="122" t="s">
        <v>480</v>
      </c>
      <c r="F138" s="125">
        <v>2021</v>
      </c>
      <c r="G138" s="1422"/>
      <c r="H138" s="139" t="s">
        <v>125</v>
      </c>
      <c r="I138" s="133" t="s">
        <v>390</v>
      </c>
      <c r="J138" s="222" t="s">
        <v>481</v>
      </c>
      <c r="K138" s="5" t="s">
        <v>434</v>
      </c>
      <c r="L138" s="141" t="s">
        <v>434</v>
      </c>
      <c r="M138" s="137" t="s">
        <v>434</v>
      </c>
      <c r="N138" s="85">
        <v>0</v>
      </c>
      <c r="O138" s="225"/>
    </row>
    <row r="139" spans="1:16" s="4" customFormat="1" ht="57" customHeight="1" x14ac:dyDescent="0.25">
      <c r="A139" s="82">
        <v>133</v>
      </c>
      <c r="B139" s="133" t="s">
        <v>293</v>
      </c>
      <c r="C139" s="133" t="s">
        <v>464</v>
      </c>
      <c r="D139" s="133" t="s">
        <v>473</v>
      </c>
      <c r="E139" s="122" t="s">
        <v>482</v>
      </c>
      <c r="F139" s="125">
        <v>2022</v>
      </c>
      <c r="G139" s="1405"/>
      <c r="H139" s="139" t="s">
        <v>125</v>
      </c>
      <c r="I139" s="133" t="s">
        <v>390</v>
      </c>
      <c r="J139" s="222" t="s">
        <v>483</v>
      </c>
      <c r="K139" s="58"/>
      <c r="L139" s="141" t="s">
        <v>126</v>
      </c>
      <c r="M139" s="137" t="s">
        <v>126</v>
      </c>
      <c r="N139" s="85">
        <v>0</v>
      </c>
      <c r="O139" s="225"/>
    </row>
    <row r="140" spans="1:16" s="4" customFormat="1" ht="48" customHeight="1" x14ac:dyDescent="0.25">
      <c r="A140" s="82">
        <v>134</v>
      </c>
      <c r="B140" s="133" t="s">
        <v>293</v>
      </c>
      <c r="C140" s="133" t="s">
        <v>464</v>
      </c>
      <c r="D140" s="133" t="s">
        <v>473</v>
      </c>
      <c r="E140" s="122" t="s">
        <v>485</v>
      </c>
      <c r="F140" s="125" t="s">
        <v>486</v>
      </c>
      <c r="G140" s="140" t="s">
        <v>125</v>
      </c>
      <c r="H140" s="139" t="s">
        <v>125</v>
      </c>
      <c r="I140" s="133" t="s">
        <v>177</v>
      </c>
      <c r="J140" s="222" t="s">
        <v>125</v>
      </c>
      <c r="K140" s="5" t="s">
        <v>434</v>
      </c>
      <c r="L140" s="223" t="s">
        <v>125</v>
      </c>
      <c r="M140" s="315" t="s">
        <v>407</v>
      </c>
      <c r="N140" s="85">
        <v>0</v>
      </c>
      <c r="O140" s="225"/>
    </row>
    <row r="141" spans="1:16" s="4" customFormat="1" ht="72" customHeight="1" x14ac:dyDescent="0.25">
      <c r="A141" s="82">
        <v>135</v>
      </c>
      <c r="B141" s="133" t="s">
        <v>293</v>
      </c>
      <c r="C141" s="133" t="s">
        <v>464</v>
      </c>
      <c r="D141" s="133" t="s">
        <v>473</v>
      </c>
      <c r="E141" s="122" t="s">
        <v>487</v>
      </c>
      <c r="F141" s="125" t="s">
        <v>488</v>
      </c>
      <c r="G141" s="140" t="s">
        <v>125</v>
      </c>
      <c r="H141" s="139" t="s">
        <v>125</v>
      </c>
      <c r="I141" s="133" t="s">
        <v>321</v>
      </c>
      <c r="J141" s="141">
        <v>34</v>
      </c>
      <c r="K141" s="48" t="s">
        <v>434</v>
      </c>
      <c r="L141" s="222" t="s">
        <v>407</v>
      </c>
      <c r="M141" s="315" t="s">
        <v>407</v>
      </c>
      <c r="N141" s="85">
        <v>0</v>
      </c>
      <c r="O141" s="225"/>
    </row>
    <row r="142" spans="1:16" s="4" customFormat="1" ht="81.75" customHeight="1" x14ac:dyDescent="0.25">
      <c r="A142" s="82">
        <v>136</v>
      </c>
      <c r="B142" s="133" t="s">
        <v>293</v>
      </c>
      <c r="C142" s="133" t="s">
        <v>464</v>
      </c>
      <c r="D142" s="133" t="s">
        <v>473</v>
      </c>
      <c r="E142" s="122" t="s">
        <v>490</v>
      </c>
      <c r="F142" s="125" t="s">
        <v>491</v>
      </c>
      <c r="G142" s="140" t="s">
        <v>125</v>
      </c>
      <c r="H142" s="139" t="s">
        <v>125</v>
      </c>
      <c r="I142" s="133" t="s">
        <v>321</v>
      </c>
      <c r="J142" s="141">
        <v>35</v>
      </c>
      <c r="K142" s="48" t="s">
        <v>434</v>
      </c>
      <c r="L142" s="222" t="s">
        <v>407</v>
      </c>
      <c r="M142" s="315" t="s">
        <v>407</v>
      </c>
      <c r="N142" s="85">
        <v>0</v>
      </c>
      <c r="O142" s="225"/>
    </row>
    <row r="143" spans="1:16" s="4" customFormat="1" ht="57" customHeight="1" x14ac:dyDescent="0.25">
      <c r="A143" s="82">
        <v>137</v>
      </c>
      <c r="B143" s="133" t="s">
        <v>293</v>
      </c>
      <c r="C143" s="133" t="s">
        <v>464</v>
      </c>
      <c r="D143" s="133" t="s">
        <v>473</v>
      </c>
      <c r="E143" s="122">
        <v>42</v>
      </c>
      <c r="F143" s="125" t="s">
        <v>492</v>
      </c>
      <c r="G143" s="140" t="s">
        <v>125</v>
      </c>
      <c r="H143" s="139" t="s">
        <v>125</v>
      </c>
      <c r="I143" s="133" t="s">
        <v>377</v>
      </c>
      <c r="J143" s="222" t="s">
        <v>125</v>
      </c>
      <c r="K143" s="5" t="s">
        <v>434</v>
      </c>
      <c r="L143" s="223" t="s">
        <v>125</v>
      </c>
      <c r="M143" s="315" t="s">
        <v>407</v>
      </c>
      <c r="N143" s="85">
        <v>0</v>
      </c>
      <c r="O143" s="225"/>
    </row>
    <row r="144" spans="1:16" s="4" customFormat="1" ht="57" customHeight="1" x14ac:dyDescent="0.25">
      <c r="A144" s="82">
        <v>138</v>
      </c>
      <c r="B144" s="133" t="s">
        <v>293</v>
      </c>
      <c r="C144" s="133" t="s">
        <v>493</v>
      </c>
      <c r="D144" s="133" t="s">
        <v>339</v>
      </c>
      <c r="E144" s="122">
        <v>43</v>
      </c>
      <c r="F144" s="125" t="s">
        <v>494</v>
      </c>
      <c r="G144" s="140" t="s">
        <v>125</v>
      </c>
      <c r="H144" s="139" t="s">
        <v>125</v>
      </c>
      <c r="I144" s="133" t="s">
        <v>124</v>
      </c>
      <c r="J144" s="141">
        <v>36</v>
      </c>
      <c r="K144" s="5" t="s">
        <v>129</v>
      </c>
      <c r="L144" s="222" t="s">
        <v>129</v>
      </c>
      <c r="M144" s="259" t="s">
        <v>129</v>
      </c>
      <c r="N144" s="85">
        <v>0</v>
      </c>
      <c r="O144" s="225"/>
    </row>
    <row r="145" spans="1:15" s="4" customFormat="1" ht="66.75" customHeight="1" x14ac:dyDescent="0.25">
      <c r="A145" s="82">
        <v>139</v>
      </c>
      <c r="B145" s="133" t="s">
        <v>293</v>
      </c>
      <c r="C145" s="133" t="s">
        <v>493</v>
      </c>
      <c r="D145" s="133" t="s">
        <v>339</v>
      </c>
      <c r="E145" s="122" t="s">
        <v>495</v>
      </c>
      <c r="F145" s="125" t="s">
        <v>496</v>
      </c>
      <c r="G145" s="140" t="s">
        <v>125</v>
      </c>
      <c r="H145" s="139" t="s">
        <v>125</v>
      </c>
      <c r="I145" s="133" t="s">
        <v>159</v>
      </c>
      <c r="J145" s="141" t="s">
        <v>445</v>
      </c>
      <c r="K145" s="45">
        <v>1</v>
      </c>
      <c r="L145" s="150">
        <v>1</v>
      </c>
      <c r="M145" s="151">
        <v>1</v>
      </c>
      <c r="N145" s="85">
        <v>0</v>
      </c>
      <c r="O145" s="225"/>
    </row>
    <row r="146" spans="1:15" s="4" customFormat="1" ht="50.25" customHeight="1" x14ac:dyDescent="0.25">
      <c r="A146" s="82">
        <v>140</v>
      </c>
      <c r="B146" s="133" t="s">
        <v>293</v>
      </c>
      <c r="C146" s="133" t="s">
        <v>493</v>
      </c>
      <c r="D146" s="133" t="s">
        <v>300</v>
      </c>
      <c r="E146" s="122">
        <v>44</v>
      </c>
      <c r="F146" s="125" t="s">
        <v>497</v>
      </c>
      <c r="G146" s="140" t="s">
        <v>125</v>
      </c>
      <c r="H146" s="139" t="s">
        <v>125</v>
      </c>
      <c r="I146" s="133" t="s">
        <v>135</v>
      </c>
      <c r="J146" s="222">
        <v>37</v>
      </c>
      <c r="K146" s="132" t="s">
        <v>135</v>
      </c>
      <c r="L146" s="246" t="s">
        <v>135</v>
      </c>
      <c r="M146" s="247" t="s">
        <v>135</v>
      </c>
      <c r="N146" s="85">
        <v>0</v>
      </c>
      <c r="O146" s="225"/>
    </row>
    <row r="147" spans="1:15" s="4" customFormat="1" ht="52.5" customHeight="1" x14ac:dyDescent="0.25">
      <c r="A147" s="82">
        <v>141</v>
      </c>
      <c r="B147" s="133" t="s">
        <v>293</v>
      </c>
      <c r="C147" s="133" t="s">
        <v>493</v>
      </c>
      <c r="D147" s="133" t="s">
        <v>300</v>
      </c>
      <c r="E147" s="122" t="s">
        <v>498</v>
      </c>
      <c r="F147" s="125" t="s">
        <v>499</v>
      </c>
      <c r="G147" s="140" t="s">
        <v>125</v>
      </c>
      <c r="H147" s="139" t="s">
        <v>125</v>
      </c>
      <c r="I147" s="133" t="s">
        <v>177</v>
      </c>
      <c r="J147" s="222" t="s">
        <v>500</v>
      </c>
      <c r="K147" s="5" t="s">
        <v>129</v>
      </c>
      <c r="L147" s="246" t="s">
        <v>129</v>
      </c>
      <c r="M147" s="247" t="s">
        <v>129</v>
      </c>
      <c r="N147" s="85">
        <v>0</v>
      </c>
      <c r="O147" s="225"/>
    </row>
    <row r="148" spans="1:15" s="4" customFormat="1" ht="52.5" customHeight="1" x14ac:dyDescent="0.25">
      <c r="A148" s="82">
        <v>142</v>
      </c>
      <c r="B148" s="133" t="s">
        <v>293</v>
      </c>
      <c r="C148" s="133" t="s">
        <v>493</v>
      </c>
      <c r="D148" s="133" t="s">
        <v>300</v>
      </c>
      <c r="E148" s="122" t="s">
        <v>501</v>
      </c>
      <c r="F148" s="125" t="s">
        <v>502</v>
      </c>
      <c r="G148" s="140" t="s">
        <v>125</v>
      </c>
      <c r="H148" s="139" t="s">
        <v>125</v>
      </c>
      <c r="I148" s="133" t="s">
        <v>177</v>
      </c>
      <c r="J148" s="222" t="s">
        <v>503</v>
      </c>
      <c r="K148" s="5" t="s">
        <v>126</v>
      </c>
      <c r="L148" s="246" t="s">
        <v>126</v>
      </c>
      <c r="M148" s="318" t="s">
        <v>126</v>
      </c>
      <c r="N148" s="85">
        <v>0</v>
      </c>
      <c r="O148" s="225"/>
    </row>
    <row r="149" spans="1:15" s="4" customFormat="1" ht="64.5" customHeight="1" x14ac:dyDescent="0.25">
      <c r="A149" s="82">
        <v>143</v>
      </c>
      <c r="B149" s="133" t="s">
        <v>293</v>
      </c>
      <c r="C149" s="133" t="s">
        <v>493</v>
      </c>
      <c r="D149" s="133" t="s">
        <v>473</v>
      </c>
      <c r="E149" s="122" t="s">
        <v>505</v>
      </c>
      <c r="F149" s="125" t="s">
        <v>506</v>
      </c>
      <c r="G149" s="140" t="s">
        <v>125</v>
      </c>
      <c r="H149" s="139" t="s">
        <v>125</v>
      </c>
      <c r="I149" s="133" t="s">
        <v>177</v>
      </c>
      <c r="J149" s="222" t="s">
        <v>507</v>
      </c>
      <c r="K149" s="5" t="s">
        <v>126</v>
      </c>
      <c r="L149" s="246" t="s">
        <v>126</v>
      </c>
      <c r="M149" s="318" t="s">
        <v>126</v>
      </c>
      <c r="N149" s="85">
        <v>0</v>
      </c>
      <c r="O149" s="225"/>
    </row>
    <row r="150" spans="1:15" s="4" customFormat="1" ht="55.5" customHeight="1"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225"/>
    </row>
    <row r="151" spans="1:15" s="4" customFormat="1" ht="62.25" customHeight="1" x14ac:dyDescent="0.25">
      <c r="A151" s="82">
        <v>145</v>
      </c>
      <c r="B151" s="133" t="s">
        <v>293</v>
      </c>
      <c r="C151" s="133" t="s">
        <v>508</v>
      </c>
      <c r="D151" s="133" t="s">
        <v>295</v>
      </c>
      <c r="E151" s="122" t="s">
        <v>510</v>
      </c>
      <c r="F151" s="125" t="s">
        <v>511</v>
      </c>
      <c r="G151" s="140" t="s">
        <v>125</v>
      </c>
      <c r="H151" s="139" t="s">
        <v>125</v>
      </c>
      <c r="I151" s="133" t="s">
        <v>166</v>
      </c>
      <c r="J151" s="222" t="s">
        <v>125</v>
      </c>
      <c r="K151" s="5" t="s">
        <v>129</v>
      </c>
      <c r="L151" s="223" t="s">
        <v>125</v>
      </c>
      <c r="M151" s="142" t="s">
        <v>1115</v>
      </c>
      <c r="N151" s="85">
        <v>0</v>
      </c>
      <c r="O151" s="225"/>
    </row>
    <row r="152" spans="1:15" s="4" customFormat="1" ht="62.25" customHeight="1" x14ac:dyDescent="0.25">
      <c r="A152" s="82">
        <v>146</v>
      </c>
      <c r="B152" s="133" t="s">
        <v>293</v>
      </c>
      <c r="C152" s="133" t="s">
        <v>508</v>
      </c>
      <c r="D152" s="133" t="s">
        <v>295</v>
      </c>
      <c r="E152" s="122">
        <v>46</v>
      </c>
      <c r="F152" s="125" t="s">
        <v>513</v>
      </c>
      <c r="G152" s="140">
        <v>25</v>
      </c>
      <c r="H152" s="139">
        <v>0.1</v>
      </c>
      <c r="I152" s="133" t="s">
        <v>177</v>
      </c>
      <c r="J152" s="141">
        <v>39</v>
      </c>
      <c r="K152" s="5" t="s">
        <v>129</v>
      </c>
      <c r="L152" s="222" t="s">
        <v>129</v>
      </c>
      <c r="M152" s="247" t="s">
        <v>129</v>
      </c>
      <c r="N152" s="226">
        <v>0.1</v>
      </c>
      <c r="O152" s="225"/>
    </row>
    <row r="153" spans="1:15" s="4" customFormat="1" ht="62.25" customHeight="1" x14ac:dyDescent="0.25">
      <c r="A153" s="82">
        <v>147</v>
      </c>
      <c r="B153" s="133" t="s">
        <v>293</v>
      </c>
      <c r="C153" s="133" t="s">
        <v>508</v>
      </c>
      <c r="D153" s="133" t="s">
        <v>515</v>
      </c>
      <c r="E153" s="122">
        <v>47</v>
      </c>
      <c r="F153" s="125" t="s">
        <v>516</v>
      </c>
      <c r="G153" s="140">
        <v>26</v>
      </c>
      <c r="H153" s="139">
        <v>0.25</v>
      </c>
      <c r="I153" s="133" t="s">
        <v>177</v>
      </c>
      <c r="J153" s="141">
        <v>40</v>
      </c>
      <c r="K153" s="5" t="s">
        <v>126</v>
      </c>
      <c r="L153" s="222" t="s">
        <v>129</v>
      </c>
      <c r="M153" s="247" t="s">
        <v>129</v>
      </c>
      <c r="N153" s="226">
        <v>0.25</v>
      </c>
      <c r="O153" s="225"/>
    </row>
    <row r="154" spans="1:15" s="4" customFormat="1" ht="54.75" customHeight="1" x14ac:dyDescent="0.25">
      <c r="A154" s="82">
        <v>148</v>
      </c>
      <c r="B154" s="133" t="s">
        <v>293</v>
      </c>
      <c r="C154" s="133" t="s">
        <v>508</v>
      </c>
      <c r="D154" s="133" t="s">
        <v>515</v>
      </c>
      <c r="E154" s="122">
        <v>48</v>
      </c>
      <c r="F154" s="125" t="s">
        <v>517</v>
      </c>
      <c r="G154" s="140">
        <v>27</v>
      </c>
      <c r="H154" s="139">
        <v>0.25</v>
      </c>
      <c r="I154" s="133" t="s">
        <v>390</v>
      </c>
      <c r="J154" s="141">
        <v>41</v>
      </c>
      <c r="K154" s="5" t="s">
        <v>126</v>
      </c>
      <c r="L154" s="222" t="s">
        <v>129</v>
      </c>
      <c r="M154" s="247" t="s">
        <v>129</v>
      </c>
      <c r="N154" s="226">
        <v>0.25</v>
      </c>
      <c r="O154" s="225"/>
    </row>
    <row r="155" spans="1:15" s="4" customFormat="1" ht="51" customHeight="1" x14ac:dyDescent="0.25">
      <c r="A155" s="82">
        <v>149</v>
      </c>
      <c r="B155" s="133" t="s">
        <v>293</v>
      </c>
      <c r="C155" s="133" t="s">
        <v>508</v>
      </c>
      <c r="D155" s="133" t="s">
        <v>515</v>
      </c>
      <c r="E155" s="122">
        <v>49</v>
      </c>
      <c r="F155" s="125" t="s">
        <v>518</v>
      </c>
      <c r="G155" s="140">
        <v>28</v>
      </c>
      <c r="H155" s="139">
        <v>0.25</v>
      </c>
      <c r="I155" s="133" t="s">
        <v>390</v>
      </c>
      <c r="J155" s="141">
        <v>42</v>
      </c>
      <c r="K155" s="5" t="s">
        <v>126</v>
      </c>
      <c r="L155" s="222" t="s">
        <v>129</v>
      </c>
      <c r="M155" s="247" t="s">
        <v>129</v>
      </c>
      <c r="N155" s="226">
        <v>0.25</v>
      </c>
      <c r="O155" s="225"/>
    </row>
    <row r="156" spans="1:15" s="4" customFormat="1" ht="51" customHeight="1" x14ac:dyDescent="0.25">
      <c r="A156" s="82">
        <v>150</v>
      </c>
      <c r="B156" s="133" t="s">
        <v>293</v>
      </c>
      <c r="C156" s="133" t="s">
        <v>508</v>
      </c>
      <c r="D156" s="133" t="s">
        <v>515</v>
      </c>
      <c r="E156" s="122">
        <v>50</v>
      </c>
      <c r="F156" s="125" t="s">
        <v>520</v>
      </c>
      <c r="G156" s="1422">
        <v>29</v>
      </c>
      <c r="H156" s="139">
        <v>0.05</v>
      </c>
      <c r="I156" s="133" t="s">
        <v>177</v>
      </c>
      <c r="J156" s="141">
        <v>43</v>
      </c>
      <c r="K156" s="5" t="s">
        <v>125</v>
      </c>
      <c r="L156" s="246" t="s">
        <v>135</v>
      </c>
      <c r="M156" s="247" t="s">
        <v>129</v>
      </c>
      <c r="N156" s="226">
        <v>0.05</v>
      </c>
      <c r="O156" s="225"/>
    </row>
    <row r="157" spans="1:15" s="4" customFormat="1" ht="49.5" customHeight="1" x14ac:dyDescent="0.25">
      <c r="A157" s="82">
        <v>151</v>
      </c>
      <c r="B157" s="133" t="s">
        <v>293</v>
      </c>
      <c r="C157" s="133" t="s">
        <v>508</v>
      </c>
      <c r="D157" s="133" t="s">
        <v>515</v>
      </c>
      <c r="E157" s="122" t="s">
        <v>521</v>
      </c>
      <c r="F157" s="125" t="s">
        <v>522</v>
      </c>
      <c r="G157" s="1422"/>
      <c r="H157" s="139" t="s">
        <v>125</v>
      </c>
      <c r="I157" s="133" t="s">
        <v>177</v>
      </c>
      <c r="J157" s="222" t="s">
        <v>495</v>
      </c>
      <c r="K157" s="5" t="s">
        <v>129</v>
      </c>
      <c r="L157" s="246" t="s">
        <v>126</v>
      </c>
      <c r="M157" s="247" t="s">
        <v>126</v>
      </c>
      <c r="N157" s="85">
        <v>0</v>
      </c>
      <c r="O157" s="225"/>
    </row>
    <row r="158" spans="1:15" s="4" customFormat="1" ht="49.5" customHeight="1" x14ac:dyDescent="0.25">
      <c r="A158" s="82">
        <v>152</v>
      </c>
      <c r="B158" s="133" t="s">
        <v>293</v>
      </c>
      <c r="C158" s="133" t="s">
        <v>508</v>
      </c>
      <c r="D158" s="133" t="s">
        <v>515</v>
      </c>
      <c r="E158" s="122" t="s">
        <v>523</v>
      </c>
      <c r="F158" s="125" t="s">
        <v>524</v>
      </c>
      <c r="G158" s="1422"/>
      <c r="H158" s="139" t="s">
        <v>125</v>
      </c>
      <c r="I158" s="133" t="s">
        <v>177</v>
      </c>
      <c r="J158" s="222" t="s">
        <v>525</v>
      </c>
      <c r="K158" s="5" t="s">
        <v>129</v>
      </c>
      <c r="L158" s="246" t="s">
        <v>129</v>
      </c>
      <c r="M158" s="247" t="s">
        <v>129</v>
      </c>
      <c r="N158" s="85">
        <v>0</v>
      </c>
      <c r="O158" s="225"/>
    </row>
    <row r="159" spans="1:15" s="4" customFormat="1" ht="49.5" customHeight="1" x14ac:dyDescent="0.25">
      <c r="A159" s="82">
        <v>153</v>
      </c>
      <c r="B159" s="133" t="s">
        <v>293</v>
      </c>
      <c r="C159" s="133" t="s">
        <v>508</v>
      </c>
      <c r="D159" s="133" t="s">
        <v>515</v>
      </c>
      <c r="E159" s="122" t="s">
        <v>526</v>
      </c>
      <c r="F159" s="125" t="s">
        <v>527</v>
      </c>
      <c r="G159" s="1422"/>
      <c r="H159" s="139" t="s">
        <v>125</v>
      </c>
      <c r="I159" s="133" t="s">
        <v>390</v>
      </c>
      <c r="J159" s="222" t="s">
        <v>528</v>
      </c>
      <c r="K159" s="5" t="s">
        <v>126</v>
      </c>
      <c r="L159" s="320" t="s">
        <v>434</v>
      </c>
      <c r="M159" s="247" t="s">
        <v>126</v>
      </c>
      <c r="N159" s="85">
        <v>0</v>
      </c>
      <c r="O159" s="225"/>
    </row>
    <row r="160" spans="1:15" s="4" customFormat="1" ht="40.5" customHeight="1" x14ac:dyDescent="0.25">
      <c r="A160" s="82">
        <v>154</v>
      </c>
      <c r="B160" s="133" t="s">
        <v>293</v>
      </c>
      <c r="C160" s="133" t="s">
        <v>508</v>
      </c>
      <c r="D160" s="133" t="s">
        <v>515</v>
      </c>
      <c r="E160" s="122" t="s">
        <v>529</v>
      </c>
      <c r="F160" s="125" t="s">
        <v>530</v>
      </c>
      <c r="G160" s="1405"/>
      <c r="H160" s="139" t="s">
        <v>125</v>
      </c>
      <c r="I160" s="133" t="s">
        <v>390</v>
      </c>
      <c r="J160" s="222" t="s">
        <v>531</v>
      </c>
      <c r="K160" s="5" t="s">
        <v>126</v>
      </c>
      <c r="L160" s="246" t="s">
        <v>129</v>
      </c>
      <c r="M160" s="259" t="s">
        <v>129</v>
      </c>
      <c r="N160" s="85">
        <v>0</v>
      </c>
      <c r="O160" s="225"/>
    </row>
    <row r="161" spans="1:15" s="4" customFormat="1" ht="81.75" customHeight="1"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225"/>
    </row>
    <row r="162" spans="1:15" s="4" customFormat="1" ht="50.25" customHeight="1" x14ac:dyDescent="0.25">
      <c r="A162" s="82">
        <v>156</v>
      </c>
      <c r="B162" s="133" t="s">
        <v>293</v>
      </c>
      <c r="C162" s="133" t="s">
        <v>532</v>
      </c>
      <c r="D162" s="133" t="s">
        <v>295</v>
      </c>
      <c r="E162" s="122" t="s">
        <v>535</v>
      </c>
      <c r="F162" s="125" t="s">
        <v>536</v>
      </c>
      <c r="G162" s="140" t="s">
        <v>125</v>
      </c>
      <c r="H162" s="139" t="s">
        <v>125</v>
      </c>
      <c r="I162" s="133" t="s">
        <v>166</v>
      </c>
      <c r="J162" s="222" t="s">
        <v>125</v>
      </c>
      <c r="K162" s="48" t="s">
        <v>1116</v>
      </c>
      <c r="L162" s="223" t="s">
        <v>125</v>
      </c>
      <c r="M162" s="48" t="s">
        <v>1116</v>
      </c>
      <c r="N162" s="85">
        <v>0</v>
      </c>
      <c r="O162" s="225"/>
    </row>
    <row r="163" spans="1:15" s="4" customFormat="1" ht="50.25" customHeight="1" x14ac:dyDescent="0.25">
      <c r="A163" s="82">
        <v>157</v>
      </c>
      <c r="B163" s="133" t="s">
        <v>293</v>
      </c>
      <c r="C163" s="133" t="s">
        <v>532</v>
      </c>
      <c r="D163" s="133" t="s">
        <v>295</v>
      </c>
      <c r="E163" s="122">
        <v>52</v>
      </c>
      <c r="F163" s="125" t="s">
        <v>537</v>
      </c>
      <c r="G163" s="140" t="s">
        <v>125</v>
      </c>
      <c r="H163" s="139" t="s">
        <v>125</v>
      </c>
      <c r="I163" s="133" t="s">
        <v>124</v>
      </c>
      <c r="J163" s="222">
        <v>45</v>
      </c>
      <c r="K163" s="5"/>
      <c r="L163" s="222" t="s">
        <v>129</v>
      </c>
      <c r="M163" s="259" t="s">
        <v>129</v>
      </c>
      <c r="N163" s="85">
        <v>0</v>
      </c>
      <c r="O163" s="225"/>
    </row>
    <row r="164" spans="1:15" s="4" customFormat="1" ht="57" customHeight="1" x14ac:dyDescent="0.25">
      <c r="A164" s="82">
        <v>158</v>
      </c>
      <c r="B164" s="133" t="s">
        <v>293</v>
      </c>
      <c r="C164" s="133" t="s">
        <v>532</v>
      </c>
      <c r="D164" s="133" t="s">
        <v>295</v>
      </c>
      <c r="E164" s="122" t="s">
        <v>538</v>
      </c>
      <c r="F164" s="125" t="s">
        <v>539</v>
      </c>
      <c r="G164" s="140">
        <v>31</v>
      </c>
      <c r="H164" s="139">
        <v>0.1</v>
      </c>
      <c r="I164" s="133" t="s">
        <v>177</v>
      </c>
      <c r="J164" s="222" t="s">
        <v>125</v>
      </c>
      <c r="K164" s="5" t="s">
        <v>126</v>
      </c>
      <c r="L164" s="223" t="s">
        <v>125</v>
      </c>
      <c r="M164" s="247" t="s">
        <v>129</v>
      </c>
      <c r="N164" s="226">
        <v>0.1</v>
      </c>
      <c r="O164" s="225"/>
    </row>
    <row r="165" spans="1:15" s="4" customFormat="1" ht="57" customHeight="1" x14ac:dyDescent="0.25">
      <c r="A165" s="82">
        <v>159</v>
      </c>
      <c r="B165" s="133" t="s">
        <v>293</v>
      </c>
      <c r="C165" s="133" t="s">
        <v>532</v>
      </c>
      <c r="D165" s="133" t="s">
        <v>354</v>
      </c>
      <c r="E165" s="122">
        <v>53</v>
      </c>
      <c r="F165" s="125" t="s">
        <v>540</v>
      </c>
      <c r="G165" s="140">
        <v>32</v>
      </c>
      <c r="H165" s="139">
        <v>0.25</v>
      </c>
      <c r="I165" s="133" t="s">
        <v>177</v>
      </c>
      <c r="J165" s="222" t="s">
        <v>125</v>
      </c>
      <c r="K165" s="5" t="s">
        <v>129</v>
      </c>
      <c r="L165" s="223" t="s">
        <v>125</v>
      </c>
      <c r="M165" s="318" t="s">
        <v>126</v>
      </c>
      <c r="N165" s="226">
        <v>0</v>
      </c>
      <c r="O165" s="225"/>
    </row>
    <row r="166" spans="1:15" s="4" customFormat="1" ht="66.75" customHeight="1" x14ac:dyDescent="0.25">
      <c r="A166" s="82">
        <v>160</v>
      </c>
      <c r="B166" s="133" t="s">
        <v>293</v>
      </c>
      <c r="C166" s="133" t="s">
        <v>532</v>
      </c>
      <c r="D166" s="133" t="s">
        <v>354</v>
      </c>
      <c r="E166" s="122">
        <v>54</v>
      </c>
      <c r="F166" s="125" t="s">
        <v>541</v>
      </c>
      <c r="G166" s="140">
        <v>33</v>
      </c>
      <c r="H166" s="139">
        <v>0.1</v>
      </c>
      <c r="I166" s="133" t="s">
        <v>177</v>
      </c>
      <c r="J166" s="222">
        <v>46</v>
      </c>
      <c r="K166" s="5" t="s">
        <v>126</v>
      </c>
      <c r="L166" s="246" t="s">
        <v>126</v>
      </c>
      <c r="M166" s="318" t="s">
        <v>126</v>
      </c>
      <c r="N166" s="226">
        <v>0</v>
      </c>
      <c r="O166" s="225"/>
    </row>
    <row r="167" spans="1:15" s="4" customFormat="1" ht="62.25" customHeight="1" x14ac:dyDescent="0.25">
      <c r="A167" s="82">
        <v>161</v>
      </c>
      <c r="B167" s="133" t="s">
        <v>293</v>
      </c>
      <c r="C167" s="133" t="s">
        <v>542</v>
      </c>
      <c r="D167" s="133" t="s">
        <v>295</v>
      </c>
      <c r="E167" s="122">
        <v>55</v>
      </c>
      <c r="F167" s="125" t="s">
        <v>543</v>
      </c>
      <c r="G167" s="140">
        <v>34</v>
      </c>
      <c r="H167" s="139">
        <v>0.1</v>
      </c>
      <c r="I167" s="133" t="s">
        <v>124</v>
      </c>
      <c r="J167" s="141">
        <v>47</v>
      </c>
      <c r="K167" s="5" t="s">
        <v>126</v>
      </c>
      <c r="L167" s="222" t="s">
        <v>126</v>
      </c>
      <c r="M167" s="259" t="s">
        <v>126</v>
      </c>
      <c r="N167" s="226">
        <v>0</v>
      </c>
      <c r="O167" s="225" t="s">
        <v>1117</v>
      </c>
    </row>
    <row r="168" spans="1:15" s="4" customFormat="1" ht="48" customHeight="1" x14ac:dyDescent="0.25">
      <c r="A168" s="82">
        <v>162</v>
      </c>
      <c r="B168" s="133" t="s">
        <v>293</v>
      </c>
      <c r="C168" s="133" t="s">
        <v>542</v>
      </c>
      <c r="D168" s="133" t="s">
        <v>295</v>
      </c>
      <c r="E168" s="122" t="s">
        <v>544</v>
      </c>
      <c r="F168" s="125" t="s">
        <v>545</v>
      </c>
      <c r="G168" s="140" t="s">
        <v>125</v>
      </c>
      <c r="H168" s="139" t="s">
        <v>125</v>
      </c>
      <c r="I168" s="133" t="s">
        <v>166</v>
      </c>
      <c r="J168" s="222" t="s">
        <v>125</v>
      </c>
      <c r="K168" s="5" t="s">
        <v>126</v>
      </c>
      <c r="L168" s="223" t="s">
        <v>125</v>
      </c>
      <c r="M168" s="142" t="s">
        <v>407</v>
      </c>
      <c r="N168" s="85">
        <v>0</v>
      </c>
      <c r="O168" s="225"/>
    </row>
    <row r="169" spans="1:15" s="4" customFormat="1" ht="81.75" customHeight="1" x14ac:dyDescent="0.25">
      <c r="A169" s="82">
        <v>163</v>
      </c>
      <c r="B169" s="133" t="s">
        <v>293</v>
      </c>
      <c r="C169" s="133" t="s">
        <v>542</v>
      </c>
      <c r="D169" s="133" t="s">
        <v>295</v>
      </c>
      <c r="E169" s="122">
        <v>56</v>
      </c>
      <c r="F169" s="125" t="s">
        <v>547</v>
      </c>
      <c r="G169" s="140">
        <v>35</v>
      </c>
      <c r="H169" s="139">
        <v>0.2</v>
      </c>
      <c r="I169" s="133" t="s">
        <v>177</v>
      </c>
      <c r="J169" s="141">
        <v>48</v>
      </c>
      <c r="K169" s="5" t="s">
        <v>126</v>
      </c>
      <c r="L169" s="246" t="s">
        <v>407</v>
      </c>
      <c r="M169" s="247" t="s">
        <v>407</v>
      </c>
      <c r="N169" s="226">
        <v>0</v>
      </c>
      <c r="O169" s="225"/>
    </row>
    <row r="170" spans="1:15" s="4" customFormat="1" ht="54.75" customHeight="1" x14ac:dyDescent="0.25">
      <c r="A170" s="82">
        <v>164</v>
      </c>
      <c r="B170" s="133" t="s">
        <v>293</v>
      </c>
      <c r="C170" s="133" t="s">
        <v>542</v>
      </c>
      <c r="D170" s="133" t="s">
        <v>295</v>
      </c>
      <c r="E170" s="122">
        <v>57</v>
      </c>
      <c r="F170" s="125" t="s">
        <v>548</v>
      </c>
      <c r="G170" s="1422">
        <v>36</v>
      </c>
      <c r="H170" s="139">
        <v>0.2</v>
      </c>
      <c r="I170" s="133" t="s">
        <v>177</v>
      </c>
      <c r="J170" s="222" t="s">
        <v>125</v>
      </c>
      <c r="K170" s="5"/>
      <c r="L170" s="223" t="s">
        <v>125</v>
      </c>
      <c r="M170" s="247" t="s">
        <v>407</v>
      </c>
      <c r="N170" s="226">
        <v>0</v>
      </c>
      <c r="O170" s="225"/>
    </row>
    <row r="171" spans="1:15" s="4" customFormat="1" ht="81.75" customHeight="1" x14ac:dyDescent="0.25">
      <c r="A171" s="82">
        <v>165</v>
      </c>
      <c r="B171" s="133" t="s">
        <v>293</v>
      </c>
      <c r="C171" s="133" t="s">
        <v>542</v>
      </c>
      <c r="D171" s="133" t="s">
        <v>295</v>
      </c>
      <c r="E171" s="122" t="s">
        <v>549</v>
      </c>
      <c r="F171" s="125" t="s">
        <v>550</v>
      </c>
      <c r="G171" s="1422"/>
      <c r="H171" s="139" t="s">
        <v>125</v>
      </c>
      <c r="I171" s="133" t="s">
        <v>177</v>
      </c>
      <c r="J171" s="222" t="s">
        <v>125</v>
      </c>
      <c r="K171" s="5"/>
      <c r="L171" s="223" t="s">
        <v>125</v>
      </c>
      <c r="M171" s="247" t="s">
        <v>407</v>
      </c>
      <c r="N171" s="85">
        <v>0</v>
      </c>
      <c r="O171" s="225"/>
    </row>
    <row r="172" spans="1:15" s="4" customFormat="1" ht="57.75" customHeight="1" x14ac:dyDescent="0.25">
      <c r="A172" s="82">
        <v>166</v>
      </c>
      <c r="B172" s="133" t="s">
        <v>293</v>
      </c>
      <c r="C172" s="133" t="s">
        <v>542</v>
      </c>
      <c r="D172" s="133" t="s">
        <v>295</v>
      </c>
      <c r="E172" s="122" t="s">
        <v>551</v>
      </c>
      <c r="F172" s="125" t="s">
        <v>552</v>
      </c>
      <c r="G172" s="1422"/>
      <c r="H172" s="139" t="s">
        <v>125</v>
      </c>
      <c r="I172" s="133" t="s">
        <v>177</v>
      </c>
      <c r="J172" s="222" t="s">
        <v>125</v>
      </c>
      <c r="K172" s="5"/>
      <c r="L172" s="223" t="s">
        <v>125</v>
      </c>
      <c r="M172" s="247" t="s">
        <v>407</v>
      </c>
      <c r="N172" s="85">
        <v>0</v>
      </c>
      <c r="O172" s="225"/>
    </row>
    <row r="173" spans="1:15" s="4" customFormat="1" ht="57.75" customHeight="1" x14ac:dyDescent="0.25">
      <c r="A173" s="82">
        <v>167</v>
      </c>
      <c r="B173" s="133" t="s">
        <v>293</v>
      </c>
      <c r="C173" s="133" t="s">
        <v>542</v>
      </c>
      <c r="D173" s="133" t="s">
        <v>295</v>
      </c>
      <c r="E173" s="122" t="s">
        <v>553</v>
      </c>
      <c r="F173" s="125" t="s">
        <v>554</v>
      </c>
      <c r="G173" s="1422"/>
      <c r="H173" s="139" t="s">
        <v>125</v>
      </c>
      <c r="I173" s="133" t="s">
        <v>177</v>
      </c>
      <c r="J173" s="222" t="s">
        <v>125</v>
      </c>
      <c r="K173" s="5"/>
      <c r="L173" s="223" t="s">
        <v>125</v>
      </c>
      <c r="M173" s="247" t="s">
        <v>407</v>
      </c>
      <c r="N173" s="85">
        <v>0</v>
      </c>
      <c r="O173" s="225"/>
    </row>
    <row r="174" spans="1:15" s="4" customFormat="1" ht="57.75" customHeight="1" x14ac:dyDescent="0.25">
      <c r="A174" s="82">
        <v>168</v>
      </c>
      <c r="B174" s="133" t="s">
        <v>293</v>
      </c>
      <c r="C174" s="133" t="s">
        <v>542</v>
      </c>
      <c r="D174" s="133" t="s">
        <v>295</v>
      </c>
      <c r="E174" s="122" t="s">
        <v>555</v>
      </c>
      <c r="F174" s="125" t="s">
        <v>556</v>
      </c>
      <c r="G174" s="1422"/>
      <c r="H174" s="139" t="s">
        <v>125</v>
      </c>
      <c r="I174" s="133" t="s">
        <v>177</v>
      </c>
      <c r="J174" s="222" t="s">
        <v>125</v>
      </c>
      <c r="K174" s="5"/>
      <c r="L174" s="223" t="s">
        <v>125</v>
      </c>
      <c r="M174" s="247" t="s">
        <v>407</v>
      </c>
      <c r="N174" s="85">
        <v>0</v>
      </c>
      <c r="O174" s="225"/>
    </row>
    <row r="175" spans="1:15" s="4" customFormat="1" ht="43.5" customHeight="1" x14ac:dyDescent="0.25">
      <c r="A175" s="82">
        <v>169</v>
      </c>
      <c r="B175" s="133" t="s">
        <v>293</v>
      </c>
      <c r="C175" s="133" t="s">
        <v>542</v>
      </c>
      <c r="D175" s="133" t="s">
        <v>295</v>
      </c>
      <c r="E175" s="122" t="s">
        <v>557</v>
      </c>
      <c r="F175" s="125" t="s">
        <v>558</v>
      </c>
      <c r="G175" s="1422"/>
      <c r="H175" s="139" t="s">
        <v>125</v>
      </c>
      <c r="I175" s="133" t="s">
        <v>177</v>
      </c>
      <c r="J175" s="222" t="s">
        <v>125</v>
      </c>
      <c r="K175" s="5"/>
      <c r="L175" s="223" t="s">
        <v>125</v>
      </c>
      <c r="M175" s="247" t="s">
        <v>407</v>
      </c>
      <c r="N175" s="85">
        <v>0</v>
      </c>
      <c r="O175" s="225"/>
    </row>
    <row r="176" spans="1:15" s="4" customFormat="1" ht="43.5" customHeight="1" x14ac:dyDescent="0.25">
      <c r="A176" s="82">
        <v>170</v>
      </c>
      <c r="B176" s="133" t="s">
        <v>293</v>
      </c>
      <c r="C176" s="133" t="s">
        <v>542</v>
      </c>
      <c r="D176" s="133" t="s">
        <v>295</v>
      </c>
      <c r="E176" s="122" t="s">
        <v>559</v>
      </c>
      <c r="F176" s="125" t="s">
        <v>560</v>
      </c>
      <c r="G176" s="1405"/>
      <c r="H176" s="139" t="s">
        <v>125</v>
      </c>
      <c r="I176" s="133" t="s">
        <v>177</v>
      </c>
      <c r="J176" s="222" t="s">
        <v>125</v>
      </c>
      <c r="K176" s="5"/>
      <c r="L176" s="223" t="s">
        <v>125</v>
      </c>
      <c r="M176" s="247" t="s">
        <v>407</v>
      </c>
      <c r="N176" s="85">
        <v>0</v>
      </c>
      <c r="O176" s="225"/>
    </row>
    <row r="177" spans="1:15" s="4" customFormat="1" ht="52.5" customHeight="1" x14ac:dyDescent="0.25">
      <c r="A177" s="82">
        <v>171</v>
      </c>
      <c r="B177" s="133" t="s">
        <v>293</v>
      </c>
      <c r="C177" s="133" t="s">
        <v>542</v>
      </c>
      <c r="D177" s="133" t="s">
        <v>515</v>
      </c>
      <c r="E177" s="122">
        <v>58</v>
      </c>
      <c r="F177" s="125" t="s">
        <v>561</v>
      </c>
      <c r="G177" s="140">
        <v>37</v>
      </c>
      <c r="H177" s="139" t="s">
        <v>125</v>
      </c>
      <c r="I177" s="133" t="s">
        <v>177</v>
      </c>
      <c r="J177" s="153">
        <v>49</v>
      </c>
      <c r="K177" s="5" t="s">
        <v>126</v>
      </c>
      <c r="L177" s="246" t="s">
        <v>135</v>
      </c>
      <c r="M177" s="318" t="s">
        <v>407</v>
      </c>
      <c r="N177" s="229">
        <v>0</v>
      </c>
      <c r="O177" s="230" t="s">
        <v>562</v>
      </c>
    </row>
    <row r="178" spans="1:15" s="4" customFormat="1" ht="49.5" customHeight="1"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46" t="s">
        <v>407</v>
      </c>
      <c r="M178" s="318" t="s">
        <v>407</v>
      </c>
      <c r="N178" s="226">
        <v>0</v>
      </c>
      <c r="O178" s="225"/>
    </row>
    <row r="179" spans="1:15" s="4" customFormat="1" ht="49.5" customHeight="1"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46" t="s">
        <v>407</v>
      </c>
      <c r="M179" s="318" t="s">
        <v>407</v>
      </c>
      <c r="N179" s="226">
        <v>0</v>
      </c>
      <c r="O179" s="225"/>
    </row>
    <row r="180" spans="1:15" s="4" customFormat="1" ht="66.75" customHeight="1" x14ac:dyDescent="0.25">
      <c r="A180" s="82">
        <v>174</v>
      </c>
      <c r="B180" s="133" t="s">
        <v>293</v>
      </c>
      <c r="C180" s="133" t="s">
        <v>542</v>
      </c>
      <c r="D180" s="133" t="s">
        <v>515</v>
      </c>
      <c r="E180" s="122">
        <v>59</v>
      </c>
      <c r="F180" s="125" t="s">
        <v>569</v>
      </c>
      <c r="G180" s="1422">
        <v>38</v>
      </c>
      <c r="H180" s="139">
        <v>0.1</v>
      </c>
      <c r="I180" s="133" t="s">
        <v>177</v>
      </c>
      <c r="J180" s="222">
        <v>50</v>
      </c>
      <c r="K180" s="5" t="s">
        <v>126</v>
      </c>
      <c r="L180" s="246" t="s">
        <v>135</v>
      </c>
      <c r="M180" s="318" t="s">
        <v>407</v>
      </c>
      <c r="N180" s="226">
        <v>0</v>
      </c>
      <c r="O180" s="225"/>
    </row>
    <row r="181" spans="1:15" s="4" customFormat="1" ht="48" customHeight="1" x14ac:dyDescent="0.25">
      <c r="A181" s="82">
        <v>175</v>
      </c>
      <c r="B181" s="133" t="s">
        <v>293</v>
      </c>
      <c r="C181" s="133" t="s">
        <v>542</v>
      </c>
      <c r="D181" s="133" t="s">
        <v>515</v>
      </c>
      <c r="E181" s="122" t="s">
        <v>571</v>
      </c>
      <c r="F181" s="125" t="s">
        <v>564</v>
      </c>
      <c r="G181" s="1422"/>
      <c r="H181" s="139" t="s">
        <v>125</v>
      </c>
      <c r="I181" s="133" t="s">
        <v>177</v>
      </c>
      <c r="J181" s="222" t="s">
        <v>521</v>
      </c>
      <c r="K181" s="5" t="s">
        <v>126</v>
      </c>
      <c r="L181" s="246" t="s">
        <v>407</v>
      </c>
      <c r="M181" s="247" t="s">
        <v>407</v>
      </c>
      <c r="N181" s="85">
        <v>0</v>
      </c>
      <c r="O181" s="225"/>
    </row>
    <row r="182" spans="1:15" s="4" customFormat="1" ht="48" customHeight="1" x14ac:dyDescent="0.25">
      <c r="A182" s="82">
        <v>176</v>
      </c>
      <c r="B182" s="133" t="s">
        <v>293</v>
      </c>
      <c r="C182" s="133" t="s">
        <v>542</v>
      </c>
      <c r="D182" s="133" t="s">
        <v>515</v>
      </c>
      <c r="E182" s="122" t="s">
        <v>572</v>
      </c>
      <c r="F182" s="125" t="s">
        <v>573</v>
      </c>
      <c r="G182" s="1422"/>
      <c r="H182" s="139" t="s">
        <v>125</v>
      </c>
      <c r="I182" s="133" t="s">
        <v>177</v>
      </c>
      <c r="J182" s="222" t="s">
        <v>523</v>
      </c>
      <c r="K182" s="5" t="s">
        <v>126</v>
      </c>
      <c r="L182" s="246" t="s">
        <v>407</v>
      </c>
      <c r="M182" s="247" t="s">
        <v>407</v>
      </c>
      <c r="N182" s="85">
        <v>0</v>
      </c>
      <c r="O182" s="225"/>
    </row>
    <row r="183" spans="1:15" s="4" customFormat="1" ht="48" customHeight="1" x14ac:dyDescent="0.25">
      <c r="A183" s="82">
        <v>177</v>
      </c>
      <c r="B183" s="133" t="s">
        <v>293</v>
      </c>
      <c r="C183" s="133" t="s">
        <v>542</v>
      </c>
      <c r="D183" s="133" t="s">
        <v>515</v>
      </c>
      <c r="E183" s="122" t="s">
        <v>574</v>
      </c>
      <c r="F183" s="125" t="s">
        <v>575</v>
      </c>
      <c r="G183" s="1405"/>
      <c r="H183" s="139" t="s">
        <v>125</v>
      </c>
      <c r="I183" s="133" t="s">
        <v>177</v>
      </c>
      <c r="J183" s="222" t="s">
        <v>526</v>
      </c>
      <c r="K183" s="5" t="s">
        <v>126</v>
      </c>
      <c r="L183" s="246" t="s">
        <v>407</v>
      </c>
      <c r="M183" s="247" t="s">
        <v>407</v>
      </c>
      <c r="N183" s="85">
        <v>0</v>
      </c>
      <c r="O183" s="225"/>
    </row>
    <row r="184" spans="1:15" s="4" customFormat="1" ht="57.75" customHeight="1" x14ac:dyDescent="0.25">
      <c r="A184" s="82">
        <v>178</v>
      </c>
      <c r="B184" s="133" t="s">
        <v>293</v>
      </c>
      <c r="C184" s="133" t="s">
        <v>542</v>
      </c>
      <c r="D184" s="133" t="s">
        <v>515</v>
      </c>
      <c r="E184" s="122">
        <v>60</v>
      </c>
      <c r="F184" s="125" t="s">
        <v>576</v>
      </c>
      <c r="G184" s="140">
        <v>39</v>
      </c>
      <c r="H184" s="139">
        <v>0.1</v>
      </c>
      <c r="I184" s="133" t="s">
        <v>124</v>
      </c>
      <c r="J184" s="222">
        <v>51</v>
      </c>
      <c r="K184" s="5"/>
      <c r="L184" s="222" t="s">
        <v>126</v>
      </c>
      <c r="M184" s="259" t="s">
        <v>126</v>
      </c>
      <c r="N184" s="226">
        <v>0</v>
      </c>
      <c r="O184" s="225"/>
    </row>
    <row r="185" spans="1:15" s="4" customFormat="1" ht="81.75" customHeight="1" x14ac:dyDescent="0.25">
      <c r="A185" s="82">
        <v>179</v>
      </c>
      <c r="B185" s="133" t="s">
        <v>293</v>
      </c>
      <c r="C185" s="133" t="s">
        <v>578</v>
      </c>
      <c r="D185" s="133" t="s">
        <v>578</v>
      </c>
      <c r="E185" s="122">
        <v>61</v>
      </c>
      <c r="F185" s="125" t="s">
        <v>579</v>
      </c>
      <c r="G185" s="140" t="s">
        <v>125</v>
      </c>
      <c r="H185" s="139" t="s">
        <v>125</v>
      </c>
      <c r="I185" s="133" t="s">
        <v>135</v>
      </c>
      <c r="J185" s="222">
        <v>52</v>
      </c>
      <c r="K185" s="5" t="s">
        <v>135</v>
      </c>
      <c r="L185" s="222" t="s">
        <v>135</v>
      </c>
      <c r="M185" s="259" t="s">
        <v>135</v>
      </c>
      <c r="N185" s="85">
        <v>0</v>
      </c>
      <c r="O185" s="225"/>
    </row>
    <row r="186" spans="1:15" s="4" customFormat="1" ht="52.5" customHeight="1" x14ac:dyDescent="0.25">
      <c r="A186" s="82">
        <v>180</v>
      </c>
      <c r="B186" s="133" t="s">
        <v>293</v>
      </c>
      <c r="C186" s="133" t="s">
        <v>578</v>
      </c>
      <c r="D186" s="133" t="s">
        <v>295</v>
      </c>
      <c r="E186" s="122" t="s">
        <v>580</v>
      </c>
      <c r="F186" s="125" t="s">
        <v>581</v>
      </c>
      <c r="G186" s="140">
        <v>40</v>
      </c>
      <c r="H186" s="139">
        <v>0.125</v>
      </c>
      <c r="I186" s="133" t="s">
        <v>124</v>
      </c>
      <c r="J186" s="222" t="s">
        <v>538</v>
      </c>
      <c r="K186" s="5" t="s">
        <v>126</v>
      </c>
      <c r="L186" s="222" t="s">
        <v>129</v>
      </c>
      <c r="M186" s="259" t="s">
        <v>129</v>
      </c>
      <c r="N186" s="661">
        <v>0.125</v>
      </c>
      <c r="O186" s="225"/>
    </row>
    <row r="187" spans="1:15" s="4" customFormat="1" ht="52.5" customHeight="1" x14ac:dyDescent="0.25">
      <c r="A187" s="82">
        <v>181</v>
      </c>
      <c r="B187" s="133" t="s">
        <v>293</v>
      </c>
      <c r="C187" s="133" t="s">
        <v>578</v>
      </c>
      <c r="D187" s="133" t="s">
        <v>339</v>
      </c>
      <c r="E187" s="122" t="s">
        <v>582</v>
      </c>
      <c r="F187" s="125" t="s">
        <v>339</v>
      </c>
      <c r="G187" s="140">
        <v>40</v>
      </c>
      <c r="H187" s="139">
        <v>0.125</v>
      </c>
      <c r="I187" s="133" t="s">
        <v>124</v>
      </c>
      <c r="J187" s="222" t="s">
        <v>583</v>
      </c>
      <c r="K187" s="5" t="s">
        <v>126</v>
      </c>
      <c r="L187" s="222" t="s">
        <v>126</v>
      </c>
      <c r="M187" s="259" t="s">
        <v>126</v>
      </c>
      <c r="N187" s="226">
        <v>0</v>
      </c>
      <c r="O187" s="225"/>
    </row>
    <row r="188" spans="1:15" s="4" customFormat="1" ht="52.5" customHeight="1" x14ac:dyDescent="0.25">
      <c r="A188" s="82">
        <v>182</v>
      </c>
      <c r="B188" s="133" t="s">
        <v>293</v>
      </c>
      <c r="C188" s="133" t="s">
        <v>578</v>
      </c>
      <c r="D188" s="133" t="s">
        <v>515</v>
      </c>
      <c r="E188" s="122" t="s">
        <v>584</v>
      </c>
      <c r="F188" s="125" t="s">
        <v>515</v>
      </c>
      <c r="G188" s="140">
        <v>40</v>
      </c>
      <c r="H188" s="139">
        <v>0.125</v>
      </c>
      <c r="I188" s="133" t="s">
        <v>124</v>
      </c>
      <c r="J188" s="222" t="s">
        <v>585</v>
      </c>
      <c r="K188" s="5" t="s">
        <v>126</v>
      </c>
      <c r="L188" s="222" t="s">
        <v>129</v>
      </c>
      <c r="M188" s="259" t="s">
        <v>129</v>
      </c>
      <c r="N188" s="661">
        <v>0.125</v>
      </c>
      <c r="O188" s="225"/>
    </row>
    <row r="189" spans="1:15" s="4" customFormat="1" ht="52.5" customHeight="1" x14ac:dyDescent="0.25">
      <c r="A189" s="82">
        <v>183</v>
      </c>
      <c r="B189" s="133" t="s">
        <v>293</v>
      </c>
      <c r="C189" s="133" t="s">
        <v>578</v>
      </c>
      <c r="D189" s="133" t="s">
        <v>300</v>
      </c>
      <c r="E189" s="122" t="s">
        <v>586</v>
      </c>
      <c r="F189" s="125" t="s">
        <v>300</v>
      </c>
      <c r="G189" s="140">
        <v>40</v>
      </c>
      <c r="H189" s="139">
        <v>0.125</v>
      </c>
      <c r="I189" s="133" t="s">
        <v>124</v>
      </c>
      <c r="J189" s="222" t="s">
        <v>587</v>
      </c>
      <c r="K189" s="5" t="s">
        <v>129</v>
      </c>
      <c r="L189" s="222" t="s">
        <v>129</v>
      </c>
      <c r="M189" s="259" t="s">
        <v>129</v>
      </c>
      <c r="N189" s="661">
        <v>0.125</v>
      </c>
      <c r="O189" s="225"/>
    </row>
    <row r="190" spans="1:15" s="4" customFormat="1" ht="52.5" customHeight="1" x14ac:dyDescent="0.25">
      <c r="A190" s="82">
        <v>184</v>
      </c>
      <c r="B190" s="133" t="s">
        <v>293</v>
      </c>
      <c r="C190" s="133" t="s">
        <v>578</v>
      </c>
      <c r="D190" s="133" t="s">
        <v>330</v>
      </c>
      <c r="E190" s="122" t="s">
        <v>588</v>
      </c>
      <c r="F190" s="125" t="s">
        <v>589</v>
      </c>
      <c r="G190" s="140">
        <v>40</v>
      </c>
      <c r="H190" s="139">
        <v>0.125</v>
      </c>
      <c r="I190" s="133" t="s">
        <v>124</v>
      </c>
      <c r="J190" s="222" t="s">
        <v>590</v>
      </c>
      <c r="K190" s="5" t="s">
        <v>129</v>
      </c>
      <c r="L190" s="222" t="s">
        <v>129</v>
      </c>
      <c r="M190" s="259" t="s">
        <v>129</v>
      </c>
      <c r="N190" s="661">
        <v>0.125</v>
      </c>
      <c r="O190" s="225"/>
    </row>
    <row r="191" spans="1:15" s="4" customFormat="1" ht="52.5" customHeight="1" x14ac:dyDescent="0.25">
      <c r="A191" s="82">
        <v>185</v>
      </c>
      <c r="B191" s="133" t="s">
        <v>293</v>
      </c>
      <c r="C191" s="133" t="s">
        <v>578</v>
      </c>
      <c r="D191" s="133" t="s">
        <v>473</v>
      </c>
      <c r="E191" s="122" t="s">
        <v>591</v>
      </c>
      <c r="F191" s="125" t="s">
        <v>592</v>
      </c>
      <c r="G191" s="140">
        <v>40</v>
      </c>
      <c r="H191" s="139">
        <v>0.125</v>
      </c>
      <c r="I191" s="133" t="s">
        <v>124</v>
      </c>
      <c r="J191" s="222" t="s">
        <v>593</v>
      </c>
      <c r="K191" s="5" t="s">
        <v>129</v>
      </c>
      <c r="L191" s="222" t="s">
        <v>129</v>
      </c>
      <c r="M191" s="259" t="s">
        <v>129</v>
      </c>
      <c r="N191" s="661">
        <v>0.125</v>
      </c>
      <c r="O191" s="225"/>
    </row>
    <row r="192" spans="1:15" s="4" customFormat="1" ht="52.5" customHeight="1" x14ac:dyDescent="0.25">
      <c r="A192" s="82">
        <v>186</v>
      </c>
      <c r="B192" s="133" t="s">
        <v>293</v>
      </c>
      <c r="C192" s="133" t="s">
        <v>578</v>
      </c>
      <c r="D192" s="133" t="s">
        <v>354</v>
      </c>
      <c r="E192" s="122" t="s">
        <v>594</v>
      </c>
      <c r="F192" s="125" t="s">
        <v>595</v>
      </c>
      <c r="G192" s="140">
        <v>40</v>
      </c>
      <c r="H192" s="139">
        <v>0.125</v>
      </c>
      <c r="I192" s="133" t="s">
        <v>124</v>
      </c>
      <c r="J192" s="222" t="s">
        <v>596</v>
      </c>
      <c r="K192" s="5" t="s">
        <v>129</v>
      </c>
      <c r="L192" s="222" t="s">
        <v>126</v>
      </c>
      <c r="M192" s="259" t="s">
        <v>126</v>
      </c>
      <c r="N192" s="226">
        <v>0</v>
      </c>
      <c r="O192" s="225"/>
    </row>
    <row r="193" spans="1:15" s="4" customFormat="1" ht="52.5" customHeight="1" x14ac:dyDescent="0.25">
      <c r="A193" s="82">
        <v>187</v>
      </c>
      <c r="B193" s="133" t="s">
        <v>293</v>
      </c>
      <c r="C193" s="133" t="s">
        <v>578</v>
      </c>
      <c r="D193" s="133" t="s">
        <v>597</v>
      </c>
      <c r="E193" s="122" t="s">
        <v>598</v>
      </c>
      <c r="F193" s="125" t="s">
        <v>599</v>
      </c>
      <c r="G193" s="140">
        <v>40</v>
      </c>
      <c r="H193" s="139">
        <v>0.125</v>
      </c>
      <c r="I193" s="133" t="s">
        <v>124</v>
      </c>
      <c r="J193" s="222" t="s">
        <v>600</v>
      </c>
      <c r="K193" s="5" t="s">
        <v>129</v>
      </c>
      <c r="L193" s="222" t="s">
        <v>126</v>
      </c>
      <c r="M193" s="259" t="s">
        <v>126</v>
      </c>
      <c r="N193" s="226">
        <v>0</v>
      </c>
      <c r="O193" s="225"/>
    </row>
    <row r="194" spans="1:15" s="4" customFormat="1" ht="63" customHeight="1"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126</v>
      </c>
      <c r="M194" s="259" t="s">
        <v>126</v>
      </c>
      <c r="N194" s="226">
        <v>0</v>
      </c>
      <c r="O194" s="225" t="s">
        <v>1118</v>
      </c>
    </row>
    <row r="195" spans="1:15" s="4" customFormat="1" ht="63" customHeight="1" x14ac:dyDescent="0.25">
      <c r="A195" s="82">
        <v>189</v>
      </c>
      <c r="B195" s="133" t="s">
        <v>601</v>
      </c>
      <c r="C195" s="133" t="s">
        <v>602</v>
      </c>
      <c r="D195" s="133" t="s">
        <v>295</v>
      </c>
      <c r="E195" s="122" t="s">
        <v>606</v>
      </c>
      <c r="F195" s="125" t="s">
        <v>607</v>
      </c>
      <c r="G195" s="140" t="s">
        <v>125</v>
      </c>
      <c r="H195" s="139" t="s">
        <v>125</v>
      </c>
      <c r="I195" s="133" t="s">
        <v>166</v>
      </c>
      <c r="J195" s="222" t="s">
        <v>125</v>
      </c>
      <c r="K195" s="45" t="s">
        <v>126</v>
      </c>
      <c r="L195" s="223" t="s">
        <v>125</v>
      </c>
      <c r="M195" s="247" t="s">
        <v>407</v>
      </c>
      <c r="N195" s="85">
        <v>0</v>
      </c>
      <c r="O195" s="225"/>
    </row>
    <row r="196" spans="1:15" s="4" customFormat="1" ht="81.75" customHeight="1" x14ac:dyDescent="0.25">
      <c r="A196" s="82">
        <v>190</v>
      </c>
      <c r="B196" s="133" t="s">
        <v>601</v>
      </c>
      <c r="C196" s="133" t="s">
        <v>602</v>
      </c>
      <c r="D196" s="133" t="s">
        <v>603</v>
      </c>
      <c r="E196" s="122">
        <v>63</v>
      </c>
      <c r="F196" s="125" t="s">
        <v>608</v>
      </c>
      <c r="G196" s="140" t="s">
        <v>125</v>
      </c>
      <c r="H196" s="139" t="s">
        <v>125</v>
      </c>
      <c r="I196" s="133" t="s">
        <v>177</v>
      </c>
      <c r="J196" s="222" t="s">
        <v>125</v>
      </c>
      <c r="K196" s="5" t="s">
        <v>126</v>
      </c>
      <c r="L196" s="223" t="s">
        <v>125</v>
      </c>
      <c r="M196" s="247" t="s">
        <v>407</v>
      </c>
      <c r="N196" s="85">
        <v>0</v>
      </c>
      <c r="O196" s="225"/>
    </row>
    <row r="197" spans="1:15" s="4" customFormat="1" ht="81.75" customHeight="1" x14ac:dyDescent="0.25">
      <c r="A197" s="82">
        <v>191</v>
      </c>
      <c r="B197" s="133" t="s">
        <v>601</v>
      </c>
      <c r="C197" s="133" t="s">
        <v>602</v>
      </c>
      <c r="D197" s="133" t="s">
        <v>603</v>
      </c>
      <c r="E197" s="122" t="s">
        <v>609</v>
      </c>
      <c r="F197" s="125" t="s">
        <v>610</v>
      </c>
      <c r="G197" s="1422">
        <v>42</v>
      </c>
      <c r="H197" s="139" t="s">
        <v>125</v>
      </c>
      <c r="I197" s="133" t="s">
        <v>135</v>
      </c>
      <c r="J197" s="222" t="s">
        <v>125</v>
      </c>
      <c r="K197" s="5" t="s">
        <v>135</v>
      </c>
      <c r="L197" s="223" t="s">
        <v>125</v>
      </c>
      <c r="M197" s="259" t="s">
        <v>135</v>
      </c>
      <c r="N197" s="85">
        <v>0</v>
      </c>
      <c r="O197" s="225"/>
    </row>
    <row r="198" spans="1:15" s="4" customFormat="1" ht="66.75" customHeight="1" x14ac:dyDescent="0.25">
      <c r="A198" s="82">
        <v>192</v>
      </c>
      <c r="B198" s="133" t="s">
        <v>601</v>
      </c>
      <c r="C198" s="133" t="s">
        <v>602</v>
      </c>
      <c r="D198" s="133" t="s">
        <v>603</v>
      </c>
      <c r="E198" s="122" t="s">
        <v>611</v>
      </c>
      <c r="F198" s="125" t="s">
        <v>612</v>
      </c>
      <c r="G198" s="1422"/>
      <c r="H198" s="139">
        <v>2.86E-2</v>
      </c>
      <c r="I198" s="133" t="s">
        <v>177</v>
      </c>
      <c r="J198" s="222" t="s">
        <v>125</v>
      </c>
      <c r="K198" s="5" t="s">
        <v>129</v>
      </c>
      <c r="L198" s="223" t="s">
        <v>125</v>
      </c>
      <c r="M198" s="247" t="s">
        <v>129</v>
      </c>
      <c r="N198" s="661">
        <v>2.86E-2</v>
      </c>
      <c r="O198" s="225"/>
    </row>
    <row r="199" spans="1:15" s="4" customFormat="1" ht="66.75" customHeight="1" x14ac:dyDescent="0.25">
      <c r="A199" s="82">
        <v>193</v>
      </c>
      <c r="B199" s="133" t="s">
        <v>601</v>
      </c>
      <c r="C199" s="133" t="s">
        <v>602</v>
      </c>
      <c r="D199" s="133" t="s">
        <v>603</v>
      </c>
      <c r="E199" s="122" t="s">
        <v>614</v>
      </c>
      <c r="F199" s="125" t="s">
        <v>615</v>
      </c>
      <c r="G199" s="1422"/>
      <c r="H199" s="139">
        <v>2.86E-2</v>
      </c>
      <c r="I199" s="133" t="s">
        <v>177</v>
      </c>
      <c r="J199" s="222" t="s">
        <v>125</v>
      </c>
      <c r="K199" s="5" t="s">
        <v>129</v>
      </c>
      <c r="L199" s="223" t="s">
        <v>125</v>
      </c>
      <c r="M199" s="247" t="s">
        <v>129</v>
      </c>
      <c r="N199" s="661">
        <v>2.86E-2</v>
      </c>
      <c r="O199" s="225"/>
    </row>
    <row r="200" spans="1:15" s="4" customFormat="1" ht="66.75" customHeight="1" x14ac:dyDescent="0.25">
      <c r="A200" s="82">
        <v>194</v>
      </c>
      <c r="B200" s="133" t="s">
        <v>601</v>
      </c>
      <c r="C200" s="133" t="s">
        <v>602</v>
      </c>
      <c r="D200" s="133" t="s">
        <v>603</v>
      </c>
      <c r="E200" s="122" t="s">
        <v>616</v>
      </c>
      <c r="F200" s="125" t="s">
        <v>617</v>
      </c>
      <c r="G200" s="1422"/>
      <c r="H200" s="139">
        <v>2.86E-2</v>
      </c>
      <c r="I200" s="133" t="s">
        <v>177</v>
      </c>
      <c r="J200" s="222" t="s">
        <v>125</v>
      </c>
      <c r="K200" s="5" t="s">
        <v>129</v>
      </c>
      <c r="L200" s="223" t="s">
        <v>125</v>
      </c>
      <c r="M200" s="247" t="s">
        <v>129</v>
      </c>
      <c r="N200" s="661">
        <v>2.86E-2</v>
      </c>
      <c r="O200" s="225"/>
    </row>
    <row r="201" spans="1:15" s="4" customFormat="1" ht="66.75" customHeight="1" x14ac:dyDescent="0.25">
      <c r="A201" s="82">
        <v>195</v>
      </c>
      <c r="B201" s="133" t="s">
        <v>601</v>
      </c>
      <c r="C201" s="133" t="s">
        <v>602</v>
      </c>
      <c r="D201" s="133" t="s">
        <v>603</v>
      </c>
      <c r="E201" s="122" t="s">
        <v>618</v>
      </c>
      <c r="F201" s="125" t="s">
        <v>619</v>
      </c>
      <c r="G201" s="1422"/>
      <c r="H201" s="139">
        <v>2.86E-2</v>
      </c>
      <c r="I201" s="133" t="s">
        <v>177</v>
      </c>
      <c r="J201" s="222" t="s">
        <v>125</v>
      </c>
      <c r="K201" s="5" t="s">
        <v>129</v>
      </c>
      <c r="L201" s="223" t="s">
        <v>125</v>
      </c>
      <c r="M201" s="247" t="s">
        <v>129</v>
      </c>
      <c r="N201" s="661">
        <v>2.86E-2</v>
      </c>
      <c r="O201" s="225"/>
    </row>
    <row r="202" spans="1:15" s="4" customFormat="1" ht="66.75" customHeight="1" x14ac:dyDescent="0.25">
      <c r="A202" s="82">
        <v>196</v>
      </c>
      <c r="B202" s="133" t="s">
        <v>601</v>
      </c>
      <c r="C202" s="133" t="s">
        <v>602</v>
      </c>
      <c r="D202" s="133" t="s">
        <v>603</v>
      </c>
      <c r="E202" s="122" t="s">
        <v>620</v>
      </c>
      <c r="F202" s="125" t="s">
        <v>621</v>
      </c>
      <c r="G202" s="1422"/>
      <c r="H202" s="139">
        <v>2.86E-2</v>
      </c>
      <c r="I202" s="133" t="s">
        <v>177</v>
      </c>
      <c r="J202" s="222" t="s">
        <v>125</v>
      </c>
      <c r="K202" s="5" t="s">
        <v>126</v>
      </c>
      <c r="L202" s="223" t="s">
        <v>125</v>
      </c>
      <c r="M202" s="247" t="s">
        <v>126</v>
      </c>
      <c r="N202" s="226">
        <v>0</v>
      </c>
      <c r="O202" s="225"/>
    </row>
    <row r="203" spans="1:15" s="4" customFormat="1" ht="66.75" customHeight="1" x14ac:dyDescent="0.25">
      <c r="A203" s="82">
        <v>197</v>
      </c>
      <c r="B203" s="133" t="s">
        <v>601</v>
      </c>
      <c r="C203" s="133" t="s">
        <v>602</v>
      </c>
      <c r="D203" s="133" t="s">
        <v>603</v>
      </c>
      <c r="E203" s="122" t="s">
        <v>623</v>
      </c>
      <c r="F203" s="125" t="s">
        <v>624</v>
      </c>
      <c r="G203" s="1422"/>
      <c r="H203" s="139">
        <v>2.86E-2</v>
      </c>
      <c r="I203" s="133" t="s">
        <v>177</v>
      </c>
      <c r="J203" s="222" t="s">
        <v>125</v>
      </c>
      <c r="K203" s="5" t="s">
        <v>126</v>
      </c>
      <c r="L203" s="223" t="s">
        <v>125</v>
      </c>
      <c r="M203" s="247" t="s">
        <v>126</v>
      </c>
      <c r="N203" s="226">
        <v>0</v>
      </c>
      <c r="O203" s="225"/>
    </row>
    <row r="204" spans="1:15" s="4" customFormat="1" ht="66.75" customHeight="1" x14ac:dyDescent="0.25">
      <c r="A204" s="82">
        <v>198</v>
      </c>
      <c r="B204" s="133" t="s">
        <v>601</v>
      </c>
      <c r="C204" s="133" t="s">
        <v>602</v>
      </c>
      <c r="D204" s="133" t="s">
        <v>603</v>
      </c>
      <c r="E204" s="122" t="s">
        <v>625</v>
      </c>
      <c r="F204" s="125" t="s">
        <v>626</v>
      </c>
      <c r="G204" s="1422"/>
      <c r="H204" s="139">
        <v>2.86E-2</v>
      </c>
      <c r="I204" s="133" t="s">
        <v>177</v>
      </c>
      <c r="J204" s="222" t="s">
        <v>125</v>
      </c>
      <c r="K204" s="5" t="s">
        <v>126</v>
      </c>
      <c r="L204" s="223" t="s">
        <v>125</v>
      </c>
      <c r="M204" s="247" t="s">
        <v>126</v>
      </c>
      <c r="N204" s="226">
        <v>0</v>
      </c>
      <c r="O204" s="225"/>
    </row>
    <row r="205" spans="1:15" s="4" customFormat="1" ht="66.75" customHeight="1" x14ac:dyDescent="0.25">
      <c r="A205" s="82">
        <v>199</v>
      </c>
      <c r="B205" s="133" t="s">
        <v>601</v>
      </c>
      <c r="C205" s="133" t="s">
        <v>602</v>
      </c>
      <c r="D205" s="133" t="s">
        <v>603</v>
      </c>
      <c r="E205" s="122" t="s">
        <v>627</v>
      </c>
      <c r="F205" s="125" t="s">
        <v>628</v>
      </c>
      <c r="G205" s="1422"/>
      <c r="H205" s="139">
        <v>2.86E-2</v>
      </c>
      <c r="I205" s="133" t="s">
        <v>177</v>
      </c>
      <c r="J205" s="222" t="s">
        <v>125</v>
      </c>
      <c r="K205" s="5" t="s">
        <v>126</v>
      </c>
      <c r="L205" s="223" t="s">
        <v>125</v>
      </c>
      <c r="M205" s="247" t="s">
        <v>126</v>
      </c>
      <c r="N205" s="226">
        <v>0</v>
      </c>
      <c r="O205" s="225"/>
    </row>
    <row r="206" spans="1:15" s="4" customFormat="1" ht="66.75" customHeight="1" x14ac:dyDescent="0.25">
      <c r="A206" s="82">
        <v>200</v>
      </c>
      <c r="B206" s="133" t="s">
        <v>601</v>
      </c>
      <c r="C206" s="133" t="s">
        <v>602</v>
      </c>
      <c r="D206" s="133" t="s">
        <v>603</v>
      </c>
      <c r="E206" s="122" t="s">
        <v>629</v>
      </c>
      <c r="F206" s="125" t="s">
        <v>630</v>
      </c>
      <c r="G206" s="1422"/>
      <c r="H206" s="139">
        <v>2.86E-2</v>
      </c>
      <c r="I206" s="133" t="s">
        <v>177</v>
      </c>
      <c r="J206" s="222" t="s">
        <v>125</v>
      </c>
      <c r="K206" s="5" t="s">
        <v>126</v>
      </c>
      <c r="L206" s="223" t="s">
        <v>125</v>
      </c>
      <c r="M206" s="247" t="s">
        <v>126</v>
      </c>
      <c r="N206" s="226">
        <v>0</v>
      </c>
      <c r="O206" s="225"/>
    </row>
    <row r="207" spans="1:15" s="4" customFormat="1" ht="66.75" customHeight="1" x14ac:dyDescent="0.25">
      <c r="A207" s="82">
        <v>201</v>
      </c>
      <c r="B207" s="133" t="s">
        <v>601</v>
      </c>
      <c r="C207" s="133" t="s">
        <v>602</v>
      </c>
      <c r="D207" s="133" t="s">
        <v>603</v>
      </c>
      <c r="E207" s="122" t="s">
        <v>631</v>
      </c>
      <c r="F207" s="125" t="s">
        <v>632</v>
      </c>
      <c r="G207" s="1422"/>
      <c r="H207" s="139">
        <v>2.86E-2</v>
      </c>
      <c r="I207" s="133" t="s">
        <v>177</v>
      </c>
      <c r="J207" s="222" t="s">
        <v>125</v>
      </c>
      <c r="K207" s="5" t="s">
        <v>126</v>
      </c>
      <c r="L207" s="223" t="s">
        <v>125</v>
      </c>
      <c r="M207" s="247" t="s">
        <v>126</v>
      </c>
      <c r="N207" s="226">
        <v>0</v>
      </c>
      <c r="O207" s="225"/>
    </row>
    <row r="208" spans="1:15" s="4" customFormat="1" ht="66.75" customHeight="1" x14ac:dyDescent="0.25">
      <c r="A208" s="82">
        <v>202</v>
      </c>
      <c r="B208" s="133" t="s">
        <v>601</v>
      </c>
      <c r="C208" s="133" t="s">
        <v>602</v>
      </c>
      <c r="D208" s="133" t="s">
        <v>603</v>
      </c>
      <c r="E208" s="122" t="s">
        <v>633</v>
      </c>
      <c r="F208" s="125" t="s">
        <v>634</v>
      </c>
      <c r="G208" s="1422"/>
      <c r="H208" s="139">
        <v>2.86E-2</v>
      </c>
      <c r="I208" s="133" t="s">
        <v>177</v>
      </c>
      <c r="J208" s="222" t="s">
        <v>125</v>
      </c>
      <c r="K208" s="5" t="s">
        <v>126</v>
      </c>
      <c r="L208" s="223" t="s">
        <v>125</v>
      </c>
      <c r="M208" s="247" t="s">
        <v>126</v>
      </c>
      <c r="N208" s="226">
        <v>0</v>
      </c>
      <c r="O208" s="225"/>
    </row>
    <row r="209" spans="1:15" s="4" customFormat="1" ht="66.75" customHeight="1" x14ac:dyDescent="0.25">
      <c r="A209" s="82">
        <v>203</v>
      </c>
      <c r="B209" s="133" t="s">
        <v>601</v>
      </c>
      <c r="C209" s="133" t="s">
        <v>602</v>
      </c>
      <c r="D209" s="133" t="s">
        <v>603</v>
      </c>
      <c r="E209" s="122" t="s">
        <v>635</v>
      </c>
      <c r="F209" s="125" t="s">
        <v>636</v>
      </c>
      <c r="G209" s="1422"/>
      <c r="H209" s="139">
        <v>2.86E-2</v>
      </c>
      <c r="I209" s="133" t="s">
        <v>177</v>
      </c>
      <c r="J209" s="222" t="s">
        <v>125</v>
      </c>
      <c r="K209" s="5" t="s">
        <v>126</v>
      </c>
      <c r="L209" s="223" t="s">
        <v>125</v>
      </c>
      <c r="M209" s="247" t="s">
        <v>126</v>
      </c>
      <c r="N209" s="226">
        <v>0</v>
      </c>
      <c r="O209" s="225"/>
    </row>
    <row r="210" spans="1:15" s="4" customFormat="1" ht="66.75" customHeight="1" x14ac:dyDescent="0.25">
      <c r="A210" s="82">
        <v>204</v>
      </c>
      <c r="B210" s="133" t="s">
        <v>601</v>
      </c>
      <c r="C210" s="133" t="s">
        <v>602</v>
      </c>
      <c r="D210" s="133" t="s">
        <v>603</v>
      </c>
      <c r="E210" s="122" t="s">
        <v>637</v>
      </c>
      <c r="F210" s="125" t="s">
        <v>638</v>
      </c>
      <c r="G210" s="1422"/>
      <c r="H210" s="139">
        <v>2.86E-2</v>
      </c>
      <c r="I210" s="133" t="s">
        <v>177</v>
      </c>
      <c r="J210" s="222" t="s">
        <v>125</v>
      </c>
      <c r="K210" s="5" t="s">
        <v>126</v>
      </c>
      <c r="L210" s="223" t="s">
        <v>125</v>
      </c>
      <c r="M210" s="247" t="s">
        <v>126</v>
      </c>
      <c r="N210" s="226">
        <v>0</v>
      </c>
      <c r="O210" s="225"/>
    </row>
    <row r="211" spans="1:15" s="4" customFormat="1" ht="62.25" customHeight="1" x14ac:dyDescent="0.25">
      <c r="A211" s="82">
        <v>205</v>
      </c>
      <c r="B211" s="133" t="s">
        <v>601</v>
      </c>
      <c r="C211" s="133" t="s">
        <v>602</v>
      </c>
      <c r="D211" s="133" t="s">
        <v>603</v>
      </c>
      <c r="E211" s="122" t="s">
        <v>639</v>
      </c>
      <c r="F211" s="125" t="s">
        <v>640</v>
      </c>
      <c r="G211" s="1405"/>
      <c r="H211" s="139">
        <v>2.86E-2</v>
      </c>
      <c r="I211" s="133" t="s">
        <v>177</v>
      </c>
      <c r="J211" s="222" t="s">
        <v>125</v>
      </c>
      <c r="K211" s="5" t="s">
        <v>126</v>
      </c>
      <c r="L211" s="223" t="s">
        <v>125</v>
      </c>
      <c r="M211" s="247" t="s">
        <v>126</v>
      </c>
      <c r="N211" s="226">
        <v>0</v>
      </c>
      <c r="O211" s="225"/>
    </row>
    <row r="212" spans="1:15" s="4" customFormat="1" ht="81.75" customHeight="1" x14ac:dyDescent="0.25">
      <c r="A212" s="82">
        <v>206</v>
      </c>
      <c r="B212" s="133" t="s">
        <v>601</v>
      </c>
      <c r="C212" s="133" t="s">
        <v>602</v>
      </c>
      <c r="D212" s="133" t="s">
        <v>603</v>
      </c>
      <c r="E212" s="122">
        <v>64</v>
      </c>
      <c r="F212" s="125" t="s">
        <v>641</v>
      </c>
      <c r="G212" s="140" t="s">
        <v>125</v>
      </c>
      <c r="H212" s="139" t="s">
        <v>125</v>
      </c>
      <c r="I212" s="133" t="s">
        <v>166</v>
      </c>
      <c r="J212" s="222" t="s">
        <v>125</v>
      </c>
      <c r="K212" s="45"/>
      <c r="L212" s="223" t="s">
        <v>125</v>
      </c>
      <c r="M212" s="259" t="s">
        <v>1119</v>
      </c>
      <c r="N212" s="85">
        <v>0</v>
      </c>
      <c r="O212" s="225"/>
    </row>
    <row r="213" spans="1:15" s="4" customFormat="1" ht="60" customHeight="1" x14ac:dyDescent="0.25">
      <c r="A213" s="82">
        <v>207</v>
      </c>
      <c r="B213" s="133" t="s">
        <v>601</v>
      </c>
      <c r="C213" s="133" t="s">
        <v>644</v>
      </c>
      <c r="D213" s="133" t="s">
        <v>644</v>
      </c>
      <c r="E213" s="122">
        <v>65</v>
      </c>
      <c r="F213" s="125" t="s">
        <v>645</v>
      </c>
      <c r="G213" s="140" t="s">
        <v>125</v>
      </c>
      <c r="H213" s="139" t="s">
        <v>125</v>
      </c>
      <c r="I213" s="133" t="s">
        <v>177</v>
      </c>
      <c r="J213" s="228">
        <v>54</v>
      </c>
      <c r="K213" s="5" t="s">
        <v>129</v>
      </c>
      <c r="L213" s="222" t="s">
        <v>407</v>
      </c>
      <c r="M213" s="321" t="s">
        <v>126</v>
      </c>
      <c r="N213" s="229">
        <v>0</v>
      </c>
      <c r="O213" s="230" t="s">
        <v>1120</v>
      </c>
    </row>
    <row r="214" spans="1:15" s="4" customFormat="1" ht="66" customHeight="1" x14ac:dyDescent="0.25">
      <c r="A214" s="82">
        <v>208</v>
      </c>
      <c r="B214" s="133" t="s">
        <v>601</v>
      </c>
      <c r="C214" s="133" t="s">
        <v>644</v>
      </c>
      <c r="D214" s="133" t="s">
        <v>644</v>
      </c>
      <c r="E214" s="122" t="s">
        <v>646</v>
      </c>
      <c r="F214" s="125" t="s">
        <v>647</v>
      </c>
      <c r="G214" s="140" t="s">
        <v>125</v>
      </c>
      <c r="H214" s="139" t="s">
        <v>125</v>
      </c>
      <c r="I214" s="133" t="s">
        <v>177</v>
      </c>
      <c r="J214" s="222" t="s">
        <v>648</v>
      </c>
      <c r="K214" s="5" t="s">
        <v>129</v>
      </c>
      <c r="L214" s="222" t="s">
        <v>129</v>
      </c>
      <c r="M214" s="259" t="s">
        <v>129</v>
      </c>
      <c r="N214" s="85">
        <v>0</v>
      </c>
      <c r="O214" s="225"/>
    </row>
    <row r="215" spans="1:15" s="4" customFormat="1" ht="66" customHeight="1" x14ac:dyDescent="0.25">
      <c r="A215" s="82">
        <v>209</v>
      </c>
      <c r="B215" s="133" t="s">
        <v>601</v>
      </c>
      <c r="C215" s="133" t="s">
        <v>644</v>
      </c>
      <c r="D215" s="133" t="s">
        <v>644</v>
      </c>
      <c r="E215" s="122" t="s">
        <v>649</v>
      </c>
      <c r="F215" s="125" t="s">
        <v>650</v>
      </c>
      <c r="G215" s="140" t="s">
        <v>125</v>
      </c>
      <c r="H215" s="139" t="s">
        <v>125</v>
      </c>
      <c r="I215" s="133" t="s">
        <v>177</v>
      </c>
      <c r="J215" s="222" t="s">
        <v>651</v>
      </c>
      <c r="K215" s="5" t="s">
        <v>129</v>
      </c>
      <c r="L215" s="222" t="s">
        <v>129</v>
      </c>
      <c r="M215" s="259" t="s">
        <v>129</v>
      </c>
      <c r="N215" s="85">
        <v>0</v>
      </c>
      <c r="O215" s="225"/>
    </row>
    <row r="216" spans="1:15" s="4" customFormat="1" ht="66" customHeight="1" x14ac:dyDescent="0.25">
      <c r="A216" s="82">
        <v>210</v>
      </c>
      <c r="B216" s="133" t="s">
        <v>601</v>
      </c>
      <c r="C216" s="133" t="s">
        <v>644</v>
      </c>
      <c r="D216" s="133" t="s">
        <v>644</v>
      </c>
      <c r="E216" s="122" t="s">
        <v>652</v>
      </c>
      <c r="F216" s="125" t="s">
        <v>653</v>
      </c>
      <c r="G216" s="140" t="s">
        <v>125</v>
      </c>
      <c r="H216" s="139" t="s">
        <v>125</v>
      </c>
      <c r="I216" s="133" t="s">
        <v>177</v>
      </c>
      <c r="J216" s="222" t="s">
        <v>654</v>
      </c>
      <c r="K216" s="5" t="s">
        <v>126</v>
      </c>
      <c r="L216" s="222" t="s">
        <v>126</v>
      </c>
      <c r="M216" s="259" t="s">
        <v>126</v>
      </c>
      <c r="N216" s="85">
        <v>0</v>
      </c>
      <c r="O216" s="225"/>
    </row>
    <row r="217" spans="1:15" s="4" customFormat="1" ht="81.75" customHeight="1" x14ac:dyDescent="0.25">
      <c r="A217" s="82">
        <v>211</v>
      </c>
      <c r="B217" s="133" t="s">
        <v>601</v>
      </c>
      <c r="C217" s="133" t="s">
        <v>644</v>
      </c>
      <c r="D217" s="133" t="s">
        <v>644</v>
      </c>
      <c r="E217" s="122">
        <v>66</v>
      </c>
      <c r="F217" s="125" t="s">
        <v>655</v>
      </c>
      <c r="G217" s="140" t="s">
        <v>125</v>
      </c>
      <c r="H217" s="139" t="s">
        <v>125</v>
      </c>
      <c r="I217" s="133" t="s">
        <v>124</v>
      </c>
      <c r="J217" s="222" t="s">
        <v>125</v>
      </c>
      <c r="K217" s="5" t="s">
        <v>126</v>
      </c>
      <c r="L217" s="223" t="s">
        <v>125</v>
      </c>
      <c r="M217" s="259" t="s">
        <v>126</v>
      </c>
      <c r="N217" s="85">
        <v>0</v>
      </c>
      <c r="O217" s="225" t="s">
        <v>1121</v>
      </c>
    </row>
    <row r="218" spans="1:15" s="4" customFormat="1" ht="81.75" customHeight="1" x14ac:dyDescent="0.25">
      <c r="A218" s="82">
        <v>212</v>
      </c>
      <c r="B218" s="133" t="s">
        <v>601</v>
      </c>
      <c r="C218" s="133" t="s">
        <v>644</v>
      </c>
      <c r="D218" s="133" t="s">
        <v>644</v>
      </c>
      <c r="E218" s="122" t="s">
        <v>656</v>
      </c>
      <c r="F218" s="125" t="s">
        <v>657</v>
      </c>
      <c r="G218" s="140" t="s">
        <v>125</v>
      </c>
      <c r="H218" s="139" t="s">
        <v>125</v>
      </c>
      <c r="I218" s="133" t="s">
        <v>177</v>
      </c>
      <c r="J218" s="222" t="s">
        <v>125</v>
      </c>
      <c r="K218" s="5" t="s">
        <v>126</v>
      </c>
      <c r="L218" s="223" t="s">
        <v>125</v>
      </c>
      <c r="M218" s="259" t="s">
        <v>407</v>
      </c>
      <c r="N218" s="85">
        <v>0</v>
      </c>
      <c r="O218" s="225"/>
    </row>
    <row r="219" spans="1:15" s="4" customFormat="1" ht="81.75" customHeight="1" x14ac:dyDescent="0.25">
      <c r="A219" s="82">
        <v>213</v>
      </c>
      <c r="B219" s="133" t="s">
        <v>601</v>
      </c>
      <c r="C219" s="133" t="s">
        <v>644</v>
      </c>
      <c r="D219" s="133" t="s">
        <v>644</v>
      </c>
      <c r="E219" s="122" t="s">
        <v>658</v>
      </c>
      <c r="F219" s="125" t="s">
        <v>659</v>
      </c>
      <c r="G219" s="140" t="s">
        <v>125</v>
      </c>
      <c r="H219" s="139" t="s">
        <v>125</v>
      </c>
      <c r="I219" s="133" t="s">
        <v>177</v>
      </c>
      <c r="J219" s="222" t="s">
        <v>125</v>
      </c>
      <c r="K219" s="5" t="s">
        <v>126</v>
      </c>
      <c r="L219" s="223" t="s">
        <v>125</v>
      </c>
      <c r="M219" s="259" t="s">
        <v>407</v>
      </c>
      <c r="N219" s="85">
        <v>0</v>
      </c>
      <c r="O219" s="225"/>
    </row>
    <row r="220" spans="1:15" s="4" customFormat="1" ht="81.75" customHeight="1" x14ac:dyDescent="0.25">
      <c r="A220" s="82">
        <v>214</v>
      </c>
      <c r="B220" s="133" t="s">
        <v>601</v>
      </c>
      <c r="C220" s="133" t="s">
        <v>644</v>
      </c>
      <c r="D220" s="133" t="s">
        <v>644</v>
      </c>
      <c r="E220" s="122" t="s">
        <v>660</v>
      </c>
      <c r="F220" s="125" t="s">
        <v>661</v>
      </c>
      <c r="G220" s="140" t="s">
        <v>125</v>
      </c>
      <c r="H220" s="139" t="s">
        <v>125</v>
      </c>
      <c r="I220" s="133" t="s">
        <v>177</v>
      </c>
      <c r="J220" s="222" t="s">
        <v>125</v>
      </c>
      <c r="K220" s="5" t="s">
        <v>126</v>
      </c>
      <c r="L220" s="223" t="s">
        <v>125</v>
      </c>
      <c r="M220" s="259" t="s">
        <v>407</v>
      </c>
      <c r="N220" s="85">
        <v>0</v>
      </c>
      <c r="O220" s="225"/>
    </row>
    <row r="221" spans="1:15" s="4" customFormat="1" ht="81.75" customHeight="1" x14ac:dyDescent="0.25">
      <c r="A221" s="82">
        <v>215</v>
      </c>
      <c r="B221" s="133" t="s">
        <v>601</v>
      </c>
      <c r="C221" s="133" t="s">
        <v>644</v>
      </c>
      <c r="D221" s="133" t="s">
        <v>644</v>
      </c>
      <c r="E221" s="122" t="s">
        <v>662</v>
      </c>
      <c r="F221" s="125" t="s">
        <v>663</v>
      </c>
      <c r="G221" s="140" t="s">
        <v>125</v>
      </c>
      <c r="H221" s="139" t="s">
        <v>125</v>
      </c>
      <c r="I221" s="133" t="s">
        <v>177</v>
      </c>
      <c r="J221" s="222" t="s">
        <v>125</v>
      </c>
      <c r="K221" s="5" t="s">
        <v>126</v>
      </c>
      <c r="L221" s="223" t="s">
        <v>125</v>
      </c>
      <c r="M221" s="259" t="s">
        <v>407</v>
      </c>
      <c r="N221" s="85">
        <v>0</v>
      </c>
      <c r="O221" s="225"/>
    </row>
    <row r="222" spans="1:15" s="4" customFormat="1" ht="81.75" customHeight="1" x14ac:dyDescent="0.25">
      <c r="A222" s="82">
        <v>216</v>
      </c>
      <c r="B222" s="133" t="s">
        <v>601</v>
      </c>
      <c r="C222" s="133" t="s">
        <v>664</v>
      </c>
      <c r="D222" s="133" t="s">
        <v>354</v>
      </c>
      <c r="E222" s="122" t="s">
        <v>665</v>
      </c>
      <c r="F222" s="125" t="s">
        <v>666</v>
      </c>
      <c r="G222" s="140" t="s">
        <v>125</v>
      </c>
      <c r="H222" s="139" t="s">
        <v>125</v>
      </c>
      <c r="I222" s="133" t="s">
        <v>265</v>
      </c>
      <c r="J222" s="222">
        <v>55</v>
      </c>
      <c r="K222" s="48" t="s">
        <v>1122</v>
      </c>
      <c r="L222" s="141" t="s">
        <v>1122</v>
      </c>
      <c r="M222" s="322" t="s">
        <v>1122</v>
      </c>
      <c r="N222" s="85">
        <v>0</v>
      </c>
      <c r="O222" s="225"/>
    </row>
    <row r="223" spans="1:15" s="4" customFormat="1" ht="81.75" customHeight="1" x14ac:dyDescent="0.25">
      <c r="A223" s="82">
        <v>217</v>
      </c>
      <c r="B223" s="133" t="s">
        <v>601</v>
      </c>
      <c r="C223" s="133" t="s">
        <v>602</v>
      </c>
      <c r="D223" s="133" t="s">
        <v>603</v>
      </c>
      <c r="E223" s="122">
        <v>67</v>
      </c>
      <c r="F223" s="125" t="s">
        <v>669</v>
      </c>
      <c r="G223" s="140">
        <v>43</v>
      </c>
      <c r="H223" s="139">
        <v>0.3</v>
      </c>
      <c r="I223" s="133" t="s">
        <v>124</v>
      </c>
      <c r="J223" s="222">
        <v>56</v>
      </c>
      <c r="K223" s="5" t="s">
        <v>126</v>
      </c>
      <c r="L223" s="222" t="s">
        <v>126</v>
      </c>
      <c r="M223" s="259" t="s">
        <v>126</v>
      </c>
      <c r="N223" s="226">
        <v>0</v>
      </c>
      <c r="O223" s="225" t="s">
        <v>1123</v>
      </c>
    </row>
    <row r="224" spans="1:15" s="4" customFormat="1" ht="81.75" customHeight="1" x14ac:dyDescent="0.25">
      <c r="A224" s="82">
        <v>218</v>
      </c>
      <c r="B224" s="133" t="s">
        <v>601</v>
      </c>
      <c r="C224" s="133" t="s">
        <v>602</v>
      </c>
      <c r="D224" s="133" t="s">
        <v>634</v>
      </c>
      <c r="E224" s="122">
        <v>68</v>
      </c>
      <c r="F224" s="125" t="s">
        <v>670</v>
      </c>
      <c r="G224" s="140">
        <v>44</v>
      </c>
      <c r="H224" s="139">
        <v>0.1</v>
      </c>
      <c r="I224" s="133" t="s">
        <v>124</v>
      </c>
      <c r="J224" s="222">
        <v>57</v>
      </c>
      <c r="K224" s="5" t="s">
        <v>126</v>
      </c>
      <c r="L224" s="222" t="s">
        <v>129</v>
      </c>
      <c r="M224" s="259" t="s">
        <v>129</v>
      </c>
      <c r="N224" s="226">
        <v>0.1</v>
      </c>
      <c r="O224" s="225" t="s">
        <v>1124</v>
      </c>
    </row>
    <row r="225" spans="1:15" s="4" customFormat="1" ht="81.75" customHeight="1" x14ac:dyDescent="0.25">
      <c r="A225" s="82">
        <v>219</v>
      </c>
      <c r="B225" s="133" t="s">
        <v>601</v>
      </c>
      <c r="C225" s="133" t="s">
        <v>634</v>
      </c>
      <c r="D225" s="133" t="s">
        <v>634</v>
      </c>
      <c r="E225" s="122">
        <v>69</v>
      </c>
      <c r="F225" s="125" t="s">
        <v>672</v>
      </c>
      <c r="G225" s="1422">
        <v>45</v>
      </c>
      <c r="H225" s="139">
        <v>0.1</v>
      </c>
      <c r="I225" s="133" t="s">
        <v>135</v>
      </c>
      <c r="J225" s="222" t="s">
        <v>125</v>
      </c>
      <c r="K225" s="5" t="s">
        <v>126</v>
      </c>
      <c r="L225" s="223" t="s">
        <v>125</v>
      </c>
      <c r="M225" s="323" t="s">
        <v>135</v>
      </c>
      <c r="N225" s="226">
        <v>0</v>
      </c>
      <c r="O225" s="225"/>
    </row>
    <row r="226" spans="1:15" s="4" customFormat="1" ht="81.75" customHeight="1" x14ac:dyDescent="0.25">
      <c r="A226" s="82">
        <v>220</v>
      </c>
      <c r="B226" s="133" t="s">
        <v>601</v>
      </c>
      <c r="C226" s="133" t="s">
        <v>634</v>
      </c>
      <c r="D226" s="133" t="s">
        <v>634</v>
      </c>
      <c r="E226" s="122" t="s">
        <v>674</v>
      </c>
      <c r="F226" s="125" t="s">
        <v>675</v>
      </c>
      <c r="G226" s="1422"/>
      <c r="H226" s="139" t="s">
        <v>125</v>
      </c>
      <c r="I226" s="133" t="s">
        <v>177</v>
      </c>
      <c r="J226" s="222" t="s">
        <v>125</v>
      </c>
      <c r="K226" s="5" t="s">
        <v>126</v>
      </c>
      <c r="L226" s="223" t="s">
        <v>125</v>
      </c>
      <c r="M226" s="259" t="s">
        <v>126</v>
      </c>
      <c r="N226" s="85">
        <v>0</v>
      </c>
      <c r="O226" s="225"/>
    </row>
    <row r="227" spans="1:15" s="4" customFormat="1" ht="81.75" customHeight="1" x14ac:dyDescent="0.25">
      <c r="A227" s="82">
        <v>221</v>
      </c>
      <c r="B227" s="133" t="s">
        <v>601</v>
      </c>
      <c r="C227" s="133" t="s">
        <v>634</v>
      </c>
      <c r="D227" s="133" t="s">
        <v>634</v>
      </c>
      <c r="E227" s="122" t="s">
        <v>676</v>
      </c>
      <c r="F227" s="125" t="s">
        <v>677</v>
      </c>
      <c r="G227" s="1422"/>
      <c r="H227" s="139" t="s">
        <v>125</v>
      </c>
      <c r="I227" s="133" t="s">
        <v>177</v>
      </c>
      <c r="J227" s="222" t="s">
        <v>125</v>
      </c>
      <c r="K227" s="5" t="s">
        <v>126</v>
      </c>
      <c r="L227" s="223" t="s">
        <v>125</v>
      </c>
      <c r="M227" s="259" t="s">
        <v>126</v>
      </c>
      <c r="N227" s="85">
        <v>0</v>
      </c>
      <c r="O227" s="225"/>
    </row>
    <row r="228" spans="1:15" s="4" customFormat="1" ht="81.75" customHeight="1" x14ac:dyDescent="0.25">
      <c r="A228" s="82">
        <v>222</v>
      </c>
      <c r="B228" s="133" t="s">
        <v>601</v>
      </c>
      <c r="C228" s="133" t="s">
        <v>634</v>
      </c>
      <c r="D228" s="133" t="s">
        <v>634</v>
      </c>
      <c r="E228" s="122" t="s">
        <v>678</v>
      </c>
      <c r="F228" s="125" t="s">
        <v>679</v>
      </c>
      <c r="G228" s="1405"/>
      <c r="H228" s="139" t="s">
        <v>125</v>
      </c>
      <c r="I228" s="133" t="s">
        <v>177</v>
      </c>
      <c r="J228" s="222" t="s">
        <v>125</v>
      </c>
      <c r="K228" s="5" t="s">
        <v>126</v>
      </c>
      <c r="L228" s="223" t="s">
        <v>125</v>
      </c>
      <c r="M228" s="259" t="s">
        <v>126</v>
      </c>
      <c r="N228" s="85">
        <v>0</v>
      </c>
      <c r="O228" s="225"/>
    </row>
    <row r="229" spans="1:15" s="4" customFormat="1" ht="81.75" customHeight="1" x14ac:dyDescent="0.25">
      <c r="A229" s="82">
        <v>223</v>
      </c>
      <c r="B229" s="133" t="s">
        <v>601</v>
      </c>
      <c r="C229" s="133" t="s">
        <v>644</v>
      </c>
      <c r="D229" s="133" t="s">
        <v>644</v>
      </c>
      <c r="E229" s="122">
        <v>70</v>
      </c>
      <c r="F229" s="125" t="s">
        <v>680</v>
      </c>
      <c r="G229" s="140" t="s">
        <v>125</v>
      </c>
      <c r="H229" s="139" t="s">
        <v>125</v>
      </c>
      <c r="I229" s="133" t="s">
        <v>321</v>
      </c>
      <c r="J229" s="222">
        <v>58</v>
      </c>
      <c r="K229" s="45"/>
      <c r="L229" s="283">
        <v>0</v>
      </c>
      <c r="M229" s="284">
        <v>0</v>
      </c>
      <c r="N229" s="85">
        <v>0</v>
      </c>
      <c r="O229" s="225"/>
    </row>
    <row r="230" spans="1:15" s="4" customFormat="1" ht="81.75" customHeight="1" x14ac:dyDescent="0.25">
      <c r="A230" s="82">
        <v>224</v>
      </c>
      <c r="B230" s="133" t="s">
        <v>601</v>
      </c>
      <c r="C230" s="133" t="s">
        <v>644</v>
      </c>
      <c r="D230" s="133" t="s">
        <v>644</v>
      </c>
      <c r="E230" s="122">
        <v>71</v>
      </c>
      <c r="F230" s="125" t="s">
        <v>681</v>
      </c>
      <c r="G230" s="140" t="s">
        <v>125</v>
      </c>
      <c r="H230" s="139" t="s">
        <v>125</v>
      </c>
      <c r="I230" s="133" t="s">
        <v>321</v>
      </c>
      <c r="J230" s="222">
        <v>59</v>
      </c>
      <c r="K230" s="48">
        <v>0</v>
      </c>
      <c r="L230" s="272">
        <v>198.66</v>
      </c>
      <c r="M230" s="324">
        <v>199</v>
      </c>
      <c r="N230" s="85">
        <v>0</v>
      </c>
      <c r="O230" s="225"/>
    </row>
    <row r="231" spans="1:15" s="4" customFormat="1" ht="56.25" customHeight="1" x14ac:dyDescent="0.25">
      <c r="A231" s="82">
        <v>225</v>
      </c>
      <c r="B231" s="133" t="s">
        <v>601</v>
      </c>
      <c r="C231" s="133" t="s">
        <v>682</v>
      </c>
      <c r="D231" s="133" t="s">
        <v>682</v>
      </c>
      <c r="E231" s="122">
        <v>72</v>
      </c>
      <c r="F231" s="125" t="s">
        <v>683</v>
      </c>
      <c r="G231" s="140" t="s">
        <v>125</v>
      </c>
      <c r="H231" s="139" t="s">
        <v>125</v>
      </c>
      <c r="I231" s="133" t="s">
        <v>124</v>
      </c>
      <c r="J231" s="141">
        <v>60</v>
      </c>
      <c r="K231" s="5" t="s">
        <v>126</v>
      </c>
      <c r="L231" s="222" t="s">
        <v>135</v>
      </c>
      <c r="M231" s="259" t="s">
        <v>129</v>
      </c>
      <c r="N231" s="85">
        <v>0</v>
      </c>
      <c r="O231" s="225"/>
    </row>
    <row r="232" spans="1:15" s="4" customFormat="1" ht="56.25" customHeight="1" x14ac:dyDescent="0.25">
      <c r="A232" s="82">
        <v>226</v>
      </c>
      <c r="B232" s="133" t="s">
        <v>601</v>
      </c>
      <c r="C232" s="133" t="s">
        <v>682</v>
      </c>
      <c r="D232" s="133" t="s">
        <v>603</v>
      </c>
      <c r="E232" s="122" t="s">
        <v>684</v>
      </c>
      <c r="F232" s="125" t="s">
        <v>685</v>
      </c>
      <c r="G232" s="140" t="s">
        <v>125</v>
      </c>
      <c r="H232" s="139" t="s">
        <v>125</v>
      </c>
      <c r="I232" s="133" t="s">
        <v>177</v>
      </c>
      <c r="J232" s="222" t="s">
        <v>686</v>
      </c>
      <c r="K232" s="5" t="s">
        <v>126</v>
      </c>
      <c r="L232" s="222" t="s">
        <v>129</v>
      </c>
      <c r="M232" s="259" t="s">
        <v>129</v>
      </c>
      <c r="N232" s="85">
        <v>0</v>
      </c>
      <c r="O232" s="225"/>
    </row>
    <row r="233" spans="1:15" s="4" customFormat="1" ht="56.25" customHeight="1" x14ac:dyDescent="0.25">
      <c r="A233" s="82">
        <v>227</v>
      </c>
      <c r="B233" s="133" t="s">
        <v>601</v>
      </c>
      <c r="C233" s="133" t="s">
        <v>682</v>
      </c>
      <c r="D233" s="133" t="s">
        <v>603</v>
      </c>
      <c r="E233" s="122" t="s">
        <v>687</v>
      </c>
      <c r="F233" s="125" t="s">
        <v>688</v>
      </c>
      <c r="G233" s="140" t="s">
        <v>125</v>
      </c>
      <c r="H233" s="139" t="s">
        <v>125</v>
      </c>
      <c r="I233" s="133" t="s">
        <v>177</v>
      </c>
      <c r="J233" s="222" t="s">
        <v>689</v>
      </c>
      <c r="K233" s="5" t="s">
        <v>126</v>
      </c>
      <c r="L233" s="222" t="s">
        <v>126</v>
      </c>
      <c r="M233" s="259" t="s">
        <v>126</v>
      </c>
      <c r="N233" s="85">
        <v>0</v>
      </c>
      <c r="O233" s="264"/>
    </row>
    <row r="234" spans="1:15" s="4" customFormat="1" ht="56.25" customHeight="1" x14ac:dyDescent="0.25">
      <c r="A234" s="82">
        <v>228</v>
      </c>
      <c r="B234" s="133" t="s">
        <v>601</v>
      </c>
      <c r="C234" s="133" t="s">
        <v>682</v>
      </c>
      <c r="D234" s="133" t="s">
        <v>603</v>
      </c>
      <c r="E234" s="122" t="s">
        <v>690</v>
      </c>
      <c r="F234" s="125" t="s">
        <v>575</v>
      </c>
      <c r="G234" s="140" t="s">
        <v>125</v>
      </c>
      <c r="H234" s="139" t="s">
        <v>125</v>
      </c>
      <c r="I234" s="133" t="s">
        <v>177</v>
      </c>
      <c r="J234" s="222" t="s">
        <v>691</v>
      </c>
      <c r="K234" s="5" t="s">
        <v>126</v>
      </c>
      <c r="L234" s="222" t="s">
        <v>126</v>
      </c>
      <c r="M234" s="259" t="s">
        <v>126</v>
      </c>
      <c r="N234" s="85">
        <v>0</v>
      </c>
      <c r="O234" s="225"/>
    </row>
    <row r="235" spans="1:15" s="4" customFormat="1" ht="56.25" customHeight="1" x14ac:dyDescent="0.25">
      <c r="A235" s="82">
        <v>229</v>
      </c>
      <c r="B235" s="133" t="s">
        <v>601</v>
      </c>
      <c r="C235" s="133" t="s">
        <v>692</v>
      </c>
      <c r="D235" s="133" t="s">
        <v>692</v>
      </c>
      <c r="E235" s="122">
        <v>73</v>
      </c>
      <c r="F235" s="125" t="s">
        <v>693</v>
      </c>
      <c r="G235" s="140" t="s">
        <v>125</v>
      </c>
      <c r="H235" s="139" t="s">
        <v>125</v>
      </c>
      <c r="I235" s="133" t="s">
        <v>135</v>
      </c>
      <c r="J235" s="222">
        <v>61</v>
      </c>
      <c r="K235" s="132" t="s">
        <v>135</v>
      </c>
      <c r="L235" s="222" t="s">
        <v>135</v>
      </c>
      <c r="M235" s="259" t="s">
        <v>135</v>
      </c>
      <c r="N235" s="85">
        <v>0</v>
      </c>
      <c r="O235" s="225"/>
    </row>
    <row r="236" spans="1:15" s="4" customFormat="1" ht="56.25" customHeight="1" x14ac:dyDescent="0.25">
      <c r="A236" s="82">
        <v>230</v>
      </c>
      <c r="B236" s="133" t="s">
        <v>601</v>
      </c>
      <c r="C236" s="133" t="s">
        <v>692</v>
      </c>
      <c r="D236" s="133" t="s">
        <v>692</v>
      </c>
      <c r="E236" s="122" t="s">
        <v>694</v>
      </c>
      <c r="F236" s="125" t="s">
        <v>695</v>
      </c>
      <c r="G236" s="140" t="s">
        <v>125</v>
      </c>
      <c r="H236" s="139" t="s">
        <v>125</v>
      </c>
      <c r="I236" s="133" t="s">
        <v>124</v>
      </c>
      <c r="J236" s="222" t="s">
        <v>580</v>
      </c>
      <c r="K236" s="5" t="s">
        <v>129</v>
      </c>
      <c r="L236" s="222" t="s">
        <v>129</v>
      </c>
      <c r="M236" s="259" t="s">
        <v>129</v>
      </c>
      <c r="N236" s="85">
        <v>0</v>
      </c>
      <c r="O236" s="225"/>
    </row>
    <row r="237" spans="1:15" s="4" customFormat="1" ht="56.25" customHeight="1" x14ac:dyDescent="0.25">
      <c r="A237" s="82">
        <v>231</v>
      </c>
      <c r="B237" s="133" t="s">
        <v>601</v>
      </c>
      <c r="C237" s="133" t="s">
        <v>692</v>
      </c>
      <c r="D237" s="133" t="s">
        <v>692</v>
      </c>
      <c r="E237" s="122" t="s">
        <v>696</v>
      </c>
      <c r="F237" s="125" t="s">
        <v>697</v>
      </c>
      <c r="G237" s="140" t="s">
        <v>125</v>
      </c>
      <c r="H237" s="139" t="s">
        <v>125</v>
      </c>
      <c r="I237" s="133" t="s">
        <v>124</v>
      </c>
      <c r="J237" s="222" t="s">
        <v>582</v>
      </c>
      <c r="K237" s="5" t="s">
        <v>126</v>
      </c>
      <c r="L237" s="222" t="s">
        <v>126</v>
      </c>
      <c r="M237" s="259" t="s">
        <v>126</v>
      </c>
      <c r="N237" s="85">
        <v>0</v>
      </c>
      <c r="O237" s="225"/>
    </row>
    <row r="238" spans="1:15" s="4" customFormat="1" ht="56.25" customHeight="1" x14ac:dyDescent="0.25">
      <c r="A238" s="82">
        <v>232</v>
      </c>
      <c r="B238" s="133" t="s">
        <v>601</v>
      </c>
      <c r="C238" s="133" t="s">
        <v>692</v>
      </c>
      <c r="D238" s="133" t="s">
        <v>692</v>
      </c>
      <c r="E238" s="122">
        <v>74</v>
      </c>
      <c r="F238" s="125" t="s">
        <v>698</v>
      </c>
      <c r="G238" s="140" t="s">
        <v>125</v>
      </c>
      <c r="H238" s="139" t="s">
        <v>125</v>
      </c>
      <c r="I238" s="133" t="s">
        <v>124</v>
      </c>
      <c r="J238" s="222">
        <v>62</v>
      </c>
      <c r="K238" s="5" t="s">
        <v>126</v>
      </c>
      <c r="L238" s="222" t="s">
        <v>129</v>
      </c>
      <c r="M238" s="259" t="s">
        <v>129</v>
      </c>
      <c r="N238" s="85">
        <v>0</v>
      </c>
      <c r="O238" s="225"/>
    </row>
    <row r="239" spans="1:15" s="4" customFormat="1" ht="56.25" customHeight="1" x14ac:dyDescent="0.25">
      <c r="A239" s="82">
        <v>233</v>
      </c>
      <c r="B239" s="133" t="s">
        <v>601</v>
      </c>
      <c r="C239" s="133" t="s">
        <v>692</v>
      </c>
      <c r="D239" s="133" t="s">
        <v>692</v>
      </c>
      <c r="E239" s="122" t="s">
        <v>699</v>
      </c>
      <c r="F239" s="125" t="s">
        <v>700</v>
      </c>
      <c r="G239" s="140" t="s">
        <v>125</v>
      </c>
      <c r="H239" s="139" t="s">
        <v>125</v>
      </c>
      <c r="I239" s="133" t="s">
        <v>124</v>
      </c>
      <c r="J239" s="154" t="s">
        <v>125</v>
      </c>
      <c r="K239" s="5"/>
      <c r="L239" s="154"/>
      <c r="M239" s="259" t="s">
        <v>129</v>
      </c>
      <c r="N239" s="85">
        <v>0</v>
      </c>
      <c r="O239" s="225"/>
    </row>
    <row r="240" spans="1:15" s="4" customFormat="1" ht="56.25" customHeight="1" x14ac:dyDescent="0.25">
      <c r="A240" s="82">
        <v>234</v>
      </c>
      <c r="B240" s="133" t="s">
        <v>601</v>
      </c>
      <c r="C240" s="133" t="s">
        <v>692</v>
      </c>
      <c r="D240" s="133" t="s">
        <v>692</v>
      </c>
      <c r="E240" s="122" t="s">
        <v>701</v>
      </c>
      <c r="F240" s="125" t="s">
        <v>702</v>
      </c>
      <c r="G240" s="140" t="s">
        <v>125</v>
      </c>
      <c r="H240" s="139"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9"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9"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9" t="s">
        <v>125</v>
      </c>
      <c r="I243" s="133" t="s">
        <v>124</v>
      </c>
      <c r="J243" s="154" t="s">
        <v>125</v>
      </c>
      <c r="K243" s="58"/>
      <c r="L243" s="223"/>
      <c r="M243" s="259" t="s">
        <v>129</v>
      </c>
      <c r="N243" s="85">
        <v>0</v>
      </c>
      <c r="O243" s="225" t="s">
        <v>1125</v>
      </c>
    </row>
    <row r="244" spans="1:15" s="4" customFormat="1" ht="81.75" customHeight="1" x14ac:dyDescent="0.25">
      <c r="A244" s="82">
        <v>238</v>
      </c>
      <c r="B244" s="133" t="s">
        <v>601</v>
      </c>
      <c r="C244" s="133" t="s">
        <v>664</v>
      </c>
      <c r="D244" s="133" t="s">
        <v>295</v>
      </c>
      <c r="E244" s="122">
        <v>75</v>
      </c>
      <c r="F244" s="125" t="s">
        <v>710</v>
      </c>
      <c r="G244" s="140" t="s">
        <v>125</v>
      </c>
      <c r="H244" s="139" t="s">
        <v>125</v>
      </c>
      <c r="I244" s="133" t="s">
        <v>124</v>
      </c>
      <c r="J244" s="222" t="s">
        <v>125</v>
      </c>
      <c r="K244" s="5" t="s">
        <v>129</v>
      </c>
      <c r="L244" s="223"/>
      <c r="M244" s="259" t="s">
        <v>129</v>
      </c>
      <c r="N244" s="85">
        <v>0</v>
      </c>
      <c r="O244" s="225"/>
    </row>
    <row r="245" spans="1:15" s="4" customFormat="1" ht="81.75" customHeight="1" x14ac:dyDescent="0.25">
      <c r="A245" s="82">
        <v>239</v>
      </c>
      <c r="B245" s="133" t="s">
        <v>601</v>
      </c>
      <c r="C245" s="133" t="s">
        <v>664</v>
      </c>
      <c r="D245" s="133" t="s">
        <v>712</v>
      </c>
      <c r="E245" s="122">
        <v>76</v>
      </c>
      <c r="F245" s="125" t="s">
        <v>713</v>
      </c>
      <c r="G245" s="1422">
        <v>46</v>
      </c>
      <c r="H245" s="139">
        <v>0.1</v>
      </c>
      <c r="I245" s="133" t="s">
        <v>177</v>
      </c>
      <c r="J245" s="222" t="s">
        <v>125</v>
      </c>
      <c r="K245" s="5" t="s">
        <v>129</v>
      </c>
      <c r="L245" s="223" t="s">
        <v>125</v>
      </c>
      <c r="M245" s="322" t="s">
        <v>129</v>
      </c>
      <c r="N245" s="226">
        <v>0.1</v>
      </c>
      <c r="O245" s="225"/>
    </row>
    <row r="246" spans="1:15" s="4" customFormat="1" ht="81.75" customHeight="1" x14ac:dyDescent="0.25">
      <c r="A246" s="82">
        <v>240</v>
      </c>
      <c r="B246" s="133" t="s">
        <v>601</v>
      </c>
      <c r="C246" s="133" t="s">
        <v>664</v>
      </c>
      <c r="D246" s="133" t="s">
        <v>712</v>
      </c>
      <c r="E246" s="122" t="s">
        <v>714</v>
      </c>
      <c r="F246" s="125" t="s">
        <v>715</v>
      </c>
      <c r="G246" s="1422"/>
      <c r="H246" s="139" t="s">
        <v>125</v>
      </c>
      <c r="I246" s="133" t="s">
        <v>177</v>
      </c>
      <c r="J246" s="222" t="s">
        <v>125</v>
      </c>
      <c r="K246" s="5" t="s">
        <v>126</v>
      </c>
      <c r="L246" s="223" t="s">
        <v>125</v>
      </c>
      <c r="M246" s="322" t="s">
        <v>126</v>
      </c>
      <c r="N246" s="85">
        <v>0</v>
      </c>
      <c r="O246" s="225"/>
    </row>
    <row r="247" spans="1:15" s="4" customFormat="1" ht="81.75" customHeight="1" x14ac:dyDescent="0.25">
      <c r="A247" s="82">
        <v>241</v>
      </c>
      <c r="B247" s="133" t="s">
        <v>601</v>
      </c>
      <c r="C247" s="133" t="s">
        <v>664</v>
      </c>
      <c r="D247" s="133" t="s">
        <v>712</v>
      </c>
      <c r="E247" s="122" t="s">
        <v>716</v>
      </c>
      <c r="F247" s="125" t="s">
        <v>717</v>
      </c>
      <c r="G247" s="1422"/>
      <c r="H247" s="139" t="s">
        <v>125</v>
      </c>
      <c r="I247" s="133" t="s">
        <v>177</v>
      </c>
      <c r="J247" s="222" t="s">
        <v>125</v>
      </c>
      <c r="K247" s="5" t="s">
        <v>129</v>
      </c>
      <c r="L247" s="223" t="s">
        <v>125</v>
      </c>
      <c r="M247" s="322" t="s">
        <v>129</v>
      </c>
      <c r="N247" s="85">
        <v>0</v>
      </c>
      <c r="O247" s="225"/>
    </row>
    <row r="248" spans="1:15" s="4" customFormat="1" ht="81.75" customHeight="1" x14ac:dyDescent="0.25">
      <c r="A248" s="82">
        <v>242</v>
      </c>
      <c r="B248" s="133" t="s">
        <v>601</v>
      </c>
      <c r="C248" s="133" t="s">
        <v>664</v>
      </c>
      <c r="D248" s="133" t="s">
        <v>712</v>
      </c>
      <c r="E248" s="122" t="s">
        <v>718</v>
      </c>
      <c r="F248" s="125" t="s">
        <v>719</v>
      </c>
      <c r="G248" s="1422"/>
      <c r="H248" s="139" t="s">
        <v>125</v>
      </c>
      <c r="I248" s="133" t="s">
        <v>177</v>
      </c>
      <c r="J248" s="222" t="s">
        <v>125</v>
      </c>
      <c r="K248" s="5" t="s">
        <v>126</v>
      </c>
      <c r="L248" s="223" t="s">
        <v>125</v>
      </c>
      <c r="M248" s="322" t="s">
        <v>126</v>
      </c>
      <c r="N248" s="85">
        <v>0</v>
      </c>
      <c r="O248" s="225"/>
    </row>
    <row r="249" spans="1:15" s="4" customFormat="1" ht="81.75" customHeight="1" x14ac:dyDescent="0.25">
      <c r="A249" s="82">
        <v>243</v>
      </c>
      <c r="B249" s="133" t="s">
        <v>601</v>
      </c>
      <c r="C249" s="133" t="s">
        <v>664</v>
      </c>
      <c r="D249" s="133" t="s">
        <v>712</v>
      </c>
      <c r="E249" s="122" t="s">
        <v>720</v>
      </c>
      <c r="F249" s="125" t="s">
        <v>721</v>
      </c>
      <c r="G249" s="1405"/>
      <c r="H249" s="139" t="s">
        <v>125</v>
      </c>
      <c r="I249" s="133" t="s">
        <v>177</v>
      </c>
      <c r="J249" s="222" t="s">
        <v>125</v>
      </c>
      <c r="K249" s="5" t="s">
        <v>126</v>
      </c>
      <c r="L249" s="223" t="s">
        <v>125</v>
      </c>
      <c r="M249" s="322" t="s">
        <v>126</v>
      </c>
      <c r="N249" s="85">
        <v>0</v>
      </c>
      <c r="O249" s="225"/>
    </row>
    <row r="250" spans="1:15" s="4" customFormat="1" ht="81.75" customHeight="1" x14ac:dyDescent="0.25">
      <c r="A250" s="82">
        <v>244</v>
      </c>
      <c r="B250" s="133" t="s">
        <v>601</v>
      </c>
      <c r="C250" s="133" t="s">
        <v>664</v>
      </c>
      <c r="D250" s="133" t="s">
        <v>712</v>
      </c>
      <c r="E250" s="122">
        <v>77</v>
      </c>
      <c r="F250" s="125" t="s">
        <v>722</v>
      </c>
      <c r="G250" s="1422">
        <v>47</v>
      </c>
      <c r="H250" s="139">
        <v>0.25</v>
      </c>
      <c r="I250" s="133" t="s">
        <v>177</v>
      </c>
      <c r="J250" s="141">
        <v>63</v>
      </c>
      <c r="K250" s="5" t="s">
        <v>126</v>
      </c>
      <c r="L250" s="222" t="s">
        <v>126</v>
      </c>
      <c r="M250" s="322" t="s">
        <v>126</v>
      </c>
      <c r="N250" s="226">
        <v>0</v>
      </c>
      <c r="O250" s="225"/>
    </row>
    <row r="251" spans="1:15" s="4" customFormat="1" ht="81.75" customHeight="1" x14ac:dyDescent="0.25">
      <c r="A251" s="82">
        <v>245</v>
      </c>
      <c r="B251" s="133" t="s">
        <v>601</v>
      </c>
      <c r="C251" s="133" t="s">
        <v>664</v>
      </c>
      <c r="D251" s="133" t="s">
        <v>712</v>
      </c>
      <c r="E251" s="122" t="s">
        <v>723</v>
      </c>
      <c r="F251" s="125" t="s">
        <v>724</v>
      </c>
      <c r="G251" s="1422"/>
      <c r="H251" s="139" t="s">
        <v>125</v>
      </c>
      <c r="I251" s="133" t="s">
        <v>177</v>
      </c>
      <c r="J251" s="222" t="s">
        <v>609</v>
      </c>
      <c r="K251" s="5" t="s">
        <v>126</v>
      </c>
      <c r="L251" s="222" t="s">
        <v>407</v>
      </c>
      <c r="M251" s="322" t="s">
        <v>407</v>
      </c>
      <c r="N251" s="85">
        <v>0</v>
      </c>
      <c r="O251" s="225"/>
    </row>
    <row r="252" spans="1:15" s="4" customFormat="1" ht="81.75" customHeight="1" x14ac:dyDescent="0.25">
      <c r="A252" s="82">
        <v>246</v>
      </c>
      <c r="B252" s="133" t="s">
        <v>601</v>
      </c>
      <c r="C252" s="133" t="s">
        <v>664</v>
      </c>
      <c r="D252" s="133" t="s">
        <v>712</v>
      </c>
      <c r="E252" s="122" t="s">
        <v>725</v>
      </c>
      <c r="F252" s="125" t="s">
        <v>726</v>
      </c>
      <c r="G252" s="1422"/>
      <c r="H252" s="139" t="s">
        <v>125</v>
      </c>
      <c r="I252" s="133" t="s">
        <v>177</v>
      </c>
      <c r="J252" s="222" t="s">
        <v>727</v>
      </c>
      <c r="K252" s="5" t="s">
        <v>126</v>
      </c>
      <c r="L252" s="222" t="s">
        <v>407</v>
      </c>
      <c r="M252" s="322" t="s">
        <v>407</v>
      </c>
      <c r="N252" s="85">
        <v>0</v>
      </c>
      <c r="O252" s="225"/>
    </row>
    <row r="253" spans="1:15" s="4" customFormat="1" ht="81.75" customHeight="1" x14ac:dyDescent="0.25">
      <c r="A253" s="82">
        <v>247</v>
      </c>
      <c r="B253" s="133" t="s">
        <v>601</v>
      </c>
      <c r="C253" s="133" t="s">
        <v>664</v>
      </c>
      <c r="D253" s="133" t="s">
        <v>712</v>
      </c>
      <c r="E253" s="122" t="s">
        <v>728</v>
      </c>
      <c r="F253" s="125" t="s">
        <v>729</v>
      </c>
      <c r="G253" s="1422"/>
      <c r="H253" s="139" t="s">
        <v>125</v>
      </c>
      <c r="I253" s="133" t="s">
        <v>177</v>
      </c>
      <c r="J253" s="222" t="s">
        <v>730</v>
      </c>
      <c r="K253" s="5" t="s">
        <v>126</v>
      </c>
      <c r="L253" s="222" t="s">
        <v>407</v>
      </c>
      <c r="M253" s="322" t="s">
        <v>407</v>
      </c>
      <c r="N253" s="85">
        <v>0</v>
      </c>
      <c r="O253" s="225"/>
    </row>
    <row r="254" spans="1:15" s="4" customFormat="1" ht="81.75" customHeight="1" x14ac:dyDescent="0.25">
      <c r="A254" s="82">
        <v>248</v>
      </c>
      <c r="B254" s="133" t="s">
        <v>601</v>
      </c>
      <c r="C254" s="133" t="s">
        <v>664</v>
      </c>
      <c r="D254" s="133" t="s">
        <v>712</v>
      </c>
      <c r="E254" s="122" t="s">
        <v>731</v>
      </c>
      <c r="F254" s="125" t="s">
        <v>732</v>
      </c>
      <c r="G254" s="1405"/>
      <c r="H254" s="139" t="s">
        <v>125</v>
      </c>
      <c r="I254" s="133" t="s">
        <v>177</v>
      </c>
      <c r="J254" s="222" t="s">
        <v>733</v>
      </c>
      <c r="K254" s="5" t="s">
        <v>126</v>
      </c>
      <c r="L254" s="222" t="s">
        <v>407</v>
      </c>
      <c r="M254" s="322" t="s">
        <v>407</v>
      </c>
      <c r="N254" s="85">
        <v>0</v>
      </c>
      <c r="O254" s="225"/>
    </row>
    <row r="255" spans="1:15" s="4" customFormat="1" ht="81.75" customHeight="1" x14ac:dyDescent="0.25">
      <c r="A255" s="82">
        <v>249</v>
      </c>
      <c r="B255" s="133" t="s">
        <v>601</v>
      </c>
      <c r="C255" s="133" t="s">
        <v>664</v>
      </c>
      <c r="D255" s="133" t="s">
        <v>712</v>
      </c>
      <c r="E255" s="122">
        <v>78</v>
      </c>
      <c r="F255" s="125" t="s">
        <v>734</v>
      </c>
      <c r="G255" s="140">
        <v>48</v>
      </c>
      <c r="H255" s="139">
        <v>0.1</v>
      </c>
      <c r="I255" s="133" t="s">
        <v>177</v>
      </c>
      <c r="J255" s="141">
        <v>64</v>
      </c>
      <c r="K255" s="5" t="s">
        <v>126</v>
      </c>
      <c r="L255" s="222" t="s">
        <v>407</v>
      </c>
      <c r="M255" s="322" t="s">
        <v>407</v>
      </c>
      <c r="N255" s="226">
        <v>0</v>
      </c>
      <c r="O255" s="225"/>
    </row>
    <row r="256" spans="1:15" s="4" customFormat="1" ht="152.25" customHeight="1" x14ac:dyDescent="0.25">
      <c r="A256" s="82">
        <v>250</v>
      </c>
      <c r="B256" s="133" t="s">
        <v>735</v>
      </c>
      <c r="C256" s="133" t="s">
        <v>736</v>
      </c>
      <c r="D256" s="133" t="s">
        <v>736</v>
      </c>
      <c r="E256" s="122">
        <v>79</v>
      </c>
      <c r="F256" s="125" t="s">
        <v>737</v>
      </c>
      <c r="G256" s="140">
        <v>49</v>
      </c>
      <c r="H256" s="139">
        <v>0.1</v>
      </c>
      <c r="I256" s="133" t="s">
        <v>124</v>
      </c>
      <c r="J256" s="141">
        <v>65</v>
      </c>
      <c r="K256" s="5" t="s">
        <v>126</v>
      </c>
      <c r="L256" s="222" t="s">
        <v>129</v>
      </c>
      <c r="M256" s="259" t="s">
        <v>129</v>
      </c>
      <c r="N256" s="226">
        <v>0.1</v>
      </c>
      <c r="O256" s="225" t="s">
        <v>1126</v>
      </c>
    </row>
    <row r="257" spans="1:15" s="4" customFormat="1" ht="81.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126</v>
      </c>
      <c r="L257" s="222" t="s">
        <v>129</v>
      </c>
      <c r="M257" s="259" t="s">
        <v>129</v>
      </c>
      <c r="N257" s="226">
        <v>0.1</v>
      </c>
      <c r="O257" s="225" t="s">
        <v>1127</v>
      </c>
    </row>
    <row r="258" spans="1:15" s="4" customFormat="1" ht="81.75" customHeight="1" x14ac:dyDescent="0.25">
      <c r="A258" s="82">
        <v>252</v>
      </c>
      <c r="B258" s="133" t="s">
        <v>735</v>
      </c>
      <c r="C258" s="133" t="s">
        <v>736</v>
      </c>
      <c r="D258" s="133" t="s">
        <v>736</v>
      </c>
      <c r="E258" s="122">
        <v>80</v>
      </c>
      <c r="F258" s="125" t="s">
        <v>741</v>
      </c>
      <c r="G258" s="140">
        <v>51</v>
      </c>
      <c r="H258" s="139">
        <v>0.2</v>
      </c>
      <c r="I258" s="133" t="s">
        <v>742</v>
      </c>
      <c r="J258" s="141">
        <v>66</v>
      </c>
      <c r="K258" s="65">
        <v>0</v>
      </c>
      <c r="L258" s="325">
        <v>0</v>
      </c>
      <c r="M258" s="326">
        <v>0</v>
      </c>
      <c r="N258" s="256">
        <v>0</v>
      </c>
      <c r="O258" s="225" t="s">
        <v>964</v>
      </c>
    </row>
    <row r="259" spans="1:15" s="4" customFormat="1" ht="81.75" customHeight="1" x14ac:dyDescent="0.25">
      <c r="A259" s="82">
        <v>253</v>
      </c>
      <c r="B259" s="133" t="s">
        <v>735</v>
      </c>
      <c r="C259" s="133" t="s">
        <v>736</v>
      </c>
      <c r="D259" s="133" t="s">
        <v>736</v>
      </c>
      <c r="E259" s="122">
        <v>81</v>
      </c>
      <c r="F259" s="125" t="s">
        <v>745</v>
      </c>
      <c r="G259" s="140" t="s">
        <v>125</v>
      </c>
      <c r="H259" s="139" t="s">
        <v>125</v>
      </c>
      <c r="I259" s="133" t="s">
        <v>321</v>
      </c>
      <c r="J259" s="141">
        <v>67</v>
      </c>
      <c r="K259" s="45"/>
      <c r="L259" s="272">
        <v>690</v>
      </c>
      <c r="M259" s="313">
        <v>690</v>
      </c>
      <c r="N259" s="85">
        <v>0</v>
      </c>
      <c r="O259" s="225"/>
    </row>
    <row r="260" spans="1:15" s="4" customFormat="1" ht="81.75" customHeight="1" x14ac:dyDescent="0.25">
      <c r="A260" s="82">
        <v>254</v>
      </c>
      <c r="B260" s="133" t="s">
        <v>735</v>
      </c>
      <c r="C260" s="133" t="s">
        <v>736</v>
      </c>
      <c r="D260" s="133" t="s">
        <v>736</v>
      </c>
      <c r="E260" s="122">
        <v>82</v>
      </c>
      <c r="F260" s="125" t="s">
        <v>747</v>
      </c>
      <c r="G260" s="140" t="s">
        <v>125</v>
      </c>
      <c r="H260" s="139" t="s">
        <v>125</v>
      </c>
      <c r="I260" s="133" t="s">
        <v>321</v>
      </c>
      <c r="J260" s="141">
        <v>68</v>
      </c>
      <c r="K260" s="45">
        <v>630</v>
      </c>
      <c r="L260" s="272">
        <v>630</v>
      </c>
      <c r="M260" s="313">
        <v>630</v>
      </c>
      <c r="N260" s="85">
        <v>0</v>
      </c>
      <c r="O260" s="225"/>
    </row>
    <row r="261" spans="1:15" s="4" customFormat="1" ht="81.75" customHeight="1" x14ac:dyDescent="0.25">
      <c r="A261" s="82">
        <v>255</v>
      </c>
      <c r="B261" s="133" t="s">
        <v>735</v>
      </c>
      <c r="C261" s="133" t="s">
        <v>748</v>
      </c>
      <c r="D261" s="133" t="s">
        <v>748</v>
      </c>
      <c r="E261" s="122">
        <v>83</v>
      </c>
      <c r="F261" s="125" t="s">
        <v>749</v>
      </c>
      <c r="G261" s="140" t="s">
        <v>125</v>
      </c>
      <c r="H261" s="139" t="s">
        <v>125</v>
      </c>
      <c r="I261" s="133" t="s">
        <v>135</v>
      </c>
      <c r="J261" s="141">
        <v>69</v>
      </c>
      <c r="K261" s="59" t="s">
        <v>135</v>
      </c>
      <c r="L261" s="222" t="s">
        <v>135</v>
      </c>
      <c r="M261" s="259" t="s">
        <v>135</v>
      </c>
      <c r="N261" s="85">
        <v>0</v>
      </c>
      <c r="O261" s="225"/>
    </row>
    <row r="262" spans="1:15" s="4" customFormat="1" ht="81.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126</v>
      </c>
      <c r="L262" s="222" t="s">
        <v>129</v>
      </c>
      <c r="M262" s="259" t="s">
        <v>129</v>
      </c>
      <c r="N262" s="1535">
        <v>0.3</v>
      </c>
      <c r="O262" s="225"/>
    </row>
    <row r="263" spans="1:15" s="4" customFormat="1" ht="81.75" customHeight="1" x14ac:dyDescent="0.25">
      <c r="A263" s="82">
        <v>257</v>
      </c>
      <c r="B263" s="133" t="s">
        <v>735</v>
      </c>
      <c r="C263" s="133" t="s">
        <v>748</v>
      </c>
      <c r="D263" s="133" t="s">
        <v>748</v>
      </c>
      <c r="E263" s="122" t="s">
        <v>754</v>
      </c>
      <c r="F263" s="125" t="s">
        <v>755</v>
      </c>
      <c r="G263" s="1405"/>
      <c r="H263" s="1407"/>
      <c r="I263" s="133" t="s">
        <v>124</v>
      </c>
      <c r="J263" s="222" t="s">
        <v>676</v>
      </c>
      <c r="K263" s="5" t="s">
        <v>126</v>
      </c>
      <c r="L263" s="222" t="s">
        <v>126</v>
      </c>
      <c r="M263" s="259" t="s">
        <v>126</v>
      </c>
      <c r="N263" s="1536"/>
      <c r="O263" s="225"/>
    </row>
    <row r="264" spans="1:15" s="4" customFormat="1" ht="81.75" customHeight="1" x14ac:dyDescent="0.25">
      <c r="A264" s="82">
        <v>258</v>
      </c>
      <c r="B264" s="133" t="s">
        <v>735</v>
      </c>
      <c r="C264" s="133" t="s">
        <v>756</v>
      </c>
      <c r="D264" s="133" t="s">
        <v>756</v>
      </c>
      <c r="E264" s="122">
        <v>84</v>
      </c>
      <c r="F264" s="125" t="s">
        <v>757</v>
      </c>
      <c r="G264" s="1422">
        <v>53</v>
      </c>
      <c r="H264" s="1539">
        <v>0.3</v>
      </c>
      <c r="I264" s="133" t="s">
        <v>124</v>
      </c>
      <c r="J264" s="141">
        <v>70</v>
      </c>
      <c r="K264" s="5" t="s">
        <v>126</v>
      </c>
      <c r="L264" s="222" t="s">
        <v>126</v>
      </c>
      <c r="M264" s="259" t="s">
        <v>126</v>
      </c>
      <c r="N264" s="1535">
        <v>0.3</v>
      </c>
      <c r="O264" s="225"/>
    </row>
    <row r="265" spans="1:15" s="4" customFormat="1" ht="81.75" customHeight="1" x14ac:dyDescent="0.25">
      <c r="A265" s="82">
        <v>259</v>
      </c>
      <c r="B265" s="133" t="s">
        <v>735</v>
      </c>
      <c r="C265" s="133" t="s">
        <v>756</v>
      </c>
      <c r="D265" s="133" t="s">
        <v>756</v>
      </c>
      <c r="E265" s="122">
        <v>85</v>
      </c>
      <c r="F265" s="125" t="s">
        <v>758</v>
      </c>
      <c r="G265" s="1405"/>
      <c r="H265" s="1407"/>
      <c r="I265" s="133" t="s">
        <v>124</v>
      </c>
      <c r="J265" s="141">
        <v>71</v>
      </c>
      <c r="K265" s="5" t="s">
        <v>126</v>
      </c>
      <c r="L265" s="222" t="s">
        <v>129</v>
      </c>
      <c r="M265" s="259" t="s">
        <v>129</v>
      </c>
      <c r="N265" s="1536"/>
      <c r="O265" s="225" t="s">
        <v>1128</v>
      </c>
    </row>
  </sheetData>
  <sheetProtection formatCells="0" formatColumns="0" formatRows="0" insertColumns="0" insertHyperlinks="0"/>
  <mergeCells count="36">
    <mergeCell ref="G264:G265"/>
    <mergeCell ref="H7:H8"/>
    <mergeCell ref="N7:N8"/>
    <mergeCell ref="N11:N12"/>
    <mergeCell ref="N262:N263"/>
    <mergeCell ref="H264:H265"/>
    <mergeCell ref="N264:N265"/>
    <mergeCell ref="H262:H263"/>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8">
    <dataValidation type="list" allowBlank="1" showInputMessage="1" showErrorMessage="1" sqref="N258" xr:uid="{00000000-0002-0000-0700-000000000000}">
      <formula1>"0%,20%"</formula1>
    </dataValidation>
    <dataValidation type="list" allowBlank="1" showInputMessage="1" showErrorMessage="1" sqref="N131" xr:uid="{00000000-0002-0000-0700-000001000000}">
      <formula1>"0%,30%"</formula1>
    </dataValidation>
    <dataValidation type="list" allowBlank="1" showInputMessage="1" showErrorMessage="1" sqref="N100" xr:uid="{00000000-0002-0000-0700-000002000000}">
      <formula1>"0%,20%,39%,50%"</formula1>
    </dataValidation>
    <dataValidation type="whole" allowBlank="1" showInputMessage="1" showErrorMessage="1" sqref="L231 L185:M185 L235:M235 M197 L261:M261 L114:M114 K145 K20 K116 K102 K60:K61 K74:K81 K258:K260 K68 K130:K134 K156 K229 K43 L130:M130" xr:uid="{00000000-0002-0000-0700-000003000000}">
      <formula1>0</formula1>
      <formula2>10000000</formula2>
    </dataValidation>
    <dataValidation type="list" allowBlank="1" showInputMessage="1" showErrorMessage="1" sqref="K135:K138 K114:M114 K147:K149 K140 K223 K143 K244:K249 K218:K221 K163:K166 K152:K155 K157:K160 K251:K255 K198:K211 K226:K228 K232:K234 K45:K56 K196 K214:K216 K94:K101 K169:K176 K103:K112 L94:M97" xr:uid="{00000000-0002-0000-0700-000004000000}">
      <formula1>"SI,NO,NO APLICA"</formula1>
    </dataValidation>
    <dataValidation type="list" allowBlank="1" showInputMessage="1" showErrorMessage="1" sqref="I129 L184:M184 L167:M167 K150:M150 L236:L238 K69:M69 K144:M144 L45:M55 L152:L155 K35:K37 K57:M57 M18:M19 L163:M163 K65:M65 K129:M129 K21:M21 K262:M265 M217 K256:M257 M23:M24 M236:M244 M14 M231 K161:M161 K87:M92 K18:K19 K23:K33 K66 K39:K41 K71:K73 K250 K151 K177:K184 K231 K7:K9 K167:K168 K11:K16 K63 K59 K217 K213 K224:K225 K236:K242 K186:M194 M16 M11:M12 L223:M224 M7:M9" xr:uid="{00000000-0002-0000-0700-000005000000}">
      <formula1>"SI,NO"</formula1>
    </dataValidation>
    <dataValidation type="list" allowBlank="1" showInputMessage="1" showErrorMessage="1" sqref="L98:M98 M159:M160 L103:M113 M100:M101 L101 L135:M139" xr:uid="{00000000-0002-0000-0700-000006000000}">
      <formula1>"SI,NO,NO APLICA,VACIO"</formula1>
    </dataValidation>
    <dataValidation type="list" allowBlank="1" showInputMessage="1" showErrorMessage="1" sqref="L36:L37 L181:M183 L63:M63 L232:M234 L250:L255 M121:M128 M198:M211 M59 L141:M142 M73 M66 L166 L99:M99 L213:M216 M195:M196 M25:M33 L147:M149 M71 M35:M37 L160 M218:M221 L157:M158 M152:M156 L169 M169:M177 L178:M179 M39:M41 M245:M255 L39:L42 M226:M228 M140 M164:M166 M143 M180" xr:uid="{00000000-0002-0000-0700-000007000000}">
      <formula1>"SI,NO,VACIO"</formula1>
    </dataValidation>
  </dataValidations>
  <hyperlinks>
    <hyperlink ref="O35" r:id="rId1" display="https://secretariageneral.gov.co/sites/default/files/instrumentos_gestion_informacion/pgd_v5_2021-2021.pdf" xr:uid="{00000000-0004-0000-0700-000000000000}"/>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8000000}">
          <x14:formula1>
            <xm:f>'C:\Users\mahernandezv\Downloads\[1004HerramientaSDesarrolloEconomico.xlsx]Listas'!#REF!</xm:f>
          </x14:formula1>
          <xm:sqref>F2 F3:K5</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tabColor theme="0"/>
  </sheetPr>
  <dimension ref="A1:P276"/>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15.5703125" style="11" customWidth="1"/>
    <col min="3" max="3" width="15.5703125"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9.5703125" style="2" customWidth="1"/>
    <col min="11" max="11" width="16.140625" style="10" customWidth="1"/>
    <col min="12" max="12" width="14.140625" style="3" customWidth="1"/>
    <col min="13" max="13" width="18" style="11" customWidth="1"/>
    <col min="14" max="14" width="15.85546875" style="11" customWidth="1"/>
    <col min="15" max="15" width="43.2851562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4160</v>
      </c>
      <c r="G2" s="1544"/>
      <c r="H2" s="1544"/>
      <c r="I2" s="1544"/>
      <c r="J2" s="1544"/>
      <c r="K2" s="1544"/>
      <c r="L2" s="1543"/>
      <c r="M2" s="1543"/>
      <c r="N2" s="1543"/>
      <c r="O2" s="1543"/>
    </row>
    <row r="3" spans="1:15" s="24" customFormat="1" ht="18.75" customHeight="1" x14ac:dyDescent="0.25">
      <c r="A3" s="1541" t="s">
        <v>101</v>
      </c>
      <c r="B3" s="1541"/>
      <c r="C3" s="1541"/>
      <c r="D3" s="1541"/>
      <c r="E3" s="1541"/>
      <c r="F3" s="1544">
        <v>1040</v>
      </c>
      <c r="G3" s="1544"/>
      <c r="H3" s="1544"/>
      <c r="I3" s="1544"/>
      <c r="J3" s="1544"/>
      <c r="K3" s="1544"/>
      <c r="L3" s="1543"/>
      <c r="M3" s="1543"/>
      <c r="N3" s="1543"/>
      <c r="O3" s="1543"/>
    </row>
    <row r="4" spans="1:15" s="24" customFormat="1" ht="18.75" customHeight="1" x14ac:dyDescent="0.25">
      <c r="A4" s="1541" t="s">
        <v>102</v>
      </c>
      <c r="B4" s="1541"/>
      <c r="C4" s="1541"/>
      <c r="D4" s="1541"/>
      <c r="E4" s="1541"/>
      <c r="F4" s="1544" t="s">
        <v>43</v>
      </c>
      <c r="G4" s="1544"/>
      <c r="H4" s="1544"/>
      <c r="I4" s="1544"/>
      <c r="J4" s="1544"/>
      <c r="K4" s="1544"/>
      <c r="L4" s="1543"/>
      <c r="M4" s="1543"/>
      <c r="N4" s="1543"/>
      <c r="O4" s="1543"/>
    </row>
    <row r="5" spans="1:15" s="24" customFormat="1" ht="18.75" customHeight="1" x14ac:dyDescent="0.25">
      <c r="A5" s="1541" t="s">
        <v>103</v>
      </c>
      <c r="B5" s="1541"/>
      <c r="C5" s="1541"/>
      <c r="D5" s="1541"/>
      <c r="E5" s="1541"/>
      <c r="F5" s="1544" t="s">
        <v>953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132" t="s">
        <v>129</v>
      </c>
      <c r="L7" s="223" t="s">
        <v>125</v>
      </c>
      <c r="M7" s="306" t="s">
        <v>129</v>
      </c>
      <c r="N7" s="1537">
        <v>0.4</v>
      </c>
      <c r="O7" s="225" t="s">
        <v>4161</v>
      </c>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306" t="s">
        <v>129</v>
      </c>
      <c r="N8" s="1538"/>
      <c r="O8" s="225" t="s">
        <v>4162</v>
      </c>
    </row>
    <row r="9" spans="1:15" s="4" customFormat="1" ht="63.75" x14ac:dyDescent="0.25">
      <c r="A9" s="82">
        <v>3</v>
      </c>
      <c r="B9" s="133" t="s">
        <v>120</v>
      </c>
      <c r="C9" s="133" t="s">
        <v>121</v>
      </c>
      <c r="D9" s="133" t="s">
        <v>122</v>
      </c>
      <c r="E9" s="122">
        <v>3</v>
      </c>
      <c r="F9" s="125" t="s">
        <v>131</v>
      </c>
      <c r="G9" s="1422">
        <v>2</v>
      </c>
      <c r="H9" s="138" t="s">
        <v>125</v>
      </c>
      <c r="I9" s="133" t="s">
        <v>124</v>
      </c>
      <c r="J9" s="222" t="s">
        <v>125</v>
      </c>
      <c r="K9" s="132" t="s">
        <v>129</v>
      </c>
      <c r="L9" s="223" t="s">
        <v>125</v>
      </c>
      <c r="M9" s="306" t="s">
        <v>126</v>
      </c>
      <c r="N9" s="85">
        <v>0</v>
      </c>
      <c r="O9" s="585" t="s">
        <v>4163</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126</v>
      </c>
      <c r="L11" s="223" t="s">
        <v>125</v>
      </c>
      <c r="M11" s="306" t="s">
        <v>126</v>
      </c>
      <c r="N11" s="1535">
        <v>0</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129</v>
      </c>
      <c r="L12" s="223" t="s">
        <v>125</v>
      </c>
      <c r="M12" s="306" t="s">
        <v>126</v>
      </c>
      <c r="N12" s="1536"/>
      <c r="O12" s="225" t="s">
        <v>4164</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306"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129</v>
      </c>
      <c r="L14" s="223" t="s">
        <v>125</v>
      </c>
      <c r="M14" s="306"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306"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306"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306"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306"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1</v>
      </c>
      <c r="L20" s="223" t="s">
        <v>125</v>
      </c>
      <c r="M20" s="664">
        <v>1</v>
      </c>
      <c r="N20" s="226">
        <v>0.15</v>
      </c>
      <c r="O20" s="225" t="s">
        <v>4165</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126</v>
      </c>
      <c r="L21" s="204" t="s">
        <v>126</v>
      </c>
      <c r="M21" s="306" t="s">
        <v>126</v>
      </c>
      <c r="N21" s="226">
        <v>0</v>
      </c>
      <c r="O21" s="225"/>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434</v>
      </c>
      <c r="L22" s="223" t="s">
        <v>125</v>
      </c>
      <c r="M22" s="306" t="s">
        <v>407</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132" t="s">
        <v>129</v>
      </c>
      <c r="L23" s="223" t="s">
        <v>125</v>
      </c>
      <c r="M23" s="306" t="s">
        <v>129</v>
      </c>
      <c r="N23" s="85">
        <v>0</v>
      </c>
      <c r="O23" s="225"/>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306" t="s">
        <v>126</v>
      </c>
      <c r="N24" s="85">
        <v>0</v>
      </c>
      <c r="O24" s="225" t="s">
        <v>4166</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48" t="s">
        <v>434</v>
      </c>
      <c r="L25" s="223" t="s">
        <v>125</v>
      </c>
      <c r="M25" s="306" t="s">
        <v>407</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48" t="s">
        <v>434</v>
      </c>
      <c r="L26" s="223" t="s">
        <v>125</v>
      </c>
      <c r="M26" s="306" t="s">
        <v>407</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48" t="s">
        <v>434</v>
      </c>
      <c r="L27" s="223" t="s">
        <v>125</v>
      </c>
      <c r="M27" s="306" t="s">
        <v>407</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48" t="s">
        <v>434</v>
      </c>
      <c r="L28" s="223" t="s">
        <v>125</v>
      </c>
      <c r="M28" s="306" t="s">
        <v>407</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48" t="s">
        <v>434</v>
      </c>
      <c r="L29" s="223" t="s">
        <v>125</v>
      </c>
      <c r="M29" s="306" t="s">
        <v>407</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48" t="s">
        <v>434</v>
      </c>
      <c r="L30" s="223" t="s">
        <v>125</v>
      </c>
      <c r="M30" s="306" t="s">
        <v>407</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48" t="s">
        <v>434</v>
      </c>
      <c r="L31" s="223" t="s">
        <v>125</v>
      </c>
      <c r="M31" s="306" t="s">
        <v>407</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48" t="s">
        <v>434</v>
      </c>
      <c r="L32" s="223" t="s">
        <v>125</v>
      </c>
      <c r="M32" s="306" t="s">
        <v>129</v>
      </c>
      <c r="N32" s="85">
        <v>0</v>
      </c>
      <c r="O32" s="225" t="s">
        <v>4167</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48" t="s">
        <v>434</v>
      </c>
      <c r="L33" s="223" t="s">
        <v>125</v>
      </c>
      <c r="M33" s="306" t="s">
        <v>129</v>
      </c>
      <c r="N33" s="85">
        <v>0</v>
      </c>
      <c r="O33" s="225" t="s">
        <v>4168</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434</v>
      </c>
      <c r="L34" s="223" t="s">
        <v>125</v>
      </c>
      <c r="M34" s="665" t="s">
        <v>4169</v>
      </c>
      <c r="N34" s="85">
        <v>0</v>
      </c>
      <c r="O34" s="225" t="s">
        <v>4170</v>
      </c>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48" t="s">
        <v>434</v>
      </c>
      <c r="L35" s="223" t="s">
        <v>125</v>
      </c>
      <c r="M35" s="306" t="s">
        <v>129</v>
      </c>
      <c r="N35" s="85">
        <v>0</v>
      </c>
      <c r="O35" s="225" t="s">
        <v>4171</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48" t="s">
        <v>434</v>
      </c>
      <c r="L36" s="204" t="s">
        <v>407</v>
      </c>
      <c r="M36" s="306" t="s">
        <v>407</v>
      </c>
      <c r="N36" s="226">
        <v>0</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48" t="s">
        <v>434</v>
      </c>
      <c r="L37" s="204" t="s">
        <v>407</v>
      </c>
      <c r="M37" s="306" t="s">
        <v>407</v>
      </c>
      <c r="N37" s="232">
        <v>0</v>
      </c>
      <c r="O37" s="225"/>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204" t="s">
        <v>135</v>
      </c>
      <c r="M38" s="133" t="s">
        <v>135</v>
      </c>
      <c r="N38" s="226">
        <v>0</v>
      </c>
      <c r="O38" s="225"/>
    </row>
    <row r="39" spans="1:15" s="4" customFormat="1" ht="63.75" x14ac:dyDescent="0.25">
      <c r="A39" s="82">
        <v>33</v>
      </c>
      <c r="B39" s="133" t="s">
        <v>120</v>
      </c>
      <c r="C39" s="133" t="s">
        <v>161</v>
      </c>
      <c r="D39" s="133" t="s">
        <v>149</v>
      </c>
      <c r="E39" s="122" t="s">
        <v>212</v>
      </c>
      <c r="F39" s="125" t="s">
        <v>213</v>
      </c>
      <c r="G39" s="1422">
        <v>7</v>
      </c>
      <c r="H39" s="138" t="s">
        <v>125</v>
      </c>
      <c r="I39" s="133" t="s">
        <v>177</v>
      </c>
      <c r="J39" s="222" t="s">
        <v>142</v>
      </c>
      <c r="K39" s="48" t="s">
        <v>434</v>
      </c>
      <c r="L39" s="204" t="s">
        <v>407</v>
      </c>
      <c r="M39" s="306" t="s">
        <v>407</v>
      </c>
      <c r="N39" s="85">
        <v>0</v>
      </c>
      <c r="O39" s="225" t="s">
        <v>4172</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48" t="s">
        <v>434</v>
      </c>
      <c r="L40" s="204" t="s">
        <v>407</v>
      </c>
      <c r="M40" s="306" t="s">
        <v>407</v>
      </c>
      <c r="N40" s="85">
        <v>0</v>
      </c>
      <c r="O40" s="225" t="s">
        <v>4173</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48" t="s">
        <v>434</v>
      </c>
      <c r="L41" s="204" t="s">
        <v>407</v>
      </c>
      <c r="M41" s="306" t="s">
        <v>407</v>
      </c>
      <c r="N41" s="85">
        <v>0</v>
      </c>
      <c r="O41" s="225" t="s">
        <v>4174</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8" t="s">
        <v>434</v>
      </c>
      <c r="L42" s="204" t="s">
        <v>407</v>
      </c>
      <c r="M42" s="306" t="s">
        <v>407</v>
      </c>
      <c r="N42" s="85">
        <v>0</v>
      </c>
      <c r="O42" s="225"/>
    </row>
    <row r="43" spans="1:15" s="4" customFormat="1" ht="76.5" x14ac:dyDescent="0.25">
      <c r="A43" s="82">
        <v>37</v>
      </c>
      <c r="B43" s="133" t="s">
        <v>120</v>
      </c>
      <c r="C43" s="133" t="s">
        <v>161</v>
      </c>
      <c r="D43" s="133" t="s">
        <v>149</v>
      </c>
      <c r="E43" s="122">
        <v>11</v>
      </c>
      <c r="F43" s="125" t="s">
        <v>226</v>
      </c>
      <c r="G43" s="1422">
        <v>8</v>
      </c>
      <c r="H43" s="139">
        <v>0.3</v>
      </c>
      <c r="I43" s="133" t="s">
        <v>159</v>
      </c>
      <c r="J43" s="222">
        <v>5</v>
      </c>
      <c r="K43" s="48">
        <v>13</v>
      </c>
      <c r="L43" s="411">
        <v>59</v>
      </c>
      <c r="M43" s="664">
        <v>59</v>
      </c>
      <c r="N43" s="236">
        <v>0.3</v>
      </c>
      <c r="O43" s="225" t="s">
        <v>4175</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369" t="s">
        <v>135</v>
      </c>
      <c r="M44" s="10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48" t="s">
        <v>129</v>
      </c>
      <c r="L45" s="369" t="s">
        <v>129</v>
      </c>
      <c r="M45" s="665"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48" t="s">
        <v>129</v>
      </c>
      <c r="L46" s="369" t="s">
        <v>129</v>
      </c>
      <c r="M46" s="665"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48" t="s">
        <v>126</v>
      </c>
      <c r="L47" s="369" t="s">
        <v>129</v>
      </c>
      <c r="M47" s="665"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48" t="s">
        <v>129</v>
      </c>
      <c r="L48" s="369" t="s">
        <v>129</v>
      </c>
      <c r="M48" s="665"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48" t="s">
        <v>129</v>
      </c>
      <c r="L49" s="369" t="s">
        <v>129</v>
      </c>
      <c r="M49" s="665"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48" t="s">
        <v>126</v>
      </c>
      <c r="L50" s="369" t="s">
        <v>129</v>
      </c>
      <c r="M50" s="665"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48" t="s">
        <v>129</v>
      </c>
      <c r="L51" s="369" t="s">
        <v>126</v>
      </c>
      <c r="M51" s="665"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48" t="s">
        <v>129</v>
      </c>
      <c r="L52" s="369" t="s">
        <v>129</v>
      </c>
      <c r="M52" s="665"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48" t="s">
        <v>129</v>
      </c>
      <c r="L53" s="369" t="s">
        <v>129</v>
      </c>
      <c r="M53" s="665"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48" t="s">
        <v>129</v>
      </c>
      <c r="L54" s="369" t="s">
        <v>129</v>
      </c>
      <c r="M54" s="665"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48" t="s">
        <v>126</v>
      </c>
      <c r="L55" s="369" t="s">
        <v>129</v>
      </c>
      <c r="M55" s="665"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4176</v>
      </c>
      <c r="M56" s="665" t="s">
        <v>4176</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2" t="s">
        <v>129</v>
      </c>
      <c r="L57" s="306" t="s">
        <v>129</v>
      </c>
      <c r="M57" s="306" t="s">
        <v>129</v>
      </c>
      <c r="N57" s="236">
        <v>0.1</v>
      </c>
      <c r="O57" s="225"/>
    </row>
    <row r="58" spans="1:15" s="4" customFormat="1" ht="76.5" x14ac:dyDescent="0.25">
      <c r="A58" s="82">
        <v>52</v>
      </c>
      <c r="B58" s="133" t="s">
        <v>120</v>
      </c>
      <c r="C58" s="133" t="s">
        <v>268</v>
      </c>
      <c r="D58" s="133" t="s">
        <v>149</v>
      </c>
      <c r="E58" s="122" t="s">
        <v>271</v>
      </c>
      <c r="F58" s="125" t="s">
        <v>272</v>
      </c>
      <c r="G58" s="140" t="s">
        <v>125</v>
      </c>
      <c r="H58" s="138" t="s">
        <v>125</v>
      </c>
      <c r="I58" s="133" t="s">
        <v>166</v>
      </c>
      <c r="J58" s="222" t="s">
        <v>125</v>
      </c>
      <c r="K58" s="666" t="s">
        <v>4177</v>
      </c>
      <c r="L58" s="223" t="s">
        <v>125</v>
      </c>
      <c r="M58" s="667" t="s">
        <v>4177</v>
      </c>
      <c r="N58" s="85">
        <v>0</v>
      </c>
      <c r="O58" s="666" t="s">
        <v>4177</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2" t="s">
        <v>129</v>
      </c>
      <c r="L59" s="223" t="s">
        <v>125</v>
      </c>
      <c r="M59" s="306"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0.25</v>
      </c>
      <c r="L60" s="239">
        <v>0.25</v>
      </c>
      <c r="M60" s="668">
        <v>0.25</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0.23599999999999999</v>
      </c>
      <c r="L61" s="239">
        <v>0.19</v>
      </c>
      <c r="M61" s="668">
        <v>0.19</v>
      </c>
      <c r="N61" s="239">
        <v>0.3</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4178</v>
      </c>
      <c r="L62" s="223" t="s">
        <v>125</v>
      </c>
      <c r="M62" s="665" t="s">
        <v>4178</v>
      </c>
      <c r="N62" s="85">
        <v>0</v>
      </c>
      <c r="O62" s="225"/>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2" t="s">
        <v>129</v>
      </c>
      <c r="L63" s="204" t="s">
        <v>129</v>
      </c>
      <c r="M63" s="306" t="s">
        <v>129</v>
      </c>
      <c r="N63" s="236">
        <v>0.3</v>
      </c>
      <c r="O63" s="225"/>
    </row>
    <row r="64" spans="1:15" s="4" customFormat="1" ht="76.5" x14ac:dyDescent="0.25">
      <c r="A64" s="82">
        <v>58</v>
      </c>
      <c r="B64" s="133" t="s">
        <v>120</v>
      </c>
      <c r="C64" s="133" t="s">
        <v>268</v>
      </c>
      <c r="D64" s="133" t="s">
        <v>149</v>
      </c>
      <c r="E64" s="122" t="s">
        <v>289</v>
      </c>
      <c r="F64" s="125" t="s">
        <v>290</v>
      </c>
      <c r="G64" s="140" t="s">
        <v>125</v>
      </c>
      <c r="H64" s="138" t="s">
        <v>125</v>
      </c>
      <c r="I64" s="133" t="s">
        <v>166</v>
      </c>
      <c r="J64" s="222" t="s">
        <v>125</v>
      </c>
      <c r="K64" s="48" t="s">
        <v>4179</v>
      </c>
      <c r="L64" s="223" t="s">
        <v>125</v>
      </c>
      <c r="M64" s="665" t="s">
        <v>4180</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204" t="s">
        <v>129</v>
      </c>
      <c r="M65" s="306"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306" t="s">
        <v>129</v>
      </c>
      <c r="N66" s="236">
        <v>0.05</v>
      </c>
      <c r="O66" s="22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8">
        <v>27</v>
      </c>
      <c r="L67" s="411">
        <v>21</v>
      </c>
      <c r="M67" s="664">
        <v>21</v>
      </c>
      <c r="N67" s="85">
        <v>0</v>
      </c>
      <c r="O67" s="225" t="s">
        <v>4181</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16</v>
      </c>
      <c r="L68" s="411">
        <v>13</v>
      </c>
      <c r="M68" s="664">
        <v>13</v>
      </c>
      <c r="N68" s="236">
        <v>0.52619047619047621</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204" t="s">
        <v>129</v>
      </c>
      <c r="M69" s="306" t="s">
        <v>129</v>
      </c>
      <c r="N69" s="236">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4182</v>
      </c>
      <c r="L70" s="223" t="s">
        <v>125</v>
      </c>
      <c r="M70" s="39" t="s">
        <v>4182</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306"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4183</v>
      </c>
      <c r="L72" s="223" t="s">
        <v>125</v>
      </c>
      <c r="M72" s="665" t="s">
        <v>4183</v>
      </c>
      <c r="N72" s="85">
        <v>0</v>
      </c>
      <c r="O72" s="225" t="s">
        <v>4184</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306"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8">
        <v>7</v>
      </c>
      <c r="L74" s="411">
        <v>8</v>
      </c>
      <c r="M74" s="664">
        <v>8</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8">
        <v>1</v>
      </c>
      <c r="L75" s="411">
        <v>1</v>
      </c>
      <c r="M75" s="664">
        <v>1</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1440.25</v>
      </c>
      <c r="L76" s="411">
        <v>421.75</v>
      </c>
      <c r="M76" s="669">
        <v>1260</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98997</v>
      </c>
      <c r="L77" s="411">
        <v>3664</v>
      </c>
      <c r="M77" s="664">
        <v>87956</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0</v>
      </c>
      <c r="L78" s="415">
        <v>0</v>
      </c>
      <c r="M78" s="669">
        <v>0</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8">
        <v>3329.75</v>
      </c>
      <c r="L79" s="411">
        <v>410.13</v>
      </c>
      <c r="M79" s="670">
        <v>410.13</v>
      </c>
      <c r="N79" s="85">
        <v>0</v>
      </c>
      <c r="O79" s="671">
        <v>410.13</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106865</v>
      </c>
      <c r="L80" s="411">
        <v>10285</v>
      </c>
      <c r="M80" s="664">
        <v>10285</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v>0</v>
      </c>
      <c r="L81" s="411">
        <v>0</v>
      </c>
      <c r="M81" s="669">
        <v>0</v>
      </c>
      <c r="N81" s="85">
        <v>0</v>
      </c>
      <c r="O81" s="225"/>
    </row>
    <row r="82" spans="1:15" s="4" customFormat="1" ht="51" x14ac:dyDescent="0.25">
      <c r="A82" s="82">
        <v>76</v>
      </c>
      <c r="B82" s="133" t="s">
        <v>293</v>
      </c>
      <c r="C82" s="133" t="s">
        <v>304</v>
      </c>
      <c r="D82" s="133" t="s">
        <v>339</v>
      </c>
      <c r="E82" s="122">
        <v>29</v>
      </c>
      <c r="F82" s="125" t="s">
        <v>340</v>
      </c>
      <c r="G82" s="140" t="s">
        <v>125</v>
      </c>
      <c r="H82" s="138" t="s">
        <v>125</v>
      </c>
      <c r="I82" s="133" t="s">
        <v>166</v>
      </c>
      <c r="J82" s="222">
        <v>20</v>
      </c>
      <c r="K82" s="48" t="s">
        <v>4185</v>
      </c>
      <c r="L82" s="369" t="s">
        <v>4185</v>
      </c>
      <c r="M82" s="665" t="s">
        <v>4185</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0.4</v>
      </c>
      <c r="L83" s="374">
        <v>0.31</v>
      </c>
      <c r="M83" s="672">
        <v>0.31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369" t="s">
        <v>349</v>
      </c>
      <c r="M84" s="665" t="s">
        <v>349</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53">
        <v>0.2</v>
      </c>
      <c r="L85" s="374">
        <v>0.38</v>
      </c>
      <c r="M85" s="673">
        <v>0.38</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374"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48" t="s">
        <v>129</v>
      </c>
      <c r="L87" s="418" t="s">
        <v>129</v>
      </c>
      <c r="M87" s="493"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48" t="s">
        <v>126</v>
      </c>
      <c r="L88" s="418" t="s">
        <v>126</v>
      </c>
      <c r="M88" s="493"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48" t="s">
        <v>129</v>
      </c>
      <c r="L89" s="418" t="s">
        <v>129</v>
      </c>
      <c r="M89" s="493" t="s">
        <v>129</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48" t="s">
        <v>126</v>
      </c>
      <c r="L90" s="418" t="s">
        <v>126</v>
      </c>
      <c r="M90" s="493"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48" t="s">
        <v>126</v>
      </c>
      <c r="L91" s="418" t="s">
        <v>126</v>
      </c>
      <c r="M91" s="493"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48" t="s">
        <v>126</v>
      </c>
      <c r="L92" s="418" t="s">
        <v>126</v>
      </c>
      <c r="M92" s="493"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204" t="s">
        <v>135</v>
      </c>
      <c r="M93" s="306"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48" t="s">
        <v>126</v>
      </c>
      <c r="L94" s="418" t="s">
        <v>126</v>
      </c>
      <c r="M94" s="38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48" t="s">
        <v>129</v>
      </c>
      <c r="L95" s="418" t="s">
        <v>129</v>
      </c>
      <c r="M95" s="385" t="s">
        <v>129</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48" t="s">
        <v>129</v>
      </c>
      <c r="L96" s="418" t="s">
        <v>129</v>
      </c>
      <c r="M96" s="493" t="s">
        <v>129</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48" t="s">
        <v>126</v>
      </c>
      <c r="L97" s="418" t="s">
        <v>126</v>
      </c>
      <c r="M97" s="38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418" t="s">
        <v>129</v>
      </c>
      <c r="M98" s="38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204" t="s">
        <v>129</v>
      </c>
      <c r="M99" s="133"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126</v>
      </c>
      <c r="L100" s="223" t="s">
        <v>129</v>
      </c>
      <c r="M100" s="493" t="s">
        <v>129</v>
      </c>
      <c r="N100" s="480">
        <v>0.39</v>
      </c>
      <c r="O100" s="225" t="s">
        <v>4186</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129</v>
      </c>
      <c r="L101" s="418" t="s">
        <v>129</v>
      </c>
      <c r="M101" s="385"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374" t="s">
        <v>135</v>
      </c>
      <c r="M102" s="306"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418" t="s">
        <v>126</v>
      </c>
      <c r="M103" s="493"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418" t="s">
        <v>126</v>
      </c>
      <c r="M104" s="493"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418" t="s">
        <v>126</v>
      </c>
      <c r="M105" s="493"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418" t="s">
        <v>126</v>
      </c>
      <c r="M106" s="493"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418" t="s">
        <v>126</v>
      </c>
      <c r="M107" s="493"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418" t="s">
        <v>126</v>
      </c>
      <c r="M108" s="493"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418" t="s">
        <v>126</v>
      </c>
      <c r="M109" s="493"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418" t="s">
        <v>126</v>
      </c>
      <c r="M110" s="493"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418" t="s">
        <v>126</v>
      </c>
      <c r="M111" s="493"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418" t="s">
        <v>126</v>
      </c>
      <c r="M112" s="493"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418" t="s">
        <v>126</v>
      </c>
      <c r="M113" s="493"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132" t="s">
        <v>126</v>
      </c>
      <c r="L114" s="377" t="s">
        <v>126</v>
      </c>
      <c r="M114" s="493"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132"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369">
        <v>8</v>
      </c>
      <c r="M116" s="108">
        <v>8</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369" t="s">
        <v>407</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369" t="s">
        <v>407</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369" t="s">
        <v>407</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77"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369" t="s">
        <v>407</v>
      </c>
      <c r="M121" s="38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369" t="s">
        <v>407</v>
      </c>
      <c r="M122" s="38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369" t="s">
        <v>407</v>
      </c>
      <c r="M123" s="38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369" t="s">
        <v>407</v>
      </c>
      <c r="M124" s="38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369" t="s">
        <v>407</v>
      </c>
      <c r="M125" s="38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369" t="s">
        <v>407</v>
      </c>
      <c r="M126" s="38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69" t="s">
        <v>407</v>
      </c>
      <c r="M127" s="38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69" t="s">
        <v>407</v>
      </c>
      <c r="M128" s="38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419" t="s">
        <v>129</v>
      </c>
      <c r="M129" s="127" t="s">
        <v>129</v>
      </c>
      <c r="N129" s="250">
        <v>0.1</v>
      </c>
      <c r="O129" s="251"/>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16</v>
      </c>
      <c r="L130" s="420">
        <v>13</v>
      </c>
      <c r="M130" s="674">
        <v>13</v>
      </c>
      <c r="N130" s="255">
        <v>0.37142857142857144</v>
      </c>
      <c r="O130" s="251"/>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0</v>
      </c>
      <c r="L131" s="411">
        <v>410.13</v>
      </c>
      <c r="M131" s="670">
        <v>410.13</v>
      </c>
      <c r="N131" s="256">
        <v>0.3</v>
      </c>
      <c r="O131" s="225" t="s">
        <v>4187</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10241</v>
      </c>
      <c r="L132" s="411">
        <v>10285</v>
      </c>
      <c r="M132" s="664">
        <v>10285</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0</v>
      </c>
      <c r="L133" s="416">
        <v>0</v>
      </c>
      <c r="M133" s="645">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126</v>
      </c>
      <c r="L134" s="377" t="s">
        <v>135</v>
      </c>
      <c r="M134" s="133" t="s">
        <v>434</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132" t="s">
        <v>126</v>
      </c>
      <c r="L135" s="204" t="s">
        <v>126</v>
      </c>
      <c r="M135" s="133" t="s">
        <v>434</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132" t="s">
        <v>126</v>
      </c>
      <c r="L136" s="204" t="s">
        <v>126</v>
      </c>
      <c r="M136" s="133" t="s">
        <v>434</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132" t="s">
        <v>126</v>
      </c>
      <c r="L137" s="204" t="s">
        <v>126</v>
      </c>
      <c r="M137" s="133" t="s">
        <v>434</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132" t="s">
        <v>126</v>
      </c>
      <c r="L138" s="204" t="s">
        <v>126</v>
      </c>
      <c r="M138" s="133" t="s">
        <v>434</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204" t="s">
        <v>126</v>
      </c>
      <c r="M139" s="133" t="s">
        <v>434</v>
      </c>
      <c r="N139" s="85">
        <v>0</v>
      </c>
      <c r="O139" s="225"/>
    </row>
    <row r="140" spans="1:16" s="4" customFormat="1" ht="38.25" x14ac:dyDescent="0.25">
      <c r="A140" s="82">
        <v>134</v>
      </c>
      <c r="B140" s="133" t="s">
        <v>293</v>
      </c>
      <c r="C140" s="133" t="s">
        <v>464</v>
      </c>
      <c r="D140" s="133" t="s">
        <v>473</v>
      </c>
      <c r="E140" s="122" t="s">
        <v>485</v>
      </c>
      <c r="F140" s="125" t="s">
        <v>486</v>
      </c>
      <c r="G140" s="140" t="s">
        <v>125</v>
      </c>
      <c r="H140" s="138" t="s">
        <v>125</v>
      </c>
      <c r="I140" s="133" t="s">
        <v>177</v>
      </c>
      <c r="J140" s="222" t="s">
        <v>125</v>
      </c>
      <c r="K140" s="132" t="s">
        <v>434</v>
      </c>
      <c r="L140" s="223" t="s">
        <v>125</v>
      </c>
      <c r="M140" s="133" t="s">
        <v>434</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132" t="s">
        <v>434</v>
      </c>
      <c r="L141" s="418" t="s">
        <v>407</v>
      </c>
      <c r="M141" s="133" t="s">
        <v>434</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132" t="s">
        <v>434</v>
      </c>
      <c r="L142" s="418" t="s">
        <v>407</v>
      </c>
      <c r="M142" s="133" t="s">
        <v>434</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133"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418" t="s">
        <v>129</v>
      </c>
      <c r="M144" s="385"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1</v>
      </c>
      <c r="L145" s="421">
        <v>1</v>
      </c>
      <c r="M145" s="481">
        <v>1</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377" t="s">
        <v>135</v>
      </c>
      <c r="M146" s="38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377" t="s">
        <v>129</v>
      </c>
      <c r="M147" s="38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132" t="s">
        <v>129</v>
      </c>
      <c r="L148" s="377" t="s">
        <v>129</v>
      </c>
      <c r="M148" s="387" t="s">
        <v>129</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129</v>
      </c>
      <c r="L149" s="377" t="s">
        <v>129</v>
      </c>
      <c r="M149" s="387" t="s">
        <v>129</v>
      </c>
      <c r="N149" s="85">
        <v>0</v>
      </c>
      <c r="O149" s="225" t="s">
        <v>4188</v>
      </c>
    </row>
    <row r="150" spans="1:15" s="4" customFormat="1" ht="102" x14ac:dyDescent="0.25">
      <c r="A150" s="82">
        <v>144</v>
      </c>
      <c r="B150" s="133" t="s">
        <v>293</v>
      </c>
      <c r="C150" s="133" t="s">
        <v>508</v>
      </c>
      <c r="D150" s="133" t="s">
        <v>295</v>
      </c>
      <c r="E150" s="122">
        <v>45</v>
      </c>
      <c r="F150" s="125" t="s">
        <v>509</v>
      </c>
      <c r="G150" s="140">
        <v>24</v>
      </c>
      <c r="H150" s="139">
        <v>0.1</v>
      </c>
      <c r="I150" s="133" t="s">
        <v>124</v>
      </c>
      <c r="J150" s="222">
        <v>38</v>
      </c>
      <c r="K150" s="132" t="s">
        <v>126</v>
      </c>
      <c r="L150" s="418" t="s">
        <v>126</v>
      </c>
      <c r="M150" s="385" t="s">
        <v>126</v>
      </c>
      <c r="N150" s="226">
        <v>0</v>
      </c>
      <c r="O150" s="225" t="s">
        <v>4189</v>
      </c>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434</v>
      </c>
      <c r="L151" s="223" t="s">
        <v>125</v>
      </c>
      <c r="M151" s="387" t="s">
        <v>407</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434</v>
      </c>
      <c r="L152" s="377" t="s">
        <v>407</v>
      </c>
      <c r="M152" s="38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434</v>
      </c>
      <c r="L153" s="377" t="s">
        <v>407</v>
      </c>
      <c r="M153" s="387" t="s">
        <v>407</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434</v>
      </c>
      <c r="L154" s="377" t="s">
        <v>407</v>
      </c>
      <c r="M154" s="387" t="s">
        <v>407</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434</v>
      </c>
      <c r="L155" s="377" t="s">
        <v>407</v>
      </c>
      <c r="M155" s="387" t="s">
        <v>407</v>
      </c>
      <c r="N155" s="226">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434</v>
      </c>
      <c r="L156" s="377" t="s">
        <v>135</v>
      </c>
      <c r="M156" s="387" t="s">
        <v>407</v>
      </c>
      <c r="N156" s="226">
        <v>0</v>
      </c>
      <c r="O156" s="225"/>
    </row>
    <row r="157" spans="1:15" s="4" customFormat="1" ht="38.25" x14ac:dyDescent="0.25">
      <c r="A157" s="82">
        <v>151</v>
      </c>
      <c r="B157" s="133" t="s">
        <v>293</v>
      </c>
      <c r="C157" s="133" t="s">
        <v>508</v>
      </c>
      <c r="D157" s="133" t="s">
        <v>515</v>
      </c>
      <c r="E157" s="122" t="s">
        <v>521</v>
      </c>
      <c r="F157" s="125" t="s">
        <v>522</v>
      </c>
      <c r="G157" s="1422"/>
      <c r="H157" s="138" t="s">
        <v>125</v>
      </c>
      <c r="I157" s="133" t="s">
        <v>177</v>
      </c>
      <c r="J157" s="222" t="s">
        <v>495</v>
      </c>
      <c r="K157" s="132" t="s">
        <v>434</v>
      </c>
      <c r="L157" s="377" t="s">
        <v>407</v>
      </c>
      <c r="M157" s="387" t="s">
        <v>407</v>
      </c>
      <c r="N157" s="85">
        <v>0</v>
      </c>
      <c r="O157" s="225"/>
    </row>
    <row r="158" spans="1:15" s="4" customFormat="1" ht="38.25" x14ac:dyDescent="0.25">
      <c r="A158" s="82">
        <v>152</v>
      </c>
      <c r="B158" s="133" t="s">
        <v>293</v>
      </c>
      <c r="C158" s="133" t="s">
        <v>508</v>
      </c>
      <c r="D158" s="133" t="s">
        <v>515</v>
      </c>
      <c r="E158" s="122" t="s">
        <v>523</v>
      </c>
      <c r="F158" s="125" t="s">
        <v>524</v>
      </c>
      <c r="G158" s="1422"/>
      <c r="H158" s="138" t="s">
        <v>125</v>
      </c>
      <c r="I158" s="133" t="s">
        <v>177</v>
      </c>
      <c r="J158" s="222" t="s">
        <v>525</v>
      </c>
      <c r="K158" s="132" t="s">
        <v>434</v>
      </c>
      <c r="L158" s="377" t="s">
        <v>407</v>
      </c>
      <c r="M158" s="387"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132" t="s">
        <v>434</v>
      </c>
      <c r="L159" s="377" t="s">
        <v>407</v>
      </c>
      <c r="M159" s="387"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132" t="s">
        <v>434</v>
      </c>
      <c r="L160" s="377" t="s">
        <v>407</v>
      </c>
      <c r="M160" s="387"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129</v>
      </c>
      <c r="L161" s="418" t="s">
        <v>129</v>
      </c>
      <c r="M161" s="385" t="s">
        <v>129</v>
      </c>
      <c r="N161" s="226">
        <v>0.1</v>
      </c>
      <c r="O161" s="225"/>
    </row>
    <row r="162" spans="1:15" s="4" customFormat="1" ht="51" x14ac:dyDescent="0.25">
      <c r="A162" s="82">
        <v>156</v>
      </c>
      <c r="B162" s="133" t="s">
        <v>293</v>
      </c>
      <c r="C162" s="133" t="s">
        <v>532</v>
      </c>
      <c r="D162" s="133" t="s">
        <v>295</v>
      </c>
      <c r="E162" s="122" t="s">
        <v>535</v>
      </c>
      <c r="F162" s="125" t="s">
        <v>536</v>
      </c>
      <c r="G162" s="140" t="s">
        <v>125</v>
      </c>
      <c r="H162" s="138" t="s">
        <v>125</v>
      </c>
      <c r="I162" s="133" t="s">
        <v>166</v>
      </c>
      <c r="J162" s="222" t="s">
        <v>125</v>
      </c>
      <c r="K162" s="132" t="s">
        <v>4190</v>
      </c>
      <c r="L162" s="223" t="s">
        <v>125</v>
      </c>
      <c r="M162" s="132" t="s">
        <v>4190</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418" t="s">
        <v>129</v>
      </c>
      <c r="M163" s="385" t="s">
        <v>129</v>
      </c>
      <c r="N163" s="85">
        <v>0</v>
      </c>
      <c r="O163" s="225"/>
    </row>
    <row r="164" spans="1:15" s="4" customFormat="1" ht="51"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387" t="s">
        <v>129</v>
      </c>
      <c r="N164" s="226">
        <v>0.1</v>
      </c>
      <c r="O164" s="225" t="s">
        <v>4191</v>
      </c>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129</v>
      </c>
      <c r="L165" s="223" t="s">
        <v>125</v>
      </c>
      <c r="M165" s="38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129</v>
      </c>
      <c r="L166" s="377" t="s">
        <v>129</v>
      </c>
      <c r="M166" s="387" t="s">
        <v>129</v>
      </c>
      <c r="N166" s="226">
        <v>0.1</v>
      </c>
      <c r="O166" s="225"/>
    </row>
    <row r="167" spans="1:15" s="4" customFormat="1" ht="102" x14ac:dyDescent="0.25">
      <c r="A167" s="82">
        <v>161</v>
      </c>
      <c r="B167" s="133" t="s">
        <v>293</v>
      </c>
      <c r="C167" s="133" t="s">
        <v>542</v>
      </c>
      <c r="D167" s="133" t="s">
        <v>295</v>
      </c>
      <c r="E167" s="122">
        <v>55</v>
      </c>
      <c r="F167" s="125" t="s">
        <v>543</v>
      </c>
      <c r="G167" s="140">
        <v>34</v>
      </c>
      <c r="H167" s="139">
        <v>0.1</v>
      </c>
      <c r="I167" s="133" t="s">
        <v>124</v>
      </c>
      <c r="J167" s="141">
        <v>47</v>
      </c>
      <c r="K167" s="132" t="s">
        <v>126</v>
      </c>
      <c r="L167" s="418" t="s">
        <v>126</v>
      </c>
      <c r="M167" s="385" t="s">
        <v>126</v>
      </c>
      <c r="N167" s="226">
        <v>0</v>
      </c>
      <c r="O167" s="225" t="s">
        <v>4192</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23" t="s">
        <v>125</v>
      </c>
      <c r="M168" s="387" t="s">
        <v>407</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434</v>
      </c>
      <c r="L169" s="377" t="s">
        <v>407</v>
      </c>
      <c r="M169" s="387" t="s">
        <v>407</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434</v>
      </c>
      <c r="L170" s="223" t="s">
        <v>125</v>
      </c>
      <c r="M170" s="387"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434</v>
      </c>
      <c r="L171" s="223" t="s">
        <v>125</v>
      </c>
      <c r="M171" s="387"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434</v>
      </c>
      <c r="L172" s="223" t="s">
        <v>125</v>
      </c>
      <c r="M172" s="387"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434</v>
      </c>
      <c r="L173" s="223" t="s">
        <v>125</v>
      </c>
      <c r="M173" s="387"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434</v>
      </c>
      <c r="L174" s="223" t="s">
        <v>125</v>
      </c>
      <c r="M174" s="387"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434</v>
      </c>
      <c r="L175" s="223" t="s">
        <v>125</v>
      </c>
      <c r="M175" s="387"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434</v>
      </c>
      <c r="L176" s="223" t="s">
        <v>125</v>
      </c>
      <c r="M176" s="38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377" t="s">
        <v>135</v>
      </c>
      <c r="M177" s="122" t="s">
        <v>407</v>
      </c>
      <c r="N177" s="229">
        <v>0</v>
      </c>
      <c r="O177" s="225"/>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377" t="s">
        <v>407</v>
      </c>
      <c r="M178" s="122"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377" t="s">
        <v>407</v>
      </c>
      <c r="M179" s="122"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434</v>
      </c>
      <c r="L180" s="377" t="s">
        <v>135</v>
      </c>
      <c r="M180" s="122"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434</v>
      </c>
      <c r="L181" s="377" t="s">
        <v>407</v>
      </c>
      <c r="M181" s="122"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434</v>
      </c>
      <c r="L182" s="377" t="s">
        <v>407</v>
      </c>
      <c r="M182" s="122"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434</v>
      </c>
      <c r="L183" s="377" t="s">
        <v>407</v>
      </c>
      <c r="M183" s="122"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48" t="s">
        <v>126</v>
      </c>
      <c r="L184" s="377" t="s">
        <v>407</v>
      </c>
      <c r="M184" s="122" t="s">
        <v>407</v>
      </c>
      <c r="N184" s="226">
        <v>0</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3" t="s">
        <v>135</v>
      </c>
      <c r="M185" s="122"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418" t="s">
        <v>129</v>
      </c>
      <c r="M186" s="385"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418" t="s">
        <v>129</v>
      </c>
      <c r="M187" s="385"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418" t="s">
        <v>129</v>
      </c>
      <c r="M188" s="385"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418" t="s">
        <v>129</v>
      </c>
      <c r="M189" s="385"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418" t="s">
        <v>129</v>
      </c>
      <c r="M190" s="385"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418" t="s">
        <v>129</v>
      </c>
      <c r="M191" s="385"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132" t="s">
        <v>129</v>
      </c>
      <c r="L192" s="418" t="s">
        <v>129</v>
      </c>
      <c r="M192" s="385"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132" t="s">
        <v>129</v>
      </c>
      <c r="L193" s="418" t="s">
        <v>129</v>
      </c>
      <c r="M193" s="385" t="s">
        <v>129</v>
      </c>
      <c r="N193" s="661">
        <v>0.125</v>
      </c>
      <c r="O193" s="225"/>
    </row>
    <row r="194" spans="1:15" s="4" customFormat="1" ht="76.5" x14ac:dyDescent="0.25">
      <c r="A194" s="82">
        <v>188</v>
      </c>
      <c r="B194" s="133" t="s">
        <v>601</v>
      </c>
      <c r="C194" s="133" t="s">
        <v>602</v>
      </c>
      <c r="D194" s="133" t="s">
        <v>603</v>
      </c>
      <c r="E194" s="122">
        <v>62</v>
      </c>
      <c r="F194" s="125" t="s">
        <v>604</v>
      </c>
      <c r="G194" s="140">
        <v>41</v>
      </c>
      <c r="H194" s="139">
        <v>0.1</v>
      </c>
      <c r="I194" s="133" t="s">
        <v>124</v>
      </c>
      <c r="J194" s="222">
        <v>53</v>
      </c>
      <c r="K194" s="132" t="s">
        <v>129</v>
      </c>
      <c r="L194" s="418" t="s">
        <v>129</v>
      </c>
      <c r="M194" s="385" t="s">
        <v>129</v>
      </c>
      <c r="N194" s="226">
        <v>0.1</v>
      </c>
      <c r="O194" s="225" t="s">
        <v>4193</v>
      </c>
    </row>
    <row r="195" spans="1:15" s="4" customFormat="1" ht="76.5" x14ac:dyDescent="0.25">
      <c r="A195" s="82">
        <v>189</v>
      </c>
      <c r="B195" s="133" t="s">
        <v>601</v>
      </c>
      <c r="C195" s="133" t="s">
        <v>602</v>
      </c>
      <c r="D195" s="133" t="s">
        <v>295</v>
      </c>
      <c r="E195" s="122" t="s">
        <v>606</v>
      </c>
      <c r="F195" s="125" t="s">
        <v>607</v>
      </c>
      <c r="G195" s="140" t="s">
        <v>125</v>
      </c>
      <c r="H195" s="138" t="s">
        <v>125</v>
      </c>
      <c r="I195" s="133" t="s">
        <v>166</v>
      </c>
      <c r="J195" s="222" t="s">
        <v>125</v>
      </c>
      <c r="K195" s="132" t="s">
        <v>4194</v>
      </c>
      <c r="L195" s="223" t="s">
        <v>125</v>
      </c>
      <c r="M195" s="132" t="s">
        <v>4194</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129</v>
      </c>
      <c r="L196" s="223" t="s">
        <v>125</v>
      </c>
      <c r="M196" s="387" t="s">
        <v>129</v>
      </c>
      <c r="N196" s="85">
        <v>0</v>
      </c>
      <c r="O196" s="225"/>
    </row>
    <row r="197" spans="1:15" s="4" customFormat="1" ht="76.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385" t="s">
        <v>135</v>
      </c>
      <c r="N197" s="85">
        <v>0</v>
      </c>
      <c r="O197" s="225"/>
    </row>
    <row r="198" spans="1:15" s="4" customFormat="1" ht="76.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387" t="s">
        <v>129</v>
      </c>
      <c r="N198" s="661">
        <v>2.86E-2</v>
      </c>
      <c r="O198" s="225"/>
    </row>
    <row r="199" spans="1:15" s="4" customFormat="1" ht="76.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387" t="s">
        <v>129</v>
      </c>
      <c r="N199" s="661">
        <v>2.86E-2</v>
      </c>
      <c r="O199" s="225"/>
    </row>
    <row r="200" spans="1:15" s="4" customFormat="1" ht="76.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387" t="s">
        <v>129</v>
      </c>
      <c r="N200" s="661">
        <v>2.86E-2</v>
      </c>
      <c r="O200" s="225"/>
    </row>
    <row r="201" spans="1:15" s="4" customFormat="1" ht="76.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387" t="s">
        <v>129</v>
      </c>
      <c r="N201" s="661">
        <v>2.86E-2</v>
      </c>
      <c r="O201" s="225"/>
    </row>
    <row r="202" spans="1:15" s="4" customFormat="1" ht="76.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387" t="s">
        <v>126</v>
      </c>
      <c r="N202" s="226">
        <v>0</v>
      </c>
      <c r="O202" s="225"/>
    </row>
    <row r="203" spans="1:15" s="4" customFormat="1" ht="76.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387" t="s">
        <v>126</v>
      </c>
      <c r="N203" s="226">
        <v>0</v>
      </c>
      <c r="O203" s="225"/>
    </row>
    <row r="204" spans="1:15" s="4" customFormat="1" ht="76.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387" t="s">
        <v>126</v>
      </c>
      <c r="N204" s="226">
        <v>0</v>
      </c>
      <c r="O204" s="225"/>
    </row>
    <row r="205" spans="1:15" s="4" customFormat="1" ht="76.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387" t="s">
        <v>126</v>
      </c>
      <c r="N205" s="226">
        <v>0</v>
      </c>
      <c r="O205" s="225"/>
    </row>
    <row r="206" spans="1:15" s="4" customFormat="1" ht="76.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387" t="s">
        <v>126</v>
      </c>
      <c r="N206" s="226">
        <v>0</v>
      </c>
      <c r="O206" s="225"/>
    </row>
    <row r="207" spans="1:15" s="4" customFormat="1" ht="76.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387" t="s">
        <v>126</v>
      </c>
      <c r="N207" s="226">
        <v>0</v>
      </c>
      <c r="O207" s="225"/>
    </row>
    <row r="208" spans="1:15" s="4" customFormat="1" ht="76.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387" t="s">
        <v>126</v>
      </c>
      <c r="N208" s="226">
        <v>0</v>
      </c>
      <c r="O208" s="225"/>
    </row>
    <row r="209" spans="1:15" s="4" customFormat="1" ht="76.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387" t="s">
        <v>126</v>
      </c>
      <c r="N209" s="226">
        <v>0</v>
      </c>
      <c r="O209" s="225"/>
    </row>
    <row r="210" spans="1:15" s="4" customFormat="1" ht="76.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387" t="s">
        <v>129</v>
      </c>
      <c r="N210" s="661">
        <v>2.86E-2</v>
      </c>
      <c r="O210" s="225"/>
    </row>
    <row r="211" spans="1:15" s="4" customFormat="1" ht="76.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387" t="s">
        <v>129</v>
      </c>
      <c r="N211" s="661">
        <v>2.86E-2</v>
      </c>
      <c r="O211" s="225"/>
    </row>
    <row r="212" spans="1:15" s="4" customFormat="1" ht="76.5" x14ac:dyDescent="0.25">
      <c r="A212" s="82">
        <v>206</v>
      </c>
      <c r="B212" s="133" t="s">
        <v>601</v>
      </c>
      <c r="C212" s="133" t="s">
        <v>602</v>
      </c>
      <c r="D212" s="133" t="s">
        <v>603</v>
      </c>
      <c r="E212" s="122">
        <v>64</v>
      </c>
      <c r="F212" s="125" t="s">
        <v>641</v>
      </c>
      <c r="G212" s="140" t="s">
        <v>125</v>
      </c>
      <c r="H212" s="138" t="s">
        <v>125</v>
      </c>
      <c r="I212" s="133" t="s">
        <v>166</v>
      </c>
      <c r="J212" s="222" t="s">
        <v>125</v>
      </c>
      <c r="K212" s="48" t="s">
        <v>4195</v>
      </c>
      <c r="L212" s="223" t="s">
        <v>125</v>
      </c>
      <c r="M212" s="48" t="s">
        <v>4195</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129</v>
      </c>
      <c r="L213" s="419" t="s">
        <v>407</v>
      </c>
      <c r="M213" s="127" t="s">
        <v>129</v>
      </c>
      <c r="N213" s="229">
        <v>0</v>
      </c>
      <c r="O213" s="225"/>
    </row>
    <row r="214" spans="1:15" s="4" customFormat="1" ht="38.25" x14ac:dyDescent="0.25">
      <c r="A214" s="82">
        <v>208</v>
      </c>
      <c r="B214" s="133" t="s">
        <v>601</v>
      </c>
      <c r="C214" s="133" t="s">
        <v>644</v>
      </c>
      <c r="D214" s="133" t="s">
        <v>644</v>
      </c>
      <c r="E214" s="122" t="s">
        <v>646</v>
      </c>
      <c r="F214" s="125" t="s">
        <v>647</v>
      </c>
      <c r="G214" s="140" t="s">
        <v>125</v>
      </c>
      <c r="H214" s="138" t="s">
        <v>125</v>
      </c>
      <c r="I214" s="133" t="s">
        <v>177</v>
      </c>
      <c r="J214" s="222" t="s">
        <v>648</v>
      </c>
      <c r="K214" s="132" t="s">
        <v>129</v>
      </c>
      <c r="L214" s="419" t="s">
        <v>126</v>
      </c>
      <c r="M214" s="385" t="s">
        <v>129</v>
      </c>
      <c r="N214" s="85">
        <v>0</v>
      </c>
      <c r="O214" s="225"/>
    </row>
    <row r="215" spans="1:15" s="4" customFormat="1" ht="38.25" x14ac:dyDescent="0.25">
      <c r="A215" s="82">
        <v>209</v>
      </c>
      <c r="B215" s="133" t="s">
        <v>601</v>
      </c>
      <c r="C215" s="133" t="s">
        <v>644</v>
      </c>
      <c r="D215" s="133" t="s">
        <v>644</v>
      </c>
      <c r="E215" s="122" t="s">
        <v>649</v>
      </c>
      <c r="F215" s="125" t="s">
        <v>650</v>
      </c>
      <c r="G215" s="140" t="s">
        <v>125</v>
      </c>
      <c r="H215" s="138" t="s">
        <v>125</v>
      </c>
      <c r="I215" s="133" t="s">
        <v>177</v>
      </c>
      <c r="J215" s="222" t="s">
        <v>651</v>
      </c>
      <c r="K215" s="132" t="s">
        <v>129</v>
      </c>
      <c r="L215" s="419" t="s">
        <v>126</v>
      </c>
      <c r="M215" s="385" t="s">
        <v>129</v>
      </c>
      <c r="N215" s="85">
        <v>0</v>
      </c>
      <c r="O215" s="225"/>
    </row>
    <row r="216" spans="1:15" s="4" customFormat="1" ht="38.25" x14ac:dyDescent="0.25">
      <c r="A216" s="82">
        <v>210</v>
      </c>
      <c r="B216" s="133" t="s">
        <v>601</v>
      </c>
      <c r="C216" s="133" t="s">
        <v>644</v>
      </c>
      <c r="D216" s="133" t="s">
        <v>644</v>
      </c>
      <c r="E216" s="122" t="s">
        <v>652</v>
      </c>
      <c r="F216" s="125" t="s">
        <v>653</v>
      </c>
      <c r="G216" s="140" t="s">
        <v>125</v>
      </c>
      <c r="H216" s="138" t="s">
        <v>125</v>
      </c>
      <c r="I216" s="133" t="s">
        <v>177</v>
      </c>
      <c r="J216" s="222" t="s">
        <v>654</v>
      </c>
      <c r="K216" s="132" t="s">
        <v>129</v>
      </c>
      <c r="L216" s="419" t="s">
        <v>126</v>
      </c>
      <c r="M216" s="385" t="s">
        <v>129</v>
      </c>
      <c r="N216" s="85">
        <v>0</v>
      </c>
      <c r="O216" s="225"/>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385" t="s">
        <v>126</v>
      </c>
      <c r="N217" s="85">
        <v>0</v>
      </c>
      <c r="O217" s="225"/>
    </row>
    <row r="218" spans="1:15" s="4" customFormat="1" ht="38.2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23" t="s">
        <v>125</v>
      </c>
      <c r="M218" s="385" t="s">
        <v>126</v>
      </c>
      <c r="N218" s="85">
        <v>0</v>
      </c>
      <c r="O218" s="225"/>
    </row>
    <row r="219" spans="1:15" s="4" customFormat="1" ht="38.2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385" t="s">
        <v>126</v>
      </c>
      <c r="N219" s="85">
        <v>0</v>
      </c>
      <c r="O219" s="225"/>
    </row>
    <row r="220" spans="1:15" s="4" customFormat="1" ht="38.2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385" t="s">
        <v>126</v>
      </c>
      <c r="N220" s="85">
        <v>0</v>
      </c>
      <c r="O220" s="225"/>
    </row>
    <row r="221" spans="1:15" s="4" customFormat="1" ht="38.2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385"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8" t="s">
        <v>1122</v>
      </c>
      <c r="L222" s="462" t="s">
        <v>4196</v>
      </c>
      <c r="M222" s="103" t="s">
        <v>4196</v>
      </c>
      <c r="N222" s="85">
        <v>0</v>
      </c>
      <c r="O222" s="225"/>
    </row>
    <row r="223" spans="1:15" s="4" customFormat="1" ht="76.5" x14ac:dyDescent="0.25">
      <c r="A223" s="82">
        <v>217</v>
      </c>
      <c r="B223" s="133" t="s">
        <v>601</v>
      </c>
      <c r="C223" s="133" t="s">
        <v>602</v>
      </c>
      <c r="D223" s="133" t="s">
        <v>603</v>
      </c>
      <c r="E223" s="122">
        <v>67</v>
      </c>
      <c r="F223" s="125" t="s">
        <v>669</v>
      </c>
      <c r="G223" s="140">
        <v>43</v>
      </c>
      <c r="H223" s="152">
        <v>0.3</v>
      </c>
      <c r="I223" s="133" t="s">
        <v>124</v>
      </c>
      <c r="J223" s="222">
        <v>56</v>
      </c>
      <c r="K223" s="132" t="s">
        <v>126</v>
      </c>
      <c r="L223" s="418" t="s">
        <v>126</v>
      </c>
      <c r="M223" s="385" t="s">
        <v>126</v>
      </c>
      <c r="N223" s="226">
        <v>0</v>
      </c>
      <c r="O223" s="225" t="s">
        <v>1681</v>
      </c>
    </row>
    <row r="224" spans="1:15" s="4" customFormat="1" ht="76.5" x14ac:dyDescent="0.25">
      <c r="A224" s="82">
        <v>218</v>
      </c>
      <c r="B224" s="133" t="s">
        <v>601</v>
      </c>
      <c r="C224" s="133" t="s">
        <v>602</v>
      </c>
      <c r="D224" s="133" t="s">
        <v>634</v>
      </c>
      <c r="E224" s="122">
        <v>68</v>
      </c>
      <c r="F224" s="125" t="s">
        <v>670</v>
      </c>
      <c r="G224" s="140">
        <v>44</v>
      </c>
      <c r="H224" s="152">
        <v>0.1</v>
      </c>
      <c r="I224" s="133" t="s">
        <v>124</v>
      </c>
      <c r="J224" s="222">
        <v>57</v>
      </c>
      <c r="K224" s="132" t="s">
        <v>126</v>
      </c>
      <c r="L224" s="418" t="s">
        <v>126</v>
      </c>
      <c r="M224" s="385" t="s">
        <v>126</v>
      </c>
      <c r="N224" s="226">
        <v>0</v>
      </c>
      <c r="O224" s="225" t="s">
        <v>4197</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385" t="s">
        <v>126</v>
      </c>
      <c r="N225" s="226">
        <v>0</v>
      </c>
      <c r="O225" s="225"/>
    </row>
    <row r="226" spans="1:15" s="4" customFormat="1" ht="38.2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385" t="s">
        <v>126</v>
      </c>
      <c r="N226" s="85">
        <v>0</v>
      </c>
      <c r="O226" s="225"/>
    </row>
    <row r="227" spans="1:15" s="4" customFormat="1" ht="38.2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385" t="s">
        <v>126</v>
      </c>
      <c r="N227" s="85">
        <v>0</v>
      </c>
      <c r="O227" s="225"/>
    </row>
    <row r="228" spans="1:15" s="4" customFormat="1" ht="38.2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38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0</v>
      </c>
      <c r="L229" s="415">
        <v>0</v>
      </c>
      <c r="M229" s="379">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0</v>
      </c>
      <c r="L230" s="415">
        <v>0</v>
      </c>
      <c r="M230" s="645">
        <v>0</v>
      </c>
      <c r="N230" s="85">
        <v>0</v>
      </c>
      <c r="O230" s="225"/>
    </row>
    <row r="231" spans="1:15" s="4" customFormat="1" ht="114.75" x14ac:dyDescent="0.25">
      <c r="A231" s="82">
        <v>225</v>
      </c>
      <c r="B231" s="133" t="s">
        <v>601</v>
      </c>
      <c r="C231" s="133" t="s">
        <v>682</v>
      </c>
      <c r="D231" s="133" t="s">
        <v>682</v>
      </c>
      <c r="E231" s="122">
        <v>72</v>
      </c>
      <c r="F231" s="125" t="s">
        <v>683</v>
      </c>
      <c r="G231" s="140" t="s">
        <v>125</v>
      </c>
      <c r="H231" s="138" t="s">
        <v>125</v>
      </c>
      <c r="I231" s="133" t="s">
        <v>124</v>
      </c>
      <c r="J231" s="141">
        <v>60</v>
      </c>
      <c r="K231" s="132" t="s">
        <v>126</v>
      </c>
      <c r="L231" s="223" t="s">
        <v>135</v>
      </c>
      <c r="M231" s="385" t="s">
        <v>126</v>
      </c>
      <c r="N231" s="85">
        <v>0</v>
      </c>
      <c r="O231" s="225" t="s">
        <v>1382</v>
      </c>
    </row>
    <row r="232" spans="1:15" s="4" customFormat="1" ht="38.25" x14ac:dyDescent="0.25">
      <c r="A232" s="82">
        <v>226</v>
      </c>
      <c r="B232" s="133" t="s">
        <v>601</v>
      </c>
      <c r="C232" s="133" t="s">
        <v>682</v>
      </c>
      <c r="D232" s="133" t="s">
        <v>603</v>
      </c>
      <c r="E232" s="122" t="s">
        <v>684</v>
      </c>
      <c r="F232" s="125" t="s">
        <v>685</v>
      </c>
      <c r="G232" s="140" t="s">
        <v>125</v>
      </c>
      <c r="H232" s="138" t="s">
        <v>125</v>
      </c>
      <c r="I232" s="133" t="s">
        <v>177</v>
      </c>
      <c r="J232" s="222" t="s">
        <v>686</v>
      </c>
      <c r="K232" s="132" t="s">
        <v>126</v>
      </c>
      <c r="L232" s="418" t="s">
        <v>126</v>
      </c>
      <c r="M232" s="385" t="s">
        <v>126</v>
      </c>
      <c r="N232" s="85">
        <v>0</v>
      </c>
      <c r="O232" s="225"/>
    </row>
    <row r="233" spans="1:15" s="4" customFormat="1" ht="38.25"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418" t="s">
        <v>126</v>
      </c>
      <c r="M233" s="385" t="s">
        <v>126</v>
      </c>
      <c r="N233" s="85">
        <v>0</v>
      </c>
      <c r="O233" s="225"/>
    </row>
    <row r="234" spans="1:15" s="4" customFormat="1" ht="38.25" x14ac:dyDescent="0.25">
      <c r="A234" s="82">
        <v>228</v>
      </c>
      <c r="B234" s="133" t="s">
        <v>601</v>
      </c>
      <c r="C234" s="133" t="s">
        <v>682</v>
      </c>
      <c r="D234" s="133" t="s">
        <v>603</v>
      </c>
      <c r="E234" s="122" t="s">
        <v>690</v>
      </c>
      <c r="F234" s="125" t="s">
        <v>575</v>
      </c>
      <c r="G234" s="140" t="s">
        <v>125</v>
      </c>
      <c r="H234" s="138" t="s">
        <v>125</v>
      </c>
      <c r="I234" s="133" t="s">
        <v>177</v>
      </c>
      <c r="J234" s="222" t="s">
        <v>691</v>
      </c>
      <c r="K234" s="132" t="s">
        <v>126</v>
      </c>
      <c r="L234" s="418" t="s">
        <v>126</v>
      </c>
      <c r="M234" s="38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418" t="s">
        <v>135</v>
      </c>
      <c r="M235" s="385" t="s">
        <v>135</v>
      </c>
      <c r="N235" s="85">
        <v>0</v>
      </c>
      <c r="O235" s="225"/>
    </row>
    <row r="236" spans="1:15" s="4" customFormat="1" ht="38.25" x14ac:dyDescent="0.25">
      <c r="A236" s="82">
        <v>230</v>
      </c>
      <c r="B236" s="133" t="s">
        <v>601</v>
      </c>
      <c r="C236" s="133" t="s">
        <v>692</v>
      </c>
      <c r="D236" s="133" t="s">
        <v>692</v>
      </c>
      <c r="E236" s="122" t="s">
        <v>694</v>
      </c>
      <c r="F236" s="125" t="s">
        <v>695</v>
      </c>
      <c r="G236" s="140" t="s">
        <v>125</v>
      </c>
      <c r="H236" s="138" t="s">
        <v>125</v>
      </c>
      <c r="I236" s="133" t="s">
        <v>124</v>
      </c>
      <c r="J236" s="222" t="s">
        <v>580</v>
      </c>
      <c r="K236" s="132" t="s">
        <v>4198</v>
      </c>
      <c r="L236" s="418" t="s">
        <v>129</v>
      </c>
      <c r="M236" s="385" t="s">
        <v>129</v>
      </c>
      <c r="N236" s="85">
        <v>0</v>
      </c>
      <c r="O236" s="225"/>
    </row>
    <row r="237" spans="1:15" s="4" customFormat="1" ht="38.2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418" t="s">
        <v>126</v>
      </c>
      <c r="M237" s="385"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418" t="s">
        <v>126</v>
      </c>
      <c r="M238" s="385" t="s">
        <v>126</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c r="M239" s="38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c r="M240" s="38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c r="M241" s="38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c r="M242" s="38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385"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c r="M244" s="385"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132" t="s">
        <v>129</v>
      </c>
      <c r="L245" s="223" t="s">
        <v>125</v>
      </c>
      <c r="M245" s="38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385"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38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385"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385" t="s">
        <v>126</v>
      </c>
      <c r="N249" s="85">
        <v>0</v>
      </c>
      <c r="O249" s="225"/>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132" t="s">
        <v>129</v>
      </c>
      <c r="L250" s="418" t="s">
        <v>126</v>
      </c>
      <c r="M250" s="385" t="s">
        <v>126</v>
      </c>
      <c r="N250" s="226">
        <v>0</v>
      </c>
      <c r="O250" s="225" t="s">
        <v>1683</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126</v>
      </c>
      <c r="L251" s="418" t="s">
        <v>407</v>
      </c>
      <c r="M251" s="385"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126</v>
      </c>
      <c r="L252" s="418" t="s">
        <v>407</v>
      </c>
      <c r="M252" s="38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126</v>
      </c>
      <c r="L253" s="418" t="s">
        <v>407</v>
      </c>
      <c r="M253" s="38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126</v>
      </c>
      <c r="L254" s="418" t="s">
        <v>407</v>
      </c>
      <c r="M254" s="38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418" t="s">
        <v>407</v>
      </c>
      <c r="M255" s="385" t="s">
        <v>129</v>
      </c>
      <c r="N255" s="226">
        <v>0.1</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418" t="s">
        <v>129</v>
      </c>
      <c r="M256" s="385"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129</v>
      </c>
      <c r="L257" s="418" t="s">
        <v>129</v>
      </c>
      <c r="M257" s="38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0.05</v>
      </c>
      <c r="L258" s="675">
        <v>0</v>
      </c>
      <c r="M258" s="654">
        <v>0</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411">
        <v>887</v>
      </c>
      <c r="M259" s="670">
        <v>887</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4100</v>
      </c>
      <c r="L260" s="411">
        <v>450</v>
      </c>
      <c r="M260" s="670">
        <v>450</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418" t="s">
        <v>135</v>
      </c>
      <c r="M261" s="38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48" t="s">
        <v>129</v>
      </c>
      <c r="L262" s="418" t="s">
        <v>129</v>
      </c>
      <c r="M262" s="385" t="s">
        <v>129</v>
      </c>
      <c r="N262" s="1535">
        <v>0.3</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48" t="s">
        <v>129</v>
      </c>
      <c r="L263" s="418" t="s">
        <v>126</v>
      </c>
      <c r="M263" s="385"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48" t="s">
        <v>126</v>
      </c>
      <c r="L264" s="418" t="s">
        <v>129</v>
      </c>
      <c r="M264" s="385" t="s">
        <v>129</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48" t="s">
        <v>126</v>
      </c>
      <c r="L265" s="418" t="s">
        <v>129</v>
      </c>
      <c r="M265" s="385" t="s">
        <v>129</v>
      </c>
      <c r="N265" s="1536"/>
      <c r="O265" s="225"/>
    </row>
    <row r="266" spans="1:15" x14ac:dyDescent="0.25">
      <c r="N266" s="9"/>
    </row>
    <row r="276" spans="14:14" x14ac:dyDescent="0.25">
      <c r="N276"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4A727B52-D1D0-4463-B8EB-0D4FA386F154}">
      <formula1>"0%,20%"</formula1>
    </dataValidation>
    <dataValidation type="list" allowBlank="1" showInputMessage="1" showErrorMessage="1" sqref="N131" xr:uid="{629896FB-C92B-49EB-8242-F7369DD17972}">
      <formula1>"0%,30%"</formula1>
    </dataValidation>
    <dataValidation type="list" allowBlank="1" showInputMessage="1" showErrorMessage="1" sqref="N100" xr:uid="{B0CAD88E-8ECE-4F60-BAE0-1BD8DB9FE484}">
      <formula1>"0%,20%,39%,50%"</formula1>
    </dataValidation>
    <dataValidation type="whole" allowBlank="1" showInputMessage="1" showErrorMessage="1" sqref="I130 L231 L185:M185 L235:M235 M197 L261:M261 K130:M130 K43 K20 K229:K230 K67:K68 K145 K74:K75 L114" xr:uid="{B1B41471-3183-4E8C-B568-6463528C6484}">
      <formula1>0</formula1>
      <formula2>10000000</formula2>
    </dataValidation>
    <dataValidation type="list" allowBlank="1" showInputMessage="1" showErrorMessage="1" sqref="K140:K143 M115 K135:K138 K223 K147:K149 K45:K56 K196 K198:K211 K226:K228 K98:K101 K163:K183 K214:K221 K244:K249 K251:K255 K151:K160 K103:K112 K114:K115 L94:M97 L114" xr:uid="{F83C4D0D-1148-40D3-AFFD-81FF2A37B11F}">
      <formula1>"SI,NO,NO APLICA"</formula1>
    </dataValidation>
    <dataValidation type="list" allowBlank="1" showInputMessage="1" showErrorMessage="1" sqref="I129 M7:M9 K87:M92 L167:M167 K150:M150 L236:L238 K69:M69 K144:M144 K186:M194 L45:M55 K65:K66 K57:M57 M18:M19 L163:M163 L65:M65 K129:M129 K21:M21 K262:M265 K256:M257 L223:L224 K237:K242 M23:M24 M223:M228 M231 K7:K9 K161:M161 M236:M244 K63 K18:K19 K213 K59 K71 K73 K23:K24 K250 K94:K97 K231:K234 K224:K225 K11:K16 M11:M16" xr:uid="{EEF64547-B83F-44B4-A2E0-B6727B0F30CA}">
      <formula1>"SI,NO"</formula1>
    </dataValidation>
    <dataValidation type="list" allowBlank="1" showInputMessage="1" showErrorMessage="1" sqref="L101 M114 L135:L139 M100:M101 L98:M98 L103:M113 M134:M143" xr:uid="{10658B74-8199-4462-931E-92711A810A47}">
      <formula1>"SI,NO,NO APLICA,VACIO"</formula1>
    </dataValidation>
    <dataValidation type="list" allowBlank="1" showInputMessage="1" showErrorMessage="1" sqref="L36:L37 L63:M63 L250:L255 M151:M160 L213:M216 M245:M255 M59 M168:M184 M73 M66 L166 L99:M99 L147:M149 M196 L39:M42 M121:M128 M25:M33 L181:L184 M71 M35:M37 L141:L142 L152:L155 L178:L179 L232:M234 M198:M211 L157:L160 L169 M217:M221 M164:M166" xr:uid="{20769F62-F275-4476-A8AA-7D8BD1C29214}">
      <formula1>"SI,NO,VACIO"</formula1>
    </dataValidation>
  </dataValidations>
  <hyperlinks>
    <hyperlink ref="O35" r:id="rId1" display="https://secretariageneral.gov.co/sites/default/files/instrumentos_gestion_informacion/pgd_v5_2021-2021.pdf" xr:uid="{44AAF2F0-551B-4BFD-AEBB-5C2950F34392}"/>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V92"/>
  <sheetViews>
    <sheetView showGridLines="0" topLeftCell="H1" zoomScale="71" zoomScaleNormal="71"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0.56499999999999995</v>
      </c>
      <c r="E2" s="1446" t="s">
        <v>775</v>
      </c>
      <c r="F2" s="1443" t="s">
        <v>121</v>
      </c>
      <c r="G2" s="1503">
        <v>0.3</v>
      </c>
      <c r="H2" s="1506">
        <f>+M6</f>
        <v>1</v>
      </c>
      <c r="I2" s="1499">
        <f>+O6</f>
        <v>0.6</v>
      </c>
      <c r="J2" s="1499">
        <f>+I2/H2</f>
        <v>0.6</v>
      </c>
      <c r="K2" s="25" t="s">
        <v>776</v>
      </c>
      <c r="L2" s="25" t="s">
        <v>777</v>
      </c>
      <c r="M2" s="159">
        <v>0.4</v>
      </c>
      <c r="N2" s="160">
        <f>+M2*G2*C2</f>
        <v>3.5999999999999997E-2</v>
      </c>
      <c r="O2" s="161">
        <f>+'1040 IDIPRON Ver.'!N7</f>
        <v>0.4</v>
      </c>
      <c r="Q2" s="118" t="s">
        <v>778</v>
      </c>
      <c r="R2" s="119" t="s">
        <v>783</v>
      </c>
      <c r="S2" s="119" t="s">
        <v>1590</v>
      </c>
      <c r="T2" s="119" t="s">
        <v>780</v>
      </c>
      <c r="U2" s="119" t="s">
        <v>779</v>
      </c>
      <c r="V2" s="302" t="s">
        <v>781</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+'1040 IDIPRON Ver.'!N11</f>
        <v>0</v>
      </c>
      <c r="Q3" s="118" t="s">
        <v>786</v>
      </c>
      <c r="R3" s="119" t="s">
        <v>1074</v>
      </c>
      <c r="S3" s="119" t="s">
        <v>1074</v>
      </c>
      <c r="T3" s="119" t="s">
        <v>1075</v>
      </c>
      <c r="U3" s="119" t="s">
        <v>1075</v>
      </c>
      <c r="V3" s="302" t="s">
        <v>1074</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+'1040 IDIPRON Ver.'!N17</f>
        <v>0.05</v>
      </c>
      <c r="Q4" s="118" t="s">
        <v>791</v>
      </c>
      <c r="R4" s="119" t="s">
        <v>1136</v>
      </c>
      <c r="S4" s="119" t="s">
        <v>2398</v>
      </c>
      <c r="T4" s="119" t="s">
        <v>1828</v>
      </c>
      <c r="U4" s="119" t="s">
        <v>796</v>
      </c>
      <c r="V4" s="302" t="s">
        <v>1698</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+'1040 IDIPRON Ver.'!N20</f>
        <v>0.15</v>
      </c>
      <c r="Q5" s="118" t="s">
        <v>799</v>
      </c>
      <c r="R5" s="118">
        <v>0.22607142857142856</v>
      </c>
      <c r="S5" s="118">
        <v>0.48000000000000004</v>
      </c>
      <c r="T5" s="118">
        <v>0.49571428571428572</v>
      </c>
      <c r="U5" s="118">
        <v>0.56658477777777783</v>
      </c>
      <c r="V5" s="301">
        <f>+D91</f>
        <v>0.58974363492063497</v>
      </c>
    </row>
    <row r="6" spans="1:22" ht="30" customHeight="1" thickBot="1" x14ac:dyDescent="0.3">
      <c r="A6" s="1426"/>
      <c r="B6" s="1429"/>
      <c r="C6" s="1461"/>
      <c r="D6" s="1458"/>
      <c r="E6" s="1448"/>
      <c r="F6" s="1445"/>
      <c r="G6" s="1505"/>
      <c r="H6" s="1508"/>
      <c r="I6" s="1501"/>
      <c r="J6" s="1502"/>
      <c r="K6" s="97" t="s">
        <v>800</v>
      </c>
      <c r="L6" s="98">
        <f>+O6/M6</f>
        <v>0.6</v>
      </c>
      <c r="M6" s="99">
        <f>SUM(M2:M5)</f>
        <v>1</v>
      </c>
      <c r="N6" s="100">
        <f>SUM(N2:N5)</f>
        <v>0.09</v>
      </c>
      <c r="O6" s="73">
        <f>+O2+O3+O4+O5</f>
        <v>0.6</v>
      </c>
    </row>
    <row r="7" spans="1:22" ht="15" customHeight="1" x14ac:dyDescent="0.25">
      <c r="A7" s="1426"/>
      <c r="B7" s="1429"/>
      <c r="C7" s="1461"/>
      <c r="D7" s="1458"/>
      <c r="E7" s="1440" t="s">
        <v>801</v>
      </c>
      <c r="F7" s="1443" t="s">
        <v>802</v>
      </c>
      <c r="G7" s="1503">
        <v>0.35</v>
      </c>
      <c r="H7" s="1506">
        <f>+M11</f>
        <v>1</v>
      </c>
      <c r="I7" s="1499">
        <f>+O11</f>
        <v>0.3</v>
      </c>
      <c r="J7" s="1499">
        <f>+I7/H7</f>
        <v>0.3</v>
      </c>
      <c r="K7" s="25" t="s">
        <v>803</v>
      </c>
      <c r="L7" s="25" t="s">
        <v>804</v>
      </c>
      <c r="M7" s="159">
        <v>0.1</v>
      </c>
      <c r="N7" s="160">
        <f>+M7*G7*C2</f>
        <v>1.0499999999999999E-2</v>
      </c>
      <c r="O7" s="161">
        <f>+'1040 IDIPRON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+'1040 IDIPRON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+'1040 IDIPRON Ver.'!N38</f>
        <v>0</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+'1040 IDIPRON Ver.'!N43</f>
        <v>0.3</v>
      </c>
    </row>
    <row r="11" spans="1:22" ht="30" customHeight="1" thickBot="1" x14ac:dyDescent="0.3">
      <c r="A11" s="1426"/>
      <c r="B11" s="1429"/>
      <c r="C11" s="1461"/>
      <c r="D11" s="1458"/>
      <c r="E11" s="1442"/>
      <c r="F11" s="1445"/>
      <c r="G11" s="1505"/>
      <c r="H11" s="1508"/>
      <c r="I11" s="1501"/>
      <c r="J11" s="1502"/>
      <c r="K11" s="97" t="s">
        <v>800</v>
      </c>
      <c r="L11" s="98">
        <f>+O11/M11</f>
        <v>0.3</v>
      </c>
      <c r="M11" s="99">
        <f>SUM(M7:M10)</f>
        <v>1</v>
      </c>
      <c r="N11" s="100">
        <f>SUM(N7:N10)</f>
        <v>0.105</v>
      </c>
      <c r="O11" s="73">
        <f>+O7+O8+O9+O10</f>
        <v>0.3</v>
      </c>
    </row>
    <row r="12" spans="1:22" ht="1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+'1040 IDIPRON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+'1040 IDIPRON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+'1040 IDIPRON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+'1040 IDIPRON Ver.'!N63</f>
        <v>0.3</v>
      </c>
    </row>
    <row r="16" spans="1:22" ht="30" customHeight="1"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0.64421428571428574</v>
      </c>
      <c r="E17" s="1440" t="s">
        <v>821</v>
      </c>
      <c r="F17" s="1443" t="s">
        <v>294</v>
      </c>
      <c r="G17" s="1503">
        <v>0.15</v>
      </c>
      <c r="H17" s="1506">
        <f>+M20</f>
        <v>1</v>
      </c>
      <c r="I17" s="1509">
        <f>+O20</f>
        <v>0.67619047619047623</v>
      </c>
      <c r="J17" s="1512">
        <f>+I17/H17</f>
        <v>0.67619047619047623</v>
      </c>
      <c r="K17" s="25" t="s">
        <v>822</v>
      </c>
      <c r="L17" s="25" t="s">
        <v>804</v>
      </c>
      <c r="M17" s="167">
        <v>0.1</v>
      </c>
      <c r="N17" s="168">
        <f>+M17*G$17*C$17</f>
        <v>8.2500000000000004E-3</v>
      </c>
      <c r="O17" s="169">
        <f>+'1040 IDIPRON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+'1040 IDIPRON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+'1040 IDIPRON Ver.'!N68</f>
        <v>0.52619047619047621</v>
      </c>
    </row>
    <row r="20" spans="1:15" ht="26.25" customHeight="1" thickBot="1" x14ac:dyDescent="0.3">
      <c r="A20" s="1441"/>
      <c r="B20" s="1452"/>
      <c r="C20" s="1455"/>
      <c r="D20" s="1458"/>
      <c r="E20" s="1442"/>
      <c r="F20" s="1445"/>
      <c r="G20" s="1505"/>
      <c r="H20" s="1508"/>
      <c r="I20" s="1511"/>
      <c r="J20" s="1514"/>
      <c r="K20" s="97" t="s">
        <v>800</v>
      </c>
      <c r="L20" s="98">
        <f>+O20/M20</f>
        <v>0.67619047619047623</v>
      </c>
      <c r="M20" s="99">
        <f>SUM(M17:M19)</f>
        <v>1</v>
      </c>
      <c r="N20" s="100">
        <f>SUM(N17:N19)</f>
        <v>8.2500000000000004E-2</v>
      </c>
      <c r="O20" s="174">
        <f>+O17+O18+O19</f>
        <v>0.67619047619047623</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+'1040 IDIPRON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+'1040 IDIPRON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+'1040 IDIPRON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+'1040 IDIPRON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0.77142857142857135</v>
      </c>
      <c r="J27" s="1499">
        <f>+I27/H27</f>
        <v>0.77142857142857135</v>
      </c>
      <c r="K27" s="28" t="s">
        <v>840</v>
      </c>
      <c r="L27" s="28" t="s">
        <v>841</v>
      </c>
      <c r="M27" s="179">
        <v>0.1</v>
      </c>
      <c r="N27" s="180">
        <f>+M27*G$27*C$17</f>
        <v>1.1000000000000003E-2</v>
      </c>
      <c r="O27" s="177">
        <f>+'1040 IDIPRON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+'1040 IDIPRON Ver.'!N130</f>
        <v>0.37142857142857144</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+'1040 IDIPRON Ver.'!N131</f>
        <v>0.3</v>
      </c>
    </row>
    <row r="30" spans="1:15" ht="26.25" customHeight="1" thickBot="1" x14ac:dyDescent="0.3">
      <c r="A30" s="1441"/>
      <c r="B30" s="1452"/>
      <c r="C30" s="1455"/>
      <c r="D30" s="1458"/>
      <c r="E30" s="1442"/>
      <c r="F30" s="1445"/>
      <c r="G30" s="1505"/>
      <c r="H30" s="1508"/>
      <c r="I30" s="1501"/>
      <c r="J30" s="1502"/>
      <c r="K30" s="97" t="s">
        <v>800</v>
      </c>
      <c r="L30" s="98">
        <f>+O30/M30</f>
        <v>0.77142857142857135</v>
      </c>
      <c r="M30" s="99">
        <f>SUM(M27:M29)</f>
        <v>1</v>
      </c>
      <c r="N30" s="100">
        <f>SUM(N27:N29)</f>
        <v>0.11000000000000001</v>
      </c>
      <c r="O30" s="174">
        <f>+O27+O28+O29</f>
        <v>0.77142857142857135</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+'1040 IDIPRON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+'1040 IDIPRON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+'1040 IDIPRON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+'1040 IDIPRON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+'1040 IDIPRON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+'1040 IDIPRON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+'1040 IDIPRON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+'1040 IDIPRON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+'1040 IDIPRON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+'1040 IDIPRON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+'1040 IDIPRON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+'1040 IDIPRON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+'1040 IDIPRON Ver.'!N255</f>
        <v>0.1</v>
      </c>
    </row>
    <row r="45" spans="1:15" ht="33.7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+'1040 IDIPRON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+'1040 IDIPRON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+'1040 IDIPRON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+'1040 IDIPRON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+'1040 IDIPRON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+'1040 IDIPRON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+'1040 IDIPRON Ver.'!N184</f>
        <v>0</v>
      </c>
    </row>
    <row r="53" spans="1:15" ht="30" customHeight="1"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+'1040 IDIPRON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+'1040 IDIPRON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+'1040 IDIPRON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+'1040 IDIPRON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+'1040 IDIPRON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+'1040 IDIPRON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+'1040 IDIPRON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+'1040 IDIPRON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0.25925777777777781</v>
      </c>
      <c r="E63" s="1492" t="s">
        <v>133</v>
      </c>
      <c r="F63" s="1443" t="s">
        <v>900</v>
      </c>
      <c r="G63" s="1503">
        <v>0.3</v>
      </c>
      <c r="H63" s="1516">
        <f>+M81</f>
        <v>1</v>
      </c>
      <c r="I63" s="1528">
        <f>+O81</f>
        <v>0.27160000000000006</v>
      </c>
      <c r="J63" s="1519">
        <f>+I63/H63</f>
        <v>0.27160000000000006</v>
      </c>
      <c r="K63" s="28" t="s">
        <v>136</v>
      </c>
      <c r="L63" s="28" t="s">
        <v>804</v>
      </c>
      <c r="M63" s="179">
        <v>0.1</v>
      </c>
      <c r="N63" s="176">
        <f>+M63*G$63*C$63</f>
        <v>3.0000000000000001E-3</v>
      </c>
      <c r="O63" s="177">
        <f>+'1040 IDIPRON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+'1040 IDIPRON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+'1040 IDIPRON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+'1040 IDIPRON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+'1040 IDIPRON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+'1040 IDIPRON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+'1040 IDIPRON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+'1040 IDIPRON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+'1040 IDIPRON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+'1040 IDIPRON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+'1040 IDIPRON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+'1040 IDIPRON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+'1040 IDIPRON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+'1040 IDIPRON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+'1040 IDIPRON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+'1040 IDIPRON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+'1040 IDIPRON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+'1040 IDIPRON Ver.'!N223</f>
        <v>0</v>
      </c>
    </row>
    <row r="81" spans="1:15" ht="30" customHeight="1" thickBot="1" x14ac:dyDescent="0.3">
      <c r="A81" s="1441"/>
      <c r="B81" s="1452"/>
      <c r="C81" s="1455"/>
      <c r="D81" s="1490"/>
      <c r="E81" s="1494"/>
      <c r="F81" s="1445"/>
      <c r="G81" s="1505"/>
      <c r="H81" s="1518"/>
      <c r="I81" s="1533"/>
      <c r="J81" s="1531"/>
      <c r="K81" s="97" t="s">
        <v>800</v>
      </c>
      <c r="L81" s="98">
        <f>+O81/M81</f>
        <v>0.27160000000000006</v>
      </c>
      <c r="M81" s="99">
        <f>SUM(M63:M80)</f>
        <v>1</v>
      </c>
      <c r="N81" s="100">
        <f>SUM(N63:N80)</f>
        <v>0.03</v>
      </c>
      <c r="O81" s="174">
        <f>SUM(O63+O64+O65+O66+O67+O68+O69+O70+O71+O72+O73+O74+O75+O76+O77+O78+O79+O80)</f>
        <v>0.27160000000000006</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+'1040 IDIPRON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+'1040 IDIPRON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+'1040 IDIPRON Ver.'!N258</f>
        <v>0</v>
      </c>
    </row>
    <row r="88" spans="1:15" ht="29.25" customHeight="1"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+'1040 IDIPRON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+'1040 IDIPRON Ver.'!N264</f>
        <v>0.3</v>
      </c>
    </row>
    <row r="91" spans="1:15" x14ac:dyDescent="0.25">
      <c r="C91" s="199">
        <v>2022</v>
      </c>
      <c r="D91" s="200">
        <f>+(C2*D2)+(C17*D17)+(C63*D63)+(C85*D85)</f>
        <v>0.58974363492063497</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tabColor theme="0"/>
  </sheetPr>
  <dimension ref="A1:P269"/>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11.42578125"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8.425781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2399</v>
      </c>
      <c r="G2" s="1417"/>
      <c r="H2" s="1417"/>
      <c r="I2" s="1417"/>
      <c r="J2" s="1417"/>
      <c r="K2" s="1418"/>
      <c r="L2" s="1543"/>
      <c r="M2" s="1543"/>
      <c r="N2" s="1543"/>
      <c r="O2" s="1543"/>
    </row>
    <row r="3" spans="1:15" s="24" customFormat="1" ht="18.75" customHeight="1" x14ac:dyDescent="0.25">
      <c r="A3" s="1541" t="s">
        <v>101</v>
      </c>
      <c r="B3" s="1541"/>
      <c r="C3" s="1541"/>
      <c r="D3" s="1541"/>
      <c r="E3" s="1541"/>
      <c r="F3" s="1416">
        <v>1041</v>
      </c>
      <c r="G3" s="1417"/>
      <c r="H3" s="1417"/>
      <c r="I3" s="1417"/>
      <c r="J3" s="1417"/>
      <c r="K3" s="1418"/>
      <c r="L3" s="1543"/>
      <c r="M3" s="1543"/>
      <c r="N3" s="1543"/>
      <c r="O3" s="1543"/>
    </row>
    <row r="4" spans="1:15" s="24" customFormat="1" ht="18.75" customHeight="1" x14ac:dyDescent="0.25">
      <c r="A4" s="1541" t="s">
        <v>102</v>
      </c>
      <c r="B4" s="1541"/>
      <c r="C4" s="1541"/>
      <c r="D4" s="1541"/>
      <c r="E4" s="1541"/>
      <c r="F4" s="1416" t="s">
        <v>44</v>
      </c>
      <c r="G4" s="1417"/>
      <c r="H4" s="1417"/>
      <c r="I4" s="1417"/>
      <c r="J4" s="1417"/>
      <c r="K4" s="1418"/>
      <c r="L4" s="1543"/>
      <c r="M4" s="1543"/>
      <c r="N4" s="1543"/>
      <c r="O4" s="1543"/>
    </row>
    <row r="5" spans="1:15" s="24" customFormat="1" ht="18.75" customHeight="1" x14ac:dyDescent="0.25">
      <c r="A5" s="1541" t="s">
        <v>103</v>
      </c>
      <c r="B5" s="1541"/>
      <c r="C5" s="1541"/>
      <c r="D5" s="1541"/>
      <c r="E5" s="1541"/>
      <c r="F5" s="1416" t="s">
        <v>1466</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63" t="s">
        <v>129</v>
      </c>
      <c r="L7" s="223" t="s">
        <v>125</v>
      </c>
      <c r="M7" s="133" t="s">
        <v>129</v>
      </c>
      <c r="N7" s="1537">
        <v>0.4</v>
      </c>
      <c r="O7" s="225" t="s">
        <v>4199</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3" t="s">
        <v>129</v>
      </c>
      <c r="N8" s="1538"/>
      <c r="O8" s="225" t="s">
        <v>4200</v>
      </c>
    </row>
    <row r="9" spans="1:15" s="4" customFormat="1" ht="76.5" x14ac:dyDescent="0.25">
      <c r="A9" s="82">
        <v>3</v>
      </c>
      <c r="B9" s="133" t="s">
        <v>120</v>
      </c>
      <c r="C9" s="133" t="s">
        <v>121</v>
      </c>
      <c r="D9" s="133" t="s">
        <v>122</v>
      </c>
      <c r="E9" s="122">
        <v>3</v>
      </c>
      <c r="F9" s="125" t="s">
        <v>131</v>
      </c>
      <c r="G9" s="1422">
        <v>2</v>
      </c>
      <c r="H9" s="138" t="s">
        <v>125</v>
      </c>
      <c r="I9" s="133" t="s">
        <v>124</v>
      </c>
      <c r="J9" s="222" t="s">
        <v>125</v>
      </c>
      <c r="K9" s="63" t="s">
        <v>129</v>
      </c>
      <c r="L9" s="223" t="s">
        <v>125</v>
      </c>
      <c r="M9" s="133"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3"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129</v>
      </c>
      <c r="L11" s="223" t="s">
        <v>125</v>
      </c>
      <c r="M11" s="133" t="s">
        <v>129</v>
      </c>
      <c r="N11" s="1535">
        <v>0.4</v>
      </c>
      <c r="O11" s="225" t="s">
        <v>4201</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126</v>
      </c>
      <c r="L12" s="223" t="s">
        <v>125</v>
      </c>
      <c r="M12" s="133"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129</v>
      </c>
      <c r="L13" s="223" t="s">
        <v>125</v>
      </c>
      <c r="M13" s="133" t="s">
        <v>129</v>
      </c>
      <c r="N13" s="85">
        <v>0</v>
      </c>
      <c r="O13" s="225" t="s">
        <v>4202</v>
      </c>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129</v>
      </c>
      <c r="L14" s="223" t="s">
        <v>125</v>
      </c>
      <c r="M14" s="133" t="s">
        <v>129</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129</v>
      </c>
      <c r="L15" s="223" t="s">
        <v>125</v>
      </c>
      <c r="M15" s="133" t="s">
        <v>129</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129</v>
      </c>
      <c r="L16" s="223" t="s">
        <v>125</v>
      </c>
      <c r="M16" s="133" t="s">
        <v>129</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3"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3" t="s">
        <v>129</v>
      </c>
      <c r="N18" s="85">
        <v>0</v>
      </c>
      <c r="O18" s="225" t="s">
        <v>4203</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3"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2</v>
      </c>
      <c r="L20" s="223" t="s">
        <v>125</v>
      </c>
      <c r="M20" s="643">
        <v>3</v>
      </c>
      <c r="N20" s="226">
        <v>0.15</v>
      </c>
      <c r="O20" s="225" t="s">
        <v>4204</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129</v>
      </c>
      <c r="L21" s="141" t="s">
        <v>129</v>
      </c>
      <c r="M21" s="133" t="s">
        <v>129</v>
      </c>
      <c r="N21" s="226">
        <v>0.1</v>
      </c>
      <c r="O21" s="225" t="s">
        <v>4205</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4206</v>
      </c>
      <c r="L22" s="223" t="s">
        <v>125</v>
      </c>
      <c r="M22" s="48" t="s">
        <v>4206</v>
      </c>
      <c r="N22" s="85">
        <v>0</v>
      </c>
      <c r="O22" s="225" t="s">
        <v>4207</v>
      </c>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3" t="s">
        <v>129</v>
      </c>
      <c r="N23" s="85">
        <v>0</v>
      </c>
      <c r="O23" s="225" t="s">
        <v>4208</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63" t="s">
        <v>129</v>
      </c>
      <c r="L24" s="223" t="s">
        <v>125</v>
      </c>
      <c r="M24" s="133" t="s">
        <v>129</v>
      </c>
      <c r="N24" s="85">
        <v>0</v>
      </c>
      <c r="O24" s="225" t="s">
        <v>4209</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63" t="s">
        <v>129</v>
      </c>
      <c r="L25" s="223" t="s">
        <v>125</v>
      </c>
      <c r="M25" s="133" t="s">
        <v>129</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129</v>
      </c>
      <c r="L26" s="223" t="s">
        <v>125</v>
      </c>
      <c r="M26" s="133" t="s">
        <v>129</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129</v>
      </c>
      <c r="L27" s="223" t="s">
        <v>125</v>
      </c>
      <c r="M27" s="133" t="s">
        <v>129</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129</v>
      </c>
      <c r="L28" s="223" t="s">
        <v>125</v>
      </c>
      <c r="M28" s="133"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129</v>
      </c>
      <c r="L29" s="223" t="s">
        <v>125</v>
      </c>
      <c r="M29" s="133" t="s">
        <v>129</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129</v>
      </c>
      <c r="L30" s="223" t="s">
        <v>125</v>
      </c>
      <c r="M30" s="133" t="s">
        <v>129</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126</v>
      </c>
      <c r="L31" s="223" t="s">
        <v>125</v>
      </c>
      <c r="M31" s="133" t="s">
        <v>126</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3" t="s">
        <v>129</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3" t="s">
        <v>129</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108" t="s">
        <v>999</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129</v>
      </c>
      <c r="L35" s="223" t="s">
        <v>125</v>
      </c>
      <c r="M35" s="133" t="s">
        <v>129</v>
      </c>
      <c r="N35" s="85">
        <v>0</v>
      </c>
      <c r="O35" s="307" t="s">
        <v>4210</v>
      </c>
    </row>
    <row r="36" spans="1:15" s="4" customFormat="1" ht="76.5" x14ac:dyDescent="0.25">
      <c r="A36" s="82">
        <v>30</v>
      </c>
      <c r="B36" s="133" t="s">
        <v>120</v>
      </c>
      <c r="C36" s="133" t="s">
        <v>161</v>
      </c>
      <c r="D36" s="133" t="s">
        <v>149</v>
      </c>
      <c r="E36" s="122">
        <v>8</v>
      </c>
      <c r="F36" s="125" t="s">
        <v>207</v>
      </c>
      <c r="G36" s="140">
        <v>6</v>
      </c>
      <c r="H36" s="139">
        <v>0.2</v>
      </c>
      <c r="I36" s="133" t="s">
        <v>177</v>
      </c>
      <c r="J36" s="222">
        <v>2</v>
      </c>
      <c r="K36" s="63" t="s">
        <v>129</v>
      </c>
      <c r="L36" s="141" t="s">
        <v>129</v>
      </c>
      <c r="M36" s="133" t="s">
        <v>129</v>
      </c>
      <c r="N36" s="226">
        <v>0.2</v>
      </c>
      <c r="O36" s="225" t="s">
        <v>4211</v>
      </c>
    </row>
    <row r="37" spans="1:15" s="4" customFormat="1" ht="76.5" x14ac:dyDescent="0.25">
      <c r="A37" s="82">
        <v>31</v>
      </c>
      <c r="B37" s="133" t="s">
        <v>120</v>
      </c>
      <c r="C37" s="133" t="s">
        <v>161</v>
      </c>
      <c r="D37" s="133" t="s">
        <v>149</v>
      </c>
      <c r="E37" s="122">
        <v>9</v>
      </c>
      <c r="F37" s="125" t="s">
        <v>209</v>
      </c>
      <c r="G37" s="140" t="s">
        <v>125</v>
      </c>
      <c r="H37" s="139">
        <v>0</v>
      </c>
      <c r="I37" s="133" t="s">
        <v>177</v>
      </c>
      <c r="J37" s="222">
        <v>3</v>
      </c>
      <c r="K37" s="63" t="s">
        <v>129</v>
      </c>
      <c r="L37" s="141" t="s">
        <v>129</v>
      </c>
      <c r="M37" s="133" t="s">
        <v>129</v>
      </c>
      <c r="N37" s="232">
        <v>0</v>
      </c>
      <c r="O37" s="225" t="s">
        <v>4212</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3"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129</v>
      </c>
      <c r="L39" s="141" t="s">
        <v>129</v>
      </c>
      <c r="M39" s="133" t="s">
        <v>129</v>
      </c>
      <c r="N39" s="85">
        <v>0</v>
      </c>
      <c r="O39" s="225" t="s">
        <v>4213</v>
      </c>
    </row>
    <row r="40" spans="1:15" s="4" customFormat="1" ht="102" x14ac:dyDescent="0.25">
      <c r="A40" s="82">
        <v>34</v>
      </c>
      <c r="B40" s="133" t="s">
        <v>120</v>
      </c>
      <c r="C40" s="133" t="s">
        <v>161</v>
      </c>
      <c r="D40" s="133" t="s">
        <v>149</v>
      </c>
      <c r="E40" s="122" t="s">
        <v>215</v>
      </c>
      <c r="F40" s="125" t="s">
        <v>216</v>
      </c>
      <c r="G40" s="1422"/>
      <c r="H40" s="138" t="s">
        <v>125</v>
      </c>
      <c r="I40" s="133" t="s">
        <v>177</v>
      </c>
      <c r="J40" s="222" t="s">
        <v>144</v>
      </c>
      <c r="K40" s="63" t="s">
        <v>129</v>
      </c>
      <c r="L40" s="141" t="s">
        <v>129</v>
      </c>
      <c r="M40" s="133" t="s">
        <v>129</v>
      </c>
      <c r="N40" s="85">
        <v>0</v>
      </c>
      <c r="O40" s="225" t="s">
        <v>4214</v>
      </c>
    </row>
    <row r="41" spans="1:15" s="4" customFormat="1" ht="63.75" x14ac:dyDescent="0.25">
      <c r="A41" s="82">
        <v>35</v>
      </c>
      <c r="B41" s="133" t="s">
        <v>120</v>
      </c>
      <c r="C41" s="133" t="s">
        <v>161</v>
      </c>
      <c r="D41" s="133" t="s">
        <v>149</v>
      </c>
      <c r="E41" s="122" t="s">
        <v>218</v>
      </c>
      <c r="F41" s="125" t="s">
        <v>219</v>
      </c>
      <c r="G41" s="1422"/>
      <c r="H41" s="138" t="s">
        <v>125</v>
      </c>
      <c r="I41" s="133" t="s">
        <v>177</v>
      </c>
      <c r="J41" s="222" t="s">
        <v>146</v>
      </c>
      <c r="K41" s="63" t="s">
        <v>129</v>
      </c>
      <c r="L41" s="141" t="s">
        <v>129</v>
      </c>
      <c r="M41" s="133" t="s">
        <v>129</v>
      </c>
      <c r="N41" s="85">
        <v>0</v>
      </c>
      <c r="O41" s="225" t="s">
        <v>4215</v>
      </c>
    </row>
    <row r="42" spans="1:15" s="4" customFormat="1" ht="89.25" x14ac:dyDescent="0.25">
      <c r="A42" s="82">
        <v>36</v>
      </c>
      <c r="B42" s="133" t="s">
        <v>120</v>
      </c>
      <c r="C42" s="133" t="s">
        <v>161</v>
      </c>
      <c r="D42" s="133" t="s">
        <v>149</v>
      </c>
      <c r="E42" s="122" t="s">
        <v>221</v>
      </c>
      <c r="F42" s="125" t="s">
        <v>222</v>
      </c>
      <c r="G42" s="1405"/>
      <c r="H42" s="138" t="s">
        <v>125</v>
      </c>
      <c r="I42" s="133" t="s">
        <v>166</v>
      </c>
      <c r="J42" s="222" t="s">
        <v>223</v>
      </c>
      <c r="K42" s="48" t="s">
        <v>4216</v>
      </c>
      <c r="L42" s="233" t="s">
        <v>4217</v>
      </c>
      <c r="M42" s="108" t="s">
        <v>4217</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114</v>
      </c>
      <c r="L43" s="235">
        <v>150</v>
      </c>
      <c r="M43" s="643">
        <v>150</v>
      </c>
      <c r="N43" s="236">
        <v>0.3</v>
      </c>
      <c r="O43" s="225" t="s">
        <v>4218</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0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126</v>
      </c>
      <c r="L45" s="144" t="s">
        <v>126</v>
      </c>
      <c r="M45" s="108" t="s">
        <v>126</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144" t="s">
        <v>129</v>
      </c>
      <c r="M46" s="108"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129</v>
      </c>
      <c r="L47" s="144" t="s">
        <v>129</v>
      </c>
      <c r="M47" s="108"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126</v>
      </c>
      <c r="L48" s="144" t="s">
        <v>126</v>
      </c>
      <c r="M48" s="108" t="s">
        <v>126</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126</v>
      </c>
      <c r="L49" s="144" t="s">
        <v>126</v>
      </c>
      <c r="M49" s="108"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126</v>
      </c>
      <c r="L50" s="144" t="s">
        <v>126</v>
      </c>
      <c r="M50" s="108"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129</v>
      </c>
      <c r="L51" s="144" t="s">
        <v>129</v>
      </c>
      <c r="M51" s="108"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129</v>
      </c>
      <c r="L52" s="144" t="s">
        <v>129</v>
      </c>
      <c r="M52" s="108"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126</v>
      </c>
      <c r="L53" s="144" t="s">
        <v>126</v>
      </c>
      <c r="M53" s="108" t="s">
        <v>126</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144" t="s">
        <v>129</v>
      </c>
      <c r="M54" s="108"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144" t="s">
        <v>129</v>
      </c>
      <c r="M55" s="108"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4219</v>
      </c>
      <c r="M56" s="308" t="s">
        <v>4219</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141" t="s">
        <v>129</v>
      </c>
      <c r="M57" s="133" t="s">
        <v>129</v>
      </c>
      <c r="N57" s="236">
        <v>0.1</v>
      </c>
      <c r="O57" s="225" t="s">
        <v>4220</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4221</v>
      </c>
      <c r="L58" s="223" t="s">
        <v>125</v>
      </c>
      <c r="M58" s="108" t="s">
        <v>4222</v>
      </c>
      <c r="N58" s="85">
        <v>0</v>
      </c>
      <c r="O58" s="225" t="s">
        <v>4223</v>
      </c>
    </row>
    <row r="59" spans="1:15" s="4" customFormat="1" ht="114.75"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3" t="s">
        <v>129</v>
      </c>
      <c r="N59" s="236">
        <v>0.1</v>
      </c>
      <c r="O59" s="225" t="s">
        <v>4224</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46">
        <v>1</v>
      </c>
      <c r="L60" s="237">
        <v>1</v>
      </c>
      <c r="M60" s="229">
        <v>1</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46">
        <v>1</v>
      </c>
      <c r="L61" s="237">
        <v>1</v>
      </c>
      <c r="M61" s="229">
        <v>1</v>
      </c>
      <c r="N61" s="280">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4225</v>
      </c>
      <c r="L62" s="223" t="s">
        <v>125</v>
      </c>
      <c r="M62" s="108" t="s">
        <v>4226</v>
      </c>
      <c r="N62" s="85">
        <v>0</v>
      </c>
      <c r="O62" s="225" t="s">
        <v>4227</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129</v>
      </c>
      <c r="L63" s="141" t="s">
        <v>129</v>
      </c>
      <c r="M63" s="133" t="s">
        <v>129</v>
      </c>
      <c r="N63" s="236">
        <v>0.3</v>
      </c>
      <c r="O63" s="225" t="s">
        <v>4228</v>
      </c>
    </row>
    <row r="64" spans="1:15" s="4" customFormat="1" ht="76.5" x14ac:dyDescent="0.25">
      <c r="A64" s="82">
        <v>58</v>
      </c>
      <c r="B64" s="133" t="s">
        <v>120</v>
      </c>
      <c r="C64" s="133" t="s">
        <v>268</v>
      </c>
      <c r="D64" s="133" t="s">
        <v>149</v>
      </c>
      <c r="E64" s="122" t="s">
        <v>289</v>
      </c>
      <c r="F64" s="125" t="s">
        <v>290</v>
      </c>
      <c r="G64" s="140" t="s">
        <v>125</v>
      </c>
      <c r="H64" s="138" t="s">
        <v>125</v>
      </c>
      <c r="I64" s="133" t="s">
        <v>166</v>
      </c>
      <c r="J64" s="222" t="s">
        <v>125</v>
      </c>
      <c r="K64" s="131" t="s">
        <v>4229</v>
      </c>
      <c r="L64" s="223" t="s">
        <v>125</v>
      </c>
      <c r="M64" s="308" t="s">
        <v>4230</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141" t="s">
        <v>129</v>
      </c>
      <c r="M65" s="133" t="s">
        <v>129</v>
      </c>
      <c r="N65" s="236">
        <v>0.1</v>
      </c>
      <c r="O65" s="225" t="s">
        <v>4231</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3" t="s">
        <v>129</v>
      </c>
      <c r="N66" s="236">
        <v>0.05</v>
      </c>
      <c r="O66" s="225" t="s">
        <v>4232</v>
      </c>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5">
        <v>76</v>
      </c>
      <c r="L67" s="235">
        <v>76</v>
      </c>
      <c r="M67" s="643">
        <v>76</v>
      </c>
      <c r="N67" s="85">
        <v>0</v>
      </c>
      <c r="O67" s="225" t="s">
        <v>4233</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66</v>
      </c>
      <c r="L68" s="235">
        <v>73</v>
      </c>
      <c r="M68" s="643">
        <v>71</v>
      </c>
      <c r="N68" s="236">
        <v>0.794078947368421</v>
      </c>
      <c r="O68" s="225" t="s">
        <v>4234</v>
      </c>
    </row>
    <row r="69" spans="1:15" s="4" customFormat="1" ht="102" x14ac:dyDescent="0.25">
      <c r="A69" s="82">
        <v>63</v>
      </c>
      <c r="B69" s="133" t="s">
        <v>293</v>
      </c>
      <c r="C69" s="133" t="s">
        <v>304</v>
      </c>
      <c r="D69" s="133" t="s">
        <v>295</v>
      </c>
      <c r="E69" s="122">
        <v>22</v>
      </c>
      <c r="F69" s="125" t="s">
        <v>305</v>
      </c>
      <c r="G69" s="140">
        <v>16</v>
      </c>
      <c r="H69" s="139">
        <v>0.1</v>
      </c>
      <c r="I69" s="133" t="s">
        <v>124</v>
      </c>
      <c r="J69" s="222">
        <v>14</v>
      </c>
      <c r="K69" s="63" t="s">
        <v>129</v>
      </c>
      <c r="L69" s="141" t="s">
        <v>129</v>
      </c>
      <c r="M69" s="133" t="s">
        <v>129</v>
      </c>
      <c r="N69" s="236">
        <v>0.1</v>
      </c>
      <c r="O69" s="225" t="s">
        <v>4235</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4236</v>
      </c>
      <c r="L70" s="223" t="s">
        <v>125</v>
      </c>
      <c r="M70" s="133" t="s">
        <v>4236</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133" t="s">
        <v>129</v>
      </c>
      <c r="N71" s="236">
        <v>0.05</v>
      </c>
      <c r="O71" s="225"/>
    </row>
    <row r="72" spans="1:15" s="4" customFormat="1" ht="63.75" x14ac:dyDescent="0.25">
      <c r="A72" s="82">
        <v>66</v>
      </c>
      <c r="B72" s="133" t="s">
        <v>293</v>
      </c>
      <c r="C72" s="133" t="s">
        <v>304</v>
      </c>
      <c r="D72" s="133" t="s">
        <v>295</v>
      </c>
      <c r="E72" s="122" t="s">
        <v>311</v>
      </c>
      <c r="F72" s="125" t="s">
        <v>312</v>
      </c>
      <c r="G72" s="140" t="s">
        <v>125</v>
      </c>
      <c r="H72" s="138" t="s">
        <v>125</v>
      </c>
      <c r="I72" s="133" t="s">
        <v>166</v>
      </c>
      <c r="J72" s="222" t="s">
        <v>125</v>
      </c>
      <c r="K72" s="48" t="s">
        <v>4237</v>
      </c>
      <c r="L72" s="223" t="s">
        <v>125</v>
      </c>
      <c r="M72" s="108" t="s">
        <v>4237</v>
      </c>
      <c r="N72" s="85">
        <v>0</v>
      </c>
      <c r="O72" s="225" t="s">
        <v>4238</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3" t="s">
        <v>129</v>
      </c>
      <c r="N73" s="236">
        <v>0.05</v>
      </c>
      <c r="O73" s="225" t="s">
        <v>4239</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3</v>
      </c>
      <c r="L74" s="257" t="s">
        <v>4240</v>
      </c>
      <c r="M74" s="104" t="s">
        <v>4240</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2</v>
      </c>
      <c r="L75" s="235">
        <v>2</v>
      </c>
      <c r="M75" s="643">
        <v>2</v>
      </c>
      <c r="N75" s="85">
        <v>0</v>
      </c>
      <c r="O75" s="225" t="s">
        <v>4241</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132">
        <v>11755.5</v>
      </c>
      <c r="L76" s="235">
        <v>11000</v>
      </c>
      <c r="M76" s="653">
        <v>18230.25</v>
      </c>
      <c r="N76" s="85">
        <v>0</v>
      </c>
      <c r="O76" s="225" t="s">
        <v>4242</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460403</v>
      </c>
      <c r="L77" s="235">
        <v>495033</v>
      </c>
      <c r="M77" s="643">
        <v>573276</v>
      </c>
      <c r="N77" s="85">
        <v>0</v>
      </c>
      <c r="O77" s="225" t="s">
        <v>4243</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55</v>
      </c>
      <c r="L78" s="261">
        <v>4342</v>
      </c>
      <c r="M78" s="643">
        <v>4342</v>
      </c>
      <c r="N78" s="85">
        <v>0</v>
      </c>
      <c r="O78" s="225" t="s">
        <v>4244</v>
      </c>
    </row>
    <row r="79" spans="1:15" s="4" customFormat="1" ht="102" x14ac:dyDescent="0.25">
      <c r="A79" s="82">
        <v>73</v>
      </c>
      <c r="B79" s="133" t="s">
        <v>293</v>
      </c>
      <c r="C79" s="133" t="s">
        <v>304</v>
      </c>
      <c r="D79" s="133" t="s">
        <v>330</v>
      </c>
      <c r="E79" s="122">
        <v>28</v>
      </c>
      <c r="F79" s="125" t="s">
        <v>331</v>
      </c>
      <c r="G79" s="140" t="s">
        <v>125</v>
      </c>
      <c r="H79" s="138" t="s">
        <v>125</v>
      </c>
      <c r="I79" s="133" t="s">
        <v>321</v>
      </c>
      <c r="J79" s="222">
        <v>18</v>
      </c>
      <c r="K79" s="45">
        <v>10486</v>
      </c>
      <c r="L79" s="235">
        <v>9734</v>
      </c>
      <c r="M79" s="643">
        <v>9734</v>
      </c>
      <c r="N79" s="85">
        <v>0</v>
      </c>
      <c r="O79" s="225" t="s">
        <v>4245</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432135</v>
      </c>
      <c r="L80" s="235">
        <v>438054</v>
      </c>
      <c r="M80" s="643">
        <v>438054</v>
      </c>
      <c r="N80" s="85">
        <v>0</v>
      </c>
      <c r="O80" s="225" t="s">
        <v>4246</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162</v>
      </c>
      <c r="L81" s="235">
        <v>307</v>
      </c>
      <c r="M81" s="653">
        <v>307</v>
      </c>
      <c r="N81" s="85">
        <v>0</v>
      </c>
      <c r="O81" s="225" t="s">
        <v>4247</v>
      </c>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4248</v>
      </c>
      <c r="L82" s="144" t="s">
        <v>4248</v>
      </c>
      <c r="M82" s="48" t="s">
        <v>4248</v>
      </c>
      <c r="N82" s="85">
        <v>0</v>
      </c>
      <c r="O82" s="225" t="s">
        <v>4249</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6">
        <v>0.56999999999999995</v>
      </c>
      <c r="L83" s="288">
        <v>4.0000000000000001E-3</v>
      </c>
      <c r="M83" s="382">
        <v>0.4</v>
      </c>
      <c r="N83" s="85">
        <v>0</v>
      </c>
      <c r="O83" s="225" t="s">
        <v>4250</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3230</v>
      </c>
      <c r="L84" s="144" t="s">
        <v>349</v>
      </c>
      <c r="M84" s="108" t="s">
        <v>349</v>
      </c>
      <c r="N84" s="85">
        <v>0</v>
      </c>
      <c r="O84" s="225" t="s">
        <v>4250</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6">
        <v>0.17</v>
      </c>
      <c r="L85" s="288">
        <v>2.0000000000000001E-4</v>
      </c>
      <c r="M85" s="382">
        <v>0.2</v>
      </c>
      <c r="N85" s="85">
        <v>0</v>
      </c>
      <c r="O85" s="225" t="s">
        <v>4250</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382"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129</v>
      </c>
      <c r="L87" s="244" t="s">
        <v>129</v>
      </c>
      <c r="M87" s="122" t="s">
        <v>129</v>
      </c>
      <c r="N87" s="85">
        <v>0</v>
      </c>
      <c r="O87" s="225" t="s">
        <v>4251</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129</v>
      </c>
      <c r="L88" s="244" t="s">
        <v>129</v>
      </c>
      <c r="M88" s="122" t="s">
        <v>129</v>
      </c>
      <c r="N88" s="85">
        <v>0</v>
      </c>
      <c r="O88" s="225" t="s">
        <v>4252</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129</v>
      </c>
      <c r="L89" s="244" t="s">
        <v>129</v>
      </c>
      <c r="M89" s="122" t="s">
        <v>129</v>
      </c>
      <c r="N89" s="85">
        <v>0</v>
      </c>
      <c r="O89" s="225" t="s">
        <v>4253</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244" t="s">
        <v>126</v>
      </c>
      <c r="M90" s="122"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244" t="s">
        <v>126</v>
      </c>
      <c r="M91" s="122"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126</v>
      </c>
      <c r="L92" s="244" t="s">
        <v>126</v>
      </c>
      <c r="M92" s="122"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3"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129</v>
      </c>
      <c r="L94" s="244" t="s">
        <v>129</v>
      </c>
      <c r="M94" s="122" t="s">
        <v>129</v>
      </c>
      <c r="N94" s="85">
        <v>0</v>
      </c>
      <c r="O94" s="225" t="s">
        <v>4254</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129</v>
      </c>
      <c r="L95" s="244" t="s">
        <v>129</v>
      </c>
      <c r="M95" s="122" t="s">
        <v>129</v>
      </c>
      <c r="N95" s="85">
        <v>0</v>
      </c>
      <c r="O95" s="225" t="s">
        <v>4253</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126</v>
      </c>
      <c r="L96" s="244" t="s">
        <v>126</v>
      </c>
      <c r="M96" s="122"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126</v>
      </c>
      <c r="L97" s="244" t="s">
        <v>126</v>
      </c>
      <c r="M97" s="122"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244" t="s">
        <v>129</v>
      </c>
      <c r="M98" s="122"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141" t="s">
        <v>129</v>
      </c>
      <c r="M99" s="133"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c r="M100" s="122" t="s">
        <v>129</v>
      </c>
      <c r="N100" s="243">
        <v>0.5</v>
      </c>
      <c r="O100" s="225" t="s">
        <v>4255</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129</v>
      </c>
      <c r="L101" s="244" t="s">
        <v>129</v>
      </c>
      <c r="M101" s="122"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63" t="s">
        <v>135</v>
      </c>
      <c r="L102" s="148" t="s">
        <v>135</v>
      </c>
      <c r="M102" s="5" t="s">
        <v>135</v>
      </c>
      <c r="N102" s="226">
        <v>0.3</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126</v>
      </c>
      <c r="L103" s="244" t="s">
        <v>126</v>
      </c>
      <c r="M103" s="122" t="s">
        <v>126</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126</v>
      </c>
      <c r="L104" s="244" t="s">
        <v>126</v>
      </c>
      <c r="M104" s="122" t="s">
        <v>126</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126</v>
      </c>
      <c r="L105" s="244" t="s">
        <v>126</v>
      </c>
      <c r="M105" s="122" t="s">
        <v>126</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126</v>
      </c>
      <c r="L106" s="244" t="s">
        <v>126</v>
      </c>
      <c r="M106" s="122" t="s">
        <v>126</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126</v>
      </c>
      <c r="L107" s="244" t="s">
        <v>126</v>
      </c>
      <c r="M107" s="122" t="s">
        <v>126</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126</v>
      </c>
      <c r="L108" s="244" t="s">
        <v>126</v>
      </c>
      <c r="M108" s="122" t="s">
        <v>126</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126</v>
      </c>
      <c r="L109" s="244" t="s">
        <v>126</v>
      </c>
      <c r="M109" s="122" t="s">
        <v>126</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126</v>
      </c>
      <c r="L110" s="244" t="s">
        <v>126</v>
      </c>
      <c r="M110" s="122" t="s">
        <v>126</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126</v>
      </c>
      <c r="L111" s="244" t="s">
        <v>126</v>
      </c>
      <c r="M111" s="122" t="s">
        <v>126</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126</v>
      </c>
      <c r="L112" s="244" t="s">
        <v>126</v>
      </c>
      <c r="M112" s="122"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129</v>
      </c>
      <c r="M113" s="122" t="s">
        <v>129</v>
      </c>
      <c r="N113" s="85">
        <v>0</v>
      </c>
      <c r="O113" s="225" t="s">
        <v>4256</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129</v>
      </c>
      <c r="M114" s="387" t="s">
        <v>129</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655">
        <v>24.5</v>
      </c>
      <c r="N115" s="85">
        <v>0</v>
      </c>
      <c r="O115" s="225" t="s">
        <v>4257</v>
      </c>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132" t="s">
        <v>407</v>
      </c>
      <c r="L116" s="144" t="s">
        <v>4240</v>
      </c>
      <c r="M116" s="108">
        <v>40</v>
      </c>
      <c r="N116" s="85">
        <v>0</v>
      </c>
      <c r="O116" s="225" t="s">
        <v>4240</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132" t="s">
        <v>407</v>
      </c>
      <c r="L117" s="144" t="s">
        <v>125</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132" t="s">
        <v>407</v>
      </c>
      <c r="L118" s="144" t="s">
        <v>125</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132" t="s">
        <v>407</v>
      </c>
      <c r="L119" s="144" t="s">
        <v>125</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38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108"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t="s">
        <v>407</v>
      </c>
      <c r="L122" s="144" t="s">
        <v>407</v>
      </c>
      <c r="M122" s="108"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t="s">
        <v>407</v>
      </c>
      <c r="L123" s="144" t="s">
        <v>407</v>
      </c>
      <c r="M123" s="108"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t="s">
        <v>407</v>
      </c>
      <c r="L124" s="144" t="s">
        <v>407</v>
      </c>
      <c r="M124" s="108"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t="s">
        <v>407</v>
      </c>
      <c r="L125" s="144" t="s">
        <v>407</v>
      </c>
      <c r="M125" s="108"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t="s">
        <v>407</v>
      </c>
      <c r="L126" s="144" t="s">
        <v>407</v>
      </c>
      <c r="M126" s="108"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108"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108"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248" t="s">
        <v>129</v>
      </c>
      <c r="M129" s="122" t="s">
        <v>129</v>
      </c>
      <c r="N129" s="226">
        <v>0.1</v>
      </c>
      <c r="O129" s="225" t="s">
        <v>4258</v>
      </c>
    </row>
    <row r="130" spans="1:16" s="4" customFormat="1" ht="63.75" x14ac:dyDescent="0.25">
      <c r="A130" s="82">
        <v>124</v>
      </c>
      <c r="B130" s="133" t="s">
        <v>293</v>
      </c>
      <c r="C130" s="133" t="s">
        <v>464</v>
      </c>
      <c r="D130" s="133" t="s">
        <v>300</v>
      </c>
      <c r="E130" s="122">
        <v>38</v>
      </c>
      <c r="F130" s="125" t="s">
        <v>466</v>
      </c>
      <c r="G130" s="140">
        <v>22</v>
      </c>
      <c r="H130" s="139">
        <v>0.6</v>
      </c>
      <c r="I130" s="252">
        <v>7</v>
      </c>
      <c r="J130" s="141">
        <v>29</v>
      </c>
      <c r="K130" s="45">
        <v>66</v>
      </c>
      <c r="L130" s="253">
        <v>73</v>
      </c>
      <c r="M130" s="387">
        <v>71</v>
      </c>
      <c r="N130" s="236">
        <v>0.56052631578947365</v>
      </c>
      <c r="O130" s="225" t="s">
        <v>4259</v>
      </c>
    </row>
    <row r="131" spans="1:16" s="4" customFormat="1" ht="102" x14ac:dyDescent="0.25">
      <c r="A131" s="82">
        <v>125</v>
      </c>
      <c r="B131" s="133" t="s">
        <v>293</v>
      </c>
      <c r="C131" s="133" t="s">
        <v>464</v>
      </c>
      <c r="D131" s="133" t="s">
        <v>330</v>
      </c>
      <c r="E131" s="122">
        <v>39</v>
      </c>
      <c r="F131" s="125" t="s">
        <v>468</v>
      </c>
      <c r="G131" s="140">
        <v>23</v>
      </c>
      <c r="H131" s="139">
        <v>0.3</v>
      </c>
      <c r="I131" s="133" t="s">
        <v>321</v>
      </c>
      <c r="J131" s="141">
        <v>30</v>
      </c>
      <c r="K131" s="48">
        <v>10486</v>
      </c>
      <c r="L131" s="235">
        <v>9734</v>
      </c>
      <c r="M131" s="643">
        <v>9734</v>
      </c>
      <c r="N131" s="256">
        <v>0.3</v>
      </c>
      <c r="O131" s="225" t="s">
        <v>4260</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432135</v>
      </c>
      <c r="L132" s="235">
        <v>438054</v>
      </c>
      <c r="M132" s="643">
        <v>438054</v>
      </c>
      <c r="N132" s="85">
        <v>0</v>
      </c>
      <c r="O132" s="225" t="s">
        <v>4246</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162</v>
      </c>
      <c r="L133" s="484">
        <v>307</v>
      </c>
      <c r="M133" s="643">
        <v>307</v>
      </c>
      <c r="N133" s="85">
        <v>0</v>
      </c>
      <c r="O133" s="225" t="s">
        <v>4247</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63" t="s">
        <v>129</v>
      </c>
      <c r="L134" s="246" t="s">
        <v>135</v>
      </c>
      <c r="M134" s="133" t="s">
        <v>129</v>
      </c>
      <c r="N134" s="226">
        <v>0.3</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126</v>
      </c>
      <c r="L135" s="141" t="s">
        <v>126</v>
      </c>
      <c r="M135" s="133"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126</v>
      </c>
      <c r="L136" s="141" t="s">
        <v>126</v>
      </c>
      <c r="M136" s="133"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129</v>
      </c>
      <c r="L137" s="141" t="s">
        <v>126</v>
      </c>
      <c r="M137" s="133" t="s">
        <v>126</v>
      </c>
      <c r="N137" s="85">
        <v>0</v>
      </c>
      <c r="O137" s="225"/>
    </row>
    <row r="138" spans="1:16" s="4" customFormat="1" ht="63.75" x14ac:dyDescent="0.25">
      <c r="A138" s="82">
        <v>132</v>
      </c>
      <c r="B138" s="133" t="s">
        <v>293</v>
      </c>
      <c r="C138" s="133" t="s">
        <v>464</v>
      </c>
      <c r="D138" s="133" t="s">
        <v>473</v>
      </c>
      <c r="E138" s="122" t="s">
        <v>480</v>
      </c>
      <c r="F138" s="125">
        <v>2021</v>
      </c>
      <c r="G138" s="1422"/>
      <c r="H138" s="138" t="s">
        <v>125</v>
      </c>
      <c r="I138" s="133" t="s">
        <v>390</v>
      </c>
      <c r="J138" s="222" t="s">
        <v>481</v>
      </c>
      <c r="K138" s="63" t="s">
        <v>126</v>
      </c>
      <c r="L138" s="141" t="s">
        <v>129</v>
      </c>
      <c r="M138" s="133" t="s">
        <v>129</v>
      </c>
      <c r="N138" s="85">
        <v>0</v>
      </c>
      <c r="O138" s="225" t="s">
        <v>4261</v>
      </c>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126</v>
      </c>
      <c r="M139" s="133"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129</v>
      </c>
      <c r="L140" s="223" t="s">
        <v>125</v>
      </c>
      <c r="M140" s="122" t="s">
        <v>129</v>
      </c>
      <c r="N140" s="85">
        <v>0</v>
      </c>
      <c r="O140" s="225" t="s">
        <v>4262</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8">
        <v>5217</v>
      </c>
      <c r="L141" s="244">
        <v>0</v>
      </c>
      <c r="M141" s="104">
        <v>0</v>
      </c>
      <c r="N141" s="85">
        <v>0</v>
      </c>
      <c r="O141" s="225" t="s">
        <v>4263</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244">
        <v>0</v>
      </c>
      <c r="M142" s="104">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t="s">
        <v>125</v>
      </c>
      <c r="M143" s="122" t="s">
        <v>129</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126</v>
      </c>
      <c r="L144" s="244" t="s">
        <v>126</v>
      </c>
      <c r="M144" s="122" t="s">
        <v>126</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t="s">
        <v>434</v>
      </c>
      <c r="L145" s="257">
        <v>0</v>
      </c>
      <c r="M145" s="104">
        <v>0</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387" t="s">
        <v>135</v>
      </c>
      <c r="N146" s="85">
        <v>0</v>
      </c>
      <c r="O146" s="225" t="s">
        <v>4264</v>
      </c>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48" t="s">
        <v>434</v>
      </c>
      <c r="L147" s="246" t="s">
        <v>407</v>
      </c>
      <c r="M147" s="387" t="s">
        <v>407</v>
      </c>
      <c r="N147" s="85">
        <v>0</v>
      </c>
      <c r="O147" s="225" t="s">
        <v>4264</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48" t="s">
        <v>434</v>
      </c>
      <c r="L148" s="246" t="s">
        <v>407</v>
      </c>
      <c r="M148" s="387" t="s">
        <v>129</v>
      </c>
      <c r="N148" s="85">
        <v>0</v>
      </c>
      <c r="O148" s="225" t="s">
        <v>4264</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48" t="s">
        <v>434</v>
      </c>
      <c r="L149" s="246" t="s">
        <v>407</v>
      </c>
      <c r="M149" s="387" t="s">
        <v>129</v>
      </c>
      <c r="N149" s="85">
        <v>0</v>
      </c>
      <c r="O149" s="225" t="s">
        <v>4265</v>
      </c>
    </row>
    <row r="150" spans="1:15" s="4" customFormat="1" ht="63.75" x14ac:dyDescent="0.25">
      <c r="A150" s="82">
        <v>144</v>
      </c>
      <c r="B150" s="133" t="s">
        <v>293</v>
      </c>
      <c r="C150" s="133" t="s">
        <v>508</v>
      </c>
      <c r="D150" s="133" t="s">
        <v>295</v>
      </c>
      <c r="E150" s="122">
        <v>45</v>
      </c>
      <c r="F150" s="125" t="s">
        <v>509</v>
      </c>
      <c r="G150" s="140">
        <v>24</v>
      </c>
      <c r="H150" s="139">
        <v>0.1</v>
      </c>
      <c r="I150" s="133" t="s">
        <v>124</v>
      </c>
      <c r="J150" s="222">
        <v>38</v>
      </c>
      <c r="K150" s="63" t="s">
        <v>126</v>
      </c>
      <c r="L150" s="244" t="s">
        <v>126</v>
      </c>
      <c r="M150" s="122" t="s">
        <v>126</v>
      </c>
      <c r="N150" s="226">
        <v>0</v>
      </c>
      <c r="O150" s="225" t="s">
        <v>4266</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434</v>
      </c>
      <c r="L151" s="223" t="s">
        <v>125</v>
      </c>
      <c r="M151" s="108" t="s">
        <v>407</v>
      </c>
      <c r="N151" s="85">
        <v>0</v>
      </c>
      <c r="O151" s="225" t="s">
        <v>4267</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8" t="s">
        <v>434</v>
      </c>
      <c r="L152" s="246" t="s">
        <v>126</v>
      </c>
      <c r="M152" s="108" t="s">
        <v>407</v>
      </c>
      <c r="N152" s="226">
        <v>0</v>
      </c>
      <c r="O152" s="225" t="s">
        <v>4268</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434</v>
      </c>
      <c r="L153" s="246" t="s">
        <v>126</v>
      </c>
      <c r="M153" s="108" t="s">
        <v>407</v>
      </c>
      <c r="N153" s="226">
        <v>0</v>
      </c>
      <c r="O153" s="225" t="s">
        <v>4269</v>
      </c>
    </row>
    <row r="154" spans="1:15" s="4" customFormat="1" ht="51" x14ac:dyDescent="0.25">
      <c r="A154" s="82">
        <v>148</v>
      </c>
      <c r="B154" s="133" t="s">
        <v>293</v>
      </c>
      <c r="C154" s="133" t="s">
        <v>508</v>
      </c>
      <c r="D154" s="133" t="s">
        <v>515</v>
      </c>
      <c r="E154" s="122">
        <v>48</v>
      </c>
      <c r="F154" s="125" t="s">
        <v>517</v>
      </c>
      <c r="G154" s="140">
        <v>27</v>
      </c>
      <c r="H154" s="152">
        <v>0.25</v>
      </c>
      <c r="I154" s="133" t="s">
        <v>390</v>
      </c>
      <c r="J154" s="141">
        <v>41</v>
      </c>
      <c r="K154" s="48" t="s">
        <v>434</v>
      </c>
      <c r="L154" s="244" t="s">
        <v>129</v>
      </c>
      <c r="M154" s="108" t="s">
        <v>407</v>
      </c>
      <c r="N154" s="226">
        <v>0</v>
      </c>
      <c r="O154" s="225" t="s">
        <v>4270</v>
      </c>
    </row>
    <row r="155" spans="1:15" s="4" customFormat="1" ht="51" x14ac:dyDescent="0.25">
      <c r="A155" s="82">
        <v>149</v>
      </c>
      <c r="B155" s="133" t="s">
        <v>293</v>
      </c>
      <c r="C155" s="133" t="s">
        <v>508</v>
      </c>
      <c r="D155" s="133" t="s">
        <v>515</v>
      </c>
      <c r="E155" s="122">
        <v>49</v>
      </c>
      <c r="F155" s="125" t="s">
        <v>518</v>
      </c>
      <c r="G155" s="140">
        <v>28</v>
      </c>
      <c r="H155" s="152">
        <v>0.25</v>
      </c>
      <c r="I155" s="133" t="s">
        <v>390</v>
      </c>
      <c r="J155" s="141">
        <v>42</v>
      </c>
      <c r="K155" s="48" t="s">
        <v>434</v>
      </c>
      <c r="L155" s="244" t="s">
        <v>129</v>
      </c>
      <c r="M155" s="108" t="s">
        <v>407</v>
      </c>
      <c r="N155" s="226">
        <v>0</v>
      </c>
      <c r="O155" s="225" t="s">
        <v>4271</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63" t="s">
        <v>434</v>
      </c>
      <c r="L156" s="246" t="s">
        <v>135</v>
      </c>
      <c r="M156" s="108" t="s">
        <v>407</v>
      </c>
      <c r="N156" s="226">
        <v>0</v>
      </c>
      <c r="O156" s="225" t="s">
        <v>4272</v>
      </c>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434</v>
      </c>
      <c r="L157" s="246" t="s">
        <v>129</v>
      </c>
      <c r="M157" s="108"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434</v>
      </c>
      <c r="L158" s="246" t="s">
        <v>129</v>
      </c>
      <c r="M158" s="108" t="s">
        <v>407</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8" t="s">
        <v>434</v>
      </c>
      <c r="L159" s="246" t="s">
        <v>126</v>
      </c>
      <c r="M159" s="108" t="s">
        <v>407</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8" t="s">
        <v>434</v>
      </c>
      <c r="L160" s="246" t="s">
        <v>126</v>
      </c>
      <c r="M160" s="108" t="s">
        <v>407</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244" t="s">
        <v>129</v>
      </c>
      <c r="M161" s="122" t="s">
        <v>129</v>
      </c>
      <c r="N161" s="226">
        <v>0.1</v>
      </c>
      <c r="O161" s="225" t="s">
        <v>4273</v>
      </c>
    </row>
    <row r="162" spans="1:15" s="4" customFormat="1" ht="63.75" x14ac:dyDescent="0.25">
      <c r="A162" s="82">
        <v>156</v>
      </c>
      <c r="B162" s="133" t="s">
        <v>293</v>
      </c>
      <c r="C162" s="133" t="s">
        <v>532</v>
      </c>
      <c r="D162" s="133" t="s">
        <v>295</v>
      </c>
      <c r="E162" s="122" t="s">
        <v>535</v>
      </c>
      <c r="F162" s="125" t="s">
        <v>536</v>
      </c>
      <c r="G162" s="140" t="s">
        <v>125</v>
      </c>
      <c r="H162" s="138" t="s">
        <v>125</v>
      </c>
      <c r="I162" s="133" t="s">
        <v>166</v>
      </c>
      <c r="J162" s="222" t="s">
        <v>125</v>
      </c>
      <c r="K162" s="48" t="s">
        <v>4274</v>
      </c>
      <c r="L162" s="223" t="s">
        <v>125</v>
      </c>
      <c r="M162" s="108" t="s">
        <v>4274</v>
      </c>
      <c r="N162" s="85">
        <v>0</v>
      </c>
      <c r="O162" s="225" t="s">
        <v>4275</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244" t="s">
        <v>129</v>
      </c>
      <c r="M163" s="122"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387" t="s">
        <v>129</v>
      </c>
      <c r="N164" s="226">
        <v>0.1</v>
      </c>
      <c r="O164" s="225"/>
    </row>
    <row r="165" spans="1:15" s="4" customFormat="1" ht="409.5"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387" t="s">
        <v>129</v>
      </c>
      <c r="N165" s="226">
        <v>0.25</v>
      </c>
      <c r="O165" s="225" t="s">
        <v>4276</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63" t="s">
        <v>129</v>
      </c>
      <c r="L166" s="246" t="s">
        <v>129</v>
      </c>
      <c r="M166" s="387" t="s">
        <v>129</v>
      </c>
      <c r="N166" s="226">
        <v>0.1</v>
      </c>
      <c r="O166" s="225" t="s">
        <v>4277</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126</v>
      </c>
      <c r="L167" s="244" t="s">
        <v>129</v>
      </c>
      <c r="M167" s="122" t="s">
        <v>129</v>
      </c>
      <c r="N167" s="226">
        <v>0.1</v>
      </c>
      <c r="O167" s="225" t="s">
        <v>4278</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8" t="s">
        <v>434</v>
      </c>
      <c r="L168" s="223" t="s">
        <v>125</v>
      </c>
      <c r="M168" s="108" t="s">
        <v>4279</v>
      </c>
      <c r="N168" s="85">
        <v>0</v>
      </c>
      <c r="O168" s="225" t="s">
        <v>4280</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48" t="s">
        <v>434</v>
      </c>
      <c r="L169" s="246" t="s">
        <v>129</v>
      </c>
      <c r="M169" s="38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48" t="s">
        <v>434</v>
      </c>
      <c r="L170" s="223" t="s">
        <v>125</v>
      </c>
      <c r="M170" s="387" t="s">
        <v>129</v>
      </c>
      <c r="N170" s="226">
        <v>0.2</v>
      </c>
      <c r="O170" s="225" t="s">
        <v>4281</v>
      </c>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48" t="s">
        <v>434</v>
      </c>
      <c r="L171" s="223" t="s">
        <v>125</v>
      </c>
      <c r="M171" s="38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48" t="s">
        <v>434</v>
      </c>
      <c r="L172" s="223" t="s">
        <v>125</v>
      </c>
      <c r="M172" s="38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48" t="s">
        <v>434</v>
      </c>
      <c r="L173" s="223" t="s">
        <v>125</v>
      </c>
      <c r="M173" s="38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48" t="s">
        <v>434</v>
      </c>
      <c r="L174" s="223" t="s">
        <v>125</v>
      </c>
      <c r="M174" s="38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48" t="s">
        <v>434</v>
      </c>
      <c r="L175" s="223" t="s">
        <v>125</v>
      </c>
      <c r="M175" s="38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48" t="s">
        <v>434</v>
      </c>
      <c r="L176" s="223" t="s">
        <v>125</v>
      </c>
      <c r="M176" s="38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48" t="s">
        <v>434</v>
      </c>
      <c r="L177" s="246" t="s">
        <v>135</v>
      </c>
      <c r="M177" s="122" t="s">
        <v>129</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48" t="s">
        <v>434</v>
      </c>
      <c r="L178" s="244" t="s">
        <v>129</v>
      </c>
      <c r="M178" s="122"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48" t="s">
        <v>434</v>
      </c>
      <c r="L179" s="244" t="s">
        <v>129</v>
      </c>
      <c r="M179" s="122"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48" t="s">
        <v>434</v>
      </c>
      <c r="L180" s="246" t="s">
        <v>135</v>
      </c>
      <c r="M180" s="387" t="s">
        <v>129</v>
      </c>
      <c r="N180" s="226">
        <v>0.1</v>
      </c>
      <c r="O180" s="225" t="s">
        <v>4282</v>
      </c>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48" t="s">
        <v>434</v>
      </c>
      <c r="L181" s="246" t="s">
        <v>129</v>
      </c>
      <c r="M181" s="38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48" t="s">
        <v>434</v>
      </c>
      <c r="L182" s="246" t="s">
        <v>129</v>
      </c>
      <c r="M182" s="38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48" t="s">
        <v>434</v>
      </c>
      <c r="L183" s="246" t="s">
        <v>129</v>
      </c>
      <c r="M183" s="387" t="s">
        <v>129</v>
      </c>
      <c r="N183" s="85">
        <v>0</v>
      </c>
      <c r="O183" s="225"/>
    </row>
    <row r="184" spans="1:15" s="4" customFormat="1" ht="51" x14ac:dyDescent="0.25">
      <c r="A184" s="82">
        <v>178</v>
      </c>
      <c r="B184" s="133" t="s">
        <v>293</v>
      </c>
      <c r="C184" s="133" t="s">
        <v>542</v>
      </c>
      <c r="D184" s="133" t="s">
        <v>515</v>
      </c>
      <c r="E184" s="122">
        <v>60</v>
      </c>
      <c r="F184" s="125" t="s">
        <v>576</v>
      </c>
      <c r="G184" s="140">
        <v>39</v>
      </c>
      <c r="H184" s="152">
        <v>0.1</v>
      </c>
      <c r="I184" s="133" t="s">
        <v>124</v>
      </c>
      <c r="J184" s="222">
        <v>51</v>
      </c>
      <c r="K184" s="63" t="s">
        <v>129</v>
      </c>
      <c r="L184" s="246" t="s">
        <v>129</v>
      </c>
      <c r="M184" s="122" t="s">
        <v>129</v>
      </c>
      <c r="N184" s="226">
        <v>0.1</v>
      </c>
      <c r="O184" s="225" t="s">
        <v>4283</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122"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244" t="s">
        <v>129</v>
      </c>
      <c r="M186" s="122" t="s">
        <v>129</v>
      </c>
      <c r="N186" s="661">
        <v>0.125</v>
      </c>
      <c r="O186" s="225" t="s">
        <v>4284</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244" t="s">
        <v>129</v>
      </c>
      <c r="M187" s="122" t="s">
        <v>129</v>
      </c>
      <c r="N187" s="661">
        <v>0.125</v>
      </c>
      <c r="O187" s="225" t="s">
        <v>4285</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244" t="s">
        <v>129</v>
      </c>
      <c r="M188" s="122" t="s">
        <v>129</v>
      </c>
      <c r="N188" s="661">
        <v>0.125</v>
      </c>
      <c r="O188" s="225" t="s">
        <v>4286</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244" t="s">
        <v>129</v>
      </c>
      <c r="M189" s="122" t="s">
        <v>129</v>
      </c>
      <c r="N189" s="661">
        <v>0.125</v>
      </c>
      <c r="O189" s="225" t="s">
        <v>4287</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244" t="s">
        <v>129</v>
      </c>
      <c r="M190" s="122" t="s">
        <v>129</v>
      </c>
      <c r="N190" s="661">
        <v>0.125</v>
      </c>
      <c r="O190" s="225" t="s">
        <v>4288</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244" t="s">
        <v>129</v>
      </c>
      <c r="M191" s="122" t="s">
        <v>129</v>
      </c>
      <c r="N191" s="661">
        <v>0.125</v>
      </c>
      <c r="O191" s="225" t="s">
        <v>4289</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244" t="s">
        <v>129</v>
      </c>
      <c r="M192" s="122" t="s">
        <v>129</v>
      </c>
      <c r="N192" s="661">
        <v>0.125</v>
      </c>
      <c r="O192" s="225" t="s">
        <v>4290</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244" t="s">
        <v>129</v>
      </c>
      <c r="M193" s="122" t="s">
        <v>129</v>
      </c>
      <c r="N193" s="661">
        <v>0.125</v>
      </c>
      <c r="O193" s="225" t="s">
        <v>4291</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244" t="s">
        <v>129</v>
      </c>
      <c r="M194" s="122" t="s">
        <v>129</v>
      </c>
      <c r="N194" s="226">
        <v>0.1</v>
      </c>
      <c r="O194" s="225" t="s">
        <v>4292</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434</v>
      </c>
      <c r="L195" s="223" t="s">
        <v>125</v>
      </c>
      <c r="M195" s="108" t="s">
        <v>4279</v>
      </c>
      <c r="N195" s="85">
        <v>0</v>
      </c>
      <c r="O195" s="225" t="s">
        <v>4293</v>
      </c>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38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122"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126</v>
      </c>
      <c r="L198" s="223" t="s">
        <v>125</v>
      </c>
      <c r="M198" s="38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126</v>
      </c>
      <c r="L199" s="223" t="s">
        <v>125</v>
      </c>
      <c r="M199" s="38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126</v>
      </c>
      <c r="L200" s="223" t="s">
        <v>125</v>
      </c>
      <c r="M200" s="38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126</v>
      </c>
      <c r="L201" s="223" t="s">
        <v>125</v>
      </c>
      <c r="M201" s="38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38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38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38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387" t="s">
        <v>129</v>
      </c>
      <c r="N205" s="661">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38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38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38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387" t="s">
        <v>129</v>
      </c>
      <c r="N209" s="661">
        <v>2.86E-2</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38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38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4294</v>
      </c>
      <c r="L212" s="223" t="s">
        <v>125</v>
      </c>
      <c r="M212" s="48" t="s">
        <v>4294</v>
      </c>
      <c r="N212" s="85">
        <v>0</v>
      </c>
      <c r="O212" s="225" t="s">
        <v>4295</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244" t="s">
        <v>129</v>
      </c>
      <c r="M213" s="122" t="s">
        <v>129</v>
      </c>
      <c r="N213" s="229">
        <v>0</v>
      </c>
      <c r="O213" s="230" t="s">
        <v>4296</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244" t="s">
        <v>129</v>
      </c>
      <c r="M214" s="122"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244" t="s">
        <v>129</v>
      </c>
      <c r="M215" s="122"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244" t="s">
        <v>129</v>
      </c>
      <c r="M216" s="122"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122" t="s">
        <v>129</v>
      </c>
      <c r="N217" s="85">
        <v>0</v>
      </c>
      <c r="O217" s="225" t="s">
        <v>4297</v>
      </c>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122" t="s">
        <v>129</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122"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122"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122"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126</v>
      </c>
      <c r="L222" s="443" t="s">
        <v>4298</v>
      </c>
      <c r="M222" s="133" t="s">
        <v>4299</v>
      </c>
      <c r="N222" s="85">
        <v>0</v>
      </c>
      <c r="O222" s="225" t="s">
        <v>4300</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129</v>
      </c>
      <c r="L223" s="244" t="s">
        <v>129</v>
      </c>
      <c r="M223" s="122" t="s">
        <v>129</v>
      </c>
      <c r="N223" s="226">
        <v>0.3</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244" t="s">
        <v>129</v>
      </c>
      <c r="M224" s="122" t="s">
        <v>129</v>
      </c>
      <c r="N224" s="226">
        <v>0.1</v>
      </c>
      <c r="O224" s="225" t="s">
        <v>4301</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434</v>
      </c>
      <c r="L225" s="223" t="s">
        <v>125</v>
      </c>
      <c r="M225" s="122"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434</v>
      </c>
      <c r="L226" s="223" t="s">
        <v>125</v>
      </c>
      <c r="M226" s="122"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434</v>
      </c>
      <c r="L227" s="223" t="s">
        <v>125</v>
      </c>
      <c r="M227" s="122"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434</v>
      </c>
      <c r="L228" s="223" t="s">
        <v>125</v>
      </c>
      <c r="M228" s="122"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4098</v>
      </c>
      <c r="L229" s="235">
        <v>4342</v>
      </c>
      <c r="M229" s="643">
        <v>4342</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547</v>
      </c>
      <c r="L230" s="235">
        <v>307</v>
      </c>
      <c r="M230" s="643">
        <v>307</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129</v>
      </c>
      <c r="L231" s="222" t="s">
        <v>135</v>
      </c>
      <c r="M231" s="122"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126</v>
      </c>
      <c r="L232" s="244" t="s">
        <v>126</v>
      </c>
      <c r="M232" s="122"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129</v>
      </c>
      <c r="L233" s="244" t="s">
        <v>129</v>
      </c>
      <c r="M233" s="122"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129</v>
      </c>
      <c r="L234" s="244" t="s">
        <v>129</v>
      </c>
      <c r="M234" s="122"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122"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244" t="s">
        <v>129</v>
      </c>
      <c r="M236" s="122"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129</v>
      </c>
      <c r="L237" s="244" t="s">
        <v>129</v>
      </c>
      <c r="M237" s="122"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244" t="s">
        <v>129</v>
      </c>
      <c r="M238" s="122"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c r="M239" s="122"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c r="M240" s="122"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c r="M241" s="122"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c r="M242" s="122"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122" t="s">
        <v>129</v>
      </c>
      <c r="N243" s="85">
        <v>0</v>
      </c>
      <c r="O243" s="225" t="s">
        <v>4302</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c r="M244" s="122"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122"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126</v>
      </c>
      <c r="L246" s="223" t="s">
        <v>125</v>
      </c>
      <c r="M246" s="122"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122"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122"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129</v>
      </c>
      <c r="L249" s="223" t="s">
        <v>125</v>
      </c>
      <c r="M249" s="122" t="s">
        <v>129</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244" t="s">
        <v>126</v>
      </c>
      <c r="M250" s="122" t="s">
        <v>126</v>
      </c>
      <c r="N250" s="226">
        <v>0</v>
      </c>
      <c r="O250" s="225" t="s">
        <v>4303</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126</v>
      </c>
      <c r="L251" s="244" t="s">
        <v>407</v>
      </c>
      <c r="M251" s="122"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126</v>
      </c>
      <c r="L252" s="244" t="s">
        <v>407</v>
      </c>
      <c r="M252" s="122"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126</v>
      </c>
      <c r="L253" s="244" t="s">
        <v>407</v>
      </c>
      <c r="M253" s="122"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126</v>
      </c>
      <c r="L254" s="244" t="s">
        <v>407</v>
      </c>
      <c r="M254" s="122"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129</v>
      </c>
      <c r="L255" s="244" t="s">
        <v>129</v>
      </c>
      <c r="M255" s="122" t="s">
        <v>129</v>
      </c>
      <c r="N255" s="226">
        <v>0.1</v>
      </c>
      <c r="O255" s="225" t="s">
        <v>4304</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129</v>
      </c>
      <c r="L256" s="244" t="s">
        <v>129</v>
      </c>
      <c r="M256" s="122" t="s">
        <v>129</v>
      </c>
      <c r="N256" s="226">
        <v>0.1</v>
      </c>
      <c r="O256" s="225" t="s">
        <v>4305</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129</v>
      </c>
      <c r="L257" s="244" t="s">
        <v>129</v>
      </c>
      <c r="M257" s="122" t="s">
        <v>129</v>
      </c>
      <c r="N257" s="226">
        <v>0.1</v>
      </c>
      <c r="O257" s="225" t="s">
        <v>4306</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5">
        <v>2</v>
      </c>
      <c r="L258" s="265">
        <v>0</v>
      </c>
      <c r="M258" s="45">
        <v>2</v>
      </c>
      <c r="N258" s="256">
        <v>0.2</v>
      </c>
      <c r="O258" s="225" t="s">
        <v>4307</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35">
        <v>3077</v>
      </c>
      <c r="M259" s="655">
        <v>3077</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1997</v>
      </c>
      <c r="L260" s="261">
        <v>2090.5</v>
      </c>
      <c r="M260" s="643">
        <v>1997</v>
      </c>
      <c r="N260" s="85">
        <v>0</v>
      </c>
      <c r="O260" s="225" t="s">
        <v>4308</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122"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244" t="s">
        <v>129</v>
      </c>
      <c r="M262" s="122" t="s">
        <v>129</v>
      </c>
      <c r="N262" s="1535">
        <v>0.3</v>
      </c>
      <c r="O262" s="225" t="s">
        <v>4309</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126</v>
      </c>
      <c r="L263" s="244" t="s">
        <v>126</v>
      </c>
      <c r="M263" s="122"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244" t="s">
        <v>129</v>
      </c>
      <c r="M264" s="122" t="s">
        <v>129</v>
      </c>
      <c r="N264" s="1535">
        <v>0.3</v>
      </c>
      <c r="O264" s="225" t="s">
        <v>4310</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129</v>
      </c>
      <c r="L265" s="244" t="s">
        <v>129</v>
      </c>
      <c r="M265" s="122" t="s">
        <v>129</v>
      </c>
      <c r="N265" s="1536"/>
      <c r="O265" s="225" t="s">
        <v>4311</v>
      </c>
    </row>
    <row r="269" spans="1:15" x14ac:dyDescent="0.25">
      <c r="N269" s="344"/>
    </row>
  </sheetData>
  <sheetProtection formatCells="0" formatColumns="0" formatRows="0" insertColumns="0" insertHyperlinks="0"/>
  <mergeCells count="36">
    <mergeCell ref="G264:G265"/>
    <mergeCell ref="H264:H265"/>
    <mergeCell ref="N264:N265"/>
    <mergeCell ref="N11:N12"/>
    <mergeCell ref="H7:H8"/>
    <mergeCell ref="N7:N8"/>
    <mergeCell ref="H262:H263"/>
    <mergeCell ref="N262:N263"/>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8">
    <dataValidation type="list" allowBlank="1" showInputMessage="1" showErrorMessage="1" sqref="N258" xr:uid="{A4DF67BE-B8B0-4764-9663-E2C547DF2B29}">
      <formula1>"0%,20%"</formula1>
    </dataValidation>
    <dataValidation type="list" allowBlank="1" showInputMessage="1" showErrorMessage="1" sqref="N131" xr:uid="{BF4FFA88-182E-466A-B60C-1CAB649A38B5}">
      <formula1>"0%,30%"</formula1>
    </dataValidation>
    <dataValidation type="list" allowBlank="1" showInputMessage="1" showErrorMessage="1" sqref="N100" xr:uid="{51755FDB-7591-4365-B927-7E49F8AF2526}">
      <formula1>"0%,20%,39%,50%"</formula1>
    </dataValidation>
    <dataValidation type="whole" allowBlank="1" showInputMessage="1" showErrorMessage="1" sqref="I130 L231 K130:M130 K142 L235:M235 K43 L261:M261 K114:M114 K20 K67:K68 K74:K75 K77:K81 K258:K260 L185:M185 M197 M258" xr:uid="{BAFE9C3A-684C-4604-B88A-73A4BD93D3DB}">
      <formula1>0</formula1>
      <formula2>10000000</formula2>
    </dataValidation>
    <dataValidation type="list" allowBlank="1" showInputMessage="1" showErrorMessage="1" sqref="K140 L94:M97 M143 K114:M114 K223 K45:K56 K244:K249 K251:K255 K232:K234 K214:K216 K218:K221 K94:K101 K163:K166 K103:K112 K135:K138 L178:M179" xr:uid="{51613FC7-9C9D-4DF9-9482-92535370B4C5}">
      <formula1>"SI,NO,NO APLICA"</formula1>
    </dataValidation>
    <dataValidation type="list" allowBlank="1" showInputMessage="1" showErrorMessage="1" sqref="I129 M11:M16 M7:M9 L36:L37 K65:K66 L214:L216 M223:M225 K69:M69 K144:M144 M236:M244 K35:K37 K87:M92 K57:M57 M18:M19 L163:M163 L65:M65 K129:M129 K21:M21 K262:M265 L223:L224 K184 K256:M257 M23:M24 M102 L45:M55 M231 K161:M161 K63 K18:K19 K213:L213 K59 K71 K73 K250 K11:K16 K7:K9 K23:K33 K236:K242 K217 K231 K224 K102 K134 K156 K39:K41 K167:M167 M184 M217 K150:M150 K186:M194" xr:uid="{F9D05792-E7CE-4E50-8D24-8F2D1DB755EA}">
      <formula1>"SI,NO"</formula1>
    </dataValidation>
    <dataValidation type="list" allowBlank="1" showInputMessage="1" showErrorMessage="1" sqref="L135:L139 L98:M98 L154:L155 M134:M139 L103:M113 M100:M101 L101" xr:uid="{9A435BF9-0EB2-4EA1-B39F-63F0A921BBDF}">
      <formula1>"SI,NO,NO APLICA,VACIO"</formula1>
    </dataValidation>
    <dataValidation type="list" allowBlank="1" showInputMessage="1" showErrorMessage="1" sqref="L181:L184 L157:L160 L169 L63:M63 L152:L153 L250:L255 L236:L238 M140 M35:M37 M59 L147:M149 M73 L166 M66 L99:M99 M169:M177 M164:M166 M218:M221 L232:M234 M213:M216 M25:M33 M71 L39:M41 M226:M228 M198:M211 M180:M183 M196 M245:M255" xr:uid="{9264DBE6-6A93-4F31-9348-980F7069A5F4}">
      <formula1>"SI,NO,VACIO"</formula1>
    </dataValidation>
  </dataValidations>
  <hyperlinks>
    <hyperlink ref="O35" r:id="rId1" xr:uid="{BBD1BCDB-95E3-401B-B15E-271D93E41A78}"/>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dimension ref="A1:V92"/>
  <sheetViews>
    <sheetView showGridLines="0" topLeftCell="J1" zoomScale="69" zoomScaleNormal="69"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+'1041 SHD Ver.'!N7</f>
        <v>0.4</v>
      </c>
      <c r="Q2" s="118" t="s">
        <v>778</v>
      </c>
      <c r="R2" s="119" t="s">
        <v>1825</v>
      </c>
      <c r="S2" s="119" t="s">
        <v>1825</v>
      </c>
      <c r="T2" s="119" t="s">
        <v>1588</v>
      </c>
      <c r="U2" s="119" t="s">
        <v>1588</v>
      </c>
      <c r="V2" s="119" t="s">
        <v>1825</v>
      </c>
    </row>
    <row r="3" spans="1:22" ht="29.25" customHeight="1" x14ac:dyDescent="0.25">
      <c r="A3" s="1426"/>
      <c r="B3" s="1429"/>
      <c r="C3" s="1461"/>
      <c r="D3" s="1458"/>
      <c r="E3" s="1447"/>
      <c r="F3" s="1444"/>
      <c r="G3" s="1504"/>
      <c r="H3" s="1507"/>
      <c r="I3" s="1500"/>
      <c r="J3" s="1500"/>
      <c r="K3" s="26" t="s">
        <v>784</v>
      </c>
      <c r="L3" s="26" t="s">
        <v>785</v>
      </c>
      <c r="M3" s="20">
        <v>0.4</v>
      </c>
      <c r="N3" s="162">
        <f>+M3*G2*C2</f>
        <v>3.5999999999999997E-2</v>
      </c>
      <c r="O3" s="163">
        <f>+'1041 SHD Ver.'!N11</f>
        <v>0.4</v>
      </c>
      <c r="Q3" s="118" t="s">
        <v>786</v>
      </c>
      <c r="R3" s="119" t="s">
        <v>1133</v>
      </c>
      <c r="S3" s="119" t="s">
        <v>1133</v>
      </c>
      <c r="T3" s="119" t="s">
        <v>4312</v>
      </c>
      <c r="U3" s="119" t="s">
        <v>4158</v>
      </c>
      <c r="V3" s="119" t="s">
        <v>2258</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+'1041 SHD Ver.'!N17</f>
        <v>0.05</v>
      </c>
      <c r="Q4" s="118" t="s">
        <v>791</v>
      </c>
      <c r="R4" s="119" t="s">
        <v>2259</v>
      </c>
      <c r="S4" s="119" t="s">
        <v>2678</v>
      </c>
      <c r="T4" s="119" t="s">
        <v>2216</v>
      </c>
      <c r="U4" s="119" t="s">
        <v>1080</v>
      </c>
      <c r="V4" s="119" t="s">
        <v>1327</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+'1041 SHD Ver.'!N20</f>
        <v>0.15</v>
      </c>
      <c r="Q5" s="118" t="s">
        <v>799</v>
      </c>
      <c r="R5" s="118">
        <v>0.41000000000000003</v>
      </c>
      <c r="S5" s="118">
        <v>0.5742857142857144</v>
      </c>
      <c r="T5" s="118">
        <v>0.63571428571428579</v>
      </c>
      <c r="U5" s="118">
        <v>0.78461659356725144</v>
      </c>
      <c r="V5" s="301">
        <f>+D91</f>
        <v>0.86893618567251463</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+'1041 SHD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+'1041 SHD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+'1041 SHD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+'1041 SHD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+'1041 SHD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+'1041 SHD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+'1041 SHD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+'1041 SHD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0.8387171052631579</v>
      </c>
      <c r="E17" s="1440" t="s">
        <v>821</v>
      </c>
      <c r="F17" s="1443" t="s">
        <v>294</v>
      </c>
      <c r="G17" s="1503">
        <v>0.15</v>
      </c>
      <c r="H17" s="1506">
        <f>+M20</f>
        <v>1</v>
      </c>
      <c r="I17" s="1509">
        <f>+O20</f>
        <v>0.94407894736842102</v>
      </c>
      <c r="J17" s="1512">
        <f>+I17/H17</f>
        <v>0.94407894736842102</v>
      </c>
      <c r="K17" s="25" t="s">
        <v>822</v>
      </c>
      <c r="L17" s="25" t="s">
        <v>804</v>
      </c>
      <c r="M17" s="167">
        <v>0.1</v>
      </c>
      <c r="N17" s="168">
        <f>+M17*G$17*C$17</f>
        <v>8.2500000000000004E-3</v>
      </c>
      <c r="O17" s="169">
        <f>+'1041 SHD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+'1041 SHD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+'1041 SHD Ver.'!N68</f>
        <v>0.794078947368421</v>
      </c>
    </row>
    <row r="20" spans="1:15" ht="26.25" customHeight="1" thickBot="1" x14ac:dyDescent="0.3">
      <c r="A20" s="1441"/>
      <c r="B20" s="1452"/>
      <c r="C20" s="1455"/>
      <c r="D20" s="1458"/>
      <c r="E20" s="1442"/>
      <c r="F20" s="1445"/>
      <c r="G20" s="1505"/>
      <c r="H20" s="1508"/>
      <c r="I20" s="1511"/>
      <c r="J20" s="1514"/>
      <c r="K20" s="97" t="s">
        <v>800</v>
      </c>
      <c r="L20" s="98">
        <f>+O20/M20</f>
        <v>0.94407894736842102</v>
      </c>
      <c r="M20" s="99">
        <f>SUM(M17:M19)</f>
        <v>1</v>
      </c>
      <c r="N20" s="100">
        <f>SUM(N17:N19)</f>
        <v>8.2500000000000004E-2</v>
      </c>
      <c r="O20" s="174">
        <f>+O17+O18+O19</f>
        <v>0.94407894736842102</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+'1041 SHD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+'1041 SHD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+'1041 SHD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+'1041 SHD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0.96052631578947367</v>
      </c>
      <c r="J27" s="1499">
        <f>+I27/H27</f>
        <v>0.96052631578947367</v>
      </c>
      <c r="K27" s="28" t="s">
        <v>840</v>
      </c>
      <c r="L27" s="28" t="s">
        <v>841</v>
      </c>
      <c r="M27" s="179">
        <v>0.1</v>
      </c>
      <c r="N27" s="180">
        <f>+M27*G$27*C$17</f>
        <v>1.1000000000000003E-2</v>
      </c>
      <c r="O27" s="177">
        <f>+'1041 SHD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+'1041 SHD Ver.'!N130</f>
        <v>0.56052631578947365</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+'1041 SHD Ver.'!N131</f>
        <v>0.3</v>
      </c>
    </row>
    <row r="30" spans="1:15" ht="26.25" customHeight="1" thickBot="1" x14ac:dyDescent="0.3">
      <c r="A30" s="1441"/>
      <c r="B30" s="1452"/>
      <c r="C30" s="1455"/>
      <c r="D30" s="1458"/>
      <c r="E30" s="1442"/>
      <c r="F30" s="1445"/>
      <c r="G30" s="1505"/>
      <c r="H30" s="1508"/>
      <c r="I30" s="1501"/>
      <c r="J30" s="1502"/>
      <c r="K30" s="97" t="s">
        <v>800</v>
      </c>
      <c r="L30" s="98">
        <f>+O30/M30</f>
        <v>0.96052631578947367</v>
      </c>
      <c r="M30" s="99">
        <f>SUM(M27:M29)</f>
        <v>1</v>
      </c>
      <c r="N30" s="100">
        <f>SUM(N27:N29)</f>
        <v>0.11000000000000001</v>
      </c>
      <c r="O30" s="174">
        <f>+O27+O28+O29</f>
        <v>0.96052631578947367</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+'1041 SHD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+'1041 SHD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+'1041 SHD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+'1041 SHD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+'1041 SHD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+'1041 SHD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+'1041 SHD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+'1041 SHD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+'1041 SHD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+'1041 SHD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+'1041 SHD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+'1041 SHD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+'1041 SHD Ver.'!N255</f>
        <v>0.1</v>
      </c>
    </row>
    <row r="45" spans="1:15" ht="33.7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+'1041 SHD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+'1041 SHD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+'1041 SHD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+'1041 SHD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+'1041 SHD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+'1041 SHD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+'1041 SHD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+'1041 SHD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+'1041 SHD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+'1041 SHD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+'1041 SHD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+'1041 SHD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+'1041 SHD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+'1041 SHD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+'1041 SHD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0.57641777777777781</v>
      </c>
      <c r="E63" s="1492" t="s">
        <v>133</v>
      </c>
      <c r="F63" s="1443" t="s">
        <v>900</v>
      </c>
      <c r="G63" s="1503">
        <v>0.3</v>
      </c>
      <c r="H63" s="1516">
        <f>+M81</f>
        <v>1</v>
      </c>
      <c r="I63" s="1528">
        <f>+O81</f>
        <v>0.82879999999999998</v>
      </c>
      <c r="J63" s="1519">
        <f>+I63/H63</f>
        <v>0.82879999999999998</v>
      </c>
      <c r="K63" s="28" t="s">
        <v>136</v>
      </c>
      <c r="L63" s="28" t="s">
        <v>804</v>
      </c>
      <c r="M63" s="179">
        <v>0.1</v>
      </c>
      <c r="N63" s="176">
        <f>+M63*G$63*C$63</f>
        <v>3.0000000000000001E-3</v>
      </c>
      <c r="O63" s="177">
        <f>+'1041 SHD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+'1041 SHD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+'1041 SHD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+'1041 SHD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+'1041 SHD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+'1041 SHD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+'1041 SHD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+'1041 SHD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+'1041 SHD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+'1041 SHD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+'1041 SHD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+'1041 SHD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+'1041 SHD Ver.'!N209</f>
        <v>2.86E-2</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+'1041 SHD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+'1041 SHD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+'1041 SHD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+'1041 SHD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+'1041 SHD Ver.'!N223</f>
        <v>0.3</v>
      </c>
    </row>
    <row r="81" spans="1:15" ht="15.75" thickBot="1" x14ac:dyDescent="0.3">
      <c r="A81" s="1441"/>
      <c r="B81" s="1452"/>
      <c r="C81" s="1455"/>
      <c r="D81" s="1490"/>
      <c r="E81" s="1494"/>
      <c r="F81" s="1445"/>
      <c r="G81" s="1505"/>
      <c r="H81" s="1518"/>
      <c r="I81" s="1533"/>
      <c r="J81" s="1531"/>
      <c r="K81" s="97" t="s">
        <v>800</v>
      </c>
      <c r="L81" s="98">
        <f>+O81/M81</f>
        <v>0.82879999999999998</v>
      </c>
      <c r="M81" s="99">
        <f>SUM(M63:M80)</f>
        <v>1</v>
      </c>
      <c r="N81" s="100">
        <f>SUM(N63:N80)</f>
        <v>0.03</v>
      </c>
      <c r="O81" s="174">
        <f>SUM(O63+O64+O65+O66+O67+O68+O69+O70+O71+O72+O73+O74+O75+O76+O77+O78+O79+O80)</f>
        <v>0.82879999999999998</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+'1041 SHD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+'1041 SHD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+'1041 SHD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+'1041 SHD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+'1041 SHD Ver.'!N264</f>
        <v>0.3</v>
      </c>
    </row>
    <row r="91" spans="1:15" x14ac:dyDescent="0.25">
      <c r="C91" s="199">
        <v>2022</v>
      </c>
      <c r="D91" s="200">
        <f>+(C2*D2)+(C17*D17)+(C63*D63)+(C85*D85)</f>
        <v>0.86893618567251463</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tabColor theme="0"/>
  </sheetPr>
  <dimension ref="A1:P273"/>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11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2399</v>
      </c>
      <c r="G2" s="1542"/>
      <c r="H2" s="1542"/>
      <c r="I2" s="1542"/>
      <c r="J2" s="1542"/>
      <c r="K2" s="1542"/>
      <c r="L2" s="1543"/>
      <c r="M2" s="1543"/>
      <c r="N2" s="1543"/>
      <c r="O2" s="1543"/>
    </row>
    <row r="3" spans="1:15" s="24" customFormat="1" ht="18.75" customHeight="1" x14ac:dyDescent="0.25">
      <c r="A3" s="1541" t="s">
        <v>101</v>
      </c>
      <c r="B3" s="1541"/>
      <c r="C3" s="1541"/>
      <c r="D3" s="1541"/>
      <c r="E3" s="1541"/>
      <c r="F3" s="1542">
        <v>1042</v>
      </c>
      <c r="G3" s="1542"/>
      <c r="H3" s="1542"/>
      <c r="I3" s="1542"/>
      <c r="J3" s="1542"/>
      <c r="K3" s="1542"/>
      <c r="L3" s="1543"/>
      <c r="M3" s="1543"/>
      <c r="N3" s="1543"/>
      <c r="O3" s="1543"/>
    </row>
    <row r="4" spans="1:15" s="24" customFormat="1" ht="18.75" customHeight="1" x14ac:dyDescent="0.25">
      <c r="A4" s="1541" t="s">
        <v>102</v>
      </c>
      <c r="B4" s="1541"/>
      <c r="C4" s="1541"/>
      <c r="D4" s="1541"/>
      <c r="E4" s="1541"/>
      <c r="F4" s="1542" t="s">
        <v>45</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409.5" x14ac:dyDescent="0.25">
      <c r="A7" s="82">
        <v>1</v>
      </c>
      <c r="B7" s="133" t="s">
        <v>120</v>
      </c>
      <c r="C7" s="133" t="s">
        <v>121</v>
      </c>
      <c r="D7" s="133" t="s">
        <v>122</v>
      </c>
      <c r="E7" s="122">
        <v>1</v>
      </c>
      <c r="F7" s="125" t="s">
        <v>123</v>
      </c>
      <c r="G7" s="1404">
        <v>1</v>
      </c>
      <c r="H7" s="1406">
        <v>0.4</v>
      </c>
      <c r="I7" s="133" t="s">
        <v>124</v>
      </c>
      <c r="J7" s="222" t="s">
        <v>125</v>
      </c>
      <c r="K7" s="132" t="s">
        <v>129</v>
      </c>
      <c r="L7" s="204" t="s">
        <v>125</v>
      </c>
      <c r="M7" s="137" t="s">
        <v>129</v>
      </c>
      <c r="N7" s="1613">
        <v>0.4</v>
      </c>
      <c r="O7" s="32" t="s">
        <v>4313</v>
      </c>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126</v>
      </c>
      <c r="L8" s="204" t="s">
        <v>125</v>
      </c>
      <c r="M8" s="133" t="s">
        <v>434</v>
      </c>
      <c r="N8" s="1614"/>
      <c r="O8" s="225" t="s">
        <v>4314</v>
      </c>
    </row>
    <row r="9" spans="1:15" s="4" customFormat="1" ht="76.5" x14ac:dyDescent="0.25">
      <c r="A9" s="82">
        <v>3</v>
      </c>
      <c r="B9" s="133" t="s">
        <v>120</v>
      </c>
      <c r="C9" s="133" t="s">
        <v>121</v>
      </c>
      <c r="D9" s="133" t="s">
        <v>122</v>
      </c>
      <c r="E9" s="122">
        <v>3</v>
      </c>
      <c r="F9" s="125" t="s">
        <v>131</v>
      </c>
      <c r="G9" s="1422">
        <v>2</v>
      </c>
      <c r="H9" s="138" t="s">
        <v>125</v>
      </c>
      <c r="I9" s="133" t="s">
        <v>124</v>
      </c>
      <c r="J9" s="222" t="s">
        <v>125</v>
      </c>
      <c r="K9" s="132" t="s">
        <v>129</v>
      </c>
      <c r="L9" s="204" t="s">
        <v>125</v>
      </c>
      <c r="M9" s="137" t="s">
        <v>129</v>
      </c>
      <c r="N9" s="353">
        <v>0</v>
      </c>
      <c r="O9" s="225" t="s">
        <v>4315</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04" t="s">
        <v>125</v>
      </c>
      <c r="M10" s="137" t="s">
        <v>135</v>
      </c>
      <c r="N10" s="353">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04" t="s">
        <v>125</v>
      </c>
      <c r="M11" s="137" t="s">
        <v>129</v>
      </c>
      <c r="N11" s="1408">
        <v>0.4</v>
      </c>
      <c r="O11" s="225" t="s">
        <v>4316</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04" t="s">
        <v>125</v>
      </c>
      <c r="M12" s="137" t="s">
        <v>126</v>
      </c>
      <c r="N12" s="1409"/>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04" t="s">
        <v>125</v>
      </c>
      <c r="M13" s="137" t="s">
        <v>126</v>
      </c>
      <c r="N13" s="353">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126</v>
      </c>
      <c r="L14" s="204" t="s">
        <v>125</v>
      </c>
      <c r="M14" s="137" t="s">
        <v>129</v>
      </c>
      <c r="N14" s="353">
        <v>0</v>
      </c>
      <c r="O14" s="225" t="s">
        <v>4317</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04" t="s">
        <v>125</v>
      </c>
      <c r="M15" s="137" t="s">
        <v>126</v>
      </c>
      <c r="N15" s="353">
        <v>0</v>
      </c>
      <c r="O15" s="225" t="s">
        <v>4318</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04" t="s">
        <v>125</v>
      </c>
      <c r="M16" s="137" t="s">
        <v>129</v>
      </c>
      <c r="N16" s="353">
        <v>0</v>
      </c>
      <c r="O16" s="225" t="s">
        <v>4319</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04" t="s">
        <v>125</v>
      </c>
      <c r="M17" s="137" t="s">
        <v>135</v>
      </c>
      <c r="N17" s="205">
        <v>0.05</v>
      </c>
      <c r="O17" s="225" t="s">
        <v>4320</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04" t="s">
        <v>125</v>
      </c>
      <c r="M18" s="137" t="s">
        <v>129</v>
      </c>
      <c r="N18" s="353">
        <v>0</v>
      </c>
      <c r="O18" s="225" t="s">
        <v>4320</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04" t="s">
        <v>125</v>
      </c>
      <c r="M19" s="137" t="s">
        <v>126</v>
      </c>
      <c r="N19" s="353">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5</v>
      </c>
      <c r="L20" s="204" t="s">
        <v>125</v>
      </c>
      <c r="M20" s="151">
        <v>3</v>
      </c>
      <c r="N20" s="205">
        <v>0.15</v>
      </c>
      <c r="O20" s="225" t="s">
        <v>4321</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126</v>
      </c>
      <c r="L21" s="141" t="s">
        <v>129</v>
      </c>
      <c r="M21" s="137" t="s">
        <v>126</v>
      </c>
      <c r="N21" s="205">
        <v>0</v>
      </c>
      <c r="O21" s="225"/>
    </row>
    <row r="22" spans="1:15" s="4" customFormat="1" ht="293.25" x14ac:dyDescent="0.25">
      <c r="A22" s="82">
        <v>16</v>
      </c>
      <c r="B22" s="133" t="s">
        <v>120</v>
      </c>
      <c r="C22" s="133" t="s">
        <v>161</v>
      </c>
      <c r="D22" s="133" t="s">
        <v>149</v>
      </c>
      <c r="E22" s="122" t="s">
        <v>164</v>
      </c>
      <c r="F22" s="125" t="s">
        <v>165</v>
      </c>
      <c r="G22" s="140" t="s">
        <v>125</v>
      </c>
      <c r="H22" s="138" t="s">
        <v>125</v>
      </c>
      <c r="I22" s="133" t="s">
        <v>166</v>
      </c>
      <c r="J22" s="222" t="s">
        <v>125</v>
      </c>
      <c r="K22" s="48" t="s">
        <v>4322</v>
      </c>
      <c r="L22" s="204" t="s">
        <v>125</v>
      </c>
      <c r="M22" s="48" t="s">
        <v>407</v>
      </c>
      <c r="N22" s="353">
        <v>0</v>
      </c>
      <c r="O22" s="225" t="s">
        <v>4323</v>
      </c>
    </row>
    <row r="23" spans="1:15" s="4" customFormat="1" ht="114.75" x14ac:dyDescent="0.25">
      <c r="A23" s="82">
        <v>17</v>
      </c>
      <c r="B23" s="133" t="s">
        <v>120</v>
      </c>
      <c r="C23" s="133" t="s">
        <v>161</v>
      </c>
      <c r="D23" s="133" t="s">
        <v>149</v>
      </c>
      <c r="E23" s="122" t="s">
        <v>169</v>
      </c>
      <c r="F23" s="125" t="s">
        <v>170</v>
      </c>
      <c r="G23" s="140" t="s">
        <v>125</v>
      </c>
      <c r="H23" s="138" t="s">
        <v>125</v>
      </c>
      <c r="I23" s="133" t="s">
        <v>124</v>
      </c>
      <c r="J23" s="222" t="s">
        <v>125</v>
      </c>
      <c r="K23" s="132" t="s">
        <v>129</v>
      </c>
      <c r="L23" s="204" t="s">
        <v>125</v>
      </c>
      <c r="M23" s="137" t="s">
        <v>129</v>
      </c>
      <c r="N23" s="353">
        <v>0</v>
      </c>
      <c r="O23" s="225" t="s">
        <v>4324</v>
      </c>
    </row>
    <row r="24" spans="1:15" s="4" customFormat="1" ht="76.5" x14ac:dyDescent="0.25">
      <c r="A24" s="82">
        <v>18</v>
      </c>
      <c r="B24" s="133" t="s">
        <v>120</v>
      </c>
      <c r="C24" s="133" t="s">
        <v>161</v>
      </c>
      <c r="D24" s="133" t="s">
        <v>149</v>
      </c>
      <c r="E24" s="122" t="s">
        <v>172</v>
      </c>
      <c r="F24" s="125" t="s">
        <v>173</v>
      </c>
      <c r="G24" s="140" t="s">
        <v>125</v>
      </c>
      <c r="H24" s="138" t="s">
        <v>125</v>
      </c>
      <c r="I24" s="133" t="s">
        <v>124</v>
      </c>
      <c r="J24" s="222" t="s">
        <v>125</v>
      </c>
      <c r="K24" s="132" t="s">
        <v>129</v>
      </c>
      <c r="L24" s="204" t="s">
        <v>125</v>
      </c>
      <c r="M24" s="137" t="s">
        <v>129</v>
      </c>
      <c r="N24" s="353">
        <v>0</v>
      </c>
      <c r="O24" s="225" t="s">
        <v>4325</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126</v>
      </c>
      <c r="L25" s="204" t="s">
        <v>125</v>
      </c>
      <c r="M25" s="137" t="s">
        <v>126</v>
      </c>
      <c r="N25" s="88">
        <v>0</v>
      </c>
      <c r="O25" s="230" t="s">
        <v>4326</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129</v>
      </c>
      <c r="L26" s="204" t="s">
        <v>125</v>
      </c>
      <c r="M26" s="137" t="s">
        <v>126</v>
      </c>
      <c r="N26" s="353">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126</v>
      </c>
      <c r="L27" s="204" t="s">
        <v>125</v>
      </c>
      <c r="M27" s="137" t="s">
        <v>126</v>
      </c>
      <c r="N27" s="353">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126</v>
      </c>
      <c r="L28" s="204" t="s">
        <v>125</v>
      </c>
      <c r="M28" s="137" t="s">
        <v>126</v>
      </c>
      <c r="N28" s="353">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126</v>
      </c>
      <c r="L29" s="204" t="s">
        <v>125</v>
      </c>
      <c r="M29" s="137" t="s">
        <v>126</v>
      </c>
      <c r="N29" s="353">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126</v>
      </c>
      <c r="L30" s="204" t="s">
        <v>125</v>
      </c>
      <c r="M30" s="137" t="s">
        <v>126</v>
      </c>
      <c r="N30" s="353">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126</v>
      </c>
      <c r="L31" s="204" t="s">
        <v>125</v>
      </c>
      <c r="M31" s="137" t="s">
        <v>126</v>
      </c>
      <c r="N31" s="353">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2" t="s">
        <v>126</v>
      </c>
      <c r="L32" s="204" t="s">
        <v>125</v>
      </c>
      <c r="M32" s="137" t="s">
        <v>126</v>
      </c>
      <c r="N32" s="353">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126</v>
      </c>
      <c r="L33" s="204" t="s">
        <v>125</v>
      </c>
      <c r="M33" s="137" t="s">
        <v>126</v>
      </c>
      <c r="N33" s="353">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4169</v>
      </c>
      <c r="L34" s="204" t="s">
        <v>125</v>
      </c>
      <c r="M34" s="48" t="s">
        <v>4169</v>
      </c>
      <c r="N34" s="353">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2" t="s">
        <v>129</v>
      </c>
      <c r="L35" s="204" t="s">
        <v>125</v>
      </c>
      <c r="M35" s="137" t="s">
        <v>129</v>
      </c>
      <c r="N35" s="353">
        <v>0</v>
      </c>
      <c r="O35" s="564" t="s">
        <v>4327</v>
      </c>
    </row>
    <row r="36" spans="1:15" s="4" customFormat="1" ht="153" x14ac:dyDescent="0.25">
      <c r="A36" s="82">
        <v>30</v>
      </c>
      <c r="B36" s="133" t="s">
        <v>120</v>
      </c>
      <c r="C36" s="133" t="s">
        <v>161</v>
      </c>
      <c r="D36" s="133" t="s">
        <v>149</v>
      </c>
      <c r="E36" s="122">
        <v>8</v>
      </c>
      <c r="F36" s="125" t="s">
        <v>207</v>
      </c>
      <c r="G36" s="140">
        <v>6</v>
      </c>
      <c r="H36" s="139">
        <v>0.2</v>
      </c>
      <c r="I36" s="133" t="s">
        <v>177</v>
      </c>
      <c r="J36" s="222">
        <v>2</v>
      </c>
      <c r="K36" s="132" t="s">
        <v>129</v>
      </c>
      <c r="L36" s="141" t="s">
        <v>129</v>
      </c>
      <c r="M36" s="137" t="s">
        <v>126</v>
      </c>
      <c r="N36" s="205">
        <v>0</v>
      </c>
      <c r="O36" s="225" t="s">
        <v>4328</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126</v>
      </c>
      <c r="L37" s="141" t="s">
        <v>129</v>
      </c>
      <c r="M37" s="137" t="s">
        <v>126</v>
      </c>
      <c r="N37" s="109">
        <v>0</v>
      </c>
      <c r="O37" s="225" t="s">
        <v>4329</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05">
        <v>0.4</v>
      </c>
      <c r="O38" s="225"/>
    </row>
    <row r="39" spans="1:15" s="4" customFormat="1" ht="76.5" x14ac:dyDescent="0.25">
      <c r="A39" s="82">
        <v>33</v>
      </c>
      <c r="B39" s="133" t="s">
        <v>120</v>
      </c>
      <c r="C39" s="133" t="s">
        <v>161</v>
      </c>
      <c r="D39" s="133" t="s">
        <v>149</v>
      </c>
      <c r="E39" s="122" t="s">
        <v>212</v>
      </c>
      <c r="F39" s="125" t="s">
        <v>213</v>
      </c>
      <c r="G39" s="1422">
        <v>7</v>
      </c>
      <c r="H39" s="138" t="s">
        <v>125</v>
      </c>
      <c r="I39" s="133" t="s">
        <v>177</v>
      </c>
      <c r="J39" s="222" t="s">
        <v>142</v>
      </c>
      <c r="K39" s="132" t="s">
        <v>129</v>
      </c>
      <c r="L39" s="141" t="s">
        <v>129</v>
      </c>
      <c r="M39" s="137" t="s">
        <v>129</v>
      </c>
      <c r="N39" s="353">
        <v>0</v>
      </c>
      <c r="O39" s="225" t="s">
        <v>4330</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126</v>
      </c>
      <c r="L40" s="141" t="s">
        <v>129</v>
      </c>
      <c r="M40" s="137" t="s">
        <v>129</v>
      </c>
      <c r="N40" s="353">
        <v>0</v>
      </c>
      <c r="O40" s="225" t="s">
        <v>4331</v>
      </c>
    </row>
    <row r="41" spans="1:15" s="4" customFormat="1" ht="191.25" x14ac:dyDescent="0.25">
      <c r="A41" s="82">
        <v>35</v>
      </c>
      <c r="B41" s="133" t="s">
        <v>120</v>
      </c>
      <c r="C41" s="133" t="s">
        <v>161</v>
      </c>
      <c r="D41" s="133" t="s">
        <v>149</v>
      </c>
      <c r="E41" s="122" t="s">
        <v>218</v>
      </c>
      <c r="F41" s="125" t="s">
        <v>219</v>
      </c>
      <c r="G41" s="1422"/>
      <c r="H41" s="138" t="s">
        <v>125</v>
      </c>
      <c r="I41" s="133" t="s">
        <v>177</v>
      </c>
      <c r="J41" s="222" t="s">
        <v>146</v>
      </c>
      <c r="K41" s="132" t="s">
        <v>129</v>
      </c>
      <c r="L41" s="141" t="s">
        <v>129</v>
      </c>
      <c r="M41" s="137" t="s">
        <v>129</v>
      </c>
      <c r="N41" s="353">
        <v>0</v>
      </c>
      <c r="O41" s="225" t="s">
        <v>4332</v>
      </c>
    </row>
    <row r="42" spans="1:15" s="4" customFormat="1" ht="216.75" x14ac:dyDescent="0.25">
      <c r="A42" s="82">
        <v>36</v>
      </c>
      <c r="B42" s="133" t="s">
        <v>120</v>
      </c>
      <c r="C42" s="133" t="s">
        <v>161</v>
      </c>
      <c r="D42" s="133" t="s">
        <v>149</v>
      </c>
      <c r="E42" s="122" t="s">
        <v>221</v>
      </c>
      <c r="F42" s="125" t="s">
        <v>222</v>
      </c>
      <c r="G42" s="1405"/>
      <c r="H42" s="138" t="s">
        <v>125</v>
      </c>
      <c r="I42" s="133" t="s">
        <v>166</v>
      </c>
      <c r="J42" s="222" t="s">
        <v>223</v>
      </c>
      <c r="K42" s="48" t="s">
        <v>4333</v>
      </c>
      <c r="L42" s="233" t="s">
        <v>4334</v>
      </c>
      <c r="M42" s="142" t="s">
        <v>4334</v>
      </c>
      <c r="N42" s="353">
        <v>0</v>
      </c>
      <c r="O42" s="225" t="s">
        <v>4334</v>
      </c>
    </row>
    <row r="43" spans="1:15" s="4" customFormat="1" ht="63.75" x14ac:dyDescent="0.25">
      <c r="A43" s="82">
        <v>37</v>
      </c>
      <c r="B43" s="133" t="s">
        <v>120</v>
      </c>
      <c r="C43" s="133" t="s">
        <v>161</v>
      </c>
      <c r="D43" s="133" t="s">
        <v>149</v>
      </c>
      <c r="E43" s="122">
        <v>11</v>
      </c>
      <c r="F43" s="125" t="s">
        <v>226</v>
      </c>
      <c r="G43" s="1422">
        <v>8</v>
      </c>
      <c r="H43" s="139">
        <v>0.3</v>
      </c>
      <c r="I43" s="133" t="s">
        <v>159</v>
      </c>
      <c r="J43" s="222">
        <v>5</v>
      </c>
      <c r="K43" s="48">
        <v>5</v>
      </c>
      <c r="L43" s="150">
        <v>22</v>
      </c>
      <c r="M43" s="151">
        <v>22</v>
      </c>
      <c r="N43" s="206">
        <v>0.3</v>
      </c>
      <c r="O43" s="225" t="s">
        <v>4335</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353">
        <v>0</v>
      </c>
      <c r="O44" s="225" t="s">
        <v>4336</v>
      </c>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132" t="s">
        <v>129</v>
      </c>
      <c r="L45" s="144" t="s">
        <v>129</v>
      </c>
      <c r="M45" s="142" t="s">
        <v>129</v>
      </c>
      <c r="N45" s="353">
        <v>0</v>
      </c>
      <c r="O45" s="225" t="s">
        <v>4337</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32" t="s">
        <v>129</v>
      </c>
      <c r="L46" s="144" t="s">
        <v>129</v>
      </c>
      <c r="M46" s="142" t="s">
        <v>129</v>
      </c>
      <c r="N46" s="353">
        <v>0</v>
      </c>
      <c r="O46" s="225" t="s">
        <v>4338</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32" t="s">
        <v>129</v>
      </c>
      <c r="L47" s="144" t="s">
        <v>129</v>
      </c>
      <c r="M47" s="142" t="s">
        <v>129</v>
      </c>
      <c r="N47" s="353">
        <v>0</v>
      </c>
      <c r="O47" s="225" t="s">
        <v>4339</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32" t="s">
        <v>129</v>
      </c>
      <c r="L48" s="144" t="s">
        <v>129</v>
      </c>
      <c r="M48" s="142" t="s">
        <v>129</v>
      </c>
      <c r="N48" s="353">
        <v>0</v>
      </c>
      <c r="O48" s="225" t="s">
        <v>4340</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32" t="s">
        <v>126</v>
      </c>
      <c r="L49" s="144" t="s">
        <v>126</v>
      </c>
      <c r="M49" s="142" t="s">
        <v>126</v>
      </c>
      <c r="N49" s="353">
        <v>0</v>
      </c>
      <c r="O49" s="644" t="s">
        <v>4341</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32" t="s">
        <v>126</v>
      </c>
      <c r="L50" s="144" t="s">
        <v>129</v>
      </c>
      <c r="M50" s="142" t="s">
        <v>126</v>
      </c>
      <c r="N50" s="353">
        <v>0</v>
      </c>
      <c r="O50" s="644" t="s">
        <v>4341</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32" t="s">
        <v>129</v>
      </c>
      <c r="L51" s="144" t="s">
        <v>129</v>
      </c>
      <c r="M51" s="142" t="s">
        <v>129</v>
      </c>
      <c r="N51" s="353">
        <v>0</v>
      </c>
      <c r="O51" s="225" t="s">
        <v>4342</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32" t="s">
        <v>434</v>
      </c>
      <c r="L52" s="144" t="s">
        <v>129</v>
      </c>
      <c r="M52" s="142" t="s">
        <v>126</v>
      </c>
      <c r="N52" s="353">
        <v>0</v>
      </c>
      <c r="O52" s="644" t="s">
        <v>4343</v>
      </c>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32" t="s">
        <v>129</v>
      </c>
      <c r="L53" s="144" t="s">
        <v>129</v>
      </c>
      <c r="M53" s="142" t="s">
        <v>129</v>
      </c>
      <c r="N53" s="353">
        <v>0</v>
      </c>
      <c r="O53" s="225" t="s">
        <v>4337</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132" t="s">
        <v>129</v>
      </c>
      <c r="L54" s="144" t="s">
        <v>129</v>
      </c>
      <c r="M54" s="142" t="s">
        <v>129</v>
      </c>
      <c r="N54" s="353">
        <v>0</v>
      </c>
      <c r="O54" s="225" t="s">
        <v>4344</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32" t="s">
        <v>129</v>
      </c>
      <c r="L55" s="144" t="s">
        <v>129</v>
      </c>
      <c r="M55" s="142" t="s">
        <v>129</v>
      </c>
      <c r="N55" s="353">
        <v>0</v>
      </c>
      <c r="O55" s="225" t="s">
        <v>4345</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132"/>
      <c r="L56" s="233" t="s">
        <v>4346</v>
      </c>
      <c r="M56" s="142" t="s">
        <v>4346</v>
      </c>
      <c r="N56" s="353">
        <v>0</v>
      </c>
      <c r="O56" s="225" t="s">
        <v>4346</v>
      </c>
    </row>
    <row r="57" spans="1:15" s="4" customFormat="1" ht="76.5" x14ac:dyDescent="0.25">
      <c r="A57" s="82">
        <v>51</v>
      </c>
      <c r="B57" s="133" t="s">
        <v>120</v>
      </c>
      <c r="C57" s="133" t="s">
        <v>268</v>
      </c>
      <c r="D57" s="133" t="s">
        <v>149</v>
      </c>
      <c r="E57" s="122">
        <v>12</v>
      </c>
      <c r="F57" s="125" t="s">
        <v>269</v>
      </c>
      <c r="G57" s="140">
        <v>9</v>
      </c>
      <c r="H57" s="139">
        <v>0.1</v>
      </c>
      <c r="I57" s="133" t="s">
        <v>124</v>
      </c>
      <c r="J57" s="222">
        <v>6</v>
      </c>
      <c r="K57" s="132" t="s">
        <v>129</v>
      </c>
      <c r="L57" s="204" t="s">
        <v>129</v>
      </c>
      <c r="M57" s="137" t="s">
        <v>129</v>
      </c>
      <c r="N57" s="206">
        <v>0.1</v>
      </c>
      <c r="O57" s="225" t="s">
        <v>4347</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4348</v>
      </c>
      <c r="L58" s="204" t="s">
        <v>125</v>
      </c>
      <c r="M58" s="142" t="s">
        <v>4349</v>
      </c>
      <c r="N58" s="353">
        <v>0</v>
      </c>
      <c r="O58" s="225" t="s">
        <v>4350</v>
      </c>
    </row>
    <row r="59" spans="1:15" s="4" customFormat="1" ht="165.75" x14ac:dyDescent="0.25">
      <c r="A59" s="82">
        <v>53</v>
      </c>
      <c r="B59" s="133" t="s">
        <v>120</v>
      </c>
      <c r="C59" s="133" t="s">
        <v>268</v>
      </c>
      <c r="D59" s="133" t="s">
        <v>149</v>
      </c>
      <c r="E59" s="122">
        <v>13</v>
      </c>
      <c r="F59" s="125" t="s">
        <v>275</v>
      </c>
      <c r="G59" s="140">
        <v>10</v>
      </c>
      <c r="H59" s="139">
        <v>0.1</v>
      </c>
      <c r="I59" s="133" t="s">
        <v>177</v>
      </c>
      <c r="J59" s="222" t="s">
        <v>125</v>
      </c>
      <c r="K59" s="132" t="s">
        <v>129</v>
      </c>
      <c r="L59" s="204" t="s">
        <v>125</v>
      </c>
      <c r="M59" s="137" t="s">
        <v>129</v>
      </c>
      <c r="N59" s="206">
        <v>0.1</v>
      </c>
      <c r="O59" s="225" t="s">
        <v>4351</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0.3</v>
      </c>
      <c r="L60" s="207">
        <v>0.25</v>
      </c>
      <c r="M60" s="676">
        <v>0.25</v>
      </c>
      <c r="N60" s="353">
        <v>0</v>
      </c>
      <c r="O60" s="225" t="s">
        <v>4352</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0.3</v>
      </c>
      <c r="L61" s="207">
        <v>0.25</v>
      </c>
      <c r="M61" s="676">
        <v>0.25</v>
      </c>
      <c r="N61" s="211">
        <v>0.5</v>
      </c>
      <c r="O61" s="225" t="s">
        <v>4352</v>
      </c>
    </row>
    <row r="62" spans="1:15" s="4" customFormat="1" ht="357" customHeight="1" x14ac:dyDescent="0.2">
      <c r="A62" s="82">
        <v>56</v>
      </c>
      <c r="B62" s="133" t="s">
        <v>120</v>
      </c>
      <c r="C62" s="133" t="s">
        <v>268</v>
      </c>
      <c r="D62" s="133" t="s">
        <v>149</v>
      </c>
      <c r="E62" s="122">
        <v>16</v>
      </c>
      <c r="F62" s="125" t="s">
        <v>283</v>
      </c>
      <c r="G62" s="140" t="s">
        <v>125</v>
      </c>
      <c r="H62" s="138" t="s">
        <v>125</v>
      </c>
      <c r="I62" s="133" t="s">
        <v>166</v>
      </c>
      <c r="J62" s="222" t="s">
        <v>125</v>
      </c>
      <c r="K62" s="112" t="s">
        <v>4353</v>
      </c>
      <c r="L62" s="204" t="s">
        <v>125</v>
      </c>
      <c r="M62" s="142" t="s">
        <v>4354</v>
      </c>
      <c r="N62" s="353">
        <v>0</v>
      </c>
      <c r="O62" s="225" t="s">
        <v>4355</v>
      </c>
    </row>
    <row r="63" spans="1:15" s="4" customFormat="1" ht="63.75" x14ac:dyDescent="0.25">
      <c r="A63" s="82">
        <v>57</v>
      </c>
      <c r="B63" s="133" t="s">
        <v>120</v>
      </c>
      <c r="C63" s="133" t="s">
        <v>268</v>
      </c>
      <c r="D63" s="133" t="s">
        <v>149</v>
      </c>
      <c r="E63" s="122">
        <v>17</v>
      </c>
      <c r="F63" s="125" t="s">
        <v>287</v>
      </c>
      <c r="G63" s="140">
        <v>12</v>
      </c>
      <c r="H63" s="139">
        <v>0.3</v>
      </c>
      <c r="I63" s="133" t="s">
        <v>177</v>
      </c>
      <c r="J63" s="222">
        <v>9</v>
      </c>
      <c r="K63" s="132" t="s">
        <v>129</v>
      </c>
      <c r="L63" s="141" t="s">
        <v>129</v>
      </c>
      <c r="M63" s="137" t="s">
        <v>129</v>
      </c>
      <c r="N63" s="206">
        <v>0.3</v>
      </c>
      <c r="O63" s="225" t="s">
        <v>4356</v>
      </c>
    </row>
    <row r="64" spans="1:15" s="4" customFormat="1" ht="140.25" x14ac:dyDescent="0.25">
      <c r="A64" s="82">
        <v>58</v>
      </c>
      <c r="B64" s="133" t="s">
        <v>120</v>
      </c>
      <c r="C64" s="133" t="s">
        <v>268</v>
      </c>
      <c r="D64" s="133" t="s">
        <v>149</v>
      </c>
      <c r="E64" s="122" t="s">
        <v>289</v>
      </c>
      <c r="F64" s="125" t="s">
        <v>290</v>
      </c>
      <c r="G64" s="140" t="s">
        <v>125</v>
      </c>
      <c r="H64" s="138" t="s">
        <v>125</v>
      </c>
      <c r="I64" s="133" t="s">
        <v>166</v>
      </c>
      <c r="J64" s="222" t="s">
        <v>125</v>
      </c>
      <c r="K64" s="76" t="s">
        <v>4357</v>
      </c>
      <c r="L64" s="204" t="s">
        <v>125</v>
      </c>
      <c r="M64" s="142" t="s">
        <v>4358</v>
      </c>
      <c r="N64" s="353">
        <v>0</v>
      </c>
      <c r="O64" s="225" t="s">
        <v>4358</v>
      </c>
    </row>
    <row r="65" spans="1:15" s="4" customFormat="1" ht="357" x14ac:dyDescent="0.25">
      <c r="A65" s="82">
        <v>59</v>
      </c>
      <c r="B65" s="133" t="s">
        <v>293</v>
      </c>
      <c r="C65" s="133" t="s">
        <v>294</v>
      </c>
      <c r="D65" s="133" t="s">
        <v>295</v>
      </c>
      <c r="E65" s="122">
        <v>18</v>
      </c>
      <c r="F65" s="125" t="s">
        <v>296</v>
      </c>
      <c r="G65" s="140">
        <v>13</v>
      </c>
      <c r="H65" s="139">
        <v>0.1</v>
      </c>
      <c r="I65" s="133" t="s">
        <v>124</v>
      </c>
      <c r="J65" s="222">
        <v>12</v>
      </c>
      <c r="K65" s="132" t="s">
        <v>129</v>
      </c>
      <c r="L65" s="141" t="s">
        <v>129</v>
      </c>
      <c r="M65" s="137" t="s">
        <v>129</v>
      </c>
      <c r="N65" s="206">
        <v>0.1</v>
      </c>
      <c r="O65" s="225" t="s">
        <v>4359</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126</v>
      </c>
      <c r="L66" s="204" t="s">
        <v>125</v>
      </c>
      <c r="M66" s="137" t="s">
        <v>129</v>
      </c>
      <c r="N66" s="206">
        <v>0.05</v>
      </c>
      <c r="O66" s="282" t="s">
        <v>4360</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8">
        <v>23</v>
      </c>
      <c r="L67" s="150">
        <v>22</v>
      </c>
      <c r="M67" s="151">
        <v>23</v>
      </c>
      <c r="N67" s="353">
        <v>0</v>
      </c>
      <c r="O67" s="225" t="s">
        <v>4361</v>
      </c>
    </row>
    <row r="68" spans="1:15" s="4" customFormat="1" ht="331.5" x14ac:dyDescent="0.25">
      <c r="A68" s="82">
        <v>62</v>
      </c>
      <c r="B68" s="133" t="s">
        <v>293</v>
      </c>
      <c r="C68" s="133" t="s">
        <v>294</v>
      </c>
      <c r="D68" s="133" t="s">
        <v>300</v>
      </c>
      <c r="E68" s="122">
        <v>21</v>
      </c>
      <c r="F68" s="125" t="s">
        <v>302</v>
      </c>
      <c r="G68" s="140">
        <v>15</v>
      </c>
      <c r="H68" s="139">
        <v>0.85</v>
      </c>
      <c r="I68" s="133" t="s">
        <v>159</v>
      </c>
      <c r="J68" s="222">
        <v>13</v>
      </c>
      <c r="K68" s="48">
        <v>0</v>
      </c>
      <c r="L68" s="150">
        <v>22</v>
      </c>
      <c r="M68" s="151">
        <v>0</v>
      </c>
      <c r="N68" s="206">
        <v>0</v>
      </c>
      <c r="O68" s="225" t="s">
        <v>4362</v>
      </c>
    </row>
    <row r="69" spans="1:15" s="4" customFormat="1" ht="51" x14ac:dyDescent="0.25">
      <c r="A69" s="82">
        <v>63</v>
      </c>
      <c r="B69" s="133" t="s">
        <v>293</v>
      </c>
      <c r="C69" s="133" t="s">
        <v>304</v>
      </c>
      <c r="D69" s="133" t="s">
        <v>295</v>
      </c>
      <c r="E69" s="122">
        <v>22</v>
      </c>
      <c r="F69" s="125" t="s">
        <v>305</v>
      </c>
      <c r="G69" s="140">
        <v>16</v>
      </c>
      <c r="H69" s="139">
        <v>0.1</v>
      </c>
      <c r="I69" s="133" t="s">
        <v>124</v>
      </c>
      <c r="J69" s="222">
        <v>14</v>
      </c>
      <c r="K69" s="132" t="s">
        <v>129</v>
      </c>
      <c r="L69" s="141" t="s">
        <v>129</v>
      </c>
      <c r="M69" s="137" t="s">
        <v>129</v>
      </c>
      <c r="N69" s="206">
        <v>0.1</v>
      </c>
      <c r="O69" s="32" t="s">
        <v>4363</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4364</v>
      </c>
      <c r="L70" s="204" t="s">
        <v>125</v>
      </c>
      <c r="M70" s="132" t="s">
        <v>4364</v>
      </c>
      <c r="N70" s="353">
        <v>0</v>
      </c>
      <c r="O70" s="225" t="s">
        <v>4365</v>
      </c>
    </row>
    <row r="71" spans="1:15" s="4" customFormat="1" ht="63.75" x14ac:dyDescent="0.25">
      <c r="A71" s="82">
        <v>65</v>
      </c>
      <c r="B71" s="133" t="s">
        <v>293</v>
      </c>
      <c r="C71" s="133" t="s">
        <v>304</v>
      </c>
      <c r="D71" s="133" t="s">
        <v>295</v>
      </c>
      <c r="E71" s="122">
        <v>23</v>
      </c>
      <c r="F71" s="125" t="s">
        <v>310</v>
      </c>
      <c r="G71" s="140">
        <v>17</v>
      </c>
      <c r="H71" s="139">
        <v>0.05</v>
      </c>
      <c r="I71" s="133" t="s">
        <v>177</v>
      </c>
      <c r="J71" s="222" t="s">
        <v>125</v>
      </c>
      <c r="K71" s="132" t="s">
        <v>126</v>
      </c>
      <c r="L71" s="204" t="s">
        <v>125</v>
      </c>
      <c r="M71" s="137" t="s">
        <v>126</v>
      </c>
      <c r="N71" s="206">
        <v>0</v>
      </c>
      <c r="O71" s="225" t="s">
        <v>4366</v>
      </c>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126</v>
      </c>
      <c r="L72" s="204" t="s">
        <v>125</v>
      </c>
      <c r="M72" s="142" t="s">
        <v>126</v>
      </c>
      <c r="N72" s="353">
        <v>0</v>
      </c>
      <c r="O72" s="225"/>
    </row>
    <row r="73" spans="1:15" s="4" customFormat="1" ht="76.5" x14ac:dyDescent="0.25">
      <c r="A73" s="82">
        <v>67</v>
      </c>
      <c r="B73" s="133" t="s">
        <v>293</v>
      </c>
      <c r="C73" s="133" t="s">
        <v>304</v>
      </c>
      <c r="D73" s="133" t="s">
        <v>295</v>
      </c>
      <c r="E73" s="122">
        <v>24</v>
      </c>
      <c r="F73" s="125" t="s">
        <v>314</v>
      </c>
      <c r="G73" s="140">
        <v>18</v>
      </c>
      <c r="H73" s="139">
        <v>0.05</v>
      </c>
      <c r="I73" s="133" t="s">
        <v>177</v>
      </c>
      <c r="J73" s="222" t="s">
        <v>125</v>
      </c>
      <c r="K73" s="132" t="s">
        <v>129</v>
      </c>
      <c r="L73" s="204" t="s">
        <v>125</v>
      </c>
      <c r="M73" s="137" t="s">
        <v>129</v>
      </c>
      <c r="N73" s="206">
        <v>0.05</v>
      </c>
      <c r="O73" s="32" t="s">
        <v>4367</v>
      </c>
    </row>
    <row r="74" spans="1:15" s="4" customFormat="1" ht="127.5" x14ac:dyDescent="0.25">
      <c r="A74" s="82">
        <v>68</v>
      </c>
      <c r="B74" s="133" t="s">
        <v>293</v>
      </c>
      <c r="C74" s="133" t="s">
        <v>304</v>
      </c>
      <c r="D74" s="133" t="s">
        <v>295</v>
      </c>
      <c r="E74" s="122">
        <v>25</v>
      </c>
      <c r="F74" s="125" t="s">
        <v>316</v>
      </c>
      <c r="G74" s="140" t="s">
        <v>125</v>
      </c>
      <c r="H74" s="138" t="s">
        <v>125</v>
      </c>
      <c r="I74" s="133" t="s">
        <v>159</v>
      </c>
      <c r="J74" s="222">
        <v>11</v>
      </c>
      <c r="K74" s="48">
        <v>2</v>
      </c>
      <c r="L74" s="150">
        <v>1</v>
      </c>
      <c r="M74" s="151">
        <v>2</v>
      </c>
      <c r="N74" s="353">
        <v>0</v>
      </c>
      <c r="O74" s="225" t="s">
        <v>4368</v>
      </c>
    </row>
    <row r="75" spans="1:15" s="4" customFormat="1" ht="165.75" x14ac:dyDescent="0.25">
      <c r="A75" s="82">
        <v>69</v>
      </c>
      <c r="B75" s="133" t="s">
        <v>293</v>
      </c>
      <c r="C75" s="133" t="s">
        <v>304</v>
      </c>
      <c r="D75" s="133" t="s">
        <v>295</v>
      </c>
      <c r="E75" s="122">
        <v>26</v>
      </c>
      <c r="F75" s="125" t="s">
        <v>318</v>
      </c>
      <c r="G75" s="140" t="s">
        <v>125</v>
      </c>
      <c r="H75" s="138" t="s">
        <v>125</v>
      </c>
      <c r="I75" s="133" t="s">
        <v>159</v>
      </c>
      <c r="J75" s="222">
        <v>15</v>
      </c>
      <c r="K75" s="48">
        <v>2</v>
      </c>
      <c r="L75" s="150">
        <v>1</v>
      </c>
      <c r="M75" s="151">
        <v>2</v>
      </c>
      <c r="N75" s="353">
        <v>0</v>
      </c>
      <c r="O75" s="225" t="s">
        <v>4369</v>
      </c>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9610</v>
      </c>
      <c r="L76" s="150">
        <v>6515</v>
      </c>
      <c r="M76" s="213">
        <v>6515</v>
      </c>
      <c r="N76" s="353">
        <v>0</v>
      </c>
      <c r="O76" s="225" t="s">
        <v>4370</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16981</v>
      </c>
      <c r="L77" s="150">
        <v>13019</v>
      </c>
      <c r="M77" s="151">
        <v>13019</v>
      </c>
      <c r="N77" s="353">
        <v>0</v>
      </c>
      <c r="O77" s="225" t="s">
        <v>4370</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t="s">
        <v>4371</v>
      </c>
      <c r="L78" s="212" t="s">
        <v>4372</v>
      </c>
      <c r="M78" s="213">
        <v>20000</v>
      </c>
      <c r="N78" s="353">
        <v>0</v>
      </c>
      <c r="O78" s="225" t="s">
        <v>4370</v>
      </c>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8">
        <v>9592</v>
      </c>
      <c r="L79" s="150">
        <v>28149</v>
      </c>
      <c r="M79" s="214">
        <v>9940</v>
      </c>
      <c r="N79" s="353">
        <v>0</v>
      </c>
      <c r="O79" s="225" t="s">
        <v>4373</v>
      </c>
    </row>
    <row r="80" spans="1:15" s="4" customFormat="1" ht="51" x14ac:dyDescent="0.25">
      <c r="A80" s="82">
        <v>74</v>
      </c>
      <c r="B80" s="133" t="s">
        <v>293</v>
      </c>
      <c r="C80" s="133" t="s">
        <v>304</v>
      </c>
      <c r="D80" s="133" t="s">
        <v>330</v>
      </c>
      <c r="E80" s="122" t="s">
        <v>333</v>
      </c>
      <c r="F80" s="125" t="s">
        <v>334</v>
      </c>
      <c r="G80" s="140" t="s">
        <v>125</v>
      </c>
      <c r="H80" s="138" t="s">
        <v>125</v>
      </c>
      <c r="I80" s="133" t="s">
        <v>159</v>
      </c>
      <c r="J80" s="222" t="s">
        <v>335</v>
      </c>
      <c r="K80" s="48">
        <v>3504</v>
      </c>
      <c r="L80" s="150">
        <v>7037</v>
      </c>
      <c r="M80" s="151">
        <v>11881</v>
      </c>
      <c r="N80" s="353">
        <v>0</v>
      </c>
      <c r="O80" s="225" t="s">
        <v>4374</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v>0</v>
      </c>
      <c r="L81" s="150" t="s">
        <v>125</v>
      </c>
      <c r="M81" s="213">
        <v>0</v>
      </c>
      <c r="N81" s="353">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4375</v>
      </c>
      <c r="L82" s="150" t="s">
        <v>4375</v>
      </c>
      <c r="M82" s="48" t="s">
        <v>4375</v>
      </c>
      <c r="N82" s="353">
        <v>0</v>
      </c>
      <c r="O82" s="225" t="s">
        <v>4376</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0.6</v>
      </c>
      <c r="L83" s="132">
        <v>26.7</v>
      </c>
      <c r="M83" s="677" t="s">
        <v>4377</v>
      </c>
      <c r="N83" s="353">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678" t="s">
        <v>349</v>
      </c>
      <c r="M84" s="679" t="s">
        <v>349</v>
      </c>
      <c r="N84" s="353">
        <v>0</v>
      </c>
      <c r="O84" s="225" t="s">
        <v>4376</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0.3</v>
      </c>
      <c r="L85" s="680">
        <v>0.43</v>
      </c>
      <c r="M85" s="681">
        <v>0.432</v>
      </c>
      <c r="N85" s="353">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353">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132" t="s">
        <v>129</v>
      </c>
      <c r="L87" s="141" t="s">
        <v>129</v>
      </c>
      <c r="M87" s="137" t="s">
        <v>129</v>
      </c>
      <c r="N87" s="353">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132" t="s">
        <v>126</v>
      </c>
      <c r="L88" s="141" t="s">
        <v>126</v>
      </c>
      <c r="M88" s="137" t="s">
        <v>126</v>
      </c>
      <c r="N88" s="353">
        <v>0</v>
      </c>
      <c r="O88" s="225" t="s">
        <v>4378</v>
      </c>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132" t="s">
        <v>129</v>
      </c>
      <c r="L89" s="141" t="s">
        <v>129</v>
      </c>
      <c r="M89" s="137" t="s">
        <v>129</v>
      </c>
      <c r="N89" s="353">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132" t="s">
        <v>126</v>
      </c>
      <c r="L90" s="141" t="s">
        <v>126</v>
      </c>
      <c r="M90" s="137" t="s">
        <v>126</v>
      </c>
      <c r="N90" s="353">
        <v>0</v>
      </c>
      <c r="O90" s="225" t="s">
        <v>4379</v>
      </c>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132" t="s">
        <v>126</v>
      </c>
      <c r="L91" s="141" t="s">
        <v>126</v>
      </c>
      <c r="M91" s="137" t="s">
        <v>126</v>
      </c>
      <c r="N91" s="353">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132" t="s">
        <v>126</v>
      </c>
      <c r="L92" s="141" t="s">
        <v>126</v>
      </c>
      <c r="M92" s="137" t="s">
        <v>126</v>
      </c>
      <c r="N92" s="353">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353">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132" t="s">
        <v>129</v>
      </c>
      <c r="L94" s="141" t="s">
        <v>129</v>
      </c>
      <c r="M94" s="137" t="s">
        <v>129</v>
      </c>
      <c r="N94" s="353">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132" t="s">
        <v>126</v>
      </c>
      <c r="L95" s="141" t="s">
        <v>129</v>
      </c>
      <c r="M95" s="137" t="s">
        <v>126</v>
      </c>
      <c r="N95" s="353">
        <v>0</v>
      </c>
      <c r="O95" s="225" t="s">
        <v>4379</v>
      </c>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132" t="s">
        <v>126</v>
      </c>
      <c r="L96" s="141" t="s">
        <v>126</v>
      </c>
      <c r="M96" s="137" t="s">
        <v>126</v>
      </c>
      <c r="N96" s="353">
        <v>0</v>
      </c>
      <c r="O96" s="225" t="s">
        <v>4379</v>
      </c>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132" t="s">
        <v>126</v>
      </c>
      <c r="L97" s="141" t="s">
        <v>126</v>
      </c>
      <c r="M97" s="137" t="s">
        <v>126</v>
      </c>
      <c r="N97" s="353">
        <v>0</v>
      </c>
      <c r="O97" s="225" t="s">
        <v>4379</v>
      </c>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141" t="s">
        <v>129</v>
      </c>
      <c r="M98" s="137" t="s">
        <v>129</v>
      </c>
      <c r="N98" s="353">
        <v>0</v>
      </c>
      <c r="O98" s="225" t="s">
        <v>4379</v>
      </c>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141" t="s">
        <v>129</v>
      </c>
      <c r="M99" s="137" t="s">
        <v>129</v>
      </c>
      <c r="N99" s="353">
        <v>0</v>
      </c>
      <c r="O99" s="225" t="s">
        <v>4380</v>
      </c>
    </row>
    <row r="100" spans="1:15" s="4" customFormat="1" ht="89.25"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141" t="s">
        <v>125</v>
      </c>
      <c r="M100" s="137" t="s">
        <v>129</v>
      </c>
      <c r="N100" s="215">
        <v>0.2</v>
      </c>
      <c r="O100" s="225" t="s">
        <v>4381</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129</v>
      </c>
      <c r="L101" s="141" t="s">
        <v>126</v>
      </c>
      <c r="M101" s="137" t="s">
        <v>129</v>
      </c>
      <c r="N101" s="353">
        <v>0</v>
      </c>
      <c r="O101" s="225" t="s">
        <v>4382</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125</v>
      </c>
      <c r="L102" s="148" t="s">
        <v>135</v>
      </c>
      <c r="M102" s="137" t="s">
        <v>135</v>
      </c>
      <c r="N102" s="205">
        <v>0</v>
      </c>
      <c r="O102" s="225" t="s">
        <v>4383</v>
      </c>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141" t="s">
        <v>126</v>
      </c>
      <c r="M103" s="137" t="s">
        <v>434</v>
      </c>
      <c r="N103" s="353">
        <v>0</v>
      </c>
      <c r="O103" s="225" t="s">
        <v>4384</v>
      </c>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141" t="s">
        <v>126</v>
      </c>
      <c r="M104" s="137" t="s">
        <v>434</v>
      </c>
      <c r="N104" s="353">
        <v>0</v>
      </c>
      <c r="O104" s="225" t="s">
        <v>4384</v>
      </c>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141" t="s">
        <v>126</v>
      </c>
      <c r="M105" s="137" t="s">
        <v>434</v>
      </c>
      <c r="N105" s="353">
        <v>0</v>
      </c>
      <c r="O105" s="225" t="s">
        <v>4384</v>
      </c>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141" t="s">
        <v>126</v>
      </c>
      <c r="M106" s="137" t="s">
        <v>434</v>
      </c>
      <c r="N106" s="353">
        <v>0</v>
      </c>
      <c r="O106" s="225" t="s">
        <v>4384</v>
      </c>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141" t="s">
        <v>126</v>
      </c>
      <c r="M107" s="137" t="s">
        <v>434</v>
      </c>
      <c r="N107" s="353">
        <v>0</v>
      </c>
      <c r="O107" s="225" t="s">
        <v>4384</v>
      </c>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141" t="s">
        <v>126</v>
      </c>
      <c r="M108" s="137" t="s">
        <v>434</v>
      </c>
      <c r="N108" s="353">
        <v>0</v>
      </c>
      <c r="O108" s="225" t="s">
        <v>4384</v>
      </c>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141" t="s">
        <v>126</v>
      </c>
      <c r="M109" s="137" t="s">
        <v>126</v>
      </c>
      <c r="N109" s="353">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141" t="s">
        <v>126</v>
      </c>
      <c r="M110" s="137" t="s">
        <v>126</v>
      </c>
      <c r="N110" s="353">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141" t="s">
        <v>126</v>
      </c>
      <c r="M111" s="137" t="s">
        <v>126</v>
      </c>
      <c r="N111" s="353">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141" t="s">
        <v>126</v>
      </c>
      <c r="M112" s="137" t="s">
        <v>126</v>
      </c>
      <c r="N112" s="353">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3"/>
      <c r="L113" s="141" t="s">
        <v>126</v>
      </c>
      <c r="M113" s="137" t="s">
        <v>126</v>
      </c>
      <c r="N113" s="353">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8" t="s">
        <v>126</v>
      </c>
      <c r="L114" s="144" t="s">
        <v>434</v>
      </c>
      <c r="M114" s="142" t="s">
        <v>126</v>
      </c>
      <c r="N114" s="353">
        <v>0</v>
      </c>
      <c r="O114" s="225" t="s">
        <v>4385</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8">
        <v>0</v>
      </c>
      <c r="L115" s="204" t="s">
        <v>125</v>
      </c>
      <c r="M115" s="214" t="s">
        <v>407</v>
      </c>
      <c r="N115" s="353">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c r="L116" s="144" t="s">
        <v>434</v>
      </c>
      <c r="M116" s="142" t="s">
        <v>434</v>
      </c>
      <c r="N116" s="353">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0" t="s">
        <v>434</v>
      </c>
      <c r="L117" s="144" t="s">
        <v>434</v>
      </c>
      <c r="M117" s="142" t="s">
        <v>407</v>
      </c>
      <c r="N117" s="353">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434</v>
      </c>
      <c r="L118" s="144" t="s">
        <v>434</v>
      </c>
      <c r="M118" s="142" t="s">
        <v>407</v>
      </c>
      <c r="N118" s="353">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434</v>
      </c>
      <c r="L119" s="144" t="s">
        <v>434</v>
      </c>
      <c r="M119" s="142" t="s">
        <v>407</v>
      </c>
      <c r="N119" s="353">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144" t="s">
        <v>135</v>
      </c>
      <c r="M120" s="142" t="s">
        <v>135</v>
      </c>
      <c r="N120" s="353">
        <v>0</v>
      </c>
      <c r="O120" s="225"/>
    </row>
    <row r="121" spans="1:15" s="4" customFormat="1" ht="51"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129</v>
      </c>
      <c r="M121" s="142" t="s">
        <v>407</v>
      </c>
      <c r="N121" s="353">
        <v>0</v>
      </c>
      <c r="O121" s="225" t="s">
        <v>4386</v>
      </c>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434</v>
      </c>
      <c r="L122" s="144" t="s">
        <v>129</v>
      </c>
      <c r="M122" s="142" t="s">
        <v>407</v>
      </c>
      <c r="N122" s="353">
        <v>0</v>
      </c>
      <c r="O122" s="225" t="s">
        <v>4387</v>
      </c>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434</v>
      </c>
      <c r="L123" s="144" t="s">
        <v>129</v>
      </c>
      <c r="M123" s="142" t="s">
        <v>407</v>
      </c>
      <c r="N123" s="353">
        <v>0</v>
      </c>
      <c r="O123" s="225" t="s">
        <v>4387</v>
      </c>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434</v>
      </c>
      <c r="L124" s="144" t="s">
        <v>129</v>
      </c>
      <c r="M124" s="142" t="s">
        <v>407</v>
      </c>
      <c r="N124" s="353">
        <v>0</v>
      </c>
      <c r="O124" s="225" t="s">
        <v>4387</v>
      </c>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434</v>
      </c>
      <c r="L125" s="144" t="s">
        <v>129</v>
      </c>
      <c r="M125" s="142" t="s">
        <v>407</v>
      </c>
      <c r="N125" s="353">
        <v>0</v>
      </c>
      <c r="O125" s="225" t="s">
        <v>4387</v>
      </c>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434</v>
      </c>
      <c r="L126" s="144" t="s">
        <v>129</v>
      </c>
      <c r="M126" s="142" t="s">
        <v>407</v>
      </c>
      <c r="N126" s="353">
        <v>0</v>
      </c>
      <c r="O126" s="225" t="s">
        <v>4387</v>
      </c>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129</v>
      </c>
      <c r="M127" s="142" t="s">
        <v>407</v>
      </c>
      <c r="N127" s="353">
        <v>0</v>
      </c>
      <c r="O127" s="225" t="s">
        <v>4387</v>
      </c>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129</v>
      </c>
      <c r="M128" s="142" t="s">
        <v>407</v>
      </c>
      <c r="N128" s="353">
        <v>0</v>
      </c>
      <c r="O128" s="225" t="s">
        <v>4387</v>
      </c>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141" t="s">
        <v>129</v>
      </c>
      <c r="M129" s="137" t="s">
        <v>129</v>
      </c>
      <c r="N129" s="205">
        <v>0.1</v>
      </c>
      <c r="O129" s="225" t="s">
        <v>4388</v>
      </c>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5</v>
      </c>
      <c r="L130" s="153">
        <v>13</v>
      </c>
      <c r="M130" s="677">
        <v>0</v>
      </c>
      <c r="N130" s="206">
        <v>0</v>
      </c>
      <c r="O130" s="225" t="s">
        <v>4389</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8">
        <v>9992</v>
      </c>
      <c r="L131" s="150">
        <v>7037</v>
      </c>
      <c r="M131" s="214">
        <v>10378</v>
      </c>
      <c r="N131" s="217">
        <v>0.3</v>
      </c>
      <c r="O131" s="225" t="s">
        <v>4390</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3504</v>
      </c>
      <c r="L132" s="150">
        <v>28149</v>
      </c>
      <c r="M132" s="151">
        <v>15113</v>
      </c>
      <c r="N132" s="353">
        <v>0</v>
      </c>
      <c r="O132" s="225" t="s">
        <v>4391</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3504</v>
      </c>
      <c r="L133" s="682" t="s">
        <v>434</v>
      </c>
      <c r="M133" s="214">
        <v>0</v>
      </c>
      <c r="N133" s="353">
        <v>0</v>
      </c>
      <c r="O133" s="225"/>
    </row>
    <row r="134" spans="1:16" s="4" customFormat="1" ht="114.75" x14ac:dyDescent="0.25">
      <c r="A134" s="82">
        <v>128</v>
      </c>
      <c r="B134" s="133" t="s">
        <v>293</v>
      </c>
      <c r="C134" s="133" t="s">
        <v>464</v>
      </c>
      <c r="D134" s="133" t="s">
        <v>473</v>
      </c>
      <c r="E134" s="122">
        <v>41</v>
      </c>
      <c r="F134" s="125" t="s">
        <v>474</v>
      </c>
      <c r="G134" s="1422">
        <v>20</v>
      </c>
      <c r="H134" s="139">
        <v>0.3</v>
      </c>
      <c r="I134" s="133" t="s">
        <v>390</v>
      </c>
      <c r="J134" s="141">
        <v>33</v>
      </c>
      <c r="K134" s="132" t="s">
        <v>125</v>
      </c>
      <c r="L134" s="153" t="s">
        <v>135</v>
      </c>
      <c r="M134" s="677" t="s">
        <v>129</v>
      </c>
      <c r="N134" s="205">
        <v>0.3</v>
      </c>
      <c r="O134" s="32" t="s">
        <v>4392</v>
      </c>
    </row>
    <row r="135" spans="1:16" s="4" customFormat="1" ht="89.25" x14ac:dyDescent="0.25">
      <c r="A135" s="82">
        <v>129</v>
      </c>
      <c r="B135" s="133" t="s">
        <v>293</v>
      </c>
      <c r="C135" s="133" t="s">
        <v>464</v>
      </c>
      <c r="D135" s="133" t="s">
        <v>473</v>
      </c>
      <c r="E135" s="122" t="s">
        <v>476</v>
      </c>
      <c r="F135" s="125">
        <v>2018</v>
      </c>
      <c r="G135" s="1422"/>
      <c r="H135" s="138" t="s">
        <v>125</v>
      </c>
      <c r="I135" s="133" t="s">
        <v>390</v>
      </c>
      <c r="J135" s="222" t="s">
        <v>391</v>
      </c>
      <c r="K135" s="132" t="s">
        <v>129</v>
      </c>
      <c r="L135" s="141" t="s">
        <v>129</v>
      </c>
      <c r="M135" s="137" t="s">
        <v>129</v>
      </c>
      <c r="N135" s="353">
        <v>0</v>
      </c>
      <c r="O135" s="32" t="s">
        <v>4393</v>
      </c>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132" t="s">
        <v>126</v>
      </c>
      <c r="L136" s="141" t="s">
        <v>126</v>
      </c>
      <c r="M136" s="137" t="s">
        <v>126</v>
      </c>
      <c r="N136" s="353">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132" t="s">
        <v>126</v>
      </c>
      <c r="L137" s="141" t="s">
        <v>126</v>
      </c>
      <c r="M137" s="137" t="s">
        <v>126</v>
      </c>
      <c r="N137" s="353">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39" t="s">
        <v>126</v>
      </c>
      <c r="L138" s="141" t="s">
        <v>129</v>
      </c>
      <c r="M138" s="137" t="s">
        <v>126</v>
      </c>
      <c r="N138" s="353">
        <v>0</v>
      </c>
      <c r="O138" s="225" t="s">
        <v>4394</v>
      </c>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3"/>
      <c r="L139" s="141"/>
      <c r="M139" s="137" t="s">
        <v>126</v>
      </c>
      <c r="N139" s="353">
        <v>0</v>
      </c>
      <c r="O139" s="225" t="s">
        <v>4395</v>
      </c>
    </row>
    <row r="140" spans="1:16" s="4" customFormat="1" ht="140.25" x14ac:dyDescent="0.25">
      <c r="A140" s="82">
        <v>134</v>
      </c>
      <c r="B140" s="133" t="s">
        <v>293</v>
      </c>
      <c r="C140" s="133" t="s">
        <v>464</v>
      </c>
      <c r="D140" s="133" t="s">
        <v>473</v>
      </c>
      <c r="E140" s="122" t="s">
        <v>485</v>
      </c>
      <c r="F140" s="125" t="s">
        <v>486</v>
      </c>
      <c r="G140" s="140" t="s">
        <v>125</v>
      </c>
      <c r="H140" s="138" t="s">
        <v>125</v>
      </c>
      <c r="I140" s="133" t="s">
        <v>177</v>
      </c>
      <c r="J140" s="222" t="s">
        <v>125</v>
      </c>
      <c r="K140" s="132" t="s">
        <v>126</v>
      </c>
      <c r="L140" s="204" t="s">
        <v>125</v>
      </c>
      <c r="M140" s="137" t="s">
        <v>129</v>
      </c>
      <c r="N140" s="353">
        <v>0</v>
      </c>
      <c r="O140" s="225" t="s">
        <v>4396</v>
      </c>
    </row>
    <row r="141" spans="1:16" s="4" customFormat="1" ht="102" x14ac:dyDescent="0.25">
      <c r="A141" s="82">
        <v>135</v>
      </c>
      <c r="B141" s="133" t="s">
        <v>293</v>
      </c>
      <c r="C141" s="133" t="s">
        <v>464</v>
      </c>
      <c r="D141" s="133" t="s">
        <v>473</v>
      </c>
      <c r="E141" s="122" t="s">
        <v>487</v>
      </c>
      <c r="F141" s="125" t="s">
        <v>488</v>
      </c>
      <c r="G141" s="140" t="s">
        <v>125</v>
      </c>
      <c r="H141" s="138" t="s">
        <v>125</v>
      </c>
      <c r="I141" s="133" t="s">
        <v>321</v>
      </c>
      <c r="J141" s="141">
        <v>34</v>
      </c>
      <c r="K141" s="48">
        <v>49.5</v>
      </c>
      <c r="L141" s="141">
        <v>12.17</v>
      </c>
      <c r="M141" s="48">
        <v>49.5</v>
      </c>
      <c r="N141" s="353">
        <v>0</v>
      </c>
      <c r="O141" s="225" t="s">
        <v>4397</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8">
        <v>0</v>
      </c>
      <c r="L142" s="141">
        <v>0</v>
      </c>
      <c r="M142" s="151">
        <v>0</v>
      </c>
      <c r="N142" s="353">
        <v>0</v>
      </c>
      <c r="O142" s="225"/>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132" t="s">
        <v>126</v>
      </c>
      <c r="L143" s="204" t="s">
        <v>125</v>
      </c>
      <c r="M143" s="142" t="s">
        <v>407</v>
      </c>
      <c r="N143" s="353">
        <v>0</v>
      </c>
      <c r="O143" s="225" t="s">
        <v>4398</v>
      </c>
    </row>
    <row r="144" spans="1:16" s="4" customFormat="1" ht="51" x14ac:dyDescent="0.25">
      <c r="A144" s="82">
        <v>138</v>
      </c>
      <c r="B144" s="133" t="s">
        <v>293</v>
      </c>
      <c r="C144" s="133" t="s">
        <v>493</v>
      </c>
      <c r="D144" s="133" t="s">
        <v>339</v>
      </c>
      <c r="E144" s="122">
        <v>43</v>
      </c>
      <c r="F144" s="125" t="s">
        <v>494</v>
      </c>
      <c r="G144" s="140" t="s">
        <v>125</v>
      </c>
      <c r="H144" s="138" t="s">
        <v>125</v>
      </c>
      <c r="I144" s="133" t="s">
        <v>124</v>
      </c>
      <c r="J144" s="141">
        <v>36</v>
      </c>
      <c r="K144" s="132" t="s">
        <v>126</v>
      </c>
      <c r="L144" s="141" t="s">
        <v>126</v>
      </c>
      <c r="M144" s="137" t="s">
        <v>126</v>
      </c>
      <c r="N144" s="353">
        <v>0</v>
      </c>
      <c r="O144" s="225" t="s">
        <v>4399</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0</v>
      </c>
      <c r="L145" s="153">
        <v>2</v>
      </c>
      <c r="M145" s="677" t="s">
        <v>407</v>
      </c>
      <c r="N145" s="353">
        <v>0</v>
      </c>
      <c r="O145" s="225" t="s">
        <v>4399</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144" t="s">
        <v>135</v>
      </c>
      <c r="M146" s="142" t="s">
        <v>135</v>
      </c>
      <c r="N146" s="353">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434</v>
      </c>
      <c r="L147" s="144" t="s">
        <v>126</v>
      </c>
      <c r="M147" s="142" t="s">
        <v>407</v>
      </c>
      <c r="N147" s="353">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132" t="s">
        <v>434</v>
      </c>
      <c r="L148" s="144" t="s">
        <v>126</v>
      </c>
      <c r="M148" s="142" t="s">
        <v>407</v>
      </c>
      <c r="N148" s="353">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434</v>
      </c>
      <c r="L149" s="144" t="s">
        <v>126</v>
      </c>
      <c r="M149" s="142" t="s">
        <v>407</v>
      </c>
      <c r="N149" s="353">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132" t="s">
        <v>126</v>
      </c>
      <c r="L150" s="141" t="s">
        <v>126</v>
      </c>
      <c r="M150" s="137" t="s">
        <v>126</v>
      </c>
      <c r="N150" s="205">
        <v>0</v>
      </c>
      <c r="O150" s="225" t="s">
        <v>4400</v>
      </c>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132" t="s">
        <v>434</v>
      </c>
      <c r="L151" s="204" t="s">
        <v>125</v>
      </c>
      <c r="M151" s="142" t="s">
        <v>407</v>
      </c>
      <c r="N151" s="353">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132" t="s">
        <v>434</v>
      </c>
      <c r="L152" s="144" t="s">
        <v>129</v>
      </c>
      <c r="M152" s="142" t="s">
        <v>407</v>
      </c>
      <c r="N152" s="205">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434</v>
      </c>
      <c r="L153" s="144" t="s">
        <v>129</v>
      </c>
      <c r="M153" s="142" t="s">
        <v>407</v>
      </c>
      <c r="N153" s="205">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132" t="s">
        <v>434</v>
      </c>
      <c r="L154" s="141" t="s">
        <v>126</v>
      </c>
      <c r="M154" s="142" t="s">
        <v>407</v>
      </c>
      <c r="N154" s="205">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132" t="s">
        <v>434</v>
      </c>
      <c r="L155" s="141" t="s">
        <v>126</v>
      </c>
      <c r="M155" s="142" t="s">
        <v>407</v>
      </c>
      <c r="N155" s="205">
        <v>0</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434</v>
      </c>
      <c r="L156" s="144" t="s">
        <v>135</v>
      </c>
      <c r="M156" s="142" t="s">
        <v>407</v>
      </c>
      <c r="N156" s="205">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132" t="s">
        <v>434</v>
      </c>
      <c r="L157" s="144" t="s">
        <v>129</v>
      </c>
      <c r="M157" s="142" t="s">
        <v>407</v>
      </c>
      <c r="N157" s="353">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132" t="s">
        <v>434</v>
      </c>
      <c r="L158" s="144" t="s">
        <v>129</v>
      </c>
      <c r="M158" s="142" t="s">
        <v>407</v>
      </c>
      <c r="N158" s="353">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132" t="s">
        <v>434</v>
      </c>
      <c r="L159" s="144" t="s">
        <v>129</v>
      </c>
      <c r="M159" s="142" t="s">
        <v>407</v>
      </c>
      <c r="N159" s="353">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132" t="s">
        <v>434</v>
      </c>
      <c r="L160" s="144" t="s">
        <v>129</v>
      </c>
      <c r="M160" s="142" t="s">
        <v>407</v>
      </c>
      <c r="N160" s="353">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126</v>
      </c>
      <c r="L161" s="141" t="s">
        <v>129</v>
      </c>
      <c r="M161" s="137" t="s">
        <v>129</v>
      </c>
      <c r="N161" s="205">
        <v>0.1</v>
      </c>
      <c r="O161" s="225" t="s">
        <v>4401</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126</v>
      </c>
      <c r="L162" s="204" t="s">
        <v>125</v>
      </c>
      <c r="M162" s="142" t="s">
        <v>4402</v>
      </c>
      <c r="N162" s="353">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132" t="s">
        <v>126</v>
      </c>
      <c r="L163" s="141" t="s">
        <v>129</v>
      </c>
      <c r="M163" s="137" t="s">
        <v>129</v>
      </c>
      <c r="N163" s="353">
        <v>0</v>
      </c>
      <c r="O163" s="32" t="s">
        <v>4403</v>
      </c>
    </row>
    <row r="164" spans="1:15" s="4" customFormat="1" ht="204" x14ac:dyDescent="0.25">
      <c r="A164" s="82">
        <v>158</v>
      </c>
      <c r="B164" s="133" t="s">
        <v>293</v>
      </c>
      <c r="C164" s="133" t="s">
        <v>532</v>
      </c>
      <c r="D164" s="133" t="s">
        <v>295</v>
      </c>
      <c r="E164" s="122" t="s">
        <v>538</v>
      </c>
      <c r="F164" s="125" t="s">
        <v>539</v>
      </c>
      <c r="G164" s="140">
        <v>31</v>
      </c>
      <c r="H164" s="139">
        <v>0.1</v>
      </c>
      <c r="I164" s="133" t="s">
        <v>177</v>
      </c>
      <c r="J164" s="222" t="s">
        <v>125</v>
      </c>
      <c r="K164" s="132" t="s">
        <v>126</v>
      </c>
      <c r="L164" s="204" t="s">
        <v>125</v>
      </c>
      <c r="M164" s="142" t="s">
        <v>129</v>
      </c>
      <c r="N164" s="205">
        <v>0.1</v>
      </c>
      <c r="O164" s="32" t="s">
        <v>4404</v>
      </c>
    </row>
    <row r="165" spans="1:15" s="4" customFormat="1" ht="127.5" x14ac:dyDescent="0.25">
      <c r="A165" s="82">
        <v>159</v>
      </c>
      <c r="B165" s="133" t="s">
        <v>293</v>
      </c>
      <c r="C165" s="133" t="s">
        <v>532</v>
      </c>
      <c r="D165" s="133" t="s">
        <v>354</v>
      </c>
      <c r="E165" s="122">
        <v>53</v>
      </c>
      <c r="F165" s="125" t="s">
        <v>540</v>
      </c>
      <c r="G165" s="140">
        <v>32</v>
      </c>
      <c r="H165" s="152">
        <v>0.25</v>
      </c>
      <c r="I165" s="133" t="s">
        <v>177</v>
      </c>
      <c r="J165" s="222" t="s">
        <v>125</v>
      </c>
      <c r="K165" s="132"/>
      <c r="L165" s="204" t="s">
        <v>125</v>
      </c>
      <c r="M165" s="142" t="s">
        <v>129</v>
      </c>
      <c r="N165" s="205">
        <v>0.25</v>
      </c>
      <c r="O165" s="225" t="s">
        <v>4405</v>
      </c>
    </row>
    <row r="166" spans="1:15" s="4" customFormat="1" ht="89.25" x14ac:dyDescent="0.25">
      <c r="A166" s="82">
        <v>160</v>
      </c>
      <c r="B166" s="133" t="s">
        <v>293</v>
      </c>
      <c r="C166" s="133" t="s">
        <v>532</v>
      </c>
      <c r="D166" s="133" t="s">
        <v>354</v>
      </c>
      <c r="E166" s="122">
        <v>54</v>
      </c>
      <c r="F166" s="125" t="s">
        <v>541</v>
      </c>
      <c r="G166" s="140">
        <v>33</v>
      </c>
      <c r="H166" s="152">
        <v>0.1</v>
      </c>
      <c r="I166" s="133" t="s">
        <v>177</v>
      </c>
      <c r="J166" s="222">
        <v>46</v>
      </c>
      <c r="K166" s="132"/>
      <c r="L166" s="144" t="s">
        <v>129</v>
      </c>
      <c r="M166" s="142" t="s">
        <v>129</v>
      </c>
      <c r="N166" s="205">
        <v>0.1</v>
      </c>
      <c r="O166" s="225" t="s">
        <v>4406</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132" t="s">
        <v>126</v>
      </c>
      <c r="L167" s="141" t="s">
        <v>126</v>
      </c>
      <c r="M167" s="137" t="s">
        <v>126</v>
      </c>
      <c r="N167" s="205">
        <v>0</v>
      </c>
      <c r="O167" s="225" t="s">
        <v>4407</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04" t="s">
        <v>125</v>
      </c>
      <c r="M168" s="142" t="s">
        <v>407</v>
      </c>
      <c r="N168" s="353">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434</v>
      </c>
      <c r="L169" s="144" t="s">
        <v>129</v>
      </c>
      <c r="M169" s="142" t="s">
        <v>407</v>
      </c>
      <c r="N169" s="205">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434</v>
      </c>
      <c r="L170" s="204" t="s">
        <v>125</v>
      </c>
      <c r="M170" s="142" t="s">
        <v>407</v>
      </c>
      <c r="N170" s="205">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434</v>
      </c>
      <c r="L171" s="204" t="s">
        <v>125</v>
      </c>
      <c r="M171" s="142" t="s">
        <v>407</v>
      </c>
      <c r="N171" s="353">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434</v>
      </c>
      <c r="L172" s="204" t="s">
        <v>125</v>
      </c>
      <c r="M172" s="142" t="s">
        <v>407</v>
      </c>
      <c r="N172" s="353">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434</v>
      </c>
      <c r="L173" s="204" t="s">
        <v>125</v>
      </c>
      <c r="M173" s="142" t="s">
        <v>407</v>
      </c>
      <c r="N173" s="353">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434</v>
      </c>
      <c r="L174" s="204" t="s">
        <v>125</v>
      </c>
      <c r="M174" s="142" t="s">
        <v>407</v>
      </c>
      <c r="N174" s="353">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434</v>
      </c>
      <c r="L175" s="204" t="s">
        <v>125</v>
      </c>
      <c r="M175" s="142" t="s">
        <v>407</v>
      </c>
      <c r="N175" s="353">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434</v>
      </c>
      <c r="L176" s="204" t="s">
        <v>125</v>
      </c>
      <c r="M176" s="142" t="s">
        <v>407</v>
      </c>
      <c r="N176" s="353">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144" t="s">
        <v>135</v>
      </c>
      <c r="M177" s="142" t="s">
        <v>407</v>
      </c>
      <c r="N177" s="88">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141" t="s">
        <v>129</v>
      </c>
      <c r="M178" s="142" t="s">
        <v>407</v>
      </c>
      <c r="N178" s="205">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141" t="s">
        <v>129</v>
      </c>
      <c r="M179" s="142" t="s">
        <v>407</v>
      </c>
      <c r="N179" s="205">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434</v>
      </c>
      <c r="L180" s="144" t="s">
        <v>135</v>
      </c>
      <c r="M180" s="142" t="s">
        <v>407</v>
      </c>
      <c r="N180" s="205">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434</v>
      </c>
      <c r="L181" s="144" t="s">
        <v>129</v>
      </c>
      <c r="M181" s="142" t="s">
        <v>407</v>
      </c>
      <c r="N181" s="353">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434</v>
      </c>
      <c r="L182" s="144" t="s">
        <v>129</v>
      </c>
      <c r="M182" s="142" t="s">
        <v>407</v>
      </c>
      <c r="N182" s="353">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434</v>
      </c>
      <c r="L183" s="144" t="s">
        <v>129</v>
      </c>
      <c r="M183" s="142" t="s">
        <v>407</v>
      </c>
      <c r="N183" s="353">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132" t="s">
        <v>434</v>
      </c>
      <c r="L184" s="141" t="s">
        <v>129</v>
      </c>
      <c r="M184" s="142" t="s">
        <v>407</v>
      </c>
      <c r="N184" s="205">
        <v>0</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132" t="s">
        <v>135</v>
      </c>
      <c r="L185" s="141" t="s">
        <v>135</v>
      </c>
      <c r="M185" s="137" t="s">
        <v>135</v>
      </c>
      <c r="N185" s="353">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141" t="s">
        <v>129</v>
      </c>
      <c r="M186" s="137" t="s">
        <v>129</v>
      </c>
      <c r="N186" s="748">
        <v>0.125</v>
      </c>
      <c r="O186" s="32" t="s">
        <v>4408</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141" t="s">
        <v>129</v>
      </c>
      <c r="M187" s="137" t="s">
        <v>129</v>
      </c>
      <c r="N187" s="748">
        <v>0.125</v>
      </c>
      <c r="O187" s="32" t="s">
        <v>4409</v>
      </c>
    </row>
    <row r="188" spans="1:15" s="4" customFormat="1" ht="89.2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141" t="s">
        <v>129</v>
      </c>
      <c r="M188" s="137" t="s">
        <v>129</v>
      </c>
      <c r="N188" s="748">
        <v>0.125</v>
      </c>
      <c r="O188" s="32" t="s">
        <v>4410</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141" t="s">
        <v>129</v>
      </c>
      <c r="M189" s="137" t="s">
        <v>129</v>
      </c>
      <c r="N189" s="748">
        <v>0.125</v>
      </c>
      <c r="O189" s="32" t="s">
        <v>4411</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141" t="s">
        <v>129</v>
      </c>
      <c r="M190" s="137" t="s">
        <v>129</v>
      </c>
      <c r="N190" s="748">
        <v>0.125</v>
      </c>
      <c r="O190" s="32" t="s">
        <v>4412</v>
      </c>
    </row>
    <row r="191" spans="1:15" s="4" customFormat="1" ht="89.25"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141" t="s">
        <v>129</v>
      </c>
      <c r="M191" s="137" t="s">
        <v>129</v>
      </c>
      <c r="N191" s="748">
        <v>0.125</v>
      </c>
      <c r="O191" s="32" t="s">
        <v>4413</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132" t="s">
        <v>129</v>
      </c>
      <c r="L192" s="141" t="s">
        <v>129</v>
      </c>
      <c r="M192" s="137" t="s">
        <v>129</v>
      </c>
      <c r="N192" s="748">
        <v>0.125</v>
      </c>
      <c r="O192" s="32" t="s">
        <v>4414</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132" t="s">
        <v>126</v>
      </c>
      <c r="L193" s="141" t="s">
        <v>129</v>
      </c>
      <c r="M193" s="137" t="s">
        <v>129</v>
      </c>
      <c r="N193" s="748">
        <v>0.125</v>
      </c>
      <c r="O193" s="32"/>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126</v>
      </c>
      <c r="L194" s="141" t="s">
        <v>126</v>
      </c>
      <c r="M194" s="137" t="s">
        <v>126</v>
      </c>
      <c r="N194" s="205">
        <v>0</v>
      </c>
      <c r="O194" s="225" t="s">
        <v>4415</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125</v>
      </c>
      <c r="L195" s="204" t="s">
        <v>125</v>
      </c>
      <c r="M195" s="142" t="s">
        <v>407</v>
      </c>
      <c r="N195" s="353">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125</v>
      </c>
      <c r="L196" s="204" t="s">
        <v>125</v>
      </c>
      <c r="M196" s="142" t="s">
        <v>407</v>
      </c>
      <c r="N196" s="353">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132" t="s">
        <v>135</v>
      </c>
      <c r="L197" s="204" t="s">
        <v>125</v>
      </c>
      <c r="M197" s="137" t="s">
        <v>135</v>
      </c>
      <c r="N197" s="353">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04" t="s">
        <v>125</v>
      </c>
      <c r="M198" s="142" t="s">
        <v>129</v>
      </c>
      <c r="N198" s="748">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04" t="s">
        <v>125</v>
      </c>
      <c r="M199" s="142" t="s">
        <v>129</v>
      </c>
      <c r="N199" s="748">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04" t="s">
        <v>125</v>
      </c>
      <c r="M200" s="142" t="s">
        <v>129</v>
      </c>
      <c r="N200" s="748">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04" t="s">
        <v>125</v>
      </c>
      <c r="M201" s="142" t="s">
        <v>129</v>
      </c>
      <c r="N201" s="748">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04" t="s">
        <v>125</v>
      </c>
      <c r="M202" s="142" t="s">
        <v>126</v>
      </c>
      <c r="N202" s="205">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04" t="s">
        <v>125</v>
      </c>
      <c r="M203" s="142" t="s">
        <v>126</v>
      </c>
      <c r="N203" s="205">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04" t="s">
        <v>125</v>
      </c>
      <c r="M204" s="142" t="s">
        <v>126</v>
      </c>
      <c r="N204" s="205">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04" t="s">
        <v>125</v>
      </c>
      <c r="M205" s="142" t="s">
        <v>129</v>
      </c>
      <c r="N205" s="748">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04" t="s">
        <v>125</v>
      </c>
      <c r="M206" s="142" t="s">
        <v>126</v>
      </c>
      <c r="N206" s="205">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04" t="s">
        <v>125</v>
      </c>
      <c r="M207" s="142" t="s">
        <v>126</v>
      </c>
      <c r="N207" s="205">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04" t="s">
        <v>125</v>
      </c>
      <c r="M208" s="142" t="s">
        <v>129</v>
      </c>
      <c r="N208" s="748">
        <v>2.86E-2</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04" t="s">
        <v>125</v>
      </c>
      <c r="M209" s="142" t="s">
        <v>126</v>
      </c>
      <c r="N209" s="205">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04" t="s">
        <v>125</v>
      </c>
      <c r="M210" s="142" t="s">
        <v>129</v>
      </c>
      <c r="N210" s="748">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04" t="s">
        <v>125</v>
      </c>
      <c r="M211" s="142" t="s">
        <v>129</v>
      </c>
      <c r="N211" s="748">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c r="L212" s="204" t="s">
        <v>125</v>
      </c>
      <c r="M212" s="137" t="s">
        <v>4416</v>
      </c>
      <c r="N212" s="353">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129</v>
      </c>
      <c r="L213" s="141" t="s">
        <v>407</v>
      </c>
      <c r="M213" s="137" t="s">
        <v>129</v>
      </c>
      <c r="N213" s="88">
        <v>0</v>
      </c>
      <c r="O213" s="230"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129</v>
      </c>
      <c r="L214" s="141" t="s">
        <v>129</v>
      </c>
      <c r="M214" s="137" t="s">
        <v>129</v>
      </c>
      <c r="N214" s="353">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129</v>
      </c>
      <c r="L215" s="141" t="s">
        <v>129</v>
      </c>
      <c r="M215" s="137" t="s">
        <v>129</v>
      </c>
      <c r="N215" s="353">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129</v>
      </c>
      <c r="L216" s="141" t="s">
        <v>129</v>
      </c>
      <c r="M216" s="137" t="s">
        <v>129</v>
      </c>
      <c r="N216" s="353">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683" t="s">
        <v>125</v>
      </c>
      <c r="M217" s="677" t="s">
        <v>129</v>
      </c>
      <c r="N217" s="353">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04" t="s">
        <v>125</v>
      </c>
      <c r="M218" s="137" t="s">
        <v>126</v>
      </c>
      <c r="N218" s="353">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04" t="s">
        <v>125</v>
      </c>
      <c r="M219" s="137" t="s">
        <v>126</v>
      </c>
      <c r="N219" s="353">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04" t="s">
        <v>125</v>
      </c>
      <c r="M220" s="137" t="s">
        <v>126</v>
      </c>
      <c r="N220" s="353">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04" t="s">
        <v>125</v>
      </c>
      <c r="M221" s="137" t="s">
        <v>126</v>
      </c>
      <c r="N221" s="353">
        <v>0</v>
      </c>
      <c r="O221" s="225"/>
    </row>
    <row r="222" spans="1:15" s="4" customFormat="1" ht="204" x14ac:dyDescent="0.25">
      <c r="A222" s="82">
        <v>216</v>
      </c>
      <c r="B222" s="133" t="s">
        <v>601</v>
      </c>
      <c r="C222" s="133" t="s">
        <v>664</v>
      </c>
      <c r="D222" s="133" t="s">
        <v>354</v>
      </c>
      <c r="E222" s="122" t="s">
        <v>665</v>
      </c>
      <c r="F222" s="125" t="s">
        <v>666</v>
      </c>
      <c r="G222" s="140" t="s">
        <v>125</v>
      </c>
      <c r="H222" s="138" t="s">
        <v>125</v>
      </c>
      <c r="I222" s="133" t="s">
        <v>265</v>
      </c>
      <c r="J222" s="222">
        <v>55</v>
      </c>
      <c r="K222" s="48"/>
      <c r="L222" s="141" t="s">
        <v>4417</v>
      </c>
      <c r="M222" s="137" t="s">
        <v>4417</v>
      </c>
      <c r="N222" s="353">
        <v>0</v>
      </c>
      <c r="O222" s="225" t="s">
        <v>4417</v>
      </c>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132" t="s">
        <v>126</v>
      </c>
      <c r="L223" s="141" t="s">
        <v>126</v>
      </c>
      <c r="M223" s="137" t="s">
        <v>126</v>
      </c>
      <c r="N223" s="205">
        <v>0</v>
      </c>
      <c r="O223" s="225" t="s">
        <v>4418</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132" t="s">
        <v>126</v>
      </c>
      <c r="L224" s="141" t="s">
        <v>129</v>
      </c>
      <c r="M224" s="137" t="s">
        <v>129</v>
      </c>
      <c r="N224" s="205">
        <v>0.1</v>
      </c>
      <c r="O224" s="225" t="s">
        <v>4419</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683" t="s">
        <v>125</v>
      </c>
      <c r="M225" s="677" t="s">
        <v>129</v>
      </c>
      <c r="N225" s="205">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04" t="s">
        <v>125</v>
      </c>
      <c r="M226" s="137" t="s">
        <v>129</v>
      </c>
      <c r="N226" s="353">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04" t="s">
        <v>125</v>
      </c>
      <c r="M227" s="137" t="s">
        <v>129</v>
      </c>
      <c r="N227" s="353">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04" t="s">
        <v>125</v>
      </c>
      <c r="M228" s="137" t="s">
        <v>129</v>
      </c>
      <c r="N228" s="353">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c r="L229" s="212" t="s">
        <v>4420</v>
      </c>
      <c r="M229" s="213">
        <v>3072</v>
      </c>
      <c r="N229" s="353">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c r="L230" s="212" t="s">
        <v>4420</v>
      </c>
      <c r="M230" s="214">
        <v>3072</v>
      </c>
      <c r="N230" s="353">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132" t="s">
        <v>126</v>
      </c>
      <c r="L231" s="153" t="s">
        <v>135</v>
      </c>
      <c r="M231" s="677" t="s">
        <v>129</v>
      </c>
      <c r="N231" s="353">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c r="L232" s="141" t="s">
        <v>129</v>
      </c>
      <c r="M232" s="137" t="s">
        <v>129</v>
      </c>
      <c r="N232" s="353">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c r="L233" s="141" t="s">
        <v>129</v>
      </c>
      <c r="M233" s="137" t="s">
        <v>129</v>
      </c>
      <c r="N233" s="353">
        <v>0</v>
      </c>
      <c r="O233" s="230"/>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c r="L234" s="141" t="s">
        <v>129</v>
      </c>
      <c r="M234" s="137" t="s">
        <v>129</v>
      </c>
      <c r="N234" s="353">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141" t="s">
        <v>135</v>
      </c>
      <c r="M235" s="137" t="s">
        <v>135</v>
      </c>
      <c r="N235" s="353">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141" t="s">
        <v>129</v>
      </c>
      <c r="M236" s="137" t="s">
        <v>129</v>
      </c>
      <c r="N236" s="353">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141" t="s">
        <v>129</v>
      </c>
      <c r="M237" s="137" t="s">
        <v>129</v>
      </c>
      <c r="N237" s="353">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129</v>
      </c>
      <c r="L238" s="141" t="s">
        <v>126</v>
      </c>
      <c r="M238" s="137" t="s">
        <v>129</v>
      </c>
      <c r="N238" s="353">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04"/>
      <c r="M239" s="137" t="s">
        <v>126</v>
      </c>
      <c r="N239" s="353">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04"/>
      <c r="M240" s="137" t="s">
        <v>126</v>
      </c>
      <c r="N240" s="353">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04"/>
      <c r="M241" s="137" t="s">
        <v>126</v>
      </c>
      <c r="N241" s="353">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04"/>
      <c r="M242" s="137" t="s">
        <v>126</v>
      </c>
      <c r="N242" s="353">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3"/>
      <c r="L243" s="204"/>
      <c r="M243" s="137" t="s">
        <v>129</v>
      </c>
      <c r="N243" s="353">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132" t="s">
        <v>126</v>
      </c>
      <c r="L244" s="204"/>
      <c r="M244" s="137" t="s">
        <v>129</v>
      </c>
      <c r="N244" s="353">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132" t="s">
        <v>126</v>
      </c>
      <c r="L245" s="683" t="s">
        <v>125</v>
      </c>
      <c r="M245" s="677" t="s">
        <v>407</v>
      </c>
      <c r="N245" s="205">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132" t="s">
        <v>126</v>
      </c>
      <c r="L246" s="204" t="s">
        <v>125</v>
      </c>
      <c r="M246" s="137" t="s">
        <v>129</v>
      </c>
      <c r="N246" s="353">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132" t="s">
        <v>126</v>
      </c>
      <c r="L247" s="204" t="s">
        <v>125</v>
      </c>
      <c r="M247" s="137" t="s">
        <v>129</v>
      </c>
      <c r="N247" s="353">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04" t="s">
        <v>125</v>
      </c>
      <c r="M248" s="137" t="s">
        <v>129</v>
      </c>
      <c r="N248" s="353">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04" t="s">
        <v>125</v>
      </c>
      <c r="M249" s="137" t="s">
        <v>129</v>
      </c>
      <c r="N249" s="353">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132" t="s">
        <v>126</v>
      </c>
      <c r="L250" s="153" t="s">
        <v>129</v>
      </c>
      <c r="M250" s="677" t="s">
        <v>129</v>
      </c>
      <c r="N250" s="205">
        <v>0.25</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126</v>
      </c>
      <c r="L251" s="141" t="s">
        <v>129</v>
      </c>
      <c r="M251" s="137" t="s">
        <v>129</v>
      </c>
      <c r="N251" s="353">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126</v>
      </c>
      <c r="L252" s="141" t="s">
        <v>129</v>
      </c>
      <c r="M252" s="137" t="s">
        <v>126</v>
      </c>
      <c r="N252" s="353">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126</v>
      </c>
      <c r="L253" s="141" t="s">
        <v>129</v>
      </c>
      <c r="M253" s="137" t="s">
        <v>126</v>
      </c>
      <c r="N253" s="353">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126</v>
      </c>
      <c r="L254" s="141" t="s">
        <v>129</v>
      </c>
      <c r="M254" s="137" t="s">
        <v>126</v>
      </c>
      <c r="N254" s="353">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141" t="s">
        <v>129</v>
      </c>
      <c r="M255" s="137" t="s">
        <v>129</v>
      </c>
      <c r="N255" s="205">
        <v>0.1</v>
      </c>
      <c r="O255" s="225" t="s">
        <v>4421</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141" t="s">
        <v>129</v>
      </c>
      <c r="M256" s="137" t="s">
        <v>129</v>
      </c>
      <c r="N256" s="205">
        <v>0.1</v>
      </c>
      <c r="O256" s="225" t="s">
        <v>4422</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129</v>
      </c>
      <c r="L257" s="141" t="s">
        <v>129</v>
      </c>
      <c r="M257" s="137" t="s">
        <v>129</v>
      </c>
      <c r="N257" s="205">
        <v>0.1</v>
      </c>
      <c r="O257" s="225" t="s">
        <v>4423</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53">
        <v>0</v>
      </c>
      <c r="L258" s="294">
        <v>0.97</v>
      </c>
      <c r="M258" s="607">
        <v>0.97</v>
      </c>
      <c r="N258" s="217">
        <v>0.2</v>
      </c>
      <c r="O258" s="225" t="s">
        <v>4424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150">
        <v>1142</v>
      </c>
      <c r="M259" s="214">
        <v>3573</v>
      </c>
      <c r="N259" s="353">
        <v>0</v>
      </c>
      <c r="O259" s="225" t="s">
        <v>4425</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55">
        <v>1113</v>
      </c>
      <c r="L260" s="150">
        <v>1113</v>
      </c>
      <c r="M260" s="214">
        <v>1113</v>
      </c>
      <c r="N260" s="353">
        <v>0</v>
      </c>
      <c r="O260" s="225" t="s">
        <v>4426</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141" t="s">
        <v>135</v>
      </c>
      <c r="M261" s="137" t="s">
        <v>135</v>
      </c>
      <c r="N261" s="353">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132" t="s">
        <v>129</v>
      </c>
      <c r="L262" s="141" t="s">
        <v>129</v>
      </c>
      <c r="M262" s="137" t="s">
        <v>129</v>
      </c>
      <c r="N262" s="1408">
        <v>0.3</v>
      </c>
      <c r="O262" s="225" t="s">
        <v>4427</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132" t="s">
        <v>126</v>
      </c>
      <c r="L263" s="141" t="s">
        <v>129</v>
      </c>
      <c r="M263" s="137" t="s">
        <v>126</v>
      </c>
      <c r="N263" s="1409"/>
      <c r="O263" s="225" t="s">
        <v>4428</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132" t="s">
        <v>126</v>
      </c>
      <c r="L264" s="141" t="s">
        <v>129</v>
      </c>
      <c r="M264" s="137" t="s">
        <v>126</v>
      </c>
      <c r="N264" s="1408">
        <v>0</v>
      </c>
      <c r="O264" s="225" t="s">
        <v>4429</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132" t="s">
        <v>129</v>
      </c>
      <c r="L265" s="141" t="s">
        <v>129</v>
      </c>
      <c r="M265" s="137" t="s">
        <v>126</v>
      </c>
      <c r="N265" s="1409"/>
      <c r="O265" s="225" t="s">
        <v>4430</v>
      </c>
    </row>
    <row r="273" spans="14:14" x14ac:dyDescent="0.25">
      <c r="N273" s="344"/>
    </row>
  </sheetData>
  <sheetProtection formatCells="0" formatColumns="0" formatRows="0" insertColumns="0" insertHyperlinks="0"/>
  <mergeCells count="36">
    <mergeCell ref="N262:N263"/>
    <mergeCell ref="N264:N265"/>
    <mergeCell ref="A1:O1"/>
    <mergeCell ref="A2:E2"/>
    <mergeCell ref="F2:K2"/>
    <mergeCell ref="L2:O2"/>
    <mergeCell ref="A3:E3"/>
    <mergeCell ref="F3:K3"/>
    <mergeCell ref="L3:O3"/>
    <mergeCell ref="A4:E4"/>
    <mergeCell ref="F4:K4"/>
    <mergeCell ref="L4:O4"/>
    <mergeCell ref="A5:E5"/>
    <mergeCell ref="F5:K5"/>
    <mergeCell ref="L5:O5"/>
    <mergeCell ref="G7:G8"/>
    <mergeCell ref="H7:H8"/>
    <mergeCell ref="N7:N8"/>
    <mergeCell ref="G9:G12"/>
    <mergeCell ref="N11:N12"/>
    <mergeCell ref="G17:G19"/>
    <mergeCell ref="G39:G42"/>
    <mergeCell ref="G43:G56"/>
    <mergeCell ref="G102:G113"/>
    <mergeCell ref="G134:G139"/>
    <mergeCell ref="G156:G160"/>
    <mergeCell ref="G170:G176"/>
    <mergeCell ref="G180:G183"/>
    <mergeCell ref="G197:G211"/>
    <mergeCell ref="G225:G228"/>
    <mergeCell ref="G245:G249"/>
    <mergeCell ref="G250:G254"/>
    <mergeCell ref="G262:G263"/>
    <mergeCell ref="G264:G265"/>
    <mergeCell ref="H264:H265"/>
    <mergeCell ref="H262:H263"/>
  </mergeCells>
  <dataValidations count="8">
    <dataValidation type="list" allowBlank="1" showInputMessage="1" showErrorMessage="1" sqref="N258" xr:uid="{84D49148-A68F-40D3-B13B-6DB46B831CE7}">
      <formula1>"0%,20%"</formula1>
    </dataValidation>
    <dataValidation type="list" allowBlank="1" showInputMessage="1" showErrorMessage="1" sqref="N131" xr:uid="{B14592A8-9C2B-4098-9260-782A5AB0FBCD}">
      <formula1>"0%,30%"</formula1>
    </dataValidation>
    <dataValidation type="list" allowBlank="1" showInputMessage="1" showErrorMessage="1" sqref="N100" xr:uid="{E6DDFF3F-BAFA-45F6-9621-7E2CC7D8924E}">
      <formula1>"0%,20%,39%,50%"</formula1>
    </dataValidation>
    <dataValidation type="whole" allowBlank="1" showInputMessage="1" showErrorMessage="1" sqref="I130 K74:K77 M197 K43 L185:M185 L261:M261 L114:M114 K130:K134 K20 K195:K196 K67:K68 K142 K229:K230 K114:K116 K102 K145 K79:K81 L235:M235" xr:uid="{21228EB2-BAB6-4769-B4A0-B0977B2CF8E4}">
      <formula1>0</formula1>
      <formula2>10000000</formula2>
    </dataValidation>
    <dataValidation type="list" allowBlank="1" showInputMessage="1" showErrorMessage="1" sqref="K140 K114:M114 L178:L179 K223 K45:K56 K232:K234 K214:K216 K218:K221 K244:K255 K151:K160 K143 K168:K184 K198:K211 K147:K149 K94:K101 K163:K166 K103:K112 K135:K138 L94:M97" xr:uid="{F90468B3-40CC-4904-ACD6-7704D58E2C93}">
      <formula1>"SI,NO,NO APLICA"</formula1>
    </dataValidation>
    <dataValidation type="list" allowBlank="1" showInputMessage="1" showErrorMessage="1" sqref="I129 K150:M150 K167:M167 K87:M92 M236:M244 L236:L238 K69:M69 K144:M144 L45:M55 K39:K41 K57:M57 K35:K37 M18:M19 L163:M163 L65:M65 K129:M129 K21:M21 K262:M265 K256:M257 K65:K66 M23:M24 M9 M7 L184 K161:M161 K186:M194 K63 K18:K19 K213 K59 K71 K73 K11:K16 K7:K9 K23:K33 K236:K242 K217 K231 K224:K228 L223:M224 M11:M16" xr:uid="{8F1D0A0E-5BCB-490B-AC40-D36BA5D0FD8F}">
      <formula1>"SI,NO"</formula1>
    </dataValidation>
    <dataValidation type="list" allowBlank="1" showInputMessage="1" showErrorMessage="1" sqref="L103:M113 L154:L155 M100:M101 L101 L135:M139 L98:M98" xr:uid="{887E1819-8686-4D7F-B59C-E89AC84B2CB4}">
      <formula1>"SI,NO,NO APLICA,VACIO"</formula1>
    </dataValidation>
    <dataValidation type="list" allowBlank="1" showInputMessage="1" showErrorMessage="1" sqref="L36:L37 L39:M41 L63:M63 M25:M33 L152:L153 M140 M59 L181:L183 M73 M66 L166 L99:M99 L232:M234 L213:M216 M198:M211 L169 L147:M149 M121:M128 M71 M218:M221 M226:M228 L157:L160 M246:M249 L251:M255 M35:M37 M164:M166 M143" xr:uid="{C4F8E982-12BB-4040-969B-FCC9CF638A24}">
      <formula1>"SI,NO,VACIO"</formula1>
    </dataValidation>
  </dataValidations>
  <hyperlinks>
    <hyperlink ref="O35" r:id="rId1" xr:uid="{78ED9A07-F6FC-4E46-B905-0C2FF6EF5FCC}"/>
    <hyperlink ref="O66" r:id="rId2" xr:uid="{7E184B37-BB2C-4C2E-889B-53D860DE4FBF}"/>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dimension ref="A1:V92"/>
  <sheetViews>
    <sheetView showGridLines="0" topLeftCell="J1" zoomScale="78" zoomScaleNormal="78"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0.89499999999999991</v>
      </c>
      <c r="E2" s="1446" t="s">
        <v>775</v>
      </c>
      <c r="F2" s="1443" t="s">
        <v>121</v>
      </c>
      <c r="G2" s="1503">
        <v>0.3</v>
      </c>
      <c r="H2" s="1506">
        <f>+M6</f>
        <v>1</v>
      </c>
      <c r="I2" s="1499">
        <f>+O6</f>
        <v>1</v>
      </c>
      <c r="J2" s="1499">
        <f>+I2/H2</f>
        <v>1</v>
      </c>
      <c r="K2" s="25" t="s">
        <v>776</v>
      </c>
      <c r="L2" s="25" t="s">
        <v>777</v>
      </c>
      <c r="M2" s="159">
        <v>0.4</v>
      </c>
      <c r="N2" s="160">
        <f>+M2*G2*C2</f>
        <v>3.5999999999999997E-2</v>
      </c>
      <c r="O2" s="163">
        <f>+'1042 UAECD Ver.'!N7</f>
        <v>0.4</v>
      </c>
      <c r="Q2" s="118" t="s">
        <v>778</v>
      </c>
      <c r="R2" s="119" t="s">
        <v>1825</v>
      </c>
      <c r="S2" s="119" t="s">
        <v>1825</v>
      </c>
      <c r="T2" s="119" t="s">
        <v>1588</v>
      </c>
      <c r="U2" s="119" t="s">
        <v>1588</v>
      </c>
      <c r="V2" s="302" t="s">
        <v>1825</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+'1042 UAECD Ver.'!N11</f>
        <v>0.4</v>
      </c>
      <c r="Q3" s="118" t="s">
        <v>786</v>
      </c>
      <c r="R3" s="119" t="s">
        <v>2258</v>
      </c>
      <c r="S3" s="119" t="s">
        <v>2258</v>
      </c>
      <c r="T3" s="119" t="s">
        <v>4158</v>
      </c>
      <c r="U3" s="119" t="s">
        <v>4159</v>
      </c>
      <c r="V3" s="302" t="s">
        <v>1132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+'1042 UAECD Ver.'!N17</f>
        <v>0.05</v>
      </c>
      <c r="Q4" s="118" t="s">
        <v>791</v>
      </c>
      <c r="R4" s="119" t="s">
        <v>1327</v>
      </c>
      <c r="S4" s="119" t="s">
        <v>3155</v>
      </c>
      <c r="T4" s="119" t="s">
        <v>2758</v>
      </c>
      <c r="U4" s="119" t="s">
        <v>4431</v>
      </c>
      <c r="V4" s="302" t="s">
        <v>1696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+'1042 UAECD Ver.'!N20</f>
        <v>0.15</v>
      </c>
      <c r="Q5" s="118" t="s">
        <v>799</v>
      </c>
      <c r="R5" s="118">
        <v>0.55285714285714282</v>
      </c>
      <c r="S5" s="118">
        <v>0.73857142857142866</v>
      </c>
      <c r="T5" s="118">
        <v>0.77857142857142858</v>
      </c>
      <c r="U5" s="118">
        <v>0.54820482608695653</v>
      </c>
      <c r="V5" s="301">
        <f>+D91</f>
        <v>0.59772511111111115</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0.7</v>
      </c>
      <c r="J7" s="1499">
        <f>+I7/H7</f>
        <v>0.7</v>
      </c>
      <c r="K7" s="25" t="s">
        <v>803</v>
      </c>
      <c r="L7" s="25" t="s">
        <v>804</v>
      </c>
      <c r="M7" s="159">
        <v>0.1</v>
      </c>
      <c r="N7" s="160">
        <f>+M7*G7*C2</f>
        <v>1.0499999999999999E-2</v>
      </c>
      <c r="O7" s="161">
        <f>+'1042 UAECD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+'1042 UAECD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+'1042 UAECD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+'1042 UAECD Ver.'!N43</f>
        <v>0.3</v>
      </c>
    </row>
    <row r="11" spans="1:22" ht="30" customHeight="1" thickBot="1" x14ac:dyDescent="0.3">
      <c r="A11" s="1426"/>
      <c r="B11" s="1429"/>
      <c r="C11" s="1461"/>
      <c r="D11" s="1458"/>
      <c r="E11" s="1442"/>
      <c r="F11" s="1445"/>
      <c r="G11" s="1505"/>
      <c r="H11" s="1508"/>
      <c r="I11" s="1501"/>
      <c r="J11" s="1502"/>
      <c r="K11" s="97" t="s">
        <v>800</v>
      </c>
      <c r="L11" s="98">
        <f>+O11/M11</f>
        <v>0.7</v>
      </c>
      <c r="M11" s="99">
        <f>SUM(M7:M10)</f>
        <v>1</v>
      </c>
      <c r="N11" s="100">
        <f>SUM(N7:N10)</f>
        <v>0.105</v>
      </c>
      <c r="O11" s="73">
        <f>+O7+O8+O9+O10</f>
        <v>0.7</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+'1042 UAECD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+'1042 UAECD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+'1042 UAECD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+'1042 UAECD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0.45500000000000007</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+'1042 UAECD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+'1042 UAECD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+'1042 UAECD Ver.'!N68</f>
        <v>0</v>
      </c>
    </row>
    <row r="20" spans="1:15" ht="26.2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0.35000000000000003</v>
      </c>
      <c r="J21" s="1499">
        <f>+I21/H21</f>
        <v>0.35000000000000003</v>
      </c>
      <c r="K21" s="28" t="s">
        <v>829</v>
      </c>
      <c r="L21" s="28" t="s">
        <v>830</v>
      </c>
      <c r="M21" s="175">
        <v>0.1</v>
      </c>
      <c r="N21" s="176">
        <f>+M21*G$21*C$17</f>
        <v>8.2500000000000004E-3</v>
      </c>
      <c r="O21" s="177">
        <f>+'1042 UAECD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+'1042 UAECD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+'1042 UAECD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+'1042 UAECD Ver.'!N100</f>
        <v>0.2</v>
      </c>
    </row>
    <row r="25" spans="1:15" ht="15.75" thickBot="1" x14ac:dyDescent="0.3">
      <c r="A25" s="1441"/>
      <c r="B25" s="1452"/>
      <c r="C25" s="1455"/>
      <c r="D25" s="1458"/>
      <c r="E25" s="1441"/>
      <c r="F25" s="1444"/>
      <c r="G25" s="1504"/>
      <c r="H25" s="1507"/>
      <c r="I25" s="1500"/>
      <c r="J25" s="1500"/>
      <c r="K25" s="101" t="s">
        <v>836</v>
      </c>
      <c r="L25" s="101" t="s">
        <v>1137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0.35000000000000003</v>
      </c>
      <c r="M26" s="99">
        <f>SUM(M21:M25)</f>
        <v>1</v>
      </c>
      <c r="N26" s="100">
        <f>SUM(N21:N25)</f>
        <v>8.2500000000000004E-2</v>
      </c>
      <c r="O26" s="174">
        <f>+O21+O22+O23+O24+O25</f>
        <v>0.35000000000000003</v>
      </c>
    </row>
    <row r="27" spans="1:15" ht="24" x14ac:dyDescent="0.25">
      <c r="A27" s="1441"/>
      <c r="B27" s="1452"/>
      <c r="C27" s="1455"/>
      <c r="D27" s="1458"/>
      <c r="E27" s="1440" t="s">
        <v>838</v>
      </c>
      <c r="F27" s="1443" t="s">
        <v>839</v>
      </c>
      <c r="G27" s="1503">
        <v>0.2</v>
      </c>
      <c r="H27" s="1506">
        <f>+M30</f>
        <v>1</v>
      </c>
      <c r="I27" s="1499">
        <f>+O30</f>
        <v>0.4</v>
      </c>
      <c r="J27" s="1499">
        <f>+I27/H27</f>
        <v>0.4</v>
      </c>
      <c r="K27" s="28" t="s">
        <v>840</v>
      </c>
      <c r="L27" s="28" t="s">
        <v>841</v>
      </c>
      <c r="M27" s="179">
        <v>0.1</v>
      </c>
      <c r="N27" s="180">
        <f>+M27*G$27*C$17</f>
        <v>1.1000000000000003E-2</v>
      </c>
      <c r="O27" s="177">
        <f>+'1042 UAECD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+'1042 UAECD Ver.'!N130</f>
        <v>0</v>
      </c>
    </row>
    <row r="29" spans="1:15" ht="15.75" thickBot="1" x14ac:dyDescent="0.3">
      <c r="A29" s="1441"/>
      <c r="B29" s="1452"/>
      <c r="C29" s="1455"/>
      <c r="D29" s="1458"/>
      <c r="E29" s="1441"/>
      <c r="F29" s="1444"/>
      <c r="G29" s="1504"/>
      <c r="H29" s="1507"/>
      <c r="I29" s="1500"/>
      <c r="J29" s="1500"/>
      <c r="K29" s="101" t="s">
        <v>844</v>
      </c>
      <c r="L29" s="101" t="s">
        <v>4432</v>
      </c>
      <c r="M29" s="164">
        <v>0.3</v>
      </c>
      <c r="N29" s="165">
        <f>+M29*G$27*C$17</f>
        <v>3.3000000000000002E-2</v>
      </c>
      <c r="O29" s="173">
        <f>+'1042 UAECD Ver.'!N131</f>
        <v>0.3</v>
      </c>
    </row>
    <row r="30" spans="1:15" ht="26.25" customHeight="1" thickBot="1" x14ac:dyDescent="0.3">
      <c r="A30" s="1441"/>
      <c r="B30" s="1452"/>
      <c r="C30" s="1455"/>
      <c r="D30" s="1458"/>
      <c r="E30" s="1442"/>
      <c r="F30" s="1445"/>
      <c r="G30" s="1505"/>
      <c r="H30" s="1508"/>
      <c r="I30" s="1501"/>
      <c r="J30" s="1502"/>
      <c r="K30" s="97" t="s">
        <v>800</v>
      </c>
      <c r="L30" s="98">
        <f>+O30/M30</f>
        <v>0.4</v>
      </c>
      <c r="M30" s="99">
        <f>SUM(M27:M29)</f>
        <v>1</v>
      </c>
      <c r="N30" s="100">
        <f>SUM(N27:N29)</f>
        <v>0.11000000000000001</v>
      </c>
      <c r="O30" s="174">
        <f>+O27+O28+O29</f>
        <v>0.4</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+'1042 UAECD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+'1042 UAECD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+'1042 UAECD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+'1042 UAECD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+'1042 UAECD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+'1042 UAECD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+'1042 UAECD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+'1042 UAECD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+'1042 UAECD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+'1042 UAECD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+'1042 UAECD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+'1042 UAECD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+'1042 UAECD Ver.'!N255</f>
        <v>0.1</v>
      </c>
    </row>
    <row r="45" spans="1:15" ht="33.75" customHeight="1" thickBot="1" x14ac:dyDescent="0.3">
      <c r="A45" s="1441"/>
      <c r="B45" s="1452"/>
      <c r="C45" s="1455"/>
      <c r="D45" s="1458"/>
      <c r="E45" s="1442"/>
      <c r="F45" s="1445"/>
      <c r="G45" s="1505"/>
      <c r="H45" s="1508"/>
      <c r="I45" s="1501"/>
      <c r="J45" s="1502"/>
      <c r="K45" s="97" t="s">
        <v>800</v>
      </c>
      <c r="L45" s="98">
        <f>+O45/M45</f>
        <v>0.90000000000000013</v>
      </c>
      <c r="M45" s="99">
        <f>SUM(M38:M44)</f>
        <v>0.99999999999999989</v>
      </c>
      <c r="N45" s="100">
        <f>SUM(N38:N41)</f>
        <v>0.11000000000000001</v>
      </c>
      <c r="O45" s="174">
        <f>+O38+O39+O40+O41+O42+O43+O44</f>
        <v>0.9</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+'1042 UAECD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+'1042 UAECD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+'1042 UAECD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+'1042 UAECD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+'1042 UAECD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+'1042 UAECD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+'1042 UAECD Ver.'!N184</f>
        <v>0</v>
      </c>
    </row>
    <row r="53" spans="1:15" ht="30" customHeight="1"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+'1042 UAECD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7">
        <f>+'1042 UAECD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7">
        <f>+'1042 UAECD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7">
        <f>+'1042 UAECD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7">
        <f>+'1042 UAECD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7">
        <f>+'1042 UAECD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7">
        <f>+'1042 UAECD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7">
        <f>+'1042 UAECD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0.43975111111111109</v>
      </c>
      <c r="E63" s="1492" t="s">
        <v>133</v>
      </c>
      <c r="F63" s="1443" t="s">
        <v>900</v>
      </c>
      <c r="G63" s="1503">
        <v>0.3</v>
      </c>
      <c r="H63" s="1516">
        <f>+M81</f>
        <v>1</v>
      </c>
      <c r="I63" s="1528">
        <f>+O81</f>
        <v>0.42880000000000007</v>
      </c>
      <c r="J63" s="1519">
        <f>+I63/H63</f>
        <v>0.42880000000000007</v>
      </c>
      <c r="K63" s="28" t="s">
        <v>136</v>
      </c>
      <c r="L63" s="28" t="s">
        <v>804</v>
      </c>
      <c r="M63" s="179">
        <v>0.1</v>
      </c>
      <c r="N63" s="176">
        <f>+M63*G$63*C$63</f>
        <v>3.0000000000000001E-3</v>
      </c>
      <c r="O63" s="177">
        <f>+'1042 UAECD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+'1042 UAECD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+'1042 UAECD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+'1042 UAECD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+'1042 UAECD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+'1042 UAECD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+'1042 UAECD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+'1042 UAECD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+'1042 UAECD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+'1042 UAECD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+'1042 UAECD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+'1042 UAECD Ver.'!N208</f>
        <v>2.86E-2</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+'1042 UAECD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+'1042 UAECD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+'1042 UAECD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+'1042 UAECD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+'1042 UAECD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+'1042 UAECD Ver.'!N223</f>
        <v>0</v>
      </c>
    </row>
    <row r="81" spans="1:15" ht="15.75" thickBot="1" x14ac:dyDescent="0.3">
      <c r="A81" s="1441"/>
      <c r="B81" s="1452"/>
      <c r="C81" s="1455"/>
      <c r="D81" s="1490"/>
      <c r="E81" s="1494"/>
      <c r="F81" s="1445"/>
      <c r="G81" s="1505"/>
      <c r="H81" s="1518"/>
      <c r="I81" s="1533"/>
      <c r="J81" s="1531"/>
      <c r="K81" s="97" t="s">
        <v>800</v>
      </c>
      <c r="L81" s="98">
        <f>+O81/M81</f>
        <v>0.42880000000000007</v>
      </c>
      <c r="M81" s="99">
        <f>SUM(M63:M80)</f>
        <v>1</v>
      </c>
      <c r="N81" s="100">
        <f>SUM(N63:N80)</f>
        <v>0.03</v>
      </c>
      <c r="O81" s="174">
        <f>SUM(O63+O64+O65+O66+O67+O68+O69+O70+O71+O72+O73+O74+O75+O76+O77+O78+O79+O80)</f>
        <v>0.42880000000000007</v>
      </c>
    </row>
    <row r="82" spans="1:15" ht="15.75" thickBot="1" x14ac:dyDescent="0.3">
      <c r="A82" s="1441"/>
      <c r="B82" s="1452"/>
      <c r="C82" s="1455"/>
      <c r="D82" s="1490"/>
      <c r="E82" s="184" t="s">
        <v>933</v>
      </c>
      <c r="F82" s="185" t="s">
        <v>934</v>
      </c>
      <c r="G82" s="186">
        <v>0.4</v>
      </c>
      <c r="H82" s="186">
        <f>+M42+M43+M44</f>
        <v>0.44999999999999996</v>
      </c>
      <c r="I82" s="187">
        <f>+O82</f>
        <v>0.35</v>
      </c>
      <c r="J82" s="188">
        <f>+I82/H82</f>
        <v>0.77777777777777779</v>
      </c>
      <c r="K82" s="27" t="s">
        <v>800</v>
      </c>
      <c r="L82" s="14">
        <f>+O82/M82</f>
        <v>0.77777777777777779</v>
      </c>
      <c r="M82" s="15">
        <f>SUM(M42:M44)</f>
        <v>0.44999999999999996</v>
      </c>
      <c r="N82" s="130">
        <f>SUM(N42:N44)</f>
        <v>4.0000000000000008E-2</v>
      </c>
      <c r="O82" s="189">
        <f>SUM(O42+O43+O44)</f>
        <v>0.35</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0.7</v>
      </c>
      <c r="E85" s="1440" t="s">
        <v>142</v>
      </c>
      <c r="F85" s="1443" t="s">
        <v>938</v>
      </c>
      <c r="G85" s="1503">
        <v>0.4</v>
      </c>
      <c r="H85" s="1503">
        <f>+M88</f>
        <v>0.4</v>
      </c>
      <c r="I85" s="1528">
        <f>+O88</f>
        <v>0.4</v>
      </c>
      <c r="J85" s="1519">
        <f>+I85/G85</f>
        <v>1</v>
      </c>
      <c r="K85" s="28" t="s">
        <v>939</v>
      </c>
      <c r="L85" s="28" t="s">
        <v>940</v>
      </c>
      <c r="M85" s="179">
        <v>0.1</v>
      </c>
      <c r="N85" s="176">
        <f>+M85*C85</f>
        <v>5.000000000000001E-3</v>
      </c>
      <c r="O85" s="177">
        <f>+'1042 UAECD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+'1042 UAECD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+'1042 UAECD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+'1042 UAECD Ver.'!N262</f>
        <v>0.3</v>
      </c>
    </row>
    <row r="90" spans="1:15" ht="24.75" thickBot="1" x14ac:dyDescent="0.3">
      <c r="A90" s="1442"/>
      <c r="B90" s="1485"/>
      <c r="C90" s="1498"/>
      <c r="D90" s="1491"/>
      <c r="E90" s="184" t="s">
        <v>146</v>
      </c>
      <c r="F90" s="185" t="s">
        <v>949</v>
      </c>
      <c r="G90" s="186">
        <v>0.3</v>
      </c>
      <c r="H90" s="196">
        <f>+M90</f>
        <v>0.3</v>
      </c>
      <c r="I90" s="187">
        <f>+O90</f>
        <v>0</v>
      </c>
      <c r="J90" s="188">
        <f>+I90/H90</f>
        <v>0</v>
      </c>
      <c r="K90" s="191" t="s">
        <v>950</v>
      </c>
      <c r="L90" s="192" t="s">
        <v>951</v>
      </c>
      <c r="M90" s="193">
        <v>0.3</v>
      </c>
      <c r="N90" s="194">
        <f>+M90*C85</f>
        <v>1.4999999999999999E-2</v>
      </c>
      <c r="O90" s="197">
        <f>+'1042 UAECD Ver.'!N264</f>
        <v>0</v>
      </c>
    </row>
    <row r="91" spans="1:15" x14ac:dyDescent="0.25">
      <c r="C91" s="199">
        <v>2022</v>
      </c>
      <c r="D91" s="200">
        <f>+(C2*D2)+(C17*D17)+(C63*D63)+(C85*D85)</f>
        <v>0.59772511111111115</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tabColor theme="0"/>
  </sheetPr>
  <dimension ref="A1:P280"/>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9.5703125" style="2" customWidth="1"/>
    <col min="11" max="11" width="16.140625" style="10" customWidth="1"/>
    <col min="12" max="12" width="14.140625" style="3" customWidth="1"/>
    <col min="13" max="13" width="18" style="11" customWidth="1"/>
    <col min="14" max="14" width="15.85546875" style="11" customWidth="1"/>
    <col min="15" max="15" width="40.28515625"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4085</v>
      </c>
      <c r="G2" s="1544"/>
      <c r="H2" s="1544"/>
      <c r="I2" s="1544"/>
      <c r="J2" s="1544"/>
      <c r="K2" s="1544"/>
      <c r="L2" s="1543"/>
      <c r="M2" s="1543"/>
      <c r="N2" s="1543"/>
      <c r="O2" s="1543"/>
    </row>
    <row r="3" spans="1:15" s="24" customFormat="1" ht="18.75" customHeight="1" x14ac:dyDescent="0.25">
      <c r="A3" s="1541" t="s">
        <v>101</v>
      </c>
      <c r="B3" s="1541"/>
      <c r="C3" s="1541"/>
      <c r="D3" s="1541"/>
      <c r="E3" s="1541"/>
      <c r="F3" s="1544">
        <v>1043</v>
      </c>
      <c r="G3" s="1544"/>
      <c r="H3" s="1544"/>
      <c r="I3" s="1544"/>
      <c r="J3" s="1544"/>
      <c r="K3" s="1544"/>
      <c r="L3" s="1543"/>
      <c r="M3" s="1543"/>
      <c r="N3" s="1543"/>
      <c r="O3" s="1543"/>
    </row>
    <row r="4" spans="1:15" s="24" customFormat="1" ht="18.75" customHeight="1" x14ac:dyDescent="0.25">
      <c r="A4" s="1541" t="s">
        <v>102</v>
      </c>
      <c r="B4" s="1541"/>
      <c r="C4" s="1541"/>
      <c r="D4" s="1541"/>
      <c r="E4" s="1541"/>
      <c r="F4" s="1544" t="s">
        <v>46</v>
      </c>
      <c r="G4" s="1544"/>
      <c r="H4" s="1544"/>
      <c r="I4" s="1544"/>
      <c r="J4" s="1544"/>
      <c r="K4" s="1544"/>
      <c r="L4" s="1543"/>
      <c r="M4" s="1543"/>
      <c r="N4" s="1543"/>
      <c r="O4" s="1543"/>
    </row>
    <row r="5" spans="1:15" s="24" customFormat="1" ht="18.75" customHeight="1" x14ac:dyDescent="0.25">
      <c r="A5" s="1541" t="s">
        <v>103</v>
      </c>
      <c r="B5" s="1541"/>
      <c r="C5" s="1541"/>
      <c r="D5" s="1541"/>
      <c r="E5" s="1541"/>
      <c r="F5" s="1544" t="s">
        <v>2760</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40.25" x14ac:dyDescent="0.25">
      <c r="A7" s="82">
        <v>1</v>
      </c>
      <c r="B7" s="133" t="s">
        <v>120</v>
      </c>
      <c r="C7" s="133" t="s">
        <v>121</v>
      </c>
      <c r="D7" s="133" t="s">
        <v>122</v>
      </c>
      <c r="E7" s="122">
        <v>1</v>
      </c>
      <c r="F7" s="125" t="s">
        <v>123</v>
      </c>
      <c r="G7" s="1404">
        <v>1</v>
      </c>
      <c r="H7" s="1406">
        <v>0.4</v>
      </c>
      <c r="I7" s="133" t="s">
        <v>124</v>
      </c>
      <c r="J7" s="222" t="s">
        <v>125</v>
      </c>
      <c r="K7" s="132" t="s">
        <v>126</v>
      </c>
      <c r="L7" s="223" t="s">
        <v>125</v>
      </c>
      <c r="M7" s="137" t="s">
        <v>129</v>
      </c>
      <c r="N7" s="1537">
        <v>0.4</v>
      </c>
      <c r="O7" s="225" t="s">
        <v>4433</v>
      </c>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619" t="s">
        <v>129</v>
      </c>
      <c r="N8" s="1538"/>
      <c r="O8" s="225" t="s">
        <v>4434</v>
      </c>
    </row>
    <row r="9" spans="1:15" s="4" customFormat="1" ht="76.5" x14ac:dyDescent="0.25">
      <c r="A9" s="82">
        <v>3</v>
      </c>
      <c r="B9" s="133" t="s">
        <v>120</v>
      </c>
      <c r="C9" s="133" t="s">
        <v>121</v>
      </c>
      <c r="D9" s="133" t="s">
        <v>122</v>
      </c>
      <c r="E9" s="122">
        <v>3</v>
      </c>
      <c r="F9" s="125" t="s">
        <v>131</v>
      </c>
      <c r="G9" s="1422">
        <v>2</v>
      </c>
      <c r="H9" s="138" t="s">
        <v>125</v>
      </c>
      <c r="I9" s="133" t="s">
        <v>124</v>
      </c>
      <c r="J9" s="222" t="s">
        <v>125</v>
      </c>
      <c r="K9" s="132" t="s">
        <v>129</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129</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224" t="s">
        <v>129</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0</v>
      </c>
      <c r="L20" s="223" t="s">
        <v>125</v>
      </c>
      <c r="M20" s="227">
        <v>4</v>
      </c>
      <c r="N20" s="226">
        <v>0.15</v>
      </c>
      <c r="O20" s="225" t="s">
        <v>4435</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129</v>
      </c>
      <c r="L21" s="141" t="s">
        <v>129</v>
      </c>
      <c r="M21" s="137" t="s">
        <v>129</v>
      </c>
      <c r="N21" s="226">
        <v>0.1</v>
      </c>
      <c r="O21" s="225" t="s">
        <v>4436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132" t="s">
        <v>4437</v>
      </c>
      <c r="L22" s="223" t="s">
        <v>125</v>
      </c>
      <c r="M22" s="224" t="s">
        <v>4438</v>
      </c>
      <c r="N22" s="85">
        <v>0</v>
      </c>
      <c r="O22" s="225" t="s">
        <v>4439</v>
      </c>
    </row>
    <row r="23" spans="1:15" s="4" customFormat="1" ht="89.25" x14ac:dyDescent="0.25">
      <c r="A23" s="82">
        <v>17</v>
      </c>
      <c r="B23" s="133" t="s">
        <v>120</v>
      </c>
      <c r="C23" s="133" t="s">
        <v>161</v>
      </c>
      <c r="D23" s="133" t="s">
        <v>149</v>
      </c>
      <c r="E23" s="122" t="s">
        <v>169</v>
      </c>
      <c r="F23" s="125" t="s">
        <v>170</v>
      </c>
      <c r="G23" s="140" t="s">
        <v>125</v>
      </c>
      <c r="H23" s="138" t="s">
        <v>125</v>
      </c>
      <c r="I23" s="133" t="s">
        <v>124</v>
      </c>
      <c r="J23" s="222" t="s">
        <v>125</v>
      </c>
      <c r="K23" s="132" t="s">
        <v>129</v>
      </c>
      <c r="L23" s="223" t="s">
        <v>125</v>
      </c>
      <c r="M23" s="137" t="s">
        <v>129</v>
      </c>
      <c r="N23" s="85">
        <v>0</v>
      </c>
      <c r="O23" s="590" t="s">
        <v>4440</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137" t="s">
        <v>126</v>
      </c>
      <c r="N24" s="601">
        <v>0</v>
      </c>
      <c r="O24" s="58" t="s">
        <v>4441</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126</v>
      </c>
      <c r="L25" s="223" t="s">
        <v>125</v>
      </c>
      <c r="M25" s="224" t="s">
        <v>129</v>
      </c>
      <c r="N25" s="229">
        <v>0</v>
      </c>
      <c r="O25" s="684" t="s">
        <v>4442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126</v>
      </c>
      <c r="L26" s="223" t="s">
        <v>125</v>
      </c>
      <c r="M26" s="224" t="s">
        <v>126</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126</v>
      </c>
      <c r="L27" s="223" t="s">
        <v>125</v>
      </c>
      <c r="M27" s="224" t="s">
        <v>126</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126</v>
      </c>
      <c r="L28" s="223" t="s">
        <v>125</v>
      </c>
      <c r="M28" s="224" t="s">
        <v>129</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224"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126</v>
      </c>
      <c r="L30" s="223" t="s">
        <v>125</v>
      </c>
      <c r="M30" s="224" t="s">
        <v>126</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224" t="s">
        <v>126</v>
      </c>
      <c r="N31" s="85">
        <v>0</v>
      </c>
      <c r="O31" s="225"/>
    </row>
    <row r="32" spans="1:15" s="4" customFormat="1" ht="89.25" x14ac:dyDescent="0.25">
      <c r="A32" s="82">
        <v>26</v>
      </c>
      <c r="B32" s="133" t="s">
        <v>120</v>
      </c>
      <c r="C32" s="133" t="s">
        <v>161</v>
      </c>
      <c r="D32" s="133" t="s">
        <v>149</v>
      </c>
      <c r="E32" s="122" t="s">
        <v>195</v>
      </c>
      <c r="F32" s="125" t="s">
        <v>196</v>
      </c>
      <c r="G32" s="140" t="s">
        <v>125</v>
      </c>
      <c r="H32" s="138" t="s">
        <v>125</v>
      </c>
      <c r="I32" s="133" t="s">
        <v>177</v>
      </c>
      <c r="J32" s="222" t="s">
        <v>125</v>
      </c>
      <c r="K32" s="132" t="s">
        <v>129</v>
      </c>
      <c r="L32" s="223" t="s">
        <v>125</v>
      </c>
      <c r="M32" s="224" t="s">
        <v>129</v>
      </c>
      <c r="N32" s="85">
        <v>0</v>
      </c>
      <c r="O32" s="590" t="s">
        <v>4443</v>
      </c>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126</v>
      </c>
      <c r="L33" s="223" t="s">
        <v>125</v>
      </c>
      <c r="M33" s="224" t="s">
        <v>129</v>
      </c>
      <c r="N33" s="601">
        <v>0</v>
      </c>
      <c r="O33" s="58" t="s">
        <v>4444</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8" t="s">
        <v>4445</v>
      </c>
      <c r="L34" s="223" t="s">
        <v>125</v>
      </c>
      <c r="M34" s="142" t="s">
        <v>957</v>
      </c>
      <c r="N34" s="85">
        <v>0</v>
      </c>
      <c r="O34" s="597"/>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224" t="s">
        <v>129</v>
      </c>
      <c r="N35" s="85">
        <v>0</v>
      </c>
      <c r="O35" s="755"/>
    </row>
    <row r="36" spans="1:15" s="4" customFormat="1" ht="210" x14ac:dyDescent="0.25">
      <c r="A36" s="82">
        <v>30</v>
      </c>
      <c r="B36" s="133" t="s">
        <v>120</v>
      </c>
      <c r="C36" s="133" t="s">
        <v>161</v>
      </c>
      <c r="D36" s="133" t="s">
        <v>149</v>
      </c>
      <c r="E36" s="122">
        <v>8</v>
      </c>
      <c r="F36" s="125" t="s">
        <v>207</v>
      </c>
      <c r="G36" s="140">
        <v>6</v>
      </c>
      <c r="H36" s="139">
        <v>0.2</v>
      </c>
      <c r="I36" s="133" t="s">
        <v>177</v>
      </c>
      <c r="J36" s="222">
        <v>2</v>
      </c>
      <c r="K36" s="132" t="s">
        <v>129</v>
      </c>
      <c r="L36" s="141" t="s">
        <v>129</v>
      </c>
      <c r="M36" s="224" t="s">
        <v>129</v>
      </c>
      <c r="N36" s="754">
        <v>0.2</v>
      </c>
      <c r="O36" s="756" t="s">
        <v>4446</v>
      </c>
    </row>
    <row r="37" spans="1:15" s="4" customFormat="1" ht="153" x14ac:dyDescent="0.25">
      <c r="A37" s="82">
        <v>31</v>
      </c>
      <c r="B37" s="133" t="s">
        <v>120</v>
      </c>
      <c r="C37" s="133" t="s">
        <v>161</v>
      </c>
      <c r="D37" s="133" t="s">
        <v>149</v>
      </c>
      <c r="E37" s="122">
        <v>9</v>
      </c>
      <c r="F37" s="125" t="s">
        <v>209</v>
      </c>
      <c r="G37" s="140" t="s">
        <v>125</v>
      </c>
      <c r="H37" s="139">
        <v>0</v>
      </c>
      <c r="I37" s="133" t="s">
        <v>177</v>
      </c>
      <c r="J37" s="222">
        <v>3</v>
      </c>
      <c r="K37" s="132" t="s">
        <v>129</v>
      </c>
      <c r="L37" s="141" t="s">
        <v>129</v>
      </c>
      <c r="M37" s="137" t="s">
        <v>129</v>
      </c>
      <c r="N37" s="232">
        <v>0</v>
      </c>
      <c r="O37" s="597" t="s">
        <v>4447</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114.75" x14ac:dyDescent="0.25">
      <c r="A39" s="82">
        <v>33</v>
      </c>
      <c r="B39" s="133" t="s">
        <v>120</v>
      </c>
      <c r="C39" s="133" t="s">
        <v>161</v>
      </c>
      <c r="D39" s="133" t="s">
        <v>149</v>
      </c>
      <c r="E39" s="122" t="s">
        <v>212</v>
      </c>
      <c r="F39" s="125" t="s">
        <v>213</v>
      </c>
      <c r="G39" s="1422">
        <v>7</v>
      </c>
      <c r="H39" s="138" t="s">
        <v>125</v>
      </c>
      <c r="I39" s="133" t="s">
        <v>177</v>
      </c>
      <c r="J39" s="222" t="s">
        <v>142</v>
      </c>
      <c r="K39" s="132" t="s">
        <v>129</v>
      </c>
      <c r="L39" s="141" t="s">
        <v>129</v>
      </c>
      <c r="M39" s="619" t="s">
        <v>129</v>
      </c>
      <c r="N39" s="85">
        <v>0</v>
      </c>
      <c r="O39" s="225" t="s">
        <v>4448</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129</v>
      </c>
      <c r="L40" s="141" t="s">
        <v>129</v>
      </c>
      <c r="M40" s="619" t="s">
        <v>129</v>
      </c>
      <c r="N40" s="85">
        <v>0</v>
      </c>
      <c r="O40" s="225" t="s">
        <v>4449</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132" t="s">
        <v>129</v>
      </c>
      <c r="L41" s="141" t="s">
        <v>126</v>
      </c>
      <c r="M41" s="137" t="s">
        <v>126</v>
      </c>
      <c r="N41" s="85">
        <v>0</v>
      </c>
      <c r="O41" s="225"/>
    </row>
    <row r="42" spans="1:15" s="4" customFormat="1" ht="213.75" x14ac:dyDescent="0.25">
      <c r="A42" s="82">
        <v>36</v>
      </c>
      <c r="B42" s="133" t="s">
        <v>120</v>
      </c>
      <c r="C42" s="133" t="s">
        <v>161</v>
      </c>
      <c r="D42" s="133" t="s">
        <v>149</v>
      </c>
      <c r="E42" s="122" t="s">
        <v>221</v>
      </c>
      <c r="F42" s="125" t="s">
        <v>222</v>
      </c>
      <c r="G42" s="1405"/>
      <c r="H42" s="138" t="s">
        <v>125</v>
      </c>
      <c r="I42" s="133" t="s">
        <v>166</v>
      </c>
      <c r="J42" s="222" t="s">
        <v>223</v>
      </c>
      <c r="K42" s="48" t="s">
        <v>4450</v>
      </c>
      <c r="L42" s="233" t="s">
        <v>4451</v>
      </c>
      <c r="M42" s="635" t="s">
        <v>4451</v>
      </c>
      <c r="N42" s="85">
        <v>0</v>
      </c>
      <c r="O42" s="225"/>
    </row>
    <row r="43" spans="1:15" s="4" customFormat="1" ht="89.25" x14ac:dyDescent="0.25">
      <c r="A43" s="82">
        <v>37</v>
      </c>
      <c r="B43" s="133" t="s">
        <v>120</v>
      </c>
      <c r="C43" s="133" t="s">
        <v>161</v>
      </c>
      <c r="D43" s="133" t="s">
        <v>149</v>
      </c>
      <c r="E43" s="122">
        <v>11</v>
      </c>
      <c r="F43" s="125" t="s">
        <v>226</v>
      </c>
      <c r="G43" s="1422">
        <v>8</v>
      </c>
      <c r="H43" s="139">
        <v>0.3</v>
      </c>
      <c r="I43" s="133" t="s">
        <v>159</v>
      </c>
      <c r="J43" s="222">
        <v>5</v>
      </c>
      <c r="K43" s="48">
        <v>1</v>
      </c>
      <c r="L43" s="235">
        <v>4</v>
      </c>
      <c r="M43" s="620">
        <v>4</v>
      </c>
      <c r="N43" s="236">
        <v>0.3</v>
      </c>
      <c r="O43" s="225" t="s">
        <v>4452</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132" t="s">
        <v>129</v>
      </c>
      <c r="L45" s="144" t="s">
        <v>129</v>
      </c>
      <c r="M45" s="625"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32" t="s">
        <v>126</v>
      </c>
      <c r="L46" s="144" t="s">
        <v>129</v>
      </c>
      <c r="M46" s="625"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32" t="s">
        <v>126</v>
      </c>
      <c r="L47" s="144" t="s">
        <v>129</v>
      </c>
      <c r="M47" s="625"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32" t="s">
        <v>126</v>
      </c>
      <c r="L48" s="144" t="s">
        <v>129</v>
      </c>
      <c r="M48" s="625"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32" t="s">
        <v>126</v>
      </c>
      <c r="L49" s="144" t="s">
        <v>129</v>
      </c>
      <c r="M49" s="625"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32" t="s">
        <v>126</v>
      </c>
      <c r="L50" s="144" t="s">
        <v>129</v>
      </c>
      <c r="M50" s="625"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32" t="s">
        <v>126</v>
      </c>
      <c r="L51" s="144" t="s">
        <v>129</v>
      </c>
      <c r="M51" s="625"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32" t="s">
        <v>126</v>
      </c>
      <c r="L52" s="144" t="s">
        <v>129</v>
      </c>
      <c r="M52" s="625"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32" t="s">
        <v>126</v>
      </c>
      <c r="L53" s="144" t="s">
        <v>129</v>
      </c>
      <c r="M53" s="625"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132" t="s">
        <v>126</v>
      </c>
      <c r="L54" s="144"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32" t="s">
        <v>126</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434</v>
      </c>
      <c r="M56" s="142" t="s">
        <v>434</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132" t="s">
        <v>129</v>
      </c>
      <c r="L57" s="141" t="s">
        <v>129</v>
      </c>
      <c r="M57" s="137" t="s">
        <v>129</v>
      </c>
      <c r="N57" s="236">
        <v>0.1</v>
      </c>
      <c r="O57" s="225"/>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132" t="s">
        <v>4453</v>
      </c>
      <c r="L58" s="223" t="s">
        <v>125</v>
      </c>
      <c r="M58" s="132" t="s">
        <v>4453</v>
      </c>
      <c r="N58" s="85">
        <v>0</v>
      </c>
      <c r="O58" s="225" t="s">
        <v>4454</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2" t="s">
        <v>126</v>
      </c>
      <c r="L59" s="223" t="s">
        <v>125</v>
      </c>
      <c r="M59" s="137" t="s">
        <v>129</v>
      </c>
      <c r="N59" s="236">
        <v>0.1</v>
      </c>
      <c r="O59" s="225"/>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62">
        <v>1</v>
      </c>
      <c r="L60" s="237">
        <v>0.9</v>
      </c>
      <c r="M60" s="685">
        <v>0.9</v>
      </c>
      <c r="N60" s="85">
        <v>0</v>
      </c>
      <c r="O60" s="225"/>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2">
        <v>0.433</v>
      </c>
      <c r="L61" s="237">
        <v>0.9</v>
      </c>
      <c r="M61" s="685">
        <v>0.9</v>
      </c>
      <c r="N61" s="239">
        <v>0.5</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c r="L62" s="223" t="s">
        <v>125</v>
      </c>
      <c r="M62" s="241" t="s">
        <v>4455</v>
      </c>
      <c r="N62" s="85">
        <v>0</v>
      </c>
      <c r="O62" s="225" t="s">
        <v>4455</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132" t="s">
        <v>126</v>
      </c>
      <c r="L63" s="141" t="s">
        <v>129</v>
      </c>
      <c r="M63" s="619" t="s">
        <v>129</v>
      </c>
      <c r="N63" s="236">
        <v>0.3</v>
      </c>
      <c r="O63" s="225" t="s">
        <v>4456</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8" t="s">
        <v>434</v>
      </c>
      <c r="L64" s="223" t="s">
        <v>125</v>
      </c>
      <c r="M64" s="625" t="s">
        <v>434</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141" t="s">
        <v>129</v>
      </c>
      <c r="M65" s="137" t="s">
        <v>129</v>
      </c>
      <c r="N65" s="236">
        <v>0.1</v>
      </c>
      <c r="O65" s="225" t="s">
        <v>4457</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126</v>
      </c>
      <c r="L66" s="223" t="s">
        <v>125</v>
      </c>
      <c r="M66" s="619" t="s">
        <v>126</v>
      </c>
      <c r="N66" s="236">
        <v>0</v>
      </c>
      <c r="O66" s="225"/>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8">
        <v>11</v>
      </c>
      <c r="L67" s="235">
        <v>10</v>
      </c>
      <c r="M67" s="242">
        <v>10</v>
      </c>
      <c r="N67" s="85">
        <v>0</v>
      </c>
      <c r="O67" s="225"/>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0</v>
      </c>
      <c r="L68" s="235">
        <v>9</v>
      </c>
      <c r="M68" s="242">
        <v>0</v>
      </c>
      <c r="N68" s="236">
        <v>0</v>
      </c>
      <c r="O68" s="225"/>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141" t="s">
        <v>129</v>
      </c>
      <c r="M69" s="137" t="s">
        <v>129</v>
      </c>
      <c r="N69" s="236">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132" t="s">
        <v>4458</v>
      </c>
      <c r="L70" s="223" t="s">
        <v>125</v>
      </c>
      <c r="M70" s="132" t="s">
        <v>4458</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126</v>
      </c>
      <c r="L71" s="223" t="s">
        <v>125</v>
      </c>
      <c r="M71" s="137" t="s">
        <v>126</v>
      </c>
      <c r="N71" s="236">
        <v>0</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434</v>
      </c>
      <c r="L72" s="223" t="s">
        <v>125</v>
      </c>
      <c r="M72" s="48" t="s">
        <v>434</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8">
        <v>13</v>
      </c>
      <c r="L74" s="235">
        <v>1</v>
      </c>
      <c r="M74" s="620">
        <v>1</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8">
        <v>0</v>
      </c>
      <c r="L75" s="235">
        <v>0</v>
      </c>
      <c r="M75" s="242">
        <v>0</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8">
        <v>132</v>
      </c>
      <c r="L76" s="235">
        <v>351</v>
      </c>
      <c r="M76" s="262">
        <v>351</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8110</v>
      </c>
      <c r="L77" s="235">
        <v>10488</v>
      </c>
      <c r="M77" s="227">
        <v>10488</v>
      </c>
      <c r="N77" s="85">
        <v>0</v>
      </c>
      <c r="O77" s="225"/>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v>4710</v>
      </c>
      <c r="L78" s="261">
        <v>4710</v>
      </c>
      <c r="M78" s="442">
        <v>4710</v>
      </c>
      <c r="N78" s="85">
        <v>0</v>
      </c>
      <c r="O78" s="225"/>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8">
        <v>1392</v>
      </c>
      <c r="L79" s="235">
        <v>1433</v>
      </c>
      <c r="M79" s="267">
        <v>1433</v>
      </c>
      <c r="N79" s="85">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32936</v>
      </c>
      <c r="L80" s="235">
        <v>33483</v>
      </c>
      <c r="M80" s="227">
        <v>33483</v>
      </c>
      <c r="N80" s="85">
        <v>0</v>
      </c>
      <c r="O80" s="225"/>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v>0</v>
      </c>
      <c r="L81" s="235">
        <v>2.17</v>
      </c>
      <c r="M81" s="442">
        <v>2</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8" t="s">
        <v>1518</v>
      </c>
      <c r="L82" s="144" t="s">
        <v>1518</v>
      </c>
      <c r="M82" s="48" t="s">
        <v>1518</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0.1</v>
      </c>
      <c r="L83" s="148">
        <v>0.1</v>
      </c>
      <c r="M83" s="62">
        <v>0.1</v>
      </c>
      <c r="N83" s="85">
        <v>0</v>
      </c>
      <c r="O83" s="225"/>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144" t="s">
        <v>349</v>
      </c>
      <c r="M84" s="48" t="s">
        <v>349</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121">
        <v>0.6</v>
      </c>
      <c r="L85" s="148">
        <v>0.6</v>
      </c>
      <c r="M85" s="121">
        <v>0.6</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132" t="s">
        <v>129</v>
      </c>
      <c r="L87" s="244" t="s">
        <v>129</v>
      </c>
      <c r="M87" s="24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48" t="s">
        <v>126</v>
      </c>
      <c r="L88" s="244"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48" t="s">
        <v>126</v>
      </c>
      <c r="L89" s="244" t="s">
        <v>126</v>
      </c>
      <c r="M89" s="24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48" t="s">
        <v>126</v>
      </c>
      <c r="L90" s="244"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48" t="s">
        <v>126</v>
      </c>
      <c r="L91" s="244" t="s">
        <v>126</v>
      </c>
      <c r="M91" s="24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48" t="s">
        <v>126</v>
      </c>
      <c r="L92" s="244"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132" t="s">
        <v>126</v>
      </c>
      <c r="L94" s="244" t="s">
        <v>126</v>
      </c>
      <c r="M94" s="24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132" t="s">
        <v>126</v>
      </c>
      <c r="L95" s="244" t="s">
        <v>126</v>
      </c>
      <c r="M95" s="24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132" t="s">
        <v>126</v>
      </c>
      <c r="L96" s="244" t="s">
        <v>126</v>
      </c>
      <c r="M96" s="24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132" t="s">
        <v>129</v>
      </c>
      <c r="L97" s="244" t="s">
        <v>129</v>
      </c>
      <c r="M97" s="260" t="s">
        <v>129</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244" t="s">
        <v>129</v>
      </c>
      <c r="M98" s="24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141" t="s">
        <v>129</v>
      </c>
      <c r="M99" s="619"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223"/>
      <c r="M100" s="623" t="s">
        <v>129</v>
      </c>
      <c r="N100" s="243">
        <v>0.2</v>
      </c>
      <c r="O100" s="225" t="s">
        <v>4459</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126</v>
      </c>
      <c r="L101" s="244" t="s">
        <v>129</v>
      </c>
      <c r="M101" s="245" t="s">
        <v>129</v>
      </c>
      <c r="N101" s="85">
        <v>0</v>
      </c>
      <c r="O101" s="225"/>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132" t="s">
        <v>126</v>
      </c>
      <c r="L103" s="244" t="s">
        <v>126</v>
      </c>
      <c r="M103" s="245"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132" t="s">
        <v>126</v>
      </c>
      <c r="L104" s="244" t="s">
        <v>126</v>
      </c>
      <c r="M104" s="245"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132" t="s">
        <v>126</v>
      </c>
      <c r="L105" s="244" t="s">
        <v>126</v>
      </c>
      <c r="M105" s="245"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132" t="s">
        <v>126</v>
      </c>
      <c r="L106" s="244" t="s">
        <v>126</v>
      </c>
      <c r="M106" s="245"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132" t="s">
        <v>126</v>
      </c>
      <c r="L107" s="244" t="s">
        <v>126</v>
      </c>
      <c r="M107" s="245"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132" t="s">
        <v>126</v>
      </c>
      <c r="L108" s="244" t="s">
        <v>126</v>
      </c>
      <c r="M108" s="245"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132" t="s">
        <v>126</v>
      </c>
      <c r="L109" s="244" t="s">
        <v>126</v>
      </c>
      <c r="M109" s="245"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132" t="s">
        <v>126</v>
      </c>
      <c r="L110" s="244" t="s">
        <v>126</v>
      </c>
      <c r="M110" s="245"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132" t="s">
        <v>126</v>
      </c>
      <c r="L111" s="244" t="s">
        <v>126</v>
      </c>
      <c r="M111" s="245"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132" t="s">
        <v>126</v>
      </c>
      <c r="L112" s="244" t="s">
        <v>126</v>
      </c>
      <c r="M112" s="245"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244" t="s">
        <v>126</v>
      </c>
      <c r="M113" s="245"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132" t="s">
        <v>126</v>
      </c>
      <c r="L114" s="246" t="s">
        <v>126</v>
      </c>
      <c r="M114" s="245" t="s">
        <v>434</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245"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144" t="s">
        <v>407</v>
      </c>
      <c r="M116" s="142"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144" t="s">
        <v>407</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144" t="s">
        <v>407</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144" t="s">
        <v>407</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144" t="s">
        <v>407</v>
      </c>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144" t="s">
        <v>407</v>
      </c>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144" t="s">
        <v>407</v>
      </c>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144" t="s">
        <v>407</v>
      </c>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48" t="s">
        <v>129</v>
      </c>
      <c r="M129" s="249" t="s">
        <v>129</v>
      </c>
      <c r="N129" s="250">
        <v>0.1</v>
      </c>
      <c r="O129" s="251"/>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0</v>
      </c>
      <c r="L130" s="253">
        <v>9</v>
      </c>
      <c r="M130" s="686">
        <v>0</v>
      </c>
      <c r="N130" s="255">
        <v>0</v>
      </c>
      <c r="O130" s="251"/>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1.3919999999999999</v>
      </c>
      <c r="L131" s="235">
        <v>1433</v>
      </c>
      <c r="M131" s="263">
        <v>110.31</v>
      </c>
      <c r="N131" s="256">
        <v>0.3</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34.756</v>
      </c>
      <c r="L132" s="235">
        <v>33483</v>
      </c>
      <c r="M132" s="227">
        <v>33483</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2.222</v>
      </c>
      <c r="L133" s="484">
        <v>4.0299999999999997E-3</v>
      </c>
      <c r="M133" s="263">
        <v>0</v>
      </c>
      <c r="N133" s="85">
        <v>0</v>
      </c>
      <c r="O133" s="225" t="s">
        <v>4460</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132" t="s">
        <v>126</v>
      </c>
      <c r="L135" s="141" t="s">
        <v>126</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132" t="s">
        <v>126</v>
      </c>
      <c r="L136" s="141" t="s">
        <v>126</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132" t="s">
        <v>126</v>
      </c>
      <c r="L137" s="141" t="s">
        <v>126</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132"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132" t="s">
        <v>434</v>
      </c>
      <c r="L140" s="223" t="s">
        <v>125</v>
      </c>
      <c r="M140" s="245" t="s">
        <v>126</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132" t="s">
        <v>434</v>
      </c>
      <c r="L141" s="244"/>
      <c r="M141" s="132" t="s">
        <v>434</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132" t="s">
        <v>434</v>
      </c>
      <c r="L142" s="244"/>
      <c r="M142" s="132" t="s">
        <v>434</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132"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48" t="s">
        <v>129</v>
      </c>
      <c r="L144" s="244" t="s">
        <v>129</v>
      </c>
      <c r="M144" s="245"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2</v>
      </c>
      <c r="L145" s="257">
        <v>2</v>
      </c>
      <c r="M145" s="258">
        <v>2</v>
      </c>
      <c r="N145" s="85">
        <v>0</v>
      </c>
      <c r="O145" s="225"/>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132" t="s">
        <v>126</v>
      </c>
      <c r="L148" s="246" t="s">
        <v>129</v>
      </c>
      <c r="M148" s="318" t="s">
        <v>126</v>
      </c>
      <c r="N148" s="85">
        <v>0</v>
      </c>
      <c r="O148" s="225" t="s">
        <v>4461</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126</v>
      </c>
      <c r="L149" s="246"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132" t="s">
        <v>129</v>
      </c>
      <c r="L150" s="244" t="s">
        <v>129</v>
      </c>
      <c r="M150" s="245" t="s">
        <v>129</v>
      </c>
      <c r="N150" s="226">
        <v>0.1</v>
      </c>
      <c r="O150" s="225"/>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4462</v>
      </c>
      <c r="L151" s="223" t="s">
        <v>125</v>
      </c>
      <c r="M151" s="132" t="s">
        <v>4463</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8" t="s">
        <v>126</v>
      </c>
      <c r="L152" s="246" t="s">
        <v>126</v>
      </c>
      <c r="M152" s="247" t="s">
        <v>126</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126</v>
      </c>
      <c r="L153" s="246" t="s">
        <v>126</v>
      </c>
      <c r="M153" s="247" t="s">
        <v>126</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48" t="s">
        <v>126</v>
      </c>
      <c r="L154" s="246" t="s">
        <v>126</v>
      </c>
      <c r="M154" s="247" t="s">
        <v>126</v>
      </c>
      <c r="N154" s="226">
        <v>0</v>
      </c>
      <c r="O154" s="225"/>
    </row>
    <row r="155" spans="1:15" s="4" customFormat="1" ht="51" x14ac:dyDescent="0.25">
      <c r="A155" s="82">
        <v>149</v>
      </c>
      <c r="B155" s="133" t="s">
        <v>293</v>
      </c>
      <c r="C155" s="133" t="s">
        <v>508</v>
      </c>
      <c r="D155" s="133" t="s">
        <v>515</v>
      </c>
      <c r="E155" s="122">
        <v>49</v>
      </c>
      <c r="F155" s="125" t="s">
        <v>518</v>
      </c>
      <c r="G155" s="140">
        <v>28</v>
      </c>
      <c r="H155" s="152">
        <v>0.25</v>
      </c>
      <c r="I155" s="133" t="s">
        <v>390</v>
      </c>
      <c r="J155" s="141">
        <v>42</v>
      </c>
      <c r="K155" s="48" t="s">
        <v>126</v>
      </c>
      <c r="L155" s="246" t="s">
        <v>126</v>
      </c>
      <c r="M155" s="247" t="s">
        <v>126</v>
      </c>
      <c r="N155" s="226">
        <v>0</v>
      </c>
      <c r="O155" s="225" t="s">
        <v>1665</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48" t="s">
        <v>129</v>
      </c>
      <c r="L156" s="246" t="s">
        <v>135</v>
      </c>
      <c r="M156" s="247" t="s">
        <v>126</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126</v>
      </c>
      <c r="L157" s="246" t="s">
        <v>126</v>
      </c>
      <c r="M157" s="247" t="s">
        <v>126</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129</v>
      </c>
      <c r="L158" s="246" t="s">
        <v>126</v>
      </c>
      <c r="M158" s="246" t="s">
        <v>126</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48" t="s">
        <v>126</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48" t="s">
        <v>126</v>
      </c>
      <c r="L160" s="246" t="s">
        <v>126</v>
      </c>
      <c r="M160" s="247" t="s">
        <v>126</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132" t="s">
        <v>129</v>
      </c>
      <c r="L161" s="244" t="s">
        <v>129</v>
      </c>
      <c r="M161" s="245" t="s">
        <v>129</v>
      </c>
      <c r="N161" s="226">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32" t="s">
        <v>4464</v>
      </c>
      <c r="L162" s="223" t="s">
        <v>125</v>
      </c>
      <c r="M162" s="132" t="s">
        <v>4464</v>
      </c>
      <c r="N162" s="85">
        <v>0</v>
      </c>
      <c r="O162" s="225" t="s">
        <v>4465</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244" t="s">
        <v>129</v>
      </c>
      <c r="M163" s="24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126</v>
      </c>
      <c r="L165" s="223" t="s">
        <v>125</v>
      </c>
      <c r="M165" s="318"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126</v>
      </c>
      <c r="L166" s="246" t="s">
        <v>126</v>
      </c>
      <c r="M166" s="318" t="s">
        <v>129</v>
      </c>
      <c r="N166" s="226">
        <v>0.1</v>
      </c>
      <c r="O166" s="225"/>
    </row>
    <row r="167" spans="1:15" s="4" customFormat="1" ht="89.25" x14ac:dyDescent="0.25">
      <c r="A167" s="82">
        <v>161</v>
      </c>
      <c r="B167" s="133" t="s">
        <v>293</v>
      </c>
      <c r="C167" s="133" t="s">
        <v>542</v>
      </c>
      <c r="D167" s="133" t="s">
        <v>295</v>
      </c>
      <c r="E167" s="122">
        <v>55</v>
      </c>
      <c r="F167" s="125" t="s">
        <v>543</v>
      </c>
      <c r="G167" s="140">
        <v>34</v>
      </c>
      <c r="H167" s="139">
        <v>0.1</v>
      </c>
      <c r="I167" s="133" t="s">
        <v>124</v>
      </c>
      <c r="J167" s="141">
        <v>47</v>
      </c>
      <c r="K167" s="132" t="s">
        <v>129</v>
      </c>
      <c r="L167" s="244" t="s">
        <v>129</v>
      </c>
      <c r="M167" s="245" t="s">
        <v>129</v>
      </c>
      <c r="N167" s="226">
        <v>0.1</v>
      </c>
      <c r="O167" s="225" t="s">
        <v>4466</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4464</v>
      </c>
      <c r="L168" s="223" t="s">
        <v>125</v>
      </c>
      <c r="M168" s="132" t="s">
        <v>4463</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126</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126</v>
      </c>
      <c r="L177" s="246" t="s">
        <v>135</v>
      </c>
      <c r="M177" s="259" t="s">
        <v>126</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48" t="s">
        <v>126</v>
      </c>
      <c r="L178" s="244" t="s">
        <v>126</v>
      </c>
      <c r="M178" s="245" t="s">
        <v>126</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48" t="s">
        <v>126</v>
      </c>
      <c r="L179" s="244" t="s">
        <v>126</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126</v>
      </c>
      <c r="L180" s="246" t="s">
        <v>135</v>
      </c>
      <c r="M180" s="245" t="s">
        <v>126</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126</v>
      </c>
      <c r="L181" s="246" t="s">
        <v>129</v>
      </c>
      <c r="M181" s="245" t="s">
        <v>126</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126</v>
      </c>
      <c r="L182" s="246" t="s">
        <v>126</v>
      </c>
      <c r="M182" s="245"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126</v>
      </c>
      <c r="L183" s="246" t="s">
        <v>126</v>
      </c>
      <c r="M183" s="245" t="s">
        <v>126</v>
      </c>
      <c r="N183" s="85">
        <v>0</v>
      </c>
      <c r="O183" s="225"/>
    </row>
    <row r="184" spans="1:15" s="4" customFormat="1" ht="51" x14ac:dyDescent="0.25">
      <c r="A184" s="82">
        <v>178</v>
      </c>
      <c r="B184" s="133" t="s">
        <v>293</v>
      </c>
      <c r="C184" s="133" t="s">
        <v>542</v>
      </c>
      <c r="D184" s="133" t="s">
        <v>515</v>
      </c>
      <c r="E184" s="122">
        <v>60</v>
      </c>
      <c r="F184" s="125" t="s">
        <v>576</v>
      </c>
      <c r="G184" s="140">
        <v>39</v>
      </c>
      <c r="H184" s="152">
        <v>0.1</v>
      </c>
      <c r="I184" s="133" t="s">
        <v>124</v>
      </c>
      <c r="J184" s="222">
        <v>51</v>
      </c>
      <c r="K184" s="132" t="s">
        <v>126</v>
      </c>
      <c r="L184" s="260" t="s">
        <v>129</v>
      </c>
      <c r="M184" s="245" t="s">
        <v>126</v>
      </c>
      <c r="N184" s="226">
        <v>0</v>
      </c>
      <c r="O184" s="225" t="s">
        <v>4467</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244" t="s">
        <v>129</v>
      </c>
      <c r="M186" s="245"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244" t="s">
        <v>129</v>
      </c>
      <c r="M187" s="245"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244" t="s">
        <v>129</v>
      </c>
      <c r="M188" s="245"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244" t="s">
        <v>129</v>
      </c>
      <c r="M189" s="245"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244" t="s">
        <v>129</v>
      </c>
      <c r="M190" s="245"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244" t="s">
        <v>129</v>
      </c>
      <c r="M191" s="245"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132" t="s">
        <v>126</v>
      </c>
      <c r="L192" s="244" t="s">
        <v>126</v>
      </c>
      <c r="M192" s="245" t="s">
        <v>126</v>
      </c>
      <c r="N192" s="226">
        <v>0</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132" t="s">
        <v>129</v>
      </c>
      <c r="L193" s="244" t="s">
        <v>129</v>
      </c>
      <c r="M193" s="245"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129</v>
      </c>
      <c r="L194" s="244" t="s">
        <v>129</v>
      </c>
      <c r="M194" s="245" t="s">
        <v>129</v>
      </c>
      <c r="N194" s="226">
        <v>0.1</v>
      </c>
      <c r="O194" s="251" t="s">
        <v>4468</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4453</v>
      </c>
      <c r="L195" s="223" t="s">
        <v>125</v>
      </c>
      <c r="M195" s="132" t="s">
        <v>4453</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126</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1314</v>
      </c>
      <c r="L212" s="223" t="s">
        <v>125</v>
      </c>
      <c r="M212" s="463" t="s">
        <v>4469</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48" t="s">
        <v>126</v>
      </c>
      <c r="L213" s="248" t="s">
        <v>407</v>
      </c>
      <c r="M213" s="249" t="s">
        <v>126</v>
      </c>
      <c r="N213" s="229">
        <v>0</v>
      </c>
      <c r="O213" s="230" t="s">
        <v>4470</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48" t="s">
        <v>126</v>
      </c>
      <c r="L214" s="248" t="s">
        <v>126</v>
      </c>
      <c r="M214" s="249"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48" t="s">
        <v>126</v>
      </c>
      <c r="L215" s="248" t="s">
        <v>126</v>
      </c>
      <c r="M215" s="249"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48" t="s">
        <v>126</v>
      </c>
      <c r="L216" s="248" t="s">
        <v>126</v>
      </c>
      <c r="M216" s="249" t="s">
        <v>126</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48" t="s">
        <v>126</v>
      </c>
      <c r="L217" s="223" t="s">
        <v>125</v>
      </c>
      <c r="M217" s="24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48" t="s">
        <v>126</v>
      </c>
      <c r="L218" s="223" t="s">
        <v>125</v>
      </c>
      <c r="M218" s="24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48" t="s">
        <v>126</v>
      </c>
      <c r="L219" s="223" t="s">
        <v>125</v>
      </c>
      <c r="M219" s="24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48" t="s">
        <v>126</v>
      </c>
      <c r="L220" s="223" t="s">
        <v>125</v>
      </c>
      <c r="M220" s="24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48" t="s">
        <v>126</v>
      </c>
      <c r="L221" s="223" t="s">
        <v>125</v>
      </c>
      <c r="M221" s="249" t="s">
        <v>126</v>
      </c>
      <c r="N221" s="85">
        <v>0</v>
      </c>
      <c r="O221" s="225"/>
    </row>
    <row r="222" spans="1:15" s="4" customFormat="1" ht="114.75" x14ac:dyDescent="0.25">
      <c r="A222" s="82">
        <v>216</v>
      </c>
      <c r="B222" s="133" t="s">
        <v>601</v>
      </c>
      <c r="C222" s="133" t="s">
        <v>664</v>
      </c>
      <c r="D222" s="133" t="s">
        <v>354</v>
      </c>
      <c r="E222" s="122" t="s">
        <v>665</v>
      </c>
      <c r="F222" s="125" t="s">
        <v>666</v>
      </c>
      <c r="G222" s="140" t="s">
        <v>125</v>
      </c>
      <c r="H222" s="138" t="s">
        <v>125</v>
      </c>
      <c r="I222" s="133" t="s">
        <v>265</v>
      </c>
      <c r="J222" s="222">
        <v>55</v>
      </c>
      <c r="K222" s="48" t="s">
        <v>4471</v>
      </c>
      <c r="L222" s="627" t="s">
        <v>4472</v>
      </c>
      <c r="M222" s="658"/>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132" t="s">
        <v>126</v>
      </c>
      <c r="L223" s="244" t="s">
        <v>129</v>
      </c>
      <c r="M223" s="245" t="s">
        <v>126</v>
      </c>
      <c r="N223" s="226">
        <v>0</v>
      </c>
      <c r="O223" s="225" t="s">
        <v>4473</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132" t="s">
        <v>126</v>
      </c>
      <c r="L224" s="244" t="s">
        <v>126</v>
      </c>
      <c r="M224" s="245" t="s">
        <v>126</v>
      </c>
      <c r="N224" s="226"/>
      <c r="O224" s="225" t="s">
        <v>1963</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45"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45"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45"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45"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8">
        <v>0.5766</v>
      </c>
      <c r="L229" s="261">
        <v>2.2000000000000002</v>
      </c>
      <c r="M229" s="262">
        <v>2252</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8">
        <v>2222.08</v>
      </c>
      <c r="L230" s="235">
        <v>2222.08</v>
      </c>
      <c r="M230" s="263">
        <v>2222.8000000000002</v>
      </c>
      <c r="N230" s="85">
        <v>0</v>
      </c>
      <c r="O230" s="225"/>
    </row>
    <row r="231" spans="1:15" s="4" customFormat="1" ht="165.75" x14ac:dyDescent="0.25">
      <c r="A231" s="82">
        <v>225</v>
      </c>
      <c r="B231" s="133" t="s">
        <v>601</v>
      </c>
      <c r="C231" s="133" t="s">
        <v>682</v>
      </c>
      <c r="D231" s="133" t="s">
        <v>682</v>
      </c>
      <c r="E231" s="122">
        <v>72</v>
      </c>
      <c r="F231" s="125" t="s">
        <v>683</v>
      </c>
      <c r="G231" s="140" t="s">
        <v>125</v>
      </c>
      <c r="H231" s="138" t="s">
        <v>125</v>
      </c>
      <c r="I231" s="133" t="s">
        <v>124</v>
      </c>
      <c r="J231" s="141">
        <v>60</v>
      </c>
      <c r="K231" s="132" t="s">
        <v>126</v>
      </c>
      <c r="L231" s="222" t="s">
        <v>135</v>
      </c>
      <c r="M231" s="245" t="s">
        <v>129</v>
      </c>
      <c r="N231" s="85">
        <v>0</v>
      </c>
      <c r="O231" s="225" t="s">
        <v>4474</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126</v>
      </c>
      <c r="L232" s="244" t="s">
        <v>126</v>
      </c>
      <c r="M232" s="245"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244" t="s">
        <v>129</v>
      </c>
      <c r="M233" s="245"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t="s">
        <v>126</v>
      </c>
      <c r="L234" s="244" t="s">
        <v>126</v>
      </c>
      <c r="M234" s="24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126</v>
      </c>
      <c r="L236" s="244" t="s">
        <v>126</v>
      </c>
      <c r="M236" s="245"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129</v>
      </c>
      <c r="L237" s="244" t="s">
        <v>129</v>
      </c>
      <c r="M237" s="24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129</v>
      </c>
      <c r="L238" s="244" t="s">
        <v>129</v>
      </c>
      <c r="M238" s="245"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c r="M242" s="245" t="s">
        <v>129</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45" t="s">
        <v>126</v>
      </c>
      <c r="N243" s="85">
        <v>0</v>
      </c>
      <c r="O243" s="225"/>
    </row>
    <row r="244" spans="1:15" s="4" customFormat="1" ht="76.5"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c r="M244" s="245" t="s">
        <v>129</v>
      </c>
      <c r="N244" s="85">
        <v>0</v>
      </c>
      <c r="O244" s="225" t="s">
        <v>2387</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132" t="s">
        <v>126</v>
      </c>
      <c r="L245" s="223" t="s">
        <v>125</v>
      </c>
      <c r="M245" s="245" t="s">
        <v>126</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245"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24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245"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24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132" t="s">
        <v>126</v>
      </c>
      <c r="L250" s="244" t="s">
        <v>407</v>
      </c>
      <c r="M250" s="245"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434</v>
      </c>
      <c r="L251" s="623" t="s">
        <v>126</v>
      </c>
      <c r="M251" s="245" t="s">
        <v>126</v>
      </c>
      <c r="N251" s="85">
        <v>0</v>
      </c>
      <c r="O251" s="251" t="s">
        <v>4475</v>
      </c>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434</v>
      </c>
      <c r="L252" s="244" t="s">
        <v>126</v>
      </c>
      <c r="M252" s="245"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434</v>
      </c>
      <c r="L253" s="244" t="s">
        <v>126</v>
      </c>
      <c r="M253" s="245"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434</v>
      </c>
      <c r="L254" s="244" t="s">
        <v>126</v>
      </c>
      <c r="M254" s="245"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126</v>
      </c>
      <c r="L255" s="244" t="s">
        <v>126</v>
      </c>
      <c r="M255" s="245" t="s">
        <v>126</v>
      </c>
      <c r="N255" s="226">
        <v>0</v>
      </c>
      <c r="O255" s="225" t="s">
        <v>4476</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244" t="s">
        <v>126</v>
      </c>
      <c r="M256" s="623"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48" t="s">
        <v>126</v>
      </c>
      <c r="L257" s="244" t="s">
        <v>126</v>
      </c>
      <c r="M257" s="24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0.2</v>
      </c>
      <c r="L258" s="265">
        <v>0.2</v>
      </c>
      <c r="M258" s="687">
        <v>0</v>
      </c>
      <c r="N258" s="256">
        <v>0</v>
      </c>
      <c r="O258" s="225" t="s">
        <v>964</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235">
        <v>454</v>
      </c>
      <c r="M259" s="267">
        <v>454</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441</v>
      </c>
      <c r="L260" s="235">
        <v>441</v>
      </c>
      <c r="M260" s="267">
        <v>441</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45"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48" t="s">
        <v>126</v>
      </c>
      <c r="L262" s="244" t="s">
        <v>129</v>
      </c>
      <c r="M262" s="623" t="s">
        <v>129</v>
      </c>
      <c r="N262" s="1535">
        <v>0.3</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48" t="s">
        <v>126</v>
      </c>
      <c r="L263" s="244" t="s">
        <v>126</v>
      </c>
      <c r="M263" s="623"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48" t="s">
        <v>126</v>
      </c>
      <c r="L264" s="244" t="s">
        <v>129</v>
      </c>
      <c r="M264" s="623" t="s">
        <v>129</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48" t="s">
        <v>129</v>
      </c>
      <c r="L265" s="244" t="s">
        <v>129</v>
      </c>
      <c r="M265" s="623" t="s">
        <v>129</v>
      </c>
      <c r="N265" s="1536"/>
      <c r="O265" s="225"/>
    </row>
    <row r="266" spans="1:15" x14ac:dyDescent="0.25">
      <c r="N266" s="9"/>
      <c r="O266" s="598"/>
    </row>
    <row r="267" spans="1:15" x14ac:dyDescent="0.25">
      <c r="O267" s="598"/>
    </row>
    <row r="268" spans="1:15" x14ac:dyDescent="0.25">
      <c r="O268" s="598"/>
    </row>
    <row r="269" spans="1:15" x14ac:dyDescent="0.25">
      <c r="O269" s="598"/>
    </row>
    <row r="270" spans="1:15" x14ac:dyDescent="0.25">
      <c r="O270" s="598"/>
    </row>
    <row r="271" spans="1:15" x14ac:dyDescent="0.25">
      <c r="O271" s="598"/>
    </row>
    <row r="272" spans="1:15" x14ac:dyDescent="0.25">
      <c r="O272" s="598"/>
    </row>
    <row r="273" spans="14:15" x14ac:dyDescent="0.25">
      <c r="O273" s="598"/>
    </row>
    <row r="274" spans="14:15" x14ac:dyDescent="0.25">
      <c r="O274" s="598"/>
    </row>
    <row r="275" spans="14:15" x14ac:dyDescent="0.25">
      <c r="O275" s="598"/>
    </row>
    <row r="276" spans="14:15" x14ac:dyDescent="0.25">
      <c r="N276" s="344"/>
      <c r="O276" s="598"/>
    </row>
    <row r="277" spans="14:15" x14ac:dyDescent="0.25">
      <c r="O277" s="598"/>
    </row>
    <row r="278" spans="14:15" x14ac:dyDescent="0.25">
      <c r="O278" s="598"/>
    </row>
    <row r="279" spans="14:15" x14ac:dyDescent="0.25">
      <c r="O279" s="598"/>
    </row>
    <row r="280" spans="14:15" x14ac:dyDescent="0.25">
      <c r="O280" s="598"/>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3ABD5B64-9F75-4762-AC31-9EFFB5844839}">
      <formula1>"0%,20%"</formula1>
    </dataValidation>
    <dataValidation type="list" allowBlank="1" showInputMessage="1" showErrorMessage="1" sqref="N131" xr:uid="{74470C9E-608C-475B-9A1B-C6C269FD2BB6}">
      <formula1>"0%,30%"</formula1>
    </dataValidation>
    <dataValidation type="list" allowBlank="1" showInputMessage="1" showErrorMessage="1" sqref="N100" xr:uid="{3F9A811B-1516-4BB8-BBAA-59F11EE40071}">
      <formula1>"0%,20%,39%,50%"</formula1>
    </dataValidation>
    <dataValidation type="whole" allowBlank="1" showInputMessage="1" showErrorMessage="1" sqref="I130 L231 L185:M185 L235:M235 M197 L261:M261 L114 K43 K20 K67:K68 K74:K81 K130:M130" xr:uid="{FCC3CEA0-A19F-4786-94D1-DD102E990985}">
      <formula1>0</formula1>
      <formula2>10000000</formula2>
    </dataValidation>
    <dataValidation type="list" allowBlank="1" showInputMessage="1" showErrorMessage="1" sqref="L94:M97 K140:K143 L114 M141:M143 K223 K45:K56 K232:K234 K198:K211 K147:K149 K180:K183 K251:K254 K152:K160 K214:K221 K244:K249 K196 K94:K101 K169:K176 K163:K166 K103:K112 K114:K115 K135:K138 M180:M184 L178:M179" xr:uid="{F817420B-A429-4398-A7D7-130C2CA3EE12}">
      <formula1>"SI,NO,NO APLICA"</formula1>
    </dataValidation>
    <dataValidation type="list" allowBlank="1" showInputMessage="1" showErrorMessage="1" sqref="I129 M7:M9 K87:M92 K167:M167 K150:M150 L236:L238 K69:M69 K144:M144 M223:M228 K184:L184 K35:K37 K57:M57 M18:M19 L163:M163 L65:M65 K129:M129 K21:M21 K262:M265 K186:M194 L223:L224 L256:M257 M23:M24 L45:M55 M231:M232 K65:K66 K161:M161 M236:M244 K63 K18:K19 K213 K59 K71 K73 K11:K16 K7:K9 K23:K33 K236:K242 K231 K177:K179 K255:K257 K250 K224:K228 K39:K41 M11:M16" xr:uid="{BBB10449-8DCB-424D-B117-DE88B9C5C7E7}">
      <formula1>"SI,NO"</formula1>
    </dataValidation>
    <dataValidation type="list" allowBlank="1" showInputMessage="1" showErrorMessage="1" sqref="L98:M98 L135:L139 M100:M101 L101 M134:M139 L103:L113 M103:M115" xr:uid="{031C2F22-AE6C-4F5B-9B08-C73E88CD4277}">
      <formula1>"SI,NO,NO APLICA,VACIO"</formula1>
    </dataValidation>
    <dataValidation type="list" allowBlank="1" showInputMessage="1" showErrorMessage="1" sqref="L36:L37 L39:M41 L63:M63 M140 L157:L160 L250:L255 M121:M128 M59 M73 M66 L166 L99:M99 M198:M211 M196 M25:M33 L147:M149 L213:L216 M169:M177 M71 M35:M37 L141:L142 L152:L155 L181:L183 M233:M234 M245:M255 L169 L232:L234 M213:M221 M164:M166 M152:M160" xr:uid="{1EAF9CCC-4353-4C65-B635-2EC901CA0016}">
      <formula1>"SI,NO,VACIO"</formula1>
    </dataValidation>
  </dataValidations>
  <hyperlinks>
    <hyperlink ref="O35" r:id="rId1" display="https://secretariageneral.gov.co/sites/default/files/instrumentos_gestion_informacion/pgd_v5_2021-2021.pdf" xr:uid="{6929BB9B-CE2B-4109-9B2C-FA8C609B43F5}"/>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dimension ref="A1:V92"/>
  <sheetViews>
    <sheetView showGridLines="0" topLeftCell="A67" zoomScale="71" zoomScaleNormal="71"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+'1043 JBB Ver.'!N7</f>
        <v>0.4</v>
      </c>
      <c r="Q2" s="301" t="s">
        <v>778</v>
      </c>
      <c r="R2" s="302" t="s">
        <v>1589</v>
      </c>
      <c r="S2" s="302" t="s">
        <v>1462</v>
      </c>
      <c r="T2" s="302" t="s">
        <v>782</v>
      </c>
      <c r="U2" s="302" t="s">
        <v>1130</v>
      </c>
      <c r="V2" s="302" t="s">
        <v>1589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+'1043 JBB Ver.'!N11</f>
        <v>0.4</v>
      </c>
      <c r="Q3" s="301" t="s">
        <v>786</v>
      </c>
      <c r="R3" s="302" t="s">
        <v>2258</v>
      </c>
      <c r="S3" s="302" t="s">
        <v>1131</v>
      </c>
      <c r="T3" s="302" t="s">
        <v>1131</v>
      </c>
      <c r="U3" s="302" t="s">
        <v>1131</v>
      </c>
      <c r="V3" s="302" t="s">
        <v>1133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+'1043 JBB Ver.'!N17</f>
        <v>0.05</v>
      </c>
      <c r="Q4" s="301" t="s">
        <v>791</v>
      </c>
      <c r="R4" s="302" t="s">
        <v>3156</v>
      </c>
      <c r="S4" s="302" t="s">
        <v>3334</v>
      </c>
      <c r="T4" s="302" t="s">
        <v>2993</v>
      </c>
      <c r="U4" s="302" t="s">
        <v>1136</v>
      </c>
      <c r="V4" s="302" t="s">
        <v>795</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+'1043 JBB Ver.'!N20</f>
        <v>0.15</v>
      </c>
      <c r="Q5" s="301" t="s">
        <v>799</v>
      </c>
      <c r="R5" s="301">
        <v>0.42</v>
      </c>
      <c r="S5" s="301">
        <v>0.42</v>
      </c>
      <c r="T5" s="301">
        <v>0.4</v>
      </c>
      <c r="U5" s="301">
        <v>0.43</v>
      </c>
      <c r="V5" s="301">
        <f>+D91</f>
        <v>0.65040422222222216</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+'1043 JBB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+'1043 JBB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+'1043 JBB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+'1043 JBB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+'1043 JBB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+'1043 JBB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+'1043 JBB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+'1043 JBB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0.53222222222222226</v>
      </c>
      <c r="E17" s="1440" t="s">
        <v>821</v>
      </c>
      <c r="F17" s="1443" t="s">
        <v>294</v>
      </c>
      <c r="G17" s="1503">
        <v>0.15</v>
      </c>
      <c r="H17" s="1506">
        <f>+M20</f>
        <v>1</v>
      </c>
      <c r="I17" s="1509">
        <f>+O20</f>
        <v>0.1</v>
      </c>
      <c r="J17" s="1512">
        <f>+I17/H17</f>
        <v>0.1</v>
      </c>
      <c r="K17" s="25" t="s">
        <v>822</v>
      </c>
      <c r="L17" s="25" t="s">
        <v>804</v>
      </c>
      <c r="M17" s="167">
        <v>0.1</v>
      </c>
      <c r="N17" s="168">
        <f>+M17*G$17*C$17</f>
        <v>8.2500000000000004E-3</v>
      </c>
      <c r="O17" s="169">
        <f>+'1043 JBB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+'1043 JBB Ver.'!N66</f>
        <v>0</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+'1043 JBB Ver.'!N68</f>
        <v>0</v>
      </c>
    </row>
    <row r="20" spans="1:15" ht="26.25" customHeight="1" thickBot="1" x14ac:dyDescent="0.3">
      <c r="A20" s="1441"/>
      <c r="B20" s="1452"/>
      <c r="C20" s="1455"/>
      <c r="D20" s="1458"/>
      <c r="E20" s="1442"/>
      <c r="F20" s="1445"/>
      <c r="G20" s="1505"/>
      <c r="H20" s="1508"/>
      <c r="I20" s="1511"/>
      <c r="J20" s="1514"/>
      <c r="K20" s="97" t="s">
        <v>800</v>
      </c>
      <c r="L20" s="98">
        <f>+O20/M20</f>
        <v>0.1</v>
      </c>
      <c r="M20" s="99">
        <f>SUM(M17:M19)</f>
        <v>1</v>
      </c>
      <c r="N20" s="100">
        <f>SUM(N17:N19)</f>
        <v>8.2500000000000004E-2</v>
      </c>
      <c r="O20" s="174">
        <f>+O17+O18+O19</f>
        <v>0.1</v>
      </c>
    </row>
    <row r="21" spans="1:15" ht="15" customHeight="1" x14ac:dyDescent="0.25">
      <c r="A21" s="1441"/>
      <c r="B21" s="1452"/>
      <c r="C21" s="1455"/>
      <c r="D21" s="1458"/>
      <c r="E21" s="1440" t="s">
        <v>827</v>
      </c>
      <c r="F21" s="1443" t="s">
        <v>828</v>
      </c>
      <c r="G21" s="1503">
        <v>0.15</v>
      </c>
      <c r="H21" s="1506">
        <f>+M26</f>
        <v>1</v>
      </c>
      <c r="I21" s="1499">
        <f>+O26</f>
        <v>0.35000000000000003</v>
      </c>
      <c r="J21" s="1499">
        <f>+I21/H21</f>
        <v>0.35000000000000003</v>
      </c>
      <c r="K21" s="28" t="s">
        <v>829</v>
      </c>
      <c r="L21" s="28" t="s">
        <v>830</v>
      </c>
      <c r="M21" s="175">
        <v>0.1</v>
      </c>
      <c r="N21" s="176">
        <f>+M21*G$21*C$17</f>
        <v>8.2500000000000004E-3</v>
      </c>
      <c r="O21" s="177">
        <f>+'1043 JBB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+'1043 JBB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+'1043 JBB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+'1043 JBB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0.35000000000000003</v>
      </c>
      <c r="M26" s="99">
        <f>SUM(M21:M25)</f>
        <v>1</v>
      </c>
      <c r="N26" s="100">
        <f>SUM(N21:N25)</f>
        <v>8.2500000000000004E-2</v>
      </c>
      <c r="O26" s="174">
        <f>+O21+O22+O23+O24+O25</f>
        <v>0.35000000000000003</v>
      </c>
    </row>
    <row r="27" spans="1:15" ht="24" x14ac:dyDescent="0.25">
      <c r="A27" s="1441"/>
      <c r="B27" s="1452"/>
      <c r="C27" s="1455"/>
      <c r="D27" s="1458"/>
      <c r="E27" s="1440" t="s">
        <v>838</v>
      </c>
      <c r="F27" s="1443" t="s">
        <v>839</v>
      </c>
      <c r="G27" s="1503">
        <v>0.2</v>
      </c>
      <c r="H27" s="1506">
        <f>+M30</f>
        <v>1</v>
      </c>
      <c r="I27" s="1499">
        <f>+O30</f>
        <v>0.4</v>
      </c>
      <c r="J27" s="1499">
        <f>+I27/H27</f>
        <v>0.4</v>
      </c>
      <c r="K27" s="28" t="s">
        <v>840</v>
      </c>
      <c r="L27" s="28" t="s">
        <v>841</v>
      </c>
      <c r="M27" s="179">
        <v>0.1</v>
      </c>
      <c r="N27" s="180">
        <f>+M27*G$27*C$17</f>
        <v>1.1000000000000003E-2</v>
      </c>
      <c r="O27" s="177">
        <f>+'1043 JBB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+'1043 JBB Ver.'!N130</f>
        <v>0</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+'1043 JBB Ver.'!N131</f>
        <v>0.3</v>
      </c>
    </row>
    <row r="30" spans="1:15" ht="26.25" customHeight="1" thickBot="1" x14ac:dyDescent="0.3">
      <c r="A30" s="1441"/>
      <c r="B30" s="1452"/>
      <c r="C30" s="1455"/>
      <c r="D30" s="1458"/>
      <c r="E30" s="1442"/>
      <c r="F30" s="1445"/>
      <c r="G30" s="1505"/>
      <c r="H30" s="1508"/>
      <c r="I30" s="1501"/>
      <c r="J30" s="1502"/>
      <c r="K30" s="97" t="s">
        <v>800</v>
      </c>
      <c r="L30" s="98">
        <f>+O30/M30</f>
        <v>0.4</v>
      </c>
      <c r="M30" s="99">
        <f>SUM(M27:M29)</f>
        <v>1</v>
      </c>
      <c r="N30" s="100">
        <f>SUM(N27:N29)</f>
        <v>0.11000000000000001</v>
      </c>
      <c r="O30" s="174">
        <f>+O27+O28+O29</f>
        <v>0.4</v>
      </c>
    </row>
    <row r="31" spans="1:15" ht="15" customHeight="1" x14ac:dyDescent="0.25">
      <c r="A31" s="1441"/>
      <c r="B31" s="1452"/>
      <c r="C31" s="1455"/>
      <c r="D31" s="1458"/>
      <c r="E31" s="1440" t="s">
        <v>846</v>
      </c>
      <c r="F31" s="1443" t="s">
        <v>847</v>
      </c>
      <c r="G31" s="1503">
        <v>0.1</v>
      </c>
      <c r="H31" s="1506">
        <f>SUM(M31:M33)</f>
        <v>0.45</v>
      </c>
      <c r="I31" s="1499">
        <f>SUM(O31+O32+O33)</f>
        <v>0.1</v>
      </c>
      <c r="J31" s="1499">
        <f>+I31/H31</f>
        <v>0.22222222222222224</v>
      </c>
      <c r="K31" s="28" t="s">
        <v>848</v>
      </c>
      <c r="L31" s="28" t="s">
        <v>804</v>
      </c>
      <c r="M31" s="179">
        <v>0.1</v>
      </c>
      <c r="N31" s="180">
        <f>+(M31/H31)*G$31*C$17</f>
        <v>1.2222222222222226E-2</v>
      </c>
      <c r="O31" s="177">
        <f>+'1043 JBB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+'1043 JBB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+'1043 JBB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+'1043 JBB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+'1043 JBB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+'1043 JBB Ver.'!N156</f>
        <v>0</v>
      </c>
    </row>
    <row r="37" spans="1:15" ht="33.75" customHeight="1" thickBot="1" x14ac:dyDescent="0.3">
      <c r="A37" s="1441"/>
      <c r="B37" s="1452"/>
      <c r="C37" s="1455"/>
      <c r="D37" s="1458"/>
      <c r="E37" s="1442"/>
      <c r="F37" s="1445"/>
      <c r="G37" s="1505"/>
      <c r="H37" s="1508"/>
      <c r="I37" s="1501"/>
      <c r="J37" s="1502"/>
      <c r="K37" s="97" t="s">
        <v>800</v>
      </c>
      <c r="L37" s="98">
        <f>+O37/M37</f>
        <v>0.1</v>
      </c>
      <c r="M37" s="99">
        <f>SUM(M31:M36)</f>
        <v>1</v>
      </c>
      <c r="N37" s="100">
        <f>SUM(N31:N33)</f>
        <v>5.5000000000000014E-2</v>
      </c>
      <c r="O37" s="174">
        <f>+O31+O32+O33+O34+O35+O36</f>
        <v>0.1</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+'1043 JBB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+'1043 JBB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+'1043 JBB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+'1043 JBB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+'1043 JBB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+'1043 JBB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+'1043 JBB Ver.'!N255</f>
        <v>0</v>
      </c>
    </row>
    <row r="45" spans="1:15" ht="33.75" customHeight="1" thickBot="1" x14ac:dyDescent="0.3">
      <c r="A45" s="1441"/>
      <c r="B45" s="1452"/>
      <c r="C45" s="1455"/>
      <c r="D45" s="1458"/>
      <c r="E45" s="1442"/>
      <c r="F45" s="1445"/>
      <c r="G45" s="1505"/>
      <c r="H45" s="1508"/>
      <c r="I45" s="1501"/>
      <c r="J45" s="1502"/>
      <c r="K45" s="97" t="s">
        <v>800</v>
      </c>
      <c r="L45" s="98">
        <f>+O45/M45</f>
        <v>0.55000000000000016</v>
      </c>
      <c r="M45" s="99">
        <f>SUM(M38:M44)</f>
        <v>0.99999999999999989</v>
      </c>
      <c r="N45" s="100">
        <f>SUM(N38:N41)</f>
        <v>0.11000000000000001</v>
      </c>
      <c r="O45" s="174">
        <f>+O38+O39+O40+O41+O42+O43+O44</f>
        <v>0.55000000000000004</v>
      </c>
    </row>
    <row r="46" spans="1:15" ht="15" customHeight="1" x14ac:dyDescent="0.25">
      <c r="A46" s="1441"/>
      <c r="B46" s="1452"/>
      <c r="C46" s="1455"/>
      <c r="D46" s="1458"/>
      <c r="E46" s="1440" t="s">
        <v>874</v>
      </c>
      <c r="F46" s="1443" t="s">
        <v>875</v>
      </c>
      <c r="G46" s="1503">
        <v>0.1</v>
      </c>
      <c r="H46" s="1522">
        <f>SUM(M46:M52)/2</f>
        <v>0.5</v>
      </c>
      <c r="I46" s="1509">
        <f>SUM(O46+O47+O48+O49+O50+O51+O52)/2</f>
        <v>0.375</v>
      </c>
      <c r="J46" s="1509">
        <f>+I46/H46</f>
        <v>0.75</v>
      </c>
      <c r="K46" s="28" t="s">
        <v>876</v>
      </c>
      <c r="L46" s="28" t="s">
        <v>804</v>
      </c>
      <c r="M46" s="179">
        <v>0.1</v>
      </c>
      <c r="N46" s="176">
        <f>+(M46/H46)*G$46*C$17</f>
        <v>1.1000000000000003E-2</v>
      </c>
      <c r="O46" s="177">
        <f>+'1043 JBB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+'1043 JBB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+'1043 JBB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+'1043 JBB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+'1043 JBB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+'1043 JBB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+'1043 JBB Ver.'!N184</f>
        <v>0</v>
      </c>
    </row>
    <row r="53" spans="1:15" ht="30" customHeight="1" thickBot="1" x14ac:dyDescent="0.3">
      <c r="A53" s="1441"/>
      <c r="B53" s="1452"/>
      <c r="C53" s="1455"/>
      <c r="D53" s="1458"/>
      <c r="E53" s="1442"/>
      <c r="F53" s="1445"/>
      <c r="G53" s="1505"/>
      <c r="H53" s="1524"/>
      <c r="I53" s="1511"/>
      <c r="J53" s="1511"/>
      <c r="K53" s="97" t="s">
        <v>800</v>
      </c>
      <c r="L53" s="98">
        <f>+O53/M53</f>
        <v>0.75</v>
      </c>
      <c r="M53" s="99">
        <f>SUM(M46:M52)</f>
        <v>1</v>
      </c>
      <c r="N53" s="100">
        <f>SUM(N46:N52)/2</f>
        <v>5.5000000000000007E-2</v>
      </c>
      <c r="O53" s="174">
        <f>+O46+O47+O48+O49+O50+O51+O52</f>
        <v>0.75</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+M54*G$54*C$17</f>
        <v>6.8750000000000009E-3</v>
      </c>
      <c r="O54" s="177">
        <f>+'1043 JBB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+'1043 JBB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+'1043 JBB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+'1043 JBB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+'1043 JBB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+'1043 JBB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+'1043 JBB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+'1043 JBB Ver.'!N193</f>
        <v>0.125</v>
      </c>
    </row>
    <row r="62" spans="1:15" ht="30" customHeight="1"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0.17681999999999998</v>
      </c>
      <c r="E63" s="1492" t="s">
        <v>133</v>
      </c>
      <c r="F63" s="1443" t="s">
        <v>900</v>
      </c>
      <c r="G63" s="1503">
        <v>0.3</v>
      </c>
      <c r="H63" s="1516">
        <f>+M81</f>
        <v>1</v>
      </c>
      <c r="I63" s="1528">
        <f>+O81</f>
        <v>0.21440000000000003</v>
      </c>
      <c r="J63" s="1519">
        <f>+I63/H63</f>
        <v>0.21440000000000003</v>
      </c>
      <c r="K63" s="28" t="s">
        <v>136</v>
      </c>
      <c r="L63" s="28" t="s">
        <v>804</v>
      </c>
      <c r="M63" s="179">
        <v>0.1</v>
      </c>
      <c r="N63" s="176">
        <f>+M63*G$63*C$63</f>
        <v>3.0000000000000001E-3</v>
      </c>
      <c r="O63" s="177">
        <f>+'1043 JBB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+'1043 JBB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+'1043 JBB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+'1043 JBB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+'1043 JBB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+'1043 JBB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+'1043 JBB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+'1043 JBB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+'1043 JBB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+'1043 JBB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+'1043 JBB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+'1043 JBB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+'1043 JBB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+'1043 JBB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+'1043 JBB Ver.'!N211</f>
        <v>0</v>
      </c>
    </row>
    <row r="78" spans="1:15" x14ac:dyDescent="0.25">
      <c r="A78" s="1449"/>
      <c r="B78" s="1451"/>
      <c r="C78" s="1454"/>
      <c r="D78" s="1489"/>
      <c r="E78" s="1493"/>
      <c r="F78" s="1495"/>
      <c r="G78" s="1515"/>
      <c r="H78" s="1517"/>
      <c r="I78" s="1532"/>
      <c r="J78" s="1534"/>
      <c r="K78" s="28" t="s">
        <v>928</v>
      </c>
      <c r="L78" s="26" t="s">
        <v>929</v>
      </c>
      <c r="M78" s="20">
        <v>0.1</v>
      </c>
      <c r="N78" s="176">
        <f t="shared" si="1"/>
        <v>3.0000000000000001E-3</v>
      </c>
      <c r="O78" s="177">
        <f>+'1043 JBB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+'1043 JBB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+'1043 JBB Ver.'!N223</f>
        <v>0</v>
      </c>
    </row>
    <row r="81" spans="1:15" ht="15.75" thickBot="1" x14ac:dyDescent="0.3">
      <c r="A81" s="1441"/>
      <c r="B81" s="1452"/>
      <c r="C81" s="1455"/>
      <c r="D81" s="1490"/>
      <c r="E81" s="1494"/>
      <c r="F81" s="1445"/>
      <c r="G81" s="1505"/>
      <c r="H81" s="1518"/>
      <c r="I81" s="1533"/>
      <c r="J81" s="1531"/>
      <c r="K81" s="97" t="s">
        <v>800</v>
      </c>
      <c r="L81" s="98">
        <f>+O81/M81</f>
        <v>0.21440000000000003</v>
      </c>
      <c r="M81" s="99">
        <f>SUM(M63:M80)</f>
        <v>1</v>
      </c>
      <c r="N81" s="100">
        <f>SUM(N63:N80)</f>
        <v>0.03</v>
      </c>
      <c r="O81" s="174">
        <f>SUM(O63+O64+O65+O66+O67+O68+O69+O70+O71+O72+O73+O74+O75+O76+O77+O78+O79+O80)</f>
        <v>0.21440000000000003</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0.375</v>
      </c>
      <c r="J84" s="188">
        <f>+I84/H84</f>
        <v>0.75</v>
      </c>
      <c r="K84" s="97" t="s">
        <v>800</v>
      </c>
      <c r="L84" s="98">
        <f>+O84/M84</f>
        <v>0.75</v>
      </c>
      <c r="M84" s="99">
        <f>100%/2</f>
        <v>0.5</v>
      </c>
      <c r="N84" s="190">
        <f>SUM(M46:M52)*G84*C63</f>
        <v>1.4999999999999999E-2</v>
      </c>
      <c r="O84" s="174">
        <f>+O53/2</f>
        <v>0.375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+'1043 JBB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+'1043 JBB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+'1043 JBB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+'1043 JBB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+'1043 JBB Ver.'!N264</f>
        <v>0.3</v>
      </c>
    </row>
    <row r="91" spans="1:15" x14ac:dyDescent="0.25">
      <c r="C91" s="199">
        <v>2022</v>
      </c>
      <c r="D91" s="200">
        <f>+(C2*D2)+(C17*D17)+(C63*D63)+(C85*D85)</f>
        <v>0.65040422222222216</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tabColor theme="0"/>
  </sheetPr>
  <dimension ref="A1:P271"/>
  <sheetViews>
    <sheetView zoomScale="70" zoomScaleNormal="70" workbookViewId="0">
      <selection activeCell="J38" sqref="J38:J45"/>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1700</v>
      </c>
      <c r="G2" s="1417"/>
      <c r="H2" s="1417"/>
      <c r="I2" s="1417"/>
      <c r="J2" s="1417"/>
      <c r="K2" s="1418"/>
      <c r="L2" s="1543"/>
      <c r="M2" s="1543"/>
      <c r="N2" s="1543"/>
      <c r="O2" s="1543"/>
    </row>
    <row r="3" spans="1:15" s="24" customFormat="1" ht="18.75" customHeight="1" x14ac:dyDescent="0.25">
      <c r="A3" s="1541" t="s">
        <v>101</v>
      </c>
      <c r="B3" s="1541"/>
      <c r="C3" s="1541"/>
      <c r="D3" s="1541"/>
      <c r="E3" s="1541"/>
      <c r="F3" s="1416">
        <v>1044</v>
      </c>
      <c r="G3" s="1417"/>
      <c r="H3" s="1417"/>
      <c r="I3" s="1417"/>
      <c r="J3" s="1417"/>
      <c r="K3" s="1418"/>
      <c r="L3" s="1543"/>
      <c r="M3" s="1543"/>
      <c r="N3" s="1543"/>
      <c r="O3" s="1543"/>
    </row>
    <row r="4" spans="1:15" s="24" customFormat="1" ht="18.75" customHeight="1" x14ac:dyDescent="0.25">
      <c r="A4" s="1541" t="s">
        <v>102</v>
      </c>
      <c r="B4" s="1541"/>
      <c r="C4" s="1541"/>
      <c r="D4" s="1541"/>
      <c r="E4" s="1541"/>
      <c r="F4" s="1416" t="s">
        <v>47</v>
      </c>
      <c r="G4" s="1417"/>
      <c r="H4" s="1417"/>
      <c r="I4" s="1417"/>
      <c r="J4" s="1417"/>
      <c r="K4" s="1418"/>
      <c r="L4" s="1543"/>
      <c r="M4" s="1543"/>
      <c r="N4" s="1543"/>
      <c r="O4" s="1543"/>
    </row>
    <row r="5" spans="1:15" s="24" customFormat="1" ht="18.75" customHeight="1" x14ac:dyDescent="0.25">
      <c r="A5" s="1541" t="s">
        <v>103</v>
      </c>
      <c r="B5" s="1541"/>
      <c r="C5" s="1541"/>
      <c r="D5" s="1541"/>
      <c r="E5" s="1541"/>
      <c r="F5" s="1416" t="s">
        <v>1139</v>
      </c>
      <c r="G5" s="1417"/>
      <c r="H5" s="1417"/>
      <c r="I5" s="1417"/>
      <c r="J5" s="1417"/>
      <c r="K5" s="1418"/>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91.2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129</v>
      </c>
      <c r="N7" s="1537">
        <v>0.4</v>
      </c>
      <c r="O7" s="225" t="s">
        <v>4477</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126</v>
      </c>
      <c r="N8" s="1538"/>
      <c r="O8" s="225" t="s">
        <v>4478</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225" t="s">
        <v>4479</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3" t="s">
        <v>125</v>
      </c>
      <c r="M11" s="137" t="s">
        <v>126</v>
      </c>
      <c r="N11" s="1535">
        <v>0.2</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3" t="s">
        <v>125</v>
      </c>
      <c r="M12" s="137" t="s">
        <v>129</v>
      </c>
      <c r="N12" s="1536"/>
      <c r="O12" s="225" t="s">
        <v>4480</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129</v>
      </c>
      <c r="L13" s="223" t="s">
        <v>125</v>
      </c>
      <c r="M13" s="137" t="s">
        <v>129</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137" t="s">
        <v>129</v>
      </c>
      <c r="N14" s="85">
        <v>0</v>
      </c>
      <c r="O14" s="32" t="s">
        <v>4481</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129</v>
      </c>
      <c r="L15" s="223" t="s">
        <v>125</v>
      </c>
      <c r="M15" s="137" t="s">
        <v>129</v>
      </c>
      <c r="N15" s="85">
        <v>0</v>
      </c>
      <c r="O15" s="32" t="s">
        <v>4482</v>
      </c>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129</v>
      </c>
      <c r="N16" s="85">
        <v>0</v>
      </c>
      <c r="O16" s="225" t="s">
        <v>4483</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t="s">
        <v>4484</v>
      </c>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5</v>
      </c>
      <c r="L20" s="223" t="s">
        <v>125</v>
      </c>
      <c r="M20" s="269">
        <v>4</v>
      </c>
      <c r="N20" s="226">
        <v>0.15</v>
      </c>
      <c r="O20" s="225" t="s">
        <v>4485</v>
      </c>
    </row>
    <row r="21" spans="1:15" s="4" customFormat="1" ht="255"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225" t="s">
        <v>4486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4487</v>
      </c>
      <c r="L22" s="223" t="s">
        <v>125</v>
      </c>
      <c r="M22" s="133" t="s">
        <v>4488</v>
      </c>
      <c r="N22" s="85">
        <v>0</v>
      </c>
      <c r="O22" s="225"/>
    </row>
    <row r="23" spans="1:15" s="4" customFormat="1" ht="153"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225" t="s">
        <v>4489</v>
      </c>
    </row>
    <row r="24" spans="1:15" s="4" customFormat="1" ht="63.75" x14ac:dyDescent="0.25">
      <c r="A24" s="82">
        <v>18</v>
      </c>
      <c r="B24" s="133" t="s">
        <v>120</v>
      </c>
      <c r="C24" s="133" t="s">
        <v>161</v>
      </c>
      <c r="D24" s="133" t="s">
        <v>149</v>
      </c>
      <c r="E24" s="122" t="s">
        <v>172</v>
      </c>
      <c r="F24" s="125" t="s">
        <v>173</v>
      </c>
      <c r="G24" s="140" t="s">
        <v>125</v>
      </c>
      <c r="H24" s="138" t="s">
        <v>125</v>
      </c>
      <c r="I24" s="133" t="s">
        <v>124</v>
      </c>
      <c r="J24" s="222" t="s">
        <v>125</v>
      </c>
      <c r="K24" s="5" t="s">
        <v>126</v>
      </c>
      <c r="L24" s="223" t="s">
        <v>125</v>
      </c>
      <c r="M24" s="137" t="s">
        <v>126</v>
      </c>
      <c r="N24" s="85">
        <v>0</v>
      </c>
      <c r="O24" s="225" t="s">
        <v>4490</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129</v>
      </c>
      <c r="N25" s="229">
        <v>0</v>
      </c>
      <c r="O25" s="230" t="s">
        <v>4491</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129</v>
      </c>
      <c r="L26" s="223" t="s">
        <v>125</v>
      </c>
      <c r="M26" s="137" t="s">
        <v>126</v>
      </c>
      <c r="N26" s="85">
        <v>0</v>
      </c>
      <c r="O26" s="225"/>
    </row>
    <row r="27" spans="1:15" s="4" customFormat="1" ht="191.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137" t="s">
        <v>129</v>
      </c>
      <c r="N27" s="85">
        <v>0</v>
      </c>
      <c r="O27" s="225" t="s">
        <v>4492</v>
      </c>
    </row>
    <row r="28" spans="1:15" s="4" customFormat="1" ht="178.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7" t="s">
        <v>129</v>
      </c>
      <c r="N28" s="85">
        <v>0</v>
      </c>
      <c r="O28" s="225" t="s">
        <v>4493</v>
      </c>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129</v>
      </c>
      <c r="L30" s="223" t="s">
        <v>125</v>
      </c>
      <c r="M30" s="137" t="s">
        <v>126</v>
      </c>
      <c r="N30" s="85">
        <v>0</v>
      </c>
      <c r="O30" s="225" t="s">
        <v>4494</v>
      </c>
    </row>
    <row r="31" spans="1:15" s="4" customFormat="1" ht="191.25"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137" t="s">
        <v>129</v>
      </c>
      <c r="N31" s="85">
        <v>0</v>
      </c>
      <c r="O31" s="225" t="s">
        <v>4495</v>
      </c>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137" t="s">
        <v>129</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7" t="s">
        <v>129</v>
      </c>
      <c r="N33" s="85">
        <v>0</v>
      </c>
      <c r="O33" s="225" t="s">
        <v>4496</v>
      </c>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3" t="s">
        <v>125</v>
      </c>
      <c r="M34" s="45" t="s">
        <v>999</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307" t="s">
        <v>4497</v>
      </c>
    </row>
    <row r="36" spans="1:15" s="4" customFormat="1" ht="76.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129</v>
      </c>
      <c r="N36" s="226">
        <v>0.2</v>
      </c>
      <c r="O36" s="225" t="s">
        <v>4498</v>
      </c>
    </row>
    <row r="37" spans="1:15" s="4" customFormat="1" ht="63.7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225" t="s">
        <v>4499</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225" t="s">
        <v>4500</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225" t="s">
        <v>4501</v>
      </c>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t="s">
        <v>4502</v>
      </c>
    </row>
    <row r="42" spans="1:15" s="4" customFormat="1" ht="409.5" x14ac:dyDescent="0.25">
      <c r="A42" s="82">
        <v>36</v>
      </c>
      <c r="B42" s="133" t="s">
        <v>120</v>
      </c>
      <c r="C42" s="133" t="s">
        <v>161</v>
      </c>
      <c r="D42" s="133" t="s">
        <v>149</v>
      </c>
      <c r="E42" s="122" t="s">
        <v>221</v>
      </c>
      <c r="F42" s="125" t="s">
        <v>222</v>
      </c>
      <c r="G42" s="1405"/>
      <c r="H42" s="138" t="s">
        <v>125</v>
      </c>
      <c r="I42" s="133" t="s">
        <v>166</v>
      </c>
      <c r="J42" s="222" t="s">
        <v>223</v>
      </c>
      <c r="K42" s="48" t="s">
        <v>4503</v>
      </c>
      <c r="L42" s="141" t="s">
        <v>129</v>
      </c>
      <c r="M42" s="142" t="s">
        <v>4504</v>
      </c>
      <c r="N42" s="85">
        <v>0</v>
      </c>
      <c r="O42" s="225" t="s">
        <v>4504</v>
      </c>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71</v>
      </c>
      <c r="L43" s="272">
        <v>49</v>
      </c>
      <c r="M43" s="269">
        <v>49</v>
      </c>
      <c r="N43" s="236">
        <v>0.3</v>
      </c>
      <c r="O43" s="225" t="s">
        <v>4505</v>
      </c>
    </row>
    <row r="44" spans="1:15" s="4" customFormat="1" ht="51"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t="s">
        <v>4506</v>
      </c>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42" t="s">
        <v>129</v>
      </c>
      <c r="N45" s="85">
        <v>0</v>
      </c>
      <c r="O45" s="225" t="s">
        <v>4507</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42" t="s">
        <v>129</v>
      </c>
      <c r="N46" s="85">
        <v>0</v>
      </c>
      <c r="O46" s="225" t="s">
        <v>4508</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126</v>
      </c>
      <c r="L47" s="144" t="s">
        <v>129</v>
      </c>
      <c r="M47" s="142" t="s">
        <v>129</v>
      </c>
      <c r="N47" s="85">
        <v>0</v>
      </c>
      <c r="O47" s="225" t="s">
        <v>4509</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126</v>
      </c>
      <c r="L48" s="144" t="s">
        <v>129</v>
      </c>
      <c r="M48" s="142" t="s">
        <v>129</v>
      </c>
      <c r="N48" s="85">
        <v>0</v>
      </c>
      <c r="O48" s="225" t="s">
        <v>4510</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144" t="s">
        <v>129</v>
      </c>
      <c r="M49" s="142" t="s">
        <v>129</v>
      </c>
      <c r="N49" s="85">
        <v>0</v>
      </c>
      <c r="O49" s="225" t="s">
        <v>4511</v>
      </c>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129</v>
      </c>
      <c r="M50" s="142" t="s">
        <v>129</v>
      </c>
      <c r="N50" s="85">
        <v>0</v>
      </c>
      <c r="O50" s="225" t="s">
        <v>4512</v>
      </c>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42" t="s">
        <v>129</v>
      </c>
      <c r="N51" s="85">
        <v>0</v>
      </c>
      <c r="O51" s="225" t="s">
        <v>4513</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129</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42" t="s">
        <v>129</v>
      </c>
      <c r="N53" s="85">
        <v>0</v>
      </c>
      <c r="O53" s="225" t="s">
        <v>4507</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144" t="s">
        <v>129</v>
      </c>
      <c r="M54" s="142" t="s">
        <v>129</v>
      </c>
      <c r="N54" s="85">
        <v>0</v>
      </c>
      <c r="O54" s="225" t="s">
        <v>4514</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144" t="s">
        <v>129</v>
      </c>
      <c r="M55" s="142" t="s">
        <v>129</v>
      </c>
      <c r="N55" s="85">
        <v>0</v>
      </c>
      <c r="O55" s="225" t="s">
        <v>4514</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c r="M56" s="142" t="s">
        <v>4515</v>
      </c>
      <c r="N56" s="85">
        <v>0</v>
      </c>
      <c r="O56" s="225" t="s">
        <v>4516</v>
      </c>
    </row>
    <row r="57" spans="1:15" s="4" customFormat="1" ht="178.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225" t="s">
        <v>4517</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48" t="s">
        <v>4518</v>
      </c>
      <c r="L58" s="223" t="s">
        <v>125</v>
      </c>
      <c r="M58" s="48" t="s">
        <v>4518</v>
      </c>
      <c r="N58" s="85">
        <v>0</v>
      </c>
      <c r="O58" s="225" t="s">
        <v>4519</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129</v>
      </c>
      <c r="N59" s="236">
        <v>0.1</v>
      </c>
      <c r="O59" s="225" t="s">
        <v>4520</v>
      </c>
    </row>
    <row r="60" spans="1:15" s="4" customFormat="1" ht="140.25" x14ac:dyDescent="0.25">
      <c r="A60" s="82">
        <v>54</v>
      </c>
      <c r="B60" s="133" t="s">
        <v>120</v>
      </c>
      <c r="C60" s="133" t="s">
        <v>268</v>
      </c>
      <c r="D60" s="133" t="s">
        <v>149</v>
      </c>
      <c r="E60" s="122">
        <v>14</v>
      </c>
      <c r="F60" s="125" t="s">
        <v>277</v>
      </c>
      <c r="G60" s="140" t="s">
        <v>125</v>
      </c>
      <c r="H60" s="138" t="s">
        <v>125</v>
      </c>
      <c r="I60" s="133" t="s">
        <v>278</v>
      </c>
      <c r="J60" s="222">
        <v>7</v>
      </c>
      <c r="K60" s="62">
        <v>0.6</v>
      </c>
      <c r="L60" s="276">
        <v>0.75</v>
      </c>
      <c r="M60" s="279">
        <v>0.75</v>
      </c>
      <c r="N60" s="85">
        <v>0</v>
      </c>
      <c r="O60" s="225" t="s">
        <v>4521</v>
      </c>
    </row>
    <row r="61" spans="1:15" s="4" customFormat="1" ht="140.25" x14ac:dyDescent="0.25">
      <c r="A61" s="82">
        <v>55</v>
      </c>
      <c r="B61" s="133" t="s">
        <v>120</v>
      </c>
      <c r="C61" s="133" t="s">
        <v>268</v>
      </c>
      <c r="D61" s="133" t="s">
        <v>149</v>
      </c>
      <c r="E61" s="122">
        <v>15</v>
      </c>
      <c r="F61" s="125" t="s">
        <v>279</v>
      </c>
      <c r="G61" s="140">
        <v>11</v>
      </c>
      <c r="H61" s="138" t="s">
        <v>280</v>
      </c>
      <c r="I61" s="133" t="s">
        <v>278</v>
      </c>
      <c r="J61" s="222">
        <v>8</v>
      </c>
      <c r="K61" s="62">
        <v>0.6</v>
      </c>
      <c r="L61" s="276">
        <v>0.75</v>
      </c>
      <c r="M61" s="279">
        <v>0.75</v>
      </c>
      <c r="N61" s="280">
        <v>0.5</v>
      </c>
      <c r="O61" s="225" t="s">
        <v>4522</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32" t="s">
        <v>4523</v>
      </c>
      <c r="L62" s="223" t="s">
        <v>125</v>
      </c>
      <c r="M62" s="32" t="s">
        <v>4524</v>
      </c>
      <c r="N62" s="85">
        <v>0</v>
      </c>
      <c r="O62" s="32" t="s">
        <v>4525</v>
      </c>
    </row>
    <row r="63" spans="1:15" s="4" customFormat="1" ht="127.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225" t="s">
        <v>4526</v>
      </c>
    </row>
    <row r="64" spans="1:15" s="4" customFormat="1" ht="102" x14ac:dyDescent="0.25">
      <c r="A64" s="82">
        <v>58</v>
      </c>
      <c r="B64" s="133" t="s">
        <v>120</v>
      </c>
      <c r="C64" s="133" t="s">
        <v>268</v>
      </c>
      <c r="D64" s="133" t="s">
        <v>149</v>
      </c>
      <c r="E64" s="122" t="s">
        <v>289</v>
      </c>
      <c r="F64" s="125" t="s">
        <v>290</v>
      </c>
      <c r="G64" s="140" t="s">
        <v>125</v>
      </c>
      <c r="H64" s="138" t="s">
        <v>125</v>
      </c>
      <c r="I64" s="133" t="s">
        <v>166</v>
      </c>
      <c r="J64" s="222" t="s">
        <v>125</v>
      </c>
      <c r="K64" s="48" t="s">
        <v>4527</v>
      </c>
      <c r="L64" s="223" t="s">
        <v>125</v>
      </c>
      <c r="M64" s="108" t="s">
        <v>4528</v>
      </c>
      <c r="N64" s="85">
        <v>0</v>
      </c>
      <c r="O64" s="225"/>
    </row>
    <row r="65" spans="1:15" s="4" customFormat="1" ht="216.7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225" t="s">
        <v>4529</v>
      </c>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282" t="s">
        <v>4530</v>
      </c>
    </row>
    <row r="67" spans="1:15" s="4" customFormat="1" ht="76.5" x14ac:dyDescent="0.25">
      <c r="A67" s="82">
        <v>61</v>
      </c>
      <c r="B67" s="133" t="s">
        <v>293</v>
      </c>
      <c r="C67" s="133" t="s">
        <v>294</v>
      </c>
      <c r="D67" s="133" t="s">
        <v>300</v>
      </c>
      <c r="E67" s="122">
        <v>20</v>
      </c>
      <c r="F67" s="125" t="s">
        <v>301</v>
      </c>
      <c r="G67" s="140" t="s">
        <v>125</v>
      </c>
      <c r="H67" s="138" t="s">
        <v>125</v>
      </c>
      <c r="I67" s="133" t="s">
        <v>159</v>
      </c>
      <c r="J67" s="222">
        <v>10</v>
      </c>
      <c r="K67" s="45">
        <v>11</v>
      </c>
      <c r="L67" s="272">
        <v>11</v>
      </c>
      <c r="M67" s="269">
        <v>11</v>
      </c>
      <c r="N67" s="85">
        <v>0</v>
      </c>
      <c r="O67" s="225" t="s">
        <v>4531</v>
      </c>
    </row>
    <row r="68" spans="1:15" s="4" customFormat="1" ht="382.5" x14ac:dyDescent="0.25">
      <c r="A68" s="82">
        <v>62</v>
      </c>
      <c r="B68" s="133" t="s">
        <v>293</v>
      </c>
      <c r="C68" s="133" t="s">
        <v>294</v>
      </c>
      <c r="D68" s="133" t="s">
        <v>300</v>
      </c>
      <c r="E68" s="122">
        <v>21</v>
      </c>
      <c r="F68" s="125" t="s">
        <v>302</v>
      </c>
      <c r="G68" s="140">
        <v>15</v>
      </c>
      <c r="H68" s="139">
        <v>0.85</v>
      </c>
      <c r="I68" s="133" t="s">
        <v>159</v>
      </c>
      <c r="J68" s="222">
        <v>13</v>
      </c>
      <c r="K68" s="45">
        <v>0</v>
      </c>
      <c r="L68" s="272">
        <v>11</v>
      </c>
      <c r="M68" s="269">
        <v>0</v>
      </c>
      <c r="N68" s="236">
        <v>0</v>
      </c>
      <c r="O68" s="225" t="s">
        <v>4532</v>
      </c>
    </row>
    <row r="69" spans="1:15" s="4" customFormat="1" ht="204"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225" t="s">
        <v>4533</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4534</v>
      </c>
      <c r="L70" s="223" t="s">
        <v>125</v>
      </c>
      <c r="M70" s="48" t="s">
        <v>4534</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225"/>
    </row>
    <row r="72" spans="1:15" s="4" customFormat="1" ht="51" x14ac:dyDescent="0.25">
      <c r="A72" s="82">
        <v>66</v>
      </c>
      <c r="B72" s="133" t="s">
        <v>293</v>
      </c>
      <c r="C72" s="133" t="s">
        <v>304</v>
      </c>
      <c r="D72" s="133" t="s">
        <v>295</v>
      </c>
      <c r="E72" s="122" t="s">
        <v>311</v>
      </c>
      <c r="F72" s="125" t="s">
        <v>312</v>
      </c>
      <c r="G72" s="140" t="s">
        <v>125</v>
      </c>
      <c r="H72" s="138" t="s">
        <v>125</v>
      </c>
      <c r="I72" s="133" t="s">
        <v>166</v>
      </c>
      <c r="J72" s="222" t="s">
        <v>125</v>
      </c>
      <c r="K72" s="48" t="s">
        <v>4535</v>
      </c>
      <c r="L72" s="223" t="s">
        <v>125</v>
      </c>
      <c r="M72" s="48" t="s">
        <v>4535</v>
      </c>
      <c r="N72" s="85">
        <v>0</v>
      </c>
      <c r="O72" s="225" t="s">
        <v>4535</v>
      </c>
    </row>
    <row r="73" spans="1:15" s="4" customFormat="1" ht="7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336" t="s">
        <v>4536</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2</v>
      </c>
      <c r="L74" s="272">
        <v>3</v>
      </c>
      <c r="M74" s="269">
        <v>2</v>
      </c>
      <c r="N74" s="85">
        <v>0</v>
      </c>
      <c r="O74" s="225" t="s">
        <v>4537</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t="s">
        <v>125</v>
      </c>
      <c r="M75" s="269">
        <v>1</v>
      </c>
      <c r="N75" s="85">
        <v>0</v>
      </c>
      <c r="O75" s="225" t="s">
        <v>4538</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5">
        <v>1747</v>
      </c>
      <c r="L76" s="272">
        <v>1580.78</v>
      </c>
      <c r="M76" s="284">
        <v>1581</v>
      </c>
      <c r="N76" s="85">
        <v>0</v>
      </c>
      <c r="O76" s="225" t="s">
        <v>4539</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46018</v>
      </c>
      <c r="L77" s="272">
        <v>49538</v>
      </c>
      <c r="M77" s="269">
        <v>49538</v>
      </c>
      <c r="N77" s="85">
        <v>0</v>
      </c>
      <c r="O77" s="225" t="s">
        <v>4540</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8" t="s">
        <v>4541</v>
      </c>
      <c r="L78" s="283">
        <v>349</v>
      </c>
      <c r="M78" s="284">
        <v>349</v>
      </c>
      <c r="N78" s="85">
        <v>0</v>
      </c>
      <c r="O78" s="225" t="s">
        <v>4542</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48" t="s">
        <v>4543</v>
      </c>
      <c r="L79" s="272">
        <v>140</v>
      </c>
      <c r="M79" s="259">
        <v>140</v>
      </c>
      <c r="N79" s="85">
        <v>0</v>
      </c>
      <c r="O79" s="225" t="s">
        <v>4544</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2449</v>
      </c>
      <c r="L80" s="272">
        <v>4245</v>
      </c>
      <c r="M80" s="269">
        <v>4263</v>
      </c>
      <c r="N80" s="85">
        <v>0</v>
      </c>
      <c r="O80" s="225" t="s">
        <v>4545</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8" t="s">
        <v>4546</v>
      </c>
      <c r="L81" s="272">
        <v>1239</v>
      </c>
      <c r="M81" s="284">
        <v>1238</v>
      </c>
      <c r="N81" s="85">
        <v>0</v>
      </c>
      <c r="O81" s="225" t="s">
        <v>4547</v>
      </c>
    </row>
    <row r="82" spans="1:15" s="4" customFormat="1" ht="63.75" x14ac:dyDescent="0.25">
      <c r="A82" s="82">
        <v>76</v>
      </c>
      <c r="B82" s="133" t="s">
        <v>293</v>
      </c>
      <c r="C82" s="133" t="s">
        <v>304</v>
      </c>
      <c r="D82" s="133" t="s">
        <v>339</v>
      </c>
      <c r="E82" s="122">
        <v>29</v>
      </c>
      <c r="F82" s="125" t="s">
        <v>340</v>
      </c>
      <c r="G82" s="140" t="s">
        <v>125</v>
      </c>
      <c r="H82" s="138" t="s">
        <v>125</v>
      </c>
      <c r="I82" s="133" t="s">
        <v>166</v>
      </c>
      <c r="J82" s="222">
        <v>20</v>
      </c>
      <c r="K82" s="48" t="s">
        <v>4548</v>
      </c>
      <c r="L82" s="144" t="s">
        <v>4549</v>
      </c>
      <c r="M82" s="48" t="s">
        <v>4548</v>
      </c>
      <c r="N82" s="85">
        <v>0</v>
      </c>
      <c r="O82" s="225" t="s">
        <v>4550</v>
      </c>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2">
        <v>0.12</v>
      </c>
      <c r="L83" s="148">
        <v>0.75</v>
      </c>
      <c r="M83" s="149">
        <v>0.15</v>
      </c>
      <c r="N83" s="85">
        <v>0</v>
      </c>
      <c r="O83" s="225" t="s">
        <v>4551</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8" t="s">
        <v>349</v>
      </c>
      <c r="L84" s="144" t="s">
        <v>4552</v>
      </c>
      <c r="M84" s="142" t="s">
        <v>349</v>
      </c>
      <c r="N84" s="85">
        <v>0</v>
      </c>
      <c r="O84" s="225" t="s">
        <v>4553</v>
      </c>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2">
        <v>0.35</v>
      </c>
      <c r="L85" s="148">
        <v>0.32</v>
      </c>
      <c r="M85" s="314">
        <v>0.25</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25" t="s">
        <v>4554</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129</v>
      </c>
      <c r="L89" s="222" t="s">
        <v>129</v>
      </c>
      <c r="M89" s="259" t="s">
        <v>129</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126</v>
      </c>
      <c r="L94" s="222" t="s">
        <v>126</v>
      </c>
      <c r="M94" s="259"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129</v>
      </c>
      <c r="L95" s="222" t="s">
        <v>129</v>
      </c>
      <c r="M95" s="259" t="s">
        <v>129</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126</v>
      </c>
      <c r="L96" s="222" t="s">
        <v>126</v>
      </c>
      <c r="M96" s="259"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4555</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t="s">
        <v>4556</v>
      </c>
    </row>
    <row r="100" spans="1:15" s="4" customFormat="1" ht="153"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2" t="s">
        <v>125</v>
      </c>
      <c r="M100" s="259" t="s">
        <v>129</v>
      </c>
      <c r="N100" s="243">
        <v>0.39</v>
      </c>
      <c r="O100" s="225" t="s">
        <v>4557</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126</v>
      </c>
      <c r="M101" s="259" t="s">
        <v>129</v>
      </c>
      <c r="N101" s="85">
        <v>0</v>
      </c>
      <c r="O101" s="32" t="s">
        <v>4558</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126</v>
      </c>
      <c r="L103" s="222" t="s">
        <v>434</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126</v>
      </c>
      <c r="L104" s="222" t="s">
        <v>434</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126</v>
      </c>
      <c r="L105" s="222" t="s">
        <v>434</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126</v>
      </c>
      <c r="L106" s="222" t="s">
        <v>434</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126</v>
      </c>
      <c r="L107" s="222" t="s">
        <v>434</v>
      </c>
      <c r="M107" s="259" t="s">
        <v>126</v>
      </c>
      <c r="N107" s="85">
        <v>0</v>
      </c>
      <c r="O107" s="225" t="s">
        <v>4559</v>
      </c>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126</v>
      </c>
      <c r="L108" s="222" t="s">
        <v>434</v>
      </c>
      <c r="M108" s="259" t="s">
        <v>126</v>
      </c>
      <c r="N108" s="85">
        <v>0</v>
      </c>
      <c r="O108" s="225" t="s">
        <v>4559</v>
      </c>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126</v>
      </c>
      <c r="L109" s="222" t="s">
        <v>434</v>
      </c>
      <c r="M109" s="259" t="s">
        <v>126</v>
      </c>
      <c r="N109" s="85">
        <v>0</v>
      </c>
      <c r="O109" s="225" t="s">
        <v>4559</v>
      </c>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126</v>
      </c>
      <c r="L110" s="222" t="s">
        <v>434</v>
      </c>
      <c r="M110" s="259" t="s">
        <v>126</v>
      </c>
      <c r="N110" s="85">
        <v>0</v>
      </c>
      <c r="O110" s="225" t="s">
        <v>4559</v>
      </c>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434</v>
      </c>
      <c r="M111" s="259" t="s">
        <v>126</v>
      </c>
      <c r="N111" s="85">
        <v>0</v>
      </c>
      <c r="O111" s="225" t="s">
        <v>4559</v>
      </c>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434</v>
      </c>
      <c r="M112" s="259" t="s">
        <v>126</v>
      </c>
      <c r="N112" s="85">
        <v>0</v>
      </c>
      <c r="O112" s="225" t="s">
        <v>4559</v>
      </c>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259" t="s">
        <v>126</v>
      </c>
      <c r="N113" s="85">
        <v>0</v>
      </c>
      <c r="O113" s="225" t="s">
        <v>4559</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126</v>
      </c>
      <c r="L115" s="223" t="s">
        <v>125</v>
      </c>
      <c r="M115" s="324"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434</v>
      </c>
      <c r="L116" s="144">
        <v>3</v>
      </c>
      <c r="M116" s="142">
        <v>2</v>
      </c>
      <c r="N116" s="85">
        <v>0</v>
      </c>
      <c r="O116" s="225" t="s">
        <v>4560</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33" t="s">
        <v>434</v>
      </c>
      <c r="L117" s="144" t="s">
        <v>434</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144" t="s">
        <v>434</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 t="s">
        <v>434</v>
      </c>
      <c r="L119" s="144" t="s">
        <v>434</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434</v>
      </c>
      <c r="M121" s="247" t="s">
        <v>407</v>
      </c>
      <c r="N121" s="85">
        <v>0</v>
      </c>
      <c r="O121" s="225" t="s">
        <v>4561</v>
      </c>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5" t="s">
        <v>434</v>
      </c>
      <c r="L122" s="144" t="s">
        <v>434</v>
      </c>
      <c r="M122" s="247" t="s">
        <v>407</v>
      </c>
      <c r="N122" s="85">
        <v>0</v>
      </c>
      <c r="O122" s="225" t="s">
        <v>4561</v>
      </c>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5" t="s">
        <v>434</v>
      </c>
      <c r="L123" s="144" t="s">
        <v>434</v>
      </c>
      <c r="M123" s="247" t="s">
        <v>407</v>
      </c>
      <c r="N123" s="85">
        <v>0</v>
      </c>
      <c r="O123" s="225" t="s">
        <v>4561</v>
      </c>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5" t="s">
        <v>434</v>
      </c>
      <c r="L124" s="144" t="s">
        <v>434</v>
      </c>
      <c r="M124" s="247" t="s">
        <v>407</v>
      </c>
      <c r="N124" s="85">
        <v>0</v>
      </c>
      <c r="O124" s="225" t="s">
        <v>4561</v>
      </c>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5" t="s">
        <v>434</v>
      </c>
      <c r="L125" s="144" t="s">
        <v>434</v>
      </c>
      <c r="M125" s="247" t="s">
        <v>407</v>
      </c>
      <c r="N125" s="85">
        <v>0</v>
      </c>
      <c r="O125" s="225" t="s">
        <v>4561</v>
      </c>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5" t="s">
        <v>434</v>
      </c>
      <c r="L126" s="144" t="s">
        <v>434</v>
      </c>
      <c r="M126" s="247" t="s">
        <v>407</v>
      </c>
      <c r="N126" s="85">
        <v>0</v>
      </c>
      <c r="O126" s="225" t="s">
        <v>4561</v>
      </c>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434</v>
      </c>
      <c r="M127" s="247" t="s">
        <v>407</v>
      </c>
      <c r="N127" s="85">
        <v>0</v>
      </c>
      <c r="O127" s="225" t="s">
        <v>4561</v>
      </c>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434</v>
      </c>
      <c r="M128" s="247" t="s">
        <v>407</v>
      </c>
      <c r="N128" s="85">
        <v>0</v>
      </c>
      <c r="O128" s="225" t="s">
        <v>4561</v>
      </c>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t="s">
        <v>4562</v>
      </c>
    </row>
    <row r="130" spans="1:16" s="4" customFormat="1" ht="127.5" x14ac:dyDescent="0.25">
      <c r="A130" s="82">
        <v>124</v>
      </c>
      <c r="B130" s="133" t="s">
        <v>293</v>
      </c>
      <c r="C130" s="133" t="s">
        <v>464</v>
      </c>
      <c r="D130" s="133" t="s">
        <v>300</v>
      </c>
      <c r="E130" s="122">
        <v>38</v>
      </c>
      <c r="F130" s="125" t="s">
        <v>466</v>
      </c>
      <c r="G130" s="140">
        <v>22</v>
      </c>
      <c r="H130" s="139">
        <v>0.6</v>
      </c>
      <c r="I130" s="252">
        <v>7</v>
      </c>
      <c r="J130" s="141">
        <v>29</v>
      </c>
      <c r="K130" s="45">
        <v>9</v>
      </c>
      <c r="L130" s="246">
        <v>9</v>
      </c>
      <c r="M130" s="247">
        <v>11</v>
      </c>
      <c r="N130" s="236">
        <v>0.6</v>
      </c>
      <c r="O130" s="225" t="s">
        <v>4563</v>
      </c>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t="s">
        <v>4543</v>
      </c>
      <c r="L131" s="272">
        <v>140</v>
      </c>
      <c r="M131" s="324">
        <v>140</v>
      </c>
      <c r="N131" s="256">
        <v>0.3</v>
      </c>
      <c r="O131" s="225" t="s">
        <v>4564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2449</v>
      </c>
      <c r="L132" s="272">
        <v>4245</v>
      </c>
      <c r="M132" s="269">
        <v>4263</v>
      </c>
      <c r="N132" s="85">
        <v>0</v>
      </c>
      <c r="O132" s="225" t="s">
        <v>4545</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4546</v>
      </c>
      <c r="L133" s="292">
        <v>1238</v>
      </c>
      <c r="M133" s="324">
        <v>1238</v>
      </c>
      <c r="N133" s="85">
        <v>0</v>
      </c>
      <c r="O133" s="225" t="s">
        <v>4565</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126</v>
      </c>
      <c r="N134" s="226">
        <v>0</v>
      </c>
      <c r="O134" s="225" t="s">
        <v>4566</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126</v>
      </c>
      <c r="L135" s="141" t="s">
        <v>126</v>
      </c>
      <c r="M135" s="137" t="s">
        <v>126</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126</v>
      </c>
      <c r="L136" s="141" t="s">
        <v>126</v>
      </c>
      <c r="M136" s="137" t="s">
        <v>126</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126</v>
      </c>
      <c r="L137" s="141" t="s">
        <v>126</v>
      </c>
      <c r="M137" s="137" t="s">
        <v>126</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126</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126</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137" t="s">
        <v>126</v>
      </c>
      <c r="N140" s="85">
        <v>0</v>
      </c>
      <c r="O140" s="225" t="s">
        <v>4567</v>
      </c>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126</v>
      </c>
      <c r="L141" s="144" t="s">
        <v>434</v>
      </c>
      <c r="M141" s="151" t="s">
        <v>126</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126</v>
      </c>
      <c r="L142" s="144" t="s">
        <v>434</v>
      </c>
      <c r="M142" s="151" t="s">
        <v>126</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126</v>
      </c>
      <c r="L143" s="223" t="s">
        <v>125</v>
      </c>
      <c r="M143" s="259" t="s">
        <v>126</v>
      </c>
      <c r="N143" s="85">
        <v>0</v>
      </c>
      <c r="O143" s="225"/>
    </row>
    <row r="144" spans="1:16" s="4" customFormat="1" ht="63.7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225" t="s">
        <v>4568</v>
      </c>
      <c r="P144" s="34"/>
    </row>
    <row r="145" spans="1:15" s="4" customFormat="1" ht="140.25" x14ac:dyDescent="0.25">
      <c r="A145" s="82">
        <v>139</v>
      </c>
      <c r="B145" s="133" t="s">
        <v>293</v>
      </c>
      <c r="C145" s="133" t="s">
        <v>493</v>
      </c>
      <c r="D145" s="133" t="s">
        <v>339</v>
      </c>
      <c r="E145" s="122" t="s">
        <v>495</v>
      </c>
      <c r="F145" s="125" t="s">
        <v>496</v>
      </c>
      <c r="G145" s="140" t="s">
        <v>125</v>
      </c>
      <c r="H145" s="138" t="s">
        <v>125</v>
      </c>
      <c r="I145" s="133" t="s">
        <v>159</v>
      </c>
      <c r="J145" s="141" t="s">
        <v>445</v>
      </c>
      <c r="K145" s="45">
        <v>3</v>
      </c>
      <c r="L145" s="150">
        <v>3</v>
      </c>
      <c r="M145" s="151">
        <v>3</v>
      </c>
      <c r="N145" s="85">
        <v>0</v>
      </c>
      <c r="O145" s="225" t="s">
        <v>4569</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t="s">
        <v>4570</v>
      </c>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225" t="s">
        <v>4571</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129</v>
      </c>
      <c r="M148" s="247" t="s">
        <v>129</v>
      </c>
      <c r="N148" s="85">
        <v>0</v>
      </c>
      <c r="O148" s="688" t="s">
        <v>4572</v>
      </c>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126</v>
      </c>
      <c r="L149" s="246" t="s">
        <v>126</v>
      </c>
      <c r="M149" s="247" t="s">
        <v>126</v>
      </c>
      <c r="N149" s="85">
        <v>0</v>
      </c>
      <c r="O149" s="225" t="s">
        <v>4573</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225" t="s">
        <v>4574</v>
      </c>
    </row>
    <row r="151" spans="1:15" s="4" customFormat="1" ht="76.5" x14ac:dyDescent="0.25">
      <c r="A151" s="82">
        <v>145</v>
      </c>
      <c r="B151" s="133" t="s">
        <v>293</v>
      </c>
      <c r="C151" s="133" t="s">
        <v>508</v>
      </c>
      <c r="D151" s="133" t="s">
        <v>295</v>
      </c>
      <c r="E151" s="122" t="s">
        <v>510</v>
      </c>
      <c r="F151" s="125" t="s">
        <v>511</v>
      </c>
      <c r="G151" s="140" t="s">
        <v>125</v>
      </c>
      <c r="H151" s="138" t="s">
        <v>125</v>
      </c>
      <c r="I151" s="133" t="s">
        <v>166</v>
      </c>
      <c r="J151" s="222" t="s">
        <v>125</v>
      </c>
      <c r="K151" s="48" t="s">
        <v>4575</v>
      </c>
      <c r="L151" s="223" t="s">
        <v>125</v>
      </c>
      <c r="M151" s="225" t="s">
        <v>4576</v>
      </c>
      <c r="N151" s="85">
        <v>0</v>
      </c>
      <c r="O151" s="225" t="s">
        <v>4577</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129</v>
      </c>
      <c r="L152" s="246" t="s">
        <v>129</v>
      </c>
      <c r="M152" s="247" t="s">
        <v>129</v>
      </c>
      <c r="N152" s="226">
        <v>0.1</v>
      </c>
      <c r="O152" s="225" t="s">
        <v>4578</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46" t="s">
        <v>129</v>
      </c>
      <c r="M153" s="247" t="s">
        <v>129</v>
      </c>
      <c r="N153" s="226">
        <v>0.25</v>
      </c>
      <c r="O153" s="225" t="s">
        <v>4579</v>
      </c>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t="s">
        <v>126</v>
      </c>
      <c r="M154" s="259" t="s">
        <v>126</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126</v>
      </c>
      <c r="M155" s="259" t="s">
        <v>126</v>
      </c>
      <c r="N155" s="226">
        <v>0</v>
      </c>
      <c r="O155" s="225" t="s">
        <v>519</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247" t="s">
        <v>129</v>
      </c>
      <c r="N157" s="85">
        <v>0</v>
      </c>
      <c r="O157" s="225" t="s">
        <v>4580</v>
      </c>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144" t="s">
        <v>434</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126</v>
      </c>
      <c r="L160" s="246" t="s">
        <v>126</v>
      </c>
      <c r="M160" s="259" t="s">
        <v>129</v>
      </c>
      <c r="N160" s="85">
        <v>0</v>
      </c>
      <c r="O160" s="225" t="s">
        <v>4581</v>
      </c>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225" t="s">
        <v>4514</v>
      </c>
    </row>
    <row r="162" spans="1:15" s="4" customFormat="1" ht="76.5" x14ac:dyDescent="0.25">
      <c r="A162" s="82">
        <v>156</v>
      </c>
      <c r="B162" s="133" t="s">
        <v>293</v>
      </c>
      <c r="C162" s="133" t="s">
        <v>532</v>
      </c>
      <c r="D162" s="133" t="s">
        <v>295</v>
      </c>
      <c r="E162" s="122" t="s">
        <v>535</v>
      </c>
      <c r="F162" s="125" t="s">
        <v>536</v>
      </c>
      <c r="G162" s="140" t="s">
        <v>125</v>
      </c>
      <c r="H162" s="138" t="s">
        <v>125</v>
      </c>
      <c r="I162" s="133" t="s">
        <v>166</v>
      </c>
      <c r="J162" s="222" t="s">
        <v>125</v>
      </c>
      <c r="K162" s="48" t="s">
        <v>4582</v>
      </c>
      <c r="L162" s="223" t="s">
        <v>125</v>
      </c>
      <c r="M162" s="142" t="s">
        <v>4583</v>
      </c>
      <c r="N162" s="85">
        <v>0</v>
      </c>
      <c r="O162" s="225" t="s">
        <v>4583</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225" t="s">
        <v>4584</v>
      </c>
    </row>
    <row r="164" spans="1:15" s="4" customFormat="1" ht="229.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32" t="s">
        <v>4585</v>
      </c>
    </row>
    <row r="165" spans="1:15" s="4" customFormat="1" ht="76.5"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247" t="s">
        <v>129</v>
      </c>
      <c r="N165" s="226">
        <v>0.25</v>
      </c>
      <c r="O165" s="225" t="s">
        <v>4586</v>
      </c>
    </row>
    <row r="166" spans="1:15" s="4" customFormat="1" ht="102" x14ac:dyDescent="0.25">
      <c r="A166" s="82">
        <v>160</v>
      </c>
      <c r="B166" s="133" t="s">
        <v>293</v>
      </c>
      <c r="C166" s="133" t="s">
        <v>532</v>
      </c>
      <c r="D166" s="133" t="s">
        <v>354</v>
      </c>
      <c r="E166" s="122">
        <v>54</v>
      </c>
      <c r="F166" s="125" t="s">
        <v>541</v>
      </c>
      <c r="G166" s="140">
        <v>33</v>
      </c>
      <c r="H166" s="152">
        <v>0.1</v>
      </c>
      <c r="I166" s="133" t="s">
        <v>177</v>
      </c>
      <c r="J166" s="222">
        <v>46</v>
      </c>
      <c r="K166" s="5" t="s">
        <v>129</v>
      </c>
      <c r="L166" s="222" t="s">
        <v>129</v>
      </c>
      <c r="M166" s="247" t="s">
        <v>129</v>
      </c>
      <c r="N166" s="226">
        <v>0.1</v>
      </c>
      <c r="O166" s="225" t="s">
        <v>4587</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225" t="s">
        <v>4588</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4589</v>
      </c>
      <c r="L168" s="223" t="s">
        <v>125</v>
      </c>
      <c r="M168" s="108" t="s">
        <v>4590</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46"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137" t="s">
        <v>129</v>
      </c>
      <c r="N177" s="229">
        <v>0</v>
      </c>
      <c r="O177" s="230" t="s">
        <v>4591</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59"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259" t="s">
        <v>129</v>
      </c>
      <c r="N179" s="226">
        <v>0.15</v>
      </c>
      <c r="O179" s="225" t="s">
        <v>4592</v>
      </c>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259" t="s">
        <v>129</v>
      </c>
      <c r="N180" s="226">
        <v>0.1</v>
      </c>
      <c r="O180" s="225" t="s">
        <v>4593</v>
      </c>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129</v>
      </c>
      <c r="M181" s="247" t="s">
        <v>129</v>
      </c>
      <c r="N181" s="85">
        <v>0</v>
      </c>
      <c r="O181" s="688" t="s">
        <v>4594</v>
      </c>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129</v>
      </c>
      <c r="M182" s="247" t="s">
        <v>129</v>
      </c>
      <c r="N182" s="85">
        <v>0</v>
      </c>
      <c r="O182" s="689" t="s">
        <v>4593</v>
      </c>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129</v>
      </c>
      <c r="L184" s="222"/>
      <c r="M184" s="259" t="s">
        <v>129</v>
      </c>
      <c r="N184" s="226">
        <v>0.1</v>
      </c>
      <c r="O184" s="225" t="s">
        <v>4595</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338" t="s">
        <v>4596</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338" t="s">
        <v>4597</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338" t="s">
        <v>4597</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688" t="s">
        <v>4598</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688" t="s">
        <v>4599</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688" t="s">
        <v>4599</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129</v>
      </c>
      <c r="N192" s="661">
        <v>0.125</v>
      </c>
      <c r="O192" s="688" t="s">
        <v>4600</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259" t="s">
        <v>129</v>
      </c>
      <c r="N193" s="661">
        <v>0.125</v>
      </c>
      <c r="O193" s="688" t="s">
        <v>4601</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259" t="s">
        <v>129</v>
      </c>
      <c r="N194" s="226">
        <v>0.1</v>
      </c>
      <c r="O194" s="688" t="s">
        <v>4602</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4603</v>
      </c>
      <c r="L195" s="223" t="s">
        <v>125</v>
      </c>
      <c r="M195" s="48" t="s">
        <v>4603</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129</v>
      </c>
      <c r="N205" s="661">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129</v>
      </c>
      <c r="N208" s="661">
        <v>2.86E-2</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59" t="s">
        <v>1571</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126</v>
      </c>
      <c r="L213" s="222"/>
      <c r="M213" s="259" t="s">
        <v>129</v>
      </c>
      <c r="N213" s="229">
        <v>0</v>
      </c>
      <c r="O213" s="230" t="s">
        <v>562</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126</v>
      </c>
      <c r="L214" s="222" t="s">
        <v>129</v>
      </c>
      <c r="M214" s="259" t="s">
        <v>129</v>
      </c>
      <c r="N214" s="85">
        <v>0</v>
      </c>
      <c r="O214" s="688" t="s">
        <v>4604</v>
      </c>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126</v>
      </c>
      <c r="L215" s="222" t="s">
        <v>129</v>
      </c>
      <c r="M215" s="259" t="s">
        <v>129</v>
      </c>
      <c r="N215" s="85">
        <v>0</v>
      </c>
      <c r="O215" s="688" t="s">
        <v>4604</v>
      </c>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126</v>
      </c>
      <c r="L216" s="222" t="s">
        <v>129</v>
      </c>
      <c r="M216" s="259" t="s">
        <v>129</v>
      </c>
      <c r="N216" s="85">
        <v>0</v>
      </c>
      <c r="O216" s="688" t="s">
        <v>4604</v>
      </c>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5" t="s">
        <v>126</v>
      </c>
      <c r="L222" s="141" t="s">
        <v>434</v>
      </c>
      <c r="M222" s="259" t="s">
        <v>407</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t="s">
        <v>4605</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129</v>
      </c>
      <c r="M224" s="259" t="s">
        <v>129</v>
      </c>
      <c r="N224" s="226">
        <v>0.1</v>
      </c>
      <c r="O224" s="690" t="s">
        <v>4606</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241</v>
      </c>
      <c r="L229" s="283">
        <v>349</v>
      </c>
      <c r="M229" s="284">
        <v>349</v>
      </c>
      <c r="N229" s="85">
        <v>0</v>
      </c>
      <c r="O229" s="225" t="s">
        <v>4542</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1214</v>
      </c>
      <c r="L230" s="272">
        <v>1258</v>
      </c>
      <c r="M230" s="324">
        <v>1258</v>
      </c>
      <c r="N230" s="85">
        <v>0</v>
      </c>
      <c r="O230" s="225" t="s">
        <v>4542</v>
      </c>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222" t="s">
        <v>135</v>
      </c>
      <c r="M231" s="259" t="s">
        <v>129</v>
      </c>
      <c r="N231" s="85">
        <v>0</v>
      </c>
      <c r="O231" s="282" t="s">
        <v>4607</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126</v>
      </c>
      <c r="M232" s="259" t="s">
        <v>126</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129</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129</v>
      </c>
      <c r="M237" s="259" t="s">
        <v>129</v>
      </c>
      <c r="N237" s="85">
        <v>0</v>
      </c>
      <c r="O237" s="690" t="s">
        <v>4608</v>
      </c>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126</v>
      </c>
      <c r="M238" s="259" t="s">
        <v>126</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129</v>
      </c>
      <c r="L245" s="223" t="s">
        <v>125</v>
      </c>
      <c r="M245" s="259"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129</v>
      </c>
      <c r="L246" s="223" t="s">
        <v>125</v>
      </c>
      <c r="M246" s="259"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129</v>
      </c>
      <c r="L249" s="223" t="s">
        <v>125</v>
      </c>
      <c r="M249" s="259" t="s">
        <v>129</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129</v>
      </c>
      <c r="M250" s="259" t="s">
        <v>126</v>
      </c>
      <c r="N250" s="226">
        <v>0</v>
      </c>
      <c r="O250" s="225" t="s">
        <v>4609</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259"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129</v>
      </c>
      <c r="M255" s="259" t="s">
        <v>129</v>
      </c>
      <c r="N255" s="226">
        <v>0.1</v>
      </c>
      <c r="O255" s="225" t="s">
        <v>4610</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225" t="s">
        <v>4611</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t="s">
        <v>4612</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0.03</v>
      </c>
      <c r="L258" s="325">
        <v>0.03</v>
      </c>
      <c r="M258" s="326">
        <v>0.03</v>
      </c>
      <c r="N258" s="256">
        <v>0.2</v>
      </c>
      <c r="O258" s="225" t="s">
        <v>4613</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272">
        <v>1061</v>
      </c>
      <c r="M259" s="324">
        <v>1061</v>
      </c>
      <c r="N259" s="85">
        <v>0</v>
      </c>
      <c r="O259" s="225" t="s">
        <v>4614</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727</v>
      </c>
      <c r="L260" s="272">
        <v>727</v>
      </c>
      <c r="M260" s="324">
        <v>727</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590"/>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48">
        <v>0.3</v>
      </c>
      <c r="O262" s="538" t="s">
        <v>4615</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129</v>
      </c>
      <c r="L263" s="222" t="s">
        <v>129</v>
      </c>
      <c r="M263" s="259" t="s">
        <v>129</v>
      </c>
      <c r="N263" s="1549"/>
      <c r="O263" s="538" t="s">
        <v>4615</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48">
        <v>0.3</v>
      </c>
      <c r="O264" s="76" t="s">
        <v>4616</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49"/>
      <c r="O265" s="76" t="s">
        <v>4617</v>
      </c>
    </row>
    <row r="271" spans="1:15" x14ac:dyDescent="0.25">
      <c r="N271"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2C232C1A-4E7C-42AF-8BC7-2537082EB9FD}">
      <formula1>"0%,20%"</formula1>
    </dataValidation>
    <dataValidation type="list" allowBlank="1" showInputMessage="1" showErrorMessage="1" sqref="N131" xr:uid="{DB77199E-E315-4AF8-83D8-5839C11D0443}">
      <formula1>"0%,30%"</formula1>
    </dataValidation>
    <dataValidation type="list" allowBlank="1" showInputMessage="1" showErrorMessage="1" sqref="N100" xr:uid="{CC6B151D-E740-4B77-A3A1-E6C361AED9C0}">
      <formula1>"0%,20%,39%,50%"</formula1>
    </dataValidation>
    <dataValidation type="whole" allowBlank="1" showInputMessage="1" showErrorMessage="1" sqref="I130 L231 L185:M185 L261:M261 K43 K145 L114:M114 L235:M235 K20 K67:K68 K229:K230 K102 K132 K114:K115 K259 K80 K156 K74:K77 K134 M197 K130:M130" xr:uid="{2D81A931-B971-44FB-8013-347F971756A1}">
      <formula1>0</formula1>
      <formula2>10000000</formula2>
    </dataValidation>
    <dataValidation type="list" allowBlank="1" showInputMessage="1" showErrorMessage="1" sqref="K140:K143 M143 L114:M114 L178:M179 K223 K45:K56 K232:K234 K198:K211 K147:K149 K244:K249 K196 K94:K101 K152:K155 K157:K160 K178:K183 K251:K255 K169:K176 K163:K166 K103:K112 K114:K115 K135:K138 L94:M97 M180" xr:uid="{50855902-7885-4215-81F5-9AD496B73875}">
      <formula1>"SI,NO,NO APLICA"</formula1>
    </dataValidation>
    <dataValidation type="list" allowBlank="1" showInputMessage="1" showErrorMessage="1" sqref="I129 M7:M9 K186:M194 K167:M167 K150:M150 L236:L238 K69:M69 K144:M144 L45:M55 L166 K87:M92 K57:M57 M18:M19 L163:M163 L65:M65 K129:M129 K21:M21 K262:M265 K35:K37 M231 M23:M24 K184:M184 K39:K41 K65:K66 K256:M257 K161:M161 L223:L224 M217 K63 K18:K19 K213:K222 K59 K71 K73 K11:K16 K7:K9 K23:K33 K236:K242 K231 K250 K224:K228 K177 M223:M225 M236:M244 M11:M16" xr:uid="{F48CD0F3-1491-4062-B4CC-69295FDEE03A}">
      <formula1>"SI,NO"</formula1>
    </dataValidation>
    <dataValidation type="list" allowBlank="1" showInputMessage="1" showErrorMessage="1" sqref="L135:L139 M134:M140 M159:M160 L103:M113 M100:M101 L154:M155 L101 L98:M98" xr:uid="{B3A23AF3-0E6C-45F0-8E68-8A8E780369D5}">
      <formula1>"SI,NO,NO APLICA,VACIO"</formula1>
    </dataValidation>
    <dataValidation type="list" allowBlank="1" showInputMessage="1" showErrorMessage="1" sqref="L36:L37 L39:M41 L63:M63 M245:M255 M25:M33 M218:M222 M121:M128 M196 M59 M73 M66 L160 L99:M99 L147:M149 L213:M216 L232:M234 M170:M176 L157:M158 L152:M153 M71 M156 L42 M35:M37 M226:M228 M198:M211 L169:M169 L250:L255 L181:M183 M164:M166" xr:uid="{A2E3C766-BD79-4A82-83C1-6B4D5EE77CB6}">
      <formula1>"SI,NO,VACIO"</formula1>
    </dataValidation>
  </dataValidations>
  <hyperlinks>
    <hyperlink ref="O35" r:id="rId1" xr:uid="{7B9ADB6A-C402-47AD-B218-186A8E5E0F62}"/>
    <hyperlink ref="O66" r:id="rId2" xr:uid="{3B2A42EC-ADE4-4463-B232-9FD27211697F}"/>
    <hyperlink ref="O73" r:id="rId3" display="https://www.umv.gov.co/_transparencia2017/Transparencia-Pagina-WEB/9.InstrumentosdeGestiondeInformacionPublica/9.5TablasdeRetencionDocumental/CUADRODECLASIFICACIONDOCUMENTALUAERMV.xlsx" xr:uid="{AC64078B-1F11-4BAA-943D-566378A78D03}"/>
    <hyperlink ref="O182" r:id="rId4" xr:uid="{DA718CB1-EB34-480A-B191-FCD3A88FC768}"/>
    <hyperlink ref="O231" r:id="rId5" xr:uid="{53F45863-D48A-4DFB-B639-29969D4E2940}"/>
  </hyperlinks>
  <pageMargins left="0.70866141732283472" right="0.70866141732283472" top="0.74803149606299213" bottom="0.74803149606299213" header="0.31496062992125984" footer="0.31496062992125984"/>
  <pageSetup scale="35" orientation="landscape" horizontalDpi="4294967293" verticalDpi="4294967293" r:id="rId6"/>
  <drawing r:id="rId7"/>
  <legacyDrawing r:id="rId8"/>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tabColor theme="0"/>
  </sheetPr>
  <dimension ref="A1:V92"/>
  <sheetViews>
    <sheetView showGridLines="0" topLeftCell="H1" zoomScale="71" zoomScaleNormal="71" zoomScaleSheetLayoutView="50" workbookViewId="0">
      <selection activeCell="J38" sqref="J38:J45"/>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0.94000000000000006</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+'1044 UAERMV Ver'!N7</f>
        <v>0.4</v>
      </c>
      <c r="Q2" s="301" t="s">
        <v>778</v>
      </c>
      <c r="R2" s="302" t="s">
        <v>1590</v>
      </c>
      <c r="S2" s="302" t="s">
        <v>779</v>
      </c>
      <c r="T2" s="302" t="s">
        <v>779</v>
      </c>
      <c r="U2" s="302" t="s">
        <v>4618</v>
      </c>
      <c r="V2" s="302" t="s">
        <v>1129</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+'1044 UAERMV Ver'!N11</f>
        <v>0.2</v>
      </c>
      <c r="Q3" s="301" t="s">
        <v>786</v>
      </c>
      <c r="R3" s="302" t="s">
        <v>787</v>
      </c>
      <c r="S3" s="302" t="s">
        <v>1826</v>
      </c>
      <c r="T3" s="302" t="s">
        <v>2092</v>
      </c>
      <c r="U3" s="302" t="s">
        <v>2092</v>
      </c>
      <c r="V3" s="302" t="s">
        <v>1826</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+'1044 UAERMV Ver'!N17</f>
        <v>0.05</v>
      </c>
      <c r="Q4" s="301" t="s">
        <v>791</v>
      </c>
      <c r="R4" s="302" t="s">
        <v>2678</v>
      </c>
      <c r="S4" s="302" t="s">
        <v>3096</v>
      </c>
      <c r="T4" s="302" t="s">
        <v>3156</v>
      </c>
      <c r="U4" s="302" t="s">
        <v>794</v>
      </c>
      <c r="V4" s="302" t="s">
        <v>794</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+'1044 UAERMV Ver'!N20</f>
        <v>0.15</v>
      </c>
      <c r="Q5" s="301" t="s">
        <v>799</v>
      </c>
      <c r="R5" s="346">
        <v>0.40928571428571431</v>
      </c>
      <c r="S5" s="347">
        <v>0.57821428571428579</v>
      </c>
      <c r="T5" s="347">
        <v>0.69321428571428567</v>
      </c>
      <c r="U5" s="347">
        <v>0.73655952525252544</v>
      </c>
      <c r="V5" s="301">
        <f>+D91</f>
        <v>0.82805541414141426</v>
      </c>
    </row>
    <row r="6" spans="1:22" ht="30" customHeight="1"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+'1044 UAERMV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+'1044 UAERMV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+'1044 UAERMV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+'1044 UAERMV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+'1044 UAERMV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+'1044 UAERMV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+'1044 UAERMV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+'1044 UAERMV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0.81100000000000017</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+'1044 UAERMV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+'1044 UAERMV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+'1044 UAERMV Ver'!N68</f>
        <v>0</v>
      </c>
    </row>
    <row r="20" spans="1:15" ht="26.2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+'1044 UAERMV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+'1044 UAERMV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+'1044 UAERMV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+'1044 UAERMV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+'1044 UAERMV Ver'!N102</f>
        <v>0</v>
      </c>
    </row>
    <row r="26" spans="1:15" ht="26.25" customHeight="1"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1</v>
      </c>
      <c r="J27" s="1499">
        <f>+I27/H27</f>
        <v>1</v>
      </c>
      <c r="K27" s="28" t="s">
        <v>840</v>
      </c>
      <c r="L27" s="28" t="s">
        <v>841</v>
      </c>
      <c r="M27" s="179">
        <v>0.1</v>
      </c>
      <c r="N27" s="180">
        <f>+M27*G$27*C$17</f>
        <v>1.1000000000000003E-2</v>
      </c>
      <c r="O27" s="177">
        <f>+'1044 UAERMV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+'1044 UAERMV Ver'!N130</f>
        <v>0.6</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+'1044 UAERMV Ver'!N131</f>
        <v>0.3</v>
      </c>
    </row>
    <row r="30" spans="1:15" ht="26.25" customHeight="1" thickBot="1" x14ac:dyDescent="0.3">
      <c r="A30" s="1441"/>
      <c r="B30" s="1452"/>
      <c r="C30" s="1455"/>
      <c r="D30" s="1458"/>
      <c r="E30" s="1442"/>
      <c r="F30" s="1445"/>
      <c r="G30" s="1505"/>
      <c r="H30" s="1508"/>
      <c r="I30" s="1501"/>
      <c r="J30" s="1502"/>
      <c r="K30" s="97" t="s">
        <v>800</v>
      </c>
      <c r="L30" s="98">
        <f>+O30/M30</f>
        <v>1</v>
      </c>
      <c r="M30" s="99">
        <f>SUM(M27:M29)</f>
        <v>1</v>
      </c>
      <c r="N30" s="100">
        <f>SUM(N27:N29)</f>
        <v>0.11000000000000001</v>
      </c>
      <c r="O30" s="174">
        <f>+O27+O28+O29</f>
        <v>1</v>
      </c>
    </row>
    <row r="31" spans="1:15" ht="15" customHeight="1" x14ac:dyDescent="0.25">
      <c r="A31" s="1441"/>
      <c r="B31" s="1452"/>
      <c r="C31" s="1455"/>
      <c r="D31" s="1458"/>
      <c r="E31" s="1440" t="s">
        <v>846</v>
      </c>
      <c r="F31" s="1443" t="s">
        <v>847</v>
      </c>
      <c r="G31" s="1503">
        <v>0.1</v>
      </c>
      <c r="H31" s="1506">
        <f>SUM(M31:M33)</f>
        <v>0.44999999999999996</v>
      </c>
      <c r="I31" s="1499">
        <f>SUM(O31+O32+O33)</f>
        <v>0.45</v>
      </c>
      <c r="J31" s="1499">
        <f>+I31/H31</f>
        <v>1.0000000000000002</v>
      </c>
      <c r="K31" s="28" t="s">
        <v>848</v>
      </c>
      <c r="L31" s="28" t="s">
        <v>804</v>
      </c>
      <c r="M31" s="179">
        <v>0.1</v>
      </c>
      <c r="N31" s="180">
        <f>+(M31/H31)*G$31*C$17</f>
        <v>1.2222222222222226E-2</v>
      </c>
      <c r="O31" s="177">
        <f>+'1044 UAERMV Ver'!N150</f>
        <v>0.1</v>
      </c>
    </row>
    <row r="32" spans="1:15" ht="24" x14ac:dyDescent="0.25">
      <c r="A32" s="1441"/>
      <c r="B32" s="1452"/>
      <c r="C32" s="1455"/>
      <c r="D32" s="1458"/>
      <c r="E32" s="1441"/>
      <c r="F32" s="1444"/>
      <c r="G32" s="1504"/>
      <c r="H32" s="1507"/>
      <c r="I32" s="1500"/>
      <c r="J32" s="1500"/>
      <c r="K32" s="26" t="s">
        <v>849</v>
      </c>
      <c r="L32" s="26" t="s">
        <v>850</v>
      </c>
      <c r="M32" s="20">
        <v>0.25</v>
      </c>
      <c r="N32" s="162">
        <f>+(M32/H31)*G$31*C$17</f>
        <v>3.0555555555555561E-2</v>
      </c>
      <c r="O32" s="170">
        <f>+'1044 UAERMV Ver'!N152</f>
        <v>0.1</v>
      </c>
    </row>
    <row r="33" spans="1:15" x14ac:dyDescent="0.25">
      <c r="A33" s="1441"/>
      <c r="B33" s="1452"/>
      <c r="C33" s="1455"/>
      <c r="D33" s="1458"/>
      <c r="E33" s="1441"/>
      <c r="F33" s="1444"/>
      <c r="G33" s="1504"/>
      <c r="H33" s="1507"/>
      <c r="I33" s="1500"/>
      <c r="J33" s="1500"/>
      <c r="K33" s="26" t="s">
        <v>851</v>
      </c>
      <c r="L33" s="26" t="s">
        <v>852</v>
      </c>
      <c r="M33" s="20">
        <v>0.1</v>
      </c>
      <c r="N33" s="162">
        <f>+(M33/H31)*G$31*C$17</f>
        <v>1.2222222222222226E-2</v>
      </c>
      <c r="O33" s="170">
        <f>+'1044 UAERMV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+'1044 UAERMV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+'1044 UAERMV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+'1044 UAERMV Ver'!N156</f>
        <v>0.05</v>
      </c>
    </row>
    <row r="37" spans="1:15" ht="33.75" customHeight="1" thickBot="1" x14ac:dyDescent="0.3">
      <c r="A37" s="1441"/>
      <c r="B37" s="1452"/>
      <c r="C37" s="1455"/>
      <c r="D37" s="1458"/>
      <c r="E37" s="1442"/>
      <c r="F37" s="1445"/>
      <c r="G37" s="1505"/>
      <c r="H37" s="1508"/>
      <c r="I37" s="1501"/>
      <c r="J37" s="1502"/>
      <c r="K37" s="97" t="s">
        <v>800</v>
      </c>
      <c r="L37" s="98">
        <f>+O37/M37</f>
        <v>0.5</v>
      </c>
      <c r="M37" s="99">
        <f>SUM(M31:M36)</f>
        <v>1</v>
      </c>
      <c r="N37" s="100">
        <f>SUM(N31:N33)</f>
        <v>5.5000000000000014E-2</v>
      </c>
      <c r="O37" s="174">
        <f>+O31+O32+O33+O34+O35+O36</f>
        <v>0.5</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+'1044 UAERMV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+'1044 UAERMV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+'1044 UAERMV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+'1044 UAERMV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+'1044 UAERMV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+'1044 UAERMV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+'1044 UAERMV Ver'!N255</f>
        <v>0.1</v>
      </c>
    </row>
    <row r="45" spans="1:15" ht="33.7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+'1044 UAERMV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+'1044 UAERMV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+'1044 UAERMV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+'1044 UAERMV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+'1044 UAERMV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+'1044 UAERMV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+'1044 UAERMV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+'1044 UAERMV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+'1044 UAERMV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+'1044 UAERMV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+'1044 UAERMV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+'1044 UAERMV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+'1044 UAERMV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+'1044 UAERMV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+'1044 UAERMV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0.5000541414141414</v>
      </c>
      <c r="E63" s="1492" t="s">
        <v>133</v>
      </c>
      <c r="F63" s="1443" t="s">
        <v>900</v>
      </c>
      <c r="G63" s="1503">
        <v>0.3</v>
      </c>
      <c r="H63" s="1516">
        <f>+M81</f>
        <v>1</v>
      </c>
      <c r="I63" s="1528">
        <f>+O81</f>
        <v>0.52880000000000005</v>
      </c>
      <c r="J63" s="1519">
        <f>+I63/H63</f>
        <v>0.52880000000000005</v>
      </c>
      <c r="K63" s="28" t="s">
        <v>136</v>
      </c>
      <c r="L63" s="28" t="s">
        <v>804</v>
      </c>
      <c r="M63" s="179">
        <v>0.1</v>
      </c>
      <c r="N63" s="176">
        <f>+M63*G$63*C$63</f>
        <v>3.0000000000000001E-3</v>
      </c>
      <c r="O63" s="177">
        <f>+'1044 UAERMV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+'1044 UAERMV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+'1044 UAERMV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+'1044 UAERMV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+'1044 UAERMV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+'1044 UAERMV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+'1044 UAERMV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+'1044 UAERMV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+'1044 UAERMV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+'1044 UAERMV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+'1044 UAERMV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+'1044 UAERMV Ver'!N208</f>
        <v>2.86E-2</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+'1044 UAERMV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+'1044 UAERMV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+'1044 UAERMV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+'1044 UAERMV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+'1044 UAERMV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+'1044 UAERMV Ver'!N223</f>
        <v>0</v>
      </c>
    </row>
    <row r="81" spans="1:15" ht="30" customHeight="1" thickBot="1" x14ac:dyDescent="0.3">
      <c r="A81" s="1441"/>
      <c r="B81" s="1452"/>
      <c r="C81" s="1455"/>
      <c r="D81" s="1490"/>
      <c r="E81" s="1494"/>
      <c r="F81" s="1445"/>
      <c r="G81" s="1505"/>
      <c r="H81" s="1518"/>
      <c r="I81" s="1533"/>
      <c r="J81" s="1531"/>
      <c r="K81" s="97" t="s">
        <v>800</v>
      </c>
      <c r="L81" s="98">
        <f>+O81/M81</f>
        <v>0.52880000000000005</v>
      </c>
      <c r="M81" s="99">
        <f>SUM(M63:M80)</f>
        <v>1</v>
      </c>
      <c r="N81" s="100">
        <f>SUM(N63:N80)</f>
        <v>0.03</v>
      </c>
      <c r="O81" s="174">
        <f>SUM(O63+O64+O65+O66+O67+O68+O69+O70+O71+O72+O73+O74+O75+O76+O77+O78+O79+O80)</f>
        <v>0.52880000000000005</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0.05</v>
      </c>
      <c r="J83" s="188">
        <f>+I83/H83</f>
        <v>9.0909090909090912E-2</v>
      </c>
      <c r="K83" s="27" t="s">
        <v>800</v>
      </c>
      <c r="L83" s="14">
        <f>+O83/M83</f>
        <v>9.0909090909090912E-2</v>
      </c>
      <c r="M83" s="15">
        <f>+H83</f>
        <v>0.55000000000000004</v>
      </c>
      <c r="N83" s="17">
        <f>SUM(N34:N36)</f>
        <v>1.4999999999999999E-2</v>
      </c>
      <c r="O83" s="189">
        <f>SUM(O34+O35+O36)</f>
        <v>0.05</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1</v>
      </c>
      <c r="E85" s="1440" t="s">
        <v>142</v>
      </c>
      <c r="F85" s="1443" t="s">
        <v>938</v>
      </c>
      <c r="G85" s="1503">
        <v>0.4</v>
      </c>
      <c r="H85" s="1503">
        <f>+M88</f>
        <v>0.4</v>
      </c>
      <c r="I85" s="1528">
        <f>+O88</f>
        <v>0.4</v>
      </c>
      <c r="J85" s="1519">
        <f>+I85/G85</f>
        <v>1</v>
      </c>
      <c r="K85" s="28" t="s">
        <v>939</v>
      </c>
      <c r="L85" s="28" t="s">
        <v>940</v>
      </c>
      <c r="M85" s="179">
        <v>0.1</v>
      </c>
      <c r="N85" s="176">
        <f>+M85*C85</f>
        <v>5.000000000000001E-3</v>
      </c>
      <c r="O85" s="177">
        <f>+'1044 UAERMV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+'1044 UAERMV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+'1044 UAERMV Ver'!N258</f>
        <v>0.2</v>
      </c>
    </row>
    <row r="88" spans="1:15" ht="29.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33.75" customHeight="1"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+'1044 UAERMV Ver'!N262</f>
        <v>0.3</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+'1044 UAERMV Ver'!N264</f>
        <v>0.3</v>
      </c>
    </row>
    <row r="91" spans="1:15" x14ac:dyDescent="0.25">
      <c r="C91" s="199">
        <v>2022</v>
      </c>
      <c r="D91" s="200">
        <f>+(C2*D2)+(C17*D17)+(C63*D63)+(C85*D85)</f>
        <v>0.82805541414141426</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0"/>
  </sheetPr>
  <dimension ref="A1:V91"/>
  <sheetViews>
    <sheetView showGridLines="0" topLeftCell="E1" zoomScale="68" zoomScaleNormal="68"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5" width="11.42578125" style="198" bestFit="1" customWidth="1"/>
    <col min="6" max="6" width="25.140625" style="198" customWidth="1"/>
    <col min="7" max="7" width="11.42578125" style="198" bestFit="1" customWidth="1"/>
    <col min="8" max="8" width="13.140625" style="198" bestFit="1" customWidth="1"/>
    <col min="9" max="9" width="12" style="198" customWidth="1"/>
    <col min="10" max="10" width="12.5703125" style="198" bestFit="1" customWidth="1"/>
    <col min="11" max="11" width="27" style="198" customWidth="1"/>
    <col min="12" max="12" width="27.5703125" style="198" bestFit="1" customWidth="1"/>
    <col min="13" max="14" width="11.42578125" style="198"/>
    <col min="15" max="15" width="13.5703125" style="198" customWidth="1"/>
    <col min="16" max="16" width="11.42578125" style="24"/>
    <col min="17" max="17" width="26.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0.75499999999999989</v>
      </c>
      <c r="E2" s="1446" t="s">
        <v>775</v>
      </c>
      <c r="F2" s="1443" t="s">
        <v>121</v>
      </c>
      <c r="G2" s="1503">
        <v>0.3</v>
      </c>
      <c r="H2" s="1506">
        <f>+M6</f>
        <v>1</v>
      </c>
      <c r="I2" s="1499">
        <f>+O6</f>
        <v>1</v>
      </c>
      <c r="J2" s="1499">
        <f>+I2/H2</f>
        <v>1</v>
      </c>
      <c r="K2" s="25" t="s">
        <v>776</v>
      </c>
      <c r="L2" s="25" t="s">
        <v>777</v>
      </c>
      <c r="M2" s="159">
        <v>0.4</v>
      </c>
      <c r="N2" s="160">
        <f>+M2*G2*C2</f>
        <v>3.5999999999999997E-2</v>
      </c>
      <c r="O2" s="161">
        <f>+'1004 SDDE Ver.'!N7</f>
        <v>0.4</v>
      </c>
      <c r="Q2" s="301" t="s">
        <v>778</v>
      </c>
      <c r="R2" s="302" t="s">
        <v>780</v>
      </c>
      <c r="S2" s="302" t="s">
        <v>1129</v>
      </c>
      <c r="T2" s="302" t="s">
        <v>1069</v>
      </c>
      <c r="U2" s="302" t="s">
        <v>781</v>
      </c>
      <c r="V2" s="302" t="s">
        <v>1130</v>
      </c>
    </row>
    <row r="3" spans="1:22" ht="27.95" customHeight="1" x14ac:dyDescent="0.25">
      <c r="A3" s="1426"/>
      <c r="B3" s="1429"/>
      <c r="C3" s="1461"/>
      <c r="D3" s="1458"/>
      <c r="E3" s="1447"/>
      <c r="F3" s="1444"/>
      <c r="G3" s="1504"/>
      <c r="H3" s="1507"/>
      <c r="I3" s="1500"/>
      <c r="J3" s="1500"/>
      <c r="K3" s="26" t="s">
        <v>784</v>
      </c>
      <c r="L3" s="26" t="s">
        <v>785</v>
      </c>
      <c r="M3" s="20">
        <v>0.4</v>
      </c>
      <c r="N3" s="162">
        <f>+M3*G2*C2</f>
        <v>3.5999999999999997E-2</v>
      </c>
      <c r="O3" s="163">
        <f>+'1004 SDDE Ver.'!N11</f>
        <v>0.4</v>
      </c>
      <c r="Q3" s="301" t="s">
        <v>786</v>
      </c>
      <c r="R3" s="302" t="s">
        <v>1131</v>
      </c>
      <c r="S3" s="302" t="s">
        <v>1132</v>
      </c>
      <c r="T3" s="302" t="s">
        <v>1132</v>
      </c>
      <c r="U3" s="302" t="s">
        <v>1132</v>
      </c>
      <c r="V3" s="302" t="s">
        <v>1133</v>
      </c>
    </row>
    <row r="4" spans="1:22" ht="60" customHeight="1" x14ac:dyDescent="0.25">
      <c r="A4" s="1426"/>
      <c r="B4" s="1429"/>
      <c r="C4" s="1461"/>
      <c r="D4" s="1458"/>
      <c r="E4" s="1447"/>
      <c r="F4" s="1444"/>
      <c r="G4" s="1504"/>
      <c r="H4" s="1507"/>
      <c r="I4" s="1500"/>
      <c r="J4" s="1500"/>
      <c r="K4" s="26" t="s">
        <v>789</v>
      </c>
      <c r="L4" s="26" t="s">
        <v>790</v>
      </c>
      <c r="M4" s="20">
        <v>0.05</v>
      </c>
      <c r="N4" s="162">
        <f>+M4*G2*C2</f>
        <v>4.4999999999999997E-3</v>
      </c>
      <c r="O4" s="163">
        <f>+'1004 SDDE Ver.'!N17</f>
        <v>0.05</v>
      </c>
      <c r="Q4" s="301" t="s">
        <v>791</v>
      </c>
      <c r="R4" s="302" t="s">
        <v>1134</v>
      </c>
      <c r="S4" s="302" t="s">
        <v>1135</v>
      </c>
      <c r="T4" s="302" t="s">
        <v>1136</v>
      </c>
      <c r="U4" s="302" t="s">
        <v>975</v>
      </c>
      <c r="V4" s="302" t="s">
        <v>1136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+'1004 SDDE Ver.'!N20</f>
        <v>0.15</v>
      </c>
      <c r="Q5" s="301" t="s">
        <v>799</v>
      </c>
      <c r="R5" s="301">
        <v>0.2</v>
      </c>
      <c r="S5" s="301">
        <v>0.42</v>
      </c>
      <c r="T5" s="301">
        <v>0.38</v>
      </c>
      <c r="U5" s="301">
        <v>0.25</v>
      </c>
      <c r="V5" s="301">
        <f>+D91</f>
        <v>0.56115213888888893</v>
      </c>
    </row>
    <row r="6" spans="1:22" ht="15.75"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0.3</v>
      </c>
      <c r="J7" s="1499">
        <f>+I7/H7</f>
        <v>0.3</v>
      </c>
      <c r="K7" s="25" t="s">
        <v>803</v>
      </c>
      <c r="L7" s="25" t="s">
        <v>804</v>
      </c>
      <c r="M7" s="159">
        <v>0.1</v>
      </c>
      <c r="N7" s="160">
        <f>+M7*G7*C2</f>
        <v>1.0499999999999999E-2</v>
      </c>
      <c r="O7" s="161">
        <f>+'1004 SDDE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+'1004 SDDE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+'1004 SDDE Ver.'!N38</f>
        <v>0</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+'1004 SDDE Ver.'!N43</f>
        <v>0.3</v>
      </c>
    </row>
    <row r="11" spans="1:22" ht="15.75" thickBot="1" x14ac:dyDescent="0.3">
      <c r="A11" s="1426"/>
      <c r="B11" s="1429"/>
      <c r="C11" s="1461"/>
      <c r="D11" s="1458"/>
      <c r="E11" s="1442"/>
      <c r="F11" s="1445"/>
      <c r="G11" s="1505"/>
      <c r="H11" s="1508"/>
      <c r="I11" s="1501"/>
      <c r="J11" s="1502"/>
      <c r="K11" s="97" t="s">
        <v>800</v>
      </c>
      <c r="L11" s="98">
        <f>+O11/M11</f>
        <v>0.3</v>
      </c>
      <c r="M11" s="99">
        <f>SUM(M7:M10)</f>
        <v>1</v>
      </c>
      <c r="N11" s="100">
        <f>SUM(N7:N10)</f>
        <v>0.105</v>
      </c>
      <c r="O11" s="73">
        <f>+O7+O8+O9+O10</f>
        <v>0.3</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+'1004 SDDE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+'1004 SDDE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+'1004 SDDE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+'1004 SDDE Ver.'!N63</f>
        <v>0.3</v>
      </c>
    </row>
    <row r="16" spans="1:22" ht="15.75"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0.48060227272727279</v>
      </c>
      <c r="E17" s="1440" t="s">
        <v>821</v>
      </c>
      <c r="F17" s="1443" t="s">
        <v>294</v>
      </c>
      <c r="G17" s="1503">
        <v>0.15</v>
      </c>
      <c r="H17" s="1506">
        <f>+M20</f>
        <v>1</v>
      </c>
      <c r="I17" s="1509">
        <f>+O20</f>
        <v>0.36250000000000004</v>
      </c>
      <c r="J17" s="1512">
        <f>+I17/H17</f>
        <v>0.36250000000000004</v>
      </c>
      <c r="K17" s="25" t="s">
        <v>822</v>
      </c>
      <c r="L17" s="25" t="s">
        <v>804</v>
      </c>
      <c r="M17" s="167">
        <v>0.1</v>
      </c>
      <c r="N17" s="168">
        <f>+M17*G$17*C$17</f>
        <v>8.2500000000000004E-3</v>
      </c>
      <c r="O17" s="169">
        <f>+'1004 SDDE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+'1004 SDDE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+'1004 SDDE Ver.'!N68</f>
        <v>0.21249999999999999</v>
      </c>
    </row>
    <row r="20" spans="1:15" ht="15.75" thickBot="1" x14ac:dyDescent="0.3">
      <c r="A20" s="1441"/>
      <c r="B20" s="1452"/>
      <c r="C20" s="1455"/>
      <c r="D20" s="1458"/>
      <c r="E20" s="1442"/>
      <c r="F20" s="1445"/>
      <c r="G20" s="1505"/>
      <c r="H20" s="1508"/>
      <c r="I20" s="1511"/>
      <c r="J20" s="1514"/>
      <c r="K20" s="97" t="s">
        <v>800</v>
      </c>
      <c r="L20" s="98">
        <f>+O20/M20</f>
        <v>0.36250000000000004</v>
      </c>
      <c r="M20" s="99">
        <f>SUM(M17:M19)</f>
        <v>1</v>
      </c>
      <c r="N20" s="100">
        <f>SUM(N17:N19)</f>
        <v>8.2500000000000004E-2</v>
      </c>
      <c r="O20" s="174">
        <f>+O17+O18+O19</f>
        <v>0.36250000000000004</v>
      </c>
    </row>
    <row r="21" spans="1:15" ht="15" customHeight="1" x14ac:dyDescent="0.25">
      <c r="A21" s="1441"/>
      <c r="B21" s="1452"/>
      <c r="C21" s="1455"/>
      <c r="D21" s="1458"/>
      <c r="E21" s="1440" t="s">
        <v>827</v>
      </c>
      <c r="F21" s="1443" t="s">
        <v>828</v>
      </c>
      <c r="G21" s="1503">
        <v>0.15</v>
      </c>
      <c r="H21" s="1506">
        <f>+M26</f>
        <v>1</v>
      </c>
      <c r="I21" s="1499">
        <f>+O26</f>
        <v>0.54</v>
      </c>
      <c r="J21" s="1499">
        <f>+I21/H21</f>
        <v>0.54</v>
      </c>
      <c r="K21" s="28" t="s">
        <v>829</v>
      </c>
      <c r="L21" s="28" t="s">
        <v>830</v>
      </c>
      <c r="M21" s="175">
        <v>0.1</v>
      </c>
      <c r="N21" s="176">
        <f>+M21*G$21*C$17</f>
        <v>8.2500000000000004E-3</v>
      </c>
      <c r="O21" s="177">
        <f>+'1004 SDDE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+'1004 SDDE Ver.'!N71</f>
        <v>0</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+'1004 SDDE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+'1004 SDDE Ver.'!N100</f>
        <v>0.39</v>
      </c>
    </row>
    <row r="25" spans="1:15" ht="15.75" thickBot="1" x14ac:dyDescent="0.3">
      <c r="A25" s="1441"/>
      <c r="B25" s="1452"/>
      <c r="C25" s="1455"/>
      <c r="D25" s="1458"/>
      <c r="E25" s="1441"/>
      <c r="F25" s="1444"/>
      <c r="G25" s="1504"/>
      <c r="H25" s="1507"/>
      <c r="I25" s="1500"/>
      <c r="J25" s="1500"/>
      <c r="K25" s="101" t="s">
        <v>836</v>
      </c>
      <c r="L25" s="101" t="s">
        <v>1137</v>
      </c>
      <c r="M25" s="171">
        <v>0.3</v>
      </c>
      <c r="N25" s="172">
        <f>+M25*G$21*C$17</f>
        <v>2.4750000000000001E-2</v>
      </c>
      <c r="O25" s="178">
        <v>0</v>
      </c>
    </row>
    <row r="26" spans="1:15" ht="15.75" thickBot="1" x14ac:dyDescent="0.3">
      <c r="A26" s="1441"/>
      <c r="B26" s="1452"/>
      <c r="C26" s="1455"/>
      <c r="D26" s="1458"/>
      <c r="E26" s="1442"/>
      <c r="F26" s="1445"/>
      <c r="G26" s="1505"/>
      <c r="H26" s="1508"/>
      <c r="I26" s="1501"/>
      <c r="J26" s="1502"/>
      <c r="K26" s="97" t="s">
        <v>800</v>
      </c>
      <c r="L26" s="98">
        <f>+O26/M26</f>
        <v>0.54</v>
      </c>
      <c r="M26" s="99">
        <f>SUM(M21:M25)</f>
        <v>1</v>
      </c>
      <c r="N26" s="100">
        <f>SUM(N21:N25)</f>
        <v>8.2500000000000004E-2</v>
      </c>
      <c r="O26" s="174">
        <f>+O21+O22+O23+O24+O25</f>
        <v>0.54</v>
      </c>
    </row>
    <row r="27" spans="1:15" ht="24" customHeight="1" x14ac:dyDescent="0.25">
      <c r="A27" s="1441"/>
      <c r="B27" s="1452"/>
      <c r="C27" s="1455"/>
      <c r="D27" s="1458"/>
      <c r="E27" s="1440" t="s">
        <v>838</v>
      </c>
      <c r="F27" s="1443" t="s">
        <v>839</v>
      </c>
      <c r="G27" s="1503">
        <v>0.2</v>
      </c>
      <c r="H27" s="1506">
        <f>+M30</f>
        <v>1</v>
      </c>
      <c r="I27" s="1499">
        <f>+O30</f>
        <v>0.55000000000000004</v>
      </c>
      <c r="J27" s="1499">
        <f>+I27/H27</f>
        <v>0.55000000000000004</v>
      </c>
      <c r="K27" s="28" t="s">
        <v>840</v>
      </c>
      <c r="L27" s="28" t="s">
        <v>841</v>
      </c>
      <c r="M27" s="179">
        <v>0.1</v>
      </c>
      <c r="N27" s="180">
        <f>+M27*G$27*C$17</f>
        <v>1.1000000000000003E-2</v>
      </c>
      <c r="O27" s="177">
        <f>+'1004 SDDE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+'1004 SDDE Ver.'!N130</f>
        <v>0.15</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+'1004 SDDE Ver.'!N131</f>
        <v>0.3</v>
      </c>
    </row>
    <row r="30" spans="1:15" ht="15.75" thickBot="1" x14ac:dyDescent="0.3">
      <c r="A30" s="1441"/>
      <c r="B30" s="1452"/>
      <c r="C30" s="1455"/>
      <c r="D30" s="1458"/>
      <c r="E30" s="1442"/>
      <c r="F30" s="1445"/>
      <c r="G30" s="1505"/>
      <c r="H30" s="1508"/>
      <c r="I30" s="1501"/>
      <c r="J30" s="1502"/>
      <c r="K30" s="97" t="s">
        <v>800</v>
      </c>
      <c r="L30" s="98">
        <f>+O30/M30</f>
        <v>0.55000000000000004</v>
      </c>
      <c r="M30" s="99">
        <f>SUM(M27:M29)</f>
        <v>1</v>
      </c>
      <c r="N30" s="100">
        <f>SUM(N27:N29)</f>
        <v>0.11000000000000001</v>
      </c>
      <c r="O30" s="174">
        <f>+O27+O28+O29</f>
        <v>0.55000000000000004</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+'1004 SDDE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+'1004 SDDE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+'1004 SDDE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+'1004 SDDE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+'1004 SDDE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3">
        <f>+'1004 SDDE Ver.'!N156</f>
        <v>0.05</v>
      </c>
    </row>
    <row r="37" spans="1:15" ht="15.75"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SUM(M38:M41)</f>
        <v>0.54999999999999993</v>
      </c>
      <c r="I38" s="1499">
        <f>SUM(O38+O39+O40+O41)</f>
        <v>0.2</v>
      </c>
      <c r="J38" s="1499">
        <f>+I38/H38</f>
        <v>0.3636363636363637</v>
      </c>
      <c r="K38" s="28" t="s">
        <v>861</v>
      </c>
      <c r="L38" s="28" t="s">
        <v>804</v>
      </c>
      <c r="M38" s="179">
        <v>0.1</v>
      </c>
      <c r="N38" s="180">
        <f>+(M38/H38)*G$38*C$17</f>
        <v>2.0000000000000004E-2</v>
      </c>
      <c r="O38" s="177">
        <f>+'1004 SDDE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+'1004 SDDE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+'1004 SDDE Ver.'!N165</f>
        <v>0</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+'1004 SDDE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+'1004 SDDE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+'1004 SDDE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+'1004 SDDE Ver.'!N255</f>
        <v>0</v>
      </c>
    </row>
    <row r="45" spans="1:15" ht="15.75" thickBot="1" x14ac:dyDescent="0.3">
      <c r="A45" s="1441"/>
      <c r="B45" s="1452"/>
      <c r="C45" s="1455"/>
      <c r="D45" s="1458"/>
      <c r="E45" s="1442"/>
      <c r="F45" s="1445"/>
      <c r="G45" s="1505"/>
      <c r="H45" s="1508"/>
      <c r="I45" s="1501"/>
      <c r="J45" s="1502"/>
      <c r="K45" s="97" t="s">
        <v>800</v>
      </c>
      <c r="L45" s="98">
        <f>+O45/M45</f>
        <v>0.3000000000000001</v>
      </c>
      <c r="M45" s="99">
        <f>SUM(M38:M44)</f>
        <v>0.99999999999999989</v>
      </c>
      <c r="N45" s="100">
        <f>SUM(N38:N41)</f>
        <v>0.11000000000000001</v>
      </c>
      <c r="O45" s="174">
        <f>+O38+O39+O40+O41+O42+O43+O44</f>
        <v>0.30000000000000004</v>
      </c>
    </row>
    <row r="46" spans="1:15" ht="15" customHeight="1" x14ac:dyDescent="0.25">
      <c r="A46" s="1441"/>
      <c r="B46" s="1452"/>
      <c r="C46" s="1455"/>
      <c r="D46" s="1458"/>
      <c r="E46" s="1440" t="s">
        <v>874</v>
      </c>
      <c r="F46" s="1443" t="s">
        <v>875</v>
      </c>
      <c r="G46" s="1503">
        <v>0.1</v>
      </c>
      <c r="H46" s="1522">
        <f>SUM(M46:M52)/2</f>
        <v>0.5</v>
      </c>
      <c r="I46" s="1509">
        <f>SUM(O46+O47+O48+O49+O50+O51+O52)/2</f>
        <v>0</v>
      </c>
      <c r="J46" s="1509">
        <f>+I46/H46</f>
        <v>0</v>
      </c>
      <c r="K46" s="28" t="s">
        <v>876</v>
      </c>
      <c r="L46" s="28" t="s">
        <v>804</v>
      </c>
      <c r="M46" s="179">
        <v>0.1</v>
      </c>
      <c r="N46" s="176">
        <f>+(M46/H46)*G$46*C$17</f>
        <v>1.1000000000000003E-2</v>
      </c>
      <c r="O46" s="177">
        <f>+'1004 SDDE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+'1004 SDDE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+'1004 SDDE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+'1004 SDDE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+'1004 SDDE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+'1004 SDDE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+'1004 SDDE Ver.'!N184</f>
        <v>0</v>
      </c>
    </row>
    <row r="53" spans="1:15" ht="15.75" thickBot="1" x14ac:dyDescent="0.3">
      <c r="A53" s="1441"/>
      <c r="B53" s="1452"/>
      <c r="C53" s="1455"/>
      <c r="D53" s="1458"/>
      <c r="E53" s="1442"/>
      <c r="F53" s="1445"/>
      <c r="G53" s="1505"/>
      <c r="H53" s="1524"/>
      <c r="I53" s="1511"/>
      <c r="J53" s="1511"/>
      <c r="K53" s="97" t="s">
        <v>800</v>
      </c>
      <c r="L53" s="98">
        <f>+O53/M53</f>
        <v>0</v>
      </c>
      <c r="M53" s="99">
        <f>SUM(M46:M52)</f>
        <v>1</v>
      </c>
      <c r="N53" s="100">
        <f>SUM(N46:N52)/2</f>
        <v>5.5000000000000007E-2</v>
      </c>
      <c r="O53" s="174">
        <f>+O46+O47+O48+O49+O50+O51+O52</f>
        <v>0</v>
      </c>
    </row>
    <row r="54" spans="1:15" ht="15" customHeight="1" x14ac:dyDescent="0.25">
      <c r="A54" s="1441"/>
      <c r="B54" s="1452"/>
      <c r="C54" s="1455"/>
      <c r="D54" s="1458"/>
      <c r="E54" s="1440" t="s">
        <v>889</v>
      </c>
      <c r="F54" s="1443" t="s">
        <v>890</v>
      </c>
      <c r="G54" s="1503">
        <v>0.1</v>
      </c>
      <c r="H54" s="1516">
        <f>SUM(M54:M61)</f>
        <v>1</v>
      </c>
      <c r="I54" s="1528">
        <f>+O62</f>
        <v>0.625</v>
      </c>
      <c r="J54" s="1519">
        <f>+I54/H54</f>
        <v>0.625</v>
      </c>
      <c r="K54" s="28" t="s">
        <v>891</v>
      </c>
      <c r="L54" s="28" t="s">
        <v>581</v>
      </c>
      <c r="M54" s="180">
        <v>0.125</v>
      </c>
      <c r="N54" s="176">
        <f>+M54*G$54*C$17</f>
        <v>6.8750000000000009E-3</v>
      </c>
      <c r="O54" s="177">
        <f>+'1004 SDDE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+'1004 SDDE Ver.'!N187</f>
        <v>0</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+'1004 SDDE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+'1004 SDDE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+'1004 SDDE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+'1004 SDDE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+'1004 SDDE Ver.'!N192</f>
        <v>0</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+'1004 SDDE Ver.'!N193</f>
        <v>0</v>
      </c>
    </row>
    <row r="62" spans="1:15" ht="15.75" thickBot="1" x14ac:dyDescent="0.3">
      <c r="A62" s="1450"/>
      <c r="B62" s="1453"/>
      <c r="C62" s="1456"/>
      <c r="D62" s="1459"/>
      <c r="E62" s="1450"/>
      <c r="F62" s="1477"/>
      <c r="G62" s="1525"/>
      <c r="H62" s="1527"/>
      <c r="I62" s="1530"/>
      <c r="J62" s="1521"/>
      <c r="K62" s="97" t="s">
        <v>800</v>
      </c>
      <c r="L62" s="98">
        <f>+O62/M62</f>
        <v>0.625</v>
      </c>
      <c r="M62" s="99">
        <f>SUM(M54:M61)</f>
        <v>1</v>
      </c>
      <c r="N62" s="100">
        <f>SUM(N54:N61)</f>
        <v>5.5E-2</v>
      </c>
      <c r="O62" s="174">
        <f>+O54+O55+O56+O57+O58+O59+O60+O61</f>
        <v>0.625</v>
      </c>
    </row>
    <row r="63" spans="1:15" ht="15" customHeight="1" x14ac:dyDescent="0.25">
      <c r="A63" s="1440">
        <v>3</v>
      </c>
      <c r="B63" s="1484" t="s">
        <v>899</v>
      </c>
      <c r="C63" s="1486">
        <v>0.1</v>
      </c>
      <c r="D63" s="1488">
        <f>+(J63*G63)+(J82*G82)+(J83*G83)+(J84*G84)</f>
        <v>0.30320888888888886</v>
      </c>
      <c r="E63" s="1492" t="s">
        <v>133</v>
      </c>
      <c r="F63" s="1443" t="s">
        <v>900</v>
      </c>
      <c r="G63" s="1503">
        <v>0.3</v>
      </c>
      <c r="H63" s="1516">
        <f>+M81</f>
        <v>1</v>
      </c>
      <c r="I63" s="1528">
        <f>+O81</f>
        <v>0.21440000000000001</v>
      </c>
      <c r="J63" s="1519">
        <f>+I63/H63</f>
        <v>0.21440000000000001</v>
      </c>
      <c r="K63" s="28" t="s">
        <v>136</v>
      </c>
      <c r="L63" s="28" t="s">
        <v>804</v>
      </c>
      <c r="M63" s="179">
        <v>0.1</v>
      </c>
      <c r="N63" s="176">
        <f>+M63*G$63*C$63</f>
        <v>3.0000000000000001E-3</v>
      </c>
      <c r="O63" s="177">
        <f>+'1004 SDDE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+'1004 SDDE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+'1004 SDDE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+'1004 SDDE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+'1004 SDDE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+'1004 SDDE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+'1004 SDDE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+'1004 SDDE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+'1004 SDDE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+'1004 SDDE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+'1004 SDDE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+'1004 SDDE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+'1004 SDDE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+'1004 SDDE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+'1004 SDDE Ver.'!N211</f>
        <v>0</v>
      </c>
    </row>
    <row r="78" spans="1:15" ht="15"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+'1004 SDDE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+'1004 SDDE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+'1004 SDDE Ver.'!N223</f>
        <v>0</v>
      </c>
    </row>
    <row r="81" spans="1:15" ht="15.75" thickBot="1" x14ac:dyDescent="0.3">
      <c r="A81" s="1441"/>
      <c r="B81" s="1452"/>
      <c r="C81" s="1455"/>
      <c r="D81" s="1490"/>
      <c r="E81" s="1494"/>
      <c r="F81" s="1445"/>
      <c r="G81" s="1505"/>
      <c r="H81" s="1518"/>
      <c r="I81" s="1533"/>
      <c r="J81" s="1531"/>
      <c r="K81" s="97" t="s">
        <v>800</v>
      </c>
      <c r="L81" s="98">
        <f>+O81/M81</f>
        <v>0.21440000000000001</v>
      </c>
      <c r="M81" s="99">
        <f>SUM(M63:M80)</f>
        <v>1</v>
      </c>
      <c r="N81" s="100">
        <f>SUM(N63:N80)</f>
        <v>0.03</v>
      </c>
      <c r="O81" s="174">
        <f>SUM(O63+O64+O65+O66+O67+O68+O69+O70+O71+O72+O73+O74+O75+O76+O77+O78+O79+O80)</f>
        <v>0.21440000000000001</v>
      </c>
    </row>
    <row r="82" spans="1:15" ht="27.75" customHeight="1" thickBot="1" x14ac:dyDescent="0.3">
      <c r="A82" s="1441"/>
      <c r="B82" s="1452"/>
      <c r="C82" s="1455"/>
      <c r="D82" s="1490"/>
      <c r="E82" s="184" t="s">
        <v>933</v>
      </c>
      <c r="F82" s="185" t="s">
        <v>934</v>
      </c>
      <c r="G82" s="186">
        <v>0.4</v>
      </c>
      <c r="H82" s="186">
        <f>SUM(M42:M44)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27.75" customHeight="1" thickBot="1" x14ac:dyDescent="0.3">
      <c r="A83" s="1441"/>
      <c r="B83" s="1452"/>
      <c r="C83" s="1455"/>
      <c r="D83" s="1490"/>
      <c r="E83" s="184" t="s">
        <v>935</v>
      </c>
      <c r="F83" s="185" t="s">
        <v>847</v>
      </c>
      <c r="G83" s="186">
        <v>0.15</v>
      </c>
      <c r="H83" s="186">
        <f>SUM(M34:M36)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27.75" customHeight="1" thickBot="1" x14ac:dyDescent="0.3">
      <c r="A84" s="1442"/>
      <c r="B84" s="1485"/>
      <c r="C84" s="1487"/>
      <c r="D84" s="1491"/>
      <c r="E84" s="184" t="s">
        <v>936</v>
      </c>
      <c r="F84" s="185" t="s">
        <v>542</v>
      </c>
      <c r="G84" s="186">
        <v>0.15</v>
      </c>
      <c r="H84" s="186">
        <f>+M84</f>
        <v>0.5</v>
      </c>
      <c r="I84" s="187">
        <f>+O84</f>
        <v>0</v>
      </c>
      <c r="J84" s="188">
        <f>+I84/H84</f>
        <v>0</v>
      </c>
      <c r="K84" s="97" t="s">
        <v>800</v>
      </c>
      <c r="L84" s="98">
        <f>+O84/M84</f>
        <v>0</v>
      </c>
      <c r="M84" s="99">
        <f>100%/2</f>
        <v>0.5</v>
      </c>
      <c r="N84" s="190">
        <f>SUM(M46:M52)*G84*C63</f>
        <v>1.4999999999999999E-2</v>
      </c>
      <c r="O84" s="174">
        <f>+O53/2</f>
        <v>0</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+'1004 SDDE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+'1004 SDDE Ver.'!N257</f>
        <v>0.1</v>
      </c>
    </row>
    <row r="87" spans="1:15" x14ac:dyDescent="0.25">
      <c r="A87" s="1441"/>
      <c r="B87" s="1452"/>
      <c r="C87" s="1497"/>
      <c r="D87" s="1490"/>
      <c r="E87" s="1441"/>
      <c r="F87" s="1444"/>
      <c r="G87" s="1504"/>
      <c r="H87" s="1504"/>
      <c r="I87" s="1529"/>
      <c r="J87" s="1520"/>
      <c r="K87" s="101" t="s">
        <v>943</v>
      </c>
      <c r="L87" s="101" t="s">
        <v>944</v>
      </c>
      <c r="M87" s="164">
        <v>0.2</v>
      </c>
      <c r="N87" s="171">
        <f>+M87*C85</f>
        <v>1.0000000000000002E-2</v>
      </c>
      <c r="O87" s="177">
        <f>+'1004 SDDE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SUM(N85:N87)</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+'1004 SDDE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+'1004 SDDE Ver.'!N264</f>
        <v>0.3</v>
      </c>
    </row>
    <row r="91" spans="1:15" x14ac:dyDescent="0.25">
      <c r="C91" s="199">
        <v>2022</v>
      </c>
      <c r="D91" s="200">
        <f>+(C2*D2)+(C17*D17)+(C63*D63)+(C85*D85)</f>
        <v>0.56115213888888893</v>
      </c>
      <c r="M91" s="201"/>
      <c r="N91" s="200">
        <f>+N6+N11+N16+N20+N26+N30+N37+N45+N53+N62+N81+N82+N83+N84+N88+N89+N90</f>
        <v>1.0000000000000002</v>
      </c>
      <c r="O91" s="201"/>
    </row>
  </sheetData>
  <mergeCells count="88">
    <mergeCell ref="C85:C90"/>
    <mergeCell ref="D85:D90"/>
    <mergeCell ref="I63:I81"/>
    <mergeCell ref="J63:J81"/>
    <mergeCell ref="A2:A16"/>
    <mergeCell ref="B2:B16"/>
    <mergeCell ref="G85:G88"/>
    <mergeCell ref="H85:H88"/>
    <mergeCell ref="I85:I88"/>
    <mergeCell ref="F85:F88"/>
    <mergeCell ref="A63:A84"/>
    <mergeCell ref="B63:B84"/>
    <mergeCell ref="C63:C84"/>
    <mergeCell ref="D63:D84"/>
    <mergeCell ref="E63:E81"/>
    <mergeCell ref="F63:F81"/>
    <mergeCell ref="A85:A90"/>
    <mergeCell ref="B85:B90"/>
    <mergeCell ref="E85:E88"/>
    <mergeCell ref="J54:J62"/>
    <mergeCell ref="E46:E53"/>
    <mergeCell ref="F46:F53"/>
    <mergeCell ref="G46:G53"/>
    <mergeCell ref="H46:H53"/>
    <mergeCell ref="I46:I53"/>
    <mergeCell ref="J46:J53"/>
    <mergeCell ref="E54:E62"/>
    <mergeCell ref="F54:F62"/>
    <mergeCell ref="G54:G62"/>
    <mergeCell ref="H54:H62"/>
    <mergeCell ref="I54:I62"/>
    <mergeCell ref="J85:J88"/>
    <mergeCell ref="G63:G81"/>
    <mergeCell ref="H63:H81"/>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E21:E26"/>
    <mergeCell ref="F21:F26"/>
    <mergeCell ref="G21:G26"/>
    <mergeCell ref="H21:H26"/>
    <mergeCell ref="I21:I26"/>
    <mergeCell ref="G12:G16"/>
    <mergeCell ref="H12:H16"/>
    <mergeCell ref="I12:I16"/>
    <mergeCell ref="J12:J16"/>
    <mergeCell ref="A17:A62"/>
    <mergeCell ref="B17:B62"/>
    <mergeCell ref="C17:C62"/>
    <mergeCell ref="D17:D62"/>
    <mergeCell ref="E17:E20"/>
    <mergeCell ref="F17:F20"/>
    <mergeCell ref="C2:C16"/>
    <mergeCell ref="D2:D16"/>
    <mergeCell ref="E12:E16"/>
    <mergeCell ref="F12:F16"/>
    <mergeCell ref="G2:G6"/>
    <mergeCell ref="H2:H6"/>
    <mergeCell ref="I2:I6"/>
    <mergeCell ref="J2:J6"/>
    <mergeCell ref="E7:E11"/>
    <mergeCell ref="F7:F11"/>
    <mergeCell ref="G7:G11"/>
    <mergeCell ref="H7:H11"/>
    <mergeCell ref="I7:I11"/>
    <mergeCell ref="J7:J11"/>
    <mergeCell ref="E2:E6"/>
    <mergeCell ref="F2:F6"/>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tabColor theme="0"/>
  </sheetPr>
  <dimension ref="A1:P276"/>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0.28515625" style="3" customWidth="1"/>
    <col min="5" max="5" width="8" style="11" customWidth="1"/>
    <col min="6" max="6" width="47.42578125" style="4" customWidth="1"/>
    <col min="7" max="7" width="6" style="1" customWidth="1"/>
    <col min="8" max="8" width="7" style="2" customWidth="1"/>
    <col min="9" max="9" width="8" style="11" customWidth="1"/>
    <col min="10" max="10" width="9.5703125" style="2" customWidth="1"/>
    <col min="11" max="11" width="9.42578125" style="10" customWidth="1"/>
    <col min="12" max="12" width="10" style="3" customWidth="1"/>
    <col min="13" max="13" width="12.85546875" style="11" customWidth="1"/>
    <col min="14" max="14" width="18.85546875" style="11" customWidth="1"/>
    <col min="15" max="15" width="51.7109375" style="7" customWidth="1"/>
    <col min="16" max="16380" width="11.42578125" style="6"/>
    <col min="16381"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4619</v>
      </c>
      <c r="G2" s="1544"/>
      <c r="H2" s="1544"/>
      <c r="I2" s="1544"/>
      <c r="J2" s="1544"/>
      <c r="K2" s="1544"/>
      <c r="L2" s="1543"/>
      <c r="M2" s="1543"/>
      <c r="N2" s="1543"/>
      <c r="O2" s="1543"/>
    </row>
    <row r="3" spans="1:15" s="24" customFormat="1" ht="18.75" customHeight="1" x14ac:dyDescent="0.25">
      <c r="A3" s="1541" t="s">
        <v>101</v>
      </c>
      <c r="B3" s="1541"/>
      <c r="C3" s="1541"/>
      <c r="D3" s="1541"/>
      <c r="E3" s="1541"/>
      <c r="F3" s="1544">
        <v>1045</v>
      </c>
      <c r="G3" s="1544"/>
      <c r="H3" s="1544"/>
      <c r="I3" s="1544"/>
      <c r="J3" s="1544"/>
      <c r="K3" s="1544"/>
      <c r="L3" s="1543"/>
      <c r="M3" s="1543"/>
      <c r="N3" s="1543"/>
      <c r="O3" s="1543"/>
    </row>
    <row r="4" spans="1:15" s="24" customFormat="1" ht="18.75" customHeight="1" x14ac:dyDescent="0.25">
      <c r="A4" s="1541" t="s">
        <v>102</v>
      </c>
      <c r="B4" s="1541"/>
      <c r="C4" s="1541"/>
      <c r="D4" s="1541"/>
      <c r="E4" s="1541"/>
      <c r="F4" s="1544" t="s">
        <v>4620</v>
      </c>
      <c r="G4" s="1544"/>
      <c r="H4" s="1544"/>
      <c r="I4" s="1544"/>
      <c r="J4" s="1544"/>
      <c r="K4" s="1544"/>
      <c r="L4" s="1543"/>
      <c r="M4" s="1543"/>
      <c r="N4" s="1543"/>
      <c r="O4" s="1543"/>
    </row>
    <row r="5" spans="1:15" s="24" customFormat="1" ht="18.75" customHeight="1" x14ac:dyDescent="0.25">
      <c r="A5" s="1541" t="s">
        <v>103</v>
      </c>
      <c r="B5" s="1541"/>
      <c r="C5" s="1541"/>
      <c r="D5" s="1541"/>
      <c r="E5" s="1541"/>
      <c r="F5" s="1544" t="s">
        <v>953</v>
      </c>
      <c r="G5" s="1544"/>
      <c r="H5" s="1544"/>
      <c r="I5" s="1544"/>
      <c r="J5" s="1544"/>
      <c r="K5" s="1544"/>
      <c r="L5" s="1543"/>
      <c r="M5" s="1543"/>
      <c r="N5" s="1543"/>
      <c r="O5" s="1543"/>
    </row>
    <row r="6" spans="1:15" s="8" customFormat="1" ht="63.7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267.75" x14ac:dyDescent="0.25">
      <c r="A7" s="82">
        <v>1</v>
      </c>
      <c r="B7" s="133" t="s">
        <v>120</v>
      </c>
      <c r="C7" s="133" t="s">
        <v>121</v>
      </c>
      <c r="D7" s="133" t="s">
        <v>122</v>
      </c>
      <c r="E7" s="122">
        <v>1</v>
      </c>
      <c r="F7" s="125" t="s">
        <v>123</v>
      </c>
      <c r="G7" s="1404">
        <v>1</v>
      </c>
      <c r="H7" s="1406">
        <v>0.4</v>
      </c>
      <c r="I7" s="133" t="s">
        <v>124</v>
      </c>
      <c r="J7" s="222" t="s">
        <v>125</v>
      </c>
      <c r="K7" s="132" t="s">
        <v>129</v>
      </c>
      <c r="L7" s="223" t="s">
        <v>125</v>
      </c>
      <c r="M7" s="133" t="s">
        <v>129</v>
      </c>
      <c r="N7" s="1537">
        <v>0.4</v>
      </c>
      <c r="O7" s="225" t="s">
        <v>4621</v>
      </c>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133" t="s">
        <v>129</v>
      </c>
      <c r="N8" s="1538"/>
      <c r="O8" s="225" t="s">
        <v>4622</v>
      </c>
    </row>
    <row r="9" spans="1:15" s="4" customFormat="1" ht="76.5" x14ac:dyDescent="0.25">
      <c r="A9" s="82">
        <v>3</v>
      </c>
      <c r="B9" s="133" t="s">
        <v>120</v>
      </c>
      <c r="C9" s="133" t="s">
        <v>121</v>
      </c>
      <c r="D9" s="133" t="s">
        <v>122</v>
      </c>
      <c r="E9" s="122">
        <v>3</v>
      </c>
      <c r="F9" s="125" t="s">
        <v>131</v>
      </c>
      <c r="G9" s="1422">
        <v>2</v>
      </c>
      <c r="H9" s="138" t="s">
        <v>125</v>
      </c>
      <c r="I9" s="133" t="s">
        <v>124</v>
      </c>
      <c r="J9" s="222" t="s">
        <v>125</v>
      </c>
      <c r="K9" s="132" t="s">
        <v>129</v>
      </c>
      <c r="L9" s="223" t="s">
        <v>125</v>
      </c>
      <c r="M9" s="137" t="s">
        <v>126</v>
      </c>
      <c r="N9" s="85">
        <v>0</v>
      </c>
      <c r="O9" s="225" t="s">
        <v>4623</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535">
        <v>0.4</v>
      </c>
      <c r="O11" s="225" t="s">
        <v>4623</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129</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129</v>
      </c>
      <c r="L13" s="223" t="s">
        <v>125</v>
      </c>
      <c r="M13" s="137" t="s">
        <v>129</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129</v>
      </c>
      <c r="L14" s="223" t="s">
        <v>125</v>
      </c>
      <c r="M14" s="137" t="s">
        <v>129</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7" t="s">
        <v>129</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129</v>
      </c>
      <c r="L16" s="223" t="s">
        <v>125</v>
      </c>
      <c r="M16" s="137" t="s">
        <v>129</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590"/>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137" t="s">
        <v>129</v>
      </c>
      <c r="N18" s="601">
        <v>0</v>
      </c>
      <c r="O18" s="225" t="s">
        <v>4624</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137" t="s">
        <v>126</v>
      </c>
      <c r="N19" s="601">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2</v>
      </c>
      <c r="L20" s="223" t="s">
        <v>125</v>
      </c>
      <c r="M20" s="269">
        <v>4</v>
      </c>
      <c r="N20" s="226">
        <v>0.15</v>
      </c>
      <c r="O20" s="597" t="s">
        <v>4625</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129</v>
      </c>
      <c r="L21" s="204" t="s">
        <v>129</v>
      </c>
      <c r="M21" s="137" t="s">
        <v>129</v>
      </c>
      <c r="N21" s="226">
        <v>0.1</v>
      </c>
      <c r="O21" s="225" t="s">
        <v>4626</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4627</v>
      </c>
      <c r="L22" s="223" t="s">
        <v>125</v>
      </c>
      <c r="M22" s="48" t="s">
        <v>4627</v>
      </c>
      <c r="N22" s="85">
        <v>0</v>
      </c>
      <c r="O22" s="225"/>
    </row>
    <row r="23" spans="1:15" s="4" customFormat="1" ht="51" x14ac:dyDescent="0.25">
      <c r="A23" s="82">
        <v>17</v>
      </c>
      <c r="B23" s="133" t="s">
        <v>120</v>
      </c>
      <c r="C23" s="133" t="s">
        <v>161</v>
      </c>
      <c r="D23" s="133" t="s">
        <v>149</v>
      </c>
      <c r="E23" s="122" t="s">
        <v>169</v>
      </c>
      <c r="F23" s="125" t="s">
        <v>170</v>
      </c>
      <c r="G23" s="140" t="s">
        <v>125</v>
      </c>
      <c r="H23" s="138" t="s">
        <v>125</v>
      </c>
      <c r="I23" s="133" t="s">
        <v>124</v>
      </c>
      <c r="J23" s="222" t="s">
        <v>125</v>
      </c>
      <c r="K23" s="132" t="s">
        <v>129</v>
      </c>
      <c r="L23" s="223" t="s">
        <v>125</v>
      </c>
      <c r="M23" s="137" t="s">
        <v>129</v>
      </c>
      <c r="N23" s="85">
        <v>0</v>
      </c>
      <c r="O23" s="225" t="s">
        <v>4628</v>
      </c>
    </row>
    <row r="24" spans="1:15" s="4" customFormat="1" ht="51"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137" t="s">
        <v>129</v>
      </c>
      <c r="N24" s="85">
        <v>0</v>
      </c>
      <c r="O24" s="225"/>
    </row>
    <row r="25" spans="1:15" s="4" customFormat="1" ht="51" x14ac:dyDescent="0.25">
      <c r="A25" s="82">
        <v>19</v>
      </c>
      <c r="B25" s="133" t="s">
        <v>120</v>
      </c>
      <c r="C25" s="133" t="s">
        <v>161</v>
      </c>
      <c r="D25" s="133" t="s">
        <v>149</v>
      </c>
      <c r="E25" s="122" t="s">
        <v>175</v>
      </c>
      <c r="F25" s="125" t="s">
        <v>176</v>
      </c>
      <c r="G25" s="140" t="s">
        <v>125</v>
      </c>
      <c r="H25" s="138" t="s">
        <v>125</v>
      </c>
      <c r="I25" s="133" t="s">
        <v>177</v>
      </c>
      <c r="J25" s="228" t="s">
        <v>125</v>
      </c>
      <c r="K25" s="132" t="s">
        <v>129</v>
      </c>
      <c r="L25" s="223" t="s">
        <v>125</v>
      </c>
      <c r="M25" s="137" t="s">
        <v>129</v>
      </c>
      <c r="N25" s="229">
        <v>0</v>
      </c>
      <c r="O25" s="230" t="s">
        <v>562</v>
      </c>
    </row>
    <row r="26" spans="1:15" s="4" customFormat="1" ht="51" x14ac:dyDescent="0.25">
      <c r="A26" s="82">
        <v>20</v>
      </c>
      <c r="B26" s="133" t="s">
        <v>120</v>
      </c>
      <c r="C26" s="133" t="s">
        <v>161</v>
      </c>
      <c r="D26" s="133" t="s">
        <v>149</v>
      </c>
      <c r="E26" s="122" t="s">
        <v>179</v>
      </c>
      <c r="F26" s="125" t="s">
        <v>180</v>
      </c>
      <c r="G26" s="140" t="s">
        <v>125</v>
      </c>
      <c r="H26" s="138" t="s">
        <v>125</v>
      </c>
      <c r="I26" s="133" t="s">
        <v>177</v>
      </c>
      <c r="J26" s="222" t="s">
        <v>125</v>
      </c>
      <c r="K26" s="132" t="s">
        <v>129</v>
      </c>
      <c r="L26" s="223" t="s">
        <v>125</v>
      </c>
      <c r="M26" s="137" t="s">
        <v>129</v>
      </c>
      <c r="N26" s="85">
        <v>0</v>
      </c>
      <c r="O26" s="225"/>
    </row>
    <row r="27" spans="1:15" s="4" customFormat="1" ht="51" x14ac:dyDescent="0.25">
      <c r="A27" s="82">
        <v>21</v>
      </c>
      <c r="B27" s="133" t="s">
        <v>120</v>
      </c>
      <c r="C27" s="133" t="s">
        <v>161</v>
      </c>
      <c r="D27" s="133" t="s">
        <v>149</v>
      </c>
      <c r="E27" s="122" t="s">
        <v>182</v>
      </c>
      <c r="F27" s="125" t="s">
        <v>183</v>
      </c>
      <c r="G27" s="140" t="s">
        <v>125</v>
      </c>
      <c r="H27" s="138" t="s">
        <v>125</v>
      </c>
      <c r="I27" s="133" t="s">
        <v>177</v>
      </c>
      <c r="J27" s="222" t="s">
        <v>125</v>
      </c>
      <c r="K27" s="132" t="s">
        <v>129</v>
      </c>
      <c r="L27" s="223" t="s">
        <v>125</v>
      </c>
      <c r="M27" s="137" t="s">
        <v>129</v>
      </c>
      <c r="N27" s="85">
        <v>0</v>
      </c>
      <c r="O27" s="225"/>
    </row>
    <row r="28" spans="1:15" s="4" customFormat="1" ht="51" x14ac:dyDescent="0.25">
      <c r="A28" s="82">
        <v>22</v>
      </c>
      <c r="B28" s="133" t="s">
        <v>120</v>
      </c>
      <c r="C28" s="133" t="s">
        <v>161</v>
      </c>
      <c r="D28" s="133" t="s">
        <v>149</v>
      </c>
      <c r="E28" s="122" t="s">
        <v>185</v>
      </c>
      <c r="F28" s="125" t="s">
        <v>186</v>
      </c>
      <c r="G28" s="140" t="s">
        <v>125</v>
      </c>
      <c r="H28" s="138" t="s">
        <v>125</v>
      </c>
      <c r="I28" s="133" t="s">
        <v>177</v>
      </c>
      <c r="J28" s="222" t="s">
        <v>125</v>
      </c>
      <c r="K28" s="132" t="s">
        <v>129</v>
      </c>
      <c r="L28" s="223" t="s">
        <v>125</v>
      </c>
      <c r="M28" s="137" t="s">
        <v>129</v>
      </c>
      <c r="N28" s="85">
        <v>0</v>
      </c>
      <c r="O28" s="225"/>
    </row>
    <row r="29" spans="1:15" s="4" customFormat="1" ht="51"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137" t="s">
        <v>126</v>
      </c>
      <c r="N29" s="85">
        <v>0</v>
      </c>
      <c r="O29" s="225"/>
    </row>
    <row r="30" spans="1:15" s="4" customFormat="1" ht="51" x14ac:dyDescent="0.25">
      <c r="A30" s="82">
        <v>24</v>
      </c>
      <c r="B30" s="133" t="s">
        <v>120</v>
      </c>
      <c r="C30" s="133" t="s">
        <v>161</v>
      </c>
      <c r="D30" s="133" t="s">
        <v>149</v>
      </c>
      <c r="E30" s="122" t="s">
        <v>190</v>
      </c>
      <c r="F30" s="125" t="s">
        <v>191</v>
      </c>
      <c r="G30" s="140" t="s">
        <v>125</v>
      </c>
      <c r="H30" s="138" t="s">
        <v>125</v>
      </c>
      <c r="I30" s="133" t="s">
        <v>177</v>
      </c>
      <c r="J30" s="222" t="s">
        <v>125</v>
      </c>
      <c r="K30" s="132" t="s">
        <v>126</v>
      </c>
      <c r="L30" s="223" t="s">
        <v>125</v>
      </c>
      <c r="M30" s="137" t="s">
        <v>126</v>
      </c>
      <c r="N30" s="85">
        <v>0</v>
      </c>
      <c r="O30" s="225"/>
    </row>
    <row r="31" spans="1:15" s="4" customFormat="1" ht="51"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137" t="s">
        <v>126</v>
      </c>
      <c r="N31" s="85">
        <v>0</v>
      </c>
      <c r="O31" s="225"/>
    </row>
    <row r="32" spans="1:15" s="4" customFormat="1" ht="51" x14ac:dyDescent="0.25">
      <c r="A32" s="82">
        <v>26</v>
      </c>
      <c r="B32" s="133" t="s">
        <v>120</v>
      </c>
      <c r="C32" s="133" t="s">
        <v>161</v>
      </c>
      <c r="D32" s="133" t="s">
        <v>149</v>
      </c>
      <c r="E32" s="122" t="s">
        <v>195</v>
      </c>
      <c r="F32" s="125" t="s">
        <v>196</v>
      </c>
      <c r="G32" s="140" t="s">
        <v>125</v>
      </c>
      <c r="H32" s="138" t="s">
        <v>125</v>
      </c>
      <c r="I32" s="133" t="s">
        <v>177</v>
      </c>
      <c r="J32" s="222" t="s">
        <v>125</v>
      </c>
      <c r="K32" s="132" t="s">
        <v>129</v>
      </c>
      <c r="L32" s="223" t="s">
        <v>125</v>
      </c>
      <c r="M32" s="137" t="s">
        <v>129</v>
      </c>
      <c r="N32" s="85">
        <v>0</v>
      </c>
      <c r="O32" s="225"/>
    </row>
    <row r="33" spans="1:15" s="4" customFormat="1" ht="51" x14ac:dyDescent="0.25">
      <c r="A33" s="82">
        <v>27</v>
      </c>
      <c r="B33" s="133" t="s">
        <v>120</v>
      </c>
      <c r="C33" s="133" t="s">
        <v>161</v>
      </c>
      <c r="D33" s="133" t="s">
        <v>149</v>
      </c>
      <c r="E33" s="122" t="s">
        <v>198</v>
      </c>
      <c r="F33" s="125" t="s">
        <v>199</v>
      </c>
      <c r="G33" s="140" t="s">
        <v>125</v>
      </c>
      <c r="H33" s="138" t="s">
        <v>125</v>
      </c>
      <c r="I33" s="133" t="s">
        <v>177</v>
      </c>
      <c r="J33" s="222" t="s">
        <v>125</v>
      </c>
      <c r="K33" s="132" t="s">
        <v>129</v>
      </c>
      <c r="L33" s="223" t="s">
        <v>125</v>
      </c>
      <c r="M33" s="137" t="s">
        <v>129</v>
      </c>
      <c r="N33" s="85">
        <v>0</v>
      </c>
      <c r="O33" s="225"/>
    </row>
    <row r="34" spans="1:15" s="4" customFormat="1" ht="51" x14ac:dyDescent="0.25">
      <c r="A34" s="82">
        <v>28</v>
      </c>
      <c r="B34" s="133" t="s">
        <v>120</v>
      </c>
      <c r="C34" s="133" t="s">
        <v>161</v>
      </c>
      <c r="D34" s="133" t="s">
        <v>149</v>
      </c>
      <c r="E34" s="122" t="s">
        <v>200</v>
      </c>
      <c r="F34" s="125" t="s">
        <v>201</v>
      </c>
      <c r="G34" s="140" t="s">
        <v>125</v>
      </c>
      <c r="H34" s="138" t="s">
        <v>125</v>
      </c>
      <c r="I34" s="133" t="s">
        <v>166</v>
      </c>
      <c r="J34" s="222" t="s">
        <v>125</v>
      </c>
      <c r="K34" s="48" t="s">
        <v>1156</v>
      </c>
      <c r="L34" s="223" t="s">
        <v>125</v>
      </c>
      <c r="M34" s="48" t="s">
        <v>1156</v>
      </c>
      <c r="N34" s="85">
        <v>0</v>
      </c>
      <c r="O34" s="225"/>
    </row>
    <row r="35" spans="1:15" s="4" customFormat="1" ht="51"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137" t="s">
        <v>129</v>
      </c>
      <c r="N35" s="85">
        <v>0</v>
      </c>
      <c r="O35" s="307"/>
    </row>
    <row r="36" spans="1:15" s="4" customFormat="1" ht="255" x14ac:dyDescent="0.25">
      <c r="A36" s="82">
        <v>30</v>
      </c>
      <c r="B36" s="133" t="s">
        <v>120</v>
      </c>
      <c r="C36" s="133" t="s">
        <v>161</v>
      </c>
      <c r="D36" s="133" t="s">
        <v>149</v>
      </c>
      <c r="E36" s="122">
        <v>8</v>
      </c>
      <c r="F36" s="125" t="s">
        <v>207</v>
      </c>
      <c r="G36" s="140">
        <v>6</v>
      </c>
      <c r="H36" s="139">
        <v>0.2</v>
      </c>
      <c r="I36" s="133" t="s">
        <v>177</v>
      </c>
      <c r="J36" s="222">
        <v>2</v>
      </c>
      <c r="K36" s="132" t="s">
        <v>129</v>
      </c>
      <c r="L36" s="204" t="s">
        <v>129</v>
      </c>
      <c r="M36" s="137" t="s">
        <v>129</v>
      </c>
      <c r="N36" s="226">
        <v>0.2</v>
      </c>
      <c r="O36" s="225" t="s">
        <v>4629</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132" t="s">
        <v>129</v>
      </c>
      <c r="L37" s="204" t="s">
        <v>129</v>
      </c>
      <c r="M37" s="137" t="s">
        <v>129</v>
      </c>
      <c r="N37" s="232">
        <v>0</v>
      </c>
      <c r="O37" s="225" t="s">
        <v>4630</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204" t="s">
        <v>135</v>
      </c>
      <c r="M38" s="137" t="s">
        <v>135</v>
      </c>
      <c r="N38" s="226">
        <v>0.4</v>
      </c>
      <c r="O38" s="225"/>
    </row>
    <row r="39" spans="1:15" s="4" customFormat="1" ht="51" x14ac:dyDescent="0.25">
      <c r="A39" s="82">
        <v>33</v>
      </c>
      <c r="B39" s="133" t="s">
        <v>120</v>
      </c>
      <c r="C39" s="133" t="s">
        <v>161</v>
      </c>
      <c r="D39" s="133" t="s">
        <v>149</v>
      </c>
      <c r="E39" s="122" t="s">
        <v>212</v>
      </c>
      <c r="F39" s="125" t="s">
        <v>213</v>
      </c>
      <c r="G39" s="1422">
        <v>7</v>
      </c>
      <c r="H39" s="138" t="s">
        <v>125</v>
      </c>
      <c r="I39" s="133" t="s">
        <v>177</v>
      </c>
      <c r="J39" s="222" t="s">
        <v>142</v>
      </c>
      <c r="K39" s="132" t="s">
        <v>129</v>
      </c>
      <c r="L39" s="204" t="s">
        <v>129</v>
      </c>
      <c r="M39" s="137" t="s">
        <v>129</v>
      </c>
      <c r="N39" s="85">
        <v>0</v>
      </c>
      <c r="O39" s="225" t="s">
        <v>4631</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132" t="s">
        <v>129</v>
      </c>
      <c r="L40" s="204" t="s">
        <v>129</v>
      </c>
      <c r="M40" s="137" t="s">
        <v>129</v>
      </c>
      <c r="N40" s="85">
        <v>0</v>
      </c>
      <c r="O40" s="225" t="s">
        <v>4632</v>
      </c>
    </row>
    <row r="41" spans="1:15" s="4" customFormat="1" ht="89.25" x14ac:dyDescent="0.25">
      <c r="A41" s="82">
        <v>35</v>
      </c>
      <c r="B41" s="133" t="s">
        <v>120</v>
      </c>
      <c r="C41" s="133" t="s">
        <v>161</v>
      </c>
      <c r="D41" s="133" t="s">
        <v>149</v>
      </c>
      <c r="E41" s="122" t="s">
        <v>218</v>
      </c>
      <c r="F41" s="125" t="s">
        <v>219</v>
      </c>
      <c r="G41" s="1422"/>
      <c r="H41" s="138" t="s">
        <v>125</v>
      </c>
      <c r="I41" s="133" t="s">
        <v>177</v>
      </c>
      <c r="J41" s="222" t="s">
        <v>146</v>
      </c>
      <c r="K41" s="132" t="s">
        <v>129</v>
      </c>
      <c r="L41" s="204" t="s">
        <v>129</v>
      </c>
      <c r="M41" s="137" t="s">
        <v>129</v>
      </c>
      <c r="N41" s="85">
        <v>0</v>
      </c>
      <c r="O41" s="225" t="s">
        <v>4633</v>
      </c>
    </row>
    <row r="42" spans="1:15" s="4" customFormat="1" ht="279" x14ac:dyDescent="0.25">
      <c r="A42" s="82">
        <v>36</v>
      </c>
      <c r="B42" s="133" t="s">
        <v>120</v>
      </c>
      <c r="C42" s="133" t="s">
        <v>161</v>
      </c>
      <c r="D42" s="133" t="s">
        <v>149</v>
      </c>
      <c r="E42" s="122" t="s">
        <v>221</v>
      </c>
      <c r="F42" s="125" t="s">
        <v>222</v>
      </c>
      <c r="G42" s="1405"/>
      <c r="H42" s="138" t="s">
        <v>125</v>
      </c>
      <c r="I42" s="133" t="s">
        <v>166</v>
      </c>
      <c r="J42" s="222" t="s">
        <v>223</v>
      </c>
      <c r="K42" s="48" t="s">
        <v>4634</v>
      </c>
      <c r="L42" s="691" t="s">
        <v>4635</v>
      </c>
      <c r="M42" s="692" t="s">
        <v>4635</v>
      </c>
      <c r="N42" s="85">
        <v>0</v>
      </c>
      <c r="O42" s="225" t="s">
        <v>4635</v>
      </c>
    </row>
    <row r="43" spans="1:15" s="4" customFormat="1" ht="51" x14ac:dyDescent="0.25">
      <c r="A43" s="82">
        <v>37</v>
      </c>
      <c r="B43" s="133" t="s">
        <v>120</v>
      </c>
      <c r="C43" s="133" t="s">
        <v>161</v>
      </c>
      <c r="D43" s="133" t="s">
        <v>149</v>
      </c>
      <c r="E43" s="122">
        <v>11</v>
      </c>
      <c r="F43" s="125" t="s">
        <v>226</v>
      </c>
      <c r="G43" s="1422">
        <v>8</v>
      </c>
      <c r="H43" s="139">
        <v>0.3</v>
      </c>
      <c r="I43" s="133" t="s">
        <v>159</v>
      </c>
      <c r="J43" s="222">
        <v>5</v>
      </c>
      <c r="K43" s="48">
        <v>38</v>
      </c>
      <c r="L43" s="516">
        <v>48</v>
      </c>
      <c r="M43" s="269">
        <v>48</v>
      </c>
      <c r="N43" s="236">
        <v>0.3</v>
      </c>
      <c r="O43" s="225" t="s">
        <v>4636</v>
      </c>
    </row>
    <row r="44" spans="1:15" s="4" customFormat="1" ht="127.5" x14ac:dyDescent="0.25">
      <c r="A44" s="82">
        <v>38</v>
      </c>
      <c r="B44" s="133" t="s">
        <v>120</v>
      </c>
      <c r="C44" s="133" t="s">
        <v>161</v>
      </c>
      <c r="D44" s="133" t="s">
        <v>149</v>
      </c>
      <c r="E44" s="122" t="s">
        <v>228</v>
      </c>
      <c r="F44" s="128" t="s">
        <v>229</v>
      </c>
      <c r="G44" s="1422"/>
      <c r="H44" s="138" t="s">
        <v>125</v>
      </c>
      <c r="I44" s="133" t="s">
        <v>135</v>
      </c>
      <c r="J44" s="222" t="s">
        <v>151</v>
      </c>
      <c r="K44" s="132" t="s">
        <v>135</v>
      </c>
      <c r="L44" s="369" t="s">
        <v>135</v>
      </c>
      <c r="M44" s="142" t="s">
        <v>135</v>
      </c>
      <c r="N44" s="85">
        <v>0</v>
      </c>
      <c r="O44" s="225" t="s">
        <v>4637</v>
      </c>
    </row>
    <row r="45" spans="1:15" s="4" customFormat="1" ht="51" x14ac:dyDescent="0.25">
      <c r="A45" s="82">
        <v>39</v>
      </c>
      <c r="B45" s="133" t="s">
        <v>120</v>
      </c>
      <c r="C45" s="133" t="s">
        <v>161</v>
      </c>
      <c r="D45" s="133" t="s">
        <v>149</v>
      </c>
      <c r="E45" s="122" t="s">
        <v>230</v>
      </c>
      <c r="F45" s="125" t="s">
        <v>231</v>
      </c>
      <c r="G45" s="1422"/>
      <c r="H45" s="138" t="s">
        <v>125</v>
      </c>
      <c r="I45" s="133" t="s">
        <v>124</v>
      </c>
      <c r="J45" s="222" t="s">
        <v>232</v>
      </c>
      <c r="K45" s="132" t="s">
        <v>129</v>
      </c>
      <c r="L45" s="369" t="s">
        <v>129</v>
      </c>
      <c r="M45" s="142" t="s">
        <v>129</v>
      </c>
      <c r="N45" s="85">
        <v>0</v>
      </c>
      <c r="O45" s="225"/>
    </row>
    <row r="46" spans="1:15" s="4" customFormat="1" ht="51" x14ac:dyDescent="0.25">
      <c r="A46" s="82">
        <v>40</v>
      </c>
      <c r="B46" s="133" t="s">
        <v>120</v>
      </c>
      <c r="C46" s="133" t="s">
        <v>161</v>
      </c>
      <c r="D46" s="133" t="s">
        <v>149</v>
      </c>
      <c r="E46" s="122" t="s">
        <v>233</v>
      </c>
      <c r="F46" s="125" t="s">
        <v>234</v>
      </c>
      <c r="G46" s="1422"/>
      <c r="H46" s="138" t="s">
        <v>125</v>
      </c>
      <c r="I46" s="133" t="s">
        <v>124</v>
      </c>
      <c r="J46" s="222" t="s">
        <v>235</v>
      </c>
      <c r="K46" s="132" t="s">
        <v>129</v>
      </c>
      <c r="L46" s="369" t="s">
        <v>129</v>
      </c>
      <c r="M46" s="142" t="s">
        <v>129</v>
      </c>
      <c r="N46" s="85">
        <v>0</v>
      </c>
      <c r="O46" s="225"/>
    </row>
    <row r="47" spans="1:15" s="4" customFormat="1" ht="51" x14ac:dyDescent="0.25">
      <c r="A47" s="82">
        <v>41</v>
      </c>
      <c r="B47" s="133" t="s">
        <v>120</v>
      </c>
      <c r="C47" s="133" t="s">
        <v>161</v>
      </c>
      <c r="D47" s="133" t="s">
        <v>149</v>
      </c>
      <c r="E47" s="122" t="s">
        <v>236</v>
      </c>
      <c r="F47" s="125" t="s">
        <v>237</v>
      </c>
      <c r="G47" s="1422"/>
      <c r="H47" s="138" t="s">
        <v>125</v>
      </c>
      <c r="I47" s="133" t="s">
        <v>124</v>
      </c>
      <c r="J47" s="222" t="s">
        <v>238</v>
      </c>
      <c r="K47" s="132" t="s">
        <v>129</v>
      </c>
      <c r="L47" s="369" t="s">
        <v>129</v>
      </c>
      <c r="M47" s="142" t="s">
        <v>129</v>
      </c>
      <c r="N47" s="85">
        <v>0</v>
      </c>
      <c r="O47" s="225"/>
    </row>
    <row r="48" spans="1:15" s="4" customFormat="1" ht="51" x14ac:dyDescent="0.25">
      <c r="A48" s="82">
        <v>42</v>
      </c>
      <c r="B48" s="133" t="s">
        <v>120</v>
      </c>
      <c r="C48" s="133" t="s">
        <v>161</v>
      </c>
      <c r="D48" s="133" t="s">
        <v>149</v>
      </c>
      <c r="E48" s="122" t="s">
        <v>239</v>
      </c>
      <c r="F48" s="125" t="s">
        <v>240</v>
      </c>
      <c r="G48" s="1422"/>
      <c r="H48" s="138" t="s">
        <v>125</v>
      </c>
      <c r="I48" s="133" t="s">
        <v>124</v>
      </c>
      <c r="J48" s="222" t="s">
        <v>241</v>
      </c>
      <c r="K48" s="132" t="s">
        <v>129</v>
      </c>
      <c r="L48" s="369" t="s">
        <v>129</v>
      </c>
      <c r="M48" s="142" t="s">
        <v>129</v>
      </c>
      <c r="N48" s="85">
        <v>0</v>
      </c>
      <c r="O48" s="225"/>
    </row>
    <row r="49" spans="1:15" s="4" customFormat="1" ht="51" x14ac:dyDescent="0.25">
      <c r="A49" s="82">
        <v>43</v>
      </c>
      <c r="B49" s="133" t="s">
        <v>120</v>
      </c>
      <c r="C49" s="133" t="s">
        <v>161</v>
      </c>
      <c r="D49" s="133" t="s">
        <v>149</v>
      </c>
      <c r="E49" s="122" t="s">
        <v>242</v>
      </c>
      <c r="F49" s="125" t="s">
        <v>243</v>
      </c>
      <c r="G49" s="1422"/>
      <c r="H49" s="138" t="s">
        <v>125</v>
      </c>
      <c r="I49" s="133" t="s">
        <v>124</v>
      </c>
      <c r="J49" s="222" t="s">
        <v>244</v>
      </c>
      <c r="K49" s="132" t="s">
        <v>129</v>
      </c>
      <c r="L49" s="369" t="s">
        <v>129</v>
      </c>
      <c r="M49" s="142" t="s">
        <v>129</v>
      </c>
      <c r="N49" s="85">
        <v>0</v>
      </c>
      <c r="O49" s="225"/>
    </row>
    <row r="50" spans="1:15" s="4" customFormat="1" ht="51" x14ac:dyDescent="0.25">
      <c r="A50" s="82">
        <v>44</v>
      </c>
      <c r="B50" s="133" t="s">
        <v>120</v>
      </c>
      <c r="C50" s="133" t="s">
        <v>161</v>
      </c>
      <c r="D50" s="133" t="s">
        <v>149</v>
      </c>
      <c r="E50" s="122" t="s">
        <v>245</v>
      </c>
      <c r="F50" s="125" t="s">
        <v>246</v>
      </c>
      <c r="G50" s="1422"/>
      <c r="H50" s="138" t="s">
        <v>125</v>
      </c>
      <c r="I50" s="133" t="s">
        <v>124</v>
      </c>
      <c r="J50" s="222" t="s">
        <v>247</v>
      </c>
      <c r="K50" s="132" t="s">
        <v>129</v>
      </c>
      <c r="L50" s="369" t="s">
        <v>129</v>
      </c>
      <c r="M50" s="142" t="s">
        <v>129</v>
      </c>
      <c r="N50" s="85">
        <v>0</v>
      </c>
      <c r="O50" s="225"/>
    </row>
    <row r="51" spans="1:15" s="4" customFormat="1" ht="51" x14ac:dyDescent="0.25">
      <c r="A51" s="82">
        <v>45</v>
      </c>
      <c r="B51" s="133" t="s">
        <v>120</v>
      </c>
      <c r="C51" s="133" t="s">
        <v>161</v>
      </c>
      <c r="D51" s="133" t="s">
        <v>149</v>
      </c>
      <c r="E51" s="122" t="s">
        <v>248</v>
      </c>
      <c r="F51" s="125" t="s">
        <v>249</v>
      </c>
      <c r="G51" s="1422"/>
      <c r="H51" s="138" t="s">
        <v>125</v>
      </c>
      <c r="I51" s="133" t="s">
        <v>124</v>
      </c>
      <c r="J51" s="222" t="s">
        <v>250</v>
      </c>
      <c r="K51" s="132" t="s">
        <v>129</v>
      </c>
      <c r="L51" s="369" t="s">
        <v>129</v>
      </c>
      <c r="M51" s="142" t="s">
        <v>129</v>
      </c>
      <c r="N51" s="85">
        <v>0</v>
      </c>
      <c r="O51" s="225"/>
    </row>
    <row r="52" spans="1:15" s="4" customFormat="1" ht="51" x14ac:dyDescent="0.25">
      <c r="A52" s="82">
        <v>46</v>
      </c>
      <c r="B52" s="133" t="s">
        <v>120</v>
      </c>
      <c r="C52" s="133" t="s">
        <v>161</v>
      </c>
      <c r="D52" s="133" t="s">
        <v>149</v>
      </c>
      <c r="E52" s="122" t="s">
        <v>251</v>
      </c>
      <c r="F52" s="125" t="s">
        <v>252</v>
      </c>
      <c r="G52" s="1422"/>
      <c r="H52" s="138" t="s">
        <v>125</v>
      </c>
      <c r="I52" s="133" t="s">
        <v>124</v>
      </c>
      <c r="J52" s="222" t="s">
        <v>253</v>
      </c>
      <c r="K52" s="132" t="s">
        <v>129</v>
      </c>
      <c r="L52" s="369" t="s">
        <v>129</v>
      </c>
      <c r="M52" s="142" t="s">
        <v>129</v>
      </c>
      <c r="N52" s="85">
        <v>0</v>
      </c>
      <c r="O52" s="225"/>
    </row>
    <row r="53" spans="1:15" s="4" customFormat="1" ht="51" x14ac:dyDescent="0.25">
      <c r="A53" s="82">
        <v>47</v>
      </c>
      <c r="B53" s="133" t="s">
        <v>120</v>
      </c>
      <c r="C53" s="133" t="s">
        <v>161</v>
      </c>
      <c r="D53" s="133" t="s">
        <v>149</v>
      </c>
      <c r="E53" s="122" t="s">
        <v>254</v>
      </c>
      <c r="F53" s="125" t="s">
        <v>255</v>
      </c>
      <c r="G53" s="1422"/>
      <c r="H53" s="138" t="s">
        <v>125</v>
      </c>
      <c r="I53" s="133" t="s">
        <v>124</v>
      </c>
      <c r="J53" s="222" t="s">
        <v>256</v>
      </c>
      <c r="K53" s="132" t="s">
        <v>129</v>
      </c>
      <c r="L53" s="369" t="s">
        <v>129</v>
      </c>
      <c r="M53" s="142" t="s">
        <v>129</v>
      </c>
      <c r="N53" s="85">
        <v>0</v>
      </c>
      <c r="O53" s="225"/>
    </row>
    <row r="54" spans="1:15" s="4" customFormat="1" ht="51" x14ac:dyDescent="0.25">
      <c r="A54" s="82">
        <v>48</v>
      </c>
      <c r="B54" s="133" t="s">
        <v>120</v>
      </c>
      <c r="C54" s="133" t="s">
        <v>161</v>
      </c>
      <c r="D54" s="133" t="s">
        <v>149</v>
      </c>
      <c r="E54" s="122" t="s">
        <v>257</v>
      </c>
      <c r="F54" s="125" t="s">
        <v>258</v>
      </c>
      <c r="G54" s="1422"/>
      <c r="H54" s="138" t="s">
        <v>125</v>
      </c>
      <c r="I54" s="133" t="s">
        <v>124</v>
      </c>
      <c r="J54" s="222" t="s">
        <v>259</v>
      </c>
      <c r="K54" s="132" t="s">
        <v>129</v>
      </c>
      <c r="L54" s="369" t="s">
        <v>129</v>
      </c>
      <c r="M54" s="142" t="s">
        <v>129</v>
      </c>
      <c r="N54" s="85">
        <v>0</v>
      </c>
      <c r="O54" s="225"/>
    </row>
    <row r="55" spans="1:15" s="4" customFormat="1" ht="51" x14ac:dyDescent="0.25">
      <c r="A55" s="82">
        <v>49</v>
      </c>
      <c r="B55" s="133" t="s">
        <v>120</v>
      </c>
      <c r="C55" s="133" t="s">
        <v>161</v>
      </c>
      <c r="D55" s="133" t="s">
        <v>149</v>
      </c>
      <c r="E55" s="122" t="s">
        <v>260</v>
      </c>
      <c r="F55" s="125" t="s">
        <v>261</v>
      </c>
      <c r="G55" s="1422"/>
      <c r="H55" s="138" t="s">
        <v>125</v>
      </c>
      <c r="I55" s="133" t="s">
        <v>124</v>
      </c>
      <c r="J55" s="222" t="s">
        <v>262</v>
      </c>
      <c r="K55" s="132" t="s">
        <v>129</v>
      </c>
      <c r="L55" s="369" t="s">
        <v>129</v>
      </c>
      <c r="M55" s="142" t="s">
        <v>129</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691" t="s">
        <v>4638</v>
      </c>
      <c r="M56" s="636" t="s">
        <v>4638</v>
      </c>
      <c r="N56" s="85">
        <v>0</v>
      </c>
      <c r="O56" s="225" t="s">
        <v>4638</v>
      </c>
    </row>
    <row r="57" spans="1:15" s="4" customFormat="1" ht="63.75" x14ac:dyDescent="0.25">
      <c r="A57" s="82">
        <v>51</v>
      </c>
      <c r="B57" s="133" t="s">
        <v>120</v>
      </c>
      <c r="C57" s="133" t="s">
        <v>268</v>
      </c>
      <c r="D57" s="133" t="s">
        <v>149</v>
      </c>
      <c r="E57" s="122">
        <v>12</v>
      </c>
      <c r="F57" s="125" t="s">
        <v>269</v>
      </c>
      <c r="G57" s="140">
        <v>9</v>
      </c>
      <c r="H57" s="139">
        <v>0.1</v>
      </c>
      <c r="I57" s="133" t="s">
        <v>124</v>
      </c>
      <c r="J57" s="222">
        <v>6</v>
      </c>
      <c r="K57" s="132" t="s">
        <v>129</v>
      </c>
      <c r="L57" s="204" t="s">
        <v>129</v>
      </c>
      <c r="M57" s="137" t="s">
        <v>129</v>
      </c>
      <c r="N57" s="236">
        <v>0.1</v>
      </c>
      <c r="O57" s="225" t="s">
        <v>4639</v>
      </c>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132" t="s">
        <v>4640</v>
      </c>
      <c r="L58" s="223" t="s">
        <v>125</v>
      </c>
      <c r="M58" s="132" t="s">
        <v>4640</v>
      </c>
      <c r="N58" s="85">
        <v>0</v>
      </c>
      <c r="O58" s="225" t="s">
        <v>4641</v>
      </c>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132" t="s">
        <v>129</v>
      </c>
      <c r="L59" s="223" t="s">
        <v>125</v>
      </c>
      <c r="M59" s="137" t="s">
        <v>129</v>
      </c>
      <c r="N59" s="236">
        <v>0.1</v>
      </c>
      <c r="O59" s="225" t="s">
        <v>4642</v>
      </c>
    </row>
    <row r="60" spans="1:15" s="4" customFormat="1" ht="76.5" x14ac:dyDescent="0.25">
      <c r="A60" s="82">
        <v>54</v>
      </c>
      <c r="B60" s="133" t="s">
        <v>120</v>
      </c>
      <c r="C60" s="133" t="s">
        <v>268</v>
      </c>
      <c r="D60" s="133" t="s">
        <v>149</v>
      </c>
      <c r="E60" s="122">
        <v>14</v>
      </c>
      <c r="F60" s="125" t="s">
        <v>277</v>
      </c>
      <c r="G60" s="140" t="s">
        <v>125</v>
      </c>
      <c r="H60" s="138" t="s">
        <v>125</v>
      </c>
      <c r="I60" s="133" t="s">
        <v>278</v>
      </c>
      <c r="J60" s="222">
        <v>7</v>
      </c>
      <c r="K60" s="62">
        <v>0.95</v>
      </c>
      <c r="L60" s="280">
        <v>0.95</v>
      </c>
      <c r="M60" s="279">
        <v>0.95</v>
      </c>
      <c r="N60" s="85">
        <v>0</v>
      </c>
      <c r="O60" s="225"/>
    </row>
    <row r="61" spans="1:15" s="4" customFormat="1" ht="76.5" x14ac:dyDescent="0.25">
      <c r="A61" s="82">
        <v>55</v>
      </c>
      <c r="B61" s="133" t="s">
        <v>120</v>
      </c>
      <c r="C61" s="133" t="s">
        <v>268</v>
      </c>
      <c r="D61" s="133" t="s">
        <v>149</v>
      </c>
      <c r="E61" s="122">
        <v>15</v>
      </c>
      <c r="F61" s="125" t="s">
        <v>279</v>
      </c>
      <c r="G61" s="140">
        <v>11</v>
      </c>
      <c r="H61" s="138" t="s">
        <v>280</v>
      </c>
      <c r="I61" s="133" t="s">
        <v>278</v>
      </c>
      <c r="J61" s="222">
        <v>8</v>
      </c>
      <c r="K61" s="62">
        <v>0.9</v>
      </c>
      <c r="L61" s="280">
        <v>0.88129999999999997</v>
      </c>
      <c r="M61" s="279">
        <v>0.88</v>
      </c>
      <c r="N61" s="280">
        <v>0.5</v>
      </c>
      <c r="O61" s="693">
        <v>0.88129999999999997</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4643</v>
      </c>
      <c r="L62" s="223" t="s">
        <v>125</v>
      </c>
      <c r="M62" s="308" t="s">
        <v>4644</v>
      </c>
      <c r="N62" s="85">
        <v>0</v>
      </c>
      <c r="O62" s="225" t="s">
        <v>4644</v>
      </c>
    </row>
    <row r="63" spans="1:15" s="4" customFormat="1" ht="51" x14ac:dyDescent="0.25">
      <c r="A63" s="82">
        <v>57</v>
      </c>
      <c r="B63" s="133" t="s">
        <v>120</v>
      </c>
      <c r="C63" s="133" t="s">
        <v>268</v>
      </c>
      <c r="D63" s="133" t="s">
        <v>149</v>
      </c>
      <c r="E63" s="122">
        <v>17</v>
      </c>
      <c r="F63" s="125" t="s">
        <v>287</v>
      </c>
      <c r="G63" s="140">
        <v>12</v>
      </c>
      <c r="H63" s="139">
        <v>0.3</v>
      </c>
      <c r="I63" s="133" t="s">
        <v>177</v>
      </c>
      <c r="J63" s="222">
        <v>9</v>
      </c>
      <c r="K63" s="132" t="s">
        <v>129</v>
      </c>
      <c r="L63" s="204" t="s">
        <v>129</v>
      </c>
      <c r="M63" s="137" t="s">
        <v>129</v>
      </c>
      <c r="N63" s="236">
        <v>0.3</v>
      </c>
      <c r="O63" s="225" t="s">
        <v>4645</v>
      </c>
    </row>
    <row r="64" spans="1:15" s="4" customFormat="1" ht="204" x14ac:dyDescent="0.25">
      <c r="A64" s="82">
        <v>58</v>
      </c>
      <c r="B64" s="133" t="s">
        <v>120</v>
      </c>
      <c r="C64" s="133" t="s">
        <v>268</v>
      </c>
      <c r="D64" s="133" t="s">
        <v>149</v>
      </c>
      <c r="E64" s="122" t="s">
        <v>289</v>
      </c>
      <c r="F64" s="125" t="s">
        <v>290</v>
      </c>
      <c r="G64" s="140" t="s">
        <v>125</v>
      </c>
      <c r="H64" s="138" t="s">
        <v>125</v>
      </c>
      <c r="I64" s="133" t="s">
        <v>166</v>
      </c>
      <c r="J64" s="222" t="s">
        <v>125</v>
      </c>
      <c r="K64" s="48" t="s">
        <v>4646</v>
      </c>
      <c r="L64" s="223" t="s">
        <v>125</v>
      </c>
      <c r="M64" s="48" t="s">
        <v>4646</v>
      </c>
      <c r="N64" s="85">
        <v>0</v>
      </c>
      <c r="O64" s="225" t="s">
        <v>4647</v>
      </c>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39" t="s">
        <v>129</v>
      </c>
      <c r="L65" s="204" t="s">
        <v>129</v>
      </c>
      <c r="M65" s="224" t="s">
        <v>129</v>
      </c>
      <c r="N65" s="480">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137" t="s">
        <v>129</v>
      </c>
      <c r="N66" s="236">
        <v>0.05</v>
      </c>
      <c r="O66" s="225"/>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8">
        <v>42</v>
      </c>
      <c r="L67" s="516">
        <v>51</v>
      </c>
      <c r="M67" s="269">
        <v>51</v>
      </c>
      <c r="N67" s="85">
        <v>0</v>
      </c>
      <c r="O67" s="225" t="s">
        <v>4648</v>
      </c>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8">
        <v>20</v>
      </c>
      <c r="L68" s="516">
        <v>26</v>
      </c>
      <c r="M68" s="269">
        <v>26</v>
      </c>
      <c r="N68" s="236">
        <v>0.43333333333333329</v>
      </c>
      <c r="O68" s="225" t="s">
        <v>4649</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132" t="s">
        <v>129</v>
      </c>
      <c r="L69" s="204" t="s">
        <v>129</v>
      </c>
      <c r="M69" s="137" t="s">
        <v>129</v>
      </c>
      <c r="N69" s="236">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4650</v>
      </c>
      <c r="L70" s="223" t="s">
        <v>125</v>
      </c>
      <c r="M70" s="48" t="s">
        <v>4650</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4651</v>
      </c>
      <c r="L72" s="223" t="s">
        <v>125</v>
      </c>
      <c r="M72" s="48" t="s">
        <v>4651</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7" t="s">
        <v>129</v>
      </c>
      <c r="N73" s="236">
        <v>0.05</v>
      </c>
      <c r="O73" s="225"/>
    </row>
    <row r="74" spans="1:15" s="4" customFormat="1" ht="51" x14ac:dyDescent="0.25">
      <c r="A74" s="82">
        <v>68</v>
      </c>
      <c r="B74" s="133" t="s">
        <v>293</v>
      </c>
      <c r="C74" s="133" t="s">
        <v>304</v>
      </c>
      <c r="D74" s="133" t="s">
        <v>295</v>
      </c>
      <c r="E74" s="122">
        <v>25</v>
      </c>
      <c r="F74" s="125" t="s">
        <v>316</v>
      </c>
      <c r="G74" s="140" t="s">
        <v>125</v>
      </c>
      <c r="H74" s="138" t="s">
        <v>125</v>
      </c>
      <c r="I74" s="133" t="s">
        <v>159</v>
      </c>
      <c r="J74" s="222">
        <v>11</v>
      </c>
      <c r="K74" s="48">
        <v>1</v>
      </c>
      <c r="L74" s="516">
        <v>2</v>
      </c>
      <c r="M74" s="269">
        <v>2</v>
      </c>
      <c r="N74" s="85">
        <v>0</v>
      </c>
      <c r="O74" s="225" t="s">
        <v>4652</v>
      </c>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8">
        <v>1</v>
      </c>
      <c r="L75" s="516">
        <v>7</v>
      </c>
      <c r="M75" s="311">
        <v>1</v>
      </c>
      <c r="N75" s="85">
        <v>0</v>
      </c>
      <c r="O75" s="225" t="s">
        <v>4653</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8">
        <v>595</v>
      </c>
      <c r="L76" s="516">
        <v>466.25</v>
      </c>
      <c r="M76" s="284">
        <v>466.25</v>
      </c>
      <c r="N76" s="85">
        <v>0</v>
      </c>
      <c r="O76" s="225" t="s">
        <v>4654</v>
      </c>
    </row>
    <row r="77" spans="1:15" s="4" customFormat="1" ht="89.25" x14ac:dyDescent="0.25">
      <c r="A77" s="82">
        <v>71</v>
      </c>
      <c r="B77" s="133" t="s">
        <v>293</v>
      </c>
      <c r="C77" s="133" t="s">
        <v>304</v>
      </c>
      <c r="D77" s="133" t="s">
        <v>300</v>
      </c>
      <c r="E77" s="122" t="s">
        <v>323</v>
      </c>
      <c r="F77" s="125" t="s">
        <v>324</v>
      </c>
      <c r="G77" s="140" t="s">
        <v>125</v>
      </c>
      <c r="H77" s="138" t="s">
        <v>125</v>
      </c>
      <c r="I77" s="133" t="s">
        <v>159</v>
      </c>
      <c r="J77" s="222" t="s">
        <v>325</v>
      </c>
      <c r="K77" s="48">
        <v>1920</v>
      </c>
      <c r="L77" s="516">
        <v>18499</v>
      </c>
      <c r="M77" s="311">
        <v>18499</v>
      </c>
      <c r="N77" s="85">
        <v>0</v>
      </c>
      <c r="O77" s="225" t="s">
        <v>4655</v>
      </c>
    </row>
    <row r="78" spans="1:15" s="4" customFormat="1" ht="63.75" x14ac:dyDescent="0.25">
      <c r="A78" s="82">
        <v>72</v>
      </c>
      <c r="B78" s="133" t="s">
        <v>293</v>
      </c>
      <c r="C78" s="133" t="s">
        <v>304</v>
      </c>
      <c r="D78" s="133" t="s">
        <v>300</v>
      </c>
      <c r="E78" s="122" t="s">
        <v>327</v>
      </c>
      <c r="F78" s="125" t="s">
        <v>328</v>
      </c>
      <c r="G78" s="140" t="s">
        <v>125</v>
      </c>
      <c r="H78" s="138" t="s">
        <v>125</v>
      </c>
      <c r="I78" s="133" t="s">
        <v>321</v>
      </c>
      <c r="J78" s="222">
        <v>17</v>
      </c>
      <c r="K78" s="48">
        <v>451.5684</v>
      </c>
      <c r="L78" s="528">
        <v>674</v>
      </c>
      <c r="M78" s="284">
        <v>674</v>
      </c>
      <c r="N78" s="85">
        <v>0</v>
      </c>
      <c r="O78" s="225"/>
    </row>
    <row r="79" spans="1:15" s="4" customFormat="1" ht="216.75" x14ac:dyDescent="0.25">
      <c r="A79" s="82">
        <v>73</v>
      </c>
      <c r="B79" s="133" t="s">
        <v>293</v>
      </c>
      <c r="C79" s="133" t="s">
        <v>304</v>
      </c>
      <c r="D79" s="133" t="s">
        <v>330</v>
      </c>
      <c r="E79" s="122">
        <v>28</v>
      </c>
      <c r="F79" s="125" t="s">
        <v>331</v>
      </c>
      <c r="G79" s="140" t="s">
        <v>125</v>
      </c>
      <c r="H79" s="138" t="s">
        <v>125</v>
      </c>
      <c r="I79" s="133" t="s">
        <v>321</v>
      </c>
      <c r="J79" s="222">
        <v>18</v>
      </c>
      <c r="K79" s="48">
        <v>20247</v>
      </c>
      <c r="L79" s="516" t="s">
        <v>4656</v>
      </c>
      <c r="M79" s="313">
        <v>18856.5</v>
      </c>
      <c r="N79" s="85">
        <v>0</v>
      </c>
      <c r="O79" s="590" t="s">
        <v>4657</v>
      </c>
    </row>
    <row r="80" spans="1:15" s="4" customFormat="1" ht="114.75" x14ac:dyDescent="0.25">
      <c r="A80" s="82">
        <v>74</v>
      </c>
      <c r="B80" s="133" t="s">
        <v>293</v>
      </c>
      <c r="C80" s="133" t="s">
        <v>304</v>
      </c>
      <c r="D80" s="133" t="s">
        <v>330</v>
      </c>
      <c r="E80" s="122" t="s">
        <v>333</v>
      </c>
      <c r="F80" s="125" t="s">
        <v>334</v>
      </c>
      <c r="G80" s="140" t="s">
        <v>125</v>
      </c>
      <c r="H80" s="138" t="s">
        <v>125</v>
      </c>
      <c r="I80" s="133" t="s">
        <v>159</v>
      </c>
      <c r="J80" s="222" t="s">
        <v>335</v>
      </c>
      <c r="K80" s="48">
        <v>565934</v>
      </c>
      <c r="L80" s="516">
        <v>439181</v>
      </c>
      <c r="M80" s="311">
        <v>439181</v>
      </c>
      <c r="N80" s="601">
        <v>0</v>
      </c>
      <c r="O80" s="694" t="s">
        <v>4658</v>
      </c>
    </row>
    <row r="81" spans="1:15" s="4" customFormat="1" ht="63.75" x14ac:dyDescent="0.25">
      <c r="A81" s="82">
        <v>75</v>
      </c>
      <c r="B81" s="133" t="s">
        <v>293</v>
      </c>
      <c r="C81" s="133" t="s">
        <v>304</v>
      </c>
      <c r="D81" s="133" t="s">
        <v>330</v>
      </c>
      <c r="E81" s="122" t="s">
        <v>337</v>
      </c>
      <c r="F81" s="125" t="s">
        <v>338</v>
      </c>
      <c r="G81" s="140" t="s">
        <v>125</v>
      </c>
      <c r="H81" s="138" t="s">
        <v>125</v>
      </c>
      <c r="I81" s="133" t="s">
        <v>321</v>
      </c>
      <c r="J81" s="222">
        <v>19</v>
      </c>
      <c r="K81" s="48">
        <v>656.15740000000005</v>
      </c>
      <c r="L81" s="516">
        <v>2271</v>
      </c>
      <c r="M81" s="312">
        <v>2271</v>
      </c>
      <c r="N81" s="85">
        <v>0</v>
      </c>
      <c r="O81" s="597" t="s">
        <v>4659</v>
      </c>
    </row>
    <row r="82" spans="1:15" s="4" customFormat="1" ht="102" x14ac:dyDescent="0.25">
      <c r="A82" s="82">
        <v>76</v>
      </c>
      <c r="B82" s="133" t="s">
        <v>293</v>
      </c>
      <c r="C82" s="133" t="s">
        <v>304</v>
      </c>
      <c r="D82" s="133" t="s">
        <v>339</v>
      </c>
      <c r="E82" s="122">
        <v>29</v>
      </c>
      <c r="F82" s="125" t="s">
        <v>340</v>
      </c>
      <c r="G82" s="140" t="s">
        <v>125</v>
      </c>
      <c r="H82" s="138" t="s">
        <v>125</v>
      </c>
      <c r="I82" s="133" t="s">
        <v>166</v>
      </c>
      <c r="J82" s="222">
        <v>20</v>
      </c>
      <c r="K82" s="48" t="s">
        <v>4660</v>
      </c>
      <c r="L82" s="369" t="s">
        <v>4661</v>
      </c>
      <c r="M82" s="142" t="s">
        <v>4662</v>
      </c>
      <c r="N82" s="85">
        <v>0</v>
      </c>
      <c r="O82" s="225"/>
    </row>
    <row r="83" spans="1:15" s="4" customFormat="1" ht="76.5" x14ac:dyDescent="0.25">
      <c r="A83" s="82">
        <v>77</v>
      </c>
      <c r="B83" s="133" t="s">
        <v>293</v>
      </c>
      <c r="C83" s="133" t="s">
        <v>304</v>
      </c>
      <c r="D83" s="133" t="s">
        <v>339</v>
      </c>
      <c r="E83" s="122" t="s">
        <v>344</v>
      </c>
      <c r="F83" s="125" t="s">
        <v>345</v>
      </c>
      <c r="G83" s="140" t="s">
        <v>125</v>
      </c>
      <c r="H83" s="138" t="s">
        <v>125</v>
      </c>
      <c r="I83" s="88" t="s">
        <v>278</v>
      </c>
      <c r="J83" s="222" t="s">
        <v>346</v>
      </c>
      <c r="K83" s="62">
        <v>0.2</v>
      </c>
      <c r="L83" s="374">
        <v>0.24</v>
      </c>
      <c r="M83" s="149">
        <v>0.24</v>
      </c>
      <c r="N83" s="85">
        <v>0</v>
      </c>
      <c r="O83" s="225"/>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48" t="s">
        <v>4663</v>
      </c>
      <c r="L84" s="369" t="s">
        <v>4663</v>
      </c>
      <c r="M84" s="142" t="s">
        <v>4663</v>
      </c>
      <c r="N84" s="85">
        <v>0</v>
      </c>
      <c r="O84" s="225"/>
    </row>
    <row r="85" spans="1:15" s="4" customFormat="1" ht="76.5" x14ac:dyDescent="0.25">
      <c r="A85" s="82">
        <v>79</v>
      </c>
      <c r="B85" s="133" t="s">
        <v>293</v>
      </c>
      <c r="C85" s="133" t="s">
        <v>304</v>
      </c>
      <c r="D85" s="133" t="s">
        <v>339</v>
      </c>
      <c r="E85" s="122" t="s">
        <v>350</v>
      </c>
      <c r="F85" s="125" t="s">
        <v>351</v>
      </c>
      <c r="G85" s="140" t="s">
        <v>125</v>
      </c>
      <c r="H85" s="138" t="s">
        <v>125</v>
      </c>
      <c r="I85" s="88" t="s">
        <v>278</v>
      </c>
      <c r="J85" s="222" t="s">
        <v>352</v>
      </c>
      <c r="K85" s="53">
        <v>0.12</v>
      </c>
      <c r="L85" s="374">
        <v>7.0000000000000007E-2</v>
      </c>
      <c r="M85" s="314">
        <v>7.0000000000000007E-2</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374"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48" t="s">
        <v>129</v>
      </c>
      <c r="L87" s="223" t="s">
        <v>126</v>
      </c>
      <c r="M87" s="259" t="s">
        <v>126</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48" t="s">
        <v>126</v>
      </c>
      <c r="L88" s="223"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48" t="s">
        <v>126</v>
      </c>
      <c r="L89" s="223" t="s">
        <v>129</v>
      </c>
      <c r="M89" s="259" t="s">
        <v>129</v>
      </c>
      <c r="N89" s="85">
        <v>0</v>
      </c>
      <c r="O89" s="225" t="s">
        <v>4664</v>
      </c>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48" t="s">
        <v>126</v>
      </c>
      <c r="L90" s="223"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48" t="s">
        <v>126</v>
      </c>
      <c r="L91" s="223"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48" t="s">
        <v>126</v>
      </c>
      <c r="L92" s="223" t="s">
        <v>126</v>
      </c>
      <c r="M92" s="259"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204"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48" t="s">
        <v>129</v>
      </c>
      <c r="L94" s="223" t="s">
        <v>129</v>
      </c>
      <c r="M94" s="259"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48" t="s">
        <v>126</v>
      </c>
      <c r="L95" s="223" t="s">
        <v>126</v>
      </c>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48" t="s">
        <v>126</v>
      </c>
      <c r="L96" s="223" t="s">
        <v>126</v>
      </c>
      <c r="M96" s="259"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48" t="s">
        <v>126</v>
      </c>
      <c r="L97" s="223"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132" t="s">
        <v>129</v>
      </c>
      <c r="L98" s="223"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132" t="s">
        <v>129</v>
      </c>
      <c r="L99" s="204" t="s">
        <v>129</v>
      </c>
      <c r="M99" s="137" t="s">
        <v>129</v>
      </c>
      <c r="N99" s="85">
        <v>0</v>
      </c>
      <c r="O99" s="225"/>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223" t="s">
        <v>129</v>
      </c>
      <c r="M100" s="259" t="s">
        <v>129</v>
      </c>
      <c r="N100" s="243">
        <v>0.2</v>
      </c>
      <c r="O100" s="225" t="s">
        <v>4665</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132" t="s">
        <v>129</v>
      </c>
      <c r="L101" s="223" t="s">
        <v>129</v>
      </c>
      <c r="M101" s="259" t="s">
        <v>129</v>
      </c>
      <c r="N101" s="85">
        <v>0</v>
      </c>
      <c r="O101" s="225"/>
    </row>
    <row r="102" spans="1:15" s="4" customFormat="1" ht="51"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374" t="s">
        <v>135</v>
      </c>
      <c r="M102" s="132" t="s">
        <v>135</v>
      </c>
      <c r="N102" s="226">
        <v>0.3</v>
      </c>
      <c r="O102" s="225"/>
    </row>
    <row r="103" spans="1:15" s="4" customFormat="1" ht="51" x14ac:dyDescent="0.25">
      <c r="A103" s="82">
        <v>97</v>
      </c>
      <c r="B103" s="133" t="s">
        <v>293</v>
      </c>
      <c r="C103" s="133" t="s">
        <v>304</v>
      </c>
      <c r="D103" s="133" t="s">
        <v>330</v>
      </c>
      <c r="E103" s="122" t="s">
        <v>405</v>
      </c>
      <c r="F103" s="125">
        <v>2012</v>
      </c>
      <c r="G103" s="1422"/>
      <c r="H103" s="138" t="s">
        <v>125</v>
      </c>
      <c r="I103" s="133" t="s">
        <v>390</v>
      </c>
      <c r="J103" s="222" t="s">
        <v>406</v>
      </c>
      <c r="K103" s="48" t="s">
        <v>126</v>
      </c>
      <c r="L103" s="223" t="s">
        <v>126</v>
      </c>
      <c r="M103" s="259" t="s">
        <v>126</v>
      </c>
      <c r="N103" s="85">
        <v>0</v>
      </c>
      <c r="O103" s="225"/>
    </row>
    <row r="104" spans="1:15" s="4" customFormat="1" ht="51" x14ac:dyDescent="0.25">
      <c r="A104" s="82">
        <v>98</v>
      </c>
      <c r="B104" s="133" t="s">
        <v>293</v>
      </c>
      <c r="C104" s="133" t="s">
        <v>304</v>
      </c>
      <c r="D104" s="133" t="s">
        <v>330</v>
      </c>
      <c r="E104" s="122" t="s">
        <v>408</v>
      </c>
      <c r="F104" s="125">
        <v>2013</v>
      </c>
      <c r="G104" s="1422"/>
      <c r="H104" s="138" t="s">
        <v>125</v>
      </c>
      <c r="I104" s="133" t="s">
        <v>390</v>
      </c>
      <c r="J104" s="222" t="s">
        <v>409</v>
      </c>
      <c r="K104" s="48" t="s">
        <v>126</v>
      </c>
      <c r="L104" s="223" t="s">
        <v>126</v>
      </c>
      <c r="M104" s="259" t="s">
        <v>126</v>
      </c>
      <c r="N104" s="85">
        <v>0</v>
      </c>
      <c r="O104" s="225"/>
    </row>
    <row r="105" spans="1:15" s="4" customFormat="1" ht="51" x14ac:dyDescent="0.25">
      <c r="A105" s="82">
        <v>99</v>
      </c>
      <c r="B105" s="133" t="s">
        <v>293</v>
      </c>
      <c r="C105" s="133" t="s">
        <v>304</v>
      </c>
      <c r="D105" s="133" t="s">
        <v>330</v>
      </c>
      <c r="E105" s="122" t="s">
        <v>410</v>
      </c>
      <c r="F105" s="125">
        <v>2014</v>
      </c>
      <c r="G105" s="1422"/>
      <c r="H105" s="138" t="s">
        <v>125</v>
      </c>
      <c r="I105" s="133" t="s">
        <v>390</v>
      </c>
      <c r="J105" s="222" t="s">
        <v>411</v>
      </c>
      <c r="K105" s="48" t="s">
        <v>126</v>
      </c>
      <c r="L105" s="223" t="s">
        <v>126</v>
      </c>
      <c r="M105" s="259" t="s">
        <v>126</v>
      </c>
      <c r="N105" s="85">
        <v>0</v>
      </c>
      <c r="O105" s="225"/>
    </row>
    <row r="106" spans="1:15" s="4" customFormat="1" ht="51" x14ac:dyDescent="0.25">
      <c r="A106" s="82">
        <v>100</v>
      </c>
      <c r="B106" s="133" t="s">
        <v>293</v>
      </c>
      <c r="C106" s="133" t="s">
        <v>304</v>
      </c>
      <c r="D106" s="133" t="s">
        <v>330</v>
      </c>
      <c r="E106" s="122" t="s">
        <v>412</v>
      </c>
      <c r="F106" s="125">
        <v>2015</v>
      </c>
      <c r="G106" s="1422"/>
      <c r="H106" s="138" t="s">
        <v>125</v>
      </c>
      <c r="I106" s="133" t="s">
        <v>390</v>
      </c>
      <c r="J106" s="222" t="s">
        <v>413</v>
      </c>
      <c r="K106" s="48" t="s">
        <v>126</v>
      </c>
      <c r="L106" s="223" t="s">
        <v>126</v>
      </c>
      <c r="M106" s="259" t="s">
        <v>126</v>
      </c>
      <c r="N106" s="85">
        <v>0</v>
      </c>
      <c r="O106" s="225"/>
    </row>
    <row r="107" spans="1:15" s="4" customFormat="1" ht="51" x14ac:dyDescent="0.25">
      <c r="A107" s="82">
        <v>101</v>
      </c>
      <c r="B107" s="133" t="s">
        <v>293</v>
      </c>
      <c r="C107" s="133" t="s">
        <v>304</v>
      </c>
      <c r="D107" s="133" t="s">
        <v>330</v>
      </c>
      <c r="E107" s="122" t="s">
        <v>414</v>
      </c>
      <c r="F107" s="125">
        <v>2016</v>
      </c>
      <c r="G107" s="1422"/>
      <c r="H107" s="138" t="s">
        <v>125</v>
      </c>
      <c r="I107" s="133" t="s">
        <v>390</v>
      </c>
      <c r="J107" s="222" t="s">
        <v>415</v>
      </c>
      <c r="K107" s="48" t="s">
        <v>126</v>
      </c>
      <c r="L107" s="223" t="s">
        <v>126</v>
      </c>
      <c r="M107" s="259" t="s">
        <v>126</v>
      </c>
      <c r="N107" s="85">
        <v>0</v>
      </c>
      <c r="O107" s="225"/>
    </row>
    <row r="108" spans="1:15" s="4" customFormat="1" ht="51" x14ac:dyDescent="0.25">
      <c r="A108" s="82">
        <v>102</v>
      </c>
      <c r="B108" s="133" t="s">
        <v>293</v>
      </c>
      <c r="C108" s="133" t="s">
        <v>304</v>
      </c>
      <c r="D108" s="133" t="s">
        <v>330</v>
      </c>
      <c r="E108" s="122" t="s">
        <v>416</v>
      </c>
      <c r="F108" s="125">
        <v>2017</v>
      </c>
      <c r="G108" s="1422"/>
      <c r="H108" s="138" t="s">
        <v>125</v>
      </c>
      <c r="I108" s="133" t="s">
        <v>390</v>
      </c>
      <c r="J108" s="222" t="s">
        <v>417</v>
      </c>
      <c r="K108" s="48" t="s">
        <v>126</v>
      </c>
      <c r="L108" s="223" t="s">
        <v>126</v>
      </c>
      <c r="M108" s="259" t="s">
        <v>126</v>
      </c>
      <c r="N108" s="85">
        <v>0</v>
      </c>
      <c r="O108" s="225"/>
    </row>
    <row r="109" spans="1:15" s="4" customFormat="1" ht="51" x14ac:dyDescent="0.25">
      <c r="A109" s="82">
        <v>103</v>
      </c>
      <c r="B109" s="133" t="s">
        <v>293</v>
      </c>
      <c r="C109" s="133" t="s">
        <v>304</v>
      </c>
      <c r="D109" s="133" t="s">
        <v>330</v>
      </c>
      <c r="E109" s="122" t="s">
        <v>418</v>
      </c>
      <c r="F109" s="125">
        <v>2018</v>
      </c>
      <c r="G109" s="1422"/>
      <c r="H109" s="138" t="s">
        <v>125</v>
      </c>
      <c r="I109" s="133" t="s">
        <v>390</v>
      </c>
      <c r="J109" s="222" t="s">
        <v>419</v>
      </c>
      <c r="K109" s="48" t="s">
        <v>129</v>
      </c>
      <c r="L109" s="223" t="s">
        <v>129</v>
      </c>
      <c r="M109" s="259" t="s">
        <v>129</v>
      </c>
      <c r="N109" s="85">
        <v>0</v>
      </c>
      <c r="O109" s="225"/>
    </row>
    <row r="110" spans="1:15" s="4" customFormat="1" ht="51" x14ac:dyDescent="0.25">
      <c r="A110" s="82">
        <v>104</v>
      </c>
      <c r="B110" s="133" t="s">
        <v>293</v>
      </c>
      <c r="C110" s="133" t="s">
        <v>304</v>
      </c>
      <c r="D110" s="133" t="s">
        <v>330</v>
      </c>
      <c r="E110" s="122" t="s">
        <v>420</v>
      </c>
      <c r="F110" s="125">
        <v>2019</v>
      </c>
      <c r="G110" s="1422"/>
      <c r="H110" s="138" t="s">
        <v>125</v>
      </c>
      <c r="I110" s="133" t="s">
        <v>390</v>
      </c>
      <c r="J110" s="222" t="s">
        <v>421</v>
      </c>
      <c r="K110" s="48" t="s">
        <v>126</v>
      </c>
      <c r="L110" s="223" t="s">
        <v>126</v>
      </c>
      <c r="M110" s="259" t="s">
        <v>126</v>
      </c>
      <c r="N110" s="85">
        <v>0</v>
      </c>
      <c r="O110" s="225"/>
    </row>
    <row r="111" spans="1:15" s="4" customFormat="1" ht="51" x14ac:dyDescent="0.25">
      <c r="A111" s="82">
        <v>105</v>
      </c>
      <c r="B111" s="133" t="s">
        <v>293</v>
      </c>
      <c r="C111" s="133" t="s">
        <v>304</v>
      </c>
      <c r="D111" s="133" t="s">
        <v>330</v>
      </c>
      <c r="E111" s="122" t="s">
        <v>422</v>
      </c>
      <c r="F111" s="125">
        <v>2020</v>
      </c>
      <c r="G111" s="1422"/>
      <c r="H111" s="138" t="s">
        <v>125</v>
      </c>
      <c r="I111" s="133" t="s">
        <v>390</v>
      </c>
      <c r="J111" s="222" t="s">
        <v>423</v>
      </c>
      <c r="K111" s="48" t="s">
        <v>126</v>
      </c>
      <c r="L111" s="223" t="s">
        <v>126</v>
      </c>
      <c r="M111" s="259" t="s">
        <v>126</v>
      </c>
      <c r="N111" s="85">
        <v>0</v>
      </c>
      <c r="O111" s="225"/>
    </row>
    <row r="112" spans="1:15" s="4" customFormat="1" ht="51" x14ac:dyDescent="0.25">
      <c r="A112" s="82">
        <v>106</v>
      </c>
      <c r="B112" s="133" t="s">
        <v>293</v>
      </c>
      <c r="C112" s="133" t="s">
        <v>304</v>
      </c>
      <c r="D112" s="133" t="s">
        <v>330</v>
      </c>
      <c r="E112" s="122" t="s">
        <v>424</v>
      </c>
      <c r="F112" s="125">
        <v>2021</v>
      </c>
      <c r="G112" s="1422"/>
      <c r="H112" s="138" t="s">
        <v>125</v>
      </c>
      <c r="I112" s="133" t="s">
        <v>390</v>
      </c>
      <c r="J112" s="222" t="s">
        <v>425</v>
      </c>
      <c r="K112" s="48" t="s">
        <v>126</v>
      </c>
      <c r="L112" s="223" t="s">
        <v>126</v>
      </c>
      <c r="M112" s="259" t="s">
        <v>126</v>
      </c>
      <c r="N112" s="85">
        <v>0</v>
      </c>
      <c r="O112" s="225"/>
    </row>
    <row r="113" spans="1:15" s="4" customFormat="1" ht="51" x14ac:dyDescent="0.25">
      <c r="A113" s="82">
        <v>107</v>
      </c>
      <c r="B113" s="133" t="s">
        <v>293</v>
      </c>
      <c r="C113" s="133" t="s">
        <v>304</v>
      </c>
      <c r="D113" s="133" t="s">
        <v>330</v>
      </c>
      <c r="E113" s="122" t="s">
        <v>426</v>
      </c>
      <c r="F113" s="125">
        <v>2022</v>
      </c>
      <c r="G113" s="1405"/>
      <c r="H113" s="138" t="s">
        <v>125</v>
      </c>
      <c r="I113" s="133" t="s">
        <v>390</v>
      </c>
      <c r="J113" s="222" t="s">
        <v>427</v>
      </c>
      <c r="K113" s="58"/>
      <c r="L113" s="223" t="s">
        <v>126</v>
      </c>
      <c r="M113" s="259" t="s">
        <v>126</v>
      </c>
      <c r="N113" s="85">
        <v>0</v>
      </c>
      <c r="O113" s="225" t="s">
        <v>4666</v>
      </c>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8" t="s">
        <v>129</v>
      </c>
      <c r="L114" s="377" t="s">
        <v>129</v>
      </c>
      <c r="M114" s="247" t="s">
        <v>129</v>
      </c>
      <c r="N114" s="85">
        <v>0</v>
      </c>
      <c r="O114" s="225"/>
    </row>
    <row r="115" spans="1:15" s="4" customFormat="1" ht="63.7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132" t="s">
        <v>434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8" t="s">
        <v>407</v>
      </c>
      <c r="L116" s="369">
        <v>2</v>
      </c>
      <c r="M116" s="142">
        <v>2</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369" t="s">
        <v>407</v>
      </c>
      <c r="M117" s="108"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369" t="s">
        <v>407</v>
      </c>
      <c r="M118" s="108"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369" t="s">
        <v>407</v>
      </c>
      <c r="M119" s="108"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377"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369" t="s">
        <v>407</v>
      </c>
      <c r="M121" s="38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369" t="s">
        <v>407</v>
      </c>
      <c r="M122" s="38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369" t="s">
        <v>407</v>
      </c>
      <c r="M123" s="38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369" t="s">
        <v>407</v>
      </c>
      <c r="M124" s="38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369" t="s">
        <v>407</v>
      </c>
      <c r="M125" s="38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369" t="s">
        <v>407</v>
      </c>
      <c r="M126" s="38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69" t="s">
        <v>407</v>
      </c>
      <c r="M127" s="38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69" t="s">
        <v>407</v>
      </c>
      <c r="M128" s="38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23" t="s">
        <v>129</v>
      </c>
      <c r="M129" s="122"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8">
        <v>20</v>
      </c>
      <c r="L130" s="377">
        <v>26</v>
      </c>
      <c r="M130" s="387">
        <v>26</v>
      </c>
      <c r="N130" s="236">
        <v>0.30588235294117644</v>
      </c>
      <c r="O130" s="225" t="s">
        <v>4667</v>
      </c>
    </row>
    <row r="131" spans="1:16" s="4" customFormat="1" ht="216.75" x14ac:dyDescent="0.25">
      <c r="A131" s="82">
        <v>125</v>
      </c>
      <c r="B131" s="133" t="s">
        <v>293</v>
      </c>
      <c r="C131" s="133" t="s">
        <v>464</v>
      </c>
      <c r="D131" s="133" t="s">
        <v>330</v>
      </c>
      <c r="E131" s="122">
        <v>39</v>
      </c>
      <c r="F131" s="125" t="s">
        <v>468</v>
      </c>
      <c r="G131" s="140">
        <v>23</v>
      </c>
      <c r="H131" s="139">
        <v>0.3</v>
      </c>
      <c r="I131" s="133" t="s">
        <v>321</v>
      </c>
      <c r="J131" s="141">
        <v>30</v>
      </c>
      <c r="K131" s="48">
        <v>20247</v>
      </c>
      <c r="L131" s="516">
        <v>18856.5</v>
      </c>
      <c r="M131" s="313">
        <v>18856.5</v>
      </c>
      <c r="N131" s="433">
        <v>0.3</v>
      </c>
      <c r="O131" s="590" t="s">
        <v>4668</v>
      </c>
    </row>
    <row r="132" spans="1:16" s="4" customFormat="1" ht="102" x14ac:dyDescent="0.25">
      <c r="A132" s="82">
        <v>126</v>
      </c>
      <c r="B132" s="133" t="s">
        <v>293</v>
      </c>
      <c r="C132" s="133" t="s">
        <v>464</v>
      </c>
      <c r="D132" s="133" t="s">
        <v>330</v>
      </c>
      <c r="E132" s="122" t="s">
        <v>470</v>
      </c>
      <c r="F132" s="125" t="s">
        <v>471</v>
      </c>
      <c r="G132" s="140" t="s">
        <v>125</v>
      </c>
      <c r="H132" s="138" t="s">
        <v>125</v>
      </c>
      <c r="I132" s="133" t="s">
        <v>159</v>
      </c>
      <c r="J132" s="222">
        <v>31</v>
      </c>
      <c r="K132" s="48">
        <v>565934</v>
      </c>
      <c r="L132" s="516">
        <v>439181</v>
      </c>
      <c r="M132" s="311">
        <v>439181</v>
      </c>
      <c r="N132" s="85">
        <v>0</v>
      </c>
      <c r="O132" s="694" t="s">
        <v>4669</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v>2.25286865234375</v>
      </c>
      <c r="L133" s="695">
        <v>8.6619999999999996E-3</v>
      </c>
      <c r="M133" s="312">
        <v>2271</v>
      </c>
      <c r="N133" s="85">
        <v>0</v>
      </c>
      <c r="O133" s="225" t="s">
        <v>4670</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132" t="s">
        <v>129</v>
      </c>
      <c r="L134" s="377" t="s">
        <v>135</v>
      </c>
      <c r="M134" s="137" t="s">
        <v>407</v>
      </c>
      <c r="N134" s="433">
        <v>0.3</v>
      </c>
      <c r="O134" s="225" t="s">
        <v>4671</v>
      </c>
    </row>
    <row r="135" spans="1:16" s="4" customFormat="1" ht="51" x14ac:dyDescent="0.25">
      <c r="A135" s="82">
        <v>129</v>
      </c>
      <c r="B135" s="133" t="s">
        <v>293</v>
      </c>
      <c r="C135" s="133" t="s">
        <v>464</v>
      </c>
      <c r="D135" s="133" t="s">
        <v>473</v>
      </c>
      <c r="E135" s="122" t="s">
        <v>476</v>
      </c>
      <c r="F135" s="125">
        <v>2018</v>
      </c>
      <c r="G135" s="1422"/>
      <c r="H135" s="138" t="s">
        <v>125</v>
      </c>
      <c r="I135" s="133" t="s">
        <v>390</v>
      </c>
      <c r="J135" s="222" t="s">
        <v>391</v>
      </c>
      <c r="K135" s="48" t="s">
        <v>129</v>
      </c>
      <c r="L135" s="204" t="s">
        <v>129</v>
      </c>
      <c r="M135" s="137" t="s">
        <v>129</v>
      </c>
      <c r="N135" s="85">
        <v>0</v>
      </c>
      <c r="O135" s="225" t="s">
        <v>4672</v>
      </c>
    </row>
    <row r="136" spans="1:16" s="4" customFormat="1" ht="51" x14ac:dyDescent="0.25">
      <c r="A136" s="82">
        <v>130</v>
      </c>
      <c r="B136" s="133" t="s">
        <v>293</v>
      </c>
      <c r="C136" s="133" t="s">
        <v>464</v>
      </c>
      <c r="D136" s="133" t="s">
        <v>473</v>
      </c>
      <c r="E136" s="122" t="s">
        <v>477</v>
      </c>
      <c r="F136" s="125">
        <v>2019</v>
      </c>
      <c r="G136" s="1422"/>
      <c r="H136" s="138" t="s">
        <v>125</v>
      </c>
      <c r="I136" s="133" t="s">
        <v>390</v>
      </c>
      <c r="J136" s="222" t="s">
        <v>395</v>
      </c>
      <c r="K136" s="48" t="s">
        <v>129</v>
      </c>
      <c r="L136" s="204" t="s">
        <v>129</v>
      </c>
      <c r="M136" s="224" t="s">
        <v>129</v>
      </c>
      <c r="N136" s="85">
        <v>0</v>
      </c>
      <c r="O136" s="225" t="s">
        <v>4673</v>
      </c>
    </row>
    <row r="137" spans="1:16" s="4" customFormat="1" ht="51" x14ac:dyDescent="0.25">
      <c r="A137" s="82">
        <v>131</v>
      </c>
      <c r="B137" s="133" t="s">
        <v>293</v>
      </c>
      <c r="C137" s="133" t="s">
        <v>464</v>
      </c>
      <c r="D137" s="133" t="s">
        <v>473</v>
      </c>
      <c r="E137" s="122" t="s">
        <v>478</v>
      </c>
      <c r="F137" s="125">
        <v>2020</v>
      </c>
      <c r="G137" s="1422"/>
      <c r="H137" s="138" t="s">
        <v>125</v>
      </c>
      <c r="I137" s="133" t="s">
        <v>390</v>
      </c>
      <c r="J137" s="222" t="s">
        <v>479</v>
      </c>
      <c r="K137" s="48" t="s">
        <v>126</v>
      </c>
      <c r="L137" s="204" t="s">
        <v>126</v>
      </c>
      <c r="M137" s="137" t="s">
        <v>126</v>
      </c>
      <c r="N137" s="85">
        <v>0</v>
      </c>
      <c r="O137" s="225"/>
    </row>
    <row r="138" spans="1:16" s="4" customFormat="1" ht="51" x14ac:dyDescent="0.25">
      <c r="A138" s="82">
        <v>132</v>
      </c>
      <c r="B138" s="133" t="s">
        <v>293</v>
      </c>
      <c r="C138" s="133" t="s">
        <v>464</v>
      </c>
      <c r="D138" s="133" t="s">
        <v>473</v>
      </c>
      <c r="E138" s="122" t="s">
        <v>480</v>
      </c>
      <c r="F138" s="125">
        <v>2021</v>
      </c>
      <c r="G138" s="1422"/>
      <c r="H138" s="138" t="s">
        <v>125</v>
      </c>
      <c r="I138" s="133" t="s">
        <v>390</v>
      </c>
      <c r="J138" s="222" t="s">
        <v>481</v>
      </c>
      <c r="K138" s="48" t="s">
        <v>126</v>
      </c>
      <c r="L138" s="204" t="s">
        <v>126</v>
      </c>
      <c r="M138" s="137" t="s">
        <v>126</v>
      </c>
      <c r="N138" s="85">
        <v>0</v>
      </c>
      <c r="O138" s="225"/>
    </row>
    <row r="139" spans="1:16" s="4" customFormat="1" ht="51" x14ac:dyDescent="0.25">
      <c r="A139" s="82">
        <v>133</v>
      </c>
      <c r="B139" s="133" t="s">
        <v>293</v>
      </c>
      <c r="C139" s="133" t="s">
        <v>464</v>
      </c>
      <c r="D139" s="133" t="s">
        <v>473</v>
      </c>
      <c r="E139" s="122" t="s">
        <v>482</v>
      </c>
      <c r="F139" s="125">
        <v>2022</v>
      </c>
      <c r="G139" s="1405"/>
      <c r="H139" s="138" t="s">
        <v>125</v>
      </c>
      <c r="I139" s="133" t="s">
        <v>390</v>
      </c>
      <c r="J139" s="222" t="s">
        <v>483</v>
      </c>
      <c r="K139" s="58"/>
      <c r="L139" s="204" t="s">
        <v>129</v>
      </c>
      <c r="M139" s="306" t="s">
        <v>129</v>
      </c>
      <c r="N139" s="85">
        <v>0</v>
      </c>
      <c r="O139" s="590" t="s">
        <v>4674</v>
      </c>
    </row>
    <row r="140" spans="1:16" s="4" customFormat="1" ht="51" x14ac:dyDescent="0.25">
      <c r="A140" s="82">
        <v>134</v>
      </c>
      <c r="B140" s="133" t="s">
        <v>293</v>
      </c>
      <c r="C140" s="133" t="s">
        <v>464</v>
      </c>
      <c r="D140" s="133" t="s">
        <v>473</v>
      </c>
      <c r="E140" s="122" t="s">
        <v>485</v>
      </c>
      <c r="F140" s="125" t="s">
        <v>486</v>
      </c>
      <c r="G140" s="140" t="s">
        <v>125</v>
      </c>
      <c r="H140" s="138" t="s">
        <v>125</v>
      </c>
      <c r="I140" s="133" t="s">
        <v>177</v>
      </c>
      <c r="J140" s="222" t="s">
        <v>125</v>
      </c>
      <c r="K140" s="132" t="s">
        <v>129</v>
      </c>
      <c r="L140" s="223" t="s">
        <v>125</v>
      </c>
      <c r="M140" s="315" t="s">
        <v>126</v>
      </c>
      <c r="N140" s="601">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8">
        <v>0</v>
      </c>
      <c r="L141" s="223" t="s">
        <v>4675</v>
      </c>
      <c r="M141" s="696">
        <v>175.75</v>
      </c>
      <c r="N141" s="601">
        <v>0</v>
      </c>
      <c r="O141" s="225" t="s">
        <v>4674</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8">
        <v>0</v>
      </c>
      <c r="L142" s="320">
        <v>0</v>
      </c>
      <c r="M142" s="48">
        <v>0</v>
      </c>
      <c r="N142" s="85">
        <v>0</v>
      </c>
      <c r="O142" s="597" t="s">
        <v>4676</v>
      </c>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259" t="s">
        <v>434</v>
      </c>
      <c r="N143" s="85">
        <v>0</v>
      </c>
      <c r="O143" s="225" t="s">
        <v>4677</v>
      </c>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223"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8">
        <v>1</v>
      </c>
      <c r="L145" s="524">
        <v>2</v>
      </c>
      <c r="M145" s="104">
        <v>2</v>
      </c>
      <c r="N145" s="85">
        <v>0</v>
      </c>
      <c r="O145" s="225" t="s">
        <v>4678</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377"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48" t="s">
        <v>129</v>
      </c>
      <c r="L147" s="377" t="s">
        <v>129</v>
      </c>
      <c r="M147" s="387" t="s">
        <v>129</v>
      </c>
      <c r="N147" s="85">
        <v>0</v>
      </c>
      <c r="O147" s="225" t="s">
        <v>4679</v>
      </c>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48" t="s">
        <v>129</v>
      </c>
      <c r="L148" s="377" t="s">
        <v>129</v>
      </c>
      <c r="M148" s="387" t="s">
        <v>129</v>
      </c>
      <c r="N148" s="85">
        <v>0</v>
      </c>
      <c r="O148" s="225" t="s">
        <v>4680</v>
      </c>
    </row>
    <row r="149" spans="1:15" s="4" customFormat="1" ht="51" x14ac:dyDescent="0.25">
      <c r="A149" s="82">
        <v>143</v>
      </c>
      <c r="B149" s="133" t="s">
        <v>293</v>
      </c>
      <c r="C149" s="133" t="s">
        <v>493</v>
      </c>
      <c r="D149" s="133" t="s">
        <v>473</v>
      </c>
      <c r="E149" s="122" t="s">
        <v>505</v>
      </c>
      <c r="F149" s="125" t="s">
        <v>506</v>
      </c>
      <c r="G149" s="140" t="s">
        <v>125</v>
      </c>
      <c r="H149" s="138" t="s">
        <v>125</v>
      </c>
      <c r="I149" s="133" t="s">
        <v>177</v>
      </c>
      <c r="J149" s="222" t="s">
        <v>507</v>
      </c>
      <c r="K149" s="48" t="s">
        <v>129</v>
      </c>
      <c r="L149" s="377" t="s">
        <v>129</v>
      </c>
      <c r="M149" s="697" t="s">
        <v>129</v>
      </c>
      <c r="N149" s="85">
        <v>0</v>
      </c>
      <c r="O149" s="225" t="s">
        <v>4681</v>
      </c>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48" t="s">
        <v>129</v>
      </c>
      <c r="L150" s="223" t="s">
        <v>129</v>
      </c>
      <c r="M150" s="259" t="s">
        <v>129</v>
      </c>
      <c r="N150" s="226">
        <v>0.1</v>
      </c>
      <c r="O150" s="225"/>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4682</v>
      </c>
      <c r="L151" s="223" t="s">
        <v>125</v>
      </c>
      <c r="M151" s="48" t="s">
        <v>4682</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48" t="s">
        <v>129</v>
      </c>
      <c r="L152" s="223" t="s">
        <v>129</v>
      </c>
      <c r="M152" s="24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48" t="s">
        <v>129</v>
      </c>
      <c r="L153" s="223" t="s">
        <v>129</v>
      </c>
      <c r="M153" s="247" t="s">
        <v>129</v>
      </c>
      <c r="N153" s="226">
        <v>0.25</v>
      </c>
      <c r="O153" s="225"/>
    </row>
    <row r="154" spans="1:15" s="4" customFormat="1" ht="51" x14ac:dyDescent="0.25">
      <c r="A154" s="82">
        <v>148</v>
      </c>
      <c r="B154" s="133" t="s">
        <v>293</v>
      </c>
      <c r="C154" s="133" t="s">
        <v>508</v>
      </c>
      <c r="D154" s="133" t="s">
        <v>515</v>
      </c>
      <c r="E154" s="122">
        <v>48</v>
      </c>
      <c r="F154" s="125" t="s">
        <v>517</v>
      </c>
      <c r="G154" s="140">
        <v>27</v>
      </c>
      <c r="H154" s="152">
        <v>0.25</v>
      </c>
      <c r="I154" s="133" t="s">
        <v>390</v>
      </c>
      <c r="J154" s="141">
        <v>41</v>
      </c>
      <c r="K154" s="48" t="s">
        <v>129</v>
      </c>
      <c r="L154" s="223" t="s">
        <v>129</v>
      </c>
      <c r="M154" s="247" t="s">
        <v>129</v>
      </c>
      <c r="N154" s="226">
        <v>0.25</v>
      </c>
      <c r="O154" s="225"/>
    </row>
    <row r="155" spans="1:15" s="4" customFormat="1" ht="51" x14ac:dyDescent="0.25">
      <c r="A155" s="82">
        <v>149</v>
      </c>
      <c r="B155" s="133" t="s">
        <v>293</v>
      </c>
      <c r="C155" s="133" t="s">
        <v>508</v>
      </c>
      <c r="D155" s="133" t="s">
        <v>515</v>
      </c>
      <c r="E155" s="122">
        <v>49</v>
      </c>
      <c r="F155" s="125" t="s">
        <v>518</v>
      </c>
      <c r="G155" s="140">
        <v>28</v>
      </c>
      <c r="H155" s="152">
        <v>0.25</v>
      </c>
      <c r="I155" s="133" t="s">
        <v>390</v>
      </c>
      <c r="J155" s="141">
        <v>42</v>
      </c>
      <c r="K155" s="48" t="s">
        <v>129</v>
      </c>
      <c r="L155" s="223" t="s">
        <v>129</v>
      </c>
      <c r="M155" s="247" t="s">
        <v>129</v>
      </c>
      <c r="N155" s="226">
        <v>0.25</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125</v>
      </c>
      <c r="L156" s="377"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48" t="s">
        <v>129</v>
      </c>
      <c r="L157" s="377"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48" t="s">
        <v>129</v>
      </c>
      <c r="L158" s="377" t="s">
        <v>129</v>
      </c>
      <c r="M158" s="247" t="s">
        <v>129</v>
      </c>
      <c r="N158" s="85">
        <v>0</v>
      </c>
      <c r="O158" s="225"/>
    </row>
    <row r="159" spans="1:15" s="4" customFormat="1" ht="51" x14ac:dyDescent="0.25">
      <c r="A159" s="82">
        <v>153</v>
      </c>
      <c r="B159" s="133" t="s">
        <v>293</v>
      </c>
      <c r="C159" s="133" t="s">
        <v>508</v>
      </c>
      <c r="D159" s="133" t="s">
        <v>515</v>
      </c>
      <c r="E159" s="122" t="s">
        <v>526</v>
      </c>
      <c r="F159" s="125" t="s">
        <v>527</v>
      </c>
      <c r="G159" s="1422"/>
      <c r="H159" s="138" t="s">
        <v>125</v>
      </c>
      <c r="I159" s="133" t="s">
        <v>390</v>
      </c>
      <c r="J159" s="222" t="s">
        <v>528</v>
      </c>
      <c r="K159" s="132" t="s">
        <v>126</v>
      </c>
      <c r="L159" s="377" t="s">
        <v>129</v>
      </c>
      <c r="M159" s="247" t="s">
        <v>129</v>
      </c>
      <c r="N159" s="85">
        <v>0</v>
      </c>
      <c r="O159" s="225"/>
    </row>
    <row r="160" spans="1:15" s="4" customFormat="1" ht="51" x14ac:dyDescent="0.25">
      <c r="A160" s="82">
        <v>154</v>
      </c>
      <c r="B160" s="133" t="s">
        <v>293</v>
      </c>
      <c r="C160" s="133" t="s">
        <v>508</v>
      </c>
      <c r="D160" s="133" t="s">
        <v>515</v>
      </c>
      <c r="E160" s="122" t="s">
        <v>529</v>
      </c>
      <c r="F160" s="125" t="s">
        <v>530</v>
      </c>
      <c r="G160" s="1405"/>
      <c r="H160" s="138" t="s">
        <v>125</v>
      </c>
      <c r="I160" s="133" t="s">
        <v>390</v>
      </c>
      <c r="J160" s="222" t="s">
        <v>531</v>
      </c>
      <c r="K160" s="48" t="s">
        <v>129</v>
      </c>
      <c r="L160" s="377" t="s">
        <v>129</v>
      </c>
      <c r="M160" s="247"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48" t="s">
        <v>129</v>
      </c>
      <c r="L161" s="223" t="s">
        <v>129</v>
      </c>
      <c r="M161" s="259" t="s">
        <v>129</v>
      </c>
      <c r="N161" s="226">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32" t="s">
        <v>4683</v>
      </c>
      <c r="L162" s="223" t="s">
        <v>125</v>
      </c>
      <c r="M162" s="132" t="s">
        <v>4683</v>
      </c>
      <c r="N162" s="85">
        <v>0</v>
      </c>
      <c r="O162" s="225" t="s">
        <v>4684</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223" t="s">
        <v>129</v>
      </c>
      <c r="M163" s="259"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132" t="s">
        <v>129</v>
      </c>
      <c r="L165" s="223" t="s">
        <v>125</v>
      </c>
      <c r="M165" s="247" t="s">
        <v>129</v>
      </c>
      <c r="N165" s="226">
        <v>0.25</v>
      </c>
      <c r="O165" s="225"/>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132" t="s">
        <v>129</v>
      </c>
      <c r="L166" s="223" t="s">
        <v>129</v>
      </c>
      <c r="M166" s="247" t="s">
        <v>129</v>
      </c>
      <c r="N166" s="226">
        <v>0.1</v>
      </c>
      <c r="O166" s="225"/>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132" t="s">
        <v>129</v>
      </c>
      <c r="L167" s="223" t="s">
        <v>129</v>
      </c>
      <c r="M167" s="259" t="s">
        <v>129</v>
      </c>
      <c r="N167" s="226">
        <v>0.1</v>
      </c>
      <c r="O167" s="225"/>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4685</v>
      </c>
      <c r="L168" s="223" t="s">
        <v>125</v>
      </c>
      <c r="M168" s="132" t="s">
        <v>4685</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132" t="s">
        <v>129</v>
      </c>
      <c r="L169" s="223" t="s">
        <v>129</v>
      </c>
      <c r="M169" s="247" t="s">
        <v>129</v>
      </c>
      <c r="N169" s="226">
        <v>0.2</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132"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129</v>
      </c>
      <c r="L177" s="377" t="s">
        <v>135</v>
      </c>
      <c r="M177" s="259" t="s">
        <v>129</v>
      </c>
      <c r="N177" s="229">
        <v>0</v>
      </c>
      <c r="O177" s="225"/>
    </row>
    <row r="178" spans="1:15" s="4" customFormat="1" ht="63.75" x14ac:dyDescent="0.25">
      <c r="A178" s="82">
        <v>172</v>
      </c>
      <c r="B178" s="133" t="s">
        <v>293</v>
      </c>
      <c r="C178" s="133" t="s">
        <v>542</v>
      </c>
      <c r="D178" s="133" t="s">
        <v>515</v>
      </c>
      <c r="E178" s="122" t="s">
        <v>563</v>
      </c>
      <c r="F178" s="125" t="s">
        <v>564</v>
      </c>
      <c r="G178" s="140">
        <v>37</v>
      </c>
      <c r="H178" s="139">
        <v>0.15</v>
      </c>
      <c r="I178" s="133" t="s">
        <v>124</v>
      </c>
      <c r="J178" s="141" t="s">
        <v>565</v>
      </c>
      <c r="K178" s="132" t="s">
        <v>129</v>
      </c>
      <c r="L178" s="223" t="s">
        <v>129</v>
      </c>
      <c r="M178" s="259" t="s">
        <v>129</v>
      </c>
      <c r="N178" s="226">
        <v>0.15</v>
      </c>
      <c r="O178" s="225" t="s">
        <v>4686</v>
      </c>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129</v>
      </c>
      <c r="L179" s="223" t="s">
        <v>129</v>
      </c>
      <c r="M179" s="259"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129</v>
      </c>
      <c r="L180" s="377" t="s">
        <v>135</v>
      </c>
      <c r="M180" s="247" t="s">
        <v>129</v>
      </c>
      <c r="N180" s="226">
        <v>0.1</v>
      </c>
      <c r="O180" s="225"/>
    </row>
    <row r="181" spans="1:15" s="4" customFormat="1" ht="51" x14ac:dyDescent="0.25">
      <c r="A181" s="82">
        <v>175</v>
      </c>
      <c r="B181" s="133" t="s">
        <v>293</v>
      </c>
      <c r="C181" s="133" t="s">
        <v>542</v>
      </c>
      <c r="D181" s="133" t="s">
        <v>515</v>
      </c>
      <c r="E181" s="122" t="s">
        <v>571</v>
      </c>
      <c r="F181" s="125" t="s">
        <v>564</v>
      </c>
      <c r="G181" s="1422"/>
      <c r="H181" s="138" t="s">
        <v>125</v>
      </c>
      <c r="I181" s="133" t="s">
        <v>177</v>
      </c>
      <c r="J181" s="222" t="s">
        <v>521</v>
      </c>
      <c r="K181" s="132" t="s">
        <v>129</v>
      </c>
      <c r="L181" s="377" t="s">
        <v>129</v>
      </c>
      <c r="M181" s="247" t="s">
        <v>129</v>
      </c>
      <c r="N181" s="85">
        <v>0</v>
      </c>
      <c r="O181" s="225" t="s">
        <v>4687</v>
      </c>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129</v>
      </c>
      <c r="L182" s="377" t="s">
        <v>129</v>
      </c>
      <c r="M182" s="247" t="s">
        <v>129</v>
      </c>
      <c r="N182" s="85">
        <v>0</v>
      </c>
      <c r="O182" s="225" t="s">
        <v>4688</v>
      </c>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129</v>
      </c>
      <c r="L183" s="377" t="s">
        <v>129</v>
      </c>
      <c r="M183" s="247" t="s">
        <v>129</v>
      </c>
      <c r="N183" s="85">
        <v>0</v>
      </c>
      <c r="O183" s="225" t="s">
        <v>4688</v>
      </c>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132" t="s">
        <v>129</v>
      </c>
      <c r="L184" s="377" t="s">
        <v>129</v>
      </c>
      <c r="M184" s="247" t="s">
        <v>129</v>
      </c>
      <c r="N184" s="226">
        <v>0.1</v>
      </c>
      <c r="O184" s="225" t="s">
        <v>4688</v>
      </c>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3"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223" t="s">
        <v>129</v>
      </c>
      <c r="M186" s="122"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223" t="s">
        <v>129</v>
      </c>
      <c r="M187" s="122"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223" t="s">
        <v>129</v>
      </c>
      <c r="M188" s="122"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223" t="s">
        <v>129</v>
      </c>
      <c r="M189" s="122" t="s">
        <v>129</v>
      </c>
      <c r="N189" s="661">
        <v>0.125</v>
      </c>
      <c r="O189" s="225"/>
    </row>
    <row r="190" spans="1:15" s="4" customFormat="1" ht="51"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223" t="s">
        <v>129</v>
      </c>
      <c r="M190" s="122" t="s">
        <v>129</v>
      </c>
      <c r="N190" s="661">
        <v>0.125</v>
      </c>
      <c r="O190" s="225"/>
    </row>
    <row r="191" spans="1:15" s="4" customFormat="1" ht="51"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223" t="s">
        <v>129</v>
      </c>
      <c r="M191" s="122"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132" t="s">
        <v>129</v>
      </c>
      <c r="L192" s="223" t="s">
        <v>129</v>
      </c>
      <c r="M192" s="122"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132" t="s">
        <v>129</v>
      </c>
      <c r="L193" s="223" t="s">
        <v>129</v>
      </c>
      <c r="M193" s="122"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126</v>
      </c>
      <c r="L194" s="223" t="s">
        <v>126</v>
      </c>
      <c r="M194" s="259" t="s">
        <v>126</v>
      </c>
      <c r="N194" s="226">
        <v>0</v>
      </c>
      <c r="O194" s="225" t="s">
        <v>4689</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434</v>
      </c>
      <c r="L195" s="223" t="s">
        <v>125</v>
      </c>
      <c r="M195" s="13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132"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129</v>
      </c>
      <c r="L202" s="223" t="s">
        <v>125</v>
      </c>
      <c r="M202" s="247" t="s">
        <v>129</v>
      </c>
      <c r="N202" s="661">
        <v>2.86E-2</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129</v>
      </c>
      <c r="L203" s="223" t="s">
        <v>125</v>
      </c>
      <c r="M203" s="247" t="s">
        <v>129</v>
      </c>
      <c r="N203" s="661">
        <v>2.86E-2</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129</v>
      </c>
      <c r="L204" s="223" t="s">
        <v>125</v>
      </c>
      <c r="M204" s="247" t="s">
        <v>129</v>
      </c>
      <c r="N204" s="661">
        <v>2.86E-2</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129</v>
      </c>
      <c r="L205" s="223" t="s">
        <v>125</v>
      </c>
      <c r="M205" s="247" t="s">
        <v>129</v>
      </c>
      <c r="N205" s="661">
        <v>2.86E-2</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129</v>
      </c>
      <c r="L208" s="223" t="s">
        <v>125</v>
      </c>
      <c r="M208" s="247" t="s">
        <v>129</v>
      </c>
      <c r="N208" s="661">
        <v>2.86E-2</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129</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129</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4690</v>
      </c>
      <c r="L212" s="223" t="s">
        <v>125</v>
      </c>
      <c r="M212" s="48" t="s">
        <v>4690</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132" t="s">
        <v>129</v>
      </c>
      <c r="L213" s="223" t="s">
        <v>407</v>
      </c>
      <c r="M213" s="259" t="s">
        <v>129</v>
      </c>
      <c r="N213" s="229">
        <v>0</v>
      </c>
      <c r="O213" s="225"/>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129</v>
      </c>
      <c r="L214" s="223"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129</v>
      </c>
      <c r="L215" s="223"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129</v>
      </c>
      <c r="L216" s="223" t="s">
        <v>129</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259" t="s">
        <v>126</v>
      </c>
      <c r="N221" s="85">
        <v>0</v>
      </c>
      <c r="O221" s="225"/>
    </row>
    <row r="222" spans="1:15" s="4" customFormat="1" ht="89.25" x14ac:dyDescent="0.25">
      <c r="A222" s="82">
        <v>216</v>
      </c>
      <c r="B222" s="133" t="s">
        <v>601</v>
      </c>
      <c r="C222" s="133" t="s">
        <v>664</v>
      </c>
      <c r="D222" s="133" t="s">
        <v>354</v>
      </c>
      <c r="E222" s="122" t="s">
        <v>665</v>
      </c>
      <c r="F222" s="125" t="s">
        <v>666</v>
      </c>
      <c r="G222" s="140" t="s">
        <v>125</v>
      </c>
      <c r="H222" s="138" t="s">
        <v>125</v>
      </c>
      <c r="I222" s="133" t="s">
        <v>265</v>
      </c>
      <c r="J222" s="222">
        <v>55</v>
      </c>
      <c r="K222" s="48" t="s">
        <v>4691</v>
      </c>
      <c r="L222" s="204" t="s">
        <v>4692</v>
      </c>
      <c r="M222" s="137" t="s">
        <v>407</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132" t="s">
        <v>126</v>
      </c>
      <c r="L223" s="223" t="s">
        <v>126</v>
      </c>
      <c r="M223" s="259" t="s">
        <v>126</v>
      </c>
      <c r="N223" s="226">
        <v>0</v>
      </c>
      <c r="O223" s="225" t="s">
        <v>4693</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132" t="s">
        <v>126</v>
      </c>
      <c r="L224" s="223" t="s">
        <v>129</v>
      </c>
      <c r="M224" s="259" t="s">
        <v>129</v>
      </c>
      <c r="N224" s="226">
        <v>0.1</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59" t="s">
        <v>129</v>
      </c>
      <c r="N228" s="85">
        <v>0</v>
      </c>
      <c r="O228" s="225"/>
    </row>
    <row r="229" spans="1:15" s="4" customFormat="1" ht="63.75" x14ac:dyDescent="0.25">
      <c r="A229" s="82">
        <v>223</v>
      </c>
      <c r="B229" s="133" t="s">
        <v>601</v>
      </c>
      <c r="C229" s="133" t="s">
        <v>644</v>
      </c>
      <c r="D229" s="133" t="s">
        <v>644</v>
      </c>
      <c r="E229" s="122">
        <v>70</v>
      </c>
      <c r="F229" s="125" t="s">
        <v>680</v>
      </c>
      <c r="G229" s="140" t="s">
        <v>125</v>
      </c>
      <c r="H229" s="138" t="s">
        <v>125</v>
      </c>
      <c r="I229" s="133" t="s">
        <v>321</v>
      </c>
      <c r="J229" s="222">
        <v>58</v>
      </c>
      <c r="K229" s="48">
        <v>451.34</v>
      </c>
      <c r="L229" s="528">
        <v>751486</v>
      </c>
      <c r="M229" s="284">
        <v>751486</v>
      </c>
      <c r="N229" s="85">
        <v>0</v>
      </c>
      <c r="O229" s="225" t="s">
        <v>4694</v>
      </c>
    </row>
    <row r="230" spans="1:15" s="4" customFormat="1" ht="63.75" x14ac:dyDescent="0.25">
      <c r="A230" s="82">
        <v>224</v>
      </c>
      <c r="B230" s="133" t="s">
        <v>601</v>
      </c>
      <c r="C230" s="133" t="s">
        <v>644</v>
      </c>
      <c r="D230" s="133" t="s">
        <v>644</v>
      </c>
      <c r="E230" s="122">
        <v>71</v>
      </c>
      <c r="F230" s="125" t="s">
        <v>681</v>
      </c>
      <c r="G230" s="140" t="s">
        <v>125</v>
      </c>
      <c r="H230" s="138" t="s">
        <v>125</v>
      </c>
      <c r="I230" s="133" t="s">
        <v>321</v>
      </c>
      <c r="J230" s="222">
        <v>59</v>
      </c>
      <c r="K230" s="48">
        <v>44.121200000000002</v>
      </c>
      <c r="L230" s="516">
        <v>153</v>
      </c>
      <c r="M230" s="324">
        <v>153</v>
      </c>
      <c r="N230" s="85">
        <v>0</v>
      </c>
      <c r="O230" s="225" t="s">
        <v>4695</v>
      </c>
    </row>
    <row r="231" spans="1:15" s="4" customFormat="1" ht="51" x14ac:dyDescent="0.25">
      <c r="A231" s="82">
        <v>225</v>
      </c>
      <c r="B231" s="133" t="s">
        <v>601</v>
      </c>
      <c r="C231" s="133" t="s">
        <v>682</v>
      </c>
      <c r="D231" s="133" t="s">
        <v>682</v>
      </c>
      <c r="E231" s="122">
        <v>72</v>
      </c>
      <c r="F231" s="125" t="s">
        <v>683</v>
      </c>
      <c r="G231" s="140" t="s">
        <v>125</v>
      </c>
      <c r="H231" s="138" t="s">
        <v>125</v>
      </c>
      <c r="I231" s="133" t="s">
        <v>124</v>
      </c>
      <c r="J231" s="141">
        <v>60</v>
      </c>
      <c r="K231" s="132" t="s">
        <v>129</v>
      </c>
      <c r="L231" s="223"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129</v>
      </c>
      <c r="L232" s="223"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129</v>
      </c>
      <c r="L233" s="223" t="s">
        <v>129</v>
      </c>
      <c r="M233" s="259" t="s">
        <v>129</v>
      </c>
      <c r="N233" s="85">
        <v>0</v>
      </c>
      <c r="O233" s="225"/>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t="s">
        <v>129</v>
      </c>
      <c r="L234" s="223"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3"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223" t="s">
        <v>129</v>
      </c>
      <c r="M236" s="259" t="s">
        <v>129</v>
      </c>
      <c r="N236" s="85">
        <v>0</v>
      </c>
      <c r="O236" s="590"/>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223" t="s">
        <v>126</v>
      </c>
      <c r="M237" s="259" t="s">
        <v>126</v>
      </c>
      <c r="N237" s="601">
        <v>0</v>
      </c>
      <c r="O237" s="538"/>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132" t="s">
        <v>129</v>
      </c>
      <c r="L238" s="223" t="s">
        <v>129</v>
      </c>
      <c r="M238" s="259" t="s">
        <v>129</v>
      </c>
      <c r="N238" s="601">
        <v>0</v>
      </c>
      <c r="O238" s="58"/>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t="s">
        <v>407</v>
      </c>
      <c r="M239" s="259" t="s">
        <v>126</v>
      </c>
      <c r="N239" s="85">
        <v>0</v>
      </c>
      <c r="O239" s="58"/>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t="s">
        <v>407</v>
      </c>
      <c r="M240" s="259" t="s">
        <v>126</v>
      </c>
      <c r="N240" s="85">
        <v>0</v>
      </c>
      <c r="O240" s="58"/>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t="s">
        <v>407</v>
      </c>
      <c r="M241" s="259" t="s">
        <v>126</v>
      </c>
      <c r="N241" s="85">
        <v>0</v>
      </c>
      <c r="O241" s="58"/>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t="s">
        <v>407</v>
      </c>
      <c r="M242" s="259" t="s">
        <v>126</v>
      </c>
      <c r="N242" s="85">
        <v>0</v>
      </c>
      <c r="O242" s="58"/>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t="s">
        <v>407</v>
      </c>
      <c r="M243" s="259" t="s">
        <v>129</v>
      </c>
      <c r="N243" s="85">
        <v>0</v>
      </c>
      <c r="O243" s="58" t="s">
        <v>4696</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132" t="s">
        <v>129</v>
      </c>
      <c r="L244" s="223" t="s">
        <v>407</v>
      </c>
      <c r="M244" s="259" t="s">
        <v>129</v>
      </c>
      <c r="N244" s="85">
        <v>0</v>
      </c>
      <c r="O244" s="58"/>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132" t="s">
        <v>129</v>
      </c>
      <c r="L245" s="223" t="s">
        <v>125</v>
      </c>
      <c r="M245" s="259" t="s">
        <v>129</v>
      </c>
      <c r="N245" s="226">
        <v>0.1</v>
      </c>
      <c r="O245" s="58"/>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132" t="s">
        <v>129</v>
      </c>
      <c r="L246" s="223" t="s">
        <v>125</v>
      </c>
      <c r="M246" s="259" t="s">
        <v>129</v>
      </c>
      <c r="N246" s="85">
        <v>0</v>
      </c>
      <c r="O246" s="58"/>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132" t="s">
        <v>129</v>
      </c>
      <c r="L247" s="223" t="s">
        <v>125</v>
      </c>
      <c r="M247" s="259" t="s">
        <v>129</v>
      </c>
      <c r="N247" s="85">
        <v>0</v>
      </c>
      <c r="O247" s="58"/>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259" t="s">
        <v>126</v>
      </c>
      <c r="N248" s="85">
        <v>0</v>
      </c>
      <c r="O248" s="58"/>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259" t="s">
        <v>126</v>
      </c>
      <c r="N249" s="85">
        <v>0</v>
      </c>
      <c r="O249" s="698"/>
    </row>
    <row r="250" spans="1:15" s="4" customFormat="1" ht="63.75" x14ac:dyDescent="0.25">
      <c r="A250" s="82">
        <v>244</v>
      </c>
      <c r="B250" s="133" t="s">
        <v>601</v>
      </c>
      <c r="C250" s="133" t="s">
        <v>664</v>
      </c>
      <c r="D250" s="133" t="s">
        <v>712</v>
      </c>
      <c r="E250" s="122">
        <v>77</v>
      </c>
      <c r="F250" s="125" t="s">
        <v>722</v>
      </c>
      <c r="G250" s="1422">
        <v>47</v>
      </c>
      <c r="H250" s="152">
        <v>0.25</v>
      </c>
      <c r="I250" s="133" t="s">
        <v>177</v>
      </c>
      <c r="J250" s="141">
        <v>63</v>
      </c>
      <c r="K250" s="132" t="s">
        <v>126</v>
      </c>
      <c r="L250" s="223" t="s">
        <v>126</v>
      </c>
      <c r="M250" s="259" t="s">
        <v>126</v>
      </c>
      <c r="N250" s="226">
        <v>0</v>
      </c>
      <c r="O250" s="13" t="s">
        <v>4697</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434</v>
      </c>
      <c r="L251" s="223" t="s">
        <v>407</v>
      </c>
      <c r="M251" s="132" t="s">
        <v>126</v>
      </c>
      <c r="N251" s="85">
        <v>0</v>
      </c>
      <c r="O251" s="58"/>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434</v>
      </c>
      <c r="L252" s="223" t="s">
        <v>407</v>
      </c>
      <c r="M252" s="132" t="s">
        <v>126</v>
      </c>
      <c r="N252" s="85">
        <v>0</v>
      </c>
      <c r="O252" s="58"/>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434</v>
      </c>
      <c r="L253" s="223" t="s">
        <v>407</v>
      </c>
      <c r="M253" s="132" t="s">
        <v>126</v>
      </c>
      <c r="N253" s="85">
        <v>0</v>
      </c>
      <c r="O253" s="58"/>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434</v>
      </c>
      <c r="L254" s="223" t="s">
        <v>407</v>
      </c>
      <c r="M254" s="132" t="s">
        <v>126</v>
      </c>
      <c r="N254" s="85">
        <v>0</v>
      </c>
      <c r="O254" s="58"/>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132" t="s">
        <v>129</v>
      </c>
      <c r="L255" s="223" t="s">
        <v>407</v>
      </c>
      <c r="M255" s="132" t="s">
        <v>126</v>
      </c>
      <c r="N255" s="226">
        <v>0</v>
      </c>
      <c r="O255" s="13" t="s">
        <v>2082</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129</v>
      </c>
      <c r="L256" s="223" t="s">
        <v>129</v>
      </c>
      <c r="M256" s="259"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129</v>
      </c>
      <c r="L257" s="223" t="s">
        <v>129</v>
      </c>
      <c r="M257" s="259"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48">
        <v>10</v>
      </c>
      <c r="L258" s="535">
        <v>0</v>
      </c>
      <c r="M258" s="326">
        <v>0</v>
      </c>
      <c r="N258" s="256">
        <v>0</v>
      </c>
      <c r="O258" s="225"/>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8"/>
      <c r="L259" s="516">
        <v>2174</v>
      </c>
      <c r="M259" s="313">
        <v>2174</v>
      </c>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8">
        <v>1887</v>
      </c>
      <c r="L260" s="516">
        <v>1887</v>
      </c>
      <c r="M260" s="313">
        <v>1887</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3"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132" t="s">
        <v>129</v>
      </c>
      <c r="L262" s="223" t="s">
        <v>129</v>
      </c>
      <c r="M262" s="259" t="s">
        <v>129</v>
      </c>
      <c r="N262" s="1535">
        <v>0.3</v>
      </c>
      <c r="O262" s="225"/>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132" t="s">
        <v>126</v>
      </c>
      <c r="L263" s="223" t="s">
        <v>126</v>
      </c>
      <c r="M263" s="259" t="s">
        <v>126</v>
      </c>
      <c r="N263" s="1536"/>
      <c r="O263" s="225"/>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132" t="s">
        <v>126</v>
      </c>
      <c r="L264" s="223" t="s">
        <v>129</v>
      </c>
      <c r="M264" s="259" t="s">
        <v>129</v>
      </c>
      <c r="N264" s="1535">
        <v>0.3</v>
      </c>
      <c r="O264" s="225"/>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132" t="s">
        <v>129</v>
      </c>
      <c r="L265" s="223" t="s">
        <v>129</v>
      </c>
      <c r="M265" s="259" t="s">
        <v>129</v>
      </c>
      <c r="N265" s="1536"/>
      <c r="O265" s="225"/>
    </row>
    <row r="266" spans="1:15" x14ac:dyDescent="0.25">
      <c r="N266" s="9"/>
    </row>
    <row r="276" spans="14:14" x14ac:dyDescent="0.25">
      <c r="N276" s="344"/>
    </row>
  </sheetData>
  <sheetProtection formatCells="0" formatColumns="0" formatRows="0" insertColumns="0" insertHyperlinks="0"/>
  <mergeCells count="36">
    <mergeCell ref="G264:G265"/>
    <mergeCell ref="H264:H265"/>
    <mergeCell ref="N264:N265"/>
    <mergeCell ref="N11:N12"/>
    <mergeCell ref="H7:H8"/>
    <mergeCell ref="N7:N8"/>
    <mergeCell ref="H262:H263"/>
    <mergeCell ref="N262:N263"/>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8">
    <dataValidation type="list" allowBlank="1" showInputMessage="1" showErrorMessage="1" sqref="N258" xr:uid="{AA9926E5-2D6A-41B9-9FA4-6A7932B929EC}">
      <formula1>"0%,20%"</formula1>
    </dataValidation>
    <dataValidation type="list" allowBlank="1" showInputMessage="1" showErrorMessage="1" sqref="N131" xr:uid="{7236170A-7384-4EB1-A8EF-A3132EF9CCC0}">
      <formula1>"0%,30%"</formula1>
    </dataValidation>
    <dataValidation type="list" allowBlank="1" showInputMessage="1" showErrorMessage="1" sqref="N100" xr:uid="{9F1158BE-3258-4B9F-9F0D-EA182ABECA15}">
      <formula1>"0%,20%,39%,50%"</formula1>
    </dataValidation>
    <dataValidation type="whole" allowBlank="1" showInputMessage="1" showErrorMessage="1" sqref="I130 L231 L185:M185 L235:M235 M197 L261:M261 K114:M114 L142:M142 K20 K67:K68 K156 K74:K77 K141:K142 K43 K145 L130:M130" xr:uid="{725B6B3B-F20C-4202-8663-57200D8DD4F7}">
      <formula1>0</formula1>
      <formula2>10000000</formula2>
    </dataValidation>
    <dataValidation type="list" allowBlank="1" showInputMessage="1" showErrorMessage="1" sqref="M143 K140 L114:M114 L94:M97 K223 K198:K211 K244:K249 K196 K152:K155 K157:K161 K45:K57 K147:K150 K98:K101 K143 K251:K257 K218:K221 K169:K176 K163:K166 K103:K112 K114:K115 K135:K138 M115 M251:M255 L178:M179" xr:uid="{B456BDF9-6A09-4502-895C-E75CF49010D0}">
      <formula1>"SI,NO,NO APLICA"</formula1>
    </dataValidation>
    <dataValidation type="list" allowBlank="1" showInputMessage="1" showErrorMessage="1" sqref="I129 M7:M9 L163:M163 L169 L150:M150 L236:L238 K69:M69 K144:M144 K87:M92 K186:M194 K35:K37 L57:M57 M18:M19 L65:M65 L152:L155 K129:M129 K21:M21 K262:M265 M217:M221 L223:L224 L256:M257 M23:M24 M223:M228 M231:M234 L166 L161:M161 L45:M55 K63 K18:K19 K59 K71 K73 K11:K16 K7:K9 K23:K33 K236:K242 K250 K224:K228 K94:K97 K177:K184 K231:K234 K213:K217 K39:K41 K65:K66 K167:M167 M236:M244 M11:M16" xr:uid="{1D23DF17-4B9E-4546-AA75-444A58D36984}">
      <formula1>"SI,NO"</formula1>
    </dataValidation>
    <dataValidation type="list" allowBlank="1" showInputMessage="1" showErrorMessage="1" sqref="L135:L139 L103:M113 L101 M134:M139 M100:M101 L98:M98" xr:uid="{F4AE018F-D7B7-449F-AFAC-C167AAB8278A}">
      <formula1>"SI,NO,NO APLICA,VACIO"</formula1>
    </dataValidation>
    <dataValidation type="list" allowBlank="1" showInputMessage="1" showErrorMessage="1" sqref="L36:L37 L39:M41 L63:M63 M140 L250:L255 L181:L184 M59 L232:L234 L213:M216 M73 M66 L157:L160 L99:M99 L147:M149 M180:M184 M198:M211 M169:M177 M152:M160 L141 M71 M121:M128 M25:M33 M35:M37 M245:M250 M164:M166" xr:uid="{10E88A54-A0C2-438B-9B02-11F60E350C69}">
      <formula1>"SI,NO,VACIO"</formula1>
    </dataValidation>
  </dataValidations>
  <hyperlinks>
    <hyperlink ref="O35" r:id="rId1" display="https://secretariageneral.gov.co/sites/default/files/instrumentos_gestion_informacion/pgd_v5_2021-2021.pdf" xr:uid="{CCE81718-BCC3-4F4B-BAA6-72B108E9DFF5}"/>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dimension ref="A1:V92"/>
  <sheetViews>
    <sheetView showGridLines="0" topLeftCell="L1" zoomScale="71" zoomScaleNormal="71"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+'1045 SDP Ver.'!N7</f>
        <v>0.4</v>
      </c>
      <c r="Q2" s="301" t="s">
        <v>778</v>
      </c>
      <c r="R2" s="302" t="s">
        <v>1072</v>
      </c>
      <c r="S2" s="302" t="s">
        <v>1072</v>
      </c>
      <c r="T2" s="302" t="s">
        <v>1072</v>
      </c>
      <c r="U2" s="302" t="s">
        <v>1072</v>
      </c>
      <c r="V2" s="302" t="s">
        <v>1071</v>
      </c>
    </row>
    <row r="3" spans="1:22" ht="28.5" customHeight="1" x14ac:dyDescent="0.25">
      <c r="A3" s="1426"/>
      <c r="B3" s="1429"/>
      <c r="C3" s="1461"/>
      <c r="D3" s="1458"/>
      <c r="E3" s="1447"/>
      <c r="F3" s="1444"/>
      <c r="G3" s="1504"/>
      <c r="H3" s="1507"/>
      <c r="I3" s="1500"/>
      <c r="J3" s="1500"/>
      <c r="K3" s="26" t="s">
        <v>784</v>
      </c>
      <c r="L3" s="26" t="s">
        <v>785</v>
      </c>
      <c r="M3" s="20">
        <v>0.4</v>
      </c>
      <c r="N3" s="162">
        <f>+M3*G2*C2</f>
        <v>3.5999999999999997E-2</v>
      </c>
      <c r="O3" s="163">
        <f>+'1045 SDP Ver.'!N11</f>
        <v>0.4</v>
      </c>
      <c r="Q3" s="301" t="s">
        <v>786</v>
      </c>
      <c r="R3" s="302" t="s">
        <v>3095</v>
      </c>
      <c r="S3" s="302" t="s">
        <v>3095</v>
      </c>
      <c r="T3" s="302" t="s">
        <v>3095</v>
      </c>
      <c r="U3" s="302" t="s">
        <v>3095</v>
      </c>
      <c r="V3" s="302" t="s">
        <v>3095</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+'1045 SDP Ver.'!N17</f>
        <v>0.05</v>
      </c>
      <c r="Q4" s="301" t="s">
        <v>791</v>
      </c>
      <c r="R4" s="302" t="s">
        <v>3901</v>
      </c>
      <c r="S4" s="302" t="s">
        <v>3901</v>
      </c>
      <c r="T4" s="302" t="s">
        <v>3901</v>
      </c>
      <c r="U4" s="302" t="s">
        <v>2758</v>
      </c>
      <c r="V4" s="302" t="s">
        <v>2093</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+'1045 SDP Ver.'!N20</f>
        <v>0.15</v>
      </c>
      <c r="Q5" s="301" t="s">
        <v>799</v>
      </c>
      <c r="R5" s="301">
        <v>0.82</v>
      </c>
      <c r="S5" s="301">
        <v>0.93</v>
      </c>
      <c r="T5" s="301">
        <v>0.98</v>
      </c>
      <c r="U5" s="301">
        <v>0.86</v>
      </c>
      <c r="V5" s="301">
        <f>+D91</f>
        <v>0.85284894771241826</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+'1045 SDP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+'1045 SDP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+'1045 SDP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+'1045 SDP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+'1045 SDP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+'1045 SDP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+'1045 SDP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+'1045 SDP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0.83367647058823524</v>
      </c>
      <c r="E17" s="1440" t="s">
        <v>821</v>
      </c>
      <c r="F17" s="1443" t="s">
        <v>294</v>
      </c>
      <c r="G17" s="1503">
        <v>0.15</v>
      </c>
      <c r="H17" s="1506">
        <f>+M20</f>
        <v>1</v>
      </c>
      <c r="I17" s="1509">
        <f>+O20</f>
        <v>0.58333333333333326</v>
      </c>
      <c r="J17" s="1512">
        <f>+I17/H17</f>
        <v>0.58333333333333326</v>
      </c>
      <c r="K17" s="25" t="s">
        <v>822</v>
      </c>
      <c r="L17" s="25" t="s">
        <v>804</v>
      </c>
      <c r="M17" s="167">
        <v>0.1</v>
      </c>
      <c r="N17" s="168">
        <f>+M17*G$17*C$17</f>
        <v>8.2500000000000004E-3</v>
      </c>
      <c r="O17" s="169">
        <f>+'1045 SDP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+'1045 SDP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+'1045 SDP Ver.'!N68</f>
        <v>0.43333333333333329</v>
      </c>
    </row>
    <row r="20" spans="1:15" ht="26.25" customHeight="1" thickBot="1" x14ac:dyDescent="0.3">
      <c r="A20" s="1441"/>
      <c r="B20" s="1452"/>
      <c r="C20" s="1455"/>
      <c r="D20" s="1458"/>
      <c r="E20" s="1442"/>
      <c r="F20" s="1445"/>
      <c r="G20" s="1505"/>
      <c r="H20" s="1508"/>
      <c r="I20" s="1511"/>
      <c r="J20" s="1514"/>
      <c r="K20" s="97" t="s">
        <v>800</v>
      </c>
      <c r="L20" s="98">
        <f>+O20/M20</f>
        <v>0.58333333333333326</v>
      </c>
      <c r="M20" s="99">
        <f>SUM(M17:M19)</f>
        <v>1</v>
      </c>
      <c r="N20" s="100">
        <f>SUM(N17:N19)</f>
        <v>8.2500000000000004E-2</v>
      </c>
      <c r="O20" s="174">
        <f>+O17+O18+O19</f>
        <v>0.58333333333333326</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+'1045 SDP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+'1045 SDP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+'1045 SDP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+'1045 SDP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+'1045 SDP Ver.'!N102</f>
        <v>0.3</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0.70588235294117641</v>
      </c>
      <c r="J27" s="1499">
        <f>+I27/H27</f>
        <v>0.70588235294117641</v>
      </c>
      <c r="K27" s="28" t="s">
        <v>840</v>
      </c>
      <c r="L27" s="28" t="s">
        <v>841</v>
      </c>
      <c r="M27" s="179">
        <v>0.1</v>
      </c>
      <c r="N27" s="180">
        <f>+M27*G$27*C$17</f>
        <v>1.1000000000000003E-2</v>
      </c>
      <c r="O27" s="177">
        <f>+'1045 SDP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+'1045 SDP Ver.'!N130</f>
        <v>0.30588235294117644</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+'1045 SDP Ver.'!N131</f>
        <v>0.3</v>
      </c>
    </row>
    <row r="30" spans="1:15" ht="26.25" customHeight="1" thickBot="1" x14ac:dyDescent="0.3">
      <c r="A30" s="1441"/>
      <c r="B30" s="1452"/>
      <c r="C30" s="1455"/>
      <c r="D30" s="1458"/>
      <c r="E30" s="1442"/>
      <c r="F30" s="1445"/>
      <c r="G30" s="1505"/>
      <c r="H30" s="1508"/>
      <c r="I30" s="1501"/>
      <c r="J30" s="1502"/>
      <c r="K30" s="97" t="s">
        <v>800</v>
      </c>
      <c r="L30" s="98">
        <f>+O30/M30</f>
        <v>0.70588235294117641</v>
      </c>
      <c r="M30" s="99">
        <f>SUM(M27:M29)</f>
        <v>1</v>
      </c>
      <c r="N30" s="100">
        <f>SUM(N27:N29)</f>
        <v>0.11000000000000001</v>
      </c>
      <c r="O30" s="174">
        <f>+O27+O28+O29</f>
        <v>0.70588235294117641</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+'1045 SDP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+'1045 SDP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+'1045 SDP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+'1045 SDP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+'1045 SDP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+'1045 SDP Ver.'!N156</f>
        <v>0.05</v>
      </c>
    </row>
    <row r="37" spans="1:15" ht="33.75" customHeight="1"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+'1045 SDP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+'1045 SDP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+'1045 SDP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+'1045 SDP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+'1045 SDP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+'1045 SDP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+'1045 SDP Ver.'!N255</f>
        <v>0</v>
      </c>
    </row>
    <row r="45" spans="1:15" ht="33.75" customHeight="1" thickBot="1" x14ac:dyDescent="0.3">
      <c r="A45" s="1441"/>
      <c r="B45" s="1452"/>
      <c r="C45" s="1455"/>
      <c r="D45" s="1458"/>
      <c r="E45" s="1442"/>
      <c r="F45" s="1445"/>
      <c r="G45" s="1505"/>
      <c r="H45" s="1508"/>
      <c r="I45" s="1501"/>
      <c r="J45" s="1502"/>
      <c r="K45" s="97" t="s">
        <v>800</v>
      </c>
      <c r="L45" s="98">
        <f>+O45/M45</f>
        <v>0.65000000000000013</v>
      </c>
      <c r="M45" s="99">
        <f>SUM(M38:M44)</f>
        <v>0.99999999999999989</v>
      </c>
      <c r="N45" s="100">
        <f>SUM(N38:N41)</f>
        <v>0.11000000000000001</v>
      </c>
      <c r="O45" s="174">
        <f>+O38+O39+O40+O41+O42+O43+O44</f>
        <v>0.65</v>
      </c>
    </row>
    <row r="46" spans="1:15" ht="15" customHeight="1" x14ac:dyDescent="0.25">
      <c r="A46" s="1441"/>
      <c r="B46" s="1452"/>
      <c r="C46" s="1455"/>
      <c r="D46" s="1458"/>
      <c r="E46" s="1440" t="s">
        <v>874</v>
      </c>
      <c r="F46" s="1443" t="s">
        <v>875</v>
      </c>
      <c r="G46" s="1503">
        <v>0.1</v>
      </c>
      <c r="H46" s="1522">
        <f>SUM(M46:M52)/2</f>
        <v>0.5</v>
      </c>
      <c r="I46" s="1509">
        <f>SUM(O46+O47+O48+O49+O50+O51+O52)/2</f>
        <v>0.5</v>
      </c>
      <c r="J46" s="1509">
        <f>+I46/H46</f>
        <v>1</v>
      </c>
      <c r="K46" s="28" t="s">
        <v>876</v>
      </c>
      <c r="L46" s="28" t="s">
        <v>804</v>
      </c>
      <c r="M46" s="179">
        <v>0.1</v>
      </c>
      <c r="N46" s="176">
        <f>+(M46/H46)*G$46*C$17</f>
        <v>1.1000000000000003E-2</v>
      </c>
      <c r="O46" s="177">
        <f>+'1045 SDP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+'1045 SDP Ver.'!N169</f>
        <v>0.2</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+'1045 SDP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+'1045 SDP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+'1045 SDP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+'1045 SDP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+'1045 SDP Ver.'!N184</f>
        <v>0.1</v>
      </c>
    </row>
    <row r="53" spans="1:15" ht="30" customHeight="1" thickBot="1" x14ac:dyDescent="0.3">
      <c r="A53" s="1441"/>
      <c r="B53" s="1452"/>
      <c r="C53" s="1455"/>
      <c r="D53" s="1458"/>
      <c r="E53" s="1442"/>
      <c r="F53" s="1445"/>
      <c r="G53" s="1505"/>
      <c r="H53" s="1524"/>
      <c r="I53" s="1511"/>
      <c r="J53" s="1511"/>
      <c r="K53" s="97" t="s">
        <v>800</v>
      </c>
      <c r="L53" s="98">
        <f>+O53/M53</f>
        <v>1</v>
      </c>
      <c r="M53" s="99">
        <f>SUM(M46:M52)</f>
        <v>1</v>
      </c>
      <c r="N53" s="100">
        <f>SUM(N46:N52)/2</f>
        <v>5.5000000000000007E-2</v>
      </c>
      <c r="O53" s="174">
        <f>+O46+O47+O48+O49+O50+O51+O52</f>
        <v>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+'1045 SDP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+'1045 SDP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+'1045 SDP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+'1045 SDP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+'1045 SDP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+'1045 SDP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+'1045 SDP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+'1045 SDP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0.54326888888888891</v>
      </c>
      <c r="E63" s="1492" t="s">
        <v>133</v>
      </c>
      <c r="F63" s="1443" t="s">
        <v>900</v>
      </c>
      <c r="G63" s="1503">
        <v>0.3</v>
      </c>
      <c r="H63" s="1516">
        <f>+M81</f>
        <v>1</v>
      </c>
      <c r="I63" s="1528">
        <f>+O81</f>
        <v>0.51460000000000006</v>
      </c>
      <c r="J63" s="1519">
        <f>+I63/H63</f>
        <v>0.51460000000000006</v>
      </c>
      <c r="K63" s="28" t="s">
        <v>136</v>
      </c>
      <c r="L63" s="28" t="s">
        <v>804</v>
      </c>
      <c r="M63" s="179">
        <v>0.1</v>
      </c>
      <c r="N63" s="176">
        <f>+M63*G$63*C$63</f>
        <v>3.0000000000000001E-3</v>
      </c>
      <c r="O63" s="177">
        <f>+'1045 SDP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+'1045 SDP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+'1045 SDP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+'1045 SDP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+'1045 SDP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+'1045 SDP Ver.'!N202</f>
        <v>2.86E-2</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+'1045 SDP Ver.'!N203</f>
        <v>2.86E-2</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+'1045 SDP Ver.'!N204</f>
        <v>2.86E-2</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+'1045 SDP Ver.'!N205</f>
        <v>2.86E-2</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+'1045 SDP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+'1045 SDP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+'1045 SDP Ver.'!N208</f>
        <v>2.86E-2</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+'1045 SDP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+'1045 SDP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+'1045 SDP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+'1045 SDP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+'1045 SDP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+'1045 SDP Ver.'!N223</f>
        <v>0</v>
      </c>
    </row>
    <row r="81" spans="1:15" ht="15.75" thickBot="1" x14ac:dyDescent="0.3">
      <c r="A81" s="1441"/>
      <c r="B81" s="1452"/>
      <c r="C81" s="1455"/>
      <c r="D81" s="1490"/>
      <c r="E81" s="1494"/>
      <c r="F81" s="1445"/>
      <c r="G81" s="1505"/>
      <c r="H81" s="1518"/>
      <c r="I81" s="1533"/>
      <c r="J81" s="1531"/>
      <c r="K81" s="97" t="s">
        <v>800</v>
      </c>
      <c r="L81" s="98">
        <f>+O81/M81</f>
        <v>0.51460000000000006</v>
      </c>
      <c r="M81" s="99">
        <f>SUM(M63:M80)</f>
        <v>1</v>
      </c>
      <c r="N81" s="100">
        <f>SUM(N63:N80)</f>
        <v>0.03</v>
      </c>
      <c r="O81" s="174">
        <f>SUM(O63+O64+O65+O66+O67+O68+O69+O70+O71+O72+O73+O74+O75+O76+O77+O78+O79+O80)</f>
        <v>0.51460000000000006</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15.75" thickBot="1" x14ac:dyDescent="0.3">
      <c r="A84" s="1442"/>
      <c r="B84" s="1485"/>
      <c r="C84" s="1487"/>
      <c r="D84" s="1491"/>
      <c r="E84" s="184" t="s">
        <v>936</v>
      </c>
      <c r="F84" s="185" t="s">
        <v>542</v>
      </c>
      <c r="G84" s="186">
        <v>0.15</v>
      </c>
      <c r="H84" s="186">
        <f>+M84</f>
        <v>0.5</v>
      </c>
      <c r="I84" s="187">
        <f>+O84</f>
        <v>0.5</v>
      </c>
      <c r="J84" s="188">
        <f>+I84/H84</f>
        <v>1</v>
      </c>
      <c r="K84" s="97" t="s">
        <v>800</v>
      </c>
      <c r="L84" s="98">
        <f>+O84/M84</f>
        <v>1</v>
      </c>
      <c r="M84" s="99">
        <f>100%/2</f>
        <v>0.5</v>
      </c>
      <c r="N84" s="190">
        <f>SUM(M46:M52)*G84*C63</f>
        <v>1.4999999999999999E-2</v>
      </c>
      <c r="O84" s="174">
        <f>+O53/2</f>
        <v>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+'1045 SDP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+'1045 SDP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+'1045 SDP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+'1045 SDP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+'1045 SDP Ver.'!N264</f>
        <v>0.3</v>
      </c>
    </row>
    <row r="91" spans="1:15" x14ac:dyDescent="0.25">
      <c r="C91" s="199">
        <v>2022</v>
      </c>
      <c r="D91" s="200">
        <f>+(C2*D2)+(C17*D17)+(C63*D63)+(C85*D85)</f>
        <v>0.85284894771241826</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tabColor theme="0"/>
  </sheetPr>
  <dimension ref="A1:P271"/>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9"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2" t="s">
        <v>1829</v>
      </c>
      <c r="G2" s="1542"/>
      <c r="H2" s="1542"/>
      <c r="I2" s="1542"/>
      <c r="J2" s="1542"/>
      <c r="K2" s="1542"/>
      <c r="L2" s="1543"/>
      <c r="M2" s="1543"/>
      <c r="N2" s="1543"/>
      <c r="O2" s="1543"/>
    </row>
    <row r="3" spans="1:15" s="24" customFormat="1" ht="18.75" customHeight="1" x14ac:dyDescent="0.25">
      <c r="A3" s="1541" t="s">
        <v>101</v>
      </c>
      <c r="B3" s="1541"/>
      <c r="C3" s="1541"/>
      <c r="D3" s="1541"/>
      <c r="E3" s="1541"/>
      <c r="F3" s="1542">
        <v>1046</v>
      </c>
      <c r="G3" s="1542"/>
      <c r="H3" s="1542"/>
      <c r="I3" s="1542"/>
      <c r="J3" s="1542"/>
      <c r="K3" s="1542"/>
      <c r="L3" s="1543"/>
      <c r="M3" s="1543"/>
      <c r="N3" s="1543"/>
      <c r="O3" s="1543"/>
    </row>
    <row r="4" spans="1:15" s="24" customFormat="1" ht="18.75" customHeight="1" x14ac:dyDescent="0.25">
      <c r="A4" s="1541" t="s">
        <v>102</v>
      </c>
      <c r="B4" s="1541"/>
      <c r="C4" s="1541"/>
      <c r="D4" s="1541"/>
      <c r="E4" s="1541"/>
      <c r="F4" s="1542" t="s">
        <v>49</v>
      </c>
      <c r="G4" s="1542"/>
      <c r="H4" s="1542"/>
      <c r="I4" s="1542"/>
      <c r="J4" s="1542"/>
      <c r="K4" s="1542"/>
      <c r="L4" s="1543"/>
      <c r="M4" s="1543"/>
      <c r="N4" s="1543"/>
      <c r="O4" s="1543"/>
    </row>
    <row r="5" spans="1:15" s="24" customFormat="1" ht="18.75" customHeight="1" x14ac:dyDescent="0.25">
      <c r="A5" s="1541" t="s">
        <v>103</v>
      </c>
      <c r="B5" s="1541"/>
      <c r="C5" s="1541"/>
      <c r="D5" s="1541"/>
      <c r="E5" s="1541"/>
      <c r="F5" s="1542" t="s">
        <v>1139</v>
      </c>
      <c r="G5" s="1542"/>
      <c r="H5" s="1542"/>
      <c r="I5" s="1542"/>
      <c r="J5" s="1542"/>
      <c r="K5" s="1542"/>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65.75" x14ac:dyDescent="0.25">
      <c r="A7" s="82">
        <v>1</v>
      </c>
      <c r="B7" s="133" t="s">
        <v>120</v>
      </c>
      <c r="C7" s="133" t="s">
        <v>121</v>
      </c>
      <c r="D7" s="133" t="s">
        <v>122</v>
      </c>
      <c r="E7" s="122">
        <v>1</v>
      </c>
      <c r="F7" s="125" t="s">
        <v>123</v>
      </c>
      <c r="G7" s="1404">
        <v>1</v>
      </c>
      <c r="H7" s="1406">
        <v>0.4</v>
      </c>
      <c r="I7" s="133" t="s">
        <v>124</v>
      </c>
      <c r="J7" s="222" t="s">
        <v>125</v>
      </c>
      <c r="K7" s="5" t="s">
        <v>129</v>
      </c>
      <c r="L7" s="223" t="s">
        <v>125</v>
      </c>
      <c r="M7" s="137" t="s">
        <v>126</v>
      </c>
      <c r="N7" s="1546">
        <v>0.4</v>
      </c>
      <c r="O7" s="12" t="s">
        <v>4698</v>
      </c>
    </row>
    <row r="8" spans="1:15" s="4" customFormat="1" ht="89.25" customHeight="1" x14ac:dyDescent="0.25">
      <c r="A8" s="82">
        <v>2</v>
      </c>
      <c r="B8" s="133" t="s">
        <v>120</v>
      </c>
      <c r="C8" s="133" t="s">
        <v>121</v>
      </c>
      <c r="D8" s="133" t="s">
        <v>122</v>
      </c>
      <c r="E8" s="122">
        <v>2</v>
      </c>
      <c r="F8" s="125" t="s">
        <v>128</v>
      </c>
      <c r="G8" s="1405"/>
      <c r="H8" s="1405"/>
      <c r="I8" s="133" t="s">
        <v>124</v>
      </c>
      <c r="J8" s="222" t="s">
        <v>125</v>
      </c>
      <c r="K8" s="5" t="s">
        <v>126</v>
      </c>
      <c r="L8" s="223" t="s">
        <v>125</v>
      </c>
      <c r="M8" s="137" t="s">
        <v>129</v>
      </c>
      <c r="N8" s="1547"/>
      <c r="O8" s="225" t="s">
        <v>4699</v>
      </c>
    </row>
    <row r="9" spans="1:15" s="4" customFormat="1" ht="76.5" x14ac:dyDescent="0.25">
      <c r="A9" s="82">
        <v>3</v>
      </c>
      <c r="B9" s="133" t="s">
        <v>120</v>
      </c>
      <c r="C9" s="133" t="s">
        <v>121</v>
      </c>
      <c r="D9" s="133" t="s">
        <v>122</v>
      </c>
      <c r="E9" s="122">
        <v>3</v>
      </c>
      <c r="F9" s="125" t="s">
        <v>131</v>
      </c>
      <c r="G9" s="1422">
        <v>2</v>
      </c>
      <c r="H9" s="138" t="s">
        <v>125</v>
      </c>
      <c r="I9" s="133" t="s">
        <v>124</v>
      </c>
      <c r="J9" s="222" t="s">
        <v>125</v>
      </c>
      <c r="K9" s="5" t="s">
        <v>129</v>
      </c>
      <c r="L9" s="223" t="s">
        <v>125</v>
      </c>
      <c r="M9" s="137" t="s">
        <v>129</v>
      </c>
      <c r="N9" s="85">
        <v>0</v>
      </c>
      <c r="O9" s="225" t="s">
        <v>4700</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129</v>
      </c>
      <c r="L11" s="223" t="s">
        <v>125</v>
      </c>
      <c r="M11" s="137" t="s">
        <v>129</v>
      </c>
      <c r="N11" s="1535">
        <v>0.4</v>
      </c>
      <c r="O11" s="225" t="s">
        <v>4700</v>
      </c>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3" t="s">
        <v>125</v>
      </c>
      <c r="M14" s="137" t="s">
        <v>129</v>
      </c>
      <c r="N14" s="85">
        <v>0</v>
      </c>
      <c r="O14" s="32" t="s">
        <v>4701</v>
      </c>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3" t="s">
        <v>125</v>
      </c>
      <c r="M16" s="137" t="s">
        <v>129</v>
      </c>
      <c r="N16" s="85">
        <v>0</v>
      </c>
      <c r="O16" s="225" t="s">
        <v>4702</v>
      </c>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3" t="s">
        <v>125</v>
      </c>
      <c r="M18" s="137" t="s">
        <v>129</v>
      </c>
      <c r="N18" s="85">
        <v>0</v>
      </c>
      <c r="O18" s="225" t="s">
        <v>4703</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3</v>
      </c>
      <c r="L20" s="223" t="s">
        <v>125</v>
      </c>
      <c r="M20" s="269">
        <v>3</v>
      </c>
      <c r="N20" s="226">
        <v>0.15</v>
      </c>
      <c r="O20" s="225" t="s">
        <v>4704</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225" t="s">
        <v>4705</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4706</v>
      </c>
      <c r="L22" s="223" t="s">
        <v>125</v>
      </c>
      <c r="M22" s="48" t="s">
        <v>4706</v>
      </c>
      <c r="N22" s="85">
        <v>0</v>
      </c>
      <c r="O22" s="225" t="s">
        <v>4707</v>
      </c>
    </row>
    <row r="23" spans="1:15" s="4" customFormat="1" ht="216.75" x14ac:dyDescent="0.25">
      <c r="A23" s="82">
        <v>17</v>
      </c>
      <c r="B23" s="133" t="s">
        <v>120</v>
      </c>
      <c r="C23" s="133" t="s">
        <v>161</v>
      </c>
      <c r="D23" s="133" t="s">
        <v>149</v>
      </c>
      <c r="E23" s="122" t="s">
        <v>169</v>
      </c>
      <c r="F23" s="125" t="s">
        <v>170</v>
      </c>
      <c r="G23" s="140" t="s">
        <v>125</v>
      </c>
      <c r="H23" s="138" t="s">
        <v>125</v>
      </c>
      <c r="I23" s="133" t="s">
        <v>124</v>
      </c>
      <c r="J23" s="222" t="s">
        <v>125</v>
      </c>
      <c r="K23" s="5" t="s">
        <v>129</v>
      </c>
      <c r="L23" s="223" t="s">
        <v>125</v>
      </c>
      <c r="M23" s="137" t="s">
        <v>129</v>
      </c>
      <c r="N23" s="85">
        <v>0</v>
      </c>
      <c r="O23" s="225" t="s">
        <v>4708</v>
      </c>
    </row>
    <row r="24" spans="1:15" s="4" customFormat="1" ht="102" x14ac:dyDescent="0.25">
      <c r="A24" s="82">
        <v>18</v>
      </c>
      <c r="B24" s="133" t="s">
        <v>120</v>
      </c>
      <c r="C24" s="133" t="s">
        <v>161</v>
      </c>
      <c r="D24" s="133" t="s">
        <v>149</v>
      </c>
      <c r="E24" s="122" t="s">
        <v>172</v>
      </c>
      <c r="F24" s="125" t="s">
        <v>173</v>
      </c>
      <c r="G24" s="140" t="s">
        <v>125</v>
      </c>
      <c r="H24" s="138" t="s">
        <v>125</v>
      </c>
      <c r="I24" s="133" t="s">
        <v>124</v>
      </c>
      <c r="J24" s="222" t="s">
        <v>125</v>
      </c>
      <c r="K24" s="5" t="s">
        <v>129</v>
      </c>
      <c r="L24" s="223" t="s">
        <v>125</v>
      </c>
      <c r="M24" s="137" t="s">
        <v>129</v>
      </c>
      <c r="N24" s="85">
        <v>0</v>
      </c>
      <c r="O24" s="225" t="s">
        <v>4709</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129</v>
      </c>
      <c r="L25" s="223" t="s">
        <v>125</v>
      </c>
      <c r="M25" s="137" t="s">
        <v>126</v>
      </c>
      <c r="N25" s="229">
        <v>0</v>
      </c>
      <c r="O25" s="230" t="s">
        <v>4710</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129</v>
      </c>
      <c r="L26" s="223" t="s">
        <v>125</v>
      </c>
      <c r="M26" s="137" t="s">
        <v>126</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129</v>
      </c>
      <c r="L27" s="223" t="s">
        <v>125</v>
      </c>
      <c r="M27" s="137" t="s">
        <v>126</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3" t="s">
        <v>125</v>
      </c>
      <c r="M28" s="137" t="s">
        <v>126</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3" t="s">
        <v>125</v>
      </c>
      <c r="M29" s="137"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126</v>
      </c>
      <c r="L30" s="223" t="s">
        <v>125</v>
      </c>
      <c r="M30" s="137" t="s">
        <v>126</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129</v>
      </c>
      <c r="L31" s="223" t="s">
        <v>125</v>
      </c>
      <c r="M31" s="137" t="s">
        <v>126</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129</v>
      </c>
      <c r="L32" s="223" t="s">
        <v>125</v>
      </c>
      <c r="M32" s="137" t="s">
        <v>126</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129</v>
      </c>
      <c r="L33" s="223" t="s">
        <v>125</v>
      </c>
      <c r="M33" s="137" t="s">
        <v>126</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1156</v>
      </c>
      <c r="L34" s="223" t="s">
        <v>125</v>
      </c>
      <c r="M34" s="45" t="s">
        <v>1156</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3" t="s">
        <v>125</v>
      </c>
      <c r="M35" s="137" t="s">
        <v>129</v>
      </c>
      <c r="N35" s="85">
        <v>0</v>
      </c>
      <c r="O35" s="307" t="s">
        <v>4711</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4555</v>
      </c>
      <c r="L36" s="141" t="s">
        <v>129</v>
      </c>
      <c r="M36" s="137" t="s">
        <v>129</v>
      </c>
      <c r="N36" s="226">
        <v>0.2</v>
      </c>
      <c r="O36" s="225" t="s">
        <v>4712</v>
      </c>
    </row>
    <row r="37" spans="1:15" s="4" customFormat="1" ht="167.25"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32" t="s">
        <v>4713</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102"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225" t="s">
        <v>4714</v>
      </c>
    </row>
    <row r="40" spans="1:15" s="4" customFormat="1" ht="51"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225" t="s">
        <v>4715</v>
      </c>
    </row>
    <row r="41" spans="1:15" s="4" customFormat="1" ht="140.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t="s">
        <v>4716</v>
      </c>
    </row>
    <row r="42" spans="1:15" s="4" customFormat="1" ht="76.5" x14ac:dyDescent="0.25">
      <c r="A42" s="82">
        <v>36</v>
      </c>
      <c r="B42" s="133" t="s">
        <v>120</v>
      </c>
      <c r="C42" s="133" t="s">
        <v>161</v>
      </c>
      <c r="D42" s="133" t="s">
        <v>149</v>
      </c>
      <c r="E42" s="122" t="s">
        <v>221</v>
      </c>
      <c r="F42" s="125" t="s">
        <v>222</v>
      </c>
      <c r="G42" s="1405"/>
      <c r="H42" s="138" t="s">
        <v>125</v>
      </c>
      <c r="I42" s="133" t="s">
        <v>166</v>
      </c>
      <c r="J42" s="222" t="s">
        <v>223</v>
      </c>
      <c r="K42" s="45" t="s">
        <v>126</v>
      </c>
      <c r="L42" s="233" t="s">
        <v>4717</v>
      </c>
      <c r="M42" s="137" t="s">
        <v>4717</v>
      </c>
      <c r="N42" s="85">
        <v>0</v>
      </c>
      <c r="O42" s="225" t="s">
        <v>4717</v>
      </c>
    </row>
    <row r="43" spans="1:15" s="4" customFormat="1" ht="280.5" x14ac:dyDescent="0.25">
      <c r="A43" s="82">
        <v>37</v>
      </c>
      <c r="B43" s="133" t="s">
        <v>120</v>
      </c>
      <c r="C43" s="133" t="s">
        <v>161</v>
      </c>
      <c r="D43" s="133" t="s">
        <v>149</v>
      </c>
      <c r="E43" s="122">
        <v>11</v>
      </c>
      <c r="F43" s="125" t="s">
        <v>226</v>
      </c>
      <c r="G43" s="1422">
        <v>8</v>
      </c>
      <c r="H43" s="139">
        <v>0.3</v>
      </c>
      <c r="I43" s="133" t="s">
        <v>159</v>
      </c>
      <c r="J43" s="222">
        <v>5</v>
      </c>
      <c r="K43" s="45">
        <v>26</v>
      </c>
      <c r="L43" s="272">
        <v>12</v>
      </c>
      <c r="M43" s="269">
        <v>12</v>
      </c>
      <c r="N43" s="236">
        <v>0.3</v>
      </c>
      <c r="O43" s="225" t="s">
        <v>4718</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144" t="s">
        <v>129</v>
      </c>
      <c r="M45" s="142" t="s">
        <v>129</v>
      </c>
      <c r="N45" s="85">
        <v>0</v>
      </c>
      <c r="O45" s="225" t="s">
        <v>4719</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144" t="s">
        <v>129</v>
      </c>
      <c r="M46" s="142" t="s">
        <v>129</v>
      </c>
      <c r="N46" s="85">
        <v>0</v>
      </c>
      <c r="O46" s="225" t="s">
        <v>4719</v>
      </c>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144" t="s">
        <v>129</v>
      </c>
      <c r="M47" s="142" t="s">
        <v>129</v>
      </c>
      <c r="N47" s="85">
        <v>0</v>
      </c>
      <c r="O47" s="225" t="s">
        <v>4720</v>
      </c>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144" t="s">
        <v>129</v>
      </c>
      <c r="M48" s="142" t="s">
        <v>129</v>
      </c>
      <c r="N48" s="85">
        <v>0</v>
      </c>
      <c r="O48" s="225" t="s">
        <v>4720</v>
      </c>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126</v>
      </c>
      <c r="L49" s="144" t="s">
        <v>126</v>
      </c>
      <c r="M49" s="142"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126</v>
      </c>
      <c r="L50" s="144" t="s">
        <v>126</v>
      </c>
      <c r="M50" s="142"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144" t="s">
        <v>129</v>
      </c>
      <c r="M51" s="142" t="s">
        <v>129</v>
      </c>
      <c r="N51" s="85">
        <v>0</v>
      </c>
      <c r="O51" s="225" t="s">
        <v>4721</v>
      </c>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126</v>
      </c>
      <c r="L52" s="144" t="s">
        <v>126</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144" t="s">
        <v>129</v>
      </c>
      <c r="M53" s="142" t="s">
        <v>129</v>
      </c>
      <c r="N53" s="85">
        <v>0</v>
      </c>
      <c r="O53" s="225" t="s">
        <v>4719</v>
      </c>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129</v>
      </c>
      <c r="L54" s="144" t="s">
        <v>129</v>
      </c>
      <c r="M54" s="142" t="s">
        <v>129</v>
      </c>
      <c r="N54" s="85">
        <v>0</v>
      </c>
      <c r="O54" s="225" t="s">
        <v>4722</v>
      </c>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129</v>
      </c>
      <c r="L55" s="144" t="s">
        <v>129</v>
      </c>
      <c r="M55" s="142" t="s">
        <v>129</v>
      </c>
      <c r="N55" s="85">
        <v>0</v>
      </c>
      <c r="O55" s="225" t="s">
        <v>4722</v>
      </c>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33" t="s">
        <v>4717</v>
      </c>
      <c r="M56" s="142" t="s">
        <v>4723</v>
      </c>
      <c r="N56" s="85">
        <v>0</v>
      </c>
      <c r="O56" s="225" t="s">
        <v>4723</v>
      </c>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225"/>
    </row>
    <row r="58" spans="1:15" s="4" customFormat="1" ht="51" x14ac:dyDescent="0.25">
      <c r="A58" s="82">
        <v>52</v>
      </c>
      <c r="B58" s="133" t="s">
        <v>120</v>
      </c>
      <c r="C58" s="133" t="s">
        <v>268</v>
      </c>
      <c r="D58" s="133" t="s">
        <v>149</v>
      </c>
      <c r="E58" s="122" t="s">
        <v>271</v>
      </c>
      <c r="F58" s="125" t="s">
        <v>272</v>
      </c>
      <c r="G58" s="140" t="s">
        <v>125</v>
      </c>
      <c r="H58" s="138" t="s">
        <v>125</v>
      </c>
      <c r="I58" s="133" t="s">
        <v>166</v>
      </c>
      <c r="J58" s="222" t="s">
        <v>125</v>
      </c>
      <c r="K58" s="5" t="s">
        <v>129</v>
      </c>
      <c r="L58" s="223" t="s">
        <v>125</v>
      </c>
      <c r="M58" s="142" t="s">
        <v>4724</v>
      </c>
      <c r="N58" s="85">
        <v>0</v>
      </c>
      <c r="O58" s="225" t="s">
        <v>4725</v>
      </c>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5" t="s">
        <v>126</v>
      </c>
      <c r="L59" s="223" t="s">
        <v>125</v>
      </c>
      <c r="M59" s="137" t="s">
        <v>129</v>
      </c>
      <c r="N59" s="236">
        <v>0.1</v>
      </c>
      <c r="O59" s="225" t="s">
        <v>4726</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75">
        <v>1</v>
      </c>
      <c r="L60" s="276">
        <v>1</v>
      </c>
      <c r="M60" s="279">
        <v>0.53</v>
      </c>
      <c r="N60" s="85">
        <v>0</v>
      </c>
      <c r="O60" s="32" t="s">
        <v>4727</v>
      </c>
    </row>
    <row r="61" spans="1:15" s="4" customFormat="1" ht="165.75" x14ac:dyDescent="0.25">
      <c r="A61" s="82">
        <v>55</v>
      </c>
      <c r="B61" s="133" t="s">
        <v>120</v>
      </c>
      <c r="C61" s="133" t="s">
        <v>268</v>
      </c>
      <c r="D61" s="133" t="s">
        <v>149</v>
      </c>
      <c r="E61" s="122">
        <v>15</v>
      </c>
      <c r="F61" s="125" t="s">
        <v>279</v>
      </c>
      <c r="G61" s="140">
        <v>11</v>
      </c>
      <c r="H61" s="138" t="s">
        <v>280</v>
      </c>
      <c r="I61" s="133" t="s">
        <v>278</v>
      </c>
      <c r="J61" s="222">
        <v>8</v>
      </c>
      <c r="K61" s="47">
        <v>0.4</v>
      </c>
      <c r="L61" s="276">
        <v>0.53</v>
      </c>
      <c r="M61" s="279">
        <v>0.53</v>
      </c>
      <c r="N61" s="280">
        <v>0.5</v>
      </c>
      <c r="O61" s="32" t="s">
        <v>4728</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5" t="s">
        <v>129</v>
      </c>
      <c r="L62" s="223" t="s">
        <v>125</v>
      </c>
      <c r="M62" s="32" t="s">
        <v>4729</v>
      </c>
      <c r="N62" s="85">
        <v>0</v>
      </c>
      <c r="O62" s="32" t="s">
        <v>4729</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225" t="s">
        <v>4730</v>
      </c>
    </row>
    <row r="64" spans="1:15" s="4" customFormat="1" ht="63.75" x14ac:dyDescent="0.25">
      <c r="A64" s="82">
        <v>58</v>
      </c>
      <c r="B64" s="133" t="s">
        <v>120</v>
      </c>
      <c r="C64" s="133" t="s">
        <v>268</v>
      </c>
      <c r="D64" s="133" t="s">
        <v>149</v>
      </c>
      <c r="E64" s="122" t="s">
        <v>289</v>
      </c>
      <c r="F64" s="125" t="s">
        <v>290</v>
      </c>
      <c r="G64" s="140" t="s">
        <v>125</v>
      </c>
      <c r="H64" s="138" t="s">
        <v>125</v>
      </c>
      <c r="I64" s="133" t="s">
        <v>166</v>
      </c>
      <c r="J64" s="222" t="s">
        <v>125</v>
      </c>
      <c r="K64" s="48" t="s">
        <v>4731</v>
      </c>
      <c r="L64" s="223" t="s">
        <v>125</v>
      </c>
      <c r="M64" s="142" t="s">
        <v>4732</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t="s">
        <v>125</v>
      </c>
      <c r="M66" s="137" t="s">
        <v>129</v>
      </c>
      <c r="N66" s="236">
        <v>0.05</v>
      </c>
      <c r="O66" s="336" t="s">
        <v>4733</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23</v>
      </c>
      <c r="L67" s="272">
        <v>0.24</v>
      </c>
      <c r="M67" s="269">
        <v>23</v>
      </c>
      <c r="N67" s="85">
        <v>0</v>
      </c>
      <c r="O67" s="32"/>
    </row>
    <row r="68" spans="1:15" s="4" customFormat="1" ht="409.5" x14ac:dyDescent="0.25">
      <c r="A68" s="82">
        <v>62</v>
      </c>
      <c r="B68" s="133" t="s">
        <v>293</v>
      </c>
      <c r="C68" s="133" t="s">
        <v>294</v>
      </c>
      <c r="D68" s="133" t="s">
        <v>300</v>
      </c>
      <c r="E68" s="122">
        <v>21</v>
      </c>
      <c r="F68" s="125" t="s">
        <v>302</v>
      </c>
      <c r="G68" s="140">
        <v>15</v>
      </c>
      <c r="H68" s="139">
        <v>0.85</v>
      </c>
      <c r="I68" s="133" t="s">
        <v>159</v>
      </c>
      <c r="J68" s="222">
        <v>13</v>
      </c>
      <c r="K68" s="45">
        <v>0</v>
      </c>
      <c r="L68" s="272">
        <v>16</v>
      </c>
      <c r="M68" s="269">
        <v>0</v>
      </c>
      <c r="N68" s="236">
        <v>0</v>
      </c>
      <c r="O68" s="32" t="s">
        <v>4734</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225"/>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4735</v>
      </c>
      <c r="L70" s="223" t="s">
        <v>125</v>
      </c>
      <c r="M70" s="48" t="s">
        <v>4735</v>
      </c>
      <c r="N70" s="85">
        <v>0</v>
      </c>
      <c r="O70" s="225" t="s">
        <v>4736</v>
      </c>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4737</v>
      </c>
      <c r="L72" s="223" t="s">
        <v>125</v>
      </c>
      <c r="M72" s="108" t="s">
        <v>4737</v>
      </c>
      <c r="N72" s="85">
        <v>0</v>
      </c>
      <c r="O72" s="225" t="s">
        <v>4738</v>
      </c>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t="s">
        <v>125</v>
      </c>
      <c r="M73" s="137" t="s">
        <v>129</v>
      </c>
      <c r="N73" s="236">
        <v>0.05</v>
      </c>
      <c r="O73" s="564" t="s">
        <v>4739</v>
      </c>
    </row>
    <row r="74" spans="1:15" s="4" customFormat="1" ht="114.75" x14ac:dyDescent="0.25">
      <c r="A74" s="82">
        <v>68</v>
      </c>
      <c r="B74" s="133" t="s">
        <v>293</v>
      </c>
      <c r="C74" s="133" t="s">
        <v>304</v>
      </c>
      <c r="D74" s="133" t="s">
        <v>295</v>
      </c>
      <c r="E74" s="122">
        <v>25</v>
      </c>
      <c r="F74" s="125" t="s">
        <v>316</v>
      </c>
      <c r="G74" s="140" t="s">
        <v>125</v>
      </c>
      <c r="H74" s="138" t="s">
        <v>125</v>
      </c>
      <c r="I74" s="133" t="s">
        <v>159</v>
      </c>
      <c r="J74" s="222">
        <v>11</v>
      </c>
      <c r="K74" s="45">
        <v>0</v>
      </c>
      <c r="L74" s="272">
        <v>2</v>
      </c>
      <c r="M74" s="269">
        <v>2</v>
      </c>
      <c r="N74" s="85">
        <v>0</v>
      </c>
      <c r="O74" s="225" t="s">
        <v>4740</v>
      </c>
    </row>
    <row r="75" spans="1:15" s="4" customFormat="1" ht="76.5" x14ac:dyDescent="0.25">
      <c r="A75" s="82">
        <v>69</v>
      </c>
      <c r="B75" s="133" t="s">
        <v>293</v>
      </c>
      <c r="C75" s="133" t="s">
        <v>304</v>
      </c>
      <c r="D75" s="133" t="s">
        <v>295</v>
      </c>
      <c r="E75" s="122">
        <v>26</v>
      </c>
      <c r="F75" s="125" t="s">
        <v>318</v>
      </c>
      <c r="G75" s="140" t="s">
        <v>125</v>
      </c>
      <c r="H75" s="138" t="s">
        <v>125</v>
      </c>
      <c r="I75" s="133" t="s">
        <v>159</v>
      </c>
      <c r="J75" s="222">
        <v>15</v>
      </c>
      <c r="K75" s="45">
        <v>2</v>
      </c>
      <c r="L75" s="272">
        <v>2</v>
      </c>
      <c r="M75" s="269">
        <v>2</v>
      </c>
      <c r="N75" s="85">
        <v>0</v>
      </c>
      <c r="O75" s="225" t="s">
        <v>4741</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5">
        <v>1089.375</v>
      </c>
      <c r="L76" s="272">
        <v>1145.75</v>
      </c>
      <c r="M76" s="284">
        <v>1146</v>
      </c>
      <c r="N76" s="85">
        <v>0</v>
      </c>
      <c r="O76" s="225" t="s">
        <v>4742</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26145</v>
      </c>
      <c r="L77" s="272">
        <v>27498</v>
      </c>
      <c r="M77" s="269">
        <v>27498</v>
      </c>
      <c r="N77" s="85">
        <v>0</v>
      </c>
      <c r="O77" s="225" t="s">
        <v>4743</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460</v>
      </c>
      <c r="L78" s="283" t="s">
        <v>4744</v>
      </c>
      <c r="M78" s="284">
        <v>968.5</v>
      </c>
      <c r="N78" s="85">
        <v>0</v>
      </c>
      <c r="O78" s="225" t="s">
        <v>4745</v>
      </c>
    </row>
    <row r="79" spans="1:15" s="4" customFormat="1" ht="89.25" x14ac:dyDescent="0.25">
      <c r="A79" s="82">
        <v>73</v>
      </c>
      <c r="B79" s="133" t="s">
        <v>293</v>
      </c>
      <c r="C79" s="133" t="s">
        <v>304</v>
      </c>
      <c r="D79" s="133" t="s">
        <v>330</v>
      </c>
      <c r="E79" s="122">
        <v>28</v>
      </c>
      <c r="F79" s="125" t="s">
        <v>331</v>
      </c>
      <c r="G79" s="140" t="s">
        <v>125</v>
      </c>
      <c r="H79" s="138" t="s">
        <v>125</v>
      </c>
      <c r="I79" s="133" t="s">
        <v>321</v>
      </c>
      <c r="J79" s="222">
        <v>18</v>
      </c>
      <c r="K79" s="45">
        <v>142</v>
      </c>
      <c r="L79" s="272">
        <v>144</v>
      </c>
      <c r="M79" s="324">
        <v>183.8</v>
      </c>
      <c r="N79" s="85">
        <v>0</v>
      </c>
      <c r="O79" s="225" t="s">
        <v>4746</v>
      </c>
    </row>
    <row r="80" spans="1:15" s="4" customFormat="1" ht="89.25" x14ac:dyDescent="0.25">
      <c r="A80" s="82">
        <v>74</v>
      </c>
      <c r="B80" s="133" t="s">
        <v>293</v>
      </c>
      <c r="C80" s="133" t="s">
        <v>304</v>
      </c>
      <c r="D80" s="133" t="s">
        <v>330</v>
      </c>
      <c r="E80" s="122" t="s">
        <v>333</v>
      </c>
      <c r="F80" s="125" t="s">
        <v>334</v>
      </c>
      <c r="G80" s="140" t="s">
        <v>125</v>
      </c>
      <c r="H80" s="138" t="s">
        <v>125</v>
      </c>
      <c r="I80" s="133" t="s">
        <v>159</v>
      </c>
      <c r="J80" s="222" t="s">
        <v>335</v>
      </c>
      <c r="K80" s="45">
        <v>3021</v>
      </c>
      <c r="L80" s="272">
        <v>4779</v>
      </c>
      <c r="M80" s="269">
        <v>4732</v>
      </c>
      <c r="N80" s="85">
        <v>0</v>
      </c>
      <c r="O80" s="225" t="s">
        <v>4747</v>
      </c>
    </row>
    <row r="81" spans="1:15" s="4" customFormat="1" ht="255" x14ac:dyDescent="0.25">
      <c r="A81" s="82">
        <v>75</v>
      </c>
      <c r="B81" s="133" t="s">
        <v>293</v>
      </c>
      <c r="C81" s="133" t="s">
        <v>304</v>
      </c>
      <c r="D81" s="133" t="s">
        <v>330</v>
      </c>
      <c r="E81" s="122" t="s">
        <v>337</v>
      </c>
      <c r="F81" s="125" t="s">
        <v>338</v>
      </c>
      <c r="G81" s="140" t="s">
        <v>125</v>
      </c>
      <c r="H81" s="138" t="s">
        <v>125</v>
      </c>
      <c r="I81" s="133" t="s">
        <v>321</v>
      </c>
      <c r="J81" s="222">
        <v>19</v>
      </c>
      <c r="K81" s="45">
        <v>650</v>
      </c>
      <c r="L81" s="150" t="s">
        <v>4748</v>
      </c>
      <c r="M81" s="699">
        <v>755.1</v>
      </c>
      <c r="N81" s="85">
        <v>0</v>
      </c>
      <c r="O81" s="225" t="s">
        <v>4749</v>
      </c>
    </row>
    <row r="82" spans="1:15" s="4" customFormat="1" ht="76.5" x14ac:dyDescent="0.25">
      <c r="A82" s="82">
        <v>76</v>
      </c>
      <c r="B82" s="133" t="s">
        <v>293</v>
      </c>
      <c r="C82" s="133" t="s">
        <v>304</v>
      </c>
      <c r="D82" s="133" t="s">
        <v>339</v>
      </c>
      <c r="E82" s="122">
        <v>29</v>
      </c>
      <c r="F82" s="125" t="s">
        <v>340</v>
      </c>
      <c r="G82" s="140" t="s">
        <v>125</v>
      </c>
      <c r="H82" s="138" t="s">
        <v>125</v>
      </c>
      <c r="I82" s="133" t="s">
        <v>166</v>
      </c>
      <c r="J82" s="222">
        <v>20</v>
      </c>
      <c r="K82" s="132" t="s">
        <v>4750</v>
      </c>
      <c r="L82" s="144" t="s">
        <v>4751</v>
      </c>
      <c r="M82" s="108" t="s">
        <v>4751</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47">
        <v>0.42</v>
      </c>
      <c r="L83" s="148">
        <v>0.43</v>
      </c>
      <c r="M83" s="382">
        <v>0.43</v>
      </c>
      <c r="N83" s="85">
        <v>0</v>
      </c>
      <c r="O83" s="225"/>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132" t="s">
        <v>4752</v>
      </c>
      <c r="L84" s="144" t="s">
        <v>4753</v>
      </c>
      <c r="M84" s="108" t="s">
        <v>4753</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47">
        <v>0.28000000000000003</v>
      </c>
      <c r="L85" s="148">
        <v>0.27</v>
      </c>
      <c r="M85" s="114">
        <v>0.27</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25" t="s">
        <v>4754</v>
      </c>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129</v>
      </c>
      <c r="L94" s="222" t="s">
        <v>129</v>
      </c>
      <c r="M94" s="259"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434</v>
      </c>
      <c r="L95" s="222" t="s">
        <v>126</v>
      </c>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434</v>
      </c>
      <c r="L96" s="222" t="s">
        <v>126</v>
      </c>
      <c r="M96" s="259" t="s">
        <v>126</v>
      </c>
      <c r="N96" s="85">
        <v>0</v>
      </c>
      <c r="O96" s="225" t="s">
        <v>4755</v>
      </c>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434</v>
      </c>
      <c r="L97" s="222" t="s">
        <v>126</v>
      </c>
      <c r="M97" s="259" t="s">
        <v>126</v>
      </c>
      <c r="N97" s="85">
        <v>0</v>
      </c>
      <c r="O97" s="225" t="s">
        <v>4755</v>
      </c>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225"/>
    </row>
    <row r="99" spans="1:15" s="4" customFormat="1" ht="165.75"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t="s">
        <v>4756</v>
      </c>
    </row>
    <row r="100" spans="1:15" s="4" customFormat="1" ht="382.5"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700">
        <v>0.39</v>
      </c>
      <c r="O100" s="225" t="s">
        <v>4757</v>
      </c>
    </row>
    <row r="101" spans="1:15" s="4" customFormat="1" ht="114.75" x14ac:dyDescent="0.25">
      <c r="A101" s="82">
        <v>95</v>
      </c>
      <c r="B101" s="133" t="s">
        <v>293</v>
      </c>
      <c r="C101" s="133" t="s">
        <v>304</v>
      </c>
      <c r="D101" s="133" t="s">
        <v>330</v>
      </c>
      <c r="E101" s="122">
        <v>34</v>
      </c>
      <c r="F101" s="128" t="s">
        <v>399</v>
      </c>
      <c r="G101" s="140" t="s">
        <v>125</v>
      </c>
      <c r="H101" s="138" t="s">
        <v>125</v>
      </c>
      <c r="I101" s="133" t="s">
        <v>390</v>
      </c>
      <c r="J101" s="141">
        <v>25</v>
      </c>
      <c r="K101" s="5" t="s">
        <v>129</v>
      </c>
      <c r="L101" s="222" t="s">
        <v>129</v>
      </c>
      <c r="M101" s="259" t="s">
        <v>129</v>
      </c>
      <c r="N101" s="85">
        <v>0</v>
      </c>
      <c r="O101" s="225" t="s">
        <v>4758</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125</v>
      </c>
      <c r="L102" s="148" t="s">
        <v>135</v>
      </c>
      <c r="M102" s="137" t="s">
        <v>135</v>
      </c>
      <c r="N102" s="226">
        <v>0.3</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434</v>
      </c>
      <c r="L103" s="222" t="s">
        <v>434</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434</v>
      </c>
      <c r="L104" s="222" t="s">
        <v>434</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434</v>
      </c>
      <c r="L105" s="222" t="s">
        <v>434</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434</v>
      </c>
      <c r="L106" s="222" t="s">
        <v>434</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434</v>
      </c>
      <c r="L107" s="222" t="s">
        <v>434</v>
      </c>
      <c r="M107" s="259"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22" t="s">
        <v>434</v>
      </c>
      <c r="M108" s="259"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434</v>
      </c>
      <c r="L109" s="222" t="s">
        <v>434</v>
      </c>
      <c r="M109" s="259" t="s">
        <v>434</v>
      </c>
      <c r="N109" s="85">
        <v>0</v>
      </c>
      <c r="O109" s="225"/>
    </row>
    <row r="110" spans="1:15" s="4" customFormat="1" ht="89.25" x14ac:dyDescent="0.25">
      <c r="A110" s="82">
        <v>104</v>
      </c>
      <c r="B110" s="133" t="s">
        <v>293</v>
      </c>
      <c r="C110" s="133" t="s">
        <v>304</v>
      </c>
      <c r="D110" s="133" t="s">
        <v>330</v>
      </c>
      <c r="E110" s="122" t="s">
        <v>420</v>
      </c>
      <c r="F110" s="125">
        <v>2019</v>
      </c>
      <c r="G110" s="1422"/>
      <c r="H110" s="138" t="s">
        <v>125</v>
      </c>
      <c r="I110" s="133" t="s">
        <v>390</v>
      </c>
      <c r="J110" s="222" t="s">
        <v>421</v>
      </c>
      <c r="K110" s="5" t="s">
        <v>129</v>
      </c>
      <c r="L110" s="222" t="s">
        <v>129</v>
      </c>
      <c r="M110" s="259" t="s">
        <v>129</v>
      </c>
      <c r="N110" s="85">
        <v>0</v>
      </c>
      <c r="O110" s="32" t="s">
        <v>4759</v>
      </c>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126</v>
      </c>
      <c r="L111" s="222" t="s">
        <v>126</v>
      </c>
      <c r="M111" s="259"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126</v>
      </c>
      <c r="L112" s="222" t="s">
        <v>126</v>
      </c>
      <c r="M112" s="259"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126</v>
      </c>
      <c r="M113" s="259"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126</v>
      </c>
      <c r="L114" s="246" t="s">
        <v>126</v>
      </c>
      <c r="M114" s="259"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v>0</v>
      </c>
      <c r="L115" s="223" t="s">
        <v>125</v>
      </c>
      <c r="M115" s="313" t="s">
        <v>407</v>
      </c>
      <c r="N115" s="85">
        <v>0</v>
      </c>
      <c r="O115" s="225"/>
    </row>
    <row r="116" spans="1:15" s="4" customFormat="1" ht="114.75" x14ac:dyDescent="0.25">
      <c r="A116" s="82">
        <v>110</v>
      </c>
      <c r="B116" s="133" t="s">
        <v>293</v>
      </c>
      <c r="C116" s="133" t="s">
        <v>304</v>
      </c>
      <c r="D116" s="133" t="s">
        <v>330</v>
      </c>
      <c r="E116" s="122">
        <v>35</v>
      </c>
      <c r="F116" s="125" t="s">
        <v>433</v>
      </c>
      <c r="G116" s="140" t="s">
        <v>125</v>
      </c>
      <c r="H116" s="138" t="s">
        <v>125</v>
      </c>
      <c r="I116" s="133" t="s">
        <v>159</v>
      </c>
      <c r="J116" s="222">
        <v>11</v>
      </c>
      <c r="K116" s="45"/>
      <c r="L116" s="144">
        <v>11</v>
      </c>
      <c r="M116" s="269">
        <v>2</v>
      </c>
      <c r="N116" s="85">
        <v>0</v>
      </c>
      <c r="O116" s="225" t="s">
        <v>4740</v>
      </c>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5" t="s">
        <v>434</v>
      </c>
      <c r="L117" s="144">
        <v>0</v>
      </c>
      <c r="M117" s="247"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5" t="s">
        <v>434</v>
      </c>
      <c r="L118" s="144"/>
      <c r="M118" s="247"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5" t="s">
        <v>434</v>
      </c>
      <c r="L119" s="144"/>
      <c r="M119" s="247"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c r="M121" s="247" t="s">
        <v>407</v>
      </c>
      <c r="N121" s="85">
        <v>0</v>
      </c>
      <c r="O121" s="225"/>
    </row>
    <row r="122" spans="1:15" s="4" customFormat="1" ht="51" x14ac:dyDescent="0.25">
      <c r="A122" s="82">
        <v>116</v>
      </c>
      <c r="B122" s="133" t="s">
        <v>293</v>
      </c>
      <c r="C122" s="133" t="s">
        <v>304</v>
      </c>
      <c r="D122" s="133" t="s">
        <v>354</v>
      </c>
      <c r="E122" s="133" t="s">
        <v>446</v>
      </c>
      <c r="F122" s="125" t="s">
        <v>447</v>
      </c>
      <c r="G122" s="140" t="s">
        <v>125</v>
      </c>
      <c r="H122" s="138" t="s">
        <v>125</v>
      </c>
      <c r="I122" s="133" t="s">
        <v>177</v>
      </c>
      <c r="J122" s="141" t="s">
        <v>327</v>
      </c>
      <c r="K122" s="58" t="s">
        <v>434</v>
      </c>
      <c r="L122" s="144" t="s">
        <v>126</v>
      </c>
      <c r="M122" s="247" t="s">
        <v>407</v>
      </c>
      <c r="N122" s="85">
        <v>0</v>
      </c>
      <c r="O122" s="225" t="s">
        <v>4760</v>
      </c>
    </row>
    <row r="123" spans="1:15" s="4" customFormat="1" ht="51" x14ac:dyDescent="0.25">
      <c r="A123" s="82">
        <v>117</v>
      </c>
      <c r="B123" s="133" t="s">
        <v>293</v>
      </c>
      <c r="C123" s="133" t="s">
        <v>304</v>
      </c>
      <c r="D123" s="133" t="s">
        <v>354</v>
      </c>
      <c r="E123" s="133" t="s">
        <v>448</v>
      </c>
      <c r="F123" s="125" t="s">
        <v>449</v>
      </c>
      <c r="G123" s="140" t="s">
        <v>125</v>
      </c>
      <c r="H123" s="138" t="s">
        <v>125</v>
      </c>
      <c r="I123" s="133" t="s">
        <v>177</v>
      </c>
      <c r="J123" s="141" t="s">
        <v>450</v>
      </c>
      <c r="K123" s="58" t="s">
        <v>434</v>
      </c>
      <c r="L123" s="144" t="s">
        <v>126</v>
      </c>
      <c r="M123" s="247" t="s">
        <v>407</v>
      </c>
      <c r="N123" s="85">
        <v>0</v>
      </c>
      <c r="O123" s="225" t="s">
        <v>4760</v>
      </c>
    </row>
    <row r="124" spans="1:15" s="4" customFormat="1" ht="51" x14ac:dyDescent="0.25">
      <c r="A124" s="82">
        <v>118</v>
      </c>
      <c r="B124" s="133" t="s">
        <v>293</v>
      </c>
      <c r="C124" s="133" t="s">
        <v>304</v>
      </c>
      <c r="D124" s="133" t="s">
        <v>354</v>
      </c>
      <c r="E124" s="133" t="s">
        <v>451</v>
      </c>
      <c r="F124" s="125" t="s">
        <v>452</v>
      </c>
      <c r="G124" s="140" t="s">
        <v>125</v>
      </c>
      <c r="H124" s="138" t="s">
        <v>125</v>
      </c>
      <c r="I124" s="133" t="s">
        <v>177</v>
      </c>
      <c r="J124" s="141" t="s">
        <v>453</v>
      </c>
      <c r="K124" s="58" t="s">
        <v>434</v>
      </c>
      <c r="L124" s="144" t="s">
        <v>126</v>
      </c>
      <c r="M124" s="247" t="s">
        <v>407</v>
      </c>
      <c r="N124" s="85">
        <v>0</v>
      </c>
      <c r="O124" s="225" t="s">
        <v>4760</v>
      </c>
    </row>
    <row r="125" spans="1:15" s="4" customFormat="1" ht="51" x14ac:dyDescent="0.25">
      <c r="A125" s="82">
        <v>119</v>
      </c>
      <c r="B125" s="133" t="s">
        <v>293</v>
      </c>
      <c r="C125" s="133" t="s">
        <v>304</v>
      </c>
      <c r="D125" s="133" t="s">
        <v>354</v>
      </c>
      <c r="E125" s="133" t="s">
        <v>454</v>
      </c>
      <c r="F125" s="125" t="s">
        <v>368</v>
      </c>
      <c r="G125" s="140" t="s">
        <v>125</v>
      </c>
      <c r="H125" s="138" t="s">
        <v>125</v>
      </c>
      <c r="I125" s="133" t="s">
        <v>177</v>
      </c>
      <c r="J125" s="141" t="s">
        <v>455</v>
      </c>
      <c r="K125" s="58" t="s">
        <v>434</v>
      </c>
      <c r="L125" s="144" t="s">
        <v>126</v>
      </c>
      <c r="M125" s="247" t="s">
        <v>407</v>
      </c>
      <c r="N125" s="85">
        <v>0</v>
      </c>
      <c r="O125" s="225" t="s">
        <v>4760</v>
      </c>
    </row>
    <row r="126" spans="1:15" s="4" customFormat="1" ht="51" x14ac:dyDescent="0.25">
      <c r="A126" s="82">
        <v>120</v>
      </c>
      <c r="B126" s="133" t="s">
        <v>293</v>
      </c>
      <c r="C126" s="133" t="s">
        <v>304</v>
      </c>
      <c r="D126" s="133" t="s">
        <v>354</v>
      </c>
      <c r="E126" s="133" t="s">
        <v>456</v>
      </c>
      <c r="F126" s="125" t="s">
        <v>372</v>
      </c>
      <c r="G126" s="140" t="s">
        <v>125</v>
      </c>
      <c r="H126" s="138" t="s">
        <v>125</v>
      </c>
      <c r="I126" s="133" t="s">
        <v>177</v>
      </c>
      <c r="J126" s="141" t="s">
        <v>457</v>
      </c>
      <c r="K126" s="58" t="s">
        <v>434</v>
      </c>
      <c r="L126" s="144" t="s">
        <v>126</v>
      </c>
      <c r="M126" s="247" t="s">
        <v>407</v>
      </c>
      <c r="N126" s="85">
        <v>0</v>
      </c>
      <c r="O126" s="225" t="s">
        <v>4760</v>
      </c>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126</v>
      </c>
      <c r="M127" s="247" t="s">
        <v>407</v>
      </c>
      <c r="N127" s="85">
        <v>0</v>
      </c>
      <c r="O127" s="225" t="s">
        <v>4760</v>
      </c>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126</v>
      </c>
      <c r="M128" s="247" t="s">
        <v>407</v>
      </c>
      <c r="N128" s="85">
        <v>0</v>
      </c>
      <c r="O128" s="225" t="s">
        <v>4760</v>
      </c>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t="s">
        <v>4761</v>
      </c>
    </row>
    <row r="130" spans="1:16" s="4" customFormat="1" ht="63.75" x14ac:dyDescent="0.25">
      <c r="A130" s="82">
        <v>124</v>
      </c>
      <c r="B130" s="133" t="s">
        <v>293</v>
      </c>
      <c r="C130" s="133" t="s">
        <v>464</v>
      </c>
      <c r="D130" s="133" t="s">
        <v>300</v>
      </c>
      <c r="E130" s="122">
        <v>38</v>
      </c>
      <c r="F130" s="125" t="s">
        <v>466</v>
      </c>
      <c r="G130" s="140">
        <v>22</v>
      </c>
      <c r="H130" s="139">
        <v>0.6</v>
      </c>
      <c r="I130" s="252">
        <v>7</v>
      </c>
      <c r="J130" s="141">
        <v>29</v>
      </c>
      <c r="K130" s="45">
        <v>19</v>
      </c>
      <c r="L130" s="246">
        <v>1693</v>
      </c>
      <c r="M130" s="247">
        <v>7</v>
      </c>
      <c r="N130" s="236">
        <v>0.18260869565217391</v>
      </c>
      <c r="O130" s="225" t="s">
        <v>4762</v>
      </c>
    </row>
    <row r="131" spans="1:16" s="4" customFormat="1" ht="114.75" x14ac:dyDescent="0.25">
      <c r="A131" s="82">
        <v>125</v>
      </c>
      <c r="B131" s="133" t="s">
        <v>293</v>
      </c>
      <c r="C131" s="133" t="s">
        <v>464</v>
      </c>
      <c r="D131" s="133" t="s">
        <v>330</v>
      </c>
      <c r="E131" s="122">
        <v>39</v>
      </c>
      <c r="F131" s="125" t="s">
        <v>468</v>
      </c>
      <c r="G131" s="140">
        <v>23</v>
      </c>
      <c r="H131" s="139">
        <v>0.3</v>
      </c>
      <c r="I131" s="133" t="s">
        <v>321</v>
      </c>
      <c r="J131" s="141">
        <v>30</v>
      </c>
      <c r="K131" s="132">
        <v>142.291</v>
      </c>
      <c r="L131" s="272">
        <v>1693</v>
      </c>
      <c r="M131" s="324">
        <v>183.8</v>
      </c>
      <c r="N131" s="256">
        <v>0.3</v>
      </c>
      <c r="O131" s="225" t="s">
        <v>4763</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3415</v>
      </c>
      <c r="L132" s="272">
        <v>74062</v>
      </c>
      <c r="M132" s="269">
        <v>4732</v>
      </c>
      <c r="N132" s="85">
        <v>0</v>
      </c>
      <c r="O132" s="225" t="s">
        <v>4764</v>
      </c>
    </row>
    <row r="133" spans="1:16" s="4" customFormat="1" ht="255" x14ac:dyDescent="0.25">
      <c r="A133" s="82">
        <v>127</v>
      </c>
      <c r="B133" s="133" t="s">
        <v>293</v>
      </c>
      <c r="C133" s="133" t="s">
        <v>464</v>
      </c>
      <c r="D133" s="133" t="s">
        <v>330</v>
      </c>
      <c r="E133" s="122">
        <v>40</v>
      </c>
      <c r="F133" s="125" t="s">
        <v>472</v>
      </c>
      <c r="G133" s="140" t="s">
        <v>125</v>
      </c>
      <c r="H133" s="138" t="s">
        <v>125</v>
      </c>
      <c r="I133" s="133" t="s">
        <v>321</v>
      </c>
      <c r="J133" s="222">
        <v>32</v>
      </c>
      <c r="K133" s="45">
        <v>650</v>
      </c>
      <c r="L133" s="682" t="s">
        <v>4748</v>
      </c>
      <c r="M133" s="699">
        <v>755.1</v>
      </c>
      <c r="N133" s="85">
        <v>0</v>
      </c>
      <c r="O133" s="225" t="s">
        <v>4765</v>
      </c>
    </row>
    <row r="134" spans="1:16" s="4" customFormat="1" ht="89.25"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129</v>
      </c>
      <c r="N134" s="226">
        <v>0.3</v>
      </c>
      <c r="O134" s="32" t="s">
        <v>4766</v>
      </c>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5" t="s">
        <v>434</v>
      </c>
      <c r="L135" s="141" t="s">
        <v>126</v>
      </c>
      <c r="M135" s="137" t="s">
        <v>434</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5" t="s">
        <v>129</v>
      </c>
      <c r="L136" s="141" t="s">
        <v>129</v>
      </c>
      <c r="M136" s="137" t="s">
        <v>129</v>
      </c>
      <c r="N136" s="85">
        <v>0</v>
      </c>
      <c r="O136" s="32" t="s">
        <v>4767</v>
      </c>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5" t="s">
        <v>434</v>
      </c>
      <c r="L137" s="141" t="s">
        <v>126</v>
      </c>
      <c r="M137" s="137" t="s">
        <v>434</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5" t="s">
        <v>126</v>
      </c>
      <c r="L138" s="141" t="s">
        <v>434</v>
      </c>
      <c r="M138" s="137" t="s">
        <v>434</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58"/>
      <c r="L139" s="141" t="s">
        <v>434</v>
      </c>
      <c r="M139" s="137" t="s">
        <v>126</v>
      </c>
      <c r="N139" s="85">
        <v>0</v>
      </c>
      <c r="O139" s="225" t="s">
        <v>4768</v>
      </c>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126</v>
      </c>
      <c r="L140" s="223" t="s">
        <v>125</v>
      </c>
      <c r="M140" s="259" t="s">
        <v>126</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5" t="s">
        <v>126</v>
      </c>
      <c r="L141" s="141" t="s">
        <v>434</v>
      </c>
      <c r="M141" s="151">
        <v>0</v>
      </c>
      <c r="N141" s="85">
        <v>0</v>
      </c>
      <c r="O141" s="225" t="s">
        <v>4769</v>
      </c>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45">
        <v>0</v>
      </c>
      <c r="L142" s="141">
        <v>0</v>
      </c>
      <c r="M142" s="151">
        <v>0</v>
      </c>
      <c r="N142" s="85">
        <v>0</v>
      </c>
      <c r="O142" s="225"/>
    </row>
    <row r="143" spans="1:16" s="4" customFormat="1" ht="63.75" x14ac:dyDescent="0.25">
      <c r="A143" s="82">
        <v>137</v>
      </c>
      <c r="B143" s="133" t="s">
        <v>293</v>
      </c>
      <c r="C143" s="133" t="s">
        <v>464</v>
      </c>
      <c r="D143" s="133" t="s">
        <v>473</v>
      </c>
      <c r="E143" s="122">
        <v>42</v>
      </c>
      <c r="F143" s="125" t="s">
        <v>492</v>
      </c>
      <c r="G143" s="140" t="s">
        <v>125</v>
      </c>
      <c r="H143" s="138" t="s">
        <v>125</v>
      </c>
      <c r="I143" s="133" t="s">
        <v>377</v>
      </c>
      <c r="J143" s="222" t="s">
        <v>125</v>
      </c>
      <c r="K143" s="37" t="s">
        <v>126</v>
      </c>
      <c r="L143" s="223" t="s">
        <v>126</v>
      </c>
      <c r="M143" s="247" t="s">
        <v>407</v>
      </c>
      <c r="N143" s="85">
        <v>0</v>
      </c>
      <c r="O143" s="225" t="s">
        <v>4770</v>
      </c>
    </row>
    <row r="144" spans="1:16" s="4" customFormat="1" ht="76.5" x14ac:dyDescent="0.25">
      <c r="A144" s="82">
        <v>138</v>
      </c>
      <c r="B144" s="133" t="s">
        <v>293</v>
      </c>
      <c r="C144" s="133" t="s">
        <v>493</v>
      </c>
      <c r="D144" s="133" t="s">
        <v>339</v>
      </c>
      <c r="E144" s="122">
        <v>43</v>
      </c>
      <c r="F144" s="125" t="s">
        <v>494</v>
      </c>
      <c r="G144" s="140" t="s">
        <v>125</v>
      </c>
      <c r="H144" s="138" t="s">
        <v>125</v>
      </c>
      <c r="I144" s="133" t="s">
        <v>124</v>
      </c>
      <c r="J144" s="141">
        <v>36</v>
      </c>
      <c r="K144" s="5" t="s">
        <v>126</v>
      </c>
      <c r="L144" s="222" t="s">
        <v>126</v>
      </c>
      <c r="M144" s="259" t="s">
        <v>126</v>
      </c>
      <c r="N144" s="85">
        <v>0</v>
      </c>
      <c r="O144" s="225" t="s">
        <v>4771</v>
      </c>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0</v>
      </c>
      <c r="L145" s="150">
        <v>0</v>
      </c>
      <c r="M145" s="247" t="s">
        <v>407</v>
      </c>
      <c r="N145" s="85">
        <v>0</v>
      </c>
      <c r="O145" s="225"/>
    </row>
    <row r="146" spans="1:15" s="4" customFormat="1" ht="178.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t="s">
        <v>4772</v>
      </c>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434</v>
      </c>
      <c r="L147" s="246" t="s">
        <v>126</v>
      </c>
      <c r="M147" s="247" t="s">
        <v>407</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434</v>
      </c>
      <c r="L148" s="246" t="s">
        <v>126</v>
      </c>
      <c r="M148" s="247" t="s">
        <v>407</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434</v>
      </c>
      <c r="L149" s="246" t="s">
        <v>126</v>
      </c>
      <c r="M149" s="247" t="s">
        <v>407</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225"/>
    </row>
    <row r="151" spans="1:15" s="4" customFormat="1" ht="51" x14ac:dyDescent="0.25">
      <c r="A151" s="82">
        <v>145</v>
      </c>
      <c r="B151" s="133" t="s">
        <v>293</v>
      </c>
      <c r="C151" s="133" t="s">
        <v>508</v>
      </c>
      <c r="D151" s="133" t="s">
        <v>295</v>
      </c>
      <c r="E151" s="122" t="s">
        <v>510</v>
      </c>
      <c r="F151" s="125" t="s">
        <v>511</v>
      </c>
      <c r="G151" s="140" t="s">
        <v>125</v>
      </c>
      <c r="H151" s="138" t="s">
        <v>125</v>
      </c>
      <c r="I151" s="133" t="s">
        <v>166</v>
      </c>
      <c r="J151" s="222" t="s">
        <v>125</v>
      </c>
      <c r="K151" s="5" t="s">
        <v>129</v>
      </c>
      <c r="L151" s="223" t="s">
        <v>125</v>
      </c>
      <c r="M151" s="108" t="s">
        <v>4773</v>
      </c>
      <c r="N151" s="85">
        <v>0</v>
      </c>
      <c r="O151" s="225" t="s">
        <v>4773</v>
      </c>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46" t="s">
        <v>126</v>
      </c>
      <c r="M152" s="247" t="s">
        <v>126</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126</v>
      </c>
      <c r="L153" s="246" t="s">
        <v>126</v>
      </c>
      <c r="M153" s="247" t="s">
        <v>126</v>
      </c>
      <c r="N153" s="226">
        <v>0</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126</v>
      </c>
      <c r="L154" s="222" t="s">
        <v>434</v>
      </c>
      <c r="M154" s="259" t="s">
        <v>126</v>
      </c>
      <c r="N154" s="226">
        <v>0</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126</v>
      </c>
      <c r="L155" s="222" t="s">
        <v>434</v>
      </c>
      <c r="M155" s="259" t="s">
        <v>126</v>
      </c>
      <c r="N155" s="226">
        <v>0</v>
      </c>
      <c r="O155" s="225" t="s">
        <v>1665</v>
      </c>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126</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126</v>
      </c>
      <c r="L157" s="246" t="s">
        <v>126</v>
      </c>
      <c r="M157" s="247" t="s">
        <v>126</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126</v>
      </c>
      <c r="L158" s="246" t="s">
        <v>126</v>
      </c>
      <c r="M158" s="247" t="s">
        <v>126</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5" t="s">
        <v>126</v>
      </c>
      <c r="L159" s="246"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5" t="s">
        <v>129</v>
      </c>
      <c r="L160" s="246" t="s">
        <v>126</v>
      </c>
      <c r="M160" s="259" t="s">
        <v>126</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48" t="s">
        <v>129</v>
      </c>
      <c r="L161" s="222" t="s">
        <v>129</v>
      </c>
      <c r="M161" s="259" t="s">
        <v>129</v>
      </c>
      <c r="N161" s="226">
        <v>0.1</v>
      </c>
      <c r="O161" s="76" t="s">
        <v>4774</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4775</v>
      </c>
      <c r="L162" s="223" t="s">
        <v>125</v>
      </c>
      <c r="M162" s="108" t="s">
        <v>4776</v>
      </c>
      <c r="N162" s="85">
        <v>0</v>
      </c>
      <c r="O162" s="32" t="s">
        <v>4777</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32" t="s">
        <v>4778</v>
      </c>
    </row>
    <row r="164" spans="1:15" s="4" customFormat="1" ht="63.7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t="s">
        <v>125</v>
      </c>
      <c r="M164" s="247" t="s">
        <v>129</v>
      </c>
      <c r="N164" s="226">
        <v>0.1</v>
      </c>
      <c r="O164" s="32" t="s">
        <v>4779</v>
      </c>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5" t="s">
        <v>129</v>
      </c>
      <c r="L165" s="223" t="s">
        <v>125</v>
      </c>
      <c r="M165" s="247" t="s">
        <v>129</v>
      </c>
      <c r="N165" s="226">
        <v>0.25</v>
      </c>
      <c r="O165" s="32" t="s">
        <v>4780</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46" t="s">
        <v>129</v>
      </c>
      <c r="M166" s="247" t="s">
        <v>129</v>
      </c>
      <c r="N166" s="226">
        <v>0.1</v>
      </c>
      <c r="O166" s="225" t="s">
        <v>4781</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225"/>
    </row>
    <row r="168" spans="1:15" s="4" customFormat="1" ht="51" x14ac:dyDescent="0.25">
      <c r="A168" s="82">
        <v>162</v>
      </c>
      <c r="B168" s="133" t="s">
        <v>293</v>
      </c>
      <c r="C168" s="133" t="s">
        <v>542</v>
      </c>
      <c r="D168" s="133" t="s">
        <v>295</v>
      </c>
      <c r="E168" s="122" t="s">
        <v>544</v>
      </c>
      <c r="F168" s="125" t="s">
        <v>545</v>
      </c>
      <c r="G168" s="140" t="s">
        <v>125</v>
      </c>
      <c r="H168" s="138" t="s">
        <v>125</v>
      </c>
      <c r="I168" s="133" t="s">
        <v>166</v>
      </c>
      <c r="J168" s="222" t="s">
        <v>125</v>
      </c>
      <c r="K168" s="45" t="s">
        <v>129</v>
      </c>
      <c r="L168" s="223" t="s">
        <v>125</v>
      </c>
      <c r="M168" s="108" t="s">
        <v>4782</v>
      </c>
      <c r="N168" s="85">
        <v>0</v>
      </c>
      <c r="O168" s="225" t="s">
        <v>4782</v>
      </c>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46" t="s">
        <v>126</v>
      </c>
      <c r="M169" s="247" t="s">
        <v>126</v>
      </c>
      <c r="N169" s="226">
        <v>0</v>
      </c>
      <c r="O169" s="225" t="s">
        <v>1047</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126</v>
      </c>
      <c r="L170" s="223" t="s">
        <v>125</v>
      </c>
      <c r="M170" s="247" t="s">
        <v>126</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t="s">
        <v>125</v>
      </c>
      <c r="M171" s="247" t="s">
        <v>126</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t="s">
        <v>125</v>
      </c>
      <c r="M172" s="247" t="s">
        <v>126</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t="s">
        <v>125</v>
      </c>
      <c r="M176" s="247" t="s">
        <v>126</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126</v>
      </c>
      <c r="L177" s="246" t="s">
        <v>135</v>
      </c>
      <c r="M177" s="259" t="s">
        <v>126</v>
      </c>
      <c r="N177" s="229">
        <v>0</v>
      </c>
      <c r="O177" s="230" t="s">
        <v>562</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126</v>
      </c>
      <c r="L178" s="222" t="s">
        <v>126</v>
      </c>
      <c r="M178" s="259" t="s">
        <v>126</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126</v>
      </c>
      <c r="L179" s="222" t="s">
        <v>126</v>
      </c>
      <c r="M179" s="259" t="s">
        <v>126</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126</v>
      </c>
      <c r="L180" s="246" t="s">
        <v>135</v>
      </c>
      <c r="M180" s="247" t="s">
        <v>126</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46" t="s">
        <v>126</v>
      </c>
      <c r="M181" s="247" t="s">
        <v>126</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126</v>
      </c>
      <c r="L182" s="246" t="s">
        <v>126</v>
      </c>
      <c r="M182" s="247" t="s">
        <v>126</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126</v>
      </c>
      <c r="L183" s="246" t="s">
        <v>126</v>
      </c>
      <c r="M183" s="247" t="s">
        <v>126</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126</v>
      </c>
      <c r="M184" s="259" t="s">
        <v>126</v>
      </c>
      <c r="N184" s="226">
        <v>0</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51"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32" t="s">
        <v>4783</v>
      </c>
    </row>
    <row r="187" spans="1:15" s="4" customFormat="1" ht="114.7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32" t="s">
        <v>4784</v>
      </c>
    </row>
    <row r="188" spans="1:15" s="4" customFormat="1" ht="114.7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32" t="s">
        <v>4785</v>
      </c>
    </row>
    <row r="189" spans="1:15" s="4" customFormat="1" ht="51"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32" t="s">
        <v>4786</v>
      </c>
    </row>
    <row r="190" spans="1:15" s="4" customFormat="1" ht="102"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32" t="s">
        <v>4787</v>
      </c>
    </row>
    <row r="191" spans="1:15" s="4" customFormat="1" ht="89.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32" t="s">
        <v>4788</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129</v>
      </c>
      <c r="N192" s="661">
        <v>0.125</v>
      </c>
      <c r="O192" s="32" t="s">
        <v>4789</v>
      </c>
    </row>
    <row r="193" spans="1:15" s="4" customFormat="1" ht="63.75" x14ac:dyDescent="0.25">
      <c r="A193" s="82">
        <v>187</v>
      </c>
      <c r="B193" s="133" t="s">
        <v>293</v>
      </c>
      <c r="C193" s="133" t="s">
        <v>578</v>
      </c>
      <c r="D193" s="133" t="s">
        <v>597</v>
      </c>
      <c r="E193" s="122" t="s">
        <v>598</v>
      </c>
      <c r="F193" s="125" t="s">
        <v>599</v>
      </c>
      <c r="G193" s="140">
        <v>40</v>
      </c>
      <c r="H193" s="152">
        <v>0.125</v>
      </c>
      <c r="I193" s="133" t="s">
        <v>124</v>
      </c>
      <c r="J193" s="222" t="s">
        <v>600</v>
      </c>
      <c r="K193" s="5" t="s">
        <v>1255</v>
      </c>
      <c r="L193" s="222" t="s">
        <v>126</v>
      </c>
      <c r="M193" s="259" t="s">
        <v>126</v>
      </c>
      <c r="N193" s="226">
        <v>0</v>
      </c>
      <c r="O193" s="32" t="s">
        <v>4790</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129</v>
      </c>
      <c r="L194" s="222" t="s">
        <v>129</v>
      </c>
      <c r="M194" s="259" t="s">
        <v>129</v>
      </c>
      <c r="N194" s="226">
        <v>0.1</v>
      </c>
      <c r="O194" s="225"/>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8" t="s">
        <v>4791</v>
      </c>
      <c r="L195" s="223" t="s">
        <v>125</v>
      </c>
      <c r="M195" s="108" t="s">
        <v>4791</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t="s">
        <v>129</v>
      </c>
      <c r="L196" s="223" t="s">
        <v>125</v>
      </c>
      <c r="M196" s="247" t="s">
        <v>129</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59"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t="s">
        <v>125</v>
      </c>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t="s">
        <v>125</v>
      </c>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315" t="s">
        <v>1571</v>
      </c>
      <c r="N212" s="85">
        <v>0</v>
      </c>
      <c r="O212" s="225" t="s">
        <v>4792</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129</v>
      </c>
      <c r="L213" s="222"/>
      <c r="M213" s="259" t="s">
        <v>129</v>
      </c>
      <c r="N213" s="229">
        <v>0</v>
      </c>
      <c r="O213" s="230" t="s">
        <v>4793</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129</v>
      </c>
      <c r="L214" s="222"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129</v>
      </c>
      <c r="L215" s="222"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129</v>
      </c>
      <c r="L216" s="222" t="s">
        <v>129</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c r="L217" s="223" t="s">
        <v>125</v>
      </c>
      <c r="M217" s="259" t="s">
        <v>129</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t="s">
        <v>125</v>
      </c>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129</v>
      </c>
      <c r="L219" s="223" t="s">
        <v>125</v>
      </c>
      <c r="M219" s="259" t="s">
        <v>129</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t="s">
        <v>125</v>
      </c>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t="s">
        <v>125</v>
      </c>
      <c r="M221" s="259" t="s">
        <v>126</v>
      </c>
      <c r="N221" s="85">
        <v>0</v>
      </c>
      <c r="O221" s="225"/>
    </row>
    <row r="222" spans="1:15" s="4" customFormat="1" ht="76.5" x14ac:dyDescent="0.25">
      <c r="A222" s="82">
        <v>216</v>
      </c>
      <c r="B222" s="133" t="s">
        <v>601</v>
      </c>
      <c r="C222" s="133" t="s">
        <v>664</v>
      </c>
      <c r="D222" s="133" t="s">
        <v>354</v>
      </c>
      <c r="E222" s="122" t="s">
        <v>665</v>
      </c>
      <c r="F222" s="125" t="s">
        <v>666</v>
      </c>
      <c r="G222" s="140" t="s">
        <v>125</v>
      </c>
      <c r="H222" s="138" t="s">
        <v>125</v>
      </c>
      <c r="I222" s="133" t="s">
        <v>265</v>
      </c>
      <c r="J222" s="222">
        <v>55</v>
      </c>
      <c r="K222" s="45" t="s">
        <v>126</v>
      </c>
      <c r="L222" s="141" t="s">
        <v>4794</v>
      </c>
      <c r="M222" s="224" t="s">
        <v>4795</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126</v>
      </c>
      <c r="M223" s="259" t="s">
        <v>126</v>
      </c>
      <c r="N223" s="226"/>
      <c r="O223" s="225" t="s">
        <v>3886</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126</v>
      </c>
      <c r="L224" s="222" t="s">
        <v>126</v>
      </c>
      <c r="M224" s="259" t="s">
        <v>126</v>
      </c>
      <c r="N224" s="226">
        <v>0</v>
      </c>
      <c r="O224" s="225" t="s">
        <v>4796</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126</v>
      </c>
      <c r="L225" s="223" t="s">
        <v>125</v>
      </c>
      <c r="M225" s="259"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126</v>
      </c>
      <c r="L226" s="223" t="s">
        <v>125</v>
      </c>
      <c r="M226" s="259"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126</v>
      </c>
      <c r="L227" s="223" t="s">
        <v>125</v>
      </c>
      <c r="M227" s="259"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126</v>
      </c>
      <c r="L228" s="223" t="s">
        <v>125</v>
      </c>
      <c r="M228" s="259"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132" t="s">
        <v>4797</v>
      </c>
      <c r="L229" s="283" t="s">
        <v>4798</v>
      </c>
      <c r="M229" s="284">
        <v>0</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132" t="s">
        <v>4799</v>
      </c>
      <c r="L230" s="272">
        <v>127.1</v>
      </c>
      <c r="M230" s="324">
        <v>127</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c r="L231" s="222" t="s">
        <v>135</v>
      </c>
      <c r="M231" s="247" t="s">
        <v>407</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126</v>
      </c>
      <c r="L233" s="222" t="s">
        <v>126</v>
      </c>
      <c r="M233" s="259"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126</v>
      </c>
      <c r="L234" s="222" t="s">
        <v>129</v>
      </c>
      <c r="M234" s="259" t="s">
        <v>129</v>
      </c>
      <c r="N234" s="85">
        <v>0</v>
      </c>
      <c r="O234" s="225" t="s">
        <v>4800</v>
      </c>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22" t="s">
        <v>135</v>
      </c>
      <c r="M235" s="259"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126</v>
      </c>
      <c r="L236" s="222" t="s">
        <v>126</v>
      </c>
      <c r="M236" s="259" t="s">
        <v>126</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129</v>
      </c>
      <c r="L237" s="222" t="s">
        <v>129</v>
      </c>
      <c r="M237" s="259"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315" t="s">
        <v>129</v>
      </c>
      <c r="N238" s="85">
        <v>0</v>
      </c>
      <c r="O238" s="225" t="s">
        <v>4801</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129</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129</v>
      </c>
      <c r="L244" s="223"/>
      <c r="M244" s="259"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c r="L245" s="223" t="s">
        <v>125</v>
      </c>
      <c r="M245" s="259"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t="s">
        <v>125</v>
      </c>
      <c r="M246" s="259" t="s">
        <v>126</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129</v>
      </c>
      <c r="L247" s="223" t="s">
        <v>125</v>
      </c>
      <c r="M247" s="259"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t="s">
        <v>125</v>
      </c>
      <c r="M248" s="259"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t="s">
        <v>125</v>
      </c>
      <c r="M249" s="259"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129</v>
      </c>
      <c r="L250" s="222" t="s">
        <v>129</v>
      </c>
      <c r="M250" s="259" t="s">
        <v>129</v>
      </c>
      <c r="N250" s="226">
        <v>0.25</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129</v>
      </c>
      <c r="L251" s="222" t="s">
        <v>129</v>
      </c>
      <c r="M251" s="259" t="s">
        <v>129</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259"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129</v>
      </c>
      <c r="M255" s="259" t="s">
        <v>129</v>
      </c>
      <c r="N255" s="226">
        <v>0.1</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32" t="s">
        <v>4802</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t="s">
        <v>4803</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2">
        <v>0</v>
      </c>
      <c r="L258" s="141" t="s">
        <v>4804</v>
      </c>
      <c r="M258" s="326">
        <v>0</v>
      </c>
      <c r="N258" s="256">
        <v>0</v>
      </c>
      <c r="O258" s="225" t="s">
        <v>4805</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141">
        <v>2750</v>
      </c>
      <c r="M259" s="313">
        <v>2750</v>
      </c>
      <c r="N259" s="85">
        <v>0</v>
      </c>
      <c r="O259" s="225" t="s">
        <v>4806</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13659</v>
      </c>
      <c r="L260" s="141" t="s">
        <v>4807</v>
      </c>
      <c r="M260" s="313">
        <v>1660</v>
      </c>
      <c r="N260" s="85">
        <v>0</v>
      </c>
      <c r="O260" s="225" t="s">
        <v>4808</v>
      </c>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22" t="s">
        <v>135</v>
      </c>
      <c r="M261" s="259"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129</v>
      </c>
      <c r="N262" s="1535">
        <v>0.3</v>
      </c>
      <c r="O262" s="225" t="s">
        <v>4809</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129</v>
      </c>
      <c r="M263" s="259" t="s">
        <v>129</v>
      </c>
      <c r="N263" s="1536"/>
      <c r="O263" s="225" t="s">
        <v>4810</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225" t="s">
        <v>4811</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129</v>
      </c>
      <c r="L265" s="222" t="s">
        <v>129</v>
      </c>
      <c r="M265" s="259" t="s">
        <v>129</v>
      </c>
      <c r="N265" s="1536"/>
      <c r="O265" s="225" t="s">
        <v>4812</v>
      </c>
    </row>
    <row r="271" spans="1:15" x14ac:dyDescent="0.25">
      <c r="N271"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8">
    <dataValidation type="list" allowBlank="1" showInputMessage="1" showErrorMessage="1" sqref="N258" xr:uid="{AC7407F4-004F-4256-8676-026A8583E9C4}">
      <formula1>"0%,20%"</formula1>
    </dataValidation>
    <dataValidation type="list" allowBlank="1" showInputMessage="1" showErrorMessage="1" sqref="N131" xr:uid="{C30E9933-A869-4993-BCBC-3B74C5371E7E}">
      <formula1>"0%,30%"</formula1>
    </dataValidation>
    <dataValidation type="list" allowBlank="1" showInputMessage="1" showErrorMessage="1" sqref="N100" xr:uid="{8A4544B1-E5A7-4422-A4C3-5825D5121594}">
      <formula1>"0%,20%,39%,50%"</formula1>
    </dataValidation>
    <dataValidation type="whole" allowBlank="1" showInputMessage="1" showErrorMessage="1" sqref="I130 L231 L185:M185 L261:M261 K43 L114 L235:M235 K145 K20 K67:K68 K156 K77:K81 K60 K74:K75 K102 K142:L142 K132:K134 K259:K260 K114:K116 M197 K130:M130" xr:uid="{04C4F0F9-6C88-4196-B709-BA93A9C0CF39}">
      <formula1>0</formula1>
      <formula2>10000000</formula2>
    </dataValidation>
    <dataValidation type="list" allowBlank="1" showInputMessage="1" showErrorMessage="1" sqref="K140:K141 L178:M179 K114:L114 K223 K198:K211 K244:K249 K196 K152:K155 K135 K143 K218:K221 K169:K176 K178:K183 K45:K58 K94:K101 K147:K149 K157:K160 K214:K216 K163:K166 K232:K234 K251:K255 K226:K228 K103:K112 K137:K138 L94:M97" xr:uid="{4988E738-160A-4FA5-86DD-2B43BA6A1F45}">
      <formula1>"SI,NO,NO APLICA"</formula1>
    </dataValidation>
    <dataValidation type="list" allowBlank="1" showInputMessage="1" showErrorMessage="1" sqref="I129 M7:M9 K167:M167 K87:M92 L150:M150 L236:L238 K69:M69 K144:M144 L45:M55 K213 K35:K37 L57:M57 M18:M19 L163:M163 L65:M65 K129:M129 K21:M21 K262:M265 K256:M257 L223:L224 K224:K225 M23:M24 K184:M184 K39:K41 K65:K66 L161:M161 K186:M194 K63 K18:K19 K59 K71 K73 K11:K16 K7:K9 K23:K33 K236:K242 K250 K177 K231 K150:K151 K217 M217 M236:M244 M223:M228 M11:M16" xr:uid="{5BDDE379-3C79-425A-92E9-BE0DD5298D7E}">
      <formula1>"SI,NO"</formula1>
    </dataValidation>
    <dataValidation type="list" allowBlank="1" showInputMessage="1" showErrorMessage="1" sqref="L135:L139 L154:M155 M114 M134:M139 M100:M101 L103:M113 L101 L141 M159:M160 L98:M98" xr:uid="{EEB07E6A-3D4F-4018-9409-3ACFB37FF5A1}">
      <formula1>"SI,NO,NO APLICA,VACIO"</formula1>
    </dataValidation>
    <dataValidation type="list" allowBlank="1" showInputMessage="1" showErrorMessage="1" sqref="L36:L37 L39:M41 L63:M63 L152:M153 M25:M33 M140 L250:L255 M169:M177 M59 M156:M158 M73 M66 L166 L99:M99 M121:M128 L232:M234 M117:M119 L213:M216 L147:M149 M71 L169 M180:M183 M35:M37 L157:L160 M198:M211 L181:L183 M218:M221 M196 M245:M255 M231 M164:M166 M143 M145" xr:uid="{50BD0B88-943C-4725-A7EF-A225F6501BDD}">
      <formula1>"SI,NO,VACIO"</formula1>
    </dataValidation>
  </dataValidations>
  <hyperlinks>
    <hyperlink ref="O35" r:id="rId1" xr:uid="{2153A252-A4F0-44BC-8F06-9809F641AC12}"/>
    <hyperlink ref="O66" r:id="rId2" xr:uid="{448276B1-E1EB-4818-BEEA-E25DBE7CC058}"/>
    <hyperlink ref="O73" r:id="rId3" xr:uid="{B75E91FD-E760-485B-A7F8-4AEB525D8676}"/>
  </hyperlinks>
  <pageMargins left="0.70866141732283472" right="0.70866141732283472" top="0.74803149606299213" bottom="0.74803149606299213" header="0.31496062992125984" footer="0.31496062992125984"/>
  <pageSetup scale="35" orientation="landscape" horizontalDpi="4294967293" verticalDpi="4294967293" r:id="rId4"/>
  <drawing r:id="rId5"/>
  <legacyDrawing r:id="rId6"/>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dimension ref="A1:V92"/>
  <sheetViews>
    <sheetView showGridLines="0" topLeftCell="G1" zoomScale="66" zoomScaleNormal="66"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0.99999999999999989</v>
      </c>
      <c r="E2" s="1446" t="s">
        <v>775</v>
      </c>
      <c r="F2" s="1443" t="s">
        <v>121</v>
      </c>
      <c r="G2" s="1503">
        <v>0.3</v>
      </c>
      <c r="H2" s="1506">
        <f>+M6</f>
        <v>1</v>
      </c>
      <c r="I2" s="1499">
        <f>+O6</f>
        <v>1</v>
      </c>
      <c r="J2" s="1499">
        <f>+I2/H2</f>
        <v>1</v>
      </c>
      <c r="K2" s="25" t="s">
        <v>776</v>
      </c>
      <c r="L2" s="25" t="s">
        <v>777</v>
      </c>
      <c r="M2" s="159">
        <v>0.4</v>
      </c>
      <c r="N2" s="160">
        <f>+M2*G2*C2</f>
        <v>3.5999999999999997E-2</v>
      </c>
      <c r="O2" s="161">
        <f>+'1046 SDSCJ Ver.'!N7</f>
        <v>0.4</v>
      </c>
      <c r="Q2" s="301" t="s">
        <v>778</v>
      </c>
      <c r="R2" s="302" t="s">
        <v>2520</v>
      </c>
      <c r="S2" s="302" t="s">
        <v>2520</v>
      </c>
      <c r="T2" s="302" t="s">
        <v>2520</v>
      </c>
      <c r="U2" s="302" t="s">
        <v>2520</v>
      </c>
      <c r="V2" s="302" t="s">
        <v>780</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+'1046 SDSCJ Ver.'!N11</f>
        <v>0.4</v>
      </c>
      <c r="Q3" s="301" t="s">
        <v>786</v>
      </c>
      <c r="R3" s="302" t="s">
        <v>2521</v>
      </c>
      <c r="S3" s="302" t="s">
        <v>2521</v>
      </c>
      <c r="T3" s="302" t="s">
        <v>2521</v>
      </c>
      <c r="U3" s="302" t="s">
        <v>2521</v>
      </c>
      <c r="V3" s="302" t="s">
        <v>1073</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+'1046 SDSCJ Ver.'!N17</f>
        <v>0.05</v>
      </c>
      <c r="Q4" s="301" t="s">
        <v>791</v>
      </c>
      <c r="R4" s="302" t="s">
        <v>2522</v>
      </c>
      <c r="S4" s="302" t="s">
        <v>2522</v>
      </c>
      <c r="T4" s="302" t="s">
        <v>2522</v>
      </c>
      <c r="U4" s="302" t="s">
        <v>2522</v>
      </c>
      <c r="V4" s="302" t="s">
        <v>4084</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+'1046 SDSCJ Ver.'!N20</f>
        <v>0.15</v>
      </c>
      <c r="Q5" s="301" t="s">
        <v>799</v>
      </c>
      <c r="R5" s="301">
        <v>0.34</v>
      </c>
      <c r="S5" s="301">
        <v>0.64</v>
      </c>
      <c r="T5" s="301">
        <v>0.49</v>
      </c>
      <c r="U5" s="301">
        <v>0.66</v>
      </c>
      <c r="V5" s="301">
        <f>+D91</f>
        <v>0.69063217874396143</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+'1046 SDSCJ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+'1046 SDSCJ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+'1046 SDSCJ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+'1046 SDSCJ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+'1046 SDSCJ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+'1046 SDSCJ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+'1046 SDSCJ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+'1046 SDSCJ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0.54724396135265707</v>
      </c>
      <c r="E17" s="1440" t="s">
        <v>821</v>
      </c>
      <c r="F17" s="1443" t="s">
        <v>294</v>
      </c>
      <c r="G17" s="1503">
        <v>0.15</v>
      </c>
      <c r="H17" s="1506">
        <f>+M20</f>
        <v>1</v>
      </c>
      <c r="I17" s="1509">
        <f>+O20</f>
        <v>0.15000000000000002</v>
      </c>
      <c r="J17" s="1512">
        <f>+I17/H17</f>
        <v>0.15000000000000002</v>
      </c>
      <c r="K17" s="25" t="s">
        <v>822</v>
      </c>
      <c r="L17" s="25" t="s">
        <v>804</v>
      </c>
      <c r="M17" s="167">
        <v>0.1</v>
      </c>
      <c r="N17" s="168">
        <f>+M17*G$17*C$17</f>
        <v>8.2500000000000004E-3</v>
      </c>
      <c r="O17" s="169">
        <f>+'1046 SDSCJ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+'1046 SDSCJ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+'1046 SDSCJ Ver.'!N68</f>
        <v>0</v>
      </c>
    </row>
    <row r="20" spans="1:15" ht="26.25" customHeight="1" thickBot="1" x14ac:dyDescent="0.3">
      <c r="A20" s="1441"/>
      <c r="B20" s="1452"/>
      <c r="C20" s="1455"/>
      <c r="D20" s="1458"/>
      <c r="E20" s="1442"/>
      <c r="F20" s="1445"/>
      <c r="G20" s="1505"/>
      <c r="H20" s="1508"/>
      <c r="I20" s="1511"/>
      <c r="J20" s="1514"/>
      <c r="K20" s="97" t="s">
        <v>800</v>
      </c>
      <c r="L20" s="98">
        <f>+O20/M20</f>
        <v>0.15000000000000002</v>
      </c>
      <c r="M20" s="99">
        <f>SUM(M17:M19)</f>
        <v>1</v>
      </c>
      <c r="N20" s="100">
        <f>SUM(N17:N19)</f>
        <v>8.2500000000000004E-2</v>
      </c>
      <c r="O20" s="174">
        <f>+O17+O18+O19</f>
        <v>0.15000000000000002</v>
      </c>
    </row>
    <row r="21" spans="1:15" ht="15" customHeight="1" x14ac:dyDescent="0.25">
      <c r="A21" s="1441"/>
      <c r="B21" s="1452"/>
      <c r="C21" s="1455"/>
      <c r="D21" s="1458"/>
      <c r="E21" s="1440" t="s">
        <v>827</v>
      </c>
      <c r="F21" s="1443" t="s">
        <v>828</v>
      </c>
      <c r="G21" s="1503">
        <v>0.15</v>
      </c>
      <c r="H21" s="1506">
        <f>+M26</f>
        <v>1</v>
      </c>
      <c r="I21" s="1499">
        <f>+O26</f>
        <v>0.59000000000000008</v>
      </c>
      <c r="J21" s="1499">
        <f>+I21/H21</f>
        <v>0.59000000000000008</v>
      </c>
      <c r="K21" s="28" t="s">
        <v>829</v>
      </c>
      <c r="L21" s="28" t="s">
        <v>830</v>
      </c>
      <c r="M21" s="175">
        <v>0.1</v>
      </c>
      <c r="N21" s="176">
        <f>+M21*G$21*C$17</f>
        <v>8.2500000000000004E-3</v>
      </c>
      <c r="O21" s="177">
        <f>+'1046 SDSCJ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+'1046 SDSCJ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+'1046 SDSCJ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+'1046 SDSCJ Ver.'!N100</f>
        <v>0.39</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0.59000000000000008</v>
      </c>
      <c r="M26" s="99">
        <f>SUM(M21:M25)</f>
        <v>1</v>
      </c>
      <c r="N26" s="100">
        <f>SUM(N21:N25)</f>
        <v>8.2500000000000004E-2</v>
      </c>
      <c r="O26" s="174">
        <f>+O21+O22+O23+O24+O25</f>
        <v>0.59000000000000008</v>
      </c>
    </row>
    <row r="27" spans="1:15" ht="24" x14ac:dyDescent="0.25">
      <c r="A27" s="1441"/>
      <c r="B27" s="1452"/>
      <c r="C27" s="1455"/>
      <c r="D27" s="1458"/>
      <c r="E27" s="1440" t="s">
        <v>838</v>
      </c>
      <c r="F27" s="1443" t="s">
        <v>839</v>
      </c>
      <c r="G27" s="1503">
        <v>0.2</v>
      </c>
      <c r="H27" s="1506">
        <f>+M30</f>
        <v>1</v>
      </c>
      <c r="I27" s="1499">
        <f>+O30</f>
        <v>0.58260869565217388</v>
      </c>
      <c r="J27" s="1499">
        <f>+I27/H27</f>
        <v>0.58260869565217388</v>
      </c>
      <c r="K27" s="28" t="s">
        <v>840</v>
      </c>
      <c r="L27" s="28" t="s">
        <v>841</v>
      </c>
      <c r="M27" s="179">
        <v>0.1</v>
      </c>
      <c r="N27" s="180">
        <f>+M27*G$27*C$17</f>
        <v>1.1000000000000003E-2</v>
      </c>
      <c r="O27" s="177">
        <f>+'1046 SDSCJ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+'1046 SDSCJ Ver.'!N130</f>
        <v>0.18260869565217391</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+'1046 SDSCJ Ver.'!N131</f>
        <v>0.3</v>
      </c>
    </row>
    <row r="30" spans="1:15" ht="26.25" customHeight="1" thickBot="1" x14ac:dyDescent="0.3">
      <c r="A30" s="1441"/>
      <c r="B30" s="1452"/>
      <c r="C30" s="1455"/>
      <c r="D30" s="1458"/>
      <c r="E30" s="1442"/>
      <c r="F30" s="1445"/>
      <c r="G30" s="1505"/>
      <c r="H30" s="1508"/>
      <c r="I30" s="1501"/>
      <c r="J30" s="1502"/>
      <c r="K30" s="97" t="s">
        <v>800</v>
      </c>
      <c r="L30" s="98">
        <f>+O30/M30</f>
        <v>0.58260869565217388</v>
      </c>
      <c r="M30" s="99">
        <f>SUM(M27:M29)</f>
        <v>1</v>
      </c>
      <c r="N30" s="100">
        <f>SUM(N27:N29)</f>
        <v>0.11000000000000001</v>
      </c>
      <c r="O30" s="174">
        <f>+O27+O28+O29</f>
        <v>0.58260869565217388</v>
      </c>
    </row>
    <row r="31" spans="1:15" ht="15" customHeight="1" x14ac:dyDescent="0.25">
      <c r="A31" s="1441"/>
      <c r="B31" s="1452"/>
      <c r="C31" s="1455"/>
      <c r="D31" s="1458"/>
      <c r="E31" s="1440" t="s">
        <v>846</v>
      </c>
      <c r="F31" s="1443" t="s">
        <v>847</v>
      </c>
      <c r="G31" s="1503">
        <v>0.1</v>
      </c>
      <c r="H31" s="1506">
        <f>SUM(M31:M33)</f>
        <v>0.45</v>
      </c>
      <c r="I31" s="1499">
        <f>SUM(O31+O32+O33)</f>
        <v>0.1</v>
      </c>
      <c r="J31" s="1499">
        <f>+I31/H31</f>
        <v>0.22222222222222224</v>
      </c>
      <c r="K31" s="28" t="s">
        <v>848</v>
      </c>
      <c r="L31" s="28" t="s">
        <v>804</v>
      </c>
      <c r="M31" s="179">
        <v>0.1</v>
      </c>
      <c r="N31" s="180">
        <f>+(M31/H31)*G$31*C$17</f>
        <v>1.2222222222222226E-2</v>
      </c>
      <c r="O31" s="177">
        <f>+'1046 SDSCJ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+'1046 SDSCJ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+'1046 SDSCJ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+'1046 SDSCJ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+'1046 SDSCJ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+'1046 SDSCJ Ver.'!N156</f>
        <v>0</v>
      </c>
    </row>
    <row r="37" spans="1:15" ht="33.75" customHeight="1" thickBot="1" x14ac:dyDescent="0.3">
      <c r="A37" s="1441"/>
      <c r="B37" s="1452"/>
      <c r="C37" s="1455"/>
      <c r="D37" s="1458"/>
      <c r="E37" s="1442"/>
      <c r="F37" s="1445"/>
      <c r="G37" s="1505"/>
      <c r="H37" s="1508"/>
      <c r="I37" s="1501"/>
      <c r="J37" s="1502"/>
      <c r="K37" s="97" t="s">
        <v>800</v>
      </c>
      <c r="L37" s="98">
        <f>+O37/M37</f>
        <v>0.1</v>
      </c>
      <c r="M37" s="99">
        <f>SUM(M31:M36)</f>
        <v>1</v>
      </c>
      <c r="N37" s="100">
        <f>SUM(N31:N33)</f>
        <v>5.5000000000000014E-2</v>
      </c>
      <c r="O37" s="174">
        <f>+O31+O32+O33+O34+O35+O36</f>
        <v>0.1</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+'1046 SDSCJ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+'1046 SDSCJ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+'1046 SDSCJ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+'1046 SDSCJ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+'1046 SDSCJ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+'1046 SDSCJ Ver.'!N250</f>
        <v>0.25</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+'1046 SDSCJ Ver.'!N255</f>
        <v>0.1</v>
      </c>
    </row>
    <row r="45" spans="1:15" ht="33.75" customHeight="1" thickBot="1" x14ac:dyDescent="0.3">
      <c r="A45" s="1441"/>
      <c r="B45" s="1452"/>
      <c r="C45" s="1455"/>
      <c r="D45" s="1458"/>
      <c r="E45" s="1442"/>
      <c r="F45" s="1445"/>
      <c r="G45" s="1505"/>
      <c r="H45" s="1508"/>
      <c r="I45" s="1501"/>
      <c r="J45" s="1502"/>
      <c r="K45" s="97" t="s">
        <v>800</v>
      </c>
      <c r="L45" s="98">
        <f>+O45/M45</f>
        <v>1</v>
      </c>
      <c r="M45" s="99">
        <f>SUM(M38:M44)</f>
        <v>0.99999999999999989</v>
      </c>
      <c r="N45" s="100">
        <f>SUM(N38:N41)</f>
        <v>0.11000000000000001</v>
      </c>
      <c r="O45" s="174">
        <f>+O38+O39+O40+O41+O42+O43+O44</f>
        <v>1</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+'1046 SDSCJ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+'1046 SDSCJ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+'1046 SDSCJ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+'1046 SDSCJ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+'1046 SDSCJ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+'1046 SDSCJ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+'1046 SDSCJ Ver.'!N184</f>
        <v>0</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0.875</v>
      </c>
      <c r="J54" s="1519">
        <f>+I54/H54</f>
        <v>0.875</v>
      </c>
      <c r="K54" s="28" t="s">
        <v>891</v>
      </c>
      <c r="L54" s="28" t="s">
        <v>581</v>
      </c>
      <c r="M54" s="180">
        <v>0.125</v>
      </c>
      <c r="N54" s="176">
        <f>+M54*G$54*C$17</f>
        <v>6.8750000000000009E-3</v>
      </c>
      <c r="O54" s="177">
        <f>+'1046 SDSCJ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+'1046 SDSCJ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+'1046 SDSCJ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+'1046 SDSCJ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+'1046 SDSCJ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+'1046 SDSCJ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+'1046 SDSCJ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+'1046 SDSCJ Ver.'!N193</f>
        <v>0</v>
      </c>
    </row>
    <row r="62" spans="1:15" ht="30" customHeight="1" thickBot="1" x14ac:dyDescent="0.3">
      <c r="A62" s="1450"/>
      <c r="B62" s="1453"/>
      <c r="C62" s="1456"/>
      <c r="D62" s="1459"/>
      <c r="E62" s="1450"/>
      <c r="F62" s="1477"/>
      <c r="G62" s="1525"/>
      <c r="H62" s="1527"/>
      <c r="I62" s="1530"/>
      <c r="J62" s="1521"/>
      <c r="K62" s="97" t="s">
        <v>800</v>
      </c>
      <c r="L62" s="98">
        <f>+O62/M62</f>
        <v>0.875</v>
      </c>
      <c r="M62" s="99">
        <f>SUM(M54:M61)</f>
        <v>1</v>
      </c>
      <c r="N62" s="100">
        <f>SUM(N54:N61)</f>
        <v>5.5E-2</v>
      </c>
      <c r="O62" s="174">
        <f>+O54+O55+O56+O57+O58+O59+O60+O61</f>
        <v>0.875</v>
      </c>
    </row>
    <row r="63" spans="1:15" ht="15" customHeight="1" x14ac:dyDescent="0.25">
      <c r="A63" s="1440">
        <v>3</v>
      </c>
      <c r="B63" s="1484" t="s">
        <v>899</v>
      </c>
      <c r="C63" s="1486">
        <v>0.1</v>
      </c>
      <c r="D63" s="1488">
        <f>+(J63*G63)+(J82*G82)+(J83*G83)+(J84*G84)</f>
        <v>0.49648000000000003</v>
      </c>
      <c r="E63" s="1492" t="s">
        <v>133</v>
      </c>
      <c r="F63" s="1443" t="s">
        <v>900</v>
      </c>
      <c r="G63" s="1503">
        <v>0.3</v>
      </c>
      <c r="H63" s="1516">
        <f>+M81</f>
        <v>1</v>
      </c>
      <c r="I63" s="1528">
        <f>+O81</f>
        <v>0.27160000000000006</v>
      </c>
      <c r="J63" s="1519">
        <f>+I63/H63</f>
        <v>0.27160000000000006</v>
      </c>
      <c r="K63" s="28" t="s">
        <v>136</v>
      </c>
      <c r="L63" s="28" t="s">
        <v>804</v>
      </c>
      <c r="M63" s="179">
        <v>0.1</v>
      </c>
      <c r="N63" s="176">
        <f>+M63*G$63*C$63</f>
        <v>3.0000000000000001E-3</v>
      </c>
      <c r="O63" s="177">
        <f>+'1046 SDSCJ Ver.'!N194</f>
        <v>0.1</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+'1046 SDSCJ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+'1046 SDSCJ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+'1046 SDSCJ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+'1046 SDSCJ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+'1046 SDSCJ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+'1046 SDSCJ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+'1046 SDSCJ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+'1046 SDSCJ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+'1046 SDSCJ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+'1046 SDSCJ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+'1046 SDSCJ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+'1046 SDSCJ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+'1046 SDSCJ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+'1046 SDSCJ Ver.'!N211</f>
        <v>2.86E-2</v>
      </c>
    </row>
    <row r="78" spans="1:15" ht="24" customHeight="1" x14ac:dyDescent="0.25">
      <c r="A78" s="1449"/>
      <c r="B78" s="1451"/>
      <c r="C78" s="1454"/>
      <c r="D78" s="1489"/>
      <c r="E78" s="1493"/>
      <c r="F78" s="1495"/>
      <c r="G78" s="1515"/>
      <c r="H78" s="1517"/>
      <c r="I78" s="1532"/>
      <c r="J78" s="1534"/>
      <c r="K78" s="28" t="s">
        <v>928</v>
      </c>
      <c r="L78" s="26" t="s">
        <v>929</v>
      </c>
      <c r="M78" s="20">
        <v>0.1</v>
      </c>
      <c r="N78" s="176">
        <f t="shared" si="1"/>
        <v>3.0000000000000001E-3</v>
      </c>
      <c r="O78" s="177">
        <f>+'1046 SDSCJ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+'1046 SDSCJ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+'1046 SDSCJ Ver.'!N223</f>
        <v>0</v>
      </c>
    </row>
    <row r="81" spans="1:15" ht="15.75" thickBot="1" x14ac:dyDescent="0.3">
      <c r="A81" s="1441"/>
      <c r="B81" s="1452"/>
      <c r="C81" s="1455"/>
      <c r="D81" s="1490"/>
      <c r="E81" s="1494"/>
      <c r="F81" s="1445"/>
      <c r="G81" s="1505"/>
      <c r="H81" s="1518"/>
      <c r="I81" s="1533"/>
      <c r="J81" s="1531"/>
      <c r="K81" s="97" t="s">
        <v>800</v>
      </c>
      <c r="L81" s="98">
        <f>+O81/M81</f>
        <v>0.27160000000000006</v>
      </c>
      <c r="M81" s="99">
        <f>SUM(M63:M80)</f>
        <v>1</v>
      </c>
      <c r="N81" s="100">
        <f>SUM(N63:N80)</f>
        <v>0.03</v>
      </c>
      <c r="O81" s="174">
        <f>SUM(O63+O64+O65+O66+O67+O68+O69+O70+O71+O72+O73+O74+O75+O76+O77+O78+O79+O80)</f>
        <v>0.27160000000000006</v>
      </c>
    </row>
    <row r="82" spans="1:15" ht="15.75" thickBot="1" x14ac:dyDescent="0.3">
      <c r="A82" s="1441"/>
      <c r="B82" s="1452"/>
      <c r="C82" s="1455"/>
      <c r="D82" s="1490"/>
      <c r="E82" s="184" t="s">
        <v>933</v>
      </c>
      <c r="F82" s="185" t="s">
        <v>934</v>
      </c>
      <c r="G82" s="186">
        <v>0.4</v>
      </c>
      <c r="H82" s="186">
        <f>+M42+M43+M44</f>
        <v>0.44999999999999996</v>
      </c>
      <c r="I82" s="187">
        <f>+O82</f>
        <v>0.44999999999999996</v>
      </c>
      <c r="J82" s="188">
        <f>+I82/H82</f>
        <v>1</v>
      </c>
      <c r="K82" s="27" t="s">
        <v>800</v>
      </c>
      <c r="L82" s="14">
        <f>+O82/M82</f>
        <v>1</v>
      </c>
      <c r="M82" s="15">
        <f>SUM(M42:M44)</f>
        <v>0.44999999999999996</v>
      </c>
      <c r="N82" s="130">
        <f>SUM(N42:N44)</f>
        <v>4.0000000000000008E-2</v>
      </c>
      <c r="O82" s="189">
        <f>SUM(O42+O43+O44)</f>
        <v>0.44999999999999996</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0.8</v>
      </c>
      <c r="E85" s="1440" t="s">
        <v>142</v>
      </c>
      <c r="F85" s="1443" t="s">
        <v>938</v>
      </c>
      <c r="G85" s="1503">
        <v>0.4</v>
      </c>
      <c r="H85" s="1503">
        <f>+M88</f>
        <v>0.4</v>
      </c>
      <c r="I85" s="1528">
        <f>+O88</f>
        <v>0.2</v>
      </c>
      <c r="J85" s="1519">
        <f>+I85/G85</f>
        <v>0.5</v>
      </c>
      <c r="K85" s="28" t="s">
        <v>939</v>
      </c>
      <c r="L85" s="28" t="s">
        <v>940</v>
      </c>
      <c r="M85" s="179">
        <v>0.1</v>
      </c>
      <c r="N85" s="176">
        <f>+M85*C85</f>
        <v>5.000000000000001E-3</v>
      </c>
      <c r="O85" s="177">
        <f>+'1046 SDSCJ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+'1046 SDSCJ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+'1046 SDSCJ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+'1046 SDSCJ Ver.'!N262</f>
        <v>0.3</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+'1046 SDSCJ Ver.'!N264</f>
        <v>0.3</v>
      </c>
    </row>
    <row r="91" spans="1:15" x14ac:dyDescent="0.25">
      <c r="C91" s="199">
        <v>2022</v>
      </c>
      <c r="D91" s="200">
        <f>+(C2*D2)+(C17*D17)+(C63*D63)+(C85*D85)</f>
        <v>0.69063217874396143</v>
      </c>
      <c r="M91" s="201"/>
      <c r="N91" s="200">
        <f>+N6+N11+N16+N20+N26+N30+N37+N45+N53+N62+N81+N82+N83+N84+N88+N89+N90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tabColor theme="0"/>
  </sheetPr>
  <dimension ref="A1:P274"/>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8.42578125" style="3" customWidth="1"/>
    <col min="5" max="5" width="8" style="11" customWidth="1"/>
    <col min="6" max="6" width="39.140625" style="4" customWidth="1"/>
    <col min="7" max="7" width="6.140625" style="1" customWidth="1"/>
    <col min="8" max="8" width="6.140625" style="2" customWidth="1"/>
    <col min="9" max="9" width="8.5703125" style="11" customWidth="1"/>
    <col min="10" max="10" width="13.42578125" style="2" customWidth="1"/>
    <col min="11" max="11" width="13.42578125" style="10" customWidth="1"/>
    <col min="12" max="12" width="13.42578125" style="3" customWidth="1"/>
    <col min="13" max="14" width="13.42578125" style="11" customWidth="1"/>
    <col min="15" max="15" width="43.140625" style="7" customWidth="1"/>
    <col min="16" max="16380" width="11.42578125" style="6"/>
    <col min="16381" max="16384" width="9.140625" style="6" customWidth="1"/>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416" t="s">
        <v>1331</v>
      </c>
      <c r="G2" s="1417"/>
      <c r="H2" s="1417"/>
      <c r="I2" s="1417"/>
      <c r="J2" s="1417"/>
      <c r="K2" s="1418"/>
      <c r="L2" s="1543"/>
      <c r="M2" s="1543"/>
      <c r="N2" s="1543"/>
      <c r="O2" s="1543"/>
    </row>
    <row r="3" spans="1:15" s="24" customFormat="1" ht="18.75" customHeight="1" x14ac:dyDescent="0.25">
      <c r="A3" s="1541" t="s">
        <v>101</v>
      </c>
      <c r="B3" s="1541"/>
      <c r="C3" s="1541"/>
      <c r="D3" s="1541"/>
      <c r="E3" s="1541"/>
      <c r="F3" s="1416">
        <v>1047</v>
      </c>
      <c r="G3" s="1417"/>
      <c r="H3" s="1417"/>
      <c r="I3" s="1417"/>
      <c r="J3" s="1417"/>
      <c r="K3" s="1418"/>
      <c r="L3" s="1543"/>
      <c r="M3" s="1543"/>
      <c r="N3" s="1543"/>
      <c r="O3" s="1543"/>
    </row>
    <row r="4" spans="1:15" s="24" customFormat="1" ht="18.75" customHeight="1" x14ac:dyDescent="0.25">
      <c r="A4" s="1541" t="s">
        <v>102</v>
      </c>
      <c r="B4" s="1541"/>
      <c r="C4" s="1541"/>
      <c r="D4" s="1541"/>
      <c r="E4" s="1541"/>
      <c r="F4" s="1416" t="s">
        <v>50</v>
      </c>
      <c r="G4" s="1417"/>
      <c r="H4" s="1417"/>
      <c r="I4" s="1417"/>
      <c r="J4" s="1417"/>
      <c r="K4" s="1418"/>
      <c r="L4" s="1543"/>
      <c r="M4" s="1543"/>
      <c r="N4" s="1543"/>
      <c r="O4" s="1543"/>
    </row>
    <row r="5" spans="1:15" s="24" customFormat="1" ht="18.75" customHeight="1" x14ac:dyDescent="0.25">
      <c r="A5" s="1541" t="s">
        <v>103</v>
      </c>
      <c r="B5" s="1541"/>
      <c r="C5" s="1541"/>
      <c r="D5" s="1541"/>
      <c r="E5" s="1541"/>
      <c r="F5" s="1416" t="s">
        <v>953</v>
      </c>
      <c r="G5" s="1417"/>
      <c r="H5" s="1417"/>
      <c r="I5" s="1417"/>
      <c r="J5" s="1417"/>
      <c r="K5" s="1418"/>
      <c r="L5" s="1543"/>
      <c r="M5" s="1543"/>
      <c r="N5" s="1543"/>
      <c r="O5" s="1543"/>
    </row>
    <row r="6" spans="1:15" s="8" customFormat="1" ht="51"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102" x14ac:dyDescent="0.25">
      <c r="A7" s="82">
        <v>1</v>
      </c>
      <c r="B7" s="133" t="s">
        <v>120</v>
      </c>
      <c r="C7" s="133" t="s">
        <v>121</v>
      </c>
      <c r="D7" s="133" t="s">
        <v>122</v>
      </c>
      <c r="E7" s="122">
        <v>1</v>
      </c>
      <c r="F7" s="125" t="s">
        <v>123</v>
      </c>
      <c r="G7" s="1404">
        <v>1</v>
      </c>
      <c r="H7" s="1406">
        <v>0.4</v>
      </c>
      <c r="I7" s="133" t="s">
        <v>124</v>
      </c>
      <c r="J7" s="222" t="s">
        <v>125</v>
      </c>
      <c r="K7" s="132" t="s">
        <v>129</v>
      </c>
      <c r="L7" s="223" t="s">
        <v>125</v>
      </c>
      <c r="M7" s="137" t="s">
        <v>129</v>
      </c>
      <c r="N7" s="1537">
        <v>0.4</v>
      </c>
      <c r="O7" s="225"/>
    </row>
    <row r="8" spans="1:15" s="4" customFormat="1" ht="89.25" customHeight="1" x14ac:dyDescent="0.25">
      <c r="A8" s="82">
        <v>2</v>
      </c>
      <c r="B8" s="133" t="s">
        <v>120</v>
      </c>
      <c r="C8" s="133" t="s">
        <v>121</v>
      </c>
      <c r="D8" s="133" t="s">
        <v>122</v>
      </c>
      <c r="E8" s="122">
        <v>2</v>
      </c>
      <c r="F8" s="125" t="s">
        <v>128</v>
      </c>
      <c r="G8" s="1405"/>
      <c r="H8" s="1405"/>
      <c r="I8" s="133" t="s">
        <v>124</v>
      </c>
      <c r="J8" s="222" t="s">
        <v>125</v>
      </c>
      <c r="K8" s="132" t="s">
        <v>129</v>
      </c>
      <c r="L8" s="223" t="s">
        <v>125</v>
      </c>
      <c r="M8" s="137" t="s">
        <v>129</v>
      </c>
      <c r="N8" s="1538"/>
      <c r="O8" s="225" t="s">
        <v>4813</v>
      </c>
    </row>
    <row r="9" spans="1:15" s="4" customFormat="1" ht="76.5" x14ac:dyDescent="0.25">
      <c r="A9" s="82">
        <v>3</v>
      </c>
      <c r="B9" s="133" t="s">
        <v>120</v>
      </c>
      <c r="C9" s="133" t="s">
        <v>121</v>
      </c>
      <c r="D9" s="133" t="s">
        <v>122</v>
      </c>
      <c r="E9" s="122">
        <v>3</v>
      </c>
      <c r="F9" s="125" t="s">
        <v>131</v>
      </c>
      <c r="G9" s="1422">
        <v>2</v>
      </c>
      <c r="H9" s="138" t="s">
        <v>125</v>
      </c>
      <c r="I9" s="133" t="s">
        <v>124</v>
      </c>
      <c r="J9" s="222" t="s">
        <v>125</v>
      </c>
      <c r="K9" s="132" t="s">
        <v>129</v>
      </c>
      <c r="L9" s="223" t="s">
        <v>125</v>
      </c>
      <c r="M9" s="137" t="s">
        <v>129</v>
      </c>
      <c r="N9" s="85">
        <v>0</v>
      </c>
      <c r="O9" s="225"/>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132" t="s">
        <v>129</v>
      </c>
      <c r="L11" s="223" t="s">
        <v>125</v>
      </c>
      <c r="M11" s="137" t="s">
        <v>129</v>
      </c>
      <c r="N11" s="1535">
        <v>0.4</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132" t="s">
        <v>126</v>
      </c>
      <c r="L12" s="223" t="s">
        <v>125</v>
      </c>
      <c r="M12" s="137" t="s">
        <v>126</v>
      </c>
      <c r="N12" s="1536"/>
      <c r="O12" s="225"/>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132"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132" t="s">
        <v>129</v>
      </c>
      <c r="L14" s="223" t="s">
        <v>125</v>
      </c>
      <c r="M14" s="137" t="s">
        <v>129</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132" t="s">
        <v>126</v>
      </c>
      <c r="L15" s="223" t="s">
        <v>125</v>
      </c>
      <c r="M15" s="137" t="s">
        <v>129</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132" t="s">
        <v>126</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132" t="s">
        <v>129</v>
      </c>
      <c r="L18" s="223" t="s">
        <v>125</v>
      </c>
      <c r="M18" s="137" t="s">
        <v>129</v>
      </c>
      <c r="N18" s="85">
        <v>0</v>
      </c>
      <c r="O18" s="225"/>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132"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8">
        <v>2</v>
      </c>
      <c r="L20" s="223" t="s">
        <v>125</v>
      </c>
      <c r="M20" s="227">
        <v>1</v>
      </c>
      <c r="N20" s="226">
        <v>0.15</v>
      </c>
      <c r="O20" s="225" t="s">
        <v>4814</v>
      </c>
    </row>
    <row r="21" spans="1:15" s="4" customFormat="1" ht="51" x14ac:dyDescent="0.25">
      <c r="A21" s="82">
        <v>15</v>
      </c>
      <c r="B21" s="133" t="s">
        <v>120</v>
      </c>
      <c r="C21" s="133" t="s">
        <v>161</v>
      </c>
      <c r="D21" s="133" t="s">
        <v>149</v>
      </c>
      <c r="E21" s="122">
        <v>6</v>
      </c>
      <c r="F21" s="125" t="s">
        <v>162</v>
      </c>
      <c r="G21" s="140">
        <v>5</v>
      </c>
      <c r="H21" s="139">
        <v>0.1</v>
      </c>
      <c r="I21" s="133" t="s">
        <v>124</v>
      </c>
      <c r="J21" s="222">
        <v>1</v>
      </c>
      <c r="K21" s="132" t="s">
        <v>129</v>
      </c>
      <c r="L21" s="141" t="s">
        <v>129</v>
      </c>
      <c r="M21" s="137" t="s">
        <v>129</v>
      </c>
      <c r="N21" s="226">
        <v>0.1</v>
      </c>
      <c r="O21" s="225"/>
    </row>
    <row r="22" spans="1:15" s="4" customFormat="1" ht="89.25" x14ac:dyDescent="0.25">
      <c r="A22" s="82">
        <v>16</v>
      </c>
      <c r="B22" s="133" t="s">
        <v>120</v>
      </c>
      <c r="C22" s="133" t="s">
        <v>161</v>
      </c>
      <c r="D22" s="133" t="s">
        <v>149</v>
      </c>
      <c r="E22" s="122" t="s">
        <v>164</v>
      </c>
      <c r="F22" s="125" t="s">
        <v>165</v>
      </c>
      <c r="G22" s="140" t="s">
        <v>125</v>
      </c>
      <c r="H22" s="138" t="s">
        <v>125</v>
      </c>
      <c r="I22" s="133" t="s">
        <v>166</v>
      </c>
      <c r="J22" s="222" t="s">
        <v>125</v>
      </c>
      <c r="K22" s="132" t="s">
        <v>4815</v>
      </c>
      <c r="L22" s="223" t="s">
        <v>125</v>
      </c>
      <c r="M22" s="137" t="s">
        <v>4816</v>
      </c>
      <c r="N22" s="85">
        <v>0</v>
      </c>
      <c r="O22" s="225" t="s">
        <v>4817</v>
      </c>
    </row>
    <row r="23" spans="1:15" s="4" customFormat="1" ht="89.25" x14ac:dyDescent="0.25">
      <c r="A23" s="82">
        <v>17</v>
      </c>
      <c r="B23" s="133" t="s">
        <v>120</v>
      </c>
      <c r="C23" s="133" t="s">
        <v>161</v>
      </c>
      <c r="D23" s="133" t="s">
        <v>149</v>
      </c>
      <c r="E23" s="122" t="s">
        <v>169</v>
      </c>
      <c r="F23" s="125" t="s">
        <v>170</v>
      </c>
      <c r="G23" s="140" t="s">
        <v>125</v>
      </c>
      <c r="H23" s="138" t="s">
        <v>125</v>
      </c>
      <c r="I23" s="133" t="s">
        <v>124</v>
      </c>
      <c r="J23" s="222" t="s">
        <v>125</v>
      </c>
      <c r="K23" s="132" t="s">
        <v>126</v>
      </c>
      <c r="L23" s="223" t="s">
        <v>125</v>
      </c>
      <c r="M23" s="137" t="s">
        <v>126</v>
      </c>
      <c r="N23" s="85">
        <v>0</v>
      </c>
      <c r="O23" s="225" t="s">
        <v>4818</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132" t="s">
        <v>129</v>
      </c>
      <c r="L24" s="223" t="s">
        <v>125</v>
      </c>
      <c r="M24" s="137" t="s">
        <v>126</v>
      </c>
      <c r="N24" s="85">
        <v>0</v>
      </c>
      <c r="O24" s="225" t="s">
        <v>4819</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132" t="s">
        <v>126</v>
      </c>
      <c r="L25" s="223" t="s">
        <v>125</v>
      </c>
      <c r="M25" s="137" t="s">
        <v>126</v>
      </c>
      <c r="N25" s="229">
        <v>0</v>
      </c>
      <c r="O25" s="230" t="s">
        <v>562</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132" t="s">
        <v>126</v>
      </c>
      <c r="L26" s="223" t="s">
        <v>125</v>
      </c>
      <c r="M26" s="137" t="s">
        <v>126</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132" t="s">
        <v>126</v>
      </c>
      <c r="L27" s="223" t="s">
        <v>125</v>
      </c>
      <c r="M27" s="137" t="s">
        <v>126</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132" t="s">
        <v>126</v>
      </c>
      <c r="L28" s="223" t="s">
        <v>125</v>
      </c>
      <c r="M28" s="137" t="s">
        <v>126</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132" t="s">
        <v>126</v>
      </c>
      <c r="L29" s="223" t="s">
        <v>125</v>
      </c>
      <c r="M29" s="137"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132" t="s">
        <v>126</v>
      </c>
      <c r="L30" s="223" t="s">
        <v>125</v>
      </c>
      <c r="M30" s="137" t="s">
        <v>126</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132" t="s">
        <v>126</v>
      </c>
      <c r="L31" s="223" t="s">
        <v>125</v>
      </c>
      <c r="M31" s="137" t="s">
        <v>126</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132" t="s">
        <v>126</v>
      </c>
      <c r="L32" s="223" t="s">
        <v>125</v>
      </c>
      <c r="M32" s="137" t="s">
        <v>126</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132" t="s">
        <v>126</v>
      </c>
      <c r="L33" s="223" t="s">
        <v>125</v>
      </c>
      <c r="M33" s="137" t="s">
        <v>126</v>
      </c>
      <c r="N33" s="85">
        <v>0</v>
      </c>
      <c r="O33" s="225"/>
    </row>
    <row r="34" spans="1:15" s="4" customFormat="1" ht="51" x14ac:dyDescent="0.25">
      <c r="A34" s="82">
        <v>28</v>
      </c>
      <c r="B34" s="133" t="s">
        <v>120</v>
      </c>
      <c r="C34" s="133" t="s">
        <v>161</v>
      </c>
      <c r="D34" s="133" t="s">
        <v>149</v>
      </c>
      <c r="E34" s="122" t="s">
        <v>200</v>
      </c>
      <c r="F34" s="125" t="s">
        <v>201</v>
      </c>
      <c r="G34" s="140" t="s">
        <v>125</v>
      </c>
      <c r="H34" s="138" t="s">
        <v>125</v>
      </c>
      <c r="I34" s="133" t="s">
        <v>166</v>
      </c>
      <c r="J34" s="222" t="s">
        <v>125</v>
      </c>
      <c r="K34" s="48" t="s">
        <v>203</v>
      </c>
      <c r="L34" s="223" t="s">
        <v>125</v>
      </c>
      <c r="M34" s="142" t="s">
        <v>1156</v>
      </c>
      <c r="N34" s="85">
        <v>0</v>
      </c>
      <c r="O34" s="225" t="s">
        <v>4820</v>
      </c>
    </row>
    <row r="35" spans="1:15" s="4" customFormat="1" ht="63.75" x14ac:dyDescent="0.25">
      <c r="A35" s="82">
        <v>29</v>
      </c>
      <c r="B35" s="133" t="s">
        <v>120</v>
      </c>
      <c r="C35" s="133" t="s">
        <v>161</v>
      </c>
      <c r="D35" s="133" t="s">
        <v>149</v>
      </c>
      <c r="E35" s="122">
        <v>7</v>
      </c>
      <c r="F35" s="125" t="s">
        <v>205</v>
      </c>
      <c r="G35" s="140" t="s">
        <v>125</v>
      </c>
      <c r="H35" s="138" t="s">
        <v>125</v>
      </c>
      <c r="I35" s="133" t="s">
        <v>177</v>
      </c>
      <c r="J35" s="222" t="s">
        <v>125</v>
      </c>
      <c r="K35" s="132" t="s">
        <v>129</v>
      </c>
      <c r="L35" s="223" t="s">
        <v>125</v>
      </c>
      <c r="M35" s="137" t="s">
        <v>126</v>
      </c>
      <c r="N35" s="85">
        <v>0</v>
      </c>
      <c r="O35" s="225" t="s">
        <v>4821</v>
      </c>
    </row>
    <row r="36" spans="1:15" s="4" customFormat="1" ht="51" x14ac:dyDescent="0.25">
      <c r="A36" s="82">
        <v>30</v>
      </c>
      <c r="B36" s="133" t="s">
        <v>120</v>
      </c>
      <c r="C36" s="133" t="s">
        <v>161</v>
      </c>
      <c r="D36" s="133" t="s">
        <v>149</v>
      </c>
      <c r="E36" s="122">
        <v>8</v>
      </c>
      <c r="F36" s="125" t="s">
        <v>207</v>
      </c>
      <c r="G36" s="140">
        <v>6</v>
      </c>
      <c r="H36" s="139">
        <v>0.2</v>
      </c>
      <c r="I36" s="133" t="s">
        <v>177</v>
      </c>
      <c r="J36" s="222">
        <v>2</v>
      </c>
      <c r="K36" s="132" t="s">
        <v>129</v>
      </c>
      <c r="L36" s="141" t="s">
        <v>129</v>
      </c>
      <c r="M36" s="137" t="s">
        <v>129</v>
      </c>
      <c r="N36" s="226">
        <v>0.2</v>
      </c>
      <c r="O36" s="225" t="s">
        <v>4822</v>
      </c>
    </row>
    <row r="37" spans="1:15" s="4" customFormat="1" ht="293.25" x14ac:dyDescent="0.25">
      <c r="A37" s="82">
        <v>31</v>
      </c>
      <c r="B37" s="133" t="s">
        <v>120</v>
      </c>
      <c r="C37" s="133" t="s">
        <v>161</v>
      </c>
      <c r="D37" s="133" t="s">
        <v>149</v>
      </c>
      <c r="E37" s="122">
        <v>9</v>
      </c>
      <c r="F37" s="125" t="s">
        <v>209</v>
      </c>
      <c r="G37" s="140" t="s">
        <v>125</v>
      </c>
      <c r="H37" s="139">
        <v>0</v>
      </c>
      <c r="I37" s="133" t="s">
        <v>177</v>
      </c>
      <c r="J37" s="222">
        <v>3</v>
      </c>
      <c r="K37" s="132" t="s">
        <v>129</v>
      </c>
      <c r="L37" s="141" t="s">
        <v>129</v>
      </c>
      <c r="M37" s="137" t="s">
        <v>129</v>
      </c>
      <c r="N37" s="232">
        <v>0</v>
      </c>
      <c r="O37" s="225" t="s">
        <v>4823</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132" t="s">
        <v>126</v>
      </c>
      <c r="L39" s="141" t="s">
        <v>129</v>
      </c>
      <c r="M39" s="137" t="s">
        <v>129</v>
      </c>
      <c r="N39" s="85">
        <v>0</v>
      </c>
      <c r="O39" s="225" t="s">
        <v>4824</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132" t="s">
        <v>126</v>
      </c>
      <c r="L40" s="141" t="s">
        <v>129</v>
      </c>
      <c r="M40" s="224" t="s">
        <v>129</v>
      </c>
      <c r="N40" s="85">
        <v>0</v>
      </c>
      <c r="O40" s="225" t="s">
        <v>4825</v>
      </c>
    </row>
    <row r="41" spans="1:15" s="4" customFormat="1" ht="178.5" x14ac:dyDescent="0.25">
      <c r="A41" s="82">
        <v>35</v>
      </c>
      <c r="B41" s="133" t="s">
        <v>120</v>
      </c>
      <c r="C41" s="133" t="s">
        <v>161</v>
      </c>
      <c r="D41" s="133" t="s">
        <v>149</v>
      </c>
      <c r="E41" s="122" t="s">
        <v>218</v>
      </c>
      <c r="F41" s="125" t="s">
        <v>219</v>
      </c>
      <c r="G41" s="1422"/>
      <c r="H41" s="138" t="s">
        <v>125</v>
      </c>
      <c r="I41" s="133" t="s">
        <v>177</v>
      </c>
      <c r="J41" s="222" t="s">
        <v>146</v>
      </c>
      <c r="K41" s="132" t="s">
        <v>126</v>
      </c>
      <c r="L41" s="141" t="s">
        <v>126</v>
      </c>
      <c r="M41" s="224" t="s">
        <v>126</v>
      </c>
      <c r="N41" s="85">
        <v>0</v>
      </c>
      <c r="O41" s="251" t="s">
        <v>4826</v>
      </c>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8" t="s">
        <v>958</v>
      </c>
      <c r="L42" s="233" t="s">
        <v>407</v>
      </c>
      <c r="M42" s="234" t="s">
        <v>407</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8">
        <v>1</v>
      </c>
      <c r="L43" s="235">
        <v>7</v>
      </c>
      <c r="M43" s="227">
        <v>7</v>
      </c>
      <c r="N43" s="236">
        <v>0.3</v>
      </c>
      <c r="O43" s="225"/>
    </row>
    <row r="44" spans="1:15" s="4" customFormat="1" ht="63.7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t="s">
        <v>4827</v>
      </c>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132" t="s">
        <v>129</v>
      </c>
      <c r="L45" s="144" t="s">
        <v>129</v>
      </c>
      <c r="M45" s="142" t="s">
        <v>129</v>
      </c>
      <c r="N45" s="85">
        <v>0</v>
      </c>
      <c r="O45" s="225" t="s">
        <v>4828</v>
      </c>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132" t="s">
        <v>129</v>
      </c>
      <c r="L46" s="144"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132" t="s">
        <v>126</v>
      </c>
      <c r="L47" s="144" t="s">
        <v>126</v>
      </c>
      <c r="M47" s="142" t="s">
        <v>126</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132" t="s">
        <v>126</v>
      </c>
      <c r="L48" s="144" t="s">
        <v>126</v>
      </c>
      <c r="M48" s="142" t="s">
        <v>126</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132" t="s">
        <v>126</v>
      </c>
      <c r="L49" s="144" t="s">
        <v>126</v>
      </c>
      <c r="M49" s="142" t="s">
        <v>126</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132" t="s">
        <v>126</v>
      </c>
      <c r="L50" s="144" t="s">
        <v>126</v>
      </c>
      <c r="M50" s="142" t="s">
        <v>126</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132" t="s">
        <v>126</v>
      </c>
      <c r="L51" s="144" t="s">
        <v>129</v>
      </c>
      <c r="M51" s="234" t="s">
        <v>129</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132" t="s">
        <v>126</v>
      </c>
      <c r="L52" s="144" t="s">
        <v>129</v>
      </c>
      <c r="M52" s="234" t="s">
        <v>129</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132" t="s">
        <v>126</v>
      </c>
      <c r="L53" s="144" t="s">
        <v>126</v>
      </c>
      <c r="M53" s="142" t="s">
        <v>126</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132" t="s">
        <v>126</v>
      </c>
      <c r="L54" s="144" t="s">
        <v>129</v>
      </c>
      <c r="M54" s="142" t="s">
        <v>129</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132" t="s">
        <v>126</v>
      </c>
      <c r="L55" s="144"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389" t="s">
        <v>958</v>
      </c>
      <c r="M56" s="142" t="s">
        <v>958</v>
      </c>
      <c r="N56" s="85">
        <v>0</v>
      </c>
      <c r="O56" s="225" t="s">
        <v>4829</v>
      </c>
    </row>
    <row r="57" spans="1:15" s="4" customFormat="1" ht="165.75" x14ac:dyDescent="0.25">
      <c r="A57" s="82">
        <v>51</v>
      </c>
      <c r="B57" s="133" t="s">
        <v>120</v>
      </c>
      <c r="C57" s="133" t="s">
        <v>268</v>
      </c>
      <c r="D57" s="133" t="s">
        <v>149</v>
      </c>
      <c r="E57" s="122">
        <v>12</v>
      </c>
      <c r="F57" s="125" t="s">
        <v>269</v>
      </c>
      <c r="G57" s="140">
        <v>9</v>
      </c>
      <c r="H57" s="139">
        <v>0.1</v>
      </c>
      <c r="I57" s="133" t="s">
        <v>124</v>
      </c>
      <c r="J57" s="222">
        <v>6</v>
      </c>
      <c r="K57" s="132" t="s">
        <v>129</v>
      </c>
      <c r="L57" s="141" t="s">
        <v>129</v>
      </c>
      <c r="M57" s="137" t="s">
        <v>129</v>
      </c>
      <c r="N57" s="236">
        <v>0.1</v>
      </c>
      <c r="O57" s="251" t="s">
        <v>4830</v>
      </c>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4831</v>
      </c>
      <c r="L58" s="223" t="s">
        <v>125</v>
      </c>
      <c r="M58" s="142" t="s">
        <v>4816</v>
      </c>
      <c r="N58" s="85">
        <v>0</v>
      </c>
      <c r="O58" s="225"/>
    </row>
    <row r="59" spans="1:15" s="4" customFormat="1" ht="63.75" x14ac:dyDescent="0.25">
      <c r="A59" s="82">
        <v>53</v>
      </c>
      <c r="B59" s="133" t="s">
        <v>120</v>
      </c>
      <c r="C59" s="133" t="s">
        <v>268</v>
      </c>
      <c r="D59" s="133" t="s">
        <v>149</v>
      </c>
      <c r="E59" s="122">
        <v>13</v>
      </c>
      <c r="F59" s="125" t="s">
        <v>275</v>
      </c>
      <c r="G59" s="140">
        <v>10</v>
      </c>
      <c r="H59" s="139">
        <v>0.1</v>
      </c>
      <c r="I59" s="133" t="s">
        <v>177</v>
      </c>
      <c r="J59" s="222" t="s">
        <v>125</v>
      </c>
      <c r="K59" s="132" t="s">
        <v>129</v>
      </c>
      <c r="L59" s="223" t="s">
        <v>125</v>
      </c>
      <c r="M59" s="137" t="s">
        <v>129</v>
      </c>
      <c r="N59" s="236">
        <v>0.1</v>
      </c>
      <c r="O59" s="225" t="s">
        <v>1156</v>
      </c>
    </row>
    <row r="60" spans="1:15" s="4" customFormat="1" ht="76.5" x14ac:dyDescent="0.25">
      <c r="A60" s="82">
        <v>54</v>
      </c>
      <c r="B60" s="133" t="s">
        <v>120</v>
      </c>
      <c r="C60" s="133" t="s">
        <v>268</v>
      </c>
      <c r="D60" s="133" t="s">
        <v>149</v>
      </c>
      <c r="E60" s="122">
        <v>14</v>
      </c>
      <c r="F60" s="125" t="s">
        <v>277</v>
      </c>
      <c r="G60" s="140" t="s">
        <v>125</v>
      </c>
      <c r="H60" s="138" t="s">
        <v>125</v>
      </c>
      <c r="I60" s="133" t="s">
        <v>278</v>
      </c>
      <c r="J60" s="222">
        <v>7</v>
      </c>
      <c r="K60" s="120">
        <v>0.64</v>
      </c>
      <c r="L60" s="237">
        <v>0.9</v>
      </c>
      <c r="M60" s="238">
        <v>0.9</v>
      </c>
      <c r="N60" s="85">
        <v>0</v>
      </c>
      <c r="O60" s="225"/>
    </row>
    <row r="61" spans="1:15" s="4" customFormat="1" ht="76.5" x14ac:dyDescent="0.25">
      <c r="A61" s="82">
        <v>55</v>
      </c>
      <c r="B61" s="133" t="s">
        <v>120</v>
      </c>
      <c r="C61" s="133" t="s">
        <v>268</v>
      </c>
      <c r="D61" s="133" t="s">
        <v>149</v>
      </c>
      <c r="E61" s="122">
        <v>15</v>
      </c>
      <c r="F61" s="125" t="s">
        <v>279</v>
      </c>
      <c r="G61" s="140">
        <v>11</v>
      </c>
      <c r="H61" s="138" t="s">
        <v>280</v>
      </c>
      <c r="I61" s="133" t="s">
        <v>278</v>
      </c>
      <c r="J61" s="222">
        <v>8</v>
      </c>
      <c r="K61" s="120">
        <v>0.64</v>
      </c>
      <c r="L61" s="237">
        <v>0.7</v>
      </c>
      <c r="M61" s="238">
        <v>0.7</v>
      </c>
      <c r="N61" s="239">
        <v>0.3</v>
      </c>
      <c r="O61" s="240"/>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v>3</v>
      </c>
      <c r="L62" s="223" t="s">
        <v>125</v>
      </c>
      <c r="M62" s="142">
        <v>3</v>
      </c>
      <c r="N62" s="85">
        <v>0</v>
      </c>
      <c r="O62" s="225" t="s">
        <v>4832</v>
      </c>
    </row>
    <row r="63" spans="1:15" s="4" customFormat="1" ht="51" x14ac:dyDescent="0.25">
      <c r="A63" s="82">
        <v>57</v>
      </c>
      <c r="B63" s="133" t="s">
        <v>120</v>
      </c>
      <c r="C63" s="133" t="s">
        <v>268</v>
      </c>
      <c r="D63" s="133" t="s">
        <v>149</v>
      </c>
      <c r="E63" s="122">
        <v>17</v>
      </c>
      <c r="F63" s="125" t="s">
        <v>287</v>
      </c>
      <c r="G63" s="140">
        <v>12</v>
      </c>
      <c r="H63" s="139">
        <v>0.3</v>
      </c>
      <c r="I63" s="133" t="s">
        <v>177</v>
      </c>
      <c r="J63" s="222">
        <v>9</v>
      </c>
      <c r="K63" s="132" t="s">
        <v>129</v>
      </c>
      <c r="L63" s="141" t="s">
        <v>129</v>
      </c>
      <c r="M63" s="137" t="s">
        <v>129</v>
      </c>
      <c r="N63" s="236">
        <v>0.3</v>
      </c>
      <c r="O63" s="225" t="s">
        <v>4833</v>
      </c>
    </row>
    <row r="64" spans="1:15" s="4" customFormat="1" ht="51" x14ac:dyDescent="0.25">
      <c r="A64" s="82">
        <v>58</v>
      </c>
      <c r="B64" s="133" t="s">
        <v>120</v>
      </c>
      <c r="C64" s="133" t="s">
        <v>268</v>
      </c>
      <c r="D64" s="133" t="s">
        <v>149</v>
      </c>
      <c r="E64" s="122" t="s">
        <v>289</v>
      </c>
      <c r="F64" s="125" t="s">
        <v>290</v>
      </c>
      <c r="G64" s="140" t="s">
        <v>125</v>
      </c>
      <c r="H64" s="138" t="s">
        <v>125</v>
      </c>
      <c r="I64" s="133" t="s">
        <v>166</v>
      </c>
      <c r="J64" s="222" t="s">
        <v>125</v>
      </c>
      <c r="K64" s="48" t="s">
        <v>4834</v>
      </c>
      <c r="L64" s="223" t="s">
        <v>125</v>
      </c>
      <c r="M64" s="108" t="s">
        <v>4834</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132" t="s">
        <v>129</v>
      </c>
      <c r="L65" s="141" t="s">
        <v>129</v>
      </c>
      <c r="M65" s="137" t="s">
        <v>129</v>
      </c>
      <c r="N65" s="236">
        <v>0.1</v>
      </c>
      <c r="O65" s="225"/>
    </row>
    <row r="66" spans="1:15" s="4" customFormat="1" ht="51" x14ac:dyDescent="0.25">
      <c r="A66" s="82">
        <v>60</v>
      </c>
      <c r="B66" s="133" t="s">
        <v>293</v>
      </c>
      <c r="C66" s="133" t="s">
        <v>294</v>
      </c>
      <c r="D66" s="133" t="s">
        <v>295</v>
      </c>
      <c r="E66" s="122">
        <v>19</v>
      </c>
      <c r="F66" s="125" t="s">
        <v>298</v>
      </c>
      <c r="G66" s="140">
        <v>14</v>
      </c>
      <c r="H66" s="139">
        <v>0.05</v>
      </c>
      <c r="I66" s="133" t="s">
        <v>177</v>
      </c>
      <c r="J66" s="222" t="s">
        <v>125</v>
      </c>
      <c r="K66" s="132" t="s">
        <v>129</v>
      </c>
      <c r="L66" s="223" t="s">
        <v>125</v>
      </c>
      <c r="M66" s="137" t="s">
        <v>129</v>
      </c>
      <c r="N66" s="236">
        <v>0.05</v>
      </c>
      <c r="O66" s="225"/>
    </row>
    <row r="67" spans="1:15" s="4" customFormat="1" ht="51" x14ac:dyDescent="0.25">
      <c r="A67" s="82">
        <v>61</v>
      </c>
      <c r="B67" s="133" t="s">
        <v>293</v>
      </c>
      <c r="C67" s="133" t="s">
        <v>294</v>
      </c>
      <c r="D67" s="133" t="s">
        <v>300</v>
      </c>
      <c r="E67" s="122">
        <v>20</v>
      </c>
      <c r="F67" s="125" t="s">
        <v>301</v>
      </c>
      <c r="G67" s="140" t="s">
        <v>125</v>
      </c>
      <c r="H67" s="138" t="s">
        <v>125</v>
      </c>
      <c r="I67" s="133" t="s">
        <v>159</v>
      </c>
      <c r="J67" s="222">
        <v>10</v>
      </c>
      <c r="K67" s="48">
        <v>43</v>
      </c>
      <c r="L67" s="235">
        <v>43</v>
      </c>
      <c r="M67" s="227">
        <v>43</v>
      </c>
      <c r="N67" s="85">
        <v>0</v>
      </c>
      <c r="O67" s="225"/>
    </row>
    <row r="68" spans="1:15" s="4" customFormat="1" ht="114.75" x14ac:dyDescent="0.25">
      <c r="A68" s="82">
        <v>62</v>
      </c>
      <c r="B68" s="133" t="s">
        <v>293</v>
      </c>
      <c r="C68" s="133" t="s">
        <v>294</v>
      </c>
      <c r="D68" s="133" t="s">
        <v>300</v>
      </c>
      <c r="E68" s="122">
        <v>21</v>
      </c>
      <c r="F68" s="125" t="s">
        <v>302</v>
      </c>
      <c r="G68" s="140">
        <v>15</v>
      </c>
      <c r="H68" s="139">
        <v>0.85</v>
      </c>
      <c r="I68" s="133" t="s">
        <v>159</v>
      </c>
      <c r="J68" s="222">
        <v>13</v>
      </c>
      <c r="K68" s="48">
        <v>19</v>
      </c>
      <c r="L68" s="235">
        <v>12</v>
      </c>
      <c r="M68" s="242">
        <v>12</v>
      </c>
      <c r="N68" s="236">
        <v>0.23720930232558138</v>
      </c>
      <c r="O68" s="225" t="s">
        <v>4835</v>
      </c>
    </row>
    <row r="69" spans="1:15" s="4" customFormat="1" ht="51" x14ac:dyDescent="0.25">
      <c r="A69" s="82">
        <v>63</v>
      </c>
      <c r="B69" s="133" t="s">
        <v>293</v>
      </c>
      <c r="C69" s="133" t="s">
        <v>304</v>
      </c>
      <c r="D69" s="133" t="s">
        <v>295</v>
      </c>
      <c r="E69" s="122">
        <v>22</v>
      </c>
      <c r="F69" s="125" t="s">
        <v>305</v>
      </c>
      <c r="G69" s="140">
        <v>16</v>
      </c>
      <c r="H69" s="139">
        <v>0.1</v>
      </c>
      <c r="I69" s="133" t="s">
        <v>124</v>
      </c>
      <c r="J69" s="222">
        <v>14</v>
      </c>
      <c r="K69" s="132" t="s">
        <v>129</v>
      </c>
      <c r="L69" s="141" t="s">
        <v>129</v>
      </c>
      <c r="M69" s="137" t="s">
        <v>129</v>
      </c>
      <c r="N69" s="236">
        <v>0.1</v>
      </c>
      <c r="O69" s="225"/>
    </row>
    <row r="70" spans="1:15" s="4" customFormat="1" ht="63.75" x14ac:dyDescent="0.25">
      <c r="A70" s="82">
        <v>64</v>
      </c>
      <c r="B70" s="133" t="s">
        <v>293</v>
      </c>
      <c r="C70" s="133" t="s">
        <v>304</v>
      </c>
      <c r="D70" s="133" t="s">
        <v>295</v>
      </c>
      <c r="E70" s="122" t="s">
        <v>306</v>
      </c>
      <c r="F70" s="125" t="s">
        <v>307</v>
      </c>
      <c r="G70" s="140" t="s">
        <v>125</v>
      </c>
      <c r="H70" s="138" t="s">
        <v>125</v>
      </c>
      <c r="I70" s="133" t="s">
        <v>166</v>
      </c>
      <c r="J70" s="222" t="s">
        <v>125</v>
      </c>
      <c r="K70" s="132" t="s">
        <v>4836</v>
      </c>
      <c r="L70" s="223" t="s">
        <v>125</v>
      </c>
      <c r="M70" s="132" t="s">
        <v>4836</v>
      </c>
      <c r="N70" s="85">
        <v>0</v>
      </c>
      <c r="O70" s="225"/>
    </row>
    <row r="71" spans="1:15" s="4" customFormat="1" ht="51" x14ac:dyDescent="0.25">
      <c r="A71" s="82">
        <v>65</v>
      </c>
      <c r="B71" s="133" t="s">
        <v>293</v>
      </c>
      <c r="C71" s="133" t="s">
        <v>304</v>
      </c>
      <c r="D71" s="133" t="s">
        <v>295</v>
      </c>
      <c r="E71" s="122">
        <v>23</v>
      </c>
      <c r="F71" s="125" t="s">
        <v>310</v>
      </c>
      <c r="G71" s="140">
        <v>17</v>
      </c>
      <c r="H71" s="139">
        <v>0.05</v>
      </c>
      <c r="I71" s="133" t="s">
        <v>177</v>
      </c>
      <c r="J71" s="222" t="s">
        <v>125</v>
      </c>
      <c r="K71" s="132" t="s">
        <v>129</v>
      </c>
      <c r="L71" s="223" t="s">
        <v>125</v>
      </c>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4837</v>
      </c>
      <c r="L72" s="223" t="s">
        <v>125</v>
      </c>
      <c r="M72" s="48" t="s">
        <v>4837</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132" t="s">
        <v>129</v>
      </c>
      <c r="L73" s="223" t="s">
        <v>125</v>
      </c>
      <c r="M73" s="137" t="s">
        <v>129</v>
      </c>
      <c r="N73" s="236">
        <v>0.05</v>
      </c>
      <c r="O73" s="225"/>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8">
        <v>4</v>
      </c>
      <c r="L74" s="235">
        <v>5</v>
      </c>
      <c r="M74" s="242">
        <v>5</v>
      </c>
      <c r="N74" s="85">
        <v>0</v>
      </c>
      <c r="O74" s="225" t="s">
        <v>4838</v>
      </c>
    </row>
    <row r="75" spans="1:15" s="4" customFormat="1" ht="114.75" x14ac:dyDescent="0.25">
      <c r="A75" s="82">
        <v>69</v>
      </c>
      <c r="B75" s="133" t="s">
        <v>293</v>
      </c>
      <c r="C75" s="133" t="s">
        <v>304</v>
      </c>
      <c r="D75" s="133" t="s">
        <v>295</v>
      </c>
      <c r="E75" s="122">
        <v>26</v>
      </c>
      <c r="F75" s="125" t="s">
        <v>318</v>
      </c>
      <c r="G75" s="140" t="s">
        <v>125</v>
      </c>
      <c r="H75" s="138" t="s">
        <v>125</v>
      </c>
      <c r="I75" s="133" t="s">
        <v>159</v>
      </c>
      <c r="J75" s="222">
        <v>15</v>
      </c>
      <c r="K75" s="48">
        <v>0</v>
      </c>
      <c r="L75" s="235">
        <v>0</v>
      </c>
      <c r="M75" s="227">
        <v>0</v>
      </c>
      <c r="N75" s="85">
        <v>0</v>
      </c>
      <c r="O75" s="225" t="s">
        <v>4839</v>
      </c>
    </row>
    <row r="76" spans="1:15" s="4" customFormat="1" ht="63.75" x14ac:dyDescent="0.25">
      <c r="A76" s="82">
        <v>70</v>
      </c>
      <c r="B76" s="133" t="s">
        <v>293</v>
      </c>
      <c r="C76" s="133" t="s">
        <v>304</v>
      </c>
      <c r="D76" s="133" t="s">
        <v>300</v>
      </c>
      <c r="E76" s="122">
        <v>27</v>
      </c>
      <c r="F76" s="125" t="s">
        <v>320</v>
      </c>
      <c r="G76" s="140" t="s">
        <v>125</v>
      </c>
      <c r="H76" s="138" t="s">
        <v>125</v>
      </c>
      <c r="I76" s="133" t="s">
        <v>321</v>
      </c>
      <c r="J76" s="222">
        <v>16</v>
      </c>
      <c r="K76" s="48">
        <v>5132</v>
      </c>
      <c r="L76" s="235">
        <v>12637</v>
      </c>
      <c r="M76" s="442">
        <v>12637</v>
      </c>
      <c r="N76" s="85">
        <v>0</v>
      </c>
      <c r="O76" s="225"/>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8">
        <v>121998</v>
      </c>
      <c r="L77" s="235">
        <v>55115</v>
      </c>
      <c r="M77" s="242">
        <v>55115</v>
      </c>
      <c r="N77" s="85">
        <v>0</v>
      </c>
      <c r="O77" s="225"/>
    </row>
    <row r="78" spans="1:15" s="4" customFormat="1" ht="63.75" x14ac:dyDescent="0.25">
      <c r="A78" s="82">
        <v>72</v>
      </c>
      <c r="B78" s="133" t="s">
        <v>293</v>
      </c>
      <c r="C78" s="133" t="s">
        <v>304</v>
      </c>
      <c r="D78" s="133" t="s">
        <v>300</v>
      </c>
      <c r="E78" s="122" t="s">
        <v>327</v>
      </c>
      <c r="F78" s="125" t="s">
        <v>328</v>
      </c>
      <c r="G78" s="140" t="s">
        <v>125</v>
      </c>
      <c r="H78" s="138" t="s">
        <v>125</v>
      </c>
      <c r="I78" s="133" t="s">
        <v>321</v>
      </c>
      <c r="J78" s="222">
        <v>17</v>
      </c>
      <c r="K78" s="48">
        <v>0</v>
      </c>
      <c r="L78" s="261">
        <v>0</v>
      </c>
      <c r="M78" s="442">
        <v>0</v>
      </c>
      <c r="N78" s="85">
        <v>0</v>
      </c>
      <c r="O78" s="225"/>
    </row>
    <row r="79" spans="1:15" s="4" customFormat="1" ht="63.75" x14ac:dyDescent="0.25">
      <c r="A79" s="82">
        <v>73</v>
      </c>
      <c r="B79" s="133" t="s">
        <v>293</v>
      </c>
      <c r="C79" s="133" t="s">
        <v>304</v>
      </c>
      <c r="D79" s="133" t="s">
        <v>330</v>
      </c>
      <c r="E79" s="122">
        <v>28</v>
      </c>
      <c r="F79" s="125" t="s">
        <v>331</v>
      </c>
      <c r="G79" s="140" t="s">
        <v>125</v>
      </c>
      <c r="H79" s="138" t="s">
        <v>125</v>
      </c>
      <c r="I79" s="133" t="s">
        <v>321</v>
      </c>
      <c r="J79" s="222">
        <v>18</v>
      </c>
      <c r="K79" s="48">
        <v>974.25</v>
      </c>
      <c r="L79" s="424">
        <v>9069</v>
      </c>
      <c r="M79" s="267">
        <v>9069</v>
      </c>
      <c r="N79" s="85">
        <v>0</v>
      </c>
      <c r="O79" s="225"/>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8">
        <v>19564</v>
      </c>
      <c r="L80" s="701">
        <v>375653</v>
      </c>
      <c r="M80" s="242">
        <v>375653</v>
      </c>
      <c r="N80" s="85">
        <v>0</v>
      </c>
      <c r="O80" s="225"/>
    </row>
    <row r="81" spans="1:15" s="4" customFormat="1" ht="63.75" x14ac:dyDescent="0.25">
      <c r="A81" s="82">
        <v>75</v>
      </c>
      <c r="B81" s="133" t="s">
        <v>293</v>
      </c>
      <c r="C81" s="133" t="s">
        <v>304</v>
      </c>
      <c r="D81" s="133" t="s">
        <v>330</v>
      </c>
      <c r="E81" s="122" t="s">
        <v>337</v>
      </c>
      <c r="F81" s="125" t="s">
        <v>338</v>
      </c>
      <c r="G81" s="140" t="s">
        <v>125</v>
      </c>
      <c r="H81" s="138" t="s">
        <v>125</v>
      </c>
      <c r="I81" s="133" t="s">
        <v>321</v>
      </c>
      <c r="J81" s="222">
        <v>19</v>
      </c>
      <c r="K81" s="48">
        <v>0</v>
      </c>
      <c r="L81" s="701">
        <v>30.05</v>
      </c>
      <c r="M81" s="442">
        <v>30.05</v>
      </c>
      <c r="N81" s="85">
        <v>0</v>
      </c>
      <c r="O81" s="225"/>
    </row>
    <row r="82" spans="1:15" s="4" customFormat="1" ht="157.5" x14ac:dyDescent="0.25">
      <c r="A82" s="82">
        <v>76</v>
      </c>
      <c r="B82" s="133" t="s">
        <v>293</v>
      </c>
      <c r="C82" s="133" t="s">
        <v>304</v>
      </c>
      <c r="D82" s="133" t="s">
        <v>339</v>
      </c>
      <c r="E82" s="122">
        <v>29</v>
      </c>
      <c r="F82" s="125" t="s">
        <v>340</v>
      </c>
      <c r="G82" s="140" t="s">
        <v>125</v>
      </c>
      <c r="H82" s="138" t="s">
        <v>125</v>
      </c>
      <c r="I82" s="133" t="s">
        <v>166</v>
      </c>
      <c r="J82" s="222">
        <v>20</v>
      </c>
      <c r="K82" s="48" t="s">
        <v>4840</v>
      </c>
      <c r="L82" s="233" t="s">
        <v>4841</v>
      </c>
      <c r="M82" s="308" t="s">
        <v>4841</v>
      </c>
      <c r="N82" s="85">
        <v>0</v>
      </c>
      <c r="O82" s="225"/>
    </row>
    <row r="83" spans="1:15" s="4" customFormat="1" ht="76.5" x14ac:dyDescent="0.25">
      <c r="A83" s="82">
        <v>77</v>
      </c>
      <c r="B83" s="133" t="s">
        <v>293</v>
      </c>
      <c r="C83" s="133" t="s">
        <v>304</v>
      </c>
      <c r="D83" s="133" t="s">
        <v>339</v>
      </c>
      <c r="E83" s="122" t="s">
        <v>344</v>
      </c>
      <c r="F83" s="125" t="s">
        <v>345</v>
      </c>
      <c r="G83" s="140" t="s">
        <v>125</v>
      </c>
      <c r="H83" s="138" t="s">
        <v>125</v>
      </c>
      <c r="I83" s="88" t="s">
        <v>278</v>
      </c>
      <c r="J83" s="222" t="s">
        <v>346</v>
      </c>
      <c r="K83" s="62">
        <v>0.3</v>
      </c>
      <c r="L83" s="148">
        <v>0.4</v>
      </c>
      <c r="M83" s="149">
        <v>0.4</v>
      </c>
      <c r="N83" s="85">
        <v>0</v>
      </c>
      <c r="O83" s="225"/>
    </row>
    <row r="84" spans="1:15" s="4" customFormat="1" ht="51" x14ac:dyDescent="0.25">
      <c r="A84" s="82">
        <v>78</v>
      </c>
      <c r="B84" s="133" t="s">
        <v>293</v>
      </c>
      <c r="C84" s="133" t="s">
        <v>304</v>
      </c>
      <c r="D84" s="133" t="s">
        <v>339</v>
      </c>
      <c r="E84" s="122">
        <v>30</v>
      </c>
      <c r="F84" s="128" t="s">
        <v>347</v>
      </c>
      <c r="G84" s="140" t="s">
        <v>125</v>
      </c>
      <c r="H84" s="138" t="s">
        <v>125</v>
      </c>
      <c r="I84" s="133" t="s">
        <v>166</v>
      </c>
      <c r="J84" s="222">
        <v>21</v>
      </c>
      <c r="K84" s="48" t="s">
        <v>4842</v>
      </c>
      <c r="L84" s="144" t="s">
        <v>348</v>
      </c>
      <c r="M84" s="142" t="s">
        <v>348</v>
      </c>
      <c r="N84" s="85">
        <v>0</v>
      </c>
      <c r="O84" s="225"/>
    </row>
    <row r="85" spans="1:15" s="4" customFormat="1" ht="76.5" x14ac:dyDescent="0.25">
      <c r="A85" s="82">
        <v>79</v>
      </c>
      <c r="B85" s="133" t="s">
        <v>293</v>
      </c>
      <c r="C85" s="133" t="s">
        <v>304</v>
      </c>
      <c r="D85" s="133" t="s">
        <v>339</v>
      </c>
      <c r="E85" s="122" t="s">
        <v>350</v>
      </c>
      <c r="F85" s="125" t="s">
        <v>351</v>
      </c>
      <c r="G85" s="140" t="s">
        <v>125</v>
      </c>
      <c r="H85" s="138" t="s">
        <v>125</v>
      </c>
      <c r="I85" s="88" t="s">
        <v>278</v>
      </c>
      <c r="J85" s="222" t="s">
        <v>352</v>
      </c>
      <c r="K85" s="53">
        <v>0.3</v>
      </c>
      <c r="L85" s="148">
        <v>0.2</v>
      </c>
      <c r="M85" s="314">
        <v>0.2</v>
      </c>
      <c r="N85" s="85">
        <v>0</v>
      </c>
      <c r="O85" s="225"/>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48" t="s">
        <v>129</v>
      </c>
      <c r="L87" s="244" t="s">
        <v>129</v>
      </c>
      <c r="M87" s="24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48" t="s">
        <v>126</v>
      </c>
      <c r="L88" s="244"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48" t="s">
        <v>129</v>
      </c>
      <c r="L89" s="244" t="s">
        <v>126</v>
      </c>
      <c r="M89" s="24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48" t="s">
        <v>126</v>
      </c>
      <c r="L90" s="244"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48" t="s">
        <v>126</v>
      </c>
      <c r="L91" s="244" t="s">
        <v>126</v>
      </c>
      <c r="M91" s="24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48" t="s">
        <v>126</v>
      </c>
      <c r="L92" s="244"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132" t="s">
        <v>126</v>
      </c>
      <c r="L94" s="244" t="s">
        <v>129</v>
      </c>
      <c r="M94" s="245" t="s">
        <v>129</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132" t="s">
        <v>129</v>
      </c>
      <c r="L95" s="244" t="s">
        <v>129</v>
      </c>
      <c r="M95" s="245" t="s">
        <v>129</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132" t="s">
        <v>126</v>
      </c>
      <c r="L96" s="244" t="s">
        <v>126</v>
      </c>
      <c r="M96" s="245" t="s">
        <v>126</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48" t="s">
        <v>129</v>
      </c>
      <c r="L97" s="244" t="s">
        <v>126</v>
      </c>
      <c r="M97" s="245" t="s">
        <v>126</v>
      </c>
      <c r="N97" s="85">
        <v>0</v>
      </c>
      <c r="O97" s="225"/>
    </row>
    <row r="98" spans="1:15" s="4" customFormat="1" ht="63.75" x14ac:dyDescent="0.25">
      <c r="A98" s="82">
        <v>92</v>
      </c>
      <c r="B98" s="133" t="s">
        <v>293</v>
      </c>
      <c r="C98" s="133" t="s">
        <v>304</v>
      </c>
      <c r="D98" s="133" t="s">
        <v>330</v>
      </c>
      <c r="E98" s="122">
        <v>33</v>
      </c>
      <c r="F98" s="125" t="s">
        <v>389</v>
      </c>
      <c r="G98" s="140" t="s">
        <v>125</v>
      </c>
      <c r="H98" s="138" t="s">
        <v>125</v>
      </c>
      <c r="I98" s="133" t="s">
        <v>390</v>
      </c>
      <c r="J98" s="222">
        <v>24</v>
      </c>
      <c r="K98" s="48" t="s">
        <v>129</v>
      </c>
      <c r="L98" s="244" t="s">
        <v>129</v>
      </c>
      <c r="M98" s="245" t="s">
        <v>129</v>
      </c>
      <c r="N98" s="85">
        <v>0</v>
      </c>
      <c r="O98" s="225"/>
    </row>
    <row r="99" spans="1:15" s="4" customFormat="1" ht="63.75" x14ac:dyDescent="0.25">
      <c r="A99" s="82">
        <v>93</v>
      </c>
      <c r="B99" s="133" t="s">
        <v>293</v>
      </c>
      <c r="C99" s="133" t="s">
        <v>304</v>
      </c>
      <c r="D99" s="133" t="s">
        <v>330</v>
      </c>
      <c r="E99" s="122" t="s">
        <v>391</v>
      </c>
      <c r="F99" s="125" t="s">
        <v>392</v>
      </c>
      <c r="G99" s="140" t="s">
        <v>125</v>
      </c>
      <c r="H99" s="138" t="s">
        <v>125</v>
      </c>
      <c r="I99" s="133" t="s">
        <v>177</v>
      </c>
      <c r="J99" s="222" t="s">
        <v>393</v>
      </c>
      <c r="K99" s="48" t="s">
        <v>126</v>
      </c>
      <c r="L99" s="141" t="s">
        <v>129</v>
      </c>
      <c r="M99" s="137" t="s">
        <v>129</v>
      </c>
      <c r="N99" s="85">
        <v>0</v>
      </c>
      <c r="O99" s="225"/>
    </row>
    <row r="100" spans="1:15" s="4" customFormat="1" ht="63.75" x14ac:dyDescent="0.25">
      <c r="A100" s="82">
        <v>94</v>
      </c>
      <c r="B100" s="133" t="s">
        <v>293</v>
      </c>
      <c r="C100" s="133" t="s">
        <v>304</v>
      </c>
      <c r="D100" s="133" t="s">
        <v>330</v>
      </c>
      <c r="E100" s="122" t="s">
        <v>395</v>
      </c>
      <c r="F100" s="125" t="s">
        <v>396</v>
      </c>
      <c r="G100" s="140">
        <v>19</v>
      </c>
      <c r="H100" s="138" t="s">
        <v>397</v>
      </c>
      <c r="I100" s="133" t="s">
        <v>177</v>
      </c>
      <c r="J100" s="222" t="s">
        <v>125</v>
      </c>
      <c r="K100" s="132" t="s">
        <v>129</v>
      </c>
      <c r="L100" s="223"/>
      <c r="M100" s="245" t="s">
        <v>129</v>
      </c>
      <c r="N100" s="243">
        <v>0.2</v>
      </c>
      <c r="O100" s="251" t="s">
        <v>4843</v>
      </c>
    </row>
    <row r="101" spans="1:15" s="4" customFormat="1" ht="127.5" x14ac:dyDescent="0.25">
      <c r="A101" s="82">
        <v>95</v>
      </c>
      <c r="B101" s="133" t="s">
        <v>293</v>
      </c>
      <c r="C101" s="133" t="s">
        <v>304</v>
      </c>
      <c r="D101" s="133" t="s">
        <v>330</v>
      </c>
      <c r="E101" s="122">
        <v>34</v>
      </c>
      <c r="F101" s="128" t="s">
        <v>399</v>
      </c>
      <c r="G101" s="140" t="s">
        <v>125</v>
      </c>
      <c r="H101" s="138" t="s">
        <v>125</v>
      </c>
      <c r="I101" s="133" t="s">
        <v>390</v>
      </c>
      <c r="J101" s="141">
        <v>25</v>
      </c>
      <c r="K101" s="132" t="s">
        <v>129</v>
      </c>
      <c r="L101" s="244" t="s">
        <v>129</v>
      </c>
      <c r="M101" s="245" t="s">
        <v>129</v>
      </c>
      <c r="N101" s="85">
        <v>0</v>
      </c>
      <c r="O101" s="225"/>
    </row>
    <row r="102" spans="1:15" s="4" customFormat="1" ht="51" x14ac:dyDescent="0.25">
      <c r="A102" s="82">
        <v>96</v>
      </c>
      <c r="B102" s="133" t="s">
        <v>293</v>
      </c>
      <c r="C102" s="133" t="s">
        <v>304</v>
      </c>
      <c r="D102" s="133" t="s">
        <v>330</v>
      </c>
      <c r="E102" s="122" t="s">
        <v>400</v>
      </c>
      <c r="F102" s="125" t="s">
        <v>401</v>
      </c>
      <c r="G102" s="1422">
        <v>20</v>
      </c>
      <c r="H102" s="139">
        <v>0.3</v>
      </c>
      <c r="I102" s="133" t="s">
        <v>390</v>
      </c>
      <c r="J102" s="141" t="s">
        <v>402</v>
      </c>
      <c r="K102" s="132" t="s">
        <v>135</v>
      </c>
      <c r="L102" s="148" t="s">
        <v>135</v>
      </c>
      <c r="M102" s="132" t="s">
        <v>135</v>
      </c>
      <c r="N102" s="226">
        <v>0.3</v>
      </c>
      <c r="O102" s="225"/>
    </row>
    <row r="103" spans="1:15" s="4" customFormat="1" ht="51" x14ac:dyDescent="0.25">
      <c r="A103" s="82">
        <v>97</v>
      </c>
      <c r="B103" s="133" t="s">
        <v>293</v>
      </c>
      <c r="C103" s="133" t="s">
        <v>304</v>
      </c>
      <c r="D103" s="133" t="s">
        <v>330</v>
      </c>
      <c r="E103" s="122" t="s">
        <v>405</v>
      </c>
      <c r="F103" s="125">
        <v>2012</v>
      </c>
      <c r="G103" s="1422"/>
      <c r="H103" s="138" t="s">
        <v>125</v>
      </c>
      <c r="I103" s="133" t="s">
        <v>390</v>
      </c>
      <c r="J103" s="222" t="s">
        <v>406</v>
      </c>
      <c r="K103" s="132" t="s">
        <v>126</v>
      </c>
      <c r="L103" s="244" t="s">
        <v>126</v>
      </c>
      <c r="M103" s="245" t="s">
        <v>126</v>
      </c>
      <c r="N103" s="85">
        <v>0</v>
      </c>
      <c r="O103" s="225"/>
    </row>
    <row r="104" spans="1:15" s="4" customFormat="1" ht="51" x14ac:dyDescent="0.25">
      <c r="A104" s="82">
        <v>98</v>
      </c>
      <c r="B104" s="133" t="s">
        <v>293</v>
      </c>
      <c r="C104" s="133" t="s">
        <v>304</v>
      </c>
      <c r="D104" s="133" t="s">
        <v>330</v>
      </c>
      <c r="E104" s="122" t="s">
        <v>408</v>
      </c>
      <c r="F104" s="125">
        <v>2013</v>
      </c>
      <c r="G104" s="1422"/>
      <c r="H104" s="138" t="s">
        <v>125</v>
      </c>
      <c r="I104" s="133" t="s">
        <v>390</v>
      </c>
      <c r="J104" s="222" t="s">
        <v>409</v>
      </c>
      <c r="K104" s="132" t="s">
        <v>126</v>
      </c>
      <c r="L104" s="244" t="s">
        <v>126</v>
      </c>
      <c r="M104" s="245" t="s">
        <v>126</v>
      </c>
      <c r="N104" s="85">
        <v>0</v>
      </c>
      <c r="O104" s="225"/>
    </row>
    <row r="105" spans="1:15" s="4" customFormat="1" ht="51" x14ac:dyDescent="0.25">
      <c r="A105" s="82">
        <v>99</v>
      </c>
      <c r="B105" s="133" t="s">
        <v>293</v>
      </c>
      <c r="C105" s="133" t="s">
        <v>304</v>
      </c>
      <c r="D105" s="133" t="s">
        <v>330</v>
      </c>
      <c r="E105" s="122" t="s">
        <v>410</v>
      </c>
      <c r="F105" s="125">
        <v>2014</v>
      </c>
      <c r="G105" s="1422"/>
      <c r="H105" s="138" t="s">
        <v>125</v>
      </c>
      <c r="I105" s="133" t="s">
        <v>390</v>
      </c>
      <c r="J105" s="222" t="s">
        <v>411</v>
      </c>
      <c r="K105" s="132" t="s">
        <v>126</v>
      </c>
      <c r="L105" s="244" t="s">
        <v>126</v>
      </c>
      <c r="M105" s="245" t="s">
        <v>126</v>
      </c>
      <c r="N105" s="85">
        <v>0</v>
      </c>
      <c r="O105" s="225"/>
    </row>
    <row r="106" spans="1:15" s="4" customFormat="1" ht="51" x14ac:dyDescent="0.25">
      <c r="A106" s="82">
        <v>100</v>
      </c>
      <c r="B106" s="133" t="s">
        <v>293</v>
      </c>
      <c r="C106" s="133" t="s">
        <v>304</v>
      </c>
      <c r="D106" s="133" t="s">
        <v>330</v>
      </c>
      <c r="E106" s="122" t="s">
        <v>412</v>
      </c>
      <c r="F106" s="125">
        <v>2015</v>
      </c>
      <c r="G106" s="1422"/>
      <c r="H106" s="138" t="s">
        <v>125</v>
      </c>
      <c r="I106" s="133" t="s">
        <v>390</v>
      </c>
      <c r="J106" s="222" t="s">
        <v>413</v>
      </c>
      <c r="K106" s="132" t="s">
        <v>126</v>
      </c>
      <c r="L106" s="244" t="s">
        <v>126</v>
      </c>
      <c r="M106" s="245" t="s">
        <v>126</v>
      </c>
      <c r="N106" s="85">
        <v>0</v>
      </c>
      <c r="O106" s="225"/>
    </row>
    <row r="107" spans="1:15" s="4" customFormat="1" ht="51" x14ac:dyDescent="0.25">
      <c r="A107" s="82">
        <v>101</v>
      </c>
      <c r="B107" s="133" t="s">
        <v>293</v>
      </c>
      <c r="C107" s="133" t="s">
        <v>304</v>
      </c>
      <c r="D107" s="133" t="s">
        <v>330</v>
      </c>
      <c r="E107" s="122" t="s">
        <v>414</v>
      </c>
      <c r="F107" s="125">
        <v>2016</v>
      </c>
      <c r="G107" s="1422"/>
      <c r="H107" s="138" t="s">
        <v>125</v>
      </c>
      <c r="I107" s="133" t="s">
        <v>390</v>
      </c>
      <c r="J107" s="222" t="s">
        <v>415</v>
      </c>
      <c r="K107" s="132" t="s">
        <v>126</v>
      </c>
      <c r="L107" s="244" t="s">
        <v>126</v>
      </c>
      <c r="M107" s="245" t="s">
        <v>126</v>
      </c>
      <c r="N107" s="85">
        <v>0</v>
      </c>
      <c r="O107" s="225"/>
    </row>
    <row r="108" spans="1:15" s="4" customFormat="1" ht="51" x14ac:dyDescent="0.25">
      <c r="A108" s="82">
        <v>102</v>
      </c>
      <c r="B108" s="133" t="s">
        <v>293</v>
      </c>
      <c r="C108" s="133" t="s">
        <v>304</v>
      </c>
      <c r="D108" s="133" t="s">
        <v>330</v>
      </c>
      <c r="E108" s="122" t="s">
        <v>416</v>
      </c>
      <c r="F108" s="125">
        <v>2017</v>
      </c>
      <c r="G108" s="1422"/>
      <c r="H108" s="138" t="s">
        <v>125</v>
      </c>
      <c r="I108" s="133" t="s">
        <v>390</v>
      </c>
      <c r="J108" s="222" t="s">
        <v>417</v>
      </c>
      <c r="K108" s="132" t="s">
        <v>126</v>
      </c>
      <c r="L108" s="244" t="s">
        <v>126</v>
      </c>
      <c r="M108" s="245" t="s">
        <v>126</v>
      </c>
      <c r="N108" s="85">
        <v>0</v>
      </c>
      <c r="O108" s="225"/>
    </row>
    <row r="109" spans="1:15" s="4" customFormat="1" ht="51" x14ac:dyDescent="0.25">
      <c r="A109" s="82">
        <v>103</v>
      </c>
      <c r="B109" s="133" t="s">
        <v>293</v>
      </c>
      <c r="C109" s="133" t="s">
        <v>304</v>
      </c>
      <c r="D109" s="133" t="s">
        <v>330</v>
      </c>
      <c r="E109" s="122" t="s">
        <v>418</v>
      </c>
      <c r="F109" s="125">
        <v>2018</v>
      </c>
      <c r="G109" s="1422"/>
      <c r="H109" s="138" t="s">
        <v>125</v>
      </c>
      <c r="I109" s="133" t="s">
        <v>390</v>
      </c>
      <c r="J109" s="222" t="s">
        <v>419</v>
      </c>
      <c r="K109" s="132" t="s">
        <v>129</v>
      </c>
      <c r="L109" s="244" t="s">
        <v>129</v>
      </c>
      <c r="M109" s="245" t="s">
        <v>129</v>
      </c>
      <c r="N109" s="85">
        <v>0</v>
      </c>
      <c r="O109" s="225"/>
    </row>
    <row r="110" spans="1:15" s="4" customFormat="1" ht="51" x14ac:dyDescent="0.25">
      <c r="A110" s="82">
        <v>104</v>
      </c>
      <c r="B110" s="133" t="s">
        <v>293</v>
      </c>
      <c r="C110" s="133" t="s">
        <v>304</v>
      </c>
      <c r="D110" s="133" t="s">
        <v>330</v>
      </c>
      <c r="E110" s="122" t="s">
        <v>420</v>
      </c>
      <c r="F110" s="125">
        <v>2019</v>
      </c>
      <c r="G110" s="1422"/>
      <c r="H110" s="138" t="s">
        <v>125</v>
      </c>
      <c r="I110" s="133" t="s">
        <v>390</v>
      </c>
      <c r="J110" s="222" t="s">
        <v>421</v>
      </c>
      <c r="K110" s="132" t="s">
        <v>126</v>
      </c>
      <c r="L110" s="244" t="s">
        <v>126</v>
      </c>
      <c r="M110" s="245" t="s">
        <v>126</v>
      </c>
      <c r="N110" s="85">
        <v>0</v>
      </c>
      <c r="O110" s="225"/>
    </row>
    <row r="111" spans="1:15" s="4" customFormat="1" ht="51" x14ac:dyDescent="0.25">
      <c r="A111" s="82">
        <v>105</v>
      </c>
      <c r="B111" s="133" t="s">
        <v>293</v>
      </c>
      <c r="C111" s="133" t="s">
        <v>304</v>
      </c>
      <c r="D111" s="133" t="s">
        <v>330</v>
      </c>
      <c r="E111" s="122" t="s">
        <v>422</v>
      </c>
      <c r="F111" s="125">
        <v>2020</v>
      </c>
      <c r="G111" s="1422"/>
      <c r="H111" s="138" t="s">
        <v>125</v>
      </c>
      <c r="I111" s="133" t="s">
        <v>390</v>
      </c>
      <c r="J111" s="222" t="s">
        <v>423</v>
      </c>
      <c r="K111" s="132" t="s">
        <v>126</v>
      </c>
      <c r="L111" s="244" t="s">
        <v>126</v>
      </c>
      <c r="M111" s="245" t="s">
        <v>126</v>
      </c>
      <c r="N111" s="85">
        <v>0</v>
      </c>
      <c r="O111" s="225"/>
    </row>
    <row r="112" spans="1:15" s="4" customFormat="1" ht="51" x14ac:dyDescent="0.25">
      <c r="A112" s="82">
        <v>106</v>
      </c>
      <c r="B112" s="133" t="s">
        <v>293</v>
      </c>
      <c r="C112" s="133" t="s">
        <v>304</v>
      </c>
      <c r="D112" s="133" t="s">
        <v>330</v>
      </c>
      <c r="E112" s="122" t="s">
        <v>424</v>
      </c>
      <c r="F112" s="125">
        <v>2021</v>
      </c>
      <c r="G112" s="1422"/>
      <c r="H112" s="138" t="s">
        <v>125</v>
      </c>
      <c r="I112" s="133" t="s">
        <v>390</v>
      </c>
      <c r="J112" s="222" t="s">
        <v>425</v>
      </c>
      <c r="K112" s="132" t="s">
        <v>126</v>
      </c>
      <c r="L112" s="244" t="s">
        <v>126</v>
      </c>
      <c r="M112" s="245" t="s">
        <v>126</v>
      </c>
      <c r="N112" s="85">
        <v>0</v>
      </c>
      <c r="O112" s="225"/>
    </row>
    <row r="113" spans="1:15" s="4" customFormat="1" ht="51" x14ac:dyDescent="0.25">
      <c r="A113" s="82">
        <v>107</v>
      </c>
      <c r="B113" s="133" t="s">
        <v>293</v>
      </c>
      <c r="C113" s="133" t="s">
        <v>304</v>
      </c>
      <c r="D113" s="133" t="s">
        <v>330</v>
      </c>
      <c r="E113" s="122" t="s">
        <v>426</v>
      </c>
      <c r="F113" s="125">
        <v>2022</v>
      </c>
      <c r="G113" s="1405"/>
      <c r="H113" s="138" t="s">
        <v>125</v>
      </c>
      <c r="I113" s="133" t="s">
        <v>390</v>
      </c>
      <c r="J113" s="222" t="s">
        <v>427</v>
      </c>
      <c r="K113" s="110"/>
      <c r="L113" s="244" t="s">
        <v>126</v>
      </c>
      <c r="M113" s="245" t="s">
        <v>126</v>
      </c>
      <c r="N113" s="85">
        <v>0</v>
      </c>
      <c r="O113" s="225"/>
    </row>
    <row r="114" spans="1:15" s="4" customFormat="1" ht="114.75" x14ac:dyDescent="0.25">
      <c r="A114" s="82">
        <v>108</v>
      </c>
      <c r="B114" s="133" t="s">
        <v>293</v>
      </c>
      <c r="C114" s="133" t="s">
        <v>304</v>
      </c>
      <c r="D114" s="133" t="s">
        <v>330</v>
      </c>
      <c r="E114" s="122" t="s">
        <v>428</v>
      </c>
      <c r="F114" s="128" t="s">
        <v>429</v>
      </c>
      <c r="G114" s="140" t="s">
        <v>125</v>
      </c>
      <c r="H114" s="138" t="s">
        <v>125</v>
      </c>
      <c r="I114" s="133" t="s">
        <v>390</v>
      </c>
      <c r="J114" s="222" t="s">
        <v>430</v>
      </c>
      <c r="K114" s="48" t="s">
        <v>126</v>
      </c>
      <c r="L114" s="246" t="s">
        <v>126</v>
      </c>
      <c r="M114" s="247" t="s">
        <v>126</v>
      </c>
      <c r="N114" s="85">
        <v>0</v>
      </c>
      <c r="O114" s="225"/>
    </row>
    <row r="115" spans="1:15" s="4" customFormat="1" ht="63.75" x14ac:dyDescent="0.25">
      <c r="A115" s="82">
        <v>109</v>
      </c>
      <c r="B115" s="133" t="s">
        <v>293</v>
      </c>
      <c r="C115" s="133" t="s">
        <v>304</v>
      </c>
      <c r="D115" s="133" t="s">
        <v>330</v>
      </c>
      <c r="E115" s="122" t="s">
        <v>431</v>
      </c>
      <c r="F115" s="125" t="s">
        <v>432</v>
      </c>
      <c r="G115" s="140" t="s">
        <v>125</v>
      </c>
      <c r="H115" s="138" t="s">
        <v>125</v>
      </c>
      <c r="I115" s="133" t="s">
        <v>321</v>
      </c>
      <c r="J115" s="222" t="s">
        <v>125</v>
      </c>
      <c r="K115" s="132" t="s">
        <v>434</v>
      </c>
      <c r="L115" s="223" t="s">
        <v>125</v>
      </c>
      <c r="M115" s="132" t="s">
        <v>434</v>
      </c>
      <c r="N115" s="85">
        <v>0</v>
      </c>
      <c r="O115" s="225"/>
    </row>
    <row r="116" spans="1:15" s="4" customFormat="1" ht="102" x14ac:dyDescent="0.25">
      <c r="A116" s="82">
        <v>110</v>
      </c>
      <c r="B116" s="133" t="s">
        <v>293</v>
      </c>
      <c r="C116" s="133" t="s">
        <v>304</v>
      </c>
      <c r="D116" s="133" t="s">
        <v>330</v>
      </c>
      <c r="E116" s="122">
        <v>35</v>
      </c>
      <c r="F116" s="125" t="s">
        <v>433</v>
      </c>
      <c r="G116" s="140" t="s">
        <v>125</v>
      </c>
      <c r="H116" s="138" t="s">
        <v>125</v>
      </c>
      <c r="I116" s="133" t="s">
        <v>159</v>
      </c>
      <c r="J116" s="222">
        <v>11</v>
      </c>
      <c r="K116" s="48" t="s">
        <v>407</v>
      </c>
      <c r="L116" s="144">
        <v>5</v>
      </c>
      <c r="M116" s="142">
        <v>5</v>
      </c>
      <c r="N116" s="85">
        <v>0</v>
      </c>
      <c r="O116" s="225" t="s">
        <v>4844</v>
      </c>
    </row>
    <row r="117" spans="1:15" s="4" customFormat="1" ht="76.5" x14ac:dyDescent="0.25">
      <c r="A117" s="82">
        <v>111</v>
      </c>
      <c r="B117" s="133" t="s">
        <v>293</v>
      </c>
      <c r="C117" s="133" t="s">
        <v>304</v>
      </c>
      <c r="D117" s="133" t="s">
        <v>354</v>
      </c>
      <c r="E117" s="122" t="s">
        <v>436</v>
      </c>
      <c r="F117" s="125" t="s">
        <v>437</v>
      </c>
      <c r="G117" s="140" t="s">
        <v>125</v>
      </c>
      <c r="H117" s="138" t="s">
        <v>125</v>
      </c>
      <c r="I117" s="133" t="s">
        <v>321</v>
      </c>
      <c r="J117" s="222">
        <v>26</v>
      </c>
      <c r="K117" s="48" t="s">
        <v>407</v>
      </c>
      <c r="L117" s="701" t="s">
        <v>407</v>
      </c>
      <c r="M117" s="142" t="s">
        <v>407</v>
      </c>
      <c r="N117" s="85">
        <v>0</v>
      </c>
      <c r="O117" s="225"/>
    </row>
    <row r="118" spans="1:15" s="4" customFormat="1" ht="76.5" x14ac:dyDescent="0.25">
      <c r="A118" s="82">
        <v>112</v>
      </c>
      <c r="B118" s="133" t="s">
        <v>293</v>
      </c>
      <c r="C118" s="133" t="s">
        <v>304</v>
      </c>
      <c r="D118" s="133" t="s">
        <v>300</v>
      </c>
      <c r="E118" s="122" t="s">
        <v>438</v>
      </c>
      <c r="F118" s="125" t="s">
        <v>439</v>
      </c>
      <c r="G118" s="140" t="s">
        <v>125</v>
      </c>
      <c r="H118" s="138" t="s">
        <v>125</v>
      </c>
      <c r="I118" s="133" t="s">
        <v>159</v>
      </c>
      <c r="J118" s="222" t="s">
        <v>440</v>
      </c>
      <c r="K118" s="48" t="s">
        <v>407</v>
      </c>
      <c r="L118" s="701" t="s">
        <v>407</v>
      </c>
      <c r="M118" s="142" t="s">
        <v>407</v>
      </c>
      <c r="N118" s="85">
        <v>0</v>
      </c>
      <c r="O118" s="225"/>
    </row>
    <row r="119" spans="1:15" s="4" customFormat="1" ht="63.75" customHeight="1" x14ac:dyDescent="0.25">
      <c r="A119" s="82">
        <v>113</v>
      </c>
      <c r="B119" s="133" t="s">
        <v>293</v>
      </c>
      <c r="C119" s="133" t="s">
        <v>304</v>
      </c>
      <c r="D119" s="133" t="s">
        <v>300</v>
      </c>
      <c r="E119" s="122" t="s">
        <v>441</v>
      </c>
      <c r="F119" s="125" t="s">
        <v>442</v>
      </c>
      <c r="G119" s="140" t="s">
        <v>125</v>
      </c>
      <c r="H119" s="138" t="s">
        <v>125</v>
      </c>
      <c r="I119" s="133" t="s">
        <v>159</v>
      </c>
      <c r="J119" s="222" t="s">
        <v>443</v>
      </c>
      <c r="K119" s="48" t="s">
        <v>407</v>
      </c>
      <c r="L119" s="701" t="s">
        <v>407</v>
      </c>
      <c r="M119" s="142" t="s">
        <v>407</v>
      </c>
      <c r="N119" s="85">
        <v>0</v>
      </c>
      <c r="O119" s="225"/>
    </row>
    <row r="120" spans="1:15" s="4" customFormat="1" ht="51" customHeight="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144" t="s">
        <v>407</v>
      </c>
      <c r="M121" s="247"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8" t="s">
        <v>407</v>
      </c>
      <c r="L122" s="144" t="s">
        <v>407</v>
      </c>
      <c r="M122" s="247"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8" t="s">
        <v>407</v>
      </c>
      <c r="L123" s="144" t="s">
        <v>407</v>
      </c>
      <c r="M123" s="247"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8" t="s">
        <v>407</v>
      </c>
      <c r="L124" s="144" t="s">
        <v>407</v>
      </c>
      <c r="M124" s="247"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8" t="s">
        <v>407</v>
      </c>
      <c r="L125" s="144" t="s">
        <v>407</v>
      </c>
      <c r="M125" s="247"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8" t="s">
        <v>407</v>
      </c>
      <c r="L126" s="144" t="s">
        <v>407</v>
      </c>
      <c r="M126" s="247"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144" t="s">
        <v>407</v>
      </c>
      <c r="M127" s="247"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144" t="s">
        <v>407</v>
      </c>
      <c r="M128" s="247"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132" t="s">
        <v>129</v>
      </c>
      <c r="L129" s="248" t="s">
        <v>129</v>
      </c>
      <c r="M129" s="249" t="s">
        <v>129</v>
      </c>
      <c r="N129" s="250">
        <v>0.1</v>
      </c>
      <c r="O129" s="251"/>
    </row>
    <row r="130" spans="1:16" s="4" customFormat="1" ht="51" x14ac:dyDescent="0.25">
      <c r="A130" s="82">
        <v>124</v>
      </c>
      <c r="B130" s="133" t="s">
        <v>293</v>
      </c>
      <c r="C130" s="133" t="s">
        <v>464</v>
      </c>
      <c r="D130" s="133" t="s">
        <v>300</v>
      </c>
      <c r="E130" s="122">
        <v>38</v>
      </c>
      <c r="F130" s="125" t="s">
        <v>466</v>
      </c>
      <c r="G130" s="140">
        <v>22</v>
      </c>
      <c r="H130" s="139">
        <v>0.6</v>
      </c>
      <c r="I130" s="252">
        <v>7</v>
      </c>
      <c r="J130" s="141">
        <v>29</v>
      </c>
      <c r="K130" s="48">
        <v>12</v>
      </c>
      <c r="L130" s="253">
        <v>12</v>
      </c>
      <c r="M130" s="686">
        <v>12</v>
      </c>
      <c r="N130" s="255">
        <v>0.16744186046511628</v>
      </c>
      <c r="O130" s="251"/>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8">
        <v>974.25</v>
      </c>
      <c r="L131" s="424">
        <v>9069</v>
      </c>
      <c r="M131" s="267">
        <v>9069</v>
      </c>
      <c r="N131" s="256">
        <v>0.3</v>
      </c>
      <c r="O131" s="225" t="s">
        <v>964</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8">
        <v>0</v>
      </c>
      <c r="L132" s="701">
        <v>375653</v>
      </c>
      <c r="M132" s="242">
        <v>375653</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132">
        <v>4.5</v>
      </c>
      <c r="L133" s="701">
        <v>30.05</v>
      </c>
      <c r="M133" s="267">
        <v>30.05</v>
      </c>
      <c r="N133" s="85">
        <v>0</v>
      </c>
      <c r="O133" s="225"/>
    </row>
    <row r="134" spans="1:16" s="4" customFormat="1" ht="63.75" x14ac:dyDescent="0.25">
      <c r="A134" s="82">
        <v>128</v>
      </c>
      <c r="B134" s="133" t="s">
        <v>293</v>
      </c>
      <c r="C134" s="133" t="s">
        <v>464</v>
      </c>
      <c r="D134" s="133" t="s">
        <v>473</v>
      </c>
      <c r="E134" s="122">
        <v>41</v>
      </c>
      <c r="F134" s="125" t="s">
        <v>474</v>
      </c>
      <c r="G134" s="1422">
        <v>20</v>
      </c>
      <c r="H134" s="139">
        <v>0.3</v>
      </c>
      <c r="I134" s="133" t="s">
        <v>390</v>
      </c>
      <c r="J134" s="141">
        <v>33</v>
      </c>
      <c r="K134" s="132" t="s">
        <v>126</v>
      </c>
      <c r="L134" s="246" t="s">
        <v>135</v>
      </c>
      <c r="M134" s="137" t="s">
        <v>126</v>
      </c>
      <c r="N134" s="226">
        <v>0</v>
      </c>
      <c r="O134" s="225"/>
    </row>
    <row r="135" spans="1:16" s="4" customFormat="1" ht="51" x14ac:dyDescent="0.25">
      <c r="A135" s="82">
        <v>129</v>
      </c>
      <c r="B135" s="133" t="s">
        <v>293</v>
      </c>
      <c r="C135" s="133" t="s">
        <v>464</v>
      </c>
      <c r="D135" s="133" t="s">
        <v>473</v>
      </c>
      <c r="E135" s="122" t="s">
        <v>476</v>
      </c>
      <c r="F135" s="125">
        <v>2018</v>
      </c>
      <c r="G135" s="1422"/>
      <c r="H135" s="138" t="s">
        <v>125</v>
      </c>
      <c r="I135" s="133" t="s">
        <v>390</v>
      </c>
      <c r="J135" s="222" t="s">
        <v>391</v>
      </c>
      <c r="K135" s="132" t="s">
        <v>126</v>
      </c>
      <c r="L135" s="141" t="s">
        <v>126</v>
      </c>
      <c r="M135" s="137" t="s">
        <v>126</v>
      </c>
      <c r="N135" s="85">
        <v>0</v>
      </c>
      <c r="O135" s="225"/>
    </row>
    <row r="136" spans="1:16" s="4" customFormat="1" ht="51" x14ac:dyDescent="0.25">
      <c r="A136" s="82">
        <v>130</v>
      </c>
      <c r="B136" s="133" t="s">
        <v>293</v>
      </c>
      <c r="C136" s="133" t="s">
        <v>464</v>
      </c>
      <c r="D136" s="133" t="s">
        <v>473</v>
      </c>
      <c r="E136" s="122" t="s">
        <v>477</v>
      </c>
      <c r="F136" s="125">
        <v>2019</v>
      </c>
      <c r="G136" s="1422"/>
      <c r="H136" s="138" t="s">
        <v>125</v>
      </c>
      <c r="I136" s="133" t="s">
        <v>390</v>
      </c>
      <c r="J136" s="222" t="s">
        <v>395</v>
      </c>
      <c r="K136" s="132" t="s">
        <v>126</v>
      </c>
      <c r="L136" s="141" t="s">
        <v>126</v>
      </c>
      <c r="M136" s="137" t="s">
        <v>126</v>
      </c>
      <c r="N136" s="85">
        <v>0</v>
      </c>
      <c r="O136" s="225"/>
    </row>
    <row r="137" spans="1:16" s="4" customFormat="1" ht="51" x14ac:dyDescent="0.25">
      <c r="A137" s="82">
        <v>131</v>
      </c>
      <c r="B137" s="133" t="s">
        <v>293</v>
      </c>
      <c r="C137" s="133" t="s">
        <v>464</v>
      </c>
      <c r="D137" s="133" t="s">
        <v>473</v>
      </c>
      <c r="E137" s="122" t="s">
        <v>478</v>
      </c>
      <c r="F137" s="125">
        <v>2020</v>
      </c>
      <c r="G137" s="1422"/>
      <c r="H137" s="138" t="s">
        <v>125</v>
      </c>
      <c r="I137" s="133" t="s">
        <v>390</v>
      </c>
      <c r="J137" s="222" t="s">
        <v>479</v>
      </c>
      <c r="K137" s="132" t="s">
        <v>126</v>
      </c>
      <c r="L137" s="141" t="s">
        <v>126</v>
      </c>
      <c r="M137" s="137" t="s">
        <v>126</v>
      </c>
      <c r="N137" s="85">
        <v>0</v>
      </c>
      <c r="O137" s="225"/>
    </row>
    <row r="138" spans="1:16" s="4" customFormat="1" ht="51" x14ac:dyDescent="0.25">
      <c r="A138" s="82">
        <v>132</v>
      </c>
      <c r="B138" s="133" t="s">
        <v>293</v>
      </c>
      <c r="C138" s="133" t="s">
        <v>464</v>
      </c>
      <c r="D138" s="133" t="s">
        <v>473</v>
      </c>
      <c r="E138" s="122" t="s">
        <v>480</v>
      </c>
      <c r="F138" s="125">
        <v>2021</v>
      </c>
      <c r="G138" s="1422"/>
      <c r="H138" s="138" t="s">
        <v>125</v>
      </c>
      <c r="I138" s="133" t="s">
        <v>390</v>
      </c>
      <c r="J138" s="222" t="s">
        <v>481</v>
      </c>
      <c r="K138" s="132" t="s">
        <v>126</v>
      </c>
      <c r="L138" s="141" t="s">
        <v>126</v>
      </c>
      <c r="M138" s="137" t="s">
        <v>126</v>
      </c>
      <c r="N138" s="85">
        <v>0</v>
      </c>
      <c r="O138" s="225"/>
    </row>
    <row r="139" spans="1:16" s="4" customFormat="1" ht="51" x14ac:dyDescent="0.25">
      <c r="A139" s="82">
        <v>133</v>
      </c>
      <c r="B139" s="133" t="s">
        <v>293</v>
      </c>
      <c r="C139" s="133" t="s">
        <v>464</v>
      </c>
      <c r="D139" s="133" t="s">
        <v>473</v>
      </c>
      <c r="E139" s="122" t="s">
        <v>482</v>
      </c>
      <c r="F139" s="125">
        <v>2022</v>
      </c>
      <c r="G139" s="1405"/>
      <c r="H139" s="138" t="s">
        <v>125</v>
      </c>
      <c r="I139" s="133" t="s">
        <v>390</v>
      </c>
      <c r="J139" s="222" t="s">
        <v>483</v>
      </c>
      <c r="K139" s="110"/>
      <c r="L139" s="141" t="s">
        <v>126</v>
      </c>
      <c r="M139" s="137" t="s">
        <v>126</v>
      </c>
      <c r="N139" s="85">
        <v>0</v>
      </c>
      <c r="O139" s="225"/>
    </row>
    <row r="140" spans="1:16" s="4" customFormat="1" ht="38.25" x14ac:dyDescent="0.25">
      <c r="A140" s="82">
        <v>134</v>
      </c>
      <c r="B140" s="133" t="s">
        <v>293</v>
      </c>
      <c r="C140" s="133" t="s">
        <v>464</v>
      </c>
      <c r="D140" s="133" t="s">
        <v>473</v>
      </c>
      <c r="E140" s="122" t="s">
        <v>485</v>
      </c>
      <c r="F140" s="125" t="s">
        <v>486</v>
      </c>
      <c r="G140" s="140" t="s">
        <v>125</v>
      </c>
      <c r="H140" s="138" t="s">
        <v>125</v>
      </c>
      <c r="I140" s="133" t="s">
        <v>177</v>
      </c>
      <c r="J140" s="222" t="s">
        <v>125</v>
      </c>
      <c r="K140" s="132" t="s">
        <v>434</v>
      </c>
      <c r="L140" s="223" t="s">
        <v>125</v>
      </c>
      <c r="M140" s="132" t="s">
        <v>434</v>
      </c>
      <c r="N140" s="85">
        <v>0</v>
      </c>
      <c r="O140" s="225"/>
    </row>
    <row r="141" spans="1:16" s="4" customFormat="1" ht="89.25" x14ac:dyDescent="0.25">
      <c r="A141" s="82">
        <v>135</v>
      </c>
      <c r="B141" s="133" t="s">
        <v>293</v>
      </c>
      <c r="C141" s="133" t="s">
        <v>464</v>
      </c>
      <c r="D141" s="133" t="s">
        <v>473</v>
      </c>
      <c r="E141" s="122" t="s">
        <v>487</v>
      </c>
      <c r="F141" s="125" t="s">
        <v>488</v>
      </c>
      <c r="G141" s="140" t="s">
        <v>125</v>
      </c>
      <c r="H141" s="138" t="s">
        <v>125</v>
      </c>
      <c r="I141" s="133" t="s">
        <v>321</v>
      </c>
      <c r="J141" s="141">
        <v>34</v>
      </c>
      <c r="K141" s="132" t="s">
        <v>434</v>
      </c>
      <c r="L141" s="701">
        <v>0</v>
      </c>
      <c r="M141" s="702">
        <v>0</v>
      </c>
      <c r="N141" s="85">
        <v>0</v>
      </c>
      <c r="O141" s="585"/>
    </row>
    <row r="142" spans="1:16" s="4" customFormat="1" ht="89.25" x14ac:dyDescent="0.25">
      <c r="A142" s="82">
        <v>136</v>
      </c>
      <c r="B142" s="133" t="s">
        <v>293</v>
      </c>
      <c r="C142" s="133" t="s">
        <v>464</v>
      </c>
      <c r="D142" s="133" t="s">
        <v>473</v>
      </c>
      <c r="E142" s="122" t="s">
        <v>490</v>
      </c>
      <c r="F142" s="125" t="s">
        <v>491</v>
      </c>
      <c r="G142" s="140" t="s">
        <v>125</v>
      </c>
      <c r="H142" s="138" t="s">
        <v>125</v>
      </c>
      <c r="I142" s="133" t="s">
        <v>321</v>
      </c>
      <c r="J142" s="141">
        <v>35</v>
      </c>
      <c r="K142" s="132" t="s">
        <v>434</v>
      </c>
      <c r="L142" s="701">
        <v>0</v>
      </c>
      <c r="M142" s="702">
        <v>0</v>
      </c>
      <c r="N142" s="85">
        <v>0</v>
      </c>
      <c r="O142" s="585"/>
    </row>
    <row r="143" spans="1:16" s="4" customFormat="1" ht="51" x14ac:dyDescent="0.25">
      <c r="A143" s="82">
        <v>137</v>
      </c>
      <c r="B143" s="133" t="s">
        <v>293</v>
      </c>
      <c r="C143" s="133" t="s">
        <v>464</v>
      </c>
      <c r="D143" s="133" t="s">
        <v>473</v>
      </c>
      <c r="E143" s="122">
        <v>42</v>
      </c>
      <c r="F143" s="125" t="s">
        <v>492</v>
      </c>
      <c r="G143" s="140" t="s">
        <v>125</v>
      </c>
      <c r="H143" s="138" t="s">
        <v>125</v>
      </c>
      <c r="I143" s="133" t="s">
        <v>377</v>
      </c>
      <c r="J143" s="222" t="s">
        <v>125</v>
      </c>
      <c r="K143" s="132" t="s">
        <v>434</v>
      </c>
      <c r="L143" s="223" t="s">
        <v>125</v>
      </c>
      <c r="M143" s="132"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132" t="s">
        <v>129</v>
      </c>
      <c r="L144" s="244" t="s">
        <v>129</v>
      </c>
      <c r="M144" s="245" t="s">
        <v>129</v>
      </c>
      <c r="N144" s="85">
        <v>0</v>
      </c>
      <c r="O144" s="225"/>
      <c r="P144" s="34"/>
    </row>
    <row r="145" spans="1:15" s="4" customFormat="1" ht="63.75" x14ac:dyDescent="0.25">
      <c r="A145" s="82">
        <v>139</v>
      </c>
      <c r="B145" s="133" t="s">
        <v>293</v>
      </c>
      <c r="C145" s="133" t="s">
        <v>493</v>
      </c>
      <c r="D145" s="133" t="s">
        <v>339</v>
      </c>
      <c r="E145" s="122" t="s">
        <v>495</v>
      </c>
      <c r="F145" s="125" t="s">
        <v>496</v>
      </c>
      <c r="G145" s="140" t="s">
        <v>125</v>
      </c>
      <c r="H145" s="138" t="s">
        <v>125</v>
      </c>
      <c r="I145" s="133" t="s">
        <v>159</v>
      </c>
      <c r="J145" s="141" t="s">
        <v>445</v>
      </c>
      <c r="K145" s="48">
        <v>2</v>
      </c>
      <c r="L145" s="257">
        <v>2</v>
      </c>
      <c r="M145" s="703">
        <v>2</v>
      </c>
      <c r="N145" s="85">
        <v>0</v>
      </c>
      <c r="O145" s="225"/>
    </row>
    <row r="146" spans="1:15" s="4" customFormat="1" ht="51"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132" t="s">
        <v>129</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132" t="s">
        <v>129</v>
      </c>
      <c r="L148" s="246" t="s">
        <v>129</v>
      </c>
      <c r="M148" s="247" t="s">
        <v>129</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132" t="s">
        <v>129</v>
      </c>
      <c r="L149" s="246" t="s">
        <v>129</v>
      </c>
      <c r="M149" s="318" t="s">
        <v>129</v>
      </c>
      <c r="N149" s="85">
        <v>0</v>
      </c>
      <c r="O149" s="225" t="s">
        <v>4845</v>
      </c>
    </row>
    <row r="150" spans="1:15" s="4" customFormat="1" ht="51" x14ac:dyDescent="0.25">
      <c r="A150" s="82">
        <v>144</v>
      </c>
      <c r="B150" s="133" t="s">
        <v>293</v>
      </c>
      <c r="C150" s="133" t="s">
        <v>508</v>
      </c>
      <c r="D150" s="133" t="s">
        <v>295</v>
      </c>
      <c r="E150" s="122">
        <v>45</v>
      </c>
      <c r="F150" s="125" t="s">
        <v>509</v>
      </c>
      <c r="G150" s="140">
        <v>24</v>
      </c>
      <c r="H150" s="139">
        <v>0.1</v>
      </c>
      <c r="I150" s="133" t="s">
        <v>124</v>
      </c>
      <c r="J150" s="222">
        <v>38</v>
      </c>
      <c r="K150" s="132" t="s">
        <v>126</v>
      </c>
      <c r="L150" s="244" t="s">
        <v>126</v>
      </c>
      <c r="M150" s="245" t="s">
        <v>126</v>
      </c>
      <c r="N150" s="226">
        <v>0</v>
      </c>
      <c r="O150" s="225"/>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132" t="s">
        <v>434</v>
      </c>
      <c r="L151" s="223" t="s">
        <v>125</v>
      </c>
      <c r="M151" s="247" t="s">
        <v>407</v>
      </c>
      <c r="N151" s="85">
        <v>0</v>
      </c>
      <c r="O151" s="225"/>
    </row>
    <row r="152" spans="1:15" s="4" customFormat="1" ht="63.75" x14ac:dyDescent="0.25">
      <c r="A152" s="82">
        <v>146</v>
      </c>
      <c r="B152" s="133" t="s">
        <v>293</v>
      </c>
      <c r="C152" s="133" t="s">
        <v>508</v>
      </c>
      <c r="D152" s="133" t="s">
        <v>295</v>
      </c>
      <c r="E152" s="122">
        <v>46</v>
      </c>
      <c r="F152" s="125" t="s">
        <v>513</v>
      </c>
      <c r="G152" s="140">
        <v>25</v>
      </c>
      <c r="H152" s="152">
        <v>0.1</v>
      </c>
      <c r="I152" s="133" t="s">
        <v>177</v>
      </c>
      <c r="J152" s="141">
        <v>39</v>
      </c>
      <c r="K152" s="132" t="s">
        <v>434</v>
      </c>
      <c r="L152" s="246" t="s">
        <v>407</v>
      </c>
      <c r="M152" s="247" t="s">
        <v>407</v>
      </c>
      <c r="N152" s="226">
        <v>0</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132" t="s">
        <v>434</v>
      </c>
      <c r="L153" s="246" t="s">
        <v>407</v>
      </c>
      <c r="M153" s="247" t="s">
        <v>407</v>
      </c>
      <c r="N153" s="226">
        <v>0</v>
      </c>
      <c r="O153" s="225"/>
    </row>
    <row r="154" spans="1:15" s="4" customFormat="1" ht="51" x14ac:dyDescent="0.25">
      <c r="A154" s="82">
        <v>148</v>
      </c>
      <c r="B154" s="133" t="s">
        <v>293</v>
      </c>
      <c r="C154" s="133" t="s">
        <v>508</v>
      </c>
      <c r="D154" s="133" t="s">
        <v>515</v>
      </c>
      <c r="E154" s="122">
        <v>48</v>
      </c>
      <c r="F154" s="125" t="s">
        <v>517</v>
      </c>
      <c r="G154" s="140">
        <v>27</v>
      </c>
      <c r="H154" s="152">
        <v>0.25</v>
      </c>
      <c r="I154" s="133" t="s">
        <v>390</v>
      </c>
      <c r="J154" s="141">
        <v>41</v>
      </c>
      <c r="K154" s="132" t="s">
        <v>434</v>
      </c>
      <c r="L154" s="246" t="s">
        <v>407</v>
      </c>
      <c r="M154" s="247" t="s">
        <v>407</v>
      </c>
      <c r="N154" s="226">
        <v>0</v>
      </c>
      <c r="O154" s="225"/>
    </row>
    <row r="155" spans="1:15" s="4" customFormat="1" ht="51" x14ac:dyDescent="0.25">
      <c r="A155" s="82">
        <v>149</v>
      </c>
      <c r="B155" s="133" t="s">
        <v>293</v>
      </c>
      <c r="C155" s="133" t="s">
        <v>508</v>
      </c>
      <c r="D155" s="133" t="s">
        <v>515</v>
      </c>
      <c r="E155" s="122">
        <v>49</v>
      </c>
      <c r="F155" s="125" t="s">
        <v>518</v>
      </c>
      <c r="G155" s="140">
        <v>28</v>
      </c>
      <c r="H155" s="152">
        <v>0.25</v>
      </c>
      <c r="I155" s="133" t="s">
        <v>390</v>
      </c>
      <c r="J155" s="141">
        <v>42</v>
      </c>
      <c r="K155" s="132" t="s">
        <v>434</v>
      </c>
      <c r="L155" s="246" t="s">
        <v>407</v>
      </c>
      <c r="M155" s="247" t="s">
        <v>407</v>
      </c>
      <c r="N155" s="226">
        <v>0</v>
      </c>
      <c r="O155" s="225"/>
    </row>
    <row r="156" spans="1:15" s="4" customFormat="1" ht="51" x14ac:dyDescent="0.25">
      <c r="A156" s="82">
        <v>150</v>
      </c>
      <c r="B156" s="133" t="s">
        <v>293</v>
      </c>
      <c r="C156" s="133" t="s">
        <v>508</v>
      </c>
      <c r="D156" s="133" t="s">
        <v>515</v>
      </c>
      <c r="E156" s="122">
        <v>50</v>
      </c>
      <c r="F156" s="125" t="s">
        <v>520</v>
      </c>
      <c r="G156" s="1422">
        <v>29</v>
      </c>
      <c r="H156" s="152">
        <v>0.05</v>
      </c>
      <c r="I156" s="133" t="s">
        <v>177</v>
      </c>
      <c r="J156" s="141">
        <v>43</v>
      </c>
      <c r="K156" s="132" t="s">
        <v>434</v>
      </c>
      <c r="L156" s="246" t="s">
        <v>135</v>
      </c>
      <c r="M156" s="247" t="s">
        <v>407</v>
      </c>
      <c r="N156" s="226">
        <v>0</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132" t="s">
        <v>434</v>
      </c>
      <c r="L157" s="246" t="s">
        <v>407</v>
      </c>
      <c r="M157" s="247" t="s">
        <v>407</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132" t="s">
        <v>434</v>
      </c>
      <c r="L158" s="246" t="s">
        <v>407</v>
      </c>
      <c r="M158" s="247" t="s">
        <v>407</v>
      </c>
      <c r="N158" s="85">
        <v>0</v>
      </c>
      <c r="O158" s="225"/>
    </row>
    <row r="159" spans="1:15" s="4" customFormat="1" ht="51" x14ac:dyDescent="0.25">
      <c r="A159" s="82">
        <v>153</v>
      </c>
      <c r="B159" s="133" t="s">
        <v>293</v>
      </c>
      <c r="C159" s="133" t="s">
        <v>508</v>
      </c>
      <c r="D159" s="133" t="s">
        <v>515</v>
      </c>
      <c r="E159" s="122" t="s">
        <v>526</v>
      </c>
      <c r="F159" s="125" t="s">
        <v>527</v>
      </c>
      <c r="G159" s="1422"/>
      <c r="H159" s="138" t="s">
        <v>125</v>
      </c>
      <c r="I159" s="133" t="s">
        <v>390</v>
      </c>
      <c r="J159" s="222" t="s">
        <v>528</v>
      </c>
      <c r="K159" s="132" t="s">
        <v>434</v>
      </c>
      <c r="L159" s="246" t="s">
        <v>407</v>
      </c>
      <c r="M159" s="247" t="s">
        <v>407</v>
      </c>
      <c r="N159" s="85">
        <v>0</v>
      </c>
      <c r="O159" s="225"/>
    </row>
    <row r="160" spans="1:15" s="4" customFormat="1" ht="51" x14ac:dyDescent="0.25">
      <c r="A160" s="82">
        <v>154</v>
      </c>
      <c r="B160" s="133" t="s">
        <v>293</v>
      </c>
      <c r="C160" s="133" t="s">
        <v>508</v>
      </c>
      <c r="D160" s="133" t="s">
        <v>515</v>
      </c>
      <c r="E160" s="122" t="s">
        <v>529</v>
      </c>
      <c r="F160" s="125" t="s">
        <v>530</v>
      </c>
      <c r="G160" s="1405"/>
      <c r="H160" s="138" t="s">
        <v>125</v>
      </c>
      <c r="I160" s="133" t="s">
        <v>390</v>
      </c>
      <c r="J160" s="222" t="s">
        <v>531</v>
      </c>
      <c r="K160" s="132" t="s">
        <v>434</v>
      </c>
      <c r="L160" s="246" t="s">
        <v>407</v>
      </c>
      <c r="M160" s="247" t="s">
        <v>407</v>
      </c>
      <c r="N160" s="85">
        <v>0</v>
      </c>
      <c r="O160" s="225"/>
    </row>
    <row r="161" spans="1:15" s="4" customFormat="1" ht="89.25" x14ac:dyDescent="0.25">
      <c r="A161" s="82">
        <v>155</v>
      </c>
      <c r="B161" s="133" t="s">
        <v>293</v>
      </c>
      <c r="C161" s="133" t="s">
        <v>532</v>
      </c>
      <c r="D161" s="133" t="s">
        <v>295</v>
      </c>
      <c r="E161" s="122">
        <v>51</v>
      </c>
      <c r="F161" s="125" t="s">
        <v>533</v>
      </c>
      <c r="G161" s="140">
        <v>30</v>
      </c>
      <c r="H161" s="139">
        <v>0.1</v>
      </c>
      <c r="I161" s="133" t="s">
        <v>124</v>
      </c>
      <c r="J161" s="222">
        <v>44</v>
      </c>
      <c r="K161" s="132" t="s">
        <v>126</v>
      </c>
      <c r="L161" s="244" t="s">
        <v>126</v>
      </c>
      <c r="M161" s="245" t="s">
        <v>126</v>
      </c>
      <c r="N161" s="226">
        <v>0</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132" t="s">
        <v>434</v>
      </c>
      <c r="L162" s="223" t="s">
        <v>125</v>
      </c>
      <c r="M162" s="247" t="s">
        <v>407</v>
      </c>
      <c r="N162" s="85">
        <v>0</v>
      </c>
      <c r="O162" s="225"/>
    </row>
    <row r="163" spans="1:15" s="4" customFormat="1" ht="76.5" x14ac:dyDescent="0.25">
      <c r="A163" s="82">
        <v>157</v>
      </c>
      <c r="B163" s="133" t="s">
        <v>293</v>
      </c>
      <c r="C163" s="133" t="s">
        <v>532</v>
      </c>
      <c r="D163" s="133" t="s">
        <v>295</v>
      </c>
      <c r="E163" s="122">
        <v>52</v>
      </c>
      <c r="F163" s="125" t="s">
        <v>537</v>
      </c>
      <c r="G163" s="140" t="s">
        <v>125</v>
      </c>
      <c r="H163" s="138" t="s">
        <v>125</v>
      </c>
      <c r="I163" s="133" t="s">
        <v>124</v>
      </c>
      <c r="J163" s="222">
        <v>45</v>
      </c>
      <c r="K163" s="132" t="s">
        <v>129</v>
      </c>
      <c r="L163" s="244" t="s">
        <v>129</v>
      </c>
      <c r="M163" s="260" t="s">
        <v>129</v>
      </c>
      <c r="N163" s="85">
        <v>0</v>
      </c>
      <c r="O163" s="225" t="s">
        <v>4846</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132" t="s">
        <v>129</v>
      </c>
      <c r="L164" s="223" t="s">
        <v>125</v>
      </c>
      <c r="M164" s="318" t="s">
        <v>129</v>
      </c>
      <c r="N164" s="226">
        <v>0.1</v>
      </c>
      <c r="O164" s="585"/>
    </row>
    <row r="165" spans="1:15" s="4" customFormat="1" ht="63.75" x14ac:dyDescent="0.25">
      <c r="A165" s="82">
        <v>159</v>
      </c>
      <c r="B165" s="133" t="s">
        <v>293</v>
      </c>
      <c r="C165" s="133" t="s">
        <v>532</v>
      </c>
      <c r="D165" s="133" t="s">
        <v>354</v>
      </c>
      <c r="E165" s="122">
        <v>53</v>
      </c>
      <c r="F165" s="125" t="s">
        <v>540</v>
      </c>
      <c r="G165" s="140">
        <v>32</v>
      </c>
      <c r="H165" s="152">
        <v>0.25</v>
      </c>
      <c r="I165" s="133" t="s">
        <v>177</v>
      </c>
      <c r="J165" s="222" t="s">
        <v>125</v>
      </c>
      <c r="K165" s="132" t="s">
        <v>126</v>
      </c>
      <c r="L165" s="223" t="s">
        <v>125</v>
      </c>
      <c r="M165" s="318" t="s">
        <v>129</v>
      </c>
      <c r="N165" s="226">
        <v>0.25</v>
      </c>
      <c r="O165" s="585"/>
    </row>
    <row r="166" spans="1:15" s="4" customFormat="1" ht="63.75" x14ac:dyDescent="0.25">
      <c r="A166" s="82">
        <v>160</v>
      </c>
      <c r="B166" s="133" t="s">
        <v>293</v>
      </c>
      <c r="C166" s="133" t="s">
        <v>532</v>
      </c>
      <c r="D166" s="133" t="s">
        <v>354</v>
      </c>
      <c r="E166" s="122">
        <v>54</v>
      </c>
      <c r="F166" s="125" t="s">
        <v>541</v>
      </c>
      <c r="G166" s="140">
        <v>33</v>
      </c>
      <c r="H166" s="152">
        <v>0.1</v>
      </c>
      <c r="I166" s="133" t="s">
        <v>177</v>
      </c>
      <c r="J166" s="222">
        <v>46</v>
      </c>
      <c r="K166" s="132" t="s">
        <v>126</v>
      </c>
      <c r="L166" s="246" t="s">
        <v>129</v>
      </c>
      <c r="M166" s="318" t="s">
        <v>129</v>
      </c>
      <c r="N166" s="226">
        <v>0.1</v>
      </c>
      <c r="O166" s="225"/>
    </row>
    <row r="167" spans="1:15" s="4" customFormat="1" ht="76.5" x14ac:dyDescent="0.25">
      <c r="A167" s="82">
        <v>161</v>
      </c>
      <c r="B167" s="133" t="s">
        <v>293</v>
      </c>
      <c r="C167" s="133" t="s">
        <v>542</v>
      </c>
      <c r="D167" s="133" t="s">
        <v>295</v>
      </c>
      <c r="E167" s="122">
        <v>55</v>
      </c>
      <c r="F167" s="125" t="s">
        <v>543</v>
      </c>
      <c r="G167" s="140">
        <v>34</v>
      </c>
      <c r="H167" s="139">
        <v>0.1</v>
      </c>
      <c r="I167" s="133" t="s">
        <v>124</v>
      </c>
      <c r="J167" s="141">
        <v>47</v>
      </c>
      <c r="K167" s="132" t="s">
        <v>126</v>
      </c>
      <c r="L167" s="244" t="s">
        <v>126</v>
      </c>
      <c r="M167" s="245" t="s">
        <v>126</v>
      </c>
      <c r="N167" s="226">
        <v>0</v>
      </c>
      <c r="O167" s="225" t="s">
        <v>1886</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132" t="s">
        <v>434</v>
      </c>
      <c r="L168" s="223" t="s">
        <v>125</v>
      </c>
      <c r="M168" s="247" t="s">
        <v>407</v>
      </c>
      <c r="N168" s="85">
        <v>0</v>
      </c>
      <c r="O168" s="225"/>
    </row>
    <row r="169" spans="1:15" s="4" customFormat="1" ht="51" x14ac:dyDescent="0.25">
      <c r="A169" s="82">
        <v>163</v>
      </c>
      <c r="B169" s="133" t="s">
        <v>293</v>
      </c>
      <c r="C169" s="133" t="s">
        <v>542</v>
      </c>
      <c r="D169" s="133" t="s">
        <v>295</v>
      </c>
      <c r="E169" s="122">
        <v>56</v>
      </c>
      <c r="F169" s="125" t="s">
        <v>547</v>
      </c>
      <c r="G169" s="140">
        <v>35</v>
      </c>
      <c r="H169" s="139">
        <v>0.2</v>
      </c>
      <c r="I169" s="133" t="s">
        <v>177</v>
      </c>
      <c r="J169" s="141">
        <v>48</v>
      </c>
      <c r="K169" s="132" t="s">
        <v>434</v>
      </c>
      <c r="L169" s="246" t="s">
        <v>407</v>
      </c>
      <c r="M169" s="247" t="s">
        <v>407</v>
      </c>
      <c r="N169" s="226">
        <v>0</v>
      </c>
      <c r="O169" s="225"/>
    </row>
    <row r="170" spans="1:15" s="4" customFormat="1" ht="63.75" x14ac:dyDescent="0.25">
      <c r="A170" s="82">
        <v>164</v>
      </c>
      <c r="B170" s="133" t="s">
        <v>293</v>
      </c>
      <c r="C170" s="133" t="s">
        <v>542</v>
      </c>
      <c r="D170" s="133" t="s">
        <v>295</v>
      </c>
      <c r="E170" s="122">
        <v>57</v>
      </c>
      <c r="F170" s="125" t="s">
        <v>548</v>
      </c>
      <c r="G170" s="1422">
        <v>36</v>
      </c>
      <c r="H170" s="152">
        <v>0.2</v>
      </c>
      <c r="I170" s="133" t="s">
        <v>177</v>
      </c>
      <c r="J170" s="222" t="s">
        <v>125</v>
      </c>
      <c r="K170" s="132" t="s">
        <v>434</v>
      </c>
      <c r="L170" s="223" t="s">
        <v>125</v>
      </c>
      <c r="M170" s="247" t="s">
        <v>407</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132" t="s">
        <v>434</v>
      </c>
      <c r="L171" s="223" t="s">
        <v>125</v>
      </c>
      <c r="M171" s="247" t="s">
        <v>407</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132" t="s">
        <v>434</v>
      </c>
      <c r="L172" s="223" t="s">
        <v>125</v>
      </c>
      <c r="M172" s="247" t="s">
        <v>407</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132" t="s">
        <v>434</v>
      </c>
      <c r="L173" s="223" t="s">
        <v>125</v>
      </c>
      <c r="M173" s="247" t="s">
        <v>407</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132" t="s">
        <v>434</v>
      </c>
      <c r="L174" s="223" t="s">
        <v>125</v>
      </c>
      <c r="M174" s="247" t="s">
        <v>407</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132" t="s">
        <v>434</v>
      </c>
      <c r="L175" s="223" t="s">
        <v>125</v>
      </c>
      <c r="M175" s="247" t="s">
        <v>407</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132" t="s">
        <v>434</v>
      </c>
      <c r="L176" s="223" t="s">
        <v>125</v>
      </c>
      <c r="M176" s="247" t="s">
        <v>407</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132" t="s">
        <v>434</v>
      </c>
      <c r="L177" s="246" t="s">
        <v>135</v>
      </c>
      <c r="M177" s="318" t="s">
        <v>135</v>
      </c>
      <c r="N177" s="229">
        <v>0</v>
      </c>
      <c r="O177" s="225"/>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132" t="s">
        <v>434</v>
      </c>
      <c r="L178" s="246" t="s">
        <v>407</v>
      </c>
      <c r="M178" s="247" t="s">
        <v>407</v>
      </c>
      <c r="N178" s="226">
        <v>0</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132" t="s">
        <v>434</v>
      </c>
      <c r="L179" s="246" t="s">
        <v>407</v>
      </c>
      <c r="M179" s="247" t="s">
        <v>407</v>
      </c>
      <c r="N179" s="226">
        <v>0</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132" t="s">
        <v>434</v>
      </c>
      <c r="L180" s="246" t="s">
        <v>135</v>
      </c>
      <c r="M180" s="247" t="s">
        <v>407</v>
      </c>
      <c r="N180" s="226">
        <v>0</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132" t="s">
        <v>434</v>
      </c>
      <c r="L181" s="246" t="s">
        <v>407</v>
      </c>
      <c r="M181" s="247" t="s">
        <v>407</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132" t="s">
        <v>434</v>
      </c>
      <c r="L182" s="246" t="s">
        <v>407</v>
      </c>
      <c r="M182" s="247" t="s">
        <v>407</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132" t="s">
        <v>434</v>
      </c>
      <c r="L183" s="246" t="s">
        <v>407</v>
      </c>
      <c r="M183" s="247" t="s">
        <v>407</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132" t="s">
        <v>434</v>
      </c>
      <c r="L184" s="246" t="s">
        <v>129</v>
      </c>
      <c r="M184" s="245" t="s">
        <v>129</v>
      </c>
      <c r="N184" s="226">
        <v>0.1</v>
      </c>
      <c r="O184" s="225"/>
    </row>
    <row r="185" spans="1:15" s="4" customFormat="1" ht="89.2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132" t="s">
        <v>129</v>
      </c>
      <c r="L186" s="244" t="s">
        <v>129</v>
      </c>
      <c r="M186" s="245"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132" t="s">
        <v>129</v>
      </c>
      <c r="L187" s="244" t="s">
        <v>129</v>
      </c>
      <c r="M187" s="245"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132" t="s">
        <v>129</v>
      </c>
      <c r="L188" s="244" t="s">
        <v>129</v>
      </c>
      <c r="M188" s="245" t="s">
        <v>129</v>
      </c>
      <c r="N188" s="661">
        <v>0.125</v>
      </c>
      <c r="O188" s="225"/>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132" t="s">
        <v>129</v>
      </c>
      <c r="L189" s="244" t="s">
        <v>129</v>
      </c>
      <c r="M189" s="245"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132" t="s">
        <v>129</v>
      </c>
      <c r="L190" s="244" t="s">
        <v>129</v>
      </c>
      <c r="M190" s="245"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132" t="s">
        <v>129</v>
      </c>
      <c r="L191" s="244" t="s">
        <v>129</v>
      </c>
      <c r="M191" s="245"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132" t="s">
        <v>129</v>
      </c>
      <c r="L192" s="244" t="s">
        <v>129</v>
      </c>
      <c r="M192" s="245"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132" t="s">
        <v>129</v>
      </c>
      <c r="L193" s="244" t="s">
        <v>129</v>
      </c>
      <c r="M193" s="245"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132" t="s">
        <v>126</v>
      </c>
      <c r="L194" s="244"/>
      <c r="M194" s="245" t="s">
        <v>126</v>
      </c>
      <c r="N194" s="226">
        <v>0</v>
      </c>
      <c r="O194" s="704" t="s">
        <v>4847</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132" t="s">
        <v>434</v>
      </c>
      <c r="L195" s="223" t="s">
        <v>125</v>
      </c>
      <c r="M195" s="247" t="s">
        <v>407</v>
      </c>
      <c r="N195" s="85">
        <v>0</v>
      </c>
      <c r="O195" s="225"/>
    </row>
    <row r="196" spans="1:15" s="4" customFormat="1" ht="102" x14ac:dyDescent="0.25">
      <c r="A196" s="82">
        <v>190</v>
      </c>
      <c r="B196" s="133" t="s">
        <v>601</v>
      </c>
      <c r="C196" s="133" t="s">
        <v>602</v>
      </c>
      <c r="D196" s="133" t="s">
        <v>603</v>
      </c>
      <c r="E196" s="122">
        <v>63</v>
      </c>
      <c r="F196" s="125" t="s">
        <v>608</v>
      </c>
      <c r="G196" s="140" t="s">
        <v>125</v>
      </c>
      <c r="H196" s="138" t="s">
        <v>125</v>
      </c>
      <c r="I196" s="133" t="s">
        <v>177</v>
      </c>
      <c r="J196" s="222" t="s">
        <v>125</v>
      </c>
      <c r="K196" s="132" t="s">
        <v>434</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245"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132" t="s">
        <v>126</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132" t="s">
        <v>126</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132" t="s">
        <v>126</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132" t="s">
        <v>126</v>
      </c>
      <c r="L201" s="223" t="s">
        <v>125</v>
      </c>
      <c r="M201" s="247" t="s">
        <v>126</v>
      </c>
      <c r="N201" s="226">
        <v>0</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132"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132"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132"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132"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132"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132"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132"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132"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132"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132"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8" t="s">
        <v>1314</v>
      </c>
      <c r="L212" s="223" t="s">
        <v>125</v>
      </c>
      <c r="M212" s="245" t="s">
        <v>1314</v>
      </c>
      <c r="N212" s="85">
        <v>0</v>
      </c>
      <c r="O212" s="225"/>
    </row>
    <row r="213" spans="1:15" s="4" customFormat="1" ht="63.75" x14ac:dyDescent="0.25">
      <c r="A213" s="82">
        <v>207</v>
      </c>
      <c r="B213" s="133" t="s">
        <v>601</v>
      </c>
      <c r="C213" s="133" t="s">
        <v>644</v>
      </c>
      <c r="D213" s="133" t="s">
        <v>644</v>
      </c>
      <c r="E213" s="122">
        <v>65</v>
      </c>
      <c r="F213" s="125" t="s">
        <v>645</v>
      </c>
      <c r="G213" s="140" t="s">
        <v>125</v>
      </c>
      <c r="H213" s="138" t="s">
        <v>125</v>
      </c>
      <c r="I213" s="133" t="s">
        <v>177</v>
      </c>
      <c r="J213" s="228">
        <v>54</v>
      </c>
      <c r="K213" s="132" t="s">
        <v>126</v>
      </c>
      <c r="L213" s="248" t="s">
        <v>407</v>
      </c>
      <c r="M213" s="249" t="s">
        <v>126</v>
      </c>
      <c r="N213" s="229">
        <v>0</v>
      </c>
      <c r="O213" s="225" t="s">
        <v>2506</v>
      </c>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132" t="s">
        <v>126</v>
      </c>
      <c r="L214" s="248" t="s">
        <v>129</v>
      </c>
      <c r="M214" s="249" t="s">
        <v>126</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132" t="s">
        <v>126</v>
      </c>
      <c r="L215" s="248" t="s">
        <v>126</v>
      </c>
      <c r="M215" s="249" t="s">
        <v>126</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132" t="s">
        <v>126</v>
      </c>
      <c r="L216" s="248" t="s">
        <v>126</v>
      </c>
      <c r="M216" s="249" t="s">
        <v>126</v>
      </c>
      <c r="N216" s="85">
        <v>0</v>
      </c>
      <c r="O216" s="225"/>
    </row>
    <row r="217" spans="1:15" s="4" customFormat="1" ht="38.25" x14ac:dyDescent="0.25">
      <c r="A217" s="82">
        <v>211</v>
      </c>
      <c r="B217" s="133" t="s">
        <v>601</v>
      </c>
      <c r="C217" s="133" t="s">
        <v>644</v>
      </c>
      <c r="D217" s="133" t="s">
        <v>644</v>
      </c>
      <c r="E217" s="122">
        <v>66</v>
      </c>
      <c r="F217" s="125" t="s">
        <v>655</v>
      </c>
      <c r="G217" s="140" t="s">
        <v>125</v>
      </c>
      <c r="H217" s="138" t="s">
        <v>125</v>
      </c>
      <c r="I217" s="133" t="s">
        <v>124</v>
      </c>
      <c r="J217" s="222" t="s">
        <v>125</v>
      </c>
      <c r="K217" s="132" t="s">
        <v>126</v>
      </c>
      <c r="L217" s="223" t="s">
        <v>125</v>
      </c>
      <c r="M217" s="24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132" t="s">
        <v>126</v>
      </c>
      <c r="L218" s="223" t="s">
        <v>125</v>
      </c>
      <c r="M218" s="24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132" t="s">
        <v>126</v>
      </c>
      <c r="L219" s="223" t="s">
        <v>125</v>
      </c>
      <c r="M219" s="24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132" t="s">
        <v>126</v>
      </c>
      <c r="L220" s="223" t="s">
        <v>125</v>
      </c>
      <c r="M220" s="24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132" t="s">
        <v>126</v>
      </c>
      <c r="L221" s="223" t="s">
        <v>125</v>
      </c>
      <c r="M221" s="24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8" t="s">
        <v>2745</v>
      </c>
      <c r="L222" s="443" t="s">
        <v>126</v>
      </c>
      <c r="M222" s="245" t="s">
        <v>407</v>
      </c>
      <c r="N222" s="85">
        <v>0</v>
      </c>
      <c r="O222" s="225"/>
    </row>
    <row r="223" spans="1:15" s="4" customFormat="1" ht="165.75" x14ac:dyDescent="0.25">
      <c r="A223" s="82">
        <v>217</v>
      </c>
      <c r="B223" s="133" t="s">
        <v>601</v>
      </c>
      <c r="C223" s="133" t="s">
        <v>602</v>
      </c>
      <c r="D223" s="133" t="s">
        <v>603</v>
      </c>
      <c r="E223" s="122">
        <v>67</v>
      </c>
      <c r="F223" s="125" t="s">
        <v>669</v>
      </c>
      <c r="G223" s="140">
        <v>43</v>
      </c>
      <c r="H223" s="152">
        <v>0.3</v>
      </c>
      <c r="I223" s="133" t="s">
        <v>124</v>
      </c>
      <c r="J223" s="222">
        <v>56</v>
      </c>
      <c r="K223" s="132" t="s">
        <v>126</v>
      </c>
      <c r="L223" s="244" t="s">
        <v>126</v>
      </c>
      <c r="M223" s="245" t="s">
        <v>126</v>
      </c>
      <c r="N223" s="226">
        <v>0</v>
      </c>
      <c r="O223" s="225" t="s">
        <v>4848</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132" t="s">
        <v>126</v>
      </c>
      <c r="L224" s="244" t="s">
        <v>129</v>
      </c>
      <c r="M224" s="245" t="s">
        <v>129</v>
      </c>
      <c r="N224" s="226">
        <v>0.1</v>
      </c>
      <c r="O224" s="225" t="s">
        <v>4849</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132" t="s">
        <v>126</v>
      </c>
      <c r="L225" s="223" t="s">
        <v>125</v>
      </c>
      <c r="M225" s="245"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132" t="s">
        <v>126</v>
      </c>
      <c r="L226" s="223" t="s">
        <v>125</v>
      </c>
      <c r="M226" s="245"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132" t="s">
        <v>126</v>
      </c>
      <c r="L227" s="223" t="s">
        <v>125</v>
      </c>
      <c r="M227" s="245"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132" t="s">
        <v>126</v>
      </c>
      <c r="L228" s="223" t="s">
        <v>125</v>
      </c>
      <c r="M228" s="245" t="s">
        <v>129</v>
      </c>
      <c r="N228" s="85">
        <v>0</v>
      </c>
      <c r="O228" s="225"/>
    </row>
    <row r="229" spans="1:15" s="4" customFormat="1" ht="63.75" x14ac:dyDescent="0.25">
      <c r="A229" s="82">
        <v>223</v>
      </c>
      <c r="B229" s="133" t="s">
        <v>601</v>
      </c>
      <c r="C229" s="133" t="s">
        <v>644</v>
      </c>
      <c r="D229" s="133" t="s">
        <v>644</v>
      </c>
      <c r="E229" s="122">
        <v>70</v>
      </c>
      <c r="F229" s="125" t="s">
        <v>680</v>
      </c>
      <c r="G229" s="140" t="s">
        <v>125</v>
      </c>
      <c r="H229" s="138" t="s">
        <v>125</v>
      </c>
      <c r="I229" s="133" t="s">
        <v>321</v>
      </c>
      <c r="J229" s="222">
        <v>58</v>
      </c>
      <c r="K229" s="48">
        <v>4</v>
      </c>
      <c r="L229" s="261">
        <v>0</v>
      </c>
      <c r="M229" s="442">
        <v>0</v>
      </c>
      <c r="N229" s="85">
        <v>0</v>
      </c>
      <c r="O229" s="225"/>
    </row>
    <row r="230" spans="1:15" s="4" customFormat="1" ht="63.75" x14ac:dyDescent="0.25">
      <c r="A230" s="82">
        <v>224</v>
      </c>
      <c r="B230" s="133" t="s">
        <v>601</v>
      </c>
      <c r="C230" s="133" t="s">
        <v>644</v>
      </c>
      <c r="D230" s="133" t="s">
        <v>644</v>
      </c>
      <c r="E230" s="122">
        <v>71</v>
      </c>
      <c r="F230" s="125" t="s">
        <v>681</v>
      </c>
      <c r="G230" s="140" t="s">
        <v>125</v>
      </c>
      <c r="H230" s="138" t="s">
        <v>125</v>
      </c>
      <c r="I230" s="133" t="s">
        <v>321</v>
      </c>
      <c r="J230" s="222">
        <v>59</v>
      </c>
      <c r="K230" s="48">
        <v>0</v>
      </c>
      <c r="L230" s="235">
        <v>0</v>
      </c>
      <c r="M230" s="263">
        <v>0</v>
      </c>
      <c r="N230" s="85">
        <v>0</v>
      </c>
      <c r="O230" s="225"/>
    </row>
    <row r="231" spans="1:15" s="4" customFormat="1" ht="51" x14ac:dyDescent="0.25">
      <c r="A231" s="82">
        <v>225</v>
      </c>
      <c r="B231" s="133" t="s">
        <v>601</v>
      </c>
      <c r="C231" s="133" t="s">
        <v>682</v>
      </c>
      <c r="D231" s="133" t="s">
        <v>682</v>
      </c>
      <c r="E231" s="122">
        <v>72</v>
      </c>
      <c r="F231" s="125" t="s">
        <v>683</v>
      </c>
      <c r="G231" s="140" t="s">
        <v>125</v>
      </c>
      <c r="H231" s="138" t="s">
        <v>125</v>
      </c>
      <c r="I231" s="133" t="s">
        <v>124</v>
      </c>
      <c r="J231" s="141">
        <v>60</v>
      </c>
      <c r="K231" s="132" t="s">
        <v>126</v>
      </c>
      <c r="L231" s="222" t="s">
        <v>135</v>
      </c>
      <c r="M231" s="245"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132" t="s">
        <v>126</v>
      </c>
      <c r="L232" s="244" t="s">
        <v>129</v>
      </c>
      <c r="M232" s="245"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132" t="s">
        <v>126</v>
      </c>
      <c r="L233" s="244" t="s">
        <v>129</v>
      </c>
      <c r="M233" s="245" t="s">
        <v>129</v>
      </c>
      <c r="N233" s="85">
        <v>0</v>
      </c>
      <c r="O233" s="225"/>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132" t="s">
        <v>126</v>
      </c>
      <c r="L234" s="244" t="s">
        <v>129</v>
      </c>
      <c r="M234" s="245" t="s">
        <v>129</v>
      </c>
      <c r="N234" s="85">
        <v>0</v>
      </c>
      <c r="O234" s="225"/>
    </row>
    <row r="235" spans="1:15" s="4" customFormat="1" ht="51"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245"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132" t="s">
        <v>129</v>
      </c>
      <c r="L236" s="244"/>
      <c r="M236" s="260"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132" t="s">
        <v>126</v>
      </c>
      <c r="L237" s="244"/>
      <c r="M237" s="260" t="s">
        <v>126</v>
      </c>
      <c r="N237" s="85">
        <v>0</v>
      </c>
      <c r="O237" s="225"/>
    </row>
    <row r="238" spans="1:15" s="4" customFormat="1" ht="51" x14ac:dyDescent="0.25">
      <c r="A238" s="82">
        <v>232</v>
      </c>
      <c r="B238" s="133" t="s">
        <v>601</v>
      </c>
      <c r="C238" s="133" t="s">
        <v>692</v>
      </c>
      <c r="D238" s="133" t="s">
        <v>692</v>
      </c>
      <c r="E238" s="122">
        <v>74</v>
      </c>
      <c r="F238" s="125" t="s">
        <v>698</v>
      </c>
      <c r="G238" s="140" t="s">
        <v>125</v>
      </c>
      <c r="H238" s="138" t="s">
        <v>125</v>
      </c>
      <c r="I238" s="133" t="s">
        <v>124</v>
      </c>
      <c r="J238" s="222">
        <v>62</v>
      </c>
      <c r="K238" s="132" t="s">
        <v>126</v>
      </c>
      <c r="L238" s="244"/>
      <c r="M238" s="260" t="s">
        <v>129</v>
      </c>
      <c r="N238" s="85">
        <v>0</v>
      </c>
      <c r="O238" s="225"/>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132"/>
      <c r="L239" s="223"/>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132"/>
      <c r="L240" s="223"/>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132"/>
      <c r="L241" s="223"/>
      <c r="M241" s="245" t="s">
        <v>129</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132"/>
      <c r="L242" s="223"/>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c r="M243" s="245" t="s">
        <v>126</v>
      </c>
      <c r="N243" s="85">
        <v>0</v>
      </c>
      <c r="O243" s="225"/>
    </row>
    <row r="244" spans="1:15" s="4" customFormat="1" ht="102" x14ac:dyDescent="0.25">
      <c r="A244" s="82">
        <v>238</v>
      </c>
      <c r="B244" s="133" t="s">
        <v>601</v>
      </c>
      <c r="C244" s="133" t="s">
        <v>664</v>
      </c>
      <c r="D244" s="133" t="s">
        <v>295</v>
      </c>
      <c r="E244" s="122">
        <v>75</v>
      </c>
      <c r="F244" s="125" t="s">
        <v>710</v>
      </c>
      <c r="G244" s="140" t="s">
        <v>125</v>
      </c>
      <c r="H244" s="138" t="s">
        <v>125</v>
      </c>
      <c r="I244" s="133" t="s">
        <v>124</v>
      </c>
      <c r="J244" s="222" t="s">
        <v>125</v>
      </c>
      <c r="K244" s="132" t="s">
        <v>126</v>
      </c>
      <c r="L244" s="223"/>
      <c r="M244" s="245" t="s">
        <v>126</v>
      </c>
      <c r="N244" s="85">
        <v>0</v>
      </c>
      <c r="O244" s="225" t="s">
        <v>4850</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132" t="s">
        <v>126</v>
      </c>
      <c r="L245" s="223" t="s">
        <v>125</v>
      </c>
      <c r="M245" s="245" t="s">
        <v>407</v>
      </c>
      <c r="N245" s="226">
        <v>0</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132" t="s">
        <v>126</v>
      </c>
      <c r="L246" s="223" t="s">
        <v>125</v>
      </c>
      <c r="M246" s="245" t="s">
        <v>407</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132" t="s">
        <v>126</v>
      </c>
      <c r="L247" s="223" t="s">
        <v>125</v>
      </c>
      <c r="M247" s="245" t="s">
        <v>407</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132" t="s">
        <v>126</v>
      </c>
      <c r="L248" s="223" t="s">
        <v>125</v>
      </c>
      <c r="M248" s="245" t="s">
        <v>407</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132" t="s">
        <v>126</v>
      </c>
      <c r="L249" s="223" t="s">
        <v>125</v>
      </c>
      <c r="M249" s="245" t="s">
        <v>407</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132" t="s">
        <v>126</v>
      </c>
      <c r="L250" s="244" t="s">
        <v>126</v>
      </c>
      <c r="M250" s="245" t="s">
        <v>407</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132" t="s">
        <v>126</v>
      </c>
      <c r="L251" s="244" t="s">
        <v>407</v>
      </c>
      <c r="M251" s="245"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132" t="s">
        <v>126</v>
      </c>
      <c r="L252" s="244" t="s">
        <v>407</v>
      </c>
      <c r="M252" s="245"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132" t="s">
        <v>126</v>
      </c>
      <c r="L253" s="244" t="s">
        <v>407</v>
      </c>
      <c r="M253" s="245"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132" t="s">
        <v>126</v>
      </c>
      <c r="L254" s="244" t="s">
        <v>407</v>
      </c>
      <c r="M254" s="245" t="s">
        <v>407</v>
      </c>
      <c r="N254" s="85">
        <v>0</v>
      </c>
      <c r="O254" s="225"/>
    </row>
    <row r="255" spans="1:15" s="4" customFormat="1" ht="63.75" customHeight="1" x14ac:dyDescent="0.25">
      <c r="A255" s="82">
        <v>249</v>
      </c>
      <c r="B255" s="133" t="s">
        <v>601</v>
      </c>
      <c r="C255" s="133" t="s">
        <v>664</v>
      </c>
      <c r="D255" s="133" t="s">
        <v>712</v>
      </c>
      <c r="E255" s="122">
        <v>78</v>
      </c>
      <c r="F255" s="125" t="s">
        <v>734</v>
      </c>
      <c r="G255" s="140">
        <v>48</v>
      </c>
      <c r="H255" s="152">
        <v>0.1</v>
      </c>
      <c r="I255" s="133" t="s">
        <v>177</v>
      </c>
      <c r="J255" s="141">
        <v>64</v>
      </c>
      <c r="K255" s="132" t="s">
        <v>126</v>
      </c>
      <c r="L255" s="244" t="s">
        <v>407</v>
      </c>
      <c r="M255" s="245" t="s">
        <v>407</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132" t="s">
        <v>126</v>
      </c>
      <c r="L256" s="244" t="s">
        <v>129</v>
      </c>
      <c r="M256" s="245" t="s">
        <v>129</v>
      </c>
      <c r="N256" s="226">
        <v>0.1</v>
      </c>
      <c r="O256" s="225"/>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132" t="s">
        <v>126</v>
      </c>
      <c r="L257" s="244" t="s">
        <v>129</v>
      </c>
      <c r="M257" s="260"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74">
        <v>0</v>
      </c>
      <c r="L258" s="705">
        <v>0.2</v>
      </c>
      <c r="M258" s="266">
        <v>0.2</v>
      </c>
      <c r="N258" s="256">
        <v>0.2</v>
      </c>
      <c r="O258" s="225" t="s">
        <v>964</v>
      </c>
    </row>
    <row r="259" spans="1:15" s="4" customFormat="1" ht="63.75" customHeight="1" x14ac:dyDescent="0.25">
      <c r="A259" s="757">
        <v>253</v>
      </c>
      <c r="B259" s="357" t="s">
        <v>735</v>
      </c>
      <c r="C259" s="357" t="s">
        <v>736</v>
      </c>
      <c r="D259" s="357" t="s">
        <v>736</v>
      </c>
      <c r="E259" s="758">
        <v>81</v>
      </c>
      <c r="F259" s="759" t="s">
        <v>745</v>
      </c>
      <c r="G259" s="358" t="s">
        <v>125</v>
      </c>
      <c r="H259" s="760" t="s">
        <v>125</v>
      </c>
      <c r="I259" s="357" t="s">
        <v>321</v>
      </c>
      <c r="J259" s="761">
        <v>67</v>
      </c>
      <c r="K259" s="66"/>
      <c r="L259" s="762">
        <v>4504</v>
      </c>
      <c r="M259" s="763">
        <v>4504</v>
      </c>
      <c r="N259" s="764">
        <v>0</v>
      </c>
      <c r="O259" s="590"/>
    </row>
    <row r="260" spans="1:15" s="4" customFormat="1" ht="63.75" customHeight="1" x14ac:dyDescent="0.25">
      <c r="A260" s="765">
        <v>254</v>
      </c>
      <c r="B260" s="132" t="s">
        <v>735</v>
      </c>
      <c r="C260" s="132" t="s">
        <v>736</v>
      </c>
      <c r="D260" s="132" t="s">
        <v>736</v>
      </c>
      <c r="E260" s="5">
        <v>82</v>
      </c>
      <c r="F260" s="766" t="s">
        <v>747</v>
      </c>
      <c r="G260" s="132" t="s">
        <v>125</v>
      </c>
      <c r="H260" s="132" t="s">
        <v>125</v>
      </c>
      <c r="I260" s="132" t="s">
        <v>321</v>
      </c>
      <c r="J260" s="393">
        <v>68</v>
      </c>
      <c r="K260" s="48">
        <v>6584</v>
      </c>
      <c r="L260" s="273">
        <v>6584</v>
      </c>
      <c r="M260" s="553">
        <v>6584</v>
      </c>
      <c r="N260" s="31">
        <v>0</v>
      </c>
      <c r="O260" s="538"/>
    </row>
    <row r="261" spans="1:15" s="4" customFormat="1" ht="63.75" customHeight="1" x14ac:dyDescent="0.25">
      <c r="A261" s="765">
        <v>255</v>
      </c>
      <c r="B261" s="132" t="s">
        <v>735</v>
      </c>
      <c r="C261" s="132" t="s">
        <v>748</v>
      </c>
      <c r="D261" s="132" t="s">
        <v>748</v>
      </c>
      <c r="E261" s="5">
        <v>83</v>
      </c>
      <c r="F261" s="766" t="s">
        <v>749</v>
      </c>
      <c r="G261" s="132" t="s">
        <v>125</v>
      </c>
      <c r="H261" s="132" t="s">
        <v>125</v>
      </c>
      <c r="I261" s="132" t="s">
        <v>135</v>
      </c>
      <c r="J261" s="393">
        <v>69</v>
      </c>
      <c r="K261" s="59" t="s">
        <v>135</v>
      </c>
      <c r="L261" s="399" t="s">
        <v>135</v>
      </c>
      <c r="M261" s="386" t="s">
        <v>135</v>
      </c>
      <c r="N261" s="31">
        <v>0</v>
      </c>
      <c r="O261" s="538"/>
    </row>
    <row r="262" spans="1:15" s="4" customFormat="1" ht="63.75" customHeight="1" x14ac:dyDescent="0.25">
      <c r="A262" s="765">
        <v>256</v>
      </c>
      <c r="B262" s="132" t="s">
        <v>735</v>
      </c>
      <c r="C262" s="132" t="s">
        <v>748</v>
      </c>
      <c r="D262" s="132" t="s">
        <v>748</v>
      </c>
      <c r="E262" s="5" t="s">
        <v>750</v>
      </c>
      <c r="F262" s="766" t="s">
        <v>751</v>
      </c>
      <c r="G262" s="1616">
        <v>52</v>
      </c>
      <c r="H262" s="1617">
        <v>0.3</v>
      </c>
      <c r="I262" s="132" t="s">
        <v>124</v>
      </c>
      <c r="J262" s="552" t="s">
        <v>752</v>
      </c>
      <c r="K262" s="132" t="s">
        <v>126</v>
      </c>
      <c r="L262" s="399" t="s">
        <v>126</v>
      </c>
      <c r="M262" s="386" t="s">
        <v>126</v>
      </c>
      <c r="N262" s="1615">
        <v>0</v>
      </c>
      <c r="O262" s="538"/>
    </row>
    <row r="263" spans="1:15" s="4" customFormat="1" ht="63.75" customHeight="1" x14ac:dyDescent="0.25">
      <c r="A263" s="765">
        <v>257</v>
      </c>
      <c r="B263" s="132" t="s">
        <v>735</v>
      </c>
      <c r="C263" s="132" t="s">
        <v>748</v>
      </c>
      <c r="D263" s="132" t="s">
        <v>748</v>
      </c>
      <c r="E263" s="5" t="s">
        <v>754</v>
      </c>
      <c r="F263" s="766" t="s">
        <v>755</v>
      </c>
      <c r="G263" s="1616"/>
      <c r="H263" s="1616"/>
      <c r="I263" s="132" t="s">
        <v>124</v>
      </c>
      <c r="J263" s="552" t="s">
        <v>676</v>
      </c>
      <c r="K263" s="132" t="s">
        <v>126</v>
      </c>
      <c r="L263" s="399" t="s">
        <v>126</v>
      </c>
      <c r="M263" s="386" t="s">
        <v>126</v>
      </c>
      <c r="N263" s="1615"/>
      <c r="O263" s="538"/>
    </row>
    <row r="264" spans="1:15" s="4" customFormat="1" ht="63.75" customHeight="1" x14ac:dyDescent="0.25">
      <c r="A264" s="765">
        <v>258</v>
      </c>
      <c r="B264" s="132" t="s">
        <v>735</v>
      </c>
      <c r="C264" s="132" t="s">
        <v>756</v>
      </c>
      <c r="D264" s="132" t="s">
        <v>756</v>
      </c>
      <c r="E264" s="5">
        <v>84</v>
      </c>
      <c r="F264" s="766" t="s">
        <v>757</v>
      </c>
      <c r="G264" s="1616">
        <v>53</v>
      </c>
      <c r="H264" s="1617">
        <v>0.3</v>
      </c>
      <c r="I264" s="132" t="s">
        <v>124</v>
      </c>
      <c r="J264" s="393">
        <v>70</v>
      </c>
      <c r="K264" s="132" t="s">
        <v>126</v>
      </c>
      <c r="L264" s="399" t="s">
        <v>129</v>
      </c>
      <c r="M264" s="386" t="s">
        <v>129</v>
      </c>
      <c r="N264" s="1615">
        <v>0.3</v>
      </c>
      <c r="O264" s="538"/>
    </row>
    <row r="265" spans="1:15" s="4" customFormat="1" ht="63.75" customHeight="1" x14ac:dyDescent="0.25">
      <c r="A265" s="765">
        <v>259</v>
      </c>
      <c r="B265" s="132" t="s">
        <v>735</v>
      </c>
      <c r="C265" s="132" t="s">
        <v>756</v>
      </c>
      <c r="D265" s="132" t="s">
        <v>756</v>
      </c>
      <c r="E265" s="5">
        <v>85</v>
      </c>
      <c r="F265" s="766" t="s">
        <v>758</v>
      </c>
      <c r="G265" s="1616"/>
      <c r="H265" s="1616"/>
      <c r="I265" s="132" t="s">
        <v>124</v>
      </c>
      <c r="J265" s="393">
        <v>71</v>
      </c>
      <c r="K265" s="132" t="s">
        <v>126</v>
      </c>
      <c r="L265" s="399" t="s">
        <v>129</v>
      </c>
      <c r="M265" s="386" t="s">
        <v>126</v>
      </c>
      <c r="N265" s="1615"/>
      <c r="O265" s="538" t="s">
        <v>4851</v>
      </c>
    </row>
    <row r="274" spans="14:14" x14ac:dyDescent="0.25">
      <c r="N274"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9">
    <dataValidation allowBlank="1" showInputMessage="1" showErrorMessage="1" sqref="K60:K61 K258" xr:uid="{CBDA081F-0206-471D-893F-B4890042CBAA}"/>
    <dataValidation type="list" allowBlank="1" showInputMessage="1" showErrorMessage="1" sqref="N258" xr:uid="{116A7780-2446-4C83-A47D-33DB90E63235}">
      <formula1>"0%,20%"</formula1>
    </dataValidation>
    <dataValidation type="list" allowBlank="1" showInputMessage="1" showErrorMessage="1" sqref="N131" xr:uid="{A6571258-F5DD-4F8D-8814-55B558A99613}">
      <formula1>"0%,30%"</formula1>
    </dataValidation>
    <dataValidation type="list" allowBlank="1" showInputMessage="1" showErrorMessage="1" sqref="N100" xr:uid="{25CDDC2A-A3A9-4E49-B5F1-7575A0B73E08}">
      <formula1>"0%,20%,39%,50%"</formula1>
    </dataValidation>
    <dataValidation type="whole" allowBlank="1" showInputMessage="1" showErrorMessage="1" sqref="I130 L231 L185:M185 L235:M235 M197 L261:M261 K114:M114 K145 K20 K67:K68 K259:K260 K80:K81 K74:K78 K132 K229:K230 K43 K130:M130" xr:uid="{12EE522B-6FA1-4014-AE30-1A140D4CEDE9}">
      <formula1>0</formula1>
      <formula2>10000000</formula2>
    </dataValidation>
    <dataValidation type="list" allowBlank="1" showInputMessage="1" showErrorMessage="1" sqref="K140:K143 L114:M114 L94:M97 K223 K198:K211 K147:K149 K162:K166 K94:K96 K98:K101 K151:K160 K168:K184 K45:K56 K103:K112 K114:K115 K135:K138 M115 M140 M143" xr:uid="{A662EA47-C030-4A0F-BA49-35A4C20E10C3}">
      <formula1>"SI,NO,NO APLICA"</formula1>
    </dataValidation>
    <dataValidation type="list" allowBlank="1" showInputMessage="1" showErrorMessage="1" sqref="I129 M7:M9 L45:M55 K167:M167 K150:M150 L236:L238 K69:M69 K144:M144 M184 K87:M92 K35:K37 K57:M57 M18:M19 L163:M163 L65:M65 K129:M129 K21:M21 K262:M265 K186:M194 L223:L224 L256:M257 M23:M24 M236:M244 M223:M225 M231 K161:M161 K244:K257 K63 K18:K19 K59 K71 K73 K11:K16 K7:K9 K23:K33 K236:K242 K39:K41 K231:K234 K213:K221 K97 K224:K228 K65:K66 M11:M16" xr:uid="{DB8D7A51-44E9-4431-8412-0FEC10B18491}">
      <formula1>"SI,NO"</formula1>
    </dataValidation>
    <dataValidation type="list" allowBlank="1" showInputMessage="1" showErrorMessage="1" sqref="L98:M98 L103:M113 L101 L135:L139 M100:M101 M134:M139" xr:uid="{B61625FF-4E33-4AF3-A16F-642B71052C18}">
      <formula1>"SI,NO,NO APLICA,VACIO"</formula1>
    </dataValidation>
    <dataValidation type="list" allowBlank="1" showInputMessage="1" showErrorMessage="1" sqref="L36:L37 L39:M41 L63:M63 L232:M234 L250:L255 M121:M128 M178:M183 M59 M73 M66 L166 L99:M99 L147:M149 M195:M196 M25:M33 M198:M211 L181:L184 M71 M35:M37 L213:L216 L152:L155 L178:L179 M213:M221 M151:M156 L157:M160 L169 M168:M176 M245:M255 M226:M228 M164:M166 M162" xr:uid="{FF60B6EE-6DB8-4617-A650-398AC8B317D6}">
      <formula1>"SI,NO,VACIO"</formula1>
    </dataValidation>
  </dataValidations>
  <hyperlinks>
    <hyperlink ref="O35" r:id="rId1" display="https://secretariageneral.gov.co/sites/default/files/instrumentos_gestion_informacion/pgd_v5_2021-2021.pdf" xr:uid="{0CB7E8FF-FAF6-44AD-A28B-187E2933B340}"/>
  </hyperlinks>
  <pageMargins left="0.70866141732283472" right="0.70866141732283472" top="0.74803149606299213" bottom="0.74803149606299213" header="0.31496062992125984" footer="0.31496062992125984"/>
  <pageSetup scale="35" orientation="landscape" horizontalDpi="4294967293" verticalDpi="4294967293" r:id="rId2"/>
  <drawing r:id="rId3"/>
  <legacyDrawing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dimension ref="A1:V92"/>
  <sheetViews>
    <sheetView showGridLines="0" topLeftCell="L1" zoomScaleNormal="100"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0.92999999999999994</v>
      </c>
      <c r="E2" s="1446" t="s">
        <v>775</v>
      </c>
      <c r="F2" s="1443" t="s">
        <v>121</v>
      </c>
      <c r="G2" s="1503">
        <v>0.3</v>
      </c>
      <c r="H2" s="1506">
        <f>+M6</f>
        <v>1</v>
      </c>
      <c r="I2" s="1499">
        <f>+O6</f>
        <v>1</v>
      </c>
      <c r="J2" s="1499">
        <f>+I2/H2</f>
        <v>1</v>
      </c>
      <c r="K2" s="25" t="s">
        <v>776</v>
      </c>
      <c r="L2" s="25" t="s">
        <v>777</v>
      </c>
      <c r="M2" s="159">
        <v>0.4</v>
      </c>
      <c r="N2" s="160">
        <f>+M2*G2*C2</f>
        <v>3.5999999999999997E-2</v>
      </c>
      <c r="O2" s="161">
        <f>+'1047 SSALUD Ver.'!N7</f>
        <v>0.4</v>
      </c>
      <c r="Q2" s="301" t="s">
        <v>778</v>
      </c>
      <c r="R2" s="119" t="s">
        <v>1130</v>
      </c>
      <c r="S2" s="119" t="s">
        <v>1389</v>
      </c>
      <c r="T2" s="119" t="s">
        <v>1130</v>
      </c>
      <c r="U2" s="119" t="s">
        <v>783</v>
      </c>
      <c r="V2" s="302" t="s">
        <v>782</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+'1047 SSALUD Ver.'!N11</f>
        <v>0.4</v>
      </c>
      <c r="Q3" s="301" t="s">
        <v>786</v>
      </c>
      <c r="R3" s="119" t="s">
        <v>4852</v>
      </c>
      <c r="S3" s="119" t="s">
        <v>4853</v>
      </c>
      <c r="T3" s="119" t="s">
        <v>4854</v>
      </c>
      <c r="U3" s="119" t="s">
        <v>4855</v>
      </c>
      <c r="V3" s="302" t="s">
        <v>4856</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+'1047 SSALUD Ver.'!N17</f>
        <v>0.05</v>
      </c>
      <c r="Q4" s="301" t="s">
        <v>791</v>
      </c>
      <c r="R4" s="119" t="s">
        <v>1828</v>
      </c>
      <c r="S4" s="119" t="s">
        <v>3240</v>
      </c>
      <c r="T4" s="119" t="s">
        <v>793</v>
      </c>
      <c r="U4" s="119" t="s">
        <v>2993</v>
      </c>
      <c r="V4" s="302" t="s">
        <v>1135</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+'1047 SSALUD Ver.'!N20</f>
        <v>0.15</v>
      </c>
      <c r="Q5" s="301" t="s">
        <v>799</v>
      </c>
      <c r="R5" s="118">
        <v>0.29964285714285716</v>
      </c>
      <c r="S5" s="118">
        <v>0.32535714285714284</v>
      </c>
      <c r="T5" s="118">
        <v>0.46285714285714291</v>
      </c>
      <c r="U5" s="118">
        <v>0.48977906976744184</v>
      </c>
      <c r="V5" s="301">
        <f>+D91</f>
        <v>0.62668737209302328</v>
      </c>
    </row>
    <row r="6" spans="1:22" ht="30" customHeight="1" thickBot="1" x14ac:dyDescent="0.3">
      <c r="A6" s="1426"/>
      <c r="B6" s="1429"/>
      <c r="C6" s="1461"/>
      <c r="D6" s="1458"/>
      <c r="E6" s="1448"/>
      <c r="F6" s="1445"/>
      <c r="G6" s="1505"/>
      <c r="H6" s="1508"/>
      <c r="I6" s="1501"/>
      <c r="J6" s="1502"/>
      <c r="K6" s="97" t="s">
        <v>800</v>
      </c>
      <c r="L6" s="98">
        <f>+O6/M6</f>
        <v>1</v>
      </c>
      <c r="M6" s="99">
        <f>SUM(M2:M5)</f>
        <v>1</v>
      </c>
      <c r="N6" s="100">
        <f>SUM(N2:N5)</f>
        <v>0.09</v>
      </c>
      <c r="O6" s="73">
        <f>+O2+O3+O4+O5</f>
        <v>1</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+'1047 SSALUD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+'1047 SSALUD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+'1047 SSALUD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+'1047 SSALUD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0.8</v>
      </c>
      <c r="J12" s="1499">
        <f>+I12/H12</f>
        <v>0.8</v>
      </c>
      <c r="K12" s="25" t="s">
        <v>813</v>
      </c>
      <c r="L12" s="25" t="s">
        <v>804</v>
      </c>
      <c r="M12" s="159">
        <v>0.1</v>
      </c>
      <c r="N12" s="160">
        <f>+M12*G$12*C$2</f>
        <v>1.0499999999999999E-2</v>
      </c>
      <c r="O12" s="161">
        <f>+'1047 SSALUD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+'1047 SSALUD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+'1047 SSALUD Ver.'!N61</f>
        <v>0.3</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+'1047 SSALUD Ver.'!N63</f>
        <v>0.3</v>
      </c>
    </row>
    <row r="16" spans="1:22" ht="30" customHeight="1" thickBot="1" x14ac:dyDescent="0.3">
      <c r="A16" s="1427"/>
      <c r="B16" s="1430"/>
      <c r="C16" s="1462"/>
      <c r="D16" s="1464"/>
      <c r="E16" s="1448"/>
      <c r="F16" s="1445"/>
      <c r="G16" s="1505"/>
      <c r="H16" s="1508"/>
      <c r="I16" s="1501"/>
      <c r="J16" s="1502"/>
      <c r="K16" s="97" t="s">
        <v>800</v>
      </c>
      <c r="L16" s="98">
        <f>+O16/M16</f>
        <v>0.8</v>
      </c>
      <c r="M16" s="99">
        <f>SUM(M12:M15)</f>
        <v>1</v>
      </c>
      <c r="N16" s="100">
        <f>SUM(N12:N15)</f>
        <v>0.105</v>
      </c>
      <c r="O16" s="73">
        <f>+O12+O13+O14+O15</f>
        <v>0.8</v>
      </c>
    </row>
    <row r="17" spans="1:15" ht="15" customHeight="1" x14ac:dyDescent="0.25">
      <c r="A17" s="1449">
        <v>2</v>
      </c>
      <c r="B17" s="1451" t="s">
        <v>820</v>
      </c>
      <c r="C17" s="1454">
        <v>0.55000000000000004</v>
      </c>
      <c r="D17" s="1457">
        <f>+(G17*J17)+(G21*J21)+(G27*J27)+(G31*J31)+(G38*J38)+(G46*J46)+(G54*J54)</f>
        <v>0.55020613107822414</v>
      </c>
      <c r="E17" s="1440" t="s">
        <v>821</v>
      </c>
      <c r="F17" s="1443" t="s">
        <v>294</v>
      </c>
      <c r="G17" s="1503">
        <v>0.15</v>
      </c>
      <c r="H17" s="1506">
        <f>+M20</f>
        <v>1</v>
      </c>
      <c r="I17" s="1509">
        <f>+O20</f>
        <v>0.38720930232558137</v>
      </c>
      <c r="J17" s="1512">
        <f>+I17/H17</f>
        <v>0.38720930232558137</v>
      </c>
      <c r="K17" s="25" t="s">
        <v>822</v>
      </c>
      <c r="L17" s="25" t="s">
        <v>804</v>
      </c>
      <c r="M17" s="167">
        <v>0.1</v>
      </c>
      <c r="N17" s="168">
        <f>+M17*G$17*C$17</f>
        <v>8.2500000000000004E-3</v>
      </c>
      <c r="O17" s="169">
        <f>+'1047 SSALUD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+'1047 SSALUD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+'1047 SSALUD Ver.'!N68</f>
        <v>0.23720930232558138</v>
      </c>
    </row>
    <row r="20" spans="1:15" ht="26.25" customHeight="1" thickBot="1" x14ac:dyDescent="0.3">
      <c r="A20" s="1441"/>
      <c r="B20" s="1452"/>
      <c r="C20" s="1455"/>
      <c r="D20" s="1458"/>
      <c r="E20" s="1442"/>
      <c r="F20" s="1445"/>
      <c r="G20" s="1505"/>
      <c r="H20" s="1508"/>
      <c r="I20" s="1511"/>
      <c r="J20" s="1514"/>
      <c r="K20" s="97" t="s">
        <v>800</v>
      </c>
      <c r="L20" s="98">
        <f>+O20/M20</f>
        <v>0.38720930232558137</v>
      </c>
      <c r="M20" s="99">
        <f>SUM(M17:M19)</f>
        <v>1</v>
      </c>
      <c r="N20" s="100">
        <f>SUM(N17:N19)</f>
        <v>8.2500000000000004E-2</v>
      </c>
      <c r="O20" s="174">
        <f>+O17+O18+O19</f>
        <v>0.38720930232558137</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+'1047 SSALUD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+'1047 SSALUD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+'1047 SSALUD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+'1047 SSALUD Ver.'!N100</f>
        <v>0.2</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f>+'1047 SSALUD Ver.'!N102</f>
        <v>0.3</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0.56744186046511635</v>
      </c>
      <c r="J27" s="1499">
        <f>+I27/H27</f>
        <v>0.56744186046511635</v>
      </c>
      <c r="K27" s="28" t="s">
        <v>840</v>
      </c>
      <c r="L27" s="28" t="s">
        <v>841</v>
      </c>
      <c r="M27" s="179">
        <v>0.1</v>
      </c>
      <c r="N27" s="180">
        <f>+M27*G$27*C$17</f>
        <v>1.1000000000000003E-2</v>
      </c>
      <c r="O27" s="177">
        <f>+'1047 SSALUD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+'1047 SSALUD Ver.'!N130</f>
        <v>0.16744186046511628</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+'1047 SSALUD Ver.'!N131</f>
        <v>0.3</v>
      </c>
    </row>
    <row r="30" spans="1:15" ht="26.25" customHeight="1" thickBot="1" x14ac:dyDescent="0.3">
      <c r="A30" s="1441"/>
      <c r="B30" s="1452"/>
      <c r="C30" s="1455"/>
      <c r="D30" s="1458"/>
      <c r="E30" s="1442"/>
      <c r="F30" s="1445"/>
      <c r="G30" s="1505"/>
      <c r="H30" s="1508"/>
      <c r="I30" s="1501"/>
      <c r="J30" s="1502"/>
      <c r="K30" s="97" t="s">
        <v>800</v>
      </c>
      <c r="L30" s="98">
        <f>+O30/M30</f>
        <v>0.56744186046511635</v>
      </c>
      <c r="M30" s="99">
        <f>SUM(M27:M29)</f>
        <v>1</v>
      </c>
      <c r="N30" s="100">
        <f>SUM(N27:N29)</f>
        <v>0.11000000000000001</v>
      </c>
      <c r="O30" s="174">
        <f>+O27+O28+O29</f>
        <v>0.56744186046511635</v>
      </c>
    </row>
    <row r="31" spans="1:15" ht="15" customHeight="1" x14ac:dyDescent="0.25">
      <c r="A31" s="1441"/>
      <c r="B31" s="1452"/>
      <c r="C31" s="1455"/>
      <c r="D31" s="1458"/>
      <c r="E31" s="1440" t="s">
        <v>846</v>
      </c>
      <c r="F31" s="1443" t="s">
        <v>847</v>
      </c>
      <c r="G31" s="1503">
        <v>0.1</v>
      </c>
      <c r="H31" s="1506">
        <f>SUM(M31:M33)</f>
        <v>0.45</v>
      </c>
      <c r="I31" s="1499">
        <f>SUM(O31+O32+O33)</f>
        <v>0</v>
      </c>
      <c r="J31" s="1499">
        <f>+I31/H31</f>
        <v>0</v>
      </c>
      <c r="K31" s="28" t="s">
        <v>848</v>
      </c>
      <c r="L31" s="28" t="s">
        <v>804</v>
      </c>
      <c r="M31" s="179">
        <v>0.1</v>
      </c>
      <c r="N31" s="180">
        <f>+(M31/H31)*G$31*C$17</f>
        <v>1.2222222222222226E-2</v>
      </c>
      <c r="O31" s="177">
        <f>+'1047 SSALUD Ver.'!N150</f>
        <v>0</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+'1047 SSALUD Ver.'!N152</f>
        <v>0</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+'1047 SSALUD Ver.'!N153</f>
        <v>0</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+'1047 SSALUD Ver.'!N154</f>
        <v>0</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+'1047 SSALUD Ver.'!N155</f>
        <v>0</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+'1047 SSALUD Ver.'!N156</f>
        <v>0</v>
      </c>
    </row>
    <row r="37" spans="1:15" ht="33.75" customHeight="1" thickBot="1" x14ac:dyDescent="0.3">
      <c r="A37" s="1441"/>
      <c r="B37" s="1452"/>
      <c r="C37" s="1455"/>
      <c r="D37" s="1458"/>
      <c r="E37" s="1442"/>
      <c r="F37" s="1445"/>
      <c r="G37" s="1505"/>
      <c r="H37" s="1508"/>
      <c r="I37" s="1501"/>
      <c r="J37" s="1502"/>
      <c r="K37" s="97" t="s">
        <v>800</v>
      </c>
      <c r="L37" s="98">
        <f>+O37/M37</f>
        <v>0</v>
      </c>
      <c r="M37" s="99">
        <f>SUM(M31:M36)</f>
        <v>1</v>
      </c>
      <c r="N37" s="100">
        <f>SUM(N31:N33)</f>
        <v>5.5000000000000014E-2</v>
      </c>
      <c r="O37" s="174">
        <f>+O31+O32+O33+O34+O35+O36</f>
        <v>0</v>
      </c>
    </row>
    <row r="38" spans="1:15" ht="15" customHeight="1" x14ac:dyDescent="0.25">
      <c r="A38" s="1441"/>
      <c r="B38" s="1452"/>
      <c r="C38" s="1455"/>
      <c r="D38" s="1458"/>
      <c r="E38" s="1440" t="s">
        <v>859</v>
      </c>
      <c r="F38" s="1443" t="s">
        <v>860</v>
      </c>
      <c r="G38" s="1503">
        <v>0.2</v>
      </c>
      <c r="H38" s="1506">
        <f>SUM(M38:M41)</f>
        <v>0.54999999999999993</v>
      </c>
      <c r="I38" s="1499">
        <f>SUM(O38+O39+O40+O41)</f>
        <v>0.44999999999999996</v>
      </c>
      <c r="J38" s="1499">
        <f>+I38/H38</f>
        <v>0.81818181818181823</v>
      </c>
      <c r="K38" s="28" t="s">
        <v>861</v>
      </c>
      <c r="L38" s="28" t="s">
        <v>804</v>
      </c>
      <c r="M38" s="179">
        <v>0.1</v>
      </c>
      <c r="N38" s="180">
        <f>+(M38/H38)*G$38*C$17</f>
        <v>2.0000000000000004E-2</v>
      </c>
      <c r="O38" s="177">
        <f>+'1047 SSALUD Ver.'!N161</f>
        <v>0</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+'1047 SSALUD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+'1047 SSALUD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+'1047 SSALUD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+'1047 SSALUD Ver.'!N245</f>
        <v>0</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+'1047 SSALUD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+'1047 SSALUD Ver.'!N255</f>
        <v>0</v>
      </c>
    </row>
    <row r="45" spans="1:15" ht="33.75" customHeight="1" thickBot="1" x14ac:dyDescent="0.3">
      <c r="A45" s="1441"/>
      <c r="B45" s="1452"/>
      <c r="C45" s="1455"/>
      <c r="D45" s="1458"/>
      <c r="E45" s="1442"/>
      <c r="F45" s="1445"/>
      <c r="G45" s="1505"/>
      <c r="H45" s="1508"/>
      <c r="I45" s="1501"/>
      <c r="J45" s="1502"/>
      <c r="K45" s="97" t="s">
        <v>800</v>
      </c>
      <c r="L45" s="98">
        <f>+O45/M45</f>
        <v>0.45</v>
      </c>
      <c r="M45" s="99">
        <f>SUM(M38:M44)</f>
        <v>0.99999999999999989</v>
      </c>
      <c r="N45" s="100">
        <f>SUM(N38:N41)</f>
        <v>0.11000000000000001</v>
      </c>
      <c r="O45" s="174">
        <f>+O38+O39+O40+O41+O42+O43+O44</f>
        <v>0.44999999999999996</v>
      </c>
    </row>
    <row r="46" spans="1:15" ht="15" customHeight="1" x14ac:dyDescent="0.25">
      <c r="A46" s="1441"/>
      <c r="B46" s="1452"/>
      <c r="C46" s="1455"/>
      <c r="D46" s="1458"/>
      <c r="E46" s="1440" t="s">
        <v>874</v>
      </c>
      <c r="F46" s="1443" t="s">
        <v>875</v>
      </c>
      <c r="G46" s="1503">
        <v>0.1</v>
      </c>
      <c r="H46" s="1522">
        <f>SUM(M46:M52)/2</f>
        <v>0.5</v>
      </c>
      <c r="I46" s="1509">
        <f>SUM(O46+O47+O48+O49+O50+O51+O52)/2</f>
        <v>0.05</v>
      </c>
      <c r="J46" s="1509">
        <f>+I46/H46</f>
        <v>0.1</v>
      </c>
      <c r="K46" s="28" t="s">
        <v>876</v>
      </c>
      <c r="L46" s="28" t="s">
        <v>804</v>
      </c>
      <c r="M46" s="179">
        <v>0.1</v>
      </c>
      <c r="N46" s="176">
        <f>+(M46/H46)*G$46*C$17</f>
        <v>1.1000000000000003E-2</v>
      </c>
      <c r="O46" s="177">
        <f>+'1047 SSALUD Ver.'!N167</f>
        <v>0</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+'1047 SSALUD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+'1047 SSALUD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+'1047 SSALUD Ver.'!N178</f>
        <v>0</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+'1047 SSALUD Ver.'!N179</f>
        <v>0</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+'1047 SSALUD Ver.'!N180</f>
        <v>0</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+'1047 SSALUD Ver.'!N184</f>
        <v>0.1</v>
      </c>
    </row>
    <row r="53" spans="1:15" ht="30" customHeight="1" thickBot="1" x14ac:dyDescent="0.3">
      <c r="A53" s="1441"/>
      <c r="B53" s="1452"/>
      <c r="C53" s="1455"/>
      <c r="D53" s="1458"/>
      <c r="E53" s="1442"/>
      <c r="F53" s="1445"/>
      <c r="G53" s="1505"/>
      <c r="H53" s="1524"/>
      <c r="I53" s="1511"/>
      <c r="J53" s="1511"/>
      <c r="K53" s="97" t="s">
        <v>800</v>
      </c>
      <c r="L53" s="98">
        <f>+O53/M53</f>
        <v>0.1</v>
      </c>
      <c r="M53" s="99">
        <f>SUM(M46:M52)</f>
        <v>1</v>
      </c>
      <c r="N53" s="100">
        <f>SUM(N46:N52)/2</f>
        <v>5.5000000000000007E-2</v>
      </c>
      <c r="O53" s="174">
        <f>+O46+O47+O48+O49+O50+O51+O52</f>
        <v>0.1</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+'1047 SSALUD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+'1047 SSALUD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+'1047 SSALUD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+'1047 SSALUD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+'1047 SSALUD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+'1047 SSALUD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+'1047 SSALUD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+'1047 SSALUD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0.10074000000000001</v>
      </c>
      <c r="E63" s="1492" t="s">
        <v>133</v>
      </c>
      <c r="F63" s="1443" t="s">
        <v>900</v>
      </c>
      <c r="G63" s="1503">
        <v>0.3</v>
      </c>
      <c r="H63" s="1516">
        <f>+M81</f>
        <v>1</v>
      </c>
      <c r="I63" s="1528">
        <f>+O81</f>
        <v>0.28580000000000005</v>
      </c>
      <c r="J63" s="1519">
        <f>+I63/H63</f>
        <v>0.28580000000000005</v>
      </c>
      <c r="K63" s="28" t="s">
        <v>136</v>
      </c>
      <c r="L63" s="28" t="s">
        <v>804</v>
      </c>
      <c r="M63" s="179">
        <v>0.1</v>
      </c>
      <c r="N63" s="176">
        <f>+M63*G$63*C$63</f>
        <v>3.0000000000000001E-3</v>
      </c>
      <c r="O63" s="177">
        <f>+'1047 SSALUD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+'1047 SSALUD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+'1047 SSALUD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+'1047 SSALUD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+'1047 SSALUD Ver.'!N201</f>
        <v>0</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+'1047 SSALUD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+'1047 SSALUD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+'1047 SSALUD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+'1047 SSALUD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+'1047 SSALUD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+'1047 SSALUD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+'1047 SSALUD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+'1047 SSALUD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+'1047 SSALUD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+'1047 SSALUD Ver.'!N211</f>
        <v>0</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+'1047 SSALUD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+'1047 SSALUD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+'1047 SSALUD Ver.'!N223</f>
        <v>0</v>
      </c>
    </row>
    <row r="81" spans="1:15" ht="15.75" thickBot="1" x14ac:dyDescent="0.3">
      <c r="A81" s="1441"/>
      <c r="B81" s="1452"/>
      <c r="C81" s="1455"/>
      <c r="D81" s="1490"/>
      <c r="E81" s="1494"/>
      <c r="F81" s="1445"/>
      <c r="G81" s="1505"/>
      <c r="H81" s="1518"/>
      <c r="I81" s="1533"/>
      <c r="J81" s="1531"/>
      <c r="K81" s="97" t="s">
        <v>800</v>
      </c>
      <c r="L81" s="98">
        <f>+O81/M81</f>
        <v>0.28580000000000005</v>
      </c>
      <c r="M81" s="99">
        <f>SUM(M63:M80)</f>
        <v>1</v>
      </c>
      <c r="N81" s="100">
        <f>SUM(N63:N80)</f>
        <v>0.03</v>
      </c>
      <c r="O81" s="174">
        <f>SUM(O63+O64+O65+O66+O67+O68+O69+O70+O71+O72+O73+O74+O75+O76+O77+O78+O79+O80)</f>
        <v>0.28580000000000005</v>
      </c>
    </row>
    <row r="82" spans="1:15" ht="15.75" thickBot="1" x14ac:dyDescent="0.3">
      <c r="A82" s="1441"/>
      <c r="B82" s="1452"/>
      <c r="C82" s="1455"/>
      <c r="D82" s="1490"/>
      <c r="E82" s="184" t="s">
        <v>933</v>
      </c>
      <c r="F82" s="185" t="s">
        <v>934</v>
      </c>
      <c r="G82" s="186">
        <v>0.4</v>
      </c>
      <c r="H82" s="186">
        <f>+M42+M43+M44</f>
        <v>0.44999999999999996</v>
      </c>
      <c r="I82" s="187">
        <f>+O82</f>
        <v>0</v>
      </c>
      <c r="J82" s="188">
        <f>+I82/H82</f>
        <v>0</v>
      </c>
      <c r="K82" s="27" t="s">
        <v>800</v>
      </c>
      <c r="L82" s="14">
        <f>+O82/M82</f>
        <v>0</v>
      </c>
      <c r="M82" s="15">
        <f>SUM(M42:M44)</f>
        <v>0.44999999999999996</v>
      </c>
      <c r="N82" s="130">
        <f>SUM(N42:N44)</f>
        <v>4.0000000000000008E-2</v>
      </c>
      <c r="O82" s="189">
        <f>SUM(O42+O43+O44)</f>
        <v>0</v>
      </c>
    </row>
    <row r="83" spans="1:15" ht="15.75" thickBot="1" x14ac:dyDescent="0.3">
      <c r="A83" s="1441"/>
      <c r="B83" s="1452"/>
      <c r="C83" s="1455"/>
      <c r="D83" s="1490"/>
      <c r="E83" s="184" t="s">
        <v>935</v>
      </c>
      <c r="F83" s="185" t="s">
        <v>847</v>
      </c>
      <c r="G83" s="186">
        <v>0.15</v>
      </c>
      <c r="H83" s="186">
        <f>+M34+M35+M36</f>
        <v>0.55000000000000004</v>
      </c>
      <c r="I83" s="187">
        <f>+O83</f>
        <v>0</v>
      </c>
      <c r="J83" s="188">
        <f>+I83/H83</f>
        <v>0</v>
      </c>
      <c r="K83" s="27" t="s">
        <v>800</v>
      </c>
      <c r="L83" s="14">
        <f>+O83/M83</f>
        <v>0</v>
      </c>
      <c r="M83" s="15">
        <f>+H83</f>
        <v>0.55000000000000004</v>
      </c>
      <c r="N83" s="17">
        <f>SUM(N34:N36)</f>
        <v>1.4999999999999999E-2</v>
      </c>
      <c r="O83" s="189">
        <f>SUM(O34+O35+O36)</f>
        <v>0</v>
      </c>
    </row>
    <row r="84" spans="1:15" ht="15.75" thickBot="1" x14ac:dyDescent="0.3">
      <c r="A84" s="1442"/>
      <c r="B84" s="1485"/>
      <c r="C84" s="1487"/>
      <c r="D84" s="1491"/>
      <c r="E84" s="184" t="s">
        <v>936</v>
      </c>
      <c r="F84" s="185" t="s">
        <v>542</v>
      </c>
      <c r="G84" s="186">
        <v>0.15</v>
      </c>
      <c r="H84" s="186">
        <f>+M84</f>
        <v>0.5</v>
      </c>
      <c r="I84" s="187">
        <f>+O84</f>
        <v>0.05</v>
      </c>
      <c r="J84" s="188">
        <f>+I84/H84</f>
        <v>0.1</v>
      </c>
      <c r="K84" s="97" t="s">
        <v>800</v>
      </c>
      <c r="L84" s="98">
        <f>+O84/M84</f>
        <v>0.1</v>
      </c>
      <c r="M84" s="99">
        <f>100%/2</f>
        <v>0.5</v>
      </c>
      <c r="N84" s="190">
        <f>SUM(M46:M52)*G84*C63</f>
        <v>1.4999999999999999E-2</v>
      </c>
      <c r="O84" s="174">
        <f>+O53/2</f>
        <v>0.05</v>
      </c>
    </row>
    <row r="85" spans="1:15" x14ac:dyDescent="0.25">
      <c r="A85" s="1440">
        <v>4</v>
      </c>
      <c r="B85" s="1484" t="s">
        <v>937</v>
      </c>
      <c r="C85" s="1496">
        <v>0.05</v>
      </c>
      <c r="D85" s="1488">
        <f>+(J85*G85)+(J89*G89)+(J90*G90)</f>
        <v>0.7</v>
      </c>
      <c r="E85" s="1440" t="s">
        <v>142</v>
      </c>
      <c r="F85" s="1443" t="s">
        <v>938</v>
      </c>
      <c r="G85" s="1503">
        <v>0.4</v>
      </c>
      <c r="H85" s="1503">
        <f>+M88</f>
        <v>0.4</v>
      </c>
      <c r="I85" s="1528">
        <f>+O88</f>
        <v>0.4</v>
      </c>
      <c r="J85" s="1519">
        <f>+I85/G85</f>
        <v>1</v>
      </c>
      <c r="K85" s="28" t="s">
        <v>939</v>
      </c>
      <c r="L85" s="28" t="s">
        <v>940</v>
      </c>
      <c r="M85" s="179">
        <v>0.1</v>
      </c>
      <c r="N85" s="176">
        <f>+M85*C85</f>
        <v>5.000000000000001E-3</v>
      </c>
      <c r="O85" s="177">
        <f>+'1047 SSALUD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+'1047 SSALUD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+'1047 SSALUD Ver.'!N258</f>
        <v>0.2</v>
      </c>
    </row>
    <row r="88" spans="1:15" ht="15.75"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15.75"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+'1047 SSALUD Ver.'!N262</f>
        <v>0</v>
      </c>
    </row>
    <row r="90" spans="1:15" ht="24.75"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+'1047 SSALUD Ver.'!N264</f>
        <v>0.3</v>
      </c>
    </row>
    <row r="91" spans="1:15" x14ac:dyDescent="0.25">
      <c r="C91" s="199">
        <v>2022</v>
      </c>
      <c r="D91" s="200">
        <f>+(C2*D2)+(C17*D17)+(C63*D63)+(C85*D85)</f>
        <v>0.62668737209302328</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tabColor theme="0"/>
  </sheetPr>
  <dimension ref="A1:P266"/>
  <sheetViews>
    <sheetView zoomScale="70" zoomScaleNormal="70"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11.7109375" style="1" customWidth="1"/>
    <col min="8" max="8" width="10.5703125" style="2" customWidth="1"/>
    <col min="9" max="9" width="12.7109375" style="11" customWidth="1"/>
    <col min="10" max="10" width="11.28515625" style="2" customWidth="1"/>
    <col min="11" max="11" width="16.140625" style="10" customWidth="1"/>
    <col min="12" max="12" width="14.140625" style="3" customWidth="1"/>
    <col min="13" max="13" width="31.42578125" style="11" customWidth="1"/>
    <col min="14" max="14" width="15.85546875" style="11" customWidth="1"/>
    <col min="15" max="15" width="113" style="7" customWidth="1"/>
    <col min="16" max="16384" width="11.42578125" style="6"/>
  </cols>
  <sheetData>
    <row r="1" spans="1:15" customFormat="1" ht="68.25" customHeight="1" x14ac:dyDescent="0.25">
      <c r="A1" s="1540" t="s">
        <v>98</v>
      </c>
      <c r="B1" s="1540"/>
      <c r="C1" s="1540"/>
      <c r="D1" s="1540"/>
      <c r="E1" s="1540"/>
      <c r="F1" s="1540"/>
      <c r="G1" s="1540"/>
      <c r="H1" s="1540"/>
      <c r="I1" s="1540"/>
      <c r="J1" s="1540"/>
      <c r="K1" s="1540"/>
      <c r="L1" s="1540"/>
      <c r="M1" s="1540"/>
      <c r="N1" s="1540"/>
      <c r="O1" s="1540"/>
    </row>
    <row r="2" spans="1:15" s="24" customFormat="1" ht="18.75" customHeight="1" x14ac:dyDescent="0.25">
      <c r="A2" s="1541" t="s">
        <v>99</v>
      </c>
      <c r="B2" s="1541"/>
      <c r="C2" s="1541"/>
      <c r="D2" s="1541"/>
      <c r="E2" s="1541"/>
      <c r="F2" s="1544" t="s">
        <v>1331</v>
      </c>
      <c r="G2" s="1544"/>
      <c r="H2" s="1544"/>
      <c r="I2" s="1544"/>
      <c r="J2" s="1544"/>
      <c r="K2" s="1544"/>
      <c r="L2" s="1543"/>
      <c r="M2" s="1543"/>
      <c r="N2" s="1543"/>
      <c r="O2" s="1543"/>
    </row>
    <row r="3" spans="1:15" s="24" customFormat="1" ht="18.75" customHeight="1" x14ac:dyDescent="0.25">
      <c r="A3" s="1541" t="s">
        <v>101</v>
      </c>
      <c r="B3" s="1541"/>
      <c r="C3" s="1541"/>
      <c r="D3" s="1541"/>
      <c r="E3" s="1541"/>
      <c r="F3" s="1544">
        <v>1048</v>
      </c>
      <c r="G3" s="1544"/>
      <c r="H3" s="1544"/>
      <c r="I3" s="1544"/>
      <c r="J3" s="1544"/>
      <c r="K3" s="1544"/>
      <c r="L3" s="1543"/>
      <c r="M3" s="1543"/>
      <c r="N3" s="1543"/>
      <c r="O3" s="1543"/>
    </row>
    <row r="4" spans="1:15" s="24" customFormat="1" ht="18.75" customHeight="1" x14ac:dyDescent="0.25">
      <c r="A4" s="1541" t="s">
        <v>102</v>
      </c>
      <c r="B4" s="1541"/>
      <c r="C4" s="1541"/>
      <c r="D4" s="1541"/>
      <c r="E4" s="1541"/>
      <c r="F4" s="1544" t="s">
        <v>51</v>
      </c>
      <c r="G4" s="1544"/>
      <c r="H4" s="1544"/>
      <c r="I4" s="1544"/>
      <c r="J4" s="1544"/>
      <c r="K4" s="1544"/>
      <c r="L4" s="1543"/>
      <c r="M4" s="1543"/>
      <c r="N4" s="1543"/>
      <c r="O4" s="1543"/>
    </row>
    <row r="5" spans="1:15" s="24" customFormat="1" ht="18.75" customHeight="1" x14ac:dyDescent="0.25">
      <c r="A5" s="1541" t="s">
        <v>103</v>
      </c>
      <c r="B5" s="1541"/>
      <c r="C5" s="1541"/>
      <c r="D5" s="1541"/>
      <c r="E5" s="1541"/>
      <c r="F5" s="1544" t="s">
        <v>1263</v>
      </c>
      <c r="G5" s="1544"/>
      <c r="H5" s="1544"/>
      <c r="I5" s="1544"/>
      <c r="J5" s="1544"/>
      <c r="K5" s="1544"/>
      <c r="L5" s="1543"/>
      <c r="M5" s="1543"/>
      <c r="N5" s="1543"/>
      <c r="O5" s="1543"/>
    </row>
    <row r="6" spans="1:15"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15" s="4" customFormat="1" ht="89.25" x14ac:dyDescent="0.25">
      <c r="A7" s="82">
        <v>1</v>
      </c>
      <c r="B7" s="133" t="s">
        <v>120</v>
      </c>
      <c r="C7" s="133" t="s">
        <v>121</v>
      </c>
      <c r="D7" s="133" t="s">
        <v>122</v>
      </c>
      <c r="E7" s="122">
        <v>1</v>
      </c>
      <c r="F7" s="125" t="s">
        <v>123</v>
      </c>
      <c r="G7" s="1404">
        <v>1</v>
      </c>
      <c r="H7" s="1406">
        <v>0.4</v>
      </c>
      <c r="I7" s="133" t="s">
        <v>124</v>
      </c>
      <c r="J7" s="222" t="s">
        <v>125</v>
      </c>
      <c r="K7" s="63" t="s">
        <v>129</v>
      </c>
      <c r="L7" s="223" t="s">
        <v>125</v>
      </c>
      <c r="M7" s="137" t="s">
        <v>129</v>
      </c>
      <c r="N7" s="1546">
        <v>0.4</v>
      </c>
      <c r="O7" s="32" t="s">
        <v>4857</v>
      </c>
    </row>
    <row r="8" spans="1:15" s="4" customFormat="1" ht="89.25" customHeight="1" x14ac:dyDescent="0.25">
      <c r="A8" s="82">
        <v>2</v>
      </c>
      <c r="B8" s="133" t="s">
        <v>120</v>
      </c>
      <c r="C8" s="133" t="s">
        <v>121</v>
      </c>
      <c r="D8" s="133" t="s">
        <v>122</v>
      </c>
      <c r="E8" s="122">
        <v>2</v>
      </c>
      <c r="F8" s="125" t="s">
        <v>128</v>
      </c>
      <c r="G8" s="1405"/>
      <c r="H8" s="1405"/>
      <c r="I8" s="133" t="s">
        <v>124</v>
      </c>
      <c r="J8" s="222" t="s">
        <v>125</v>
      </c>
      <c r="K8" s="63" t="s">
        <v>129</v>
      </c>
      <c r="L8" s="223" t="s">
        <v>125</v>
      </c>
      <c r="M8" s="137" t="s">
        <v>126</v>
      </c>
      <c r="N8" s="1547"/>
      <c r="O8" s="225" t="s">
        <v>4858</v>
      </c>
    </row>
    <row r="9" spans="1:15" s="4" customFormat="1" ht="178.5" x14ac:dyDescent="0.25">
      <c r="A9" s="82">
        <v>3</v>
      </c>
      <c r="B9" s="133" t="s">
        <v>120</v>
      </c>
      <c r="C9" s="133" t="s">
        <v>121</v>
      </c>
      <c r="D9" s="133" t="s">
        <v>122</v>
      </c>
      <c r="E9" s="122">
        <v>3</v>
      </c>
      <c r="F9" s="125" t="s">
        <v>131</v>
      </c>
      <c r="G9" s="1422">
        <v>2</v>
      </c>
      <c r="H9" s="138" t="s">
        <v>125</v>
      </c>
      <c r="I9" s="133" t="s">
        <v>124</v>
      </c>
      <c r="J9" s="222" t="s">
        <v>125</v>
      </c>
      <c r="K9" s="63" t="s">
        <v>129</v>
      </c>
      <c r="L9" s="223" t="s">
        <v>125</v>
      </c>
      <c r="M9" s="137" t="s">
        <v>129</v>
      </c>
      <c r="N9" s="85">
        <v>0</v>
      </c>
      <c r="O9" s="225" t="s">
        <v>4859</v>
      </c>
    </row>
    <row r="10" spans="1:15"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3" t="s">
        <v>125</v>
      </c>
      <c r="M10" s="137" t="s">
        <v>135</v>
      </c>
      <c r="N10" s="85">
        <v>0</v>
      </c>
      <c r="O10" s="225"/>
    </row>
    <row r="11" spans="1:15" s="4" customFormat="1" ht="63.75" customHeight="1" x14ac:dyDescent="0.25">
      <c r="A11" s="82">
        <v>5</v>
      </c>
      <c r="B11" s="133" t="s">
        <v>120</v>
      </c>
      <c r="C11" s="133" t="s">
        <v>121</v>
      </c>
      <c r="D11" s="133" t="s">
        <v>122</v>
      </c>
      <c r="E11" s="122" t="s">
        <v>136</v>
      </c>
      <c r="F11" s="125" t="s">
        <v>137</v>
      </c>
      <c r="G11" s="1422"/>
      <c r="H11" s="139">
        <v>0.4</v>
      </c>
      <c r="I11" s="133" t="s">
        <v>124</v>
      </c>
      <c r="J11" s="222" t="s">
        <v>125</v>
      </c>
      <c r="K11" s="63" t="s">
        <v>126</v>
      </c>
      <c r="L11" s="223" t="s">
        <v>125</v>
      </c>
      <c r="M11" s="137" t="s">
        <v>126</v>
      </c>
      <c r="N11" s="1548">
        <v>0.2</v>
      </c>
      <c r="O11" s="225"/>
    </row>
    <row r="12" spans="1:15" s="4" customFormat="1" ht="63.75" customHeight="1" x14ac:dyDescent="0.25">
      <c r="A12" s="82">
        <v>6</v>
      </c>
      <c r="B12" s="133" t="s">
        <v>120</v>
      </c>
      <c r="C12" s="133" t="s">
        <v>121</v>
      </c>
      <c r="D12" s="133" t="s">
        <v>122</v>
      </c>
      <c r="E12" s="122" t="s">
        <v>139</v>
      </c>
      <c r="F12" s="125" t="s">
        <v>140</v>
      </c>
      <c r="G12" s="1405"/>
      <c r="H12" s="139">
        <v>0.2</v>
      </c>
      <c r="I12" s="133" t="s">
        <v>124</v>
      </c>
      <c r="J12" s="222" t="s">
        <v>125</v>
      </c>
      <c r="K12" s="63" t="s">
        <v>129</v>
      </c>
      <c r="L12" s="223" t="s">
        <v>125</v>
      </c>
      <c r="M12" s="137" t="s">
        <v>129</v>
      </c>
      <c r="N12" s="1549"/>
      <c r="O12" s="32" t="s">
        <v>4860</v>
      </c>
    </row>
    <row r="13" spans="1:15"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63" t="s">
        <v>126</v>
      </c>
      <c r="L13" s="223" t="s">
        <v>125</v>
      </c>
      <c r="M13" s="137" t="s">
        <v>126</v>
      </c>
      <c r="N13" s="85">
        <v>0</v>
      </c>
      <c r="O13" s="225"/>
    </row>
    <row r="14" spans="1:15"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63" t="s">
        <v>126</v>
      </c>
      <c r="L14" s="223" t="s">
        <v>125</v>
      </c>
      <c r="M14" s="137" t="s">
        <v>126</v>
      </c>
      <c r="N14" s="85">
        <v>0</v>
      </c>
      <c r="O14" s="225"/>
    </row>
    <row r="15" spans="1:15"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63" t="s">
        <v>126</v>
      </c>
      <c r="L15" s="223" t="s">
        <v>125</v>
      </c>
      <c r="M15" s="137" t="s">
        <v>126</v>
      </c>
      <c r="N15" s="85">
        <v>0</v>
      </c>
      <c r="O15" s="225"/>
    </row>
    <row r="16" spans="1:15"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63" t="s">
        <v>126</v>
      </c>
      <c r="L16" s="223" t="s">
        <v>125</v>
      </c>
      <c r="M16" s="137" t="s">
        <v>126</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3" t="s">
        <v>125</v>
      </c>
      <c r="M17" s="137" t="s">
        <v>135</v>
      </c>
      <c r="N17" s="226">
        <v>0.05</v>
      </c>
      <c r="O17" s="225"/>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63" t="s">
        <v>129</v>
      </c>
      <c r="L18" s="223" t="s">
        <v>125</v>
      </c>
      <c r="M18" s="137" t="s">
        <v>129</v>
      </c>
      <c r="N18" s="85">
        <v>0</v>
      </c>
      <c r="O18" s="32" t="s">
        <v>4861</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63" t="s">
        <v>126</v>
      </c>
      <c r="L19" s="223"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1</v>
      </c>
      <c r="L20" s="223" t="s">
        <v>125</v>
      </c>
      <c r="M20" s="227">
        <v>1</v>
      </c>
      <c r="N20" s="226">
        <v>0.15</v>
      </c>
      <c r="O20" s="225" t="s">
        <v>4862</v>
      </c>
    </row>
    <row r="21" spans="1:15" s="4" customFormat="1" ht="51" x14ac:dyDescent="0.25">
      <c r="A21" s="82">
        <v>15</v>
      </c>
      <c r="B21" s="133" t="s">
        <v>120</v>
      </c>
      <c r="C21" s="133" t="s">
        <v>161</v>
      </c>
      <c r="D21" s="133" t="s">
        <v>149</v>
      </c>
      <c r="E21" s="122">
        <v>6</v>
      </c>
      <c r="F21" s="125" t="s">
        <v>162</v>
      </c>
      <c r="G21" s="140">
        <v>5</v>
      </c>
      <c r="H21" s="139">
        <v>0.1</v>
      </c>
      <c r="I21" s="133" t="s">
        <v>124</v>
      </c>
      <c r="J21" s="222">
        <v>1</v>
      </c>
      <c r="K21" s="63" t="s">
        <v>126</v>
      </c>
      <c r="L21" s="204" t="s">
        <v>129</v>
      </c>
      <c r="M21" s="137" t="s">
        <v>126</v>
      </c>
      <c r="N21" s="226">
        <v>0</v>
      </c>
      <c r="O21" s="225" t="s">
        <v>4863</v>
      </c>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434</v>
      </c>
      <c r="L22" s="223" t="s">
        <v>125</v>
      </c>
      <c r="M22" s="137" t="s">
        <v>407</v>
      </c>
      <c r="N22" s="85">
        <v>0</v>
      </c>
      <c r="O22" s="225"/>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63" t="s">
        <v>129</v>
      </c>
      <c r="L23" s="223" t="s">
        <v>125</v>
      </c>
      <c r="M23" s="137" t="s">
        <v>129</v>
      </c>
      <c r="N23" s="85">
        <v>0</v>
      </c>
      <c r="O23" s="32" t="s">
        <v>4864</v>
      </c>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63" t="s">
        <v>126</v>
      </c>
      <c r="L24" s="223" t="s">
        <v>125</v>
      </c>
      <c r="M24" s="137" t="s">
        <v>126</v>
      </c>
      <c r="N24" s="85">
        <v>0</v>
      </c>
      <c r="O24" s="32" t="s">
        <v>4865</v>
      </c>
    </row>
    <row r="25" spans="1:15" s="4" customFormat="1" ht="127.5" x14ac:dyDescent="0.25">
      <c r="A25" s="82">
        <v>19</v>
      </c>
      <c r="B25" s="133" t="s">
        <v>120</v>
      </c>
      <c r="C25" s="133" t="s">
        <v>161</v>
      </c>
      <c r="D25" s="133" t="s">
        <v>149</v>
      </c>
      <c r="E25" s="122" t="s">
        <v>175</v>
      </c>
      <c r="F25" s="125" t="s">
        <v>176</v>
      </c>
      <c r="G25" s="140" t="s">
        <v>125</v>
      </c>
      <c r="H25" s="138" t="s">
        <v>125</v>
      </c>
      <c r="I25" s="133" t="s">
        <v>177</v>
      </c>
      <c r="J25" s="228" t="s">
        <v>125</v>
      </c>
      <c r="K25" s="63" t="s">
        <v>434</v>
      </c>
      <c r="L25" s="223" t="s">
        <v>125</v>
      </c>
      <c r="M25" s="137" t="s">
        <v>126</v>
      </c>
      <c r="N25" s="229">
        <v>0</v>
      </c>
      <c r="O25" s="230" t="s">
        <v>4866</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63" t="s">
        <v>434</v>
      </c>
      <c r="L26" s="223" t="s">
        <v>125</v>
      </c>
      <c r="M26" s="137" t="s">
        <v>407</v>
      </c>
      <c r="N26" s="85">
        <v>0</v>
      </c>
      <c r="O26" s="225"/>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63" t="s">
        <v>434</v>
      </c>
      <c r="L27" s="223" t="s">
        <v>125</v>
      </c>
      <c r="M27" s="137" t="s">
        <v>407</v>
      </c>
      <c r="N27" s="85">
        <v>0</v>
      </c>
      <c r="O27" s="225"/>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63" t="s">
        <v>434</v>
      </c>
      <c r="L28" s="223" t="s">
        <v>125</v>
      </c>
      <c r="M28" s="137" t="s">
        <v>407</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63" t="s">
        <v>434</v>
      </c>
      <c r="L29" s="223" t="s">
        <v>125</v>
      </c>
      <c r="M29" s="137" t="s">
        <v>407</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63" t="s">
        <v>434</v>
      </c>
      <c r="L30" s="223" t="s">
        <v>125</v>
      </c>
      <c r="M30" s="137" t="s">
        <v>407</v>
      </c>
      <c r="N30" s="85">
        <v>0</v>
      </c>
      <c r="O30" s="225"/>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63" t="s">
        <v>434</v>
      </c>
      <c r="L31" s="223" t="s">
        <v>125</v>
      </c>
      <c r="M31" s="137" t="s">
        <v>407</v>
      </c>
      <c r="N31" s="85">
        <v>0</v>
      </c>
      <c r="O31" s="225"/>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63" t="s">
        <v>129</v>
      </c>
      <c r="L32" s="223" t="s">
        <v>125</v>
      </c>
      <c r="M32" s="137" t="s">
        <v>129</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63" t="s">
        <v>129</v>
      </c>
      <c r="L33" s="223" t="s">
        <v>125</v>
      </c>
      <c r="M33" s="137" t="s">
        <v>126</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434</v>
      </c>
      <c r="L34" s="223" t="s">
        <v>125</v>
      </c>
      <c r="M34" s="142" t="s">
        <v>407</v>
      </c>
      <c r="N34" s="85">
        <v>0</v>
      </c>
      <c r="O34" s="225"/>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63" t="s">
        <v>434</v>
      </c>
      <c r="L35" s="223" t="s">
        <v>125</v>
      </c>
      <c r="M35" s="137" t="s">
        <v>407</v>
      </c>
      <c r="N35" s="85">
        <v>0</v>
      </c>
      <c r="O35" s="307"/>
    </row>
    <row r="36" spans="1:15" s="4" customFormat="1" ht="38.25" x14ac:dyDescent="0.25">
      <c r="A36" s="82">
        <v>30</v>
      </c>
      <c r="B36" s="133" t="s">
        <v>120</v>
      </c>
      <c r="C36" s="133" t="s">
        <v>161</v>
      </c>
      <c r="D36" s="133" t="s">
        <v>149</v>
      </c>
      <c r="E36" s="122">
        <v>8</v>
      </c>
      <c r="F36" s="125" t="s">
        <v>207</v>
      </c>
      <c r="G36" s="140">
        <v>6</v>
      </c>
      <c r="H36" s="139">
        <v>0.2</v>
      </c>
      <c r="I36" s="133" t="s">
        <v>177</v>
      </c>
      <c r="J36" s="222">
        <v>2</v>
      </c>
      <c r="K36" s="63" t="s">
        <v>434</v>
      </c>
      <c r="L36" s="204" t="s">
        <v>129</v>
      </c>
      <c r="M36" s="137" t="s">
        <v>407</v>
      </c>
      <c r="N36" s="226">
        <v>0</v>
      </c>
      <c r="O36" s="225"/>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63" t="s">
        <v>434</v>
      </c>
      <c r="L37" s="204" t="s">
        <v>129</v>
      </c>
      <c r="M37" s="137" t="s">
        <v>407</v>
      </c>
      <c r="N37" s="232">
        <v>0</v>
      </c>
      <c r="O37" s="84"/>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137" t="s">
        <v>135</v>
      </c>
      <c r="N38" s="226">
        <v>0</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63" t="s">
        <v>434</v>
      </c>
      <c r="L39" s="204" t="s">
        <v>126</v>
      </c>
      <c r="M39" s="137" t="s">
        <v>407</v>
      </c>
      <c r="N39" s="85">
        <v>0</v>
      </c>
      <c r="O39" s="225"/>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63" t="s">
        <v>434</v>
      </c>
      <c r="L40" s="204" t="s">
        <v>129</v>
      </c>
      <c r="M40" s="137" t="s">
        <v>407</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63" t="s">
        <v>434</v>
      </c>
      <c r="L41" s="204" t="s">
        <v>126</v>
      </c>
      <c r="M41" s="137" t="s">
        <v>407</v>
      </c>
      <c r="N41" s="85">
        <v>0</v>
      </c>
      <c r="O41" s="225"/>
    </row>
    <row r="42" spans="1:15" s="4" customFormat="1" ht="51" x14ac:dyDescent="0.25">
      <c r="A42" s="82">
        <v>36</v>
      </c>
      <c r="B42" s="133" t="s">
        <v>120</v>
      </c>
      <c r="C42" s="133" t="s">
        <v>161</v>
      </c>
      <c r="D42" s="133" t="s">
        <v>149</v>
      </c>
      <c r="E42" s="122" t="s">
        <v>221</v>
      </c>
      <c r="F42" s="125" t="s">
        <v>222</v>
      </c>
      <c r="G42" s="1405"/>
      <c r="H42" s="138" t="s">
        <v>125</v>
      </c>
      <c r="I42" s="133" t="s">
        <v>166</v>
      </c>
      <c r="J42" s="222" t="s">
        <v>223</v>
      </c>
      <c r="K42" s="45" t="s">
        <v>434</v>
      </c>
      <c r="L42" s="369" t="s">
        <v>434</v>
      </c>
      <c r="M42" s="142" t="s">
        <v>407</v>
      </c>
      <c r="N42" s="85">
        <v>0</v>
      </c>
      <c r="O42" s="225"/>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22</v>
      </c>
      <c r="L43" s="411">
        <v>352</v>
      </c>
      <c r="M43" s="227">
        <v>352</v>
      </c>
      <c r="N43" s="236">
        <v>0.3</v>
      </c>
      <c r="O43" s="225" t="s">
        <v>4867</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142"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63" t="s">
        <v>129</v>
      </c>
      <c r="L45" s="369" t="s">
        <v>129</v>
      </c>
      <c r="M45" s="142" t="s">
        <v>129</v>
      </c>
      <c r="N45" s="85">
        <v>0</v>
      </c>
      <c r="O45" s="225"/>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63" t="s">
        <v>129</v>
      </c>
      <c r="L46" s="369" t="s">
        <v>129</v>
      </c>
      <c r="M46" s="142" t="s">
        <v>129</v>
      </c>
      <c r="N46" s="85">
        <v>0</v>
      </c>
      <c r="O46" s="225"/>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63" t="s">
        <v>129</v>
      </c>
      <c r="L47" s="369" t="s">
        <v>129</v>
      </c>
      <c r="M47" s="142" t="s">
        <v>129</v>
      </c>
      <c r="N47" s="85">
        <v>0</v>
      </c>
      <c r="O47" s="225"/>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63" t="s">
        <v>129</v>
      </c>
      <c r="L48" s="369" t="s">
        <v>129</v>
      </c>
      <c r="M48" s="142" t="s">
        <v>129</v>
      </c>
      <c r="N48" s="85">
        <v>0</v>
      </c>
      <c r="O48" s="225"/>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63" t="s">
        <v>129</v>
      </c>
      <c r="L49" s="369" t="s">
        <v>129</v>
      </c>
      <c r="M49" s="142" t="s">
        <v>129</v>
      </c>
      <c r="N49" s="85">
        <v>0</v>
      </c>
      <c r="O49" s="225"/>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63" t="s">
        <v>126</v>
      </c>
      <c r="L50" s="369" t="s">
        <v>129</v>
      </c>
      <c r="M50" s="142" t="s">
        <v>129</v>
      </c>
      <c r="N50" s="85">
        <v>0</v>
      </c>
      <c r="O50" s="225"/>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63" t="s">
        <v>126</v>
      </c>
      <c r="L51" s="369" t="s">
        <v>126</v>
      </c>
      <c r="M51" s="142" t="s">
        <v>126</v>
      </c>
      <c r="N51" s="85">
        <v>0</v>
      </c>
      <c r="O51" s="225"/>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63" t="s">
        <v>126</v>
      </c>
      <c r="L52" s="369" t="s">
        <v>126</v>
      </c>
      <c r="M52" s="142" t="s">
        <v>126</v>
      </c>
      <c r="N52" s="85">
        <v>0</v>
      </c>
      <c r="O52" s="225"/>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63" t="s">
        <v>129</v>
      </c>
      <c r="L53" s="369" t="s">
        <v>129</v>
      </c>
      <c r="M53" s="142" t="s">
        <v>129</v>
      </c>
      <c r="N53" s="85">
        <v>0</v>
      </c>
      <c r="O53" s="225"/>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63" t="s">
        <v>126</v>
      </c>
      <c r="L54" s="369" t="s">
        <v>126</v>
      </c>
      <c r="M54" s="142" t="s">
        <v>126</v>
      </c>
      <c r="N54" s="85">
        <v>0</v>
      </c>
      <c r="O54" s="225"/>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63" t="s">
        <v>126</v>
      </c>
      <c r="L55" s="369"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369" t="s">
        <v>434</v>
      </c>
      <c r="M56" s="142" t="s">
        <v>267</v>
      </c>
      <c r="N56" s="85">
        <v>0</v>
      </c>
      <c r="O56" s="225"/>
    </row>
    <row r="57" spans="1:15" s="4" customFormat="1" ht="38.25" x14ac:dyDescent="0.25">
      <c r="A57" s="82">
        <v>51</v>
      </c>
      <c r="B57" s="133" t="s">
        <v>120</v>
      </c>
      <c r="C57" s="133" t="s">
        <v>268</v>
      </c>
      <c r="D57" s="133" t="s">
        <v>149</v>
      </c>
      <c r="E57" s="122">
        <v>12</v>
      </c>
      <c r="F57" s="125" t="s">
        <v>269</v>
      </c>
      <c r="G57" s="140">
        <v>9</v>
      </c>
      <c r="H57" s="139">
        <v>0.1</v>
      </c>
      <c r="I57" s="133" t="s">
        <v>124</v>
      </c>
      <c r="J57" s="222">
        <v>6</v>
      </c>
      <c r="K57" s="63" t="s">
        <v>129</v>
      </c>
      <c r="L57" s="204" t="s">
        <v>129</v>
      </c>
      <c r="M57" s="137" t="s">
        <v>129</v>
      </c>
      <c r="N57" s="236">
        <v>0.1</v>
      </c>
      <c r="O57" s="225"/>
    </row>
    <row r="58" spans="1:15" s="4" customFormat="1" ht="63.75" x14ac:dyDescent="0.25">
      <c r="A58" s="82">
        <v>52</v>
      </c>
      <c r="B58" s="133" t="s">
        <v>120</v>
      </c>
      <c r="C58" s="133" t="s">
        <v>268</v>
      </c>
      <c r="D58" s="133" t="s">
        <v>149</v>
      </c>
      <c r="E58" s="122" t="s">
        <v>271</v>
      </c>
      <c r="F58" s="125" t="s">
        <v>272</v>
      </c>
      <c r="G58" s="140" t="s">
        <v>125</v>
      </c>
      <c r="H58" s="138" t="s">
        <v>125</v>
      </c>
      <c r="I58" s="133" t="s">
        <v>166</v>
      </c>
      <c r="J58" s="222" t="s">
        <v>125</v>
      </c>
      <c r="K58" s="48" t="s">
        <v>4868</v>
      </c>
      <c r="L58" s="223" t="s">
        <v>125</v>
      </c>
      <c r="M58" s="371" t="s">
        <v>4868</v>
      </c>
      <c r="N58" s="85">
        <v>0</v>
      </c>
      <c r="O58" s="225"/>
    </row>
    <row r="59" spans="1:15" s="4" customFormat="1" ht="114.75" x14ac:dyDescent="0.25">
      <c r="A59" s="82">
        <v>53</v>
      </c>
      <c r="B59" s="133" t="s">
        <v>120</v>
      </c>
      <c r="C59" s="133" t="s">
        <v>268</v>
      </c>
      <c r="D59" s="133" t="s">
        <v>149</v>
      </c>
      <c r="E59" s="122">
        <v>13</v>
      </c>
      <c r="F59" s="125" t="s">
        <v>275</v>
      </c>
      <c r="G59" s="140">
        <v>10</v>
      </c>
      <c r="H59" s="139">
        <v>0.1</v>
      </c>
      <c r="I59" s="133" t="s">
        <v>177</v>
      </c>
      <c r="J59" s="222" t="s">
        <v>125</v>
      </c>
      <c r="K59" s="63" t="s">
        <v>129</v>
      </c>
      <c r="L59" s="223" t="s">
        <v>125</v>
      </c>
      <c r="M59" s="137" t="s">
        <v>129</v>
      </c>
      <c r="N59" s="236">
        <v>0.1</v>
      </c>
      <c r="O59" s="225" t="s">
        <v>4869</v>
      </c>
    </row>
    <row r="60" spans="1:15" s="4" customFormat="1" ht="178.5" x14ac:dyDescent="0.25">
      <c r="A60" s="82">
        <v>54</v>
      </c>
      <c r="B60" s="133" t="s">
        <v>120</v>
      </c>
      <c r="C60" s="133" t="s">
        <v>268</v>
      </c>
      <c r="D60" s="133" t="s">
        <v>149</v>
      </c>
      <c r="E60" s="122">
        <v>14</v>
      </c>
      <c r="F60" s="125" t="s">
        <v>277</v>
      </c>
      <c r="G60" s="140" t="s">
        <v>125</v>
      </c>
      <c r="H60" s="138" t="s">
        <v>125</v>
      </c>
      <c r="I60" s="133" t="s">
        <v>278</v>
      </c>
      <c r="J60" s="222">
        <v>7</v>
      </c>
      <c r="K60" s="65">
        <v>0.7</v>
      </c>
      <c r="L60" s="412">
        <v>1</v>
      </c>
      <c r="M60" s="413">
        <v>1</v>
      </c>
      <c r="N60" s="85">
        <v>0</v>
      </c>
      <c r="O60" s="225" t="s">
        <v>4870</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65">
        <v>0.18</v>
      </c>
      <c r="L61" s="412">
        <v>0.25</v>
      </c>
      <c r="M61" s="413">
        <v>0.25</v>
      </c>
      <c r="N61" s="239">
        <v>0.2</v>
      </c>
      <c r="O61" s="240" t="s">
        <v>4871</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48" t="s">
        <v>4872</v>
      </c>
      <c r="L62" s="223" t="s">
        <v>125</v>
      </c>
      <c r="M62" s="644" t="s">
        <v>4873</v>
      </c>
      <c r="N62" s="85">
        <v>0</v>
      </c>
      <c r="O62" s="225" t="s">
        <v>4874</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63" t="s">
        <v>126</v>
      </c>
      <c r="L63" s="204" t="s">
        <v>126</v>
      </c>
      <c r="M63" s="137" t="s">
        <v>129</v>
      </c>
      <c r="N63" s="236">
        <v>0.3</v>
      </c>
      <c r="O63" s="225" t="s">
        <v>4875</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t="s">
        <v>126</v>
      </c>
      <c r="L64" s="223" t="s">
        <v>125</v>
      </c>
      <c r="M64" s="142" t="s">
        <v>4875</v>
      </c>
      <c r="N64" s="85">
        <v>0</v>
      </c>
      <c r="O64" s="225"/>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63" t="s">
        <v>129</v>
      </c>
      <c r="L65" s="204" t="s">
        <v>129</v>
      </c>
      <c r="M65" s="137" t="s">
        <v>129</v>
      </c>
      <c r="N65" s="236">
        <v>0.1</v>
      </c>
      <c r="O65" s="225"/>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63" t="s">
        <v>129</v>
      </c>
      <c r="L66" s="223" t="s">
        <v>125</v>
      </c>
      <c r="M66" s="137" t="s">
        <v>129</v>
      </c>
      <c r="N66" s="236">
        <v>0.05</v>
      </c>
      <c r="O66" s="282" t="s">
        <v>4876</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21</v>
      </c>
      <c r="L67" s="411">
        <v>21</v>
      </c>
      <c r="M67" s="227">
        <v>21</v>
      </c>
      <c r="N67" s="85">
        <v>0</v>
      </c>
      <c r="O67" s="225"/>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7</v>
      </c>
      <c r="L68" s="411">
        <v>11</v>
      </c>
      <c r="M68" s="227">
        <v>11</v>
      </c>
      <c r="N68" s="236">
        <v>0.44523809523809527</v>
      </c>
      <c r="O68" s="225" t="s">
        <v>4877</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63" t="s">
        <v>129</v>
      </c>
      <c r="L69" s="204" t="s">
        <v>129</v>
      </c>
      <c r="M69" s="137" t="s">
        <v>129</v>
      </c>
      <c r="N69" s="236">
        <v>0.1</v>
      </c>
      <c r="O69" s="225" t="s">
        <v>4878</v>
      </c>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57" t="s">
        <v>4879</v>
      </c>
      <c r="L70" s="223" t="s">
        <v>125</v>
      </c>
      <c r="M70" s="706" t="s">
        <v>4880</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63" t="s">
        <v>129</v>
      </c>
      <c r="L71" s="223" t="s">
        <v>125</v>
      </c>
      <c r="M71" s="386"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8" t="s">
        <v>4881</v>
      </c>
      <c r="L72" s="223" t="s">
        <v>125</v>
      </c>
      <c r="M72" s="371" t="s">
        <v>4881</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63" t="s">
        <v>129</v>
      </c>
      <c r="L73" s="223" t="s">
        <v>125</v>
      </c>
      <c r="M73" s="137" t="s">
        <v>129</v>
      </c>
      <c r="N73" s="236">
        <v>0.05</v>
      </c>
      <c r="O73" s="282" t="s">
        <v>4882</v>
      </c>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0</v>
      </c>
      <c r="L74" s="421" t="s">
        <v>434</v>
      </c>
      <c r="M74" s="227">
        <v>0</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411" t="s">
        <v>434</v>
      </c>
      <c r="M75" s="227">
        <v>0</v>
      </c>
      <c r="N75" s="85">
        <v>0</v>
      </c>
      <c r="O75" s="225"/>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45">
        <v>67</v>
      </c>
      <c r="L76" s="415" t="s">
        <v>4883</v>
      </c>
      <c r="M76" s="262">
        <v>67</v>
      </c>
      <c r="N76" s="85">
        <v>0</v>
      </c>
      <c r="O76" s="225" t="s">
        <v>4884</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45">
        <v>2080</v>
      </c>
      <c r="L77" s="411">
        <v>2080</v>
      </c>
      <c r="M77" s="227">
        <v>2080</v>
      </c>
      <c r="N77" s="85">
        <v>0</v>
      </c>
      <c r="O77" s="225" t="s">
        <v>4885</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45">
        <v>0</v>
      </c>
      <c r="L78" s="415" t="s">
        <v>4883</v>
      </c>
      <c r="M78" s="262">
        <v>0</v>
      </c>
      <c r="N78" s="85">
        <v>0</v>
      </c>
      <c r="O78" s="225"/>
    </row>
    <row r="79" spans="1:15" s="4" customFormat="1" ht="51" x14ac:dyDescent="0.25">
      <c r="A79" s="82">
        <v>73</v>
      </c>
      <c r="B79" s="133" t="s">
        <v>293</v>
      </c>
      <c r="C79" s="133" t="s">
        <v>304</v>
      </c>
      <c r="D79" s="133" t="s">
        <v>330</v>
      </c>
      <c r="E79" s="122">
        <v>28</v>
      </c>
      <c r="F79" s="125" t="s">
        <v>331</v>
      </c>
      <c r="G79" s="140" t="s">
        <v>125</v>
      </c>
      <c r="H79" s="138" t="s">
        <v>125</v>
      </c>
      <c r="I79" s="133" t="s">
        <v>321</v>
      </c>
      <c r="J79" s="222">
        <v>18</v>
      </c>
      <c r="K79" s="45">
        <v>173</v>
      </c>
      <c r="L79" s="421" t="s">
        <v>4886</v>
      </c>
      <c r="M79" s="263">
        <v>173</v>
      </c>
      <c r="N79" s="85">
        <v>0</v>
      </c>
      <c r="O79" s="225" t="s">
        <v>4887</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45">
        <v>32331</v>
      </c>
      <c r="L80" s="421">
        <v>32.33</v>
      </c>
      <c r="M80" s="227">
        <v>32331</v>
      </c>
      <c r="N80" s="85">
        <v>0</v>
      </c>
      <c r="O80" s="225" t="s">
        <v>4888</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45">
        <v>0</v>
      </c>
      <c r="L81" s="415" t="s">
        <v>4883</v>
      </c>
      <c r="M81" s="262">
        <v>0</v>
      </c>
      <c r="N81" s="85">
        <v>0</v>
      </c>
      <c r="O81" s="225"/>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5" t="s">
        <v>4889</v>
      </c>
      <c r="L82" s="369" t="s">
        <v>4890</v>
      </c>
      <c r="M82" s="388" t="s">
        <v>4889</v>
      </c>
      <c r="N82" s="85">
        <v>0</v>
      </c>
      <c r="O82" s="225"/>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65">
        <v>0.6</v>
      </c>
      <c r="L83" s="374" t="s">
        <v>4883</v>
      </c>
      <c r="M83" s="707">
        <v>0.6</v>
      </c>
      <c r="N83" s="85">
        <v>0</v>
      </c>
      <c r="O83" s="225" t="s">
        <v>4891</v>
      </c>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369" t="s">
        <v>349</v>
      </c>
      <c r="M84" s="388" t="s">
        <v>348</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65">
        <v>0.2</v>
      </c>
      <c r="L85" s="417" t="s">
        <v>4883</v>
      </c>
      <c r="M85" s="707">
        <v>0.2</v>
      </c>
      <c r="N85" s="85">
        <v>0</v>
      </c>
      <c r="O85" s="225" t="s">
        <v>4891</v>
      </c>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14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63" t="s">
        <v>129</v>
      </c>
      <c r="L87" s="418" t="s">
        <v>129</v>
      </c>
      <c r="M87" s="245" t="s">
        <v>129</v>
      </c>
      <c r="N87" s="85">
        <v>0</v>
      </c>
      <c r="O87" s="225"/>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63" t="s">
        <v>126</v>
      </c>
      <c r="L88" s="418" t="s">
        <v>126</v>
      </c>
      <c r="M88" s="245"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63" t="s">
        <v>126</v>
      </c>
      <c r="L89" s="418" t="s">
        <v>126</v>
      </c>
      <c r="M89" s="245"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63" t="s">
        <v>126</v>
      </c>
      <c r="L90" s="418" t="s">
        <v>126</v>
      </c>
      <c r="M90" s="245"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63" t="s">
        <v>126</v>
      </c>
      <c r="L91" s="418" t="s">
        <v>126</v>
      </c>
      <c r="M91" s="245"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63" t="s">
        <v>126</v>
      </c>
      <c r="L92" s="418" t="s">
        <v>126</v>
      </c>
      <c r="M92" s="245" t="s">
        <v>126</v>
      </c>
      <c r="N92" s="85">
        <v>0</v>
      </c>
      <c r="O92" s="225"/>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137"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63" t="s">
        <v>126</v>
      </c>
      <c r="L94" s="418" t="s">
        <v>434</v>
      </c>
      <c r="M94" s="245" t="s">
        <v>126</v>
      </c>
      <c r="N94" s="85">
        <v>0</v>
      </c>
      <c r="O94" s="225"/>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63" t="s">
        <v>126</v>
      </c>
      <c r="L95" s="418" t="s">
        <v>434</v>
      </c>
      <c r="M95" s="245"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63" t="s">
        <v>129</v>
      </c>
      <c r="L96" s="418" t="s">
        <v>129</v>
      </c>
      <c r="M96" s="245" t="s">
        <v>129</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63" t="s">
        <v>126</v>
      </c>
      <c r="L97" s="418" t="s">
        <v>434</v>
      </c>
      <c r="M97" s="245"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63" t="s">
        <v>129</v>
      </c>
      <c r="L98" s="418" t="s">
        <v>129</v>
      </c>
      <c r="M98" s="245"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63" t="s">
        <v>129</v>
      </c>
      <c r="L99" s="204" t="s">
        <v>129</v>
      </c>
      <c r="M99" s="137" t="s">
        <v>129</v>
      </c>
      <c r="N99" s="85">
        <v>0</v>
      </c>
      <c r="O99" s="225" t="s">
        <v>4892</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63" t="s">
        <v>129</v>
      </c>
      <c r="L100" s="223" t="s">
        <v>125</v>
      </c>
      <c r="M100" s="245" t="s">
        <v>129</v>
      </c>
      <c r="N100" s="85">
        <v>0.5</v>
      </c>
      <c r="O100" s="225" t="s">
        <v>4893</v>
      </c>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63" t="s">
        <v>126</v>
      </c>
      <c r="L101" s="418" t="s">
        <v>129</v>
      </c>
      <c r="M101" s="245" t="s">
        <v>129</v>
      </c>
      <c r="N101" s="85">
        <v>0</v>
      </c>
      <c r="O101" s="225" t="s">
        <v>4894</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135</v>
      </c>
      <c r="L102" s="148" t="s">
        <v>135</v>
      </c>
      <c r="M102" s="137"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63" t="s">
        <v>434</v>
      </c>
      <c r="L103" s="418" t="s">
        <v>434</v>
      </c>
      <c r="M103" s="245"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63" t="s">
        <v>434</v>
      </c>
      <c r="L104" s="418" t="s">
        <v>434</v>
      </c>
      <c r="M104" s="245"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63" t="s">
        <v>434</v>
      </c>
      <c r="L105" s="418" t="s">
        <v>434</v>
      </c>
      <c r="M105" s="245"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63" t="s">
        <v>434</v>
      </c>
      <c r="L106" s="418" t="s">
        <v>434</v>
      </c>
      <c r="M106" s="245"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63" t="s">
        <v>434</v>
      </c>
      <c r="L107" s="418" t="s">
        <v>434</v>
      </c>
      <c r="M107" s="245"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63" t="s">
        <v>434</v>
      </c>
      <c r="L108" s="418" t="s">
        <v>434</v>
      </c>
      <c r="M108" s="245"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63" t="s">
        <v>434</v>
      </c>
      <c r="L109" s="418" t="s">
        <v>434</v>
      </c>
      <c r="M109" s="245"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63" t="s">
        <v>434</v>
      </c>
      <c r="L110" s="418" t="s">
        <v>434</v>
      </c>
      <c r="M110" s="245"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63" t="s">
        <v>434</v>
      </c>
      <c r="L111" s="418" t="s">
        <v>434</v>
      </c>
      <c r="M111" s="245"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63" t="s">
        <v>434</v>
      </c>
      <c r="L112" s="418" t="s">
        <v>434</v>
      </c>
      <c r="M112" s="245" t="s">
        <v>126</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110"/>
      <c r="L113" s="418" t="s">
        <v>434</v>
      </c>
      <c r="M113" s="245" t="s">
        <v>126</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63" t="s">
        <v>434</v>
      </c>
      <c r="L114" s="377" t="s">
        <v>434</v>
      </c>
      <c r="M114" s="247" t="s">
        <v>126</v>
      </c>
      <c r="N114" s="85">
        <v>0</v>
      </c>
      <c r="O114" s="225"/>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23" t="s">
        <v>125</v>
      </c>
      <c r="M115" s="263" t="s">
        <v>407</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407</v>
      </c>
      <c r="L116" s="369" t="s">
        <v>434</v>
      </c>
      <c r="M116" s="142" t="s">
        <v>407</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407</v>
      </c>
      <c r="L117" s="369" t="s">
        <v>434</v>
      </c>
      <c r="M117" s="142" t="s">
        <v>407</v>
      </c>
      <c r="N117" s="85">
        <v>0</v>
      </c>
      <c r="O117" s="225"/>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407</v>
      </c>
      <c r="L118" s="369" t="s">
        <v>434</v>
      </c>
      <c r="M118" s="142" t="s">
        <v>407</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407</v>
      </c>
      <c r="L119" s="369" t="s">
        <v>434</v>
      </c>
      <c r="M119" s="142" t="s">
        <v>407</v>
      </c>
      <c r="N119" s="85">
        <v>0</v>
      </c>
      <c r="O119" s="225"/>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47"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377" t="s">
        <v>126</v>
      </c>
      <c r="M121" s="142" t="s">
        <v>407</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407</v>
      </c>
      <c r="L122" s="377" t="s">
        <v>126</v>
      </c>
      <c r="M122" s="142" t="s">
        <v>407</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407</v>
      </c>
      <c r="L123" s="377" t="s">
        <v>126</v>
      </c>
      <c r="M123" s="142" t="s">
        <v>407</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407</v>
      </c>
      <c r="L124" s="377" t="s">
        <v>126</v>
      </c>
      <c r="M124" s="142" t="s">
        <v>407</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407</v>
      </c>
      <c r="L125" s="377" t="s">
        <v>126</v>
      </c>
      <c r="M125" s="142" t="s">
        <v>407</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407</v>
      </c>
      <c r="L126" s="377" t="s">
        <v>126</v>
      </c>
      <c r="M126" s="142" t="s">
        <v>407</v>
      </c>
      <c r="N126" s="85">
        <v>0</v>
      </c>
      <c r="O126" s="225"/>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377" t="s">
        <v>126</v>
      </c>
      <c r="M127" s="142" t="s">
        <v>407</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377" t="s">
        <v>126</v>
      </c>
      <c r="M128" s="142" t="s">
        <v>407</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63" t="s">
        <v>129</v>
      </c>
      <c r="L129" s="419" t="s">
        <v>129</v>
      </c>
      <c r="M129" s="249" t="s">
        <v>129</v>
      </c>
      <c r="N129" s="250">
        <v>0.1</v>
      </c>
      <c r="O129" s="225"/>
    </row>
    <row r="130" spans="1:16" s="4" customFormat="1" ht="395.25" x14ac:dyDescent="0.25">
      <c r="A130" s="82">
        <v>124</v>
      </c>
      <c r="B130" s="133" t="s">
        <v>293</v>
      </c>
      <c r="C130" s="133" t="s">
        <v>464</v>
      </c>
      <c r="D130" s="133" t="s">
        <v>300</v>
      </c>
      <c r="E130" s="122">
        <v>38</v>
      </c>
      <c r="F130" s="125" t="s">
        <v>466</v>
      </c>
      <c r="G130" s="140">
        <v>22</v>
      </c>
      <c r="H130" s="139">
        <v>0.6</v>
      </c>
      <c r="I130" s="252">
        <v>7</v>
      </c>
      <c r="J130" s="141">
        <v>29</v>
      </c>
      <c r="K130" s="45">
        <v>7</v>
      </c>
      <c r="L130" s="420">
        <v>11</v>
      </c>
      <c r="M130" s="254">
        <v>11</v>
      </c>
      <c r="N130" s="255">
        <v>0.31428571428571428</v>
      </c>
      <c r="O130" s="225" t="s">
        <v>4895</v>
      </c>
    </row>
    <row r="131" spans="1:16" s="4" customFormat="1" ht="76.5" x14ac:dyDescent="0.25">
      <c r="A131" s="82">
        <v>125</v>
      </c>
      <c r="B131" s="133" t="s">
        <v>293</v>
      </c>
      <c r="C131" s="133" t="s">
        <v>464</v>
      </c>
      <c r="D131" s="133" t="s">
        <v>330</v>
      </c>
      <c r="E131" s="122">
        <v>39</v>
      </c>
      <c r="F131" s="125" t="s">
        <v>468</v>
      </c>
      <c r="G131" s="140">
        <v>23</v>
      </c>
      <c r="H131" s="139">
        <v>0.3</v>
      </c>
      <c r="I131" s="133" t="s">
        <v>321</v>
      </c>
      <c r="J131" s="141">
        <v>30</v>
      </c>
      <c r="K131" s="45">
        <v>173</v>
      </c>
      <c r="L131" s="416"/>
      <c r="M131" s="263">
        <v>173</v>
      </c>
      <c r="N131" s="256">
        <v>0</v>
      </c>
      <c r="O131" s="225" t="s">
        <v>4896</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32331</v>
      </c>
      <c r="L132" s="411">
        <v>32331</v>
      </c>
      <c r="M132" s="227">
        <v>32331</v>
      </c>
      <c r="N132" s="85">
        <v>0</v>
      </c>
      <c r="O132" s="225"/>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5">
        <v>0</v>
      </c>
      <c r="L133" s="416" t="s">
        <v>4897</v>
      </c>
      <c r="M133" s="263">
        <v>0</v>
      </c>
      <c r="N133" s="85">
        <v>0</v>
      </c>
      <c r="O133" s="225"/>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126</v>
      </c>
      <c r="L134" s="246" t="s">
        <v>135</v>
      </c>
      <c r="M134" s="137" t="s">
        <v>126</v>
      </c>
      <c r="N134" s="226">
        <v>0</v>
      </c>
      <c r="O134" s="225"/>
    </row>
    <row r="135" spans="1:16" s="4" customFormat="1" ht="38.25" x14ac:dyDescent="0.25">
      <c r="A135" s="82">
        <v>129</v>
      </c>
      <c r="B135" s="133" t="s">
        <v>293</v>
      </c>
      <c r="C135" s="133" t="s">
        <v>464</v>
      </c>
      <c r="D135" s="133" t="s">
        <v>473</v>
      </c>
      <c r="E135" s="122" t="s">
        <v>476</v>
      </c>
      <c r="F135" s="125">
        <v>2018</v>
      </c>
      <c r="G135" s="1422"/>
      <c r="H135" s="138" t="s">
        <v>125</v>
      </c>
      <c r="I135" s="133" t="s">
        <v>390</v>
      </c>
      <c r="J135" s="222" t="s">
        <v>391</v>
      </c>
      <c r="K135" s="63" t="s">
        <v>434</v>
      </c>
      <c r="L135" s="204" t="s">
        <v>434</v>
      </c>
      <c r="M135" s="137" t="s">
        <v>434</v>
      </c>
      <c r="N135" s="85">
        <v>0</v>
      </c>
      <c r="O135" s="225"/>
    </row>
    <row r="136" spans="1:16" s="4" customFormat="1" ht="38.25" x14ac:dyDescent="0.25">
      <c r="A136" s="82">
        <v>130</v>
      </c>
      <c r="B136" s="133" t="s">
        <v>293</v>
      </c>
      <c r="C136" s="133" t="s">
        <v>464</v>
      </c>
      <c r="D136" s="133" t="s">
        <v>473</v>
      </c>
      <c r="E136" s="122" t="s">
        <v>477</v>
      </c>
      <c r="F136" s="125">
        <v>2019</v>
      </c>
      <c r="G136" s="1422"/>
      <c r="H136" s="138" t="s">
        <v>125</v>
      </c>
      <c r="I136" s="133" t="s">
        <v>390</v>
      </c>
      <c r="J136" s="222" t="s">
        <v>395</v>
      </c>
      <c r="K136" s="63" t="s">
        <v>434</v>
      </c>
      <c r="L136" s="204" t="s">
        <v>434</v>
      </c>
      <c r="M136" s="137" t="s">
        <v>434</v>
      </c>
      <c r="N136" s="85">
        <v>0</v>
      </c>
      <c r="O136" s="225"/>
    </row>
    <row r="137" spans="1:16" s="4" customFormat="1" ht="38.25" x14ac:dyDescent="0.25">
      <c r="A137" s="82">
        <v>131</v>
      </c>
      <c r="B137" s="133" t="s">
        <v>293</v>
      </c>
      <c r="C137" s="133" t="s">
        <v>464</v>
      </c>
      <c r="D137" s="133" t="s">
        <v>473</v>
      </c>
      <c r="E137" s="122" t="s">
        <v>478</v>
      </c>
      <c r="F137" s="125">
        <v>2020</v>
      </c>
      <c r="G137" s="1422"/>
      <c r="H137" s="138" t="s">
        <v>125</v>
      </c>
      <c r="I137" s="133" t="s">
        <v>390</v>
      </c>
      <c r="J137" s="222" t="s">
        <v>479</v>
      </c>
      <c r="K137" s="63" t="s">
        <v>434</v>
      </c>
      <c r="L137" s="204" t="s">
        <v>434</v>
      </c>
      <c r="M137" s="137" t="s">
        <v>434</v>
      </c>
      <c r="N137" s="85">
        <v>0</v>
      </c>
      <c r="O137" s="225"/>
    </row>
    <row r="138" spans="1:16" s="4" customFormat="1" ht="38.25" x14ac:dyDescent="0.25">
      <c r="A138" s="82">
        <v>132</v>
      </c>
      <c r="B138" s="133" t="s">
        <v>293</v>
      </c>
      <c r="C138" s="133" t="s">
        <v>464</v>
      </c>
      <c r="D138" s="133" t="s">
        <v>473</v>
      </c>
      <c r="E138" s="122" t="s">
        <v>480</v>
      </c>
      <c r="F138" s="125">
        <v>2021</v>
      </c>
      <c r="G138" s="1422"/>
      <c r="H138" s="138" t="s">
        <v>125</v>
      </c>
      <c r="I138" s="133" t="s">
        <v>390</v>
      </c>
      <c r="J138" s="222" t="s">
        <v>481</v>
      </c>
      <c r="K138" s="63" t="s">
        <v>434</v>
      </c>
      <c r="L138" s="204" t="s">
        <v>434</v>
      </c>
      <c r="M138" s="137" t="s">
        <v>126</v>
      </c>
      <c r="N138" s="85">
        <v>0</v>
      </c>
      <c r="O138" s="225"/>
    </row>
    <row r="139" spans="1:16" s="4" customFormat="1" ht="38.25" x14ac:dyDescent="0.25">
      <c r="A139" s="82">
        <v>133</v>
      </c>
      <c r="B139" s="133" t="s">
        <v>293</v>
      </c>
      <c r="C139" s="133" t="s">
        <v>464</v>
      </c>
      <c r="D139" s="133" t="s">
        <v>473</v>
      </c>
      <c r="E139" s="122" t="s">
        <v>482</v>
      </c>
      <c r="F139" s="125">
        <v>2022</v>
      </c>
      <c r="G139" s="1405"/>
      <c r="H139" s="138" t="s">
        <v>125</v>
      </c>
      <c r="I139" s="133" t="s">
        <v>390</v>
      </c>
      <c r="J139" s="222" t="s">
        <v>483</v>
      </c>
      <c r="K139" s="110"/>
      <c r="L139" s="204" t="s">
        <v>434</v>
      </c>
      <c r="M139" s="137" t="s">
        <v>126</v>
      </c>
      <c r="N139" s="85">
        <v>0</v>
      </c>
      <c r="O139" s="225"/>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63" t="s">
        <v>434</v>
      </c>
      <c r="L140" s="223" t="s">
        <v>434</v>
      </c>
      <c r="M140" s="245" t="s">
        <v>407</v>
      </c>
      <c r="N140" s="85">
        <v>0</v>
      </c>
      <c r="O140" s="225"/>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63" t="s">
        <v>434</v>
      </c>
      <c r="L141" s="416" t="s">
        <v>434</v>
      </c>
      <c r="M141" s="258" t="s">
        <v>407</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63" t="s">
        <v>434</v>
      </c>
      <c r="L142" s="416" t="s">
        <v>434</v>
      </c>
      <c r="M142" s="258" t="s">
        <v>407</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63" t="s">
        <v>434</v>
      </c>
      <c r="L143" s="223" t="s">
        <v>125</v>
      </c>
      <c r="M143" s="258" t="s">
        <v>407</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63" t="s">
        <v>129</v>
      </c>
      <c r="L144" s="418" t="s">
        <v>129</v>
      </c>
      <c r="M144" s="245" t="s">
        <v>129</v>
      </c>
      <c r="N144" s="85">
        <v>0</v>
      </c>
      <c r="O144" s="225"/>
      <c r="P144" s="34"/>
    </row>
    <row r="145" spans="1:15" s="4" customFormat="1" ht="102" x14ac:dyDescent="0.25">
      <c r="A145" s="82">
        <v>139</v>
      </c>
      <c r="B145" s="133" t="s">
        <v>293</v>
      </c>
      <c r="C145" s="133" t="s">
        <v>493</v>
      </c>
      <c r="D145" s="133" t="s">
        <v>339</v>
      </c>
      <c r="E145" s="122" t="s">
        <v>495</v>
      </c>
      <c r="F145" s="125" t="s">
        <v>496</v>
      </c>
      <c r="G145" s="140" t="s">
        <v>125</v>
      </c>
      <c r="H145" s="138" t="s">
        <v>125</v>
      </c>
      <c r="I145" s="133" t="s">
        <v>159</v>
      </c>
      <c r="J145" s="141" t="s">
        <v>445</v>
      </c>
      <c r="K145" s="45">
        <v>6</v>
      </c>
      <c r="L145" s="421">
        <v>6</v>
      </c>
      <c r="M145" s="258">
        <v>6</v>
      </c>
      <c r="N145" s="85">
        <v>0</v>
      </c>
      <c r="O145" s="225" t="s">
        <v>4898</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63" t="s">
        <v>129</v>
      </c>
      <c r="L147" s="377"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63" t="s">
        <v>126</v>
      </c>
      <c r="L148" s="377" t="s">
        <v>129</v>
      </c>
      <c r="M148" s="247" t="s">
        <v>129</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63" t="s">
        <v>434</v>
      </c>
      <c r="L149" s="377" t="s">
        <v>126</v>
      </c>
      <c r="M149" s="247" t="s">
        <v>126</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63" t="s">
        <v>129</v>
      </c>
      <c r="L150" s="418" t="s">
        <v>129</v>
      </c>
      <c r="M150" s="245" t="s">
        <v>129</v>
      </c>
      <c r="N150" s="226">
        <v>0.1</v>
      </c>
      <c r="O150" s="225"/>
    </row>
    <row r="151" spans="1:15" s="4" customFormat="1" ht="38.25" x14ac:dyDescent="0.25">
      <c r="A151" s="82">
        <v>145</v>
      </c>
      <c r="B151" s="133" t="s">
        <v>293</v>
      </c>
      <c r="C151" s="133" t="s">
        <v>508</v>
      </c>
      <c r="D151" s="133" t="s">
        <v>295</v>
      </c>
      <c r="E151" s="122" t="s">
        <v>510</v>
      </c>
      <c r="F151" s="125" t="s">
        <v>511</v>
      </c>
      <c r="G151" s="140" t="s">
        <v>125</v>
      </c>
      <c r="H151" s="138" t="s">
        <v>125</v>
      </c>
      <c r="I151" s="133" t="s">
        <v>166</v>
      </c>
      <c r="J151" s="222" t="s">
        <v>125</v>
      </c>
      <c r="K151" s="57" t="s">
        <v>4899</v>
      </c>
      <c r="L151" s="223" t="s">
        <v>125</v>
      </c>
      <c r="M151" s="706" t="s">
        <v>4899</v>
      </c>
      <c r="N151" s="85">
        <v>0</v>
      </c>
      <c r="O151" s="225"/>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63" t="s">
        <v>129</v>
      </c>
      <c r="L152" s="377" t="s">
        <v>129</v>
      </c>
      <c r="M152" s="247" t="s">
        <v>129</v>
      </c>
      <c r="N152" s="226">
        <v>0.1</v>
      </c>
      <c r="O152" s="225" t="s">
        <v>4900</v>
      </c>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63" t="s">
        <v>129</v>
      </c>
      <c r="L153" s="377"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63" t="s">
        <v>129</v>
      </c>
      <c r="L154" s="418" t="s">
        <v>129</v>
      </c>
      <c r="M154" s="247"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63" t="s">
        <v>129</v>
      </c>
      <c r="L155" s="418" t="s">
        <v>129</v>
      </c>
      <c r="M155" s="247" t="s">
        <v>129</v>
      </c>
      <c r="N155" s="226">
        <v>0.25</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5" t="s">
        <v>125</v>
      </c>
      <c r="L156" s="246"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63" t="s">
        <v>129</v>
      </c>
      <c r="L157" s="377"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63" t="s">
        <v>129</v>
      </c>
      <c r="L158" s="377" t="s">
        <v>129</v>
      </c>
      <c r="M158" s="247" t="s">
        <v>129</v>
      </c>
      <c r="N158" s="85">
        <v>0</v>
      </c>
      <c r="O158" s="225"/>
    </row>
    <row r="159" spans="1:15" s="4" customFormat="1" ht="38.25" x14ac:dyDescent="0.25">
      <c r="A159" s="82">
        <v>153</v>
      </c>
      <c r="B159" s="133" t="s">
        <v>293</v>
      </c>
      <c r="C159" s="133" t="s">
        <v>508</v>
      </c>
      <c r="D159" s="133" t="s">
        <v>515</v>
      </c>
      <c r="E159" s="122" t="s">
        <v>526</v>
      </c>
      <c r="F159" s="125" t="s">
        <v>527</v>
      </c>
      <c r="G159" s="1422"/>
      <c r="H159" s="138" t="s">
        <v>125</v>
      </c>
      <c r="I159" s="133" t="s">
        <v>390</v>
      </c>
      <c r="J159" s="222" t="s">
        <v>528</v>
      </c>
      <c r="K159" s="63" t="s">
        <v>126</v>
      </c>
      <c r="L159" s="377" t="s">
        <v>126</v>
      </c>
      <c r="M159" s="247" t="s">
        <v>126</v>
      </c>
      <c r="N159" s="85">
        <v>0</v>
      </c>
      <c r="O159" s="225"/>
    </row>
    <row r="160" spans="1:15" s="4" customFormat="1" ht="38.25" x14ac:dyDescent="0.25">
      <c r="A160" s="82">
        <v>154</v>
      </c>
      <c r="B160" s="133" t="s">
        <v>293</v>
      </c>
      <c r="C160" s="133" t="s">
        <v>508</v>
      </c>
      <c r="D160" s="133" t="s">
        <v>515</v>
      </c>
      <c r="E160" s="122" t="s">
        <v>529</v>
      </c>
      <c r="F160" s="125" t="s">
        <v>530</v>
      </c>
      <c r="G160" s="1405"/>
      <c r="H160" s="138" t="s">
        <v>125</v>
      </c>
      <c r="I160" s="133" t="s">
        <v>390</v>
      </c>
      <c r="J160" s="222" t="s">
        <v>531</v>
      </c>
      <c r="K160" s="63" t="s">
        <v>129</v>
      </c>
      <c r="L160" s="418" t="s">
        <v>129</v>
      </c>
      <c r="M160" s="245"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63" t="s">
        <v>129</v>
      </c>
      <c r="L161" s="418" t="s">
        <v>129</v>
      </c>
      <c r="M161" s="245" t="s">
        <v>129</v>
      </c>
      <c r="N161" s="226">
        <v>0.1</v>
      </c>
      <c r="O161" s="225"/>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4901</v>
      </c>
      <c r="L162" s="223" t="s">
        <v>125</v>
      </c>
      <c r="M162" s="371" t="s">
        <v>4901</v>
      </c>
      <c r="N162" s="85">
        <v>0</v>
      </c>
      <c r="O162" s="225"/>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63" t="s">
        <v>129</v>
      </c>
      <c r="L163" s="418" t="s">
        <v>126</v>
      </c>
      <c r="M163" s="245" t="s">
        <v>129</v>
      </c>
      <c r="N163" s="85">
        <v>0</v>
      </c>
      <c r="O163" s="225"/>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63" t="s">
        <v>129</v>
      </c>
      <c r="L164" s="223" t="s">
        <v>125</v>
      </c>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63" t="s">
        <v>129</v>
      </c>
      <c r="L165" s="223" t="s">
        <v>125</v>
      </c>
      <c r="M165" s="247" t="s">
        <v>129</v>
      </c>
      <c r="N165" s="226">
        <v>0.25</v>
      </c>
      <c r="O165" s="225"/>
    </row>
    <row r="166" spans="1:15" s="4" customFormat="1" ht="76.5" x14ac:dyDescent="0.25">
      <c r="A166" s="82">
        <v>160</v>
      </c>
      <c r="B166" s="133" t="s">
        <v>293</v>
      </c>
      <c r="C166" s="133" t="s">
        <v>532</v>
      </c>
      <c r="D166" s="133" t="s">
        <v>354</v>
      </c>
      <c r="E166" s="122">
        <v>54</v>
      </c>
      <c r="F166" s="125" t="s">
        <v>541</v>
      </c>
      <c r="G166" s="140">
        <v>33</v>
      </c>
      <c r="H166" s="152">
        <v>0.1</v>
      </c>
      <c r="I166" s="133" t="s">
        <v>177</v>
      </c>
      <c r="J166" s="222">
        <v>46</v>
      </c>
      <c r="K166" s="63" t="s">
        <v>129</v>
      </c>
      <c r="L166" s="377" t="s">
        <v>126</v>
      </c>
      <c r="M166" s="247" t="s">
        <v>126</v>
      </c>
      <c r="N166" s="226">
        <v>0</v>
      </c>
      <c r="O166" s="225" t="s">
        <v>4902</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63" t="s">
        <v>129</v>
      </c>
      <c r="L167" s="418" t="s">
        <v>129</v>
      </c>
      <c r="M167" s="245" t="s">
        <v>129</v>
      </c>
      <c r="N167" s="226">
        <v>0.1</v>
      </c>
      <c r="O167" s="225"/>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57" t="s">
        <v>4903</v>
      </c>
      <c r="L168" s="223" t="s">
        <v>125</v>
      </c>
      <c r="M168" s="142" t="s">
        <v>4903</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63" t="s">
        <v>126</v>
      </c>
      <c r="L169" s="377" t="s">
        <v>129</v>
      </c>
      <c r="M169" s="247" t="s">
        <v>126</v>
      </c>
      <c r="N169" s="226">
        <v>0</v>
      </c>
      <c r="O169" s="225"/>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63" t="s">
        <v>129</v>
      </c>
      <c r="L170" s="223" t="s">
        <v>125</v>
      </c>
      <c r="M170" s="247" t="s">
        <v>129</v>
      </c>
      <c r="N170" s="226">
        <v>0.2</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63" t="s">
        <v>129</v>
      </c>
      <c r="L171" s="223" t="s">
        <v>125</v>
      </c>
      <c r="M171" s="247" t="s">
        <v>129</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63" t="s">
        <v>129</v>
      </c>
      <c r="L172" s="223" t="s">
        <v>125</v>
      </c>
      <c r="M172" s="247" t="s">
        <v>129</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63" t="s">
        <v>126</v>
      </c>
      <c r="L173" s="223" t="s">
        <v>125</v>
      </c>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63" t="s">
        <v>126</v>
      </c>
      <c r="L174" s="223" t="s">
        <v>125</v>
      </c>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63" t="s">
        <v>126</v>
      </c>
      <c r="L175" s="223" t="s">
        <v>125</v>
      </c>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63" t="s">
        <v>129</v>
      </c>
      <c r="L176" s="223" t="s">
        <v>125</v>
      </c>
      <c r="M176" s="247" t="s">
        <v>129</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63" t="s">
        <v>129</v>
      </c>
      <c r="L177" s="246" t="s">
        <v>135</v>
      </c>
      <c r="M177" s="259" t="s">
        <v>129</v>
      </c>
      <c r="N177" s="229">
        <v>0</v>
      </c>
      <c r="O177" s="230"/>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63" t="s">
        <v>129</v>
      </c>
      <c r="L178" s="418" t="s">
        <v>126</v>
      </c>
      <c r="M178" s="245"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63" t="s">
        <v>129</v>
      </c>
      <c r="L179" s="418" t="s">
        <v>126</v>
      </c>
      <c r="M179" s="245"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63" t="s">
        <v>126</v>
      </c>
      <c r="L180" s="246" t="s">
        <v>135</v>
      </c>
      <c r="M180" s="247" t="s">
        <v>129</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63" t="s">
        <v>126</v>
      </c>
      <c r="L181" s="377" t="s">
        <v>126</v>
      </c>
      <c r="M181" s="24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63" t="s">
        <v>126</v>
      </c>
      <c r="L182" s="377" t="s">
        <v>126</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63" t="s">
        <v>126</v>
      </c>
      <c r="L183" s="377" t="s">
        <v>126</v>
      </c>
      <c r="M183" s="247" t="s">
        <v>126</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63" t="s">
        <v>129</v>
      </c>
      <c r="L184" s="418" t="s">
        <v>129</v>
      </c>
      <c r="M184" s="245"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222" t="s">
        <v>135</v>
      </c>
      <c r="M185" s="259"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63" t="s">
        <v>129</v>
      </c>
      <c r="L186" s="418" t="s">
        <v>129</v>
      </c>
      <c r="M186" s="245" t="s">
        <v>129</v>
      </c>
      <c r="N186" s="661">
        <v>0.125</v>
      </c>
      <c r="O186" s="32" t="s">
        <v>4904</v>
      </c>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63" t="s">
        <v>129</v>
      </c>
      <c r="L187" s="418" t="s">
        <v>129</v>
      </c>
      <c r="M187" s="245" t="s">
        <v>129</v>
      </c>
      <c r="N187" s="661">
        <v>0.125</v>
      </c>
      <c r="O187" s="32" t="s">
        <v>4905</v>
      </c>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63" t="s">
        <v>129</v>
      </c>
      <c r="L188" s="418" t="s">
        <v>129</v>
      </c>
      <c r="M188" s="245" t="s">
        <v>129</v>
      </c>
      <c r="N188" s="661">
        <v>0.125</v>
      </c>
      <c r="O188" s="12" t="s">
        <v>4906</v>
      </c>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63" t="s">
        <v>129</v>
      </c>
      <c r="L189" s="418" t="s">
        <v>129</v>
      </c>
      <c r="M189" s="245" t="s">
        <v>129</v>
      </c>
      <c r="N189" s="661">
        <v>0.125</v>
      </c>
      <c r="O189" s="12" t="s">
        <v>4907</v>
      </c>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63" t="s">
        <v>129</v>
      </c>
      <c r="L190" s="418" t="s">
        <v>129</v>
      </c>
      <c r="M190" s="245" t="s">
        <v>129</v>
      </c>
      <c r="N190" s="661">
        <v>0.125</v>
      </c>
      <c r="O190" s="12" t="s">
        <v>4908</v>
      </c>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63" t="s">
        <v>129</v>
      </c>
      <c r="L191" s="418" t="s">
        <v>129</v>
      </c>
      <c r="M191" s="245" t="s">
        <v>129</v>
      </c>
      <c r="N191" s="661">
        <v>0.125</v>
      </c>
      <c r="O191" s="12" t="s">
        <v>4909</v>
      </c>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63" t="s">
        <v>129</v>
      </c>
      <c r="L192" s="418" t="s">
        <v>129</v>
      </c>
      <c r="M192" s="245" t="s">
        <v>129</v>
      </c>
      <c r="N192" s="661">
        <v>0.125</v>
      </c>
      <c r="O192" s="12" t="s">
        <v>4910</v>
      </c>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63" t="s">
        <v>129</v>
      </c>
      <c r="L193" s="418" t="s">
        <v>129</v>
      </c>
      <c r="M193" s="245" t="s">
        <v>129</v>
      </c>
      <c r="N193" s="661">
        <v>0.125</v>
      </c>
      <c r="O193" s="68" t="s">
        <v>4911</v>
      </c>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63" t="s">
        <v>126</v>
      </c>
      <c r="L194" s="418" t="s">
        <v>126</v>
      </c>
      <c r="M194" s="245" t="s">
        <v>126</v>
      </c>
      <c r="N194" s="226">
        <v>0</v>
      </c>
      <c r="O194" s="230" t="s">
        <v>4912</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5" t="s">
        <v>434</v>
      </c>
      <c r="L195" s="223" t="s">
        <v>125</v>
      </c>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63" t="s">
        <v>434</v>
      </c>
      <c r="L196" s="223" t="s">
        <v>125</v>
      </c>
      <c r="M196" s="247"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t="s">
        <v>125</v>
      </c>
      <c r="M197" s="137"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63" t="s">
        <v>129</v>
      </c>
      <c r="L198" s="223" t="s">
        <v>125</v>
      </c>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63" t="s">
        <v>129</v>
      </c>
      <c r="L199" s="223" t="s">
        <v>125</v>
      </c>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63" t="s">
        <v>129</v>
      </c>
      <c r="L200" s="223" t="s">
        <v>125</v>
      </c>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63" t="s">
        <v>129</v>
      </c>
      <c r="L201" s="223" t="s">
        <v>125</v>
      </c>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63" t="s">
        <v>126</v>
      </c>
      <c r="L202" s="223" t="s">
        <v>125</v>
      </c>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63" t="s">
        <v>126</v>
      </c>
      <c r="L203" s="223" t="s">
        <v>125</v>
      </c>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63" t="s">
        <v>126</v>
      </c>
      <c r="L204" s="223" t="s">
        <v>125</v>
      </c>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63" t="s">
        <v>126</v>
      </c>
      <c r="L205" s="223" t="s">
        <v>125</v>
      </c>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63" t="s">
        <v>126</v>
      </c>
      <c r="L206" s="223" t="s">
        <v>125</v>
      </c>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63" t="s">
        <v>126</v>
      </c>
      <c r="L207" s="223" t="s">
        <v>125</v>
      </c>
      <c r="M207" s="247" t="s">
        <v>126</v>
      </c>
      <c r="N207" s="226">
        <v>0</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63" t="s">
        <v>126</v>
      </c>
      <c r="L208" s="223" t="s">
        <v>125</v>
      </c>
      <c r="M208" s="247" t="s">
        <v>126</v>
      </c>
      <c r="N208" s="226">
        <v>0</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63" t="s">
        <v>126</v>
      </c>
      <c r="L209" s="223" t="s">
        <v>125</v>
      </c>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63" t="s">
        <v>126</v>
      </c>
      <c r="L210" s="223" t="s">
        <v>125</v>
      </c>
      <c r="M210" s="247" t="s">
        <v>126</v>
      </c>
      <c r="N210" s="226">
        <v>0</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63" t="s">
        <v>126</v>
      </c>
      <c r="L211" s="223" t="s">
        <v>125</v>
      </c>
      <c r="M211" s="247" t="s">
        <v>126</v>
      </c>
      <c r="N211" s="226">
        <v>0</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t="s">
        <v>125</v>
      </c>
      <c r="M212" s="249" t="s">
        <v>1571</v>
      </c>
      <c r="N212" s="229">
        <v>0</v>
      </c>
      <c r="O212" s="230" t="s">
        <v>4913</v>
      </c>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63" t="s">
        <v>126</v>
      </c>
      <c r="L213" s="461" t="s">
        <v>135</v>
      </c>
      <c r="M213" s="249" t="s">
        <v>126</v>
      </c>
      <c r="N213" s="229">
        <v>0</v>
      </c>
      <c r="O213" s="230"/>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63" t="s">
        <v>126</v>
      </c>
      <c r="L214" s="418" t="s">
        <v>126</v>
      </c>
      <c r="M214" s="245" t="s">
        <v>407</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63" t="s">
        <v>126</v>
      </c>
      <c r="L215" s="418" t="s">
        <v>126</v>
      </c>
      <c r="M215" s="245" t="s">
        <v>407</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63" t="s">
        <v>126</v>
      </c>
      <c r="L216" s="418" t="s">
        <v>126</v>
      </c>
      <c r="M216" s="245" t="s">
        <v>407</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63" t="s">
        <v>126</v>
      </c>
      <c r="L217" s="223" t="s">
        <v>125</v>
      </c>
      <c r="M217" s="245"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63" t="s">
        <v>126</v>
      </c>
      <c r="L218" s="223" t="s">
        <v>125</v>
      </c>
      <c r="M218" s="245" t="s">
        <v>407</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63" t="s">
        <v>126</v>
      </c>
      <c r="L219" s="223" t="s">
        <v>125</v>
      </c>
      <c r="M219" s="245" t="s">
        <v>407</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63" t="s">
        <v>126</v>
      </c>
      <c r="L220" s="223" t="s">
        <v>125</v>
      </c>
      <c r="M220" s="245" t="s">
        <v>407</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63" t="s">
        <v>126</v>
      </c>
      <c r="L221" s="223" t="s">
        <v>125</v>
      </c>
      <c r="M221" s="245" t="s">
        <v>407</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5" t="s">
        <v>1122</v>
      </c>
      <c r="L222" s="462" t="s">
        <v>434</v>
      </c>
      <c r="M222" s="245" t="s">
        <v>2745</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63" t="s">
        <v>126</v>
      </c>
      <c r="L223" s="418" t="s">
        <v>126</v>
      </c>
      <c r="M223" s="245" t="s">
        <v>126</v>
      </c>
      <c r="N223" s="226">
        <v>0</v>
      </c>
      <c r="O223" s="225"/>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63" t="s">
        <v>126</v>
      </c>
      <c r="L224" s="418" t="s">
        <v>126</v>
      </c>
      <c r="M224" s="245" t="s">
        <v>126</v>
      </c>
      <c r="N224" s="226">
        <v>0</v>
      </c>
      <c r="O224" s="225"/>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63" t="s">
        <v>126</v>
      </c>
      <c r="L225" s="223" t="s">
        <v>125</v>
      </c>
      <c r="M225" s="137" t="s">
        <v>126</v>
      </c>
      <c r="N225" s="226">
        <v>0</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63" t="s">
        <v>126</v>
      </c>
      <c r="L226" s="223" t="s">
        <v>125</v>
      </c>
      <c r="M226" s="137" t="s">
        <v>126</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63" t="s">
        <v>126</v>
      </c>
      <c r="L227" s="223" t="s">
        <v>125</v>
      </c>
      <c r="M227" s="137" t="s">
        <v>126</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63" t="s">
        <v>126</v>
      </c>
      <c r="L228" s="223" t="s">
        <v>125</v>
      </c>
      <c r="M228" s="137" t="s">
        <v>126</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v>380</v>
      </c>
      <c r="L229" s="415" t="s">
        <v>4883</v>
      </c>
      <c r="M229" s="262">
        <v>380</v>
      </c>
      <c r="N229" s="85">
        <v>0</v>
      </c>
      <c r="O229" s="225" t="s">
        <v>4914</v>
      </c>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0</v>
      </c>
      <c r="L230" s="416" t="s">
        <v>4883</v>
      </c>
      <c r="M230" s="263">
        <v>0</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63" t="s">
        <v>126</v>
      </c>
      <c r="L231" s="222" t="s">
        <v>135</v>
      </c>
      <c r="M231" s="245" t="s">
        <v>129</v>
      </c>
      <c r="N231" s="85">
        <v>0</v>
      </c>
      <c r="O231" s="225" t="s">
        <v>4915</v>
      </c>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63" t="s">
        <v>126</v>
      </c>
      <c r="L232" s="418" t="s">
        <v>126</v>
      </c>
      <c r="M232" s="245"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63" t="s">
        <v>126</v>
      </c>
      <c r="L233" s="418" t="s">
        <v>126</v>
      </c>
      <c r="M233" s="245" t="s">
        <v>126</v>
      </c>
      <c r="N233" s="85">
        <v>0</v>
      </c>
      <c r="O233" s="264"/>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63" t="s">
        <v>126</v>
      </c>
      <c r="L234" s="418" t="s">
        <v>126</v>
      </c>
      <c r="M234" s="245" t="s">
        <v>126</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244" t="s">
        <v>135</v>
      </c>
      <c r="M235" s="137"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63" t="s">
        <v>129</v>
      </c>
      <c r="L236" s="418" t="s">
        <v>129</v>
      </c>
      <c r="M236" s="245"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63" t="s">
        <v>126</v>
      </c>
      <c r="L237" s="418" t="s">
        <v>129</v>
      </c>
      <c r="M237" s="245" t="s">
        <v>129</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63" t="s">
        <v>129</v>
      </c>
      <c r="L238" s="418" t="s">
        <v>129</v>
      </c>
      <c r="M238" s="245" t="s">
        <v>129</v>
      </c>
      <c r="N238" s="85">
        <v>0</v>
      </c>
      <c r="O238" s="225" t="s">
        <v>4916</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63"/>
      <c r="L239" s="223" t="s">
        <v>125</v>
      </c>
      <c r="M239" s="245"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63"/>
      <c r="L240" s="223" t="s">
        <v>125</v>
      </c>
      <c r="M240" s="245"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63"/>
      <c r="L241" s="223" t="s">
        <v>125</v>
      </c>
      <c r="M241" s="245"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63"/>
      <c r="L242" s="223" t="s">
        <v>125</v>
      </c>
      <c r="M242" s="245"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110"/>
      <c r="L243" s="223" t="s">
        <v>125</v>
      </c>
      <c r="M243" s="245" t="s">
        <v>129</v>
      </c>
      <c r="N243" s="85">
        <v>0</v>
      </c>
      <c r="O243" s="230" t="s">
        <v>4917</v>
      </c>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63" t="s">
        <v>129</v>
      </c>
      <c r="L244" s="223" t="s">
        <v>125</v>
      </c>
      <c r="M244" s="245" t="s">
        <v>129</v>
      </c>
      <c r="N244" s="85">
        <v>0</v>
      </c>
      <c r="O244" s="225"/>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63" t="s">
        <v>129</v>
      </c>
      <c r="L245" s="223" t="s">
        <v>125</v>
      </c>
      <c r="M245" s="245" t="s">
        <v>129</v>
      </c>
      <c r="N245" s="226">
        <v>0.1</v>
      </c>
      <c r="O245" s="225"/>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63" t="s">
        <v>129</v>
      </c>
      <c r="L246" s="223" t="s">
        <v>125</v>
      </c>
      <c r="M246" s="245"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63" t="s">
        <v>129</v>
      </c>
      <c r="L247" s="223" t="s">
        <v>125</v>
      </c>
      <c r="M247" s="245" t="s">
        <v>129</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63" t="s">
        <v>126</v>
      </c>
      <c r="L248" s="223" t="s">
        <v>125</v>
      </c>
      <c r="M248" s="245" t="s">
        <v>126</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63" t="s">
        <v>126</v>
      </c>
      <c r="L249" s="223" t="s">
        <v>125</v>
      </c>
      <c r="M249" s="245"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63" t="s">
        <v>126</v>
      </c>
      <c r="L250" s="418" t="s">
        <v>126</v>
      </c>
      <c r="M250" s="245" t="s">
        <v>126</v>
      </c>
      <c r="N250" s="226">
        <v>0</v>
      </c>
      <c r="O250" s="225"/>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63" t="s">
        <v>434</v>
      </c>
      <c r="L251" s="418" t="s">
        <v>126</v>
      </c>
      <c r="M251" s="245" t="s">
        <v>407</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63" t="s">
        <v>434</v>
      </c>
      <c r="L252" s="418" t="s">
        <v>126</v>
      </c>
      <c r="M252" s="245" t="s">
        <v>407</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63" t="s">
        <v>434</v>
      </c>
      <c r="L253" s="418" t="s">
        <v>126</v>
      </c>
      <c r="M253" s="245" t="s">
        <v>407</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63" t="s">
        <v>434</v>
      </c>
      <c r="L254" s="418" t="s">
        <v>126</v>
      </c>
      <c r="M254" s="245" t="s">
        <v>407</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63" t="s">
        <v>126</v>
      </c>
      <c r="L255" s="418" t="s">
        <v>126</v>
      </c>
      <c r="M255" s="245" t="s">
        <v>126</v>
      </c>
      <c r="N255" s="226">
        <v>0</v>
      </c>
      <c r="O255" s="225"/>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63" t="s">
        <v>126</v>
      </c>
      <c r="L256" s="418"/>
      <c r="M256" s="245" t="s">
        <v>129</v>
      </c>
      <c r="N256" s="226">
        <v>0.1</v>
      </c>
      <c r="O256" s="225" t="s">
        <v>4918</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63" t="s">
        <v>126</v>
      </c>
      <c r="L257" s="418"/>
      <c r="M257" s="245" t="s">
        <v>129</v>
      </c>
      <c r="N257" s="226">
        <v>0.1</v>
      </c>
      <c r="O257" s="225"/>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65">
        <v>0.16</v>
      </c>
      <c r="L258" s="422" t="s">
        <v>4919</v>
      </c>
      <c r="M258" s="266">
        <v>3.0000000000000001E-3</v>
      </c>
      <c r="N258" s="256">
        <v>0</v>
      </c>
      <c r="O258" s="464" t="s">
        <v>4920</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c r="L259" s="416"/>
      <c r="M259" s="263"/>
      <c r="N259" s="85">
        <v>0</v>
      </c>
      <c r="O259" s="225"/>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26342</v>
      </c>
      <c r="L260" s="416">
        <v>26342</v>
      </c>
      <c r="M260" s="263">
        <v>26342</v>
      </c>
      <c r="N260" s="85">
        <v>0</v>
      </c>
      <c r="O260" s="225"/>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44"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63" t="s">
        <v>129</v>
      </c>
      <c r="L262" s="418" t="s">
        <v>126</v>
      </c>
      <c r="M262" s="245" t="s">
        <v>129</v>
      </c>
      <c r="N262" s="1535">
        <v>0.3</v>
      </c>
      <c r="O262" s="225" t="s">
        <v>4921</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63" t="s">
        <v>129</v>
      </c>
      <c r="L263" s="418" t="s">
        <v>126</v>
      </c>
      <c r="M263" s="245" t="s">
        <v>126</v>
      </c>
      <c r="N263" s="1536"/>
      <c r="O263" s="225" t="s">
        <v>4922</v>
      </c>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63" t="s">
        <v>126</v>
      </c>
      <c r="L264" s="418" t="s">
        <v>126</v>
      </c>
      <c r="M264" s="245" t="s">
        <v>126</v>
      </c>
      <c r="N264" s="1535">
        <v>0</v>
      </c>
      <c r="O264" s="225" t="s">
        <v>4923</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63" t="s">
        <v>126</v>
      </c>
      <c r="L265" s="418" t="s">
        <v>126</v>
      </c>
      <c r="M265" s="245" t="s">
        <v>126</v>
      </c>
      <c r="N265" s="1536"/>
      <c r="O265" s="225" t="s">
        <v>4924</v>
      </c>
    </row>
    <row r="266" spans="1:15" x14ac:dyDescent="0.25">
      <c r="N266" s="344"/>
    </row>
  </sheetData>
  <sheetProtection formatCells="0" formatColumns="0" formatRows="0" insertColumns="0" insertHyperlinks="0"/>
  <mergeCells count="36">
    <mergeCell ref="G264:G265"/>
    <mergeCell ref="H264:H265"/>
    <mergeCell ref="N264:N265"/>
    <mergeCell ref="H7:H8"/>
    <mergeCell ref="N7:N8"/>
    <mergeCell ref="N11:N12"/>
    <mergeCell ref="H262:H263"/>
    <mergeCell ref="N262:N263"/>
    <mergeCell ref="G7:G8"/>
    <mergeCell ref="G9:G12"/>
    <mergeCell ref="G17:G19"/>
    <mergeCell ref="G39:G42"/>
    <mergeCell ref="G43:G56"/>
    <mergeCell ref="G102:G113"/>
    <mergeCell ref="G134:G139"/>
    <mergeCell ref="G156:G160"/>
    <mergeCell ref="A1:O1"/>
    <mergeCell ref="A2:E2"/>
    <mergeCell ref="F2:K2"/>
    <mergeCell ref="L2:O2"/>
    <mergeCell ref="A3:E3"/>
    <mergeCell ref="F3:K3"/>
    <mergeCell ref="L3:O3"/>
    <mergeCell ref="A4:E4"/>
    <mergeCell ref="F4:K4"/>
    <mergeCell ref="L4:O4"/>
    <mergeCell ref="A5:E5"/>
    <mergeCell ref="F5:K5"/>
    <mergeCell ref="L5:O5"/>
    <mergeCell ref="G250:G254"/>
    <mergeCell ref="G262:G263"/>
    <mergeCell ref="G170:G176"/>
    <mergeCell ref="G180:G183"/>
    <mergeCell ref="G197:G211"/>
    <mergeCell ref="G225:G228"/>
    <mergeCell ref="G245:G249"/>
  </mergeCells>
  <dataValidations count="8">
    <dataValidation type="list" allowBlank="1" showInputMessage="1" showErrorMessage="1" sqref="N258" xr:uid="{FF3E26BC-0F81-4A69-A8DC-CC2CF8A93BCA}">
      <formula1>"0%,20%"</formula1>
    </dataValidation>
    <dataValidation type="list" allowBlank="1" showInputMessage="1" showErrorMessage="1" sqref="N131" xr:uid="{132EFD8A-FFA9-4467-AF79-621DF48B0BA1}">
      <formula1>"0%,30%"</formula1>
    </dataValidation>
    <dataValidation type="list" allowBlank="1" showInputMessage="1" showErrorMessage="1" sqref="N100" xr:uid="{62A66637-9B6D-465B-BD7C-F39611E3E514}">
      <formula1>"0%,20%,39%,50%"</formula1>
    </dataValidation>
    <dataValidation type="whole" allowBlank="1" showInputMessage="1" showErrorMessage="1" sqref="I130 L261 K145 K43 L235 K20 K67:K68 K259:K260 K229:K230 K102 K74:K81 K130:K134 K115 K156 L185:M185 L231 L114:M114 L130:M130" xr:uid="{468BAD1E-60E5-4E2A-AA0F-20A2CFDD799F}">
      <formula1>0</formula1>
      <formula2>10000000</formula2>
    </dataValidation>
    <dataValidation type="list" allowBlank="1" showInputMessage="1" showErrorMessage="1" sqref="K244:K249 K251:K255 K223 K196 K198:K211 K25:K31 K163:K166 K157:K160 K103:K112 K152:K155 K147:K149 K169:K176 K135:K138 K140:K143 K36:K37 K45:K56 K94:K101 K178:K183 K214:K216 K218:K221 K226:K228 K232:K234 L178:M179 K114:M114 L94:M97" xr:uid="{443ABD32-5751-48C7-87CC-7E4B1CE5372B}">
      <formula1>"SI,NO,NO APLICA"</formula1>
    </dataValidation>
    <dataValidation type="list" allowBlank="1" showInputMessage="1" showErrorMessage="1" sqref="I129 K217 K250 L236:L238 K231 M7:M9 M71 M236 K23:K24 K35 K65:K66 K63 K18:K19 K59 K71 K73 K11:K16 K7:K9 K236:K242 K39:K41 K213 K224:K225 K32:K33 K177 M238:M244 L223:M224 M18:M19 K184:M184 K186:M194 K262:M265 K256:M257 K129:M129 L65:M65 K161:M161 K21:M21 K57:M57 L45:M55 K87:M92 K144:M144 K69:M69 L163:M163 K150:M150 K167:M167 M23:M24 M11:M16 M231" xr:uid="{65D308D4-7A6C-4934-8335-A23B50A8E476}">
      <formula1>"SI,NO"</formula1>
    </dataValidation>
    <dataValidation type="list" allowBlank="1" showInputMessage="1" showErrorMessage="1" sqref="L154:L155 L101 M159:M160 L103:M113 L135:L139 M134:M139 L98:M98 M100:M101" xr:uid="{5AD531D8-214F-4B7F-8910-8AD081F9DCC0}">
      <formula1>"SI,NO,NO APLICA,VACIO"</formula1>
    </dataValidation>
    <dataValidation type="list" allowBlank="1" showInputMessage="1" showErrorMessage="1" sqref="L157:L160 L181:L183 L250:L255 L169 M164:M166 M152:M158 L213:L216 M169:M177 M180:M183 M213:M221 M237 L152:L153 L36:L37 L166 L147:M149 L232:M234 L39:M41 L99:M99 L63:M63 M140 M196 M198:M211 M35:M37 M245:M255 M25:M33 M66 M73 M59" xr:uid="{374C1A76-FB82-41E6-BDD7-25D77B800830}">
      <formula1>"SI,NO,VACIO"</formula1>
    </dataValidation>
  </dataValidations>
  <hyperlinks>
    <hyperlink ref="O66" r:id="rId1" xr:uid="{8EE99E01-BE7A-457D-97E8-50A8E7634E03}"/>
    <hyperlink ref="O73" r:id="rId2" xr:uid="{2B3A6DD3-2047-456C-8902-C7DFE9177F64}"/>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dimension ref="A1:V92"/>
  <sheetViews>
    <sheetView showGridLines="0" topLeftCell="I1" zoomScale="75" zoomScaleNormal="75"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6.5703125" style="198"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0.59</v>
      </c>
      <c r="E2" s="1446" t="s">
        <v>775</v>
      </c>
      <c r="F2" s="1443" t="s">
        <v>121</v>
      </c>
      <c r="G2" s="1503">
        <v>0.3</v>
      </c>
      <c r="H2" s="1506">
        <f>+M6</f>
        <v>1</v>
      </c>
      <c r="I2" s="1499">
        <f>+O6</f>
        <v>0.80000000000000016</v>
      </c>
      <c r="J2" s="1499">
        <f>+I2/H2</f>
        <v>0.80000000000000016</v>
      </c>
      <c r="K2" s="25" t="s">
        <v>776</v>
      </c>
      <c r="L2" s="25" t="s">
        <v>777</v>
      </c>
      <c r="M2" s="159">
        <v>0.4</v>
      </c>
      <c r="N2" s="160">
        <f>+M2*G2*C2</f>
        <v>3.5999999999999997E-2</v>
      </c>
      <c r="O2" s="161">
        <f>+'1048 SRCENTROOR Ver'!N7</f>
        <v>0.4</v>
      </c>
      <c r="Q2" s="301" t="s">
        <v>778</v>
      </c>
      <c r="R2" s="118" t="s">
        <v>1130</v>
      </c>
      <c r="S2" s="302" t="s">
        <v>1389</v>
      </c>
      <c r="T2" s="302" t="s">
        <v>1130</v>
      </c>
      <c r="U2" s="302" t="s">
        <v>783</v>
      </c>
      <c r="V2" s="302" t="s">
        <v>782</v>
      </c>
    </row>
    <row r="3" spans="1:22" x14ac:dyDescent="0.25">
      <c r="A3" s="1426"/>
      <c r="B3" s="1429"/>
      <c r="C3" s="1461"/>
      <c r="D3" s="1458"/>
      <c r="E3" s="1447"/>
      <c r="F3" s="1444"/>
      <c r="G3" s="1504"/>
      <c r="H3" s="1507"/>
      <c r="I3" s="1500"/>
      <c r="J3" s="1500"/>
      <c r="K3" s="26" t="s">
        <v>784</v>
      </c>
      <c r="L3" s="26" t="s">
        <v>785</v>
      </c>
      <c r="M3" s="20">
        <v>0.4</v>
      </c>
      <c r="N3" s="162">
        <f>+M3*G2*C2</f>
        <v>3.5999999999999997E-2</v>
      </c>
      <c r="O3" s="163">
        <f>+'1048 SRCENTROOR Ver'!N11</f>
        <v>0.2</v>
      </c>
      <c r="Q3" s="301" t="s">
        <v>786</v>
      </c>
      <c r="R3" s="302" t="s">
        <v>4856</v>
      </c>
      <c r="S3" s="302" t="s">
        <v>4925</v>
      </c>
      <c r="T3" s="302" t="s">
        <v>4926</v>
      </c>
      <c r="U3" s="302" t="s">
        <v>4926</v>
      </c>
      <c r="V3" s="302" t="s">
        <v>4925</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+'1048 SRCENTROOR Ver'!N17</f>
        <v>0.05</v>
      </c>
      <c r="Q4" s="301" t="s">
        <v>791</v>
      </c>
      <c r="R4" s="302" t="s">
        <v>2906</v>
      </c>
      <c r="S4" s="302" t="s">
        <v>2906</v>
      </c>
      <c r="T4" s="302" t="s">
        <v>4431</v>
      </c>
      <c r="U4" s="302" t="s">
        <v>1695</v>
      </c>
      <c r="V4" s="302" t="s">
        <v>3334</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+'1048 SRCENTROOR Ver'!N20</f>
        <v>0.15</v>
      </c>
      <c r="Q5" s="301" t="s">
        <v>799</v>
      </c>
      <c r="R5" s="301">
        <v>0.16428571428571431</v>
      </c>
      <c r="S5" s="301">
        <v>0.26857142857142857</v>
      </c>
      <c r="T5" s="301">
        <v>0.48</v>
      </c>
      <c r="U5" s="301">
        <v>0.62632088888888904</v>
      </c>
      <c r="V5" s="301">
        <f>+D91</f>
        <v>0.63774946031746038</v>
      </c>
    </row>
    <row r="6" spans="1:22" ht="30" customHeight="1" thickBot="1" x14ac:dyDescent="0.3">
      <c r="A6" s="1426"/>
      <c r="B6" s="1429"/>
      <c r="C6" s="1461"/>
      <c r="D6" s="1458"/>
      <c r="E6" s="1448"/>
      <c r="F6" s="1445"/>
      <c r="G6" s="1505"/>
      <c r="H6" s="1508"/>
      <c r="I6" s="1501"/>
      <c r="J6" s="1502"/>
      <c r="K6" s="97" t="s">
        <v>800</v>
      </c>
      <c r="L6" s="98">
        <f>+O6/M6</f>
        <v>0.80000000000000016</v>
      </c>
      <c r="M6" s="99">
        <f>SUM(M2:M5)</f>
        <v>1</v>
      </c>
      <c r="N6" s="100">
        <f>SUM(N2:N5)</f>
        <v>0.09</v>
      </c>
      <c r="O6" s="73">
        <f>+O2+O3+O4+O5</f>
        <v>0.80000000000000016</v>
      </c>
    </row>
    <row r="7" spans="1:22" ht="15" customHeight="1" x14ac:dyDescent="0.25">
      <c r="A7" s="1426"/>
      <c r="B7" s="1429"/>
      <c r="C7" s="1461"/>
      <c r="D7" s="1458"/>
      <c r="E7" s="1440" t="s">
        <v>801</v>
      </c>
      <c r="F7" s="1443" t="s">
        <v>802</v>
      </c>
      <c r="G7" s="1503">
        <v>0.35</v>
      </c>
      <c r="H7" s="1506">
        <f>+M11</f>
        <v>1</v>
      </c>
      <c r="I7" s="1499">
        <f>+O11</f>
        <v>0.3</v>
      </c>
      <c r="J7" s="1499">
        <f>+I7/H7</f>
        <v>0.3</v>
      </c>
      <c r="K7" s="25" t="s">
        <v>803</v>
      </c>
      <c r="L7" s="25" t="s">
        <v>804</v>
      </c>
      <c r="M7" s="159">
        <v>0.1</v>
      </c>
      <c r="N7" s="160">
        <f>+M7*G7*C2</f>
        <v>1.0499999999999999E-2</v>
      </c>
      <c r="O7" s="161">
        <f>+'1048 SRCENTROOR Ver'!N21</f>
        <v>0</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+'1048 SRCENTROOR Ver'!N36</f>
        <v>0</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+'1048 SRCENTROOR Ver'!N38</f>
        <v>0</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+'1048 SRCENTROOR Ver'!N43</f>
        <v>0.3</v>
      </c>
    </row>
    <row r="11" spans="1:22" ht="30" customHeight="1" thickBot="1" x14ac:dyDescent="0.3">
      <c r="A11" s="1426"/>
      <c r="B11" s="1429"/>
      <c r="C11" s="1461"/>
      <c r="D11" s="1458"/>
      <c r="E11" s="1442"/>
      <c r="F11" s="1445"/>
      <c r="G11" s="1505"/>
      <c r="H11" s="1508"/>
      <c r="I11" s="1501"/>
      <c r="J11" s="1502"/>
      <c r="K11" s="97" t="s">
        <v>800</v>
      </c>
      <c r="L11" s="98">
        <f>+O11/M11</f>
        <v>0.3</v>
      </c>
      <c r="M11" s="99">
        <f>SUM(M7:M10)</f>
        <v>1</v>
      </c>
      <c r="N11" s="100">
        <f>SUM(N7:N10)</f>
        <v>0.105</v>
      </c>
      <c r="O11" s="73">
        <f>+O7+O8+O9+O10</f>
        <v>0.3</v>
      </c>
    </row>
    <row r="12" spans="1:22" ht="15" customHeight="1" x14ac:dyDescent="0.25">
      <c r="A12" s="1426"/>
      <c r="B12" s="1429"/>
      <c r="C12" s="1461"/>
      <c r="D12" s="1458"/>
      <c r="E12" s="1446" t="s">
        <v>811</v>
      </c>
      <c r="F12" s="1443" t="s">
        <v>812</v>
      </c>
      <c r="G12" s="1503">
        <v>0.35</v>
      </c>
      <c r="H12" s="1506">
        <f>+M16</f>
        <v>1</v>
      </c>
      <c r="I12" s="1499">
        <f>+O16</f>
        <v>0.7</v>
      </c>
      <c r="J12" s="1499">
        <f>+I12/H12</f>
        <v>0.7</v>
      </c>
      <c r="K12" s="25" t="s">
        <v>813</v>
      </c>
      <c r="L12" s="25" t="s">
        <v>804</v>
      </c>
      <c r="M12" s="159">
        <v>0.1</v>
      </c>
      <c r="N12" s="160">
        <f>+M12*G$12*C$2</f>
        <v>1.0499999999999999E-2</v>
      </c>
      <c r="O12" s="161">
        <f>+'1048 SRCENTROOR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+'1048 SRCENTROOR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+'1048 SRCENTROOR Ver'!N61</f>
        <v>0.2</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+'1048 SRCENTROOR Ver'!N63</f>
        <v>0.3</v>
      </c>
    </row>
    <row r="16" spans="1:22" ht="30" customHeight="1" thickBot="1" x14ac:dyDescent="0.3">
      <c r="A16" s="1427"/>
      <c r="B16" s="1430"/>
      <c r="C16" s="1462"/>
      <c r="D16" s="1464"/>
      <c r="E16" s="1448"/>
      <c r="F16" s="1445"/>
      <c r="G16" s="1505"/>
      <c r="H16" s="1508"/>
      <c r="I16" s="1501"/>
      <c r="J16" s="1502"/>
      <c r="K16" s="97" t="s">
        <v>800</v>
      </c>
      <c r="L16" s="98">
        <f>+O16/M16</f>
        <v>0.7</v>
      </c>
      <c r="M16" s="99">
        <f>SUM(M12:M15)</f>
        <v>1</v>
      </c>
      <c r="N16" s="100">
        <f>SUM(N12:N15)</f>
        <v>0.105</v>
      </c>
      <c r="O16" s="73">
        <f>+O12+O13+O14+O15</f>
        <v>0.7</v>
      </c>
    </row>
    <row r="17" spans="1:15" ht="15" customHeight="1" x14ac:dyDescent="0.25">
      <c r="A17" s="1449">
        <v>2</v>
      </c>
      <c r="B17" s="1451" t="s">
        <v>820</v>
      </c>
      <c r="C17" s="1454">
        <v>0.55000000000000004</v>
      </c>
      <c r="D17" s="1457">
        <f>+(G17*J17)+(G21*J21)+(G27*J27)+(G31*J31)+(G38*J38)+(G46*J46)+(G54*J54)</f>
        <v>0.72077922077922085</v>
      </c>
      <c r="E17" s="1440" t="s">
        <v>821</v>
      </c>
      <c r="F17" s="1443" t="s">
        <v>294</v>
      </c>
      <c r="G17" s="1503">
        <v>0.15</v>
      </c>
      <c r="H17" s="1506">
        <f>+M20</f>
        <v>1</v>
      </c>
      <c r="I17" s="1509">
        <f>+O20</f>
        <v>0.59523809523809534</v>
      </c>
      <c r="J17" s="1512">
        <f>+I17/H17</f>
        <v>0.59523809523809534</v>
      </c>
      <c r="K17" s="25" t="s">
        <v>822</v>
      </c>
      <c r="L17" s="25" t="s">
        <v>804</v>
      </c>
      <c r="M17" s="167">
        <v>0.1</v>
      </c>
      <c r="N17" s="168">
        <f>+M17*G$17*C$17</f>
        <v>8.2500000000000004E-3</v>
      </c>
      <c r="O17" s="169">
        <f>+'1048 SRCENTROOR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+'1048 SRCENTROOR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+'1048 SRCENTROOR Ver'!N68</f>
        <v>0.44523809523809527</v>
      </c>
    </row>
    <row r="20" spans="1:15" ht="26.25" customHeight="1" thickBot="1" x14ac:dyDescent="0.3">
      <c r="A20" s="1441"/>
      <c r="B20" s="1452"/>
      <c r="C20" s="1455"/>
      <c r="D20" s="1458"/>
      <c r="E20" s="1442"/>
      <c r="F20" s="1445"/>
      <c r="G20" s="1505"/>
      <c r="H20" s="1508"/>
      <c r="I20" s="1511"/>
      <c r="J20" s="1514"/>
      <c r="K20" s="97" t="s">
        <v>800</v>
      </c>
      <c r="L20" s="98">
        <f>+O20/M20</f>
        <v>0.59523809523809534</v>
      </c>
      <c r="M20" s="99">
        <f>SUM(M17:M19)</f>
        <v>1</v>
      </c>
      <c r="N20" s="100">
        <f>SUM(N17:N19)</f>
        <v>8.2500000000000004E-2</v>
      </c>
      <c r="O20" s="174">
        <f>+O17+O18+O19</f>
        <v>0.59523809523809534</v>
      </c>
    </row>
    <row r="21" spans="1:15" ht="15" customHeight="1" x14ac:dyDescent="0.25">
      <c r="A21" s="1441"/>
      <c r="B21" s="1452"/>
      <c r="C21" s="1455"/>
      <c r="D21" s="1458"/>
      <c r="E21" s="1440" t="s">
        <v>827</v>
      </c>
      <c r="F21" s="1443" t="s">
        <v>828</v>
      </c>
      <c r="G21" s="1503">
        <v>0.15</v>
      </c>
      <c r="H21" s="1506">
        <f>+M26</f>
        <v>1</v>
      </c>
      <c r="I21" s="1499">
        <f>+O26</f>
        <v>0.7</v>
      </c>
      <c r="J21" s="1499">
        <f>+I21/H21</f>
        <v>0.7</v>
      </c>
      <c r="K21" s="28" t="s">
        <v>829</v>
      </c>
      <c r="L21" s="28" t="s">
        <v>830</v>
      </c>
      <c r="M21" s="175">
        <v>0.1</v>
      </c>
      <c r="N21" s="176">
        <f>+M21*G$21*C$17</f>
        <v>8.2500000000000004E-3</v>
      </c>
      <c r="O21" s="177">
        <f>+'1048 SRCENTROOR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+'1048 SRCENTROOR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+'1048 SRCENTROOR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+'1048 SRCENTROOR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v>
      </c>
    </row>
    <row r="26" spans="1:15" ht="26.25" customHeight="1" thickBot="1" x14ac:dyDescent="0.3">
      <c r="A26" s="1441"/>
      <c r="B26" s="1452"/>
      <c r="C26" s="1455"/>
      <c r="D26" s="1458"/>
      <c r="E26" s="1442"/>
      <c r="F26" s="1445"/>
      <c r="G26" s="1505"/>
      <c r="H26" s="1508"/>
      <c r="I26" s="1501"/>
      <c r="J26" s="1502"/>
      <c r="K26" s="97" t="s">
        <v>800</v>
      </c>
      <c r="L26" s="98">
        <f>+O26/M26</f>
        <v>0.7</v>
      </c>
      <c r="M26" s="99">
        <f>SUM(M21:M25)</f>
        <v>1</v>
      </c>
      <c r="N26" s="100">
        <f>SUM(N21:N25)</f>
        <v>8.2500000000000004E-2</v>
      </c>
      <c r="O26" s="174">
        <f>+O21+O22+O23+O24+O25</f>
        <v>0.7</v>
      </c>
    </row>
    <row r="27" spans="1:15" ht="24" x14ac:dyDescent="0.25">
      <c r="A27" s="1441"/>
      <c r="B27" s="1452"/>
      <c r="C27" s="1455"/>
      <c r="D27" s="1458"/>
      <c r="E27" s="1440" t="s">
        <v>838</v>
      </c>
      <c r="F27" s="1443" t="s">
        <v>839</v>
      </c>
      <c r="G27" s="1503">
        <v>0.2</v>
      </c>
      <c r="H27" s="1506">
        <f>+M30</f>
        <v>1</v>
      </c>
      <c r="I27" s="1499">
        <f>+O30</f>
        <v>0.41428571428571426</v>
      </c>
      <c r="J27" s="1499">
        <f>+I27/H27</f>
        <v>0.41428571428571426</v>
      </c>
      <c r="K27" s="28" t="s">
        <v>840</v>
      </c>
      <c r="L27" s="28" t="s">
        <v>841</v>
      </c>
      <c r="M27" s="179">
        <v>0.1</v>
      </c>
      <c r="N27" s="180">
        <f>+M27*G$27*C$17</f>
        <v>1.1000000000000003E-2</v>
      </c>
      <c r="O27" s="177">
        <f>+'1048 SRCENTROOR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+'1048 SRCENTROOR Ver'!N130</f>
        <v>0.31428571428571428</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+'1048 SRCENTROOR Ver'!N131</f>
        <v>0</v>
      </c>
    </row>
    <row r="30" spans="1:15" ht="26.25" customHeight="1" thickBot="1" x14ac:dyDescent="0.3">
      <c r="A30" s="1441"/>
      <c r="B30" s="1452"/>
      <c r="C30" s="1455"/>
      <c r="D30" s="1458"/>
      <c r="E30" s="1442"/>
      <c r="F30" s="1445"/>
      <c r="G30" s="1505"/>
      <c r="H30" s="1508"/>
      <c r="I30" s="1501"/>
      <c r="J30" s="1502"/>
      <c r="K30" s="97" t="s">
        <v>800</v>
      </c>
      <c r="L30" s="98">
        <f>+O30/M30</f>
        <v>0.41428571428571426</v>
      </c>
      <c r="M30" s="99">
        <f>SUM(M27:M29)</f>
        <v>1</v>
      </c>
      <c r="N30" s="100">
        <f>SUM(N27:N29)</f>
        <v>0.11000000000000001</v>
      </c>
      <c r="O30" s="174">
        <f>+O27+O28+O29</f>
        <v>0.41428571428571426</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+'1048 SRCENTROOR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+'1048 SRCENTROOR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+'1048 SRCENTROOR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+'1048 SRCENTROOR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+'1048 SRCENTROOR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+'1048 SRCENTROOR Ver'!N156</f>
        <v>0.05</v>
      </c>
    </row>
    <row r="37" spans="1:15" ht="33.75" customHeight="1"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SUM(M38:M41)</f>
        <v>0.54999999999999993</v>
      </c>
      <c r="I38" s="1499">
        <f>SUM(O38+O39+O40+O41)</f>
        <v>0.45</v>
      </c>
      <c r="J38" s="1499">
        <f>+I38/H38</f>
        <v>0.81818181818181834</v>
      </c>
      <c r="K38" s="28" t="s">
        <v>861</v>
      </c>
      <c r="L38" s="28" t="s">
        <v>804</v>
      </c>
      <c r="M38" s="179">
        <v>0.1</v>
      </c>
      <c r="N38" s="180">
        <f>+(M38/H38)*G$38*C$17</f>
        <v>2.0000000000000004E-2</v>
      </c>
      <c r="O38" s="177">
        <f>+'1048 SRCENTROOR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+'1048 SRCENTROOR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+'1048 SRCENTROOR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+'1048 SRCENTROOR Ver'!N166</f>
        <v>0</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+'1048 SRCENTROOR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+'1048 SRCENTROOR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+'1048 SRCENTROOR Ver'!N255</f>
        <v>0</v>
      </c>
    </row>
    <row r="45" spans="1:15" ht="33.75" customHeight="1" thickBot="1" x14ac:dyDescent="0.3">
      <c r="A45" s="1441"/>
      <c r="B45" s="1452"/>
      <c r="C45" s="1455"/>
      <c r="D45" s="1458"/>
      <c r="E45" s="1442"/>
      <c r="F45" s="1445"/>
      <c r="G45" s="1505"/>
      <c r="H45" s="1508"/>
      <c r="I45" s="1501"/>
      <c r="J45" s="1502"/>
      <c r="K45" s="97" t="s">
        <v>800</v>
      </c>
      <c r="L45" s="98">
        <f>+O45/M45</f>
        <v>0.55000000000000016</v>
      </c>
      <c r="M45" s="99">
        <f>SUM(M38:M44)</f>
        <v>0.99999999999999989</v>
      </c>
      <c r="N45" s="100">
        <f>SUM(N38:N41)</f>
        <v>0.11000000000000001</v>
      </c>
      <c r="O45" s="174">
        <f>+O38+O39+O40+O41+O42+O43+O44</f>
        <v>0.55000000000000004</v>
      </c>
    </row>
    <row r="46" spans="1:15" ht="15" customHeight="1" x14ac:dyDescent="0.25">
      <c r="A46" s="1441"/>
      <c r="B46" s="1452"/>
      <c r="C46" s="1455"/>
      <c r="D46" s="1458"/>
      <c r="E46" s="1440" t="s">
        <v>874</v>
      </c>
      <c r="F46" s="1443" t="s">
        <v>875</v>
      </c>
      <c r="G46" s="1503">
        <v>0.1</v>
      </c>
      <c r="H46" s="1522">
        <f>SUM(M46:M52)/2</f>
        <v>0.5</v>
      </c>
      <c r="I46" s="1509">
        <f>SUM(O46+O47+O48+O49+O50+O51+O52)/2</f>
        <v>0.4</v>
      </c>
      <c r="J46" s="1509">
        <f>+I46/H46</f>
        <v>0.8</v>
      </c>
      <c r="K46" s="28" t="s">
        <v>876</v>
      </c>
      <c r="L46" s="28" t="s">
        <v>804</v>
      </c>
      <c r="M46" s="179">
        <v>0.1</v>
      </c>
      <c r="N46" s="176">
        <f>+(M46/H46)*G$46*C$17</f>
        <v>1.1000000000000003E-2</v>
      </c>
      <c r="O46" s="177">
        <f>+'1048 SRCENTROOR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+'1048 SRCENTROOR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+'1048 SRCENTROOR Ver'!N170</f>
        <v>0.2</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+'1048 SRCENTROOR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+'1048 SRCENTROOR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+'1048 SRCENTROOR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+'1048 SRCENTROOR Ver'!N184</f>
        <v>0.1</v>
      </c>
    </row>
    <row r="53" spans="1:15" ht="30" customHeight="1" thickBot="1" x14ac:dyDescent="0.3">
      <c r="A53" s="1441"/>
      <c r="B53" s="1452"/>
      <c r="C53" s="1455"/>
      <c r="D53" s="1458"/>
      <c r="E53" s="1442"/>
      <c r="F53" s="1445"/>
      <c r="G53" s="1505"/>
      <c r="H53" s="1524"/>
      <c r="I53" s="1511"/>
      <c r="J53" s="1511"/>
      <c r="K53" s="97" t="s">
        <v>800</v>
      </c>
      <c r="L53" s="98">
        <f>+O53/M53</f>
        <v>0.8</v>
      </c>
      <c r="M53" s="99">
        <f>SUM(M46:M52)</f>
        <v>1</v>
      </c>
      <c r="N53" s="100">
        <f>SUM(N46:N52)/2</f>
        <v>5.5000000000000007E-2</v>
      </c>
      <c r="O53" s="174">
        <f>+O46+O47+O48+O49+O50+O51+O52</f>
        <v>0.8</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+'1048 SRCENTROOR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+'1048 SRCENTROOR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+'1048 SRCENTROOR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+'1048 SRCENTROOR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+'1048 SRCENTROOR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+'1048 SRCENTROOR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+'1048 SRCENTROOR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+'1048 SRCENTROOR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0.39320888888888889</v>
      </c>
      <c r="E63" s="1492" t="s">
        <v>133</v>
      </c>
      <c r="F63" s="1443" t="s">
        <v>900</v>
      </c>
      <c r="G63" s="1503">
        <v>0.3</v>
      </c>
      <c r="H63" s="1516">
        <f>+M81</f>
        <v>1</v>
      </c>
      <c r="I63" s="1528">
        <f>+O81</f>
        <v>0.1144</v>
      </c>
      <c r="J63" s="1519">
        <f>+I63/H63</f>
        <v>0.1144</v>
      </c>
      <c r="K63" s="28" t="s">
        <v>136</v>
      </c>
      <c r="L63" s="28" t="s">
        <v>804</v>
      </c>
      <c r="M63" s="179">
        <v>0.1</v>
      </c>
      <c r="N63" s="176">
        <f>+M63*G$63*C$63</f>
        <v>3.0000000000000001E-3</v>
      </c>
      <c r="O63" s="177">
        <f>+'1048 SRCENTROOR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+'1048 SRCENTROOR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+'1048 SRCENTROOR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+'1048 SRCENTROOR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+'1048 SRCENTROOR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+'1048 SRCENTROOR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+'1048 SRCENTROOR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+'1048 SRCENTROOR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+'1048 SRCENTROOR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+'1048 SRCENTROOR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+'1048 SRCENTROOR Ver'!N207</f>
        <v>0</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+'1048 SRCENTROOR Ver'!N208</f>
        <v>0</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+'1048 SRCENTROOR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+'1048 SRCENTROOR Ver'!N210</f>
        <v>0</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+'1048 SRCENTROOR Ver'!N211</f>
        <v>0</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+'1048 SRCENTROOR Ver'!N224</f>
        <v>0</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+'1048 SRCENTROOR Ver'!N225</f>
        <v>0</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+'1048 SRCENTROOR Ver'!N223</f>
        <v>0</v>
      </c>
    </row>
    <row r="81" spans="1:15" ht="15.75" thickBot="1" x14ac:dyDescent="0.3">
      <c r="A81" s="1441"/>
      <c r="B81" s="1452"/>
      <c r="C81" s="1455"/>
      <c r="D81" s="1490"/>
      <c r="E81" s="1494"/>
      <c r="F81" s="1445"/>
      <c r="G81" s="1505"/>
      <c r="H81" s="1518"/>
      <c r="I81" s="1533"/>
      <c r="J81" s="1531"/>
      <c r="K81" s="97" t="s">
        <v>800</v>
      </c>
      <c r="L81" s="98">
        <f>+O81/M81</f>
        <v>0.1144</v>
      </c>
      <c r="M81" s="99">
        <f>SUM(M63:M80)</f>
        <v>1</v>
      </c>
      <c r="N81" s="100">
        <f>SUM(N63:N80)</f>
        <v>0.03</v>
      </c>
      <c r="O81" s="174">
        <f>SUM(O63+O64+O65+O66+O67+O68+O69+O70+O71+O72+O73+O74+O75+O76+O77+O78+O79+O80)</f>
        <v>0.1144</v>
      </c>
    </row>
    <row r="82" spans="1:15" ht="15.75" thickBot="1" x14ac:dyDescent="0.3">
      <c r="A82" s="1441"/>
      <c r="B82" s="1452"/>
      <c r="C82" s="1455"/>
      <c r="D82" s="1490"/>
      <c r="E82" s="184" t="s">
        <v>933</v>
      </c>
      <c r="F82" s="185" t="s">
        <v>934</v>
      </c>
      <c r="G82" s="186">
        <v>0.4</v>
      </c>
      <c r="H82" s="186">
        <f>+M42+M43+M44</f>
        <v>0.44999999999999996</v>
      </c>
      <c r="I82" s="187">
        <f>+O82</f>
        <v>0.1</v>
      </c>
      <c r="J82" s="188">
        <f>+I82/H82</f>
        <v>0.22222222222222227</v>
      </c>
      <c r="K82" s="27" t="s">
        <v>800</v>
      </c>
      <c r="L82" s="14">
        <f>+O82/M82</f>
        <v>0.22222222222222227</v>
      </c>
      <c r="M82" s="15">
        <f>SUM(M42:M44)</f>
        <v>0.44999999999999996</v>
      </c>
      <c r="N82" s="130">
        <f>SUM(N42:N44)</f>
        <v>4.0000000000000008E-2</v>
      </c>
      <c r="O82" s="189">
        <f>SUM(O42+O43+O44)</f>
        <v>0.1</v>
      </c>
    </row>
    <row r="83" spans="1:15" ht="15.75"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15.75" thickBot="1" x14ac:dyDescent="0.3">
      <c r="A84" s="1442"/>
      <c r="B84" s="1485"/>
      <c r="C84" s="1487"/>
      <c r="D84" s="1491"/>
      <c r="E84" s="184" t="s">
        <v>936</v>
      </c>
      <c r="F84" s="185" t="s">
        <v>542</v>
      </c>
      <c r="G84" s="186">
        <v>0.15</v>
      </c>
      <c r="H84" s="186">
        <f>+M84</f>
        <v>0.5</v>
      </c>
      <c r="I84" s="187">
        <f>+O84</f>
        <v>0.4</v>
      </c>
      <c r="J84" s="188">
        <f>+I84/H84</f>
        <v>0.8</v>
      </c>
      <c r="K84" s="97" t="s">
        <v>800</v>
      </c>
      <c r="L84" s="98">
        <f>+O84/M84</f>
        <v>0.8</v>
      </c>
      <c r="M84" s="99">
        <f>100%/2</f>
        <v>0.5</v>
      </c>
      <c r="N84" s="190">
        <f>SUM(M46:M52)*G84*C63</f>
        <v>1.4999999999999999E-2</v>
      </c>
      <c r="O84" s="174">
        <f>+O53/2</f>
        <v>0.4</v>
      </c>
    </row>
    <row r="85" spans="1:15" x14ac:dyDescent="0.25">
      <c r="A85" s="1440">
        <v>4</v>
      </c>
      <c r="B85" s="1484" t="s">
        <v>937</v>
      </c>
      <c r="C85" s="1496">
        <v>0.05</v>
      </c>
      <c r="D85" s="1488">
        <f>+(J85*G85)+(J89*G89)+(J90*G90)</f>
        <v>0.5</v>
      </c>
      <c r="E85" s="1440" t="s">
        <v>142</v>
      </c>
      <c r="F85" s="1443" t="s">
        <v>938</v>
      </c>
      <c r="G85" s="1503">
        <v>0.4</v>
      </c>
      <c r="H85" s="1503">
        <f>+M88</f>
        <v>0.4</v>
      </c>
      <c r="I85" s="1528">
        <f>+O88</f>
        <v>0.2</v>
      </c>
      <c r="J85" s="1519">
        <f>+I85/G85</f>
        <v>0.5</v>
      </c>
      <c r="K85" s="28" t="s">
        <v>939</v>
      </c>
      <c r="L85" s="28" t="s">
        <v>940</v>
      </c>
      <c r="M85" s="179">
        <v>0.1</v>
      </c>
      <c r="N85" s="176">
        <f>+M85*C85</f>
        <v>5.000000000000001E-3</v>
      </c>
      <c r="O85" s="177">
        <f>+'1048 SRCENTROOR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+'1048 SRCENTROOR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+'1048 SRCENTROOR Ver'!N258</f>
        <v>0</v>
      </c>
    </row>
    <row r="88" spans="1:15" ht="15.75" thickBot="1" x14ac:dyDescent="0.3">
      <c r="A88" s="1441"/>
      <c r="B88" s="1452"/>
      <c r="C88" s="1497"/>
      <c r="D88" s="1490"/>
      <c r="E88" s="1442"/>
      <c r="F88" s="1445"/>
      <c r="G88" s="1505"/>
      <c r="H88" s="1505"/>
      <c r="I88" s="1533"/>
      <c r="J88" s="1531"/>
      <c r="K88" s="97" t="s">
        <v>800</v>
      </c>
      <c r="L88" s="98">
        <f>+O88/M88</f>
        <v>0.5</v>
      </c>
      <c r="M88" s="99">
        <f>SUM(M85:M87)</f>
        <v>0.4</v>
      </c>
      <c r="N88" s="190">
        <f>+M88*C85</f>
        <v>2.0000000000000004E-2</v>
      </c>
      <c r="O88" s="174">
        <f>+O85+O86+O87</f>
        <v>0.2</v>
      </c>
    </row>
    <row r="89" spans="1:15" ht="15.75" thickBot="1" x14ac:dyDescent="0.3">
      <c r="A89" s="1441"/>
      <c r="B89" s="1452"/>
      <c r="C89" s="1497"/>
      <c r="D89" s="1490"/>
      <c r="E89" s="184" t="s">
        <v>945</v>
      </c>
      <c r="F89" s="185" t="s">
        <v>946</v>
      </c>
      <c r="G89" s="186">
        <v>0.3</v>
      </c>
      <c r="H89" s="186">
        <f>+M89</f>
        <v>0.3</v>
      </c>
      <c r="I89" s="187">
        <f>+O89</f>
        <v>0.3</v>
      </c>
      <c r="J89" s="188">
        <f>+I89/H89</f>
        <v>1</v>
      </c>
      <c r="K89" s="191" t="s">
        <v>947</v>
      </c>
      <c r="L89" s="192" t="s">
        <v>948</v>
      </c>
      <c r="M89" s="193">
        <v>0.3</v>
      </c>
      <c r="N89" s="194">
        <f>+M89*C85</f>
        <v>1.4999999999999999E-2</v>
      </c>
      <c r="O89" s="195">
        <f>+'1048 SRCENTROOR Ver'!N262</f>
        <v>0.3</v>
      </c>
    </row>
    <row r="90" spans="1:15" ht="24.75" thickBot="1" x14ac:dyDescent="0.3">
      <c r="A90" s="1442"/>
      <c r="B90" s="1485"/>
      <c r="C90" s="1498"/>
      <c r="D90" s="1491"/>
      <c r="E90" s="184" t="s">
        <v>146</v>
      </c>
      <c r="F90" s="185" t="s">
        <v>949</v>
      </c>
      <c r="G90" s="186">
        <v>0.3</v>
      </c>
      <c r="H90" s="196">
        <f>+M90</f>
        <v>0.3</v>
      </c>
      <c r="I90" s="187">
        <f>+O90</f>
        <v>0</v>
      </c>
      <c r="J90" s="188">
        <f>+I90/H90</f>
        <v>0</v>
      </c>
      <c r="K90" s="191" t="s">
        <v>950</v>
      </c>
      <c r="L90" s="192" t="s">
        <v>951</v>
      </c>
      <c r="M90" s="193">
        <v>0.3</v>
      </c>
      <c r="N90" s="194">
        <f>+M90*C85</f>
        <v>1.4999999999999999E-2</v>
      </c>
      <c r="O90" s="197">
        <f>+'1048 SRCENTROOR Ver'!N264</f>
        <v>0</v>
      </c>
    </row>
    <row r="91" spans="1:15" x14ac:dyDescent="0.25">
      <c r="C91" s="199">
        <v>2022</v>
      </c>
      <c r="D91" s="200">
        <f>+(C2*D2)+(C17*D17)+(C63*D63)+(C85*D85)</f>
        <v>0.63774946031746038</v>
      </c>
      <c r="M91" s="201"/>
      <c r="N91" s="200">
        <f>SUM(N6+N11+N16+N20+N26+N30+N37+N45+N53+N62+N81+N82+N83+N84+N88+N89+N90)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tabColor theme="0"/>
  </sheetPr>
  <dimension ref="A1:Z273"/>
  <sheetViews>
    <sheetView zoomScale="66" zoomScaleNormal="66" workbookViewId="0">
      <selection activeCell="J42" sqref="J42"/>
    </sheetView>
  </sheetViews>
  <sheetFormatPr baseColWidth="10" defaultColWidth="11.42578125" defaultRowHeight="12.75" x14ac:dyDescent="0.25"/>
  <cols>
    <col min="1" max="1" width="5.28515625" style="2" customWidth="1"/>
    <col min="2" max="2" width="27.42578125" style="11" customWidth="1"/>
    <col min="3" max="3" width="13" style="3" customWidth="1"/>
    <col min="4" max="4" width="14.5703125" style="3" customWidth="1"/>
    <col min="5" max="5" width="8" style="11" customWidth="1"/>
    <col min="6" max="6" width="47.42578125" style="4" customWidth="1"/>
    <col min="7" max="7" width="12.42578125" style="1" customWidth="1"/>
    <col min="8" max="8" width="14.5703125" style="2" customWidth="1"/>
    <col min="9" max="9" width="18.7109375" style="11" customWidth="1"/>
    <col min="10" max="10" width="11.28515625" style="2" customWidth="1"/>
    <col min="11" max="11" width="16.140625" style="10" customWidth="1"/>
    <col min="12" max="12" width="14.140625" style="3" customWidth="1"/>
    <col min="13" max="13" width="18" style="11" customWidth="1"/>
    <col min="14" max="14" width="15.85546875" style="11" customWidth="1"/>
    <col min="15" max="15" width="97.42578125" style="7" customWidth="1"/>
    <col min="16" max="16384" width="11.42578125" style="6"/>
  </cols>
  <sheetData>
    <row r="1" spans="1:26" customFormat="1" ht="68.25" customHeight="1" x14ac:dyDescent="0.25">
      <c r="A1" s="1540" t="s">
        <v>98</v>
      </c>
      <c r="B1" s="1540"/>
      <c r="C1" s="1540"/>
      <c r="D1" s="1540"/>
      <c r="E1" s="1540"/>
      <c r="F1" s="1540"/>
      <c r="G1" s="1540"/>
      <c r="H1" s="1540"/>
      <c r="I1" s="1540"/>
      <c r="J1" s="1540"/>
      <c r="K1" s="1540"/>
      <c r="L1" s="1540"/>
      <c r="M1" s="1540"/>
      <c r="N1" s="1540"/>
      <c r="O1" s="1540"/>
    </row>
    <row r="2" spans="1:26" s="24" customFormat="1" ht="18.75" customHeight="1" x14ac:dyDescent="0.25">
      <c r="A2" s="1541" t="s">
        <v>99</v>
      </c>
      <c r="B2" s="1541"/>
      <c r="C2" s="1541"/>
      <c r="D2" s="1541"/>
      <c r="E2" s="1541"/>
      <c r="F2" s="1416" t="s">
        <v>1331</v>
      </c>
      <c r="G2" s="1417"/>
      <c r="H2" s="1417"/>
      <c r="I2" s="1417"/>
      <c r="J2" s="1417"/>
      <c r="K2" s="1418"/>
      <c r="L2" s="1543"/>
      <c r="M2" s="1543"/>
      <c r="N2" s="1543"/>
      <c r="O2" s="1543"/>
    </row>
    <row r="3" spans="1:26" s="24" customFormat="1" ht="18.75" customHeight="1" x14ac:dyDescent="0.25">
      <c r="A3" s="1541" t="s">
        <v>101</v>
      </c>
      <c r="B3" s="1541"/>
      <c r="C3" s="1541"/>
      <c r="D3" s="1541"/>
      <c r="E3" s="1541"/>
      <c r="F3" s="1416">
        <v>1049</v>
      </c>
      <c r="G3" s="1417"/>
      <c r="H3" s="1417"/>
      <c r="I3" s="1417"/>
      <c r="J3" s="1417"/>
      <c r="K3" s="1418"/>
      <c r="L3" s="1543"/>
      <c r="M3" s="1543"/>
      <c r="N3" s="1543"/>
      <c r="O3" s="1543"/>
    </row>
    <row r="4" spans="1:26" s="24" customFormat="1" ht="18.75" customHeight="1" x14ac:dyDescent="0.25">
      <c r="A4" s="1541" t="s">
        <v>102</v>
      </c>
      <c r="B4" s="1541"/>
      <c r="C4" s="1541"/>
      <c r="D4" s="1541"/>
      <c r="E4" s="1541"/>
      <c r="F4" s="1416" t="s">
        <v>52</v>
      </c>
      <c r="G4" s="1417"/>
      <c r="H4" s="1417"/>
      <c r="I4" s="1417"/>
      <c r="J4" s="1417"/>
      <c r="K4" s="1418"/>
      <c r="L4" s="1543"/>
      <c r="M4" s="1543"/>
      <c r="N4" s="1543"/>
      <c r="O4" s="1543"/>
      <c r="Z4" s="708"/>
    </row>
    <row r="5" spans="1:26" s="24" customFormat="1" ht="18.75" customHeight="1" x14ac:dyDescent="0.25">
      <c r="A5" s="1541" t="s">
        <v>103</v>
      </c>
      <c r="B5" s="1541"/>
      <c r="C5" s="1541"/>
      <c r="D5" s="1541"/>
      <c r="E5" s="1541"/>
      <c r="F5" s="1416" t="s">
        <v>104</v>
      </c>
      <c r="G5" s="1417"/>
      <c r="H5" s="1417"/>
      <c r="I5" s="1417"/>
      <c r="J5" s="1417"/>
      <c r="K5" s="1418"/>
      <c r="L5" s="1543"/>
      <c r="M5" s="1543"/>
      <c r="N5" s="1543"/>
      <c r="O5" s="1543"/>
    </row>
    <row r="6" spans="1:26" s="8" customFormat="1" ht="38.25" x14ac:dyDescent="0.25">
      <c r="A6" s="135" t="s">
        <v>105</v>
      </c>
      <c r="B6" s="135" t="s">
        <v>106</v>
      </c>
      <c r="C6" s="135" t="s">
        <v>107</v>
      </c>
      <c r="D6" s="135" t="s">
        <v>108</v>
      </c>
      <c r="E6" s="135" t="s">
        <v>109</v>
      </c>
      <c r="F6" s="135" t="s">
        <v>110</v>
      </c>
      <c r="G6" s="136" t="s">
        <v>111</v>
      </c>
      <c r="H6" s="136" t="s">
        <v>112</v>
      </c>
      <c r="I6" s="135" t="s">
        <v>113</v>
      </c>
      <c r="J6" s="136" t="s">
        <v>114</v>
      </c>
      <c r="K6" s="135" t="s">
        <v>115</v>
      </c>
      <c r="L6" s="135" t="s">
        <v>116</v>
      </c>
      <c r="M6" s="135" t="s">
        <v>117</v>
      </c>
      <c r="N6" s="135" t="s">
        <v>118</v>
      </c>
      <c r="O6" s="135" t="s">
        <v>119</v>
      </c>
    </row>
    <row r="7" spans="1:26" s="4" customFormat="1" ht="153" x14ac:dyDescent="0.25">
      <c r="A7" s="82">
        <v>1</v>
      </c>
      <c r="B7" s="133" t="s">
        <v>120</v>
      </c>
      <c r="C7" s="133" t="s">
        <v>121</v>
      </c>
      <c r="D7" s="133" t="s">
        <v>122</v>
      </c>
      <c r="E7" s="122">
        <v>1</v>
      </c>
      <c r="F7" s="125" t="s">
        <v>123</v>
      </c>
      <c r="G7" s="1404">
        <v>1</v>
      </c>
      <c r="H7" s="1406">
        <v>0.4</v>
      </c>
      <c r="I7" s="133" t="s">
        <v>124</v>
      </c>
      <c r="J7" s="222" t="s">
        <v>125</v>
      </c>
      <c r="K7" s="5" t="s">
        <v>126</v>
      </c>
      <c r="L7" s="222" t="s">
        <v>125</v>
      </c>
      <c r="M7" s="137" t="s">
        <v>126</v>
      </c>
      <c r="N7" s="1537">
        <v>0</v>
      </c>
      <c r="O7" s="268" t="s">
        <v>4927</v>
      </c>
    </row>
    <row r="8" spans="1:26" s="4" customFormat="1" ht="89.25" customHeight="1" x14ac:dyDescent="0.25">
      <c r="A8" s="82">
        <v>2</v>
      </c>
      <c r="B8" s="133" t="s">
        <v>120</v>
      </c>
      <c r="C8" s="133" t="s">
        <v>121</v>
      </c>
      <c r="D8" s="133" t="s">
        <v>122</v>
      </c>
      <c r="E8" s="122">
        <v>2</v>
      </c>
      <c r="F8" s="125" t="s">
        <v>128</v>
      </c>
      <c r="G8" s="1405"/>
      <c r="H8" s="1405"/>
      <c r="I8" s="133" t="s">
        <v>124</v>
      </c>
      <c r="J8" s="222" t="s">
        <v>125</v>
      </c>
      <c r="K8" s="5" t="s">
        <v>126</v>
      </c>
      <c r="L8" s="222" t="s">
        <v>125</v>
      </c>
      <c r="M8" s="137" t="s">
        <v>126</v>
      </c>
      <c r="N8" s="1538"/>
      <c r="O8" s="225" t="s">
        <v>4928</v>
      </c>
    </row>
    <row r="9" spans="1:26" s="4" customFormat="1" ht="242.25" x14ac:dyDescent="0.25">
      <c r="A9" s="82">
        <v>3</v>
      </c>
      <c r="B9" s="133" t="s">
        <v>120</v>
      </c>
      <c r="C9" s="133" t="s">
        <v>121</v>
      </c>
      <c r="D9" s="133" t="s">
        <v>122</v>
      </c>
      <c r="E9" s="122">
        <v>3</v>
      </c>
      <c r="F9" s="125" t="s">
        <v>131</v>
      </c>
      <c r="G9" s="1422">
        <v>2</v>
      </c>
      <c r="H9" s="138" t="s">
        <v>125</v>
      </c>
      <c r="I9" s="133" t="s">
        <v>124</v>
      </c>
      <c r="J9" s="222" t="s">
        <v>125</v>
      </c>
      <c r="K9" s="5" t="s">
        <v>126</v>
      </c>
      <c r="L9" s="222" t="s">
        <v>125</v>
      </c>
      <c r="M9" s="137" t="s">
        <v>126</v>
      </c>
      <c r="N9" s="85">
        <v>0</v>
      </c>
      <c r="O9" s="32" t="s">
        <v>4929</v>
      </c>
    </row>
    <row r="10" spans="1:26" s="4" customFormat="1" ht="63.75" customHeight="1" x14ac:dyDescent="0.25">
      <c r="A10" s="82">
        <v>4</v>
      </c>
      <c r="B10" s="133" t="s">
        <v>120</v>
      </c>
      <c r="C10" s="133" t="s">
        <v>121</v>
      </c>
      <c r="D10" s="133" t="s">
        <v>122</v>
      </c>
      <c r="E10" s="122" t="s">
        <v>133</v>
      </c>
      <c r="F10" s="125" t="s">
        <v>134</v>
      </c>
      <c r="G10" s="1422"/>
      <c r="H10" s="138" t="s">
        <v>125</v>
      </c>
      <c r="I10" s="133" t="s">
        <v>135</v>
      </c>
      <c r="J10" s="222" t="s">
        <v>125</v>
      </c>
      <c r="K10" s="132" t="s">
        <v>135</v>
      </c>
      <c r="L10" s="222" t="s">
        <v>135</v>
      </c>
      <c r="M10" s="218" t="s">
        <v>135</v>
      </c>
      <c r="N10" s="85">
        <v>0</v>
      </c>
      <c r="O10" s="225"/>
    </row>
    <row r="11" spans="1:26" s="4" customFormat="1" ht="63.75" customHeight="1" x14ac:dyDescent="0.25">
      <c r="A11" s="82">
        <v>5</v>
      </c>
      <c r="B11" s="133" t="s">
        <v>120</v>
      </c>
      <c r="C11" s="133" t="s">
        <v>121</v>
      </c>
      <c r="D11" s="133" t="s">
        <v>122</v>
      </c>
      <c r="E11" s="122" t="s">
        <v>136</v>
      </c>
      <c r="F11" s="125" t="s">
        <v>137</v>
      </c>
      <c r="G11" s="1422"/>
      <c r="H11" s="139">
        <v>0.4</v>
      </c>
      <c r="I11" s="133" t="s">
        <v>124</v>
      </c>
      <c r="J11" s="222" t="s">
        <v>125</v>
      </c>
      <c r="K11" s="5" t="s">
        <v>126</v>
      </c>
      <c r="L11" s="222" t="s">
        <v>125</v>
      </c>
      <c r="M11" s="137" t="s">
        <v>126</v>
      </c>
      <c r="N11" s="1535">
        <v>0.2</v>
      </c>
      <c r="O11" s="268"/>
    </row>
    <row r="12" spans="1:26" s="4" customFormat="1" ht="63.75" customHeight="1" x14ac:dyDescent="0.25">
      <c r="A12" s="82">
        <v>6</v>
      </c>
      <c r="B12" s="133" t="s">
        <v>120</v>
      </c>
      <c r="C12" s="133" t="s">
        <v>121</v>
      </c>
      <c r="D12" s="133" t="s">
        <v>122</v>
      </c>
      <c r="E12" s="122" t="s">
        <v>139</v>
      </c>
      <c r="F12" s="125" t="s">
        <v>140</v>
      </c>
      <c r="G12" s="1405"/>
      <c r="H12" s="139">
        <v>0.2</v>
      </c>
      <c r="I12" s="133" t="s">
        <v>124</v>
      </c>
      <c r="J12" s="222" t="s">
        <v>125</v>
      </c>
      <c r="K12" s="5" t="s">
        <v>129</v>
      </c>
      <c r="L12" s="222" t="s">
        <v>125</v>
      </c>
      <c r="M12" s="137" t="s">
        <v>129</v>
      </c>
      <c r="N12" s="1536"/>
      <c r="O12" s="268" t="s">
        <v>4930</v>
      </c>
    </row>
    <row r="13" spans="1:26" s="4" customFormat="1" ht="63.75" customHeight="1" x14ac:dyDescent="0.25">
      <c r="A13" s="82">
        <v>7</v>
      </c>
      <c r="B13" s="133" t="s">
        <v>120</v>
      </c>
      <c r="C13" s="133" t="s">
        <v>121</v>
      </c>
      <c r="D13" s="133" t="s">
        <v>122</v>
      </c>
      <c r="E13" s="122">
        <v>4</v>
      </c>
      <c r="F13" s="125" t="s">
        <v>141</v>
      </c>
      <c r="G13" s="140" t="s">
        <v>125</v>
      </c>
      <c r="H13" s="138" t="s">
        <v>125</v>
      </c>
      <c r="I13" s="133" t="s">
        <v>124</v>
      </c>
      <c r="J13" s="222" t="s">
        <v>125</v>
      </c>
      <c r="K13" s="5" t="s">
        <v>129</v>
      </c>
      <c r="L13" s="222" t="s">
        <v>125</v>
      </c>
      <c r="M13" s="137" t="s">
        <v>129</v>
      </c>
      <c r="N13" s="85">
        <v>0</v>
      </c>
      <c r="O13" s="225"/>
    </row>
    <row r="14" spans="1:26" s="4" customFormat="1" ht="63.75" customHeight="1" x14ac:dyDescent="0.25">
      <c r="A14" s="82">
        <v>8</v>
      </c>
      <c r="B14" s="133" t="s">
        <v>120</v>
      </c>
      <c r="C14" s="133" t="s">
        <v>121</v>
      </c>
      <c r="D14" s="133" t="s">
        <v>122</v>
      </c>
      <c r="E14" s="122" t="s">
        <v>142</v>
      </c>
      <c r="F14" s="125" t="s">
        <v>143</v>
      </c>
      <c r="G14" s="140" t="s">
        <v>125</v>
      </c>
      <c r="H14" s="138" t="s">
        <v>125</v>
      </c>
      <c r="I14" s="133" t="s">
        <v>124</v>
      </c>
      <c r="J14" s="222" t="s">
        <v>125</v>
      </c>
      <c r="K14" s="5" t="s">
        <v>129</v>
      </c>
      <c r="L14" s="222" t="s">
        <v>125</v>
      </c>
      <c r="M14" s="137" t="s">
        <v>129</v>
      </c>
      <c r="N14" s="85">
        <v>0</v>
      </c>
      <c r="O14" s="225"/>
    </row>
    <row r="15" spans="1:26" s="4" customFormat="1" ht="63.75" customHeight="1" x14ac:dyDescent="0.25">
      <c r="A15" s="82">
        <v>9</v>
      </c>
      <c r="B15" s="133" t="s">
        <v>120</v>
      </c>
      <c r="C15" s="133" t="s">
        <v>121</v>
      </c>
      <c r="D15" s="133" t="s">
        <v>122</v>
      </c>
      <c r="E15" s="122" t="s">
        <v>144</v>
      </c>
      <c r="F15" s="125" t="s">
        <v>145</v>
      </c>
      <c r="G15" s="140" t="s">
        <v>125</v>
      </c>
      <c r="H15" s="138" t="s">
        <v>125</v>
      </c>
      <c r="I15" s="133" t="s">
        <v>124</v>
      </c>
      <c r="J15" s="222" t="s">
        <v>125</v>
      </c>
      <c r="K15" s="5" t="s">
        <v>129</v>
      </c>
      <c r="L15" s="222" t="s">
        <v>125</v>
      </c>
      <c r="M15" s="137" t="s">
        <v>129</v>
      </c>
      <c r="N15" s="85">
        <v>0</v>
      </c>
      <c r="O15" s="225"/>
    </row>
    <row r="16" spans="1:26" s="4" customFormat="1" ht="63.75" customHeight="1" x14ac:dyDescent="0.25">
      <c r="A16" s="82">
        <v>10</v>
      </c>
      <c r="B16" s="133" t="s">
        <v>120</v>
      </c>
      <c r="C16" s="133" t="s">
        <v>121</v>
      </c>
      <c r="D16" s="133" t="s">
        <v>122</v>
      </c>
      <c r="E16" s="122" t="s">
        <v>146</v>
      </c>
      <c r="F16" s="125" t="s">
        <v>147</v>
      </c>
      <c r="G16" s="140" t="s">
        <v>125</v>
      </c>
      <c r="H16" s="138" t="s">
        <v>125</v>
      </c>
      <c r="I16" s="133" t="s">
        <v>124</v>
      </c>
      <c r="J16" s="222" t="s">
        <v>125</v>
      </c>
      <c r="K16" s="5" t="s">
        <v>129</v>
      </c>
      <c r="L16" s="222" t="s">
        <v>125</v>
      </c>
      <c r="M16" s="137" t="s">
        <v>129</v>
      </c>
      <c r="N16" s="85">
        <v>0</v>
      </c>
      <c r="O16" s="225"/>
    </row>
    <row r="17" spans="1:15" s="4" customFormat="1" ht="63.75" customHeight="1" x14ac:dyDescent="0.25">
      <c r="A17" s="82">
        <v>11</v>
      </c>
      <c r="B17" s="133" t="s">
        <v>120</v>
      </c>
      <c r="C17" s="133" t="s">
        <v>121</v>
      </c>
      <c r="D17" s="133" t="s">
        <v>149</v>
      </c>
      <c r="E17" s="122">
        <v>5</v>
      </c>
      <c r="F17" s="125" t="s">
        <v>150</v>
      </c>
      <c r="G17" s="1422">
        <v>3</v>
      </c>
      <c r="H17" s="139">
        <v>0.05</v>
      </c>
      <c r="I17" s="133" t="s">
        <v>135</v>
      </c>
      <c r="J17" s="222" t="s">
        <v>125</v>
      </c>
      <c r="K17" s="132" t="s">
        <v>135</v>
      </c>
      <c r="L17" s="222" t="s">
        <v>135</v>
      </c>
      <c r="M17" s="259" t="s">
        <v>135</v>
      </c>
      <c r="N17" s="226">
        <v>0.05</v>
      </c>
      <c r="O17" s="268"/>
    </row>
    <row r="18" spans="1:15" s="4" customFormat="1" ht="63.75" customHeight="1" x14ac:dyDescent="0.25">
      <c r="A18" s="82">
        <v>12</v>
      </c>
      <c r="B18" s="133" t="s">
        <v>120</v>
      </c>
      <c r="C18" s="133" t="s">
        <v>121</v>
      </c>
      <c r="D18" s="133" t="s">
        <v>149</v>
      </c>
      <c r="E18" s="122" t="s">
        <v>151</v>
      </c>
      <c r="F18" s="125" t="s">
        <v>152</v>
      </c>
      <c r="G18" s="1422"/>
      <c r="H18" s="138" t="s">
        <v>125</v>
      </c>
      <c r="I18" s="133" t="s">
        <v>124</v>
      </c>
      <c r="J18" s="222" t="s">
        <v>125</v>
      </c>
      <c r="K18" s="5" t="s">
        <v>129</v>
      </c>
      <c r="L18" s="222" t="s">
        <v>125</v>
      </c>
      <c r="M18" s="137" t="s">
        <v>129</v>
      </c>
      <c r="N18" s="85">
        <v>0</v>
      </c>
      <c r="O18" s="32" t="s">
        <v>4931</v>
      </c>
    </row>
    <row r="19" spans="1:15" s="4" customFormat="1" ht="63.75" customHeight="1" x14ac:dyDescent="0.25">
      <c r="A19" s="82">
        <v>13</v>
      </c>
      <c r="B19" s="133" t="s">
        <v>120</v>
      </c>
      <c r="C19" s="133" t="s">
        <v>121</v>
      </c>
      <c r="D19" s="133" t="s">
        <v>149</v>
      </c>
      <c r="E19" s="122" t="s">
        <v>154</v>
      </c>
      <c r="F19" s="125" t="s">
        <v>155</v>
      </c>
      <c r="G19" s="1405"/>
      <c r="H19" s="138" t="s">
        <v>125</v>
      </c>
      <c r="I19" s="133" t="s">
        <v>124</v>
      </c>
      <c r="J19" s="222" t="s">
        <v>125</v>
      </c>
      <c r="K19" s="5" t="s">
        <v>126</v>
      </c>
      <c r="L19" s="222" t="s">
        <v>125</v>
      </c>
      <c r="M19" s="137" t="s">
        <v>126</v>
      </c>
      <c r="N19" s="85">
        <v>0</v>
      </c>
      <c r="O19" s="225"/>
    </row>
    <row r="20" spans="1:15" s="4" customFormat="1" ht="63.75" customHeight="1" x14ac:dyDescent="0.25">
      <c r="A20" s="82">
        <v>14</v>
      </c>
      <c r="B20" s="133" t="s">
        <v>120</v>
      </c>
      <c r="C20" s="133" t="s">
        <v>121</v>
      </c>
      <c r="D20" s="133" t="s">
        <v>156</v>
      </c>
      <c r="E20" s="122" t="s">
        <v>157</v>
      </c>
      <c r="F20" s="125" t="s">
        <v>158</v>
      </c>
      <c r="G20" s="140">
        <v>4</v>
      </c>
      <c r="H20" s="139">
        <v>0.15</v>
      </c>
      <c r="I20" s="133" t="s">
        <v>159</v>
      </c>
      <c r="J20" s="222" t="s">
        <v>125</v>
      </c>
      <c r="K20" s="45">
        <v>4</v>
      </c>
      <c r="L20" s="222" t="s">
        <v>125</v>
      </c>
      <c r="M20" s="269">
        <v>10</v>
      </c>
      <c r="N20" s="226">
        <v>0.15</v>
      </c>
      <c r="O20" s="268" t="s">
        <v>4932</v>
      </c>
    </row>
    <row r="21" spans="1:15" s="4" customFormat="1" ht="51" x14ac:dyDescent="0.25">
      <c r="A21" s="82">
        <v>15</v>
      </c>
      <c r="B21" s="133" t="s">
        <v>120</v>
      </c>
      <c r="C21" s="133" t="s">
        <v>161</v>
      </c>
      <c r="D21" s="133" t="s">
        <v>149</v>
      </c>
      <c r="E21" s="122">
        <v>6</v>
      </c>
      <c r="F21" s="125" t="s">
        <v>162</v>
      </c>
      <c r="G21" s="140">
        <v>5</v>
      </c>
      <c r="H21" s="139">
        <v>0.1</v>
      </c>
      <c r="I21" s="133" t="s">
        <v>124</v>
      </c>
      <c r="J21" s="222">
        <v>1</v>
      </c>
      <c r="K21" s="5" t="s">
        <v>129</v>
      </c>
      <c r="L21" s="141" t="s">
        <v>129</v>
      </c>
      <c r="M21" s="137" t="s">
        <v>129</v>
      </c>
      <c r="N21" s="226">
        <v>0.1</v>
      </c>
      <c r="O21" s="32"/>
    </row>
    <row r="22" spans="1:15" s="4" customFormat="1" ht="76.5" x14ac:dyDescent="0.25">
      <c r="A22" s="82">
        <v>16</v>
      </c>
      <c r="B22" s="133" t="s">
        <v>120</v>
      </c>
      <c r="C22" s="133" t="s">
        <v>161</v>
      </c>
      <c r="D22" s="133" t="s">
        <v>149</v>
      </c>
      <c r="E22" s="122" t="s">
        <v>164</v>
      </c>
      <c r="F22" s="125" t="s">
        <v>165</v>
      </c>
      <c r="G22" s="140" t="s">
        <v>125</v>
      </c>
      <c r="H22" s="138" t="s">
        <v>125</v>
      </c>
      <c r="I22" s="133" t="s">
        <v>166</v>
      </c>
      <c r="J22" s="222" t="s">
        <v>125</v>
      </c>
      <c r="K22" s="48" t="s">
        <v>4933</v>
      </c>
      <c r="L22" s="204"/>
      <c r="M22" s="48" t="s">
        <v>4933</v>
      </c>
      <c r="N22" s="85">
        <v>0</v>
      </c>
      <c r="O22" s="268"/>
    </row>
    <row r="23" spans="1:15" s="4" customFormat="1" ht="38.25" x14ac:dyDescent="0.25">
      <c r="A23" s="82">
        <v>17</v>
      </c>
      <c r="B23" s="133" t="s">
        <v>120</v>
      </c>
      <c r="C23" s="133" t="s">
        <v>161</v>
      </c>
      <c r="D23" s="133" t="s">
        <v>149</v>
      </c>
      <c r="E23" s="122" t="s">
        <v>169</v>
      </c>
      <c r="F23" s="125" t="s">
        <v>170</v>
      </c>
      <c r="G23" s="140" t="s">
        <v>125</v>
      </c>
      <c r="H23" s="138" t="s">
        <v>125</v>
      </c>
      <c r="I23" s="133" t="s">
        <v>124</v>
      </c>
      <c r="J23" s="222" t="s">
        <v>125</v>
      </c>
      <c r="K23" s="5" t="s">
        <v>129</v>
      </c>
      <c r="L23" s="222" t="s">
        <v>125</v>
      </c>
      <c r="M23" s="137" t="s">
        <v>129</v>
      </c>
      <c r="N23" s="85">
        <v>0</v>
      </c>
      <c r="O23" s="225"/>
    </row>
    <row r="24" spans="1:15" s="4" customFormat="1" ht="38.25" x14ac:dyDescent="0.25">
      <c r="A24" s="82">
        <v>18</v>
      </c>
      <c r="B24" s="133" t="s">
        <v>120</v>
      </c>
      <c r="C24" s="133" t="s">
        <v>161</v>
      </c>
      <c r="D24" s="133" t="s">
        <v>149</v>
      </c>
      <c r="E24" s="122" t="s">
        <v>172</v>
      </c>
      <c r="F24" s="125" t="s">
        <v>173</v>
      </c>
      <c r="G24" s="140" t="s">
        <v>125</v>
      </c>
      <c r="H24" s="138" t="s">
        <v>125</v>
      </c>
      <c r="I24" s="133" t="s">
        <v>124</v>
      </c>
      <c r="J24" s="222" t="s">
        <v>125</v>
      </c>
      <c r="K24" s="5" t="s">
        <v>126</v>
      </c>
      <c r="L24" s="222" t="s">
        <v>125</v>
      </c>
      <c r="M24" s="137" t="s">
        <v>129</v>
      </c>
      <c r="N24" s="85">
        <v>0</v>
      </c>
      <c r="O24" s="32" t="s">
        <v>4934</v>
      </c>
    </row>
    <row r="25" spans="1:15" s="4" customFormat="1" ht="38.25" x14ac:dyDescent="0.25">
      <c r="A25" s="82">
        <v>19</v>
      </c>
      <c r="B25" s="133" t="s">
        <v>120</v>
      </c>
      <c r="C25" s="133" t="s">
        <v>161</v>
      </c>
      <c r="D25" s="133" t="s">
        <v>149</v>
      </c>
      <c r="E25" s="122" t="s">
        <v>175</v>
      </c>
      <c r="F25" s="125" t="s">
        <v>176</v>
      </c>
      <c r="G25" s="140" t="s">
        <v>125</v>
      </c>
      <c r="H25" s="138" t="s">
        <v>125</v>
      </c>
      <c r="I25" s="133" t="s">
        <v>177</v>
      </c>
      <c r="J25" s="228" t="s">
        <v>125</v>
      </c>
      <c r="K25" s="5" t="s">
        <v>129</v>
      </c>
      <c r="L25" s="222" t="s">
        <v>125</v>
      </c>
      <c r="M25" s="137" t="s">
        <v>129</v>
      </c>
      <c r="N25" s="229">
        <v>0</v>
      </c>
      <c r="O25" s="32" t="s">
        <v>4935</v>
      </c>
    </row>
    <row r="26" spans="1:15" s="4" customFormat="1" ht="38.25" x14ac:dyDescent="0.25">
      <c r="A26" s="82">
        <v>20</v>
      </c>
      <c r="B26" s="133" t="s">
        <v>120</v>
      </c>
      <c r="C26" s="133" t="s">
        <v>161</v>
      </c>
      <c r="D26" s="133" t="s">
        <v>149</v>
      </c>
      <c r="E26" s="122" t="s">
        <v>179</v>
      </c>
      <c r="F26" s="125" t="s">
        <v>180</v>
      </c>
      <c r="G26" s="140" t="s">
        <v>125</v>
      </c>
      <c r="H26" s="138" t="s">
        <v>125</v>
      </c>
      <c r="I26" s="133" t="s">
        <v>177</v>
      </c>
      <c r="J26" s="222" t="s">
        <v>125</v>
      </c>
      <c r="K26" s="5" t="s">
        <v>126</v>
      </c>
      <c r="L26" s="222" t="s">
        <v>125</v>
      </c>
      <c r="M26" s="137" t="s">
        <v>129</v>
      </c>
      <c r="N26" s="85">
        <v>0</v>
      </c>
      <c r="O26" s="225" t="s">
        <v>4935</v>
      </c>
    </row>
    <row r="27" spans="1:15" s="4" customFormat="1" ht="38.25" x14ac:dyDescent="0.25">
      <c r="A27" s="82">
        <v>21</v>
      </c>
      <c r="B27" s="133" t="s">
        <v>120</v>
      </c>
      <c r="C27" s="133" t="s">
        <v>161</v>
      </c>
      <c r="D27" s="133" t="s">
        <v>149</v>
      </c>
      <c r="E27" s="122" t="s">
        <v>182</v>
      </c>
      <c r="F27" s="125" t="s">
        <v>183</v>
      </c>
      <c r="G27" s="140" t="s">
        <v>125</v>
      </c>
      <c r="H27" s="138" t="s">
        <v>125</v>
      </c>
      <c r="I27" s="133" t="s">
        <v>177</v>
      </c>
      <c r="J27" s="222" t="s">
        <v>125</v>
      </c>
      <c r="K27" s="5" t="s">
        <v>126</v>
      </c>
      <c r="L27" s="222" t="s">
        <v>125</v>
      </c>
      <c r="M27" s="137" t="s">
        <v>129</v>
      </c>
      <c r="N27" s="85">
        <v>0</v>
      </c>
      <c r="O27" s="225" t="s">
        <v>4935</v>
      </c>
    </row>
    <row r="28" spans="1:15" s="4" customFormat="1" ht="38.25" x14ac:dyDescent="0.25">
      <c r="A28" s="82">
        <v>22</v>
      </c>
      <c r="B28" s="133" t="s">
        <v>120</v>
      </c>
      <c r="C28" s="133" t="s">
        <v>161</v>
      </c>
      <c r="D28" s="133" t="s">
        <v>149</v>
      </c>
      <c r="E28" s="122" t="s">
        <v>185</v>
      </c>
      <c r="F28" s="125" t="s">
        <v>186</v>
      </c>
      <c r="G28" s="140" t="s">
        <v>125</v>
      </c>
      <c r="H28" s="138" t="s">
        <v>125</v>
      </c>
      <c r="I28" s="133" t="s">
        <v>177</v>
      </c>
      <c r="J28" s="222" t="s">
        <v>125</v>
      </c>
      <c r="K28" s="5" t="s">
        <v>129</v>
      </c>
      <c r="L28" s="222" t="s">
        <v>125</v>
      </c>
      <c r="M28" s="137" t="s">
        <v>126</v>
      </c>
      <c r="N28" s="85">
        <v>0</v>
      </c>
      <c r="O28" s="225"/>
    </row>
    <row r="29" spans="1:15" s="4" customFormat="1" ht="38.25" x14ac:dyDescent="0.25">
      <c r="A29" s="82">
        <v>23</v>
      </c>
      <c r="B29" s="133" t="s">
        <v>120</v>
      </c>
      <c r="C29" s="133" t="s">
        <v>161</v>
      </c>
      <c r="D29" s="133" t="s">
        <v>149</v>
      </c>
      <c r="E29" s="122" t="s">
        <v>188</v>
      </c>
      <c r="F29" s="125" t="s">
        <v>189</v>
      </c>
      <c r="G29" s="140" t="s">
        <v>125</v>
      </c>
      <c r="H29" s="138" t="s">
        <v>125</v>
      </c>
      <c r="I29" s="133" t="s">
        <v>177</v>
      </c>
      <c r="J29" s="222" t="s">
        <v>125</v>
      </c>
      <c r="K29" s="5" t="s">
        <v>126</v>
      </c>
      <c r="L29" s="222" t="s">
        <v>125</v>
      </c>
      <c r="M29" s="137" t="s">
        <v>126</v>
      </c>
      <c r="N29" s="85">
        <v>0</v>
      </c>
      <c r="O29" s="225"/>
    </row>
    <row r="30" spans="1:15" s="4" customFormat="1" ht="38.25" x14ac:dyDescent="0.25">
      <c r="A30" s="82">
        <v>24</v>
      </c>
      <c r="B30" s="133" t="s">
        <v>120</v>
      </c>
      <c r="C30" s="133" t="s">
        <v>161</v>
      </c>
      <c r="D30" s="133" t="s">
        <v>149</v>
      </c>
      <c r="E30" s="122" t="s">
        <v>190</v>
      </c>
      <c r="F30" s="125" t="s">
        <v>191</v>
      </c>
      <c r="G30" s="140" t="s">
        <v>125</v>
      </c>
      <c r="H30" s="138" t="s">
        <v>125</v>
      </c>
      <c r="I30" s="133" t="s">
        <v>177</v>
      </c>
      <c r="J30" s="222" t="s">
        <v>125</v>
      </c>
      <c r="K30" s="5" t="s">
        <v>129</v>
      </c>
      <c r="L30" s="222" t="s">
        <v>125</v>
      </c>
      <c r="M30" s="137" t="s">
        <v>129</v>
      </c>
      <c r="N30" s="85">
        <v>0</v>
      </c>
      <c r="O30" s="225" t="s">
        <v>4935</v>
      </c>
    </row>
    <row r="31" spans="1:15" s="4" customFormat="1" ht="38.25" x14ac:dyDescent="0.25">
      <c r="A31" s="82">
        <v>25</v>
      </c>
      <c r="B31" s="133" t="s">
        <v>120</v>
      </c>
      <c r="C31" s="133" t="s">
        <v>161</v>
      </c>
      <c r="D31" s="133" t="s">
        <v>149</v>
      </c>
      <c r="E31" s="122" t="s">
        <v>193</v>
      </c>
      <c r="F31" s="125" t="s">
        <v>194</v>
      </c>
      <c r="G31" s="140" t="s">
        <v>125</v>
      </c>
      <c r="H31" s="138" t="s">
        <v>125</v>
      </c>
      <c r="I31" s="133" t="s">
        <v>177</v>
      </c>
      <c r="J31" s="222" t="s">
        <v>125</v>
      </c>
      <c r="K31" s="5" t="s">
        <v>126</v>
      </c>
      <c r="L31" s="222" t="s">
        <v>125</v>
      </c>
      <c r="M31" s="137" t="s">
        <v>129</v>
      </c>
      <c r="N31" s="85">
        <v>0</v>
      </c>
      <c r="O31" s="225" t="s">
        <v>4935</v>
      </c>
    </row>
    <row r="32" spans="1:15" s="4" customFormat="1" ht="38.25" x14ac:dyDescent="0.25">
      <c r="A32" s="82">
        <v>26</v>
      </c>
      <c r="B32" s="133" t="s">
        <v>120</v>
      </c>
      <c r="C32" s="133" t="s">
        <v>161</v>
      </c>
      <c r="D32" s="133" t="s">
        <v>149</v>
      </c>
      <c r="E32" s="122" t="s">
        <v>195</v>
      </c>
      <c r="F32" s="125" t="s">
        <v>196</v>
      </c>
      <c r="G32" s="140" t="s">
        <v>125</v>
      </c>
      <c r="H32" s="138" t="s">
        <v>125</v>
      </c>
      <c r="I32" s="133" t="s">
        <v>177</v>
      </c>
      <c r="J32" s="222" t="s">
        <v>125</v>
      </c>
      <c r="K32" s="5" t="s">
        <v>126</v>
      </c>
      <c r="L32" s="222" t="s">
        <v>125</v>
      </c>
      <c r="M32" s="137" t="s">
        <v>126</v>
      </c>
      <c r="N32" s="85">
        <v>0</v>
      </c>
      <c r="O32" s="225"/>
    </row>
    <row r="33" spans="1:15" s="4" customFormat="1" ht="38.25" x14ac:dyDescent="0.25">
      <c r="A33" s="82">
        <v>27</v>
      </c>
      <c r="B33" s="133" t="s">
        <v>120</v>
      </c>
      <c r="C33" s="133" t="s">
        <v>161</v>
      </c>
      <c r="D33" s="133" t="s">
        <v>149</v>
      </c>
      <c r="E33" s="122" t="s">
        <v>198</v>
      </c>
      <c r="F33" s="125" t="s">
        <v>199</v>
      </c>
      <c r="G33" s="140" t="s">
        <v>125</v>
      </c>
      <c r="H33" s="138" t="s">
        <v>125</v>
      </c>
      <c r="I33" s="133" t="s">
        <v>177</v>
      </c>
      <c r="J33" s="222" t="s">
        <v>125</v>
      </c>
      <c r="K33" s="5" t="s">
        <v>126</v>
      </c>
      <c r="L33" s="222" t="s">
        <v>125</v>
      </c>
      <c r="M33" s="137" t="s">
        <v>126</v>
      </c>
      <c r="N33" s="85">
        <v>0</v>
      </c>
      <c r="O33" s="225"/>
    </row>
    <row r="34" spans="1:15" s="4" customFormat="1" ht="38.25" x14ac:dyDescent="0.25">
      <c r="A34" s="82">
        <v>28</v>
      </c>
      <c r="B34" s="133" t="s">
        <v>120</v>
      </c>
      <c r="C34" s="133" t="s">
        <v>161</v>
      </c>
      <c r="D34" s="133" t="s">
        <v>149</v>
      </c>
      <c r="E34" s="122" t="s">
        <v>200</v>
      </c>
      <c r="F34" s="125" t="s">
        <v>201</v>
      </c>
      <c r="G34" s="140" t="s">
        <v>125</v>
      </c>
      <c r="H34" s="138" t="s">
        <v>125</v>
      </c>
      <c r="I34" s="133" t="s">
        <v>166</v>
      </c>
      <c r="J34" s="222" t="s">
        <v>125</v>
      </c>
      <c r="K34" s="45" t="s">
        <v>999</v>
      </c>
      <c r="L34" s="222" t="s">
        <v>125</v>
      </c>
      <c r="M34" s="45" t="s">
        <v>999</v>
      </c>
      <c r="N34" s="85">
        <v>0</v>
      </c>
      <c r="O34" s="32"/>
    </row>
    <row r="35" spans="1:15" s="4" customFormat="1" ht="38.25" x14ac:dyDescent="0.25">
      <c r="A35" s="82">
        <v>29</v>
      </c>
      <c r="B35" s="133" t="s">
        <v>120</v>
      </c>
      <c r="C35" s="133" t="s">
        <v>161</v>
      </c>
      <c r="D35" s="133" t="s">
        <v>149</v>
      </c>
      <c r="E35" s="122">
        <v>7</v>
      </c>
      <c r="F35" s="125" t="s">
        <v>205</v>
      </c>
      <c r="G35" s="140" t="s">
        <v>125</v>
      </c>
      <c r="H35" s="138" t="s">
        <v>125</v>
      </c>
      <c r="I35" s="133" t="s">
        <v>177</v>
      </c>
      <c r="J35" s="222" t="s">
        <v>125</v>
      </c>
      <c r="K35" s="5" t="s">
        <v>129</v>
      </c>
      <c r="L35" s="222" t="s">
        <v>125</v>
      </c>
      <c r="M35" s="137" t="s">
        <v>129</v>
      </c>
      <c r="N35" s="85">
        <v>0</v>
      </c>
      <c r="O35" s="564" t="s">
        <v>4936</v>
      </c>
    </row>
    <row r="36" spans="1:15" s="4" customFormat="1" ht="38.25" x14ac:dyDescent="0.25">
      <c r="A36" s="82">
        <v>30</v>
      </c>
      <c r="B36" s="133" t="s">
        <v>120</v>
      </c>
      <c r="C36" s="133" t="s">
        <v>161</v>
      </c>
      <c r="D36" s="133" t="s">
        <v>149</v>
      </c>
      <c r="E36" s="122">
        <v>8</v>
      </c>
      <c r="F36" s="125" t="s">
        <v>207</v>
      </c>
      <c r="G36" s="140">
        <v>6</v>
      </c>
      <c r="H36" s="139">
        <v>0.2</v>
      </c>
      <c r="I36" s="133" t="s">
        <v>177</v>
      </c>
      <c r="J36" s="222">
        <v>2</v>
      </c>
      <c r="K36" s="5" t="s">
        <v>129</v>
      </c>
      <c r="L36" s="141" t="s">
        <v>129</v>
      </c>
      <c r="M36" s="137" t="s">
        <v>129</v>
      </c>
      <c r="N36" s="226">
        <v>0.2</v>
      </c>
      <c r="O36" s="268" t="s">
        <v>4937</v>
      </c>
    </row>
    <row r="37" spans="1:15" s="4" customFormat="1" ht="51" x14ac:dyDescent="0.25">
      <c r="A37" s="82">
        <v>31</v>
      </c>
      <c r="B37" s="133" t="s">
        <v>120</v>
      </c>
      <c r="C37" s="133" t="s">
        <v>161</v>
      </c>
      <c r="D37" s="133" t="s">
        <v>149</v>
      </c>
      <c r="E37" s="122">
        <v>9</v>
      </c>
      <c r="F37" s="125" t="s">
        <v>209</v>
      </c>
      <c r="G37" s="140" t="s">
        <v>125</v>
      </c>
      <c r="H37" s="139">
        <v>0</v>
      </c>
      <c r="I37" s="133" t="s">
        <v>177</v>
      </c>
      <c r="J37" s="222">
        <v>3</v>
      </c>
      <c r="K37" s="5" t="s">
        <v>129</v>
      </c>
      <c r="L37" s="141" t="s">
        <v>129</v>
      </c>
      <c r="M37" s="137" t="s">
        <v>129</v>
      </c>
      <c r="N37" s="232">
        <v>0</v>
      </c>
      <c r="O37" s="268" t="s">
        <v>4937</v>
      </c>
    </row>
    <row r="38" spans="1:15" s="4" customFormat="1" ht="51" x14ac:dyDescent="0.25">
      <c r="A38" s="82">
        <v>32</v>
      </c>
      <c r="B38" s="133" t="s">
        <v>120</v>
      </c>
      <c r="C38" s="133" t="s">
        <v>161</v>
      </c>
      <c r="D38" s="133" t="s">
        <v>149</v>
      </c>
      <c r="E38" s="122">
        <v>10</v>
      </c>
      <c r="F38" s="125" t="s">
        <v>211</v>
      </c>
      <c r="G38" s="140">
        <v>7</v>
      </c>
      <c r="H38" s="139">
        <v>0.4</v>
      </c>
      <c r="I38" s="133" t="s">
        <v>135</v>
      </c>
      <c r="J38" s="141">
        <v>4</v>
      </c>
      <c r="K38" s="132" t="s">
        <v>135</v>
      </c>
      <c r="L38" s="141" t="s">
        <v>135</v>
      </c>
      <c r="M38" s="218" t="s">
        <v>135</v>
      </c>
      <c r="N38" s="226">
        <v>0.4</v>
      </c>
      <c r="O38" s="225"/>
    </row>
    <row r="39" spans="1:15" s="4" customFormat="1" ht="38.25" x14ac:dyDescent="0.25">
      <c r="A39" s="82">
        <v>33</v>
      </c>
      <c r="B39" s="133" t="s">
        <v>120</v>
      </c>
      <c r="C39" s="133" t="s">
        <v>161</v>
      </c>
      <c r="D39" s="133" t="s">
        <v>149</v>
      </c>
      <c r="E39" s="122" t="s">
        <v>212</v>
      </c>
      <c r="F39" s="125" t="s">
        <v>213</v>
      </c>
      <c r="G39" s="1422">
        <v>7</v>
      </c>
      <c r="H39" s="138" t="s">
        <v>125</v>
      </c>
      <c r="I39" s="133" t="s">
        <v>177</v>
      </c>
      <c r="J39" s="222" t="s">
        <v>142</v>
      </c>
      <c r="K39" s="5" t="s">
        <v>129</v>
      </c>
      <c r="L39" s="141" t="s">
        <v>129</v>
      </c>
      <c r="M39" s="137" t="s">
        <v>129</v>
      </c>
      <c r="N39" s="85">
        <v>0</v>
      </c>
      <c r="O39" s="225" t="s">
        <v>4938</v>
      </c>
    </row>
    <row r="40" spans="1:15" s="4" customFormat="1" ht="38.25" x14ac:dyDescent="0.25">
      <c r="A40" s="82">
        <v>34</v>
      </c>
      <c r="B40" s="133" t="s">
        <v>120</v>
      </c>
      <c r="C40" s="133" t="s">
        <v>161</v>
      </c>
      <c r="D40" s="133" t="s">
        <v>149</v>
      </c>
      <c r="E40" s="122" t="s">
        <v>215</v>
      </c>
      <c r="F40" s="125" t="s">
        <v>216</v>
      </c>
      <c r="G40" s="1422"/>
      <c r="H40" s="138" t="s">
        <v>125</v>
      </c>
      <c r="I40" s="133" t="s">
        <v>177</v>
      </c>
      <c r="J40" s="222" t="s">
        <v>144</v>
      </c>
      <c r="K40" s="5" t="s">
        <v>129</v>
      </c>
      <c r="L40" s="141" t="s">
        <v>129</v>
      </c>
      <c r="M40" s="137" t="s">
        <v>129</v>
      </c>
      <c r="N40" s="85">
        <v>0</v>
      </c>
      <c r="O40" s="225"/>
    </row>
    <row r="41" spans="1:15" s="4" customFormat="1" ht="38.25" x14ac:dyDescent="0.25">
      <c r="A41" s="82">
        <v>35</v>
      </c>
      <c r="B41" s="133" t="s">
        <v>120</v>
      </c>
      <c r="C41" s="133" t="s">
        <v>161</v>
      </c>
      <c r="D41" s="133" t="s">
        <v>149</v>
      </c>
      <c r="E41" s="122" t="s">
        <v>218</v>
      </c>
      <c r="F41" s="125" t="s">
        <v>219</v>
      </c>
      <c r="G41" s="1422"/>
      <c r="H41" s="138" t="s">
        <v>125</v>
      </c>
      <c r="I41" s="133" t="s">
        <v>177</v>
      </c>
      <c r="J41" s="222" t="s">
        <v>146</v>
      </c>
      <c r="K41" s="5" t="s">
        <v>129</v>
      </c>
      <c r="L41" s="141" t="s">
        <v>129</v>
      </c>
      <c r="M41" s="137" t="s">
        <v>129</v>
      </c>
      <c r="N41" s="85">
        <v>0</v>
      </c>
      <c r="O41" s="225" t="s">
        <v>4939</v>
      </c>
    </row>
    <row r="42" spans="1:15" s="4" customFormat="1" ht="384" x14ac:dyDescent="0.25">
      <c r="A42" s="82">
        <v>36</v>
      </c>
      <c r="B42" s="133" t="s">
        <v>120</v>
      </c>
      <c r="C42" s="133" t="s">
        <v>161</v>
      </c>
      <c r="D42" s="133" t="s">
        <v>149</v>
      </c>
      <c r="E42" s="122" t="s">
        <v>221</v>
      </c>
      <c r="F42" s="125" t="s">
        <v>222</v>
      </c>
      <c r="G42" s="1405"/>
      <c r="H42" s="138" t="s">
        <v>125</v>
      </c>
      <c r="I42" s="133" t="s">
        <v>166</v>
      </c>
      <c r="J42" s="222" t="s">
        <v>223</v>
      </c>
      <c r="K42" s="45"/>
      <c r="L42" s="709" t="s">
        <v>4940</v>
      </c>
      <c r="M42" s="268" t="s">
        <v>4941</v>
      </c>
      <c r="N42" s="85">
        <v>0</v>
      </c>
      <c r="O42" s="268"/>
    </row>
    <row r="43" spans="1:15" s="4" customFormat="1" ht="38.25" x14ac:dyDescent="0.25">
      <c r="A43" s="82">
        <v>37</v>
      </c>
      <c r="B43" s="133" t="s">
        <v>120</v>
      </c>
      <c r="C43" s="133" t="s">
        <v>161</v>
      </c>
      <c r="D43" s="133" t="s">
        <v>149</v>
      </c>
      <c r="E43" s="122">
        <v>11</v>
      </c>
      <c r="F43" s="125" t="s">
        <v>226</v>
      </c>
      <c r="G43" s="1422">
        <v>8</v>
      </c>
      <c r="H43" s="139">
        <v>0.3</v>
      </c>
      <c r="I43" s="133" t="s">
        <v>159</v>
      </c>
      <c r="J43" s="222">
        <v>5</v>
      </c>
      <c r="K43" s="45">
        <v>265</v>
      </c>
      <c r="L43" s="272">
        <v>371</v>
      </c>
      <c r="M43" s="269">
        <v>371</v>
      </c>
      <c r="N43" s="236">
        <v>0.3</v>
      </c>
      <c r="O43" s="225" t="s">
        <v>4942</v>
      </c>
    </row>
    <row r="44" spans="1:15" s="4" customFormat="1" ht="38.25" x14ac:dyDescent="0.25">
      <c r="A44" s="82">
        <v>38</v>
      </c>
      <c r="B44" s="133" t="s">
        <v>120</v>
      </c>
      <c r="C44" s="133" t="s">
        <v>161</v>
      </c>
      <c r="D44" s="133" t="s">
        <v>149</v>
      </c>
      <c r="E44" s="122" t="s">
        <v>228</v>
      </c>
      <c r="F44" s="128" t="s">
        <v>229</v>
      </c>
      <c r="G44" s="1422"/>
      <c r="H44" s="138" t="s">
        <v>125</v>
      </c>
      <c r="I44" s="133" t="s">
        <v>135</v>
      </c>
      <c r="J44" s="222" t="s">
        <v>151</v>
      </c>
      <c r="K44" s="132" t="s">
        <v>135</v>
      </c>
      <c r="L44" s="144" t="s">
        <v>135</v>
      </c>
      <c r="M44" s="218" t="s">
        <v>135</v>
      </c>
      <c r="N44" s="85">
        <v>0</v>
      </c>
      <c r="O44" s="225"/>
    </row>
    <row r="45" spans="1:15" s="4" customFormat="1" ht="38.25" x14ac:dyDescent="0.25">
      <c r="A45" s="82">
        <v>39</v>
      </c>
      <c r="B45" s="133" t="s">
        <v>120</v>
      </c>
      <c r="C45" s="133" t="s">
        <v>161</v>
      </c>
      <c r="D45" s="133" t="s">
        <v>149</v>
      </c>
      <c r="E45" s="122" t="s">
        <v>230</v>
      </c>
      <c r="F45" s="125" t="s">
        <v>231</v>
      </c>
      <c r="G45" s="1422"/>
      <c r="H45" s="138" t="s">
        <v>125</v>
      </c>
      <c r="I45" s="133" t="s">
        <v>124</v>
      </c>
      <c r="J45" s="222" t="s">
        <v>232</v>
      </c>
      <c r="K45" s="5" t="s">
        <v>129</v>
      </c>
      <c r="L45" s="273" t="s">
        <v>129</v>
      </c>
      <c r="M45" s="142" t="s">
        <v>129</v>
      </c>
      <c r="N45" s="85">
        <v>0</v>
      </c>
      <c r="O45" s="268"/>
    </row>
    <row r="46" spans="1:15" s="4" customFormat="1" ht="38.25" x14ac:dyDescent="0.25">
      <c r="A46" s="82">
        <v>40</v>
      </c>
      <c r="B46" s="133" t="s">
        <v>120</v>
      </c>
      <c r="C46" s="133" t="s">
        <v>161</v>
      </c>
      <c r="D46" s="133" t="s">
        <v>149</v>
      </c>
      <c r="E46" s="122" t="s">
        <v>233</v>
      </c>
      <c r="F46" s="125" t="s">
        <v>234</v>
      </c>
      <c r="G46" s="1422"/>
      <c r="H46" s="138" t="s">
        <v>125</v>
      </c>
      <c r="I46" s="133" t="s">
        <v>124</v>
      </c>
      <c r="J46" s="222" t="s">
        <v>235</v>
      </c>
      <c r="K46" s="5" t="s">
        <v>129</v>
      </c>
      <c r="L46" s="273" t="s">
        <v>129</v>
      </c>
      <c r="M46" s="142" t="s">
        <v>129</v>
      </c>
      <c r="N46" s="85">
        <v>0</v>
      </c>
      <c r="O46" s="268"/>
    </row>
    <row r="47" spans="1:15" s="4" customFormat="1" ht="38.25" x14ac:dyDescent="0.25">
      <c r="A47" s="82">
        <v>41</v>
      </c>
      <c r="B47" s="133" t="s">
        <v>120</v>
      </c>
      <c r="C47" s="133" t="s">
        <v>161</v>
      </c>
      <c r="D47" s="133" t="s">
        <v>149</v>
      </c>
      <c r="E47" s="122" t="s">
        <v>236</v>
      </c>
      <c r="F47" s="125" t="s">
        <v>237</v>
      </c>
      <c r="G47" s="1422"/>
      <c r="H47" s="138" t="s">
        <v>125</v>
      </c>
      <c r="I47" s="133" t="s">
        <v>124</v>
      </c>
      <c r="J47" s="222" t="s">
        <v>238</v>
      </c>
      <c r="K47" s="5" t="s">
        <v>129</v>
      </c>
      <c r="L47" s="273" t="s">
        <v>129</v>
      </c>
      <c r="M47" s="142" t="s">
        <v>126</v>
      </c>
      <c r="N47" s="85">
        <v>0</v>
      </c>
      <c r="O47" s="268"/>
    </row>
    <row r="48" spans="1:15" s="4" customFormat="1" ht="38.25" x14ac:dyDescent="0.25">
      <c r="A48" s="82">
        <v>42</v>
      </c>
      <c r="B48" s="133" t="s">
        <v>120</v>
      </c>
      <c r="C48" s="133" t="s">
        <v>161</v>
      </c>
      <c r="D48" s="133" t="s">
        <v>149</v>
      </c>
      <c r="E48" s="122" t="s">
        <v>239</v>
      </c>
      <c r="F48" s="125" t="s">
        <v>240</v>
      </c>
      <c r="G48" s="1422"/>
      <c r="H48" s="138" t="s">
        <v>125</v>
      </c>
      <c r="I48" s="133" t="s">
        <v>124</v>
      </c>
      <c r="J48" s="222" t="s">
        <v>241</v>
      </c>
      <c r="K48" s="5" t="s">
        <v>129</v>
      </c>
      <c r="L48" s="273" t="s">
        <v>129</v>
      </c>
      <c r="M48" s="142" t="s">
        <v>126</v>
      </c>
      <c r="N48" s="85">
        <v>0</v>
      </c>
      <c r="O48" s="268"/>
    </row>
    <row r="49" spans="1:15" s="4" customFormat="1" ht="38.25" x14ac:dyDescent="0.25">
      <c r="A49" s="82">
        <v>43</v>
      </c>
      <c r="B49" s="133" t="s">
        <v>120</v>
      </c>
      <c r="C49" s="133" t="s">
        <v>161</v>
      </c>
      <c r="D49" s="133" t="s">
        <v>149</v>
      </c>
      <c r="E49" s="122" t="s">
        <v>242</v>
      </c>
      <c r="F49" s="125" t="s">
        <v>243</v>
      </c>
      <c r="G49" s="1422"/>
      <c r="H49" s="138" t="s">
        <v>125</v>
      </c>
      <c r="I49" s="133" t="s">
        <v>124</v>
      </c>
      <c r="J49" s="222" t="s">
        <v>244</v>
      </c>
      <c r="K49" s="5" t="s">
        <v>129</v>
      </c>
      <c r="L49" s="273" t="s">
        <v>129</v>
      </c>
      <c r="M49" s="142" t="s">
        <v>126</v>
      </c>
      <c r="N49" s="85">
        <v>0</v>
      </c>
      <c r="O49" s="268"/>
    </row>
    <row r="50" spans="1:15" s="4" customFormat="1" ht="38.25" x14ac:dyDescent="0.25">
      <c r="A50" s="82">
        <v>44</v>
      </c>
      <c r="B50" s="133" t="s">
        <v>120</v>
      </c>
      <c r="C50" s="133" t="s">
        <v>161</v>
      </c>
      <c r="D50" s="133" t="s">
        <v>149</v>
      </c>
      <c r="E50" s="122" t="s">
        <v>245</v>
      </c>
      <c r="F50" s="125" t="s">
        <v>246</v>
      </c>
      <c r="G50" s="1422"/>
      <c r="H50" s="138" t="s">
        <v>125</v>
      </c>
      <c r="I50" s="133" t="s">
        <v>124</v>
      </c>
      <c r="J50" s="222" t="s">
        <v>247</v>
      </c>
      <c r="K50" s="5" t="s">
        <v>129</v>
      </c>
      <c r="L50" s="273" t="s">
        <v>129</v>
      </c>
      <c r="M50" s="142" t="s">
        <v>126</v>
      </c>
      <c r="N50" s="85">
        <v>0</v>
      </c>
      <c r="O50" s="268"/>
    </row>
    <row r="51" spans="1:15" s="4" customFormat="1" ht="38.25" x14ac:dyDescent="0.25">
      <c r="A51" s="82">
        <v>45</v>
      </c>
      <c r="B51" s="133" t="s">
        <v>120</v>
      </c>
      <c r="C51" s="133" t="s">
        <v>161</v>
      </c>
      <c r="D51" s="133" t="s">
        <v>149</v>
      </c>
      <c r="E51" s="122" t="s">
        <v>248</v>
      </c>
      <c r="F51" s="125" t="s">
        <v>249</v>
      </c>
      <c r="G51" s="1422"/>
      <c r="H51" s="138" t="s">
        <v>125</v>
      </c>
      <c r="I51" s="133" t="s">
        <v>124</v>
      </c>
      <c r="J51" s="222" t="s">
        <v>250</v>
      </c>
      <c r="K51" s="5" t="s">
        <v>129</v>
      </c>
      <c r="L51" s="273" t="s">
        <v>129</v>
      </c>
      <c r="M51" s="142" t="s">
        <v>129</v>
      </c>
      <c r="N51" s="85">
        <v>0</v>
      </c>
      <c r="O51" s="268"/>
    </row>
    <row r="52" spans="1:15" s="4" customFormat="1" ht="38.25" x14ac:dyDescent="0.25">
      <c r="A52" s="82">
        <v>46</v>
      </c>
      <c r="B52" s="133" t="s">
        <v>120</v>
      </c>
      <c r="C52" s="133" t="s">
        <v>161</v>
      </c>
      <c r="D52" s="133" t="s">
        <v>149</v>
      </c>
      <c r="E52" s="122" t="s">
        <v>251</v>
      </c>
      <c r="F52" s="125" t="s">
        <v>252</v>
      </c>
      <c r="G52" s="1422"/>
      <c r="H52" s="138" t="s">
        <v>125</v>
      </c>
      <c r="I52" s="133" t="s">
        <v>124</v>
      </c>
      <c r="J52" s="222" t="s">
        <v>253</v>
      </c>
      <c r="K52" s="5" t="s">
        <v>129</v>
      </c>
      <c r="L52" s="273" t="s">
        <v>129</v>
      </c>
      <c r="M52" s="142" t="s">
        <v>129</v>
      </c>
      <c r="N52" s="85">
        <v>0</v>
      </c>
      <c r="O52" s="268"/>
    </row>
    <row r="53" spans="1:15" s="4" customFormat="1" ht="38.25" x14ac:dyDescent="0.25">
      <c r="A53" s="82">
        <v>47</v>
      </c>
      <c r="B53" s="133" t="s">
        <v>120</v>
      </c>
      <c r="C53" s="133" t="s">
        <v>161</v>
      </c>
      <c r="D53" s="133" t="s">
        <v>149</v>
      </c>
      <c r="E53" s="122" t="s">
        <v>254</v>
      </c>
      <c r="F53" s="125" t="s">
        <v>255</v>
      </c>
      <c r="G53" s="1422"/>
      <c r="H53" s="138" t="s">
        <v>125</v>
      </c>
      <c r="I53" s="133" t="s">
        <v>124</v>
      </c>
      <c r="J53" s="222" t="s">
        <v>256</v>
      </c>
      <c r="K53" s="5" t="s">
        <v>129</v>
      </c>
      <c r="L53" s="273" t="s">
        <v>129</v>
      </c>
      <c r="M53" s="142" t="s">
        <v>126</v>
      </c>
      <c r="N53" s="85">
        <v>0</v>
      </c>
      <c r="O53" s="268"/>
    </row>
    <row r="54" spans="1:15" s="4" customFormat="1" ht="38.25" x14ac:dyDescent="0.25">
      <c r="A54" s="82">
        <v>48</v>
      </c>
      <c r="B54" s="133" t="s">
        <v>120</v>
      </c>
      <c r="C54" s="133" t="s">
        <v>161</v>
      </c>
      <c r="D54" s="133" t="s">
        <v>149</v>
      </c>
      <c r="E54" s="122" t="s">
        <v>257</v>
      </c>
      <c r="F54" s="125" t="s">
        <v>258</v>
      </c>
      <c r="G54" s="1422"/>
      <c r="H54" s="138" t="s">
        <v>125</v>
      </c>
      <c r="I54" s="133" t="s">
        <v>124</v>
      </c>
      <c r="J54" s="222" t="s">
        <v>259</v>
      </c>
      <c r="K54" s="5" t="s">
        <v>126</v>
      </c>
      <c r="L54" s="273" t="s">
        <v>129</v>
      </c>
      <c r="M54" s="142" t="s">
        <v>126</v>
      </c>
      <c r="N54" s="85">
        <v>0</v>
      </c>
      <c r="O54" s="268"/>
    </row>
    <row r="55" spans="1:15" s="4" customFormat="1" ht="38.25" x14ac:dyDescent="0.25">
      <c r="A55" s="82">
        <v>49</v>
      </c>
      <c r="B55" s="133" t="s">
        <v>120</v>
      </c>
      <c r="C55" s="133" t="s">
        <v>161</v>
      </c>
      <c r="D55" s="133" t="s">
        <v>149</v>
      </c>
      <c r="E55" s="122" t="s">
        <v>260</v>
      </c>
      <c r="F55" s="125" t="s">
        <v>261</v>
      </c>
      <c r="G55" s="1422"/>
      <c r="H55" s="138" t="s">
        <v>125</v>
      </c>
      <c r="I55" s="133" t="s">
        <v>124</v>
      </c>
      <c r="J55" s="222" t="s">
        <v>262</v>
      </c>
      <c r="K55" s="5" t="s">
        <v>126</v>
      </c>
      <c r="L55" s="273" t="s">
        <v>126</v>
      </c>
      <c r="M55" s="142" t="s">
        <v>126</v>
      </c>
      <c r="N55" s="85">
        <v>0</v>
      </c>
      <c r="O55" s="225"/>
    </row>
    <row r="56" spans="1:15" s="4" customFormat="1" ht="90.75" customHeight="1" x14ac:dyDescent="0.25">
      <c r="A56" s="82">
        <v>50</v>
      </c>
      <c r="B56" s="133" t="s">
        <v>120</v>
      </c>
      <c r="C56" s="133" t="s">
        <v>161</v>
      </c>
      <c r="D56" s="133" t="s">
        <v>149</v>
      </c>
      <c r="E56" s="122" t="s">
        <v>263</v>
      </c>
      <c r="F56" s="125" t="s">
        <v>264</v>
      </c>
      <c r="G56" s="1405"/>
      <c r="H56" s="138" t="s">
        <v>125</v>
      </c>
      <c r="I56" s="133" t="s">
        <v>265</v>
      </c>
      <c r="J56" s="222" t="s">
        <v>266</v>
      </c>
      <c r="K56" s="5"/>
      <c r="L56" s="274" t="s">
        <v>4943</v>
      </c>
      <c r="M56" s="275" t="s">
        <v>4944</v>
      </c>
      <c r="N56" s="85">
        <v>0</v>
      </c>
      <c r="O56" s="268"/>
    </row>
    <row r="57" spans="1:15" s="4" customFormat="1" ht="38.25" x14ac:dyDescent="0.25">
      <c r="A57" s="82">
        <v>51</v>
      </c>
      <c r="B57" s="133" t="s">
        <v>120</v>
      </c>
      <c r="C57" s="133" t="s">
        <v>268</v>
      </c>
      <c r="D57" s="133" t="s">
        <v>149</v>
      </c>
      <c r="E57" s="122">
        <v>12</v>
      </c>
      <c r="F57" s="125" t="s">
        <v>269</v>
      </c>
      <c r="G57" s="140">
        <v>9</v>
      </c>
      <c r="H57" s="139">
        <v>0.1</v>
      </c>
      <c r="I57" s="133" t="s">
        <v>124</v>
      </c>
      <c r="J57" s="222">
        <v>6</v>
      </c>
      <c r="K57" s="5" t="s">
        <v>129</v>
      </c>
      <c r="L57" s="141" t="s">
        <v>129</v>
      </c>
      <c r="M57" s="137" t="s">
        <v>129</v>
      </c>
      <c r="N57" s="236">
        <v>0.1</v>
      </c>
      <c r="O57" s="32"/>
    </row>
    <row r="58" spans="1:15" s="4" customFormat="1" ht="38.25" x14ac:dyDescent="0.25">
      <c r="A58" s="82">
        <v>52</v>
      </c>
      <c r="B58" s="133" t="s">
        <v>120</v>
      </c>
      <c r="C58" s="133" t="s">
        <v>268</v>
      </c>
      <c r="D58" s="133" t="s">
        <v>149</v>
      </c>
      <c r="E58" s="122" t="s">
        <v>271</v>
      </c>
      <c r="F58" s="125" t="s">
        <v>272</v>
      </c>
      <c r="G58" s="140" t="s">
        <v>125</v>
      </c>
      <c r="H58" s="138" t="s">
        <v>125</v>
      </c>
      <c r="I58" s="133" t="s">
        <v>166</v>
      </c>
      <c r="J58" s="222" t="s">
        <v>125</v>
      </c>
      <c r="K58" s="48" t="s">
        <v>4933</v>
      </c>
      <c r="L58" s="222" t="s">
        <v>125</v>
      </c>
      <c r="M58" s="48" t="s">
        <v>4933</v>
      </c>
      <c r="N58" s="85">
        <v>0</v>
      </c>
      <c r="O58" s="225"/>
    </row>
    <row r="59" spans="1:15" s="4" customFormat="1" ht="51" x14ac:dyDescent="0.25">
      <c r="A59" s="82">
        <v>53</v>
      </c>
      <c r="B59" s="133" t="s">
        <v>120</v>
      </c>
      <c r="C59" s="133" t="s">
        <v>268</v>
      </c>
      <c r="D59" s="133" t="s">
        <v>149</v>
      </c>
      <c r="E59" s="122">
        <v>13</v>
      </c>
      <c r="F59" s="125" t="s">
        <v>275</v>
      </c>
      <c r="G59" s="140">
        <v>10</v>
      </c>
      <c r="H59" s="139">
        <v>0.1</v>
      </c>
      <c r="I59" s="133" t="s">
        <v>177</v>
      </c>
      <c r="J59" s="222" t="s">
        <v>125</v>
      </c>
      <c r="K59" s="5" t="s">
        <v>129</v>
      </c>
      <c r="L59" s="222" t="s">
        <v>125</v>
      </c>
      <c r="M59" s="137" t="s">
        <v>129</v>
      </c>
      <c r="N59" s="236">
        <v>0.1</v>
      </c>
      <c r="O59" s="268" t="s">
        <v>4945</v>
      </c>
    </row>
    <row r="60" spans="1:15" s="4" customFormat="1" ht="38.25" x14ac:dyDescent="0.25">
      <c r="A60" s="82">
        <v>54</v>
      </c>
      <c r="B60" s="133" t="s">
        <v>120</v>
      </c>
      <c r="C60" s="133" t="s">
        <v>268</v>
      </c>
      <c r="D60" s="133" t="s">
        <v>149</v>
      </c>
      <c r="E60" s="122">
        <v>14</v>
      </c>
      <c r="F60" s="125" t="s">
        <v>277</v>
      </c>
      <c r="G60" s="140" t="s">
        <v>125</v>
      </c>
      <c r="H60" s="138" t="s">
        <v>125</v>
      </c>
      <c r="I60" s="133" t="s">
        <v>278</v>
      </c>
      <c r="J60" s="222">
        <v>7</v>
      </c>
      <c r="K60" s="31">
        <v>0.8</v>
      </c>
      <c r="L60" s="276">
        <v>0.77</v>
      </c>
      <c r="M60" s="277">
        <v>0.8</v>
      </c>
      <c r="N60" s="85">
        <v>0</v>
      </c>
      <c r="O60" s="268" t="s">
        <v>4946</v>
      </c>
    </row>
    <row r="61" spans="1:15" s="4" customFormat="1" ht="38.25" x14ac:dyDescent="0.25">
      <c r="A61" s="82">
        <v>55</v>
      </c>
      <c r="B61" s="133" t="s">
        <v>120</v>
      </c>
      <c r="C61" s="133" t="s">
        <v>268</v>
      </c>
      <c r="D61" s="133" t="s">
        <v>149</v>
      </c>
      <c r="E61" s="122">
        <v>15</v>
      </c>
      <c r="F61" s="125" t="s">
        <v>279</v>
      </c>
      <c r="G61" s="140">
        <v>11</v>
      </c>
      <c r="H61" s="138" t="s">
        <v>280</v>
      </c>
      <c r="I61" s="133" t="s">
        <v>278</v>
      </c>
      <c r="J61" s="222">
        <v>8</v>
      </c>
      <c r="K61" s="31">
        <v>0.76</v>
      </c>
      <c r="L61" s="278">
        <v>0.72240000000000004</v>
      </c>
      <c r="M61" s="710">
        <v>0.76139999999999997</v>
      </c>
      <c r="N61" s="280">
        <v>0.5</v>
      </c>
      <c r="O61" s="268" t="s">
        <v>4947</v>
      </c>
    </row>
    <row r="62" spans="1:15" s="4" customFormat="1" ht="357" customHeight="1" x14ac:dyDescent="0.25">
      <c r="A62" s="82">
        <v>56</v>
      </c>
      <c r="B62" s="133" t="s">
        <v>120</v>
      </c>
      <c r="C62" s="133" t="s">
        <v>268</v>
      </c>
      <c r="D62" s="133" t="s">
        <v>149</v>
      </c>
      <c r="E62" s="122">
        <v>16</v>
      </c>
      <c r="F62" s="125" t="s">
        <v>283</v>
      </c>
      <c r="G62" s="140" t="s">
        <v>125</v>
      </c>
      <c r="H62" s="138" t="s">
        <v>125</v>
      </c>
      <c r="I62" s="133" t="s">
        <v>166</v>
      </c>
      <c r="J62" s="222" t="s">
        <v>125</v>
      </c>
      <c r="K62" s="65"/>
      <c r="L62" s="223"/>
      <c r="M62" s="139" t="s">
        <v>4948</v>
      </c>
      <c r="N62" s="85">
        <v>0</v>
      </c>
      <c r="O62" s="268" t="s">
        <v>4945</v>
      </c>
    </row>
    <row r="63" spans="1:15" s="4" customFormat="1" ht="38.25" x14ac:dyDescent="0.25">
      <c r="A63" s="82">
        <v>57</v>
      </c>
      <c r="B63" s="133" t="s">
        <v>120</v>
      </c>
      <c r="C63" s="133" t="s">
        <v>268</v>
      </c>
      <c r="D63" s="133" t="s">
        <v>149</v>
      </c>
      <c r="E63" s="122">
        <v>17</v>
      </c>
      <c r="F63" s="125" t="s">
        <v>287</v>
      </c>
      <c r="G63" s="140">
        <v>12</v>
      </c>
      <c r="H63" s="139">
        <v>0.3</v>
      </c>
      <c r="I63" s="133" t="s">
        <v>177</v>
      </c>
      <c r="J63" s="222">
        <v>9</v>
      </c>
      <c r="K63" s="5" t="s">
        <v>129</v>
      </c>
      <c r="L63" s="141" t="s">
        <v>129</v>
      </c>
      <c r="M63" s="137" t="s">
        <v>129</v>
      </c>
      <c r="N63" s="236">
        <v>0.3</v>
      </c>
      <c r="O63" s="268" t="s">
        <v>4945</v>
      </c>
    </row>
    <row r="64" spans="1:15" s="4" customFormat="1" ht="38.25" x14ac:dyDescent="0.25">
      <c r="A64" s="82">
        <v>58</v>
      </c>
      <c r="B64" s="133" t="s">
        <v>120</v>
      </c>
      <c r="C64" s="133" t="s">
        <v>268</v>
      </c>
      <c r="D64" s="133" t="s">
        <v>149</v>
      </c>
      <c r="E64" s="122" t="s">
        <v>289</v>
      </c>
      <c r="F64" s="125" t="s">
        <v>290</v>
      </c>
      <c r="G64" s="140" t="s">
        <v>125</v>
      </c>
      <c r="H64" s="138" t="s">
        <v>125</v>
      </c>
      <c r="I64" s="133" t="s">
        <v>166</v>
      </c>
      <c r="J64" s="222" t="s">
        <v>125</v>
      </c>
      <c r="K64" s="45"/>
      <c r="L64" s="223"/>
      <c r="M64" s="711" t="s">
        <v>1924</v>
      </c>
      <c r="N64" s="85">
        <v>0</v>
      </c>
      <c r="O64" s="268"/>
    </row>
    <row r="65" spans="1:15" s="4" customFormat="1" ht="38.25" x14ac:dyDescent="0.25">
      <c r="A65" s="82">
        <v>59</v>
      </c>
      <c r="B65" s="133" t="s">
        <v>293</v>
      </c>
      <c r="C65" s="133" t="s">
        <v>294</v>
      </c>
      <c r="D65" s="133" t="s">
        <v>295</v>
      </c>
      <c r="E65" s="122">
        <v>18</v>
      </c>
      <c r="F65" s="125" t="s">
        <v>296</v>
      </c>
      <c r="G65" s="140">
        <v>13</v>
      </c>
      <c r="H65" s="139">
        <v>0.1</v>
      </c>
      <c r="I65" s="133" t="s">
        <v>124</v>
      </c>
      <c r="J65" s="222">
        <v>12</v>
      </c>
      <c r="K65" s="5" t="s">
        <v>129</v>
      </c>
      <c r="L65" s="141" t="s">
        <v>129</v>
      </c>
      <c r="M65" s="137" t="s">
        <v>129</v>
      </c>
      <c r="N65" s="236">
        <v>0.1</v>
      </c>
      <c r="O65" s="32"/>
    </row>
    <row r="66" spans="1:15" s="4" customFormat="1" ht="38.25" x14ac:dyDescent="0.25">
      <c r="A66" s="82">
        <v>60</v>
      </c>
      <c r="B66" s="133" t="s">
        <v>293</v>
      </c>
      <c r="C66" s="133" t="s">
        <v>294</v>
      </c>
      <c r="D66" s="133" t="s">
        <v>295</v>
      </c>
      <c r="E66" s="122">
        <v>19</v>
      </c>
      <c r="F66" s="125" t="s">
        <v>298</v>
      </c>
      <c r="G66" s="140">
        <v>14</v>
      </c>
      <c r="H66" s="139">
        <v>0.05</v>
      </c>
      <c r="I66" s="133" t="s">
        <v>177</v>
      </c>
      <c r="J66" s="222" t="s">
        <v>125</v>
      </c>
      <c r="K66" s="5" t="s">
        <v>129</v>
      </c>
      <c r="L66" s="223"/>
      <c r="M66" s="137" t="s">
        <v>129</v>
      </c>
      <c r="N66" s="236">
        <v>0.05</v>
      </c>
      <c r="O66" s="564" t="s">
        <v>4949</v>
      </c>
    </row>
    <row r="67" spans="1:15" s="4" customFormat="1" ht="38.25" x14ac:dyDescent="0.25">
      <c r="A67" s="82">
        <v>61</v>
      </c>
      <c r="B67" s="133" t="s">
        <v>293</v>
      </c>
      <c r="C67" s="133" t="s">
        <v>294</v>
      </c>
      <c r="D67" s="133" t="s">
        <v>300</v>
      </c>
      <c r="E67" s="122">
        <v>20</v>
      </c>
      <c r="F67" s="125" t="s">
        <v>301</v>
      </c>
      <c r="G67" s="140" t="s">
        <v>125</v>
      </c>
      <c r="H67" s="138" t="s">
        <v>125</v>
      </c>
      <c r="I67" s="133" t="s">
        <v>159</v>
      </c>
      <c r="J67" s="222">
        <v>10</v>
      </c>
      <c r="K67" s="45">
        <v>21</v>
      </c>
      <c r="L67" s="272">
        <v>21</v>
      </c>
      <c r="M67" s="269">
        <v>21</v>
      </c>
      <c r="N67" s="85">
        <v>0</v>
      </c>
      <c r="O67" s="225"/>
    </row>
    <row r="68" spans="1:15" s="4" customFormat="1" ht="89.25" x14ac:dyDescent="0.25">
      <c r="A68" s="82">
        <v>62</v>
      </c>
      <c r="B68" s="133" t="s">
        <v>293</v>
      </c>
      <c r="C68" s="133" t="s">
        <v>294</v>
      </c>
      <c r="D68" s="133" t="s">
        <v>300</v>
      </c>
      <c r="E68" s="122">
        <v>21</v>
      </c>
      <c r="F68" s="125" t="s">
        <v>302</v>
      </c>
      <c r="G68" s="140">
        <v>15</v>
      </c>
      <c r="H68" s="139">
        <v>0.85</v>
      </c>
      <c r="I68" s="133" t="s">
        <v>159</v>
      </c>
      <c r="J68" s="222">
        <v>13</v>
      </c>
      <c r="K68" s="45">
        <v>16</v>
      </c>
      <c r="L68" s="272">
        <v>16</v>
      </c>
      <c r="M68" s="269">
        <v>16</v>
      </c>
      <c r="N68" s="236">
        <v>0.64761904761904754</v>
      </c>
      <c r="O68" s="268" t="s">
        <v>4950</v>
      </c>
    </row>
    <row r="69" spans="1:15" s="4" customFormat="1" ht="38.25" x14ac:dyDescent="0.25">
      <c r="A69" s="82">
        <v>63</v>
      </c>
      <c r="B69" s="133" t="s">
        <v>293</v>
      </c>
      <c r="C69" s="133" t="s">
        <v>304</v>
      </c>
      <c r="D69" s="133" t="s">
        <v>295</v>
      </c>
      <c r="E69" s="122">
        <v>22</v>
      </c>
      <c r="F69" s="125" t="s">
        <v>305</v>
      </c>
      <c r="G69" s="140">
        <v>16</v>
      </c>
      <c r="H69" s="139">
        <v>0.1</v>
      </c>
      <c r="I69" s="133" t="s">
        <v>124</v>
      </c>
      <c r="J69" s="222">
        <v>14</v>
      </c>
      <c r="K69" s="5" t="s">
        <v>129</v>
      </c>
      <c r="L69" s="141" t="s">
        <v>129</v>
      </c>
      <c r="M69" s="137" t="s">
        <v>129</v>
      </c>
      <c r="N69" s="236">
        <v>0.1</v>
      </c>
      <c r="O69" s="32"/>
    </row>
    <row r="70" spans="1:15" s="4" customFormat="1" ht="51" x14ac:dyDescent="0.25">
      <c r="A70" s="82">
        <v>64</v>
      </c>
      <c r="B70" s="133" t="s">
        <v>293</v>
      </c>
      <c r="C70" s="133" t="s">
        <v>304</v>
      </c>
      <c r="D70" s="133" t="s">
        <v>295</v>
      </c>
      <c r="E70" s="122" t="s">
        <v>306</v>
      </c>
      <c r="F70" s="125" t="s">
        <v>307</v>
      </c>
      <c r="G70" s="140" t="s">
        <v>125</v>
      </c>
      <c r="H70" s="138" t="s">
        <v>125</v>
      </c>
      <c r="I70" s="133" t="s">
        <v>166</v>
      </c>
      <c r="J70" s="222" t="s">
        <v>125</v>
      </c>
      <c r="K70" s="48" t="s">
        <v>4951</v>
      </c>
      <c r="L70" s="223"/>
      <c r="M70" s="48" t="s">
        <v>4951</v>
      </c>
      <c r="N70" s="85">
        <v>0</v>
      </c>
      <c r="O70" s="225"/>
    </row>
    <row r="71" spans="1:15" s="4" customFormat="1" ht="38.25" x14ac:dyDescent="0.25">
      <c r="A71" s="82">
        <v>65</v>
      </c>
      <c r="B71" s="133" t="s">
        <v>293</v>
      </c>
      <c r="C71" s="133" t="s">
        <v>304</v>
      </c>
      <c r="D71" s="133" t="s">
        <v>295</v>
      </c>
      <c r="E71" s="122">
        <v>23</v>
      </c>
      <c r="F71" s="125" t="s">
        <v>310</v>
      </c>
      <c r="G71" s="140">
        <v>17</v>
      </c>
      <c r="H71" s="139">
        <v>0.05</v>
      </c>
      <c r="I71" s="133" t="s">
        <v>177</v>
      </c>
      <c r="J71" s="222" t="s">
        <v>125</v>
      </c>
      <c r="K71" s="5" t="s">
        <v>129</v>
      </c>
      <c r="L71" s="223"/>
      <c r="M71" s="137" t="s">
        <v>129</v>
      </c>
      <c r="N71" s="236">
        <v>0.05</v>
      </c>
      <c r="O71" s="225"/>
    </row>
    <row r="72" spans="1:15" s="4" customFormat="1" ht="38.25" x14ac:dyDescent="0.25">
      <c r="A72" s="82">
        <v>66</v>
      </c>
      <c r="B72" s="133" t="s">
        <v>293</v>
      </c>
      <c r="C72" s="133" t="s">
        <v>304</v>
      </c>
      <c r="D72" s="133" t="s">
        <v>295</v>
      </c>
      <c r="E72" s="122" t="s">
        <v>311</v>
      </c>
      <c r="F72" s="125" t="s">
        <v>312</v>
      </c>
      <c r="G72" s="140" t="s">
        <v>125</v>
      </c>
      <c r="H72" s="138" t="s">
        <v>125</v>
      </c>
      <c r="I72" s="133" t="s">
        <v>166</v>
      </c>
      <c r="J72" s="222" t="s">
        <v>125</v>
      </c>
      <c r="K72" s="45" t="s">
        <v>4952</v>
      </c>
      <c r="L72" s="223"/>
      <c r="M72" s="45" t="s">
        <v>4952</v>
      </c>
      <c r="N72" s="85">
        <v>0</v>
      </c>
      <c r="O72" s="225"/>
    </row>
    <row r="73" spans="1:15" s="4" customFormat="1" ht="38.25" x14ac:dyDescent="0.25">
      <c r="A73" s="82">
        <v>67</v>
      </c>
      <c r="B73" s="133" t="s">
        <v>293</v>
      </c>
      <c r="C73" s="133" t="s">
        <v>304</v>
      </c>
      <c r="D73" s="133" t="s">
        <v>295</v>
      </c>
      <c r="E73" s="122">
        <v>24</v>
      </c>
      <c r="F73" s="125" t="s">
        <v>314</v>
      </c>
      <c r="G73" s="140">
        <v>18</v>
      </c>
      <c r="H73" s="139">
        <v>0.05</v>
      </c>
      <c r="I73" s="133" t="s">
        <v>177</v>
      </c>
      <c r="J73" s="222" t="s">
        <v>125</v>
      </c>
      <c r="K73" s="5" t="s">
        <v>129</v>
      </c>
      <c r="L73" s="223"/>
      <c r="M73" s="137" t="s">
        <v>129</v>
      </c>
      <c r="N73" s="236">
        <v>0.05</v>
      </c>
      <c r="O73" s="282"/>
    </row>
    <row r="74" spans="1:15" s="4" customFormat="1" ht="38.25" x14ac:dyDescent="0.25">
      <c r="A74" s="82">
        <v>68</v>
      </c>
      <c r="B74" s="133" t="s">
        <v>293</v>
      </c>
      <c r="C74" s="133" t="s">
        <v>304</v>
      </c>
      <c r="D74" s="133" t="s">
        <v>295</v>
      </c>
      <c r="E74" s="122">
        <v>25</v>
      </c>
      <c r="F74" s="125" t="s">
        <v>316</v>
      </c>
      <c r="G74" s="140" t="s">
        <v>125</v>
      </c>
      <c r="H74" s="138" t="s">
        <v>125</v>
      </c>
      <c r="I74" s="133" t="s">
        <v>159</v>
      </c>
      <c r="J74" s="222">
        <v>11</v>
      </c>
      <c r="K74" s="45">
        <v>0</v>
      </c>
      <c r="L74" s="272">
        <v>0</v>
      </c>
      <c r="M74" s="269">
        <v>0</v>
      </c>
      <c r="N74" s="85">
        <v>0</v>
      </c>
      <c r="O74" s="225"/>
    </row>
    <row r="75" spans="1:15" s="4" customFormat="1" ht="63.75" x14ac:dyDescent="0.25">
      <c r="A75" s="82">
        <v>69</v>
      </c>
      <c r="B75" s="133" t="s">
        <v>293</v>
      </c>
      <c r="C75" s="133" t="s">
        <v>304</v>
      </c>
      <c r="D75" s="133" t="s">
        <v>295</v>
      </c>
      <c r="E75" s="122">
        <v>26</v>
      </c>
      <c r="F75" s="125" t="s">
        <v>318</v>
      </c>
      <c r="G75" s="140" t="s">
        <v>125</v>
      </c>
      <c r="H75" s="138" t="s">
        <v>125</v>
      </c>
      <c r="I75" s="133" t="s">
        <v>159</v>
      </c>
      <c r="J75" s="222">
        <v>15</v>
      </c>
      <c r="K75" s="45">
        <v>0</v>
      </c>
      <c r="L75" s="272">
        <v>0</v>
      </c>
      <c r="M75" s="269">
        <v>0</v>
      </c>
      <c r="N75" s="85">
        <v>0</v>
      </c>
      <c r="O75" s="268"/>
    </row>
    <row r="76" spans="1:15" s="4" customFormat="1" ht="38.25" x14ac:dyDescent="0.25">
      <c r="A76" s="82">
        <v>70</v>
      </c>
      <c r="B76" s="133" t="s">
        <v>293</v>
      </c>
      <c r="C76" s="133" t="s">
        <v>304</v>
      </c>
      <c r="D76" s="133" t="s">
        <v>300</v>
      </c>
      <c r="E76" s="122">
        <v>27</v>
      </c>
      <c r="F76" s="125" t="s">
        <v>320</v>
      </c>
      <c r="G76" s="140" t="s">
        <v>125</v>
      </c>
      <c r="H76" s="138" t="s">
        <v>125</v>
      </c>
      <c r="I76" s="133" t="s">
        <v>321</v>
      </c>
      <c r="J76" s="222">
        <v>16</v>
      </c>
      <c r="K76" s="132" t="s">
        <v>4953</v>
      </c>
      <c r="L76" s="283" t="s">
        <v>4954</v>
      </c>
      <c r="M76" s="284" t="s">
        <v>4955</v>
      </c>
      <c r="N76" s="85">
        <v>0</v>
      </c>
      <c r="O76" s="225" t="s">
        <v>4956</v>
      </c>
    </row>
    <row r="77" spans="1:15" s="4" customFormat="1" ht="38.25" x14ac:dyDescent="0.25">
      <c r="A77" s="82">
        <v>71</v>
      </c>
      <c r="B77" s="133" t="s">
        <v>293</v>
      </c>
      <c r="C77" s="133" t="s">
        <v>304</v>
      </c>
      <c r="D77" s="133" t="s">
        <v>300</v>
      </c>
      <c r="E77" s="122" t="s">
        <v>323</v>
      </c>
      <c r="F77" s="125" t="s">
        <v>324</v>
      </c>
      <c r="G77" s="140" t="s">
        <v>125</v>
      </c>
      <c r="H77" s="138" t="s">
        <v>125</v>
      </c>
      <c r="I77" s="133" t="s">
        <v>159</v>
      </c>
      <c r="J77" s="222" t="s">
        <v>325</v>
      </c>
      <c r="K77" s="712">
        <v>97136</v>
      </c>
      <c r="L77" s="272">
        <v>142464</v>
      </c>
      <c r="M77" s="269" t="s">
        <v>4957</v>
      </c>
      <c r="N77" s="85">
        <v>0</v>
      </c>
      <c r="O77" s="268" t="s">
        <v>4958</v>
      </c>
    </row>
    <row r="78" spans="1:15" s="4" customFormat="1" ht="38.25" x14ac:dyDescent="0.25">
      <c r="A78" s="82">
        <v>72</v>
      </c>
      <c r="B78" s="133" t="s">
        <v>293</v>
      </c>
      <c r="C78" s="133" t="s">
        <v>304</v>
      </c>
      <c r="D78" s="133" t="s">
        <v>300</v>
      </c>
      <c r="E78" s="122" t="s">
        <v>327</v>
      </c>
      <c r="F78" s="125" t="s">
        <v>328</v>
      </c>
      <c r="G78" s="140" t="s">
        <v>125</v>
      </c>
      <c r="H78" s="138" t="s">
        <v>125</v>
      </c>
      <c r="I78" s="133" t="s">
        <v>321</v>
      </c>
      <c r="J78" s="222">
        <v>17</v>
      </c>
      <c r="K78" s="65" t="s">
        <v>4959</v>
      </c>
      <c r="L78" s="272" t="s">
        <v>4960</v>
      </c>
      <c r="M78" s="284" t="s">
        <v>4960</v>
      </c>
      <c r="N78" s="85">
        <v>0</v>
      </c>
      <c r="O78" s="268" t="s">
        <v>4961</v>
      </c>
    </row>
    <row r="79" spans="1:15" s="4" customFormat="1" ht="38.25" x14ac:dyDescent="0.25">
      <c r="A79" s="82">
        <v>73</v>
      </c>
      <c r="B79" s="133" t="s">
        <v>293</v>
      </c>
      <c r="C79" s="133" t="s">
        <v>304</v>
      </c>
      <c r="D79" s="133" t="s">
        <v>330</v>
      </c>
      <c r="E79" s="122">
        <v>28</v>
      </c>
      <c r="F79" s="125" t="s">
        <v>331</v>
      </c>
      <c r="G79" s="140" t="s">
        <v>125</v>
      </c>
      <c r="H79" s="138" t="s">
        <v>125</v>
      </c>
      <c r="I79" s="133" t="s">
        <v>321</v>
      </c>
      <c r="J79" s="222">
        <v>18</v>
      </c>
      <c r="K79" s="91">
        <v>151.25</v>
      </c>
      <c r="L79" s="272" t="s">
        <v>4962</v>
      </c>
      <c r="M79" s="713" t="s">
        <v>4962</v>
      </c>
      <c r="N79" s="85">
        <v>0</v>
      </c>
      <c r="O79" s="268" t="s">
        <v>4963</v>
      </c>
    </row>
    <row r="80" spans="1:15" s="4" customFormat="1" ht="38.25" x14ac:dyDescent="0.25">
      <c r="A80" s="82">
        <v>74</v>
      </c>
      <c r="B80" s="133" t="s">
        <v>293</v>
      </c>
      <c r="C80" s="133" t="s">
        <v>304</v>
      </c>
      <c r="D80" s="133" t="s">
        <v>330</v>
      </c>
      <c r="E80" s="122" t="s">
        <v>333</v>
      </c>
      <c r="F80" s="125" t="s">
        <v>334</v>
      </c>
      <c r="G80" s="140" t="s">
        <v>125</v>
      </c>
      <c r="H80" s="138" t="s">
        <v>125</v>
      </c>
      <c r="I80" s="133" t="s">
        <v>159</v>
      </c>
      <c r="J80" s="222" t="s">
        <v>335</v>
      </c>
      <c r="K80" s="91">
        <v>6409</v>
      </c>
      <c r="L80" s="272">
        <v>20262</v>
      </c>
      <c r="M80" s="713">
        <v>20262</v>
      </c>
      <c r="N80" s="85">
        <v>0</v>
      </c>
      <c r="O80" s="268" t="s">
        <v>4964</v>
      </c>
    </row>
    <row r="81" spans="1:15" s="4" customFormat="1" ht="38.25" x14ac:dyDescent="0.25">
      <c r="A81" s="82">
        <v>75</v>
      </c>
      <c r="B81" s="133" t="s">
        <v>293</v>
      </c>
      <c r="C81" s="133" t="s">
        <v>304</v>
      </c>
      <c r="D81" s="133" t="s">
        <v>330</v>
      </c>
      <c r="E81" s="122" t="s">
        <v>337</v>
      </c>
      <c r="F81" s="125" t="s">
        <v>338</v>
      </c>
      <c r="G81" s="140" t="s">
        <v>125</v>
      </c>
      <c r="H81" s="138" t="s">
        <v>125</v>
      </c>
      <c r="I81" s="133" t="s">
        <v>321</v>
      </c>
      <c r="J81" s="222">
        <v>19</v>
      </c>
      <c r="K81" s="714">
        <v>3.4961999999999998E-4</v>
      </c>
      <c r="L81" s="272" t="s">
        <v>4965</v>
      </c>
      <c r="M81" s="287" t="s">
        <v>4965</v>
      </c>
      <c r="N81" s="85">
        <v>0</v>
      </c>
      <c r="O81" s="268" t="s">
        <v>4961</v>
      </c>
    </row>
    <row r="82" spans="1:15" s="4" customFormat="1" ht="38.25" x14ac:dyDescent="0.25">
      <c r="A82" s="82">
        <v>76</v>
      </c>
      <c r="B82" s="133" t="s">
        <v>293</v>
      </c>
      <c r="C82" s="133" t="s">
        <v>304</v>
      </c>
      <c r="D82" s="133" t="s">
        <v>339</v>
      </c>
      <c r="E82" s="122">
        <v>29</v>
      </c>
      <c r="F82" s="125" t="s">
        <v>340</v>
      </c>
      <c r="G82" s="140" t="s">
        <v>125</v>
      </c>
      <c r="H82" s="138" t="s">
        <v>125</v>
      </c>
      <c r="I82" s="133" t="s">
        <v>166</v>
      </c>
      <c r="J82" s="222">
        <v>20</v>
      </c>
      <c r="K82" s="45" t="s">
        <v>4889</v>
      </c>
      <c r="L82" s="144" t="s">
        <v>4966</v>
      </c>
      <c r="M82" s="132" t="s">
        <v>4966</v>
      </c>
      <c r="N82" s="85">
        <v>0</v>
      </c>
      <c r="O82" s="268"/>
    </row>
    <row r="83" spans="1:15" s="4" customFormat="1" ht="51" x14ac:dyDescent="0.25">
      <c r="A83" s="82">
        <v>77</v>
      </c>
      <c r="B83" s="133" t="s">
        <v>293</v>
      </c>
      <c r="C83" s="133" t="s">
        <v>304</v>
      </c>
      <c r="D83" s="133" t="s">
        <v>339</v>
      </c>
      <c r="E83" s="122" t="s">
        <v>344</v>
      </c>
      <c r="F83" s="125" t="s">
        <v>345</v>
      </c>
      <c r="G83" s="140" t="s">
        <v>125</v>
      </c>
      <c r="H83" s="138" t="s">
        <v>125</v>
      </c>
      <c r="I83" s="88" t="s">
        <v>278</v>
      </c>
      <c r="J83" s="222" t="s">
        <v>346</v>
      </c>
      <c r="K83" s="75">
        <v>0.5</v>
      </c>
      <c r="L83" s="288">
        <v>0.5</v>
      </c>
      <c r="M83" s="149">
        <v>0.5</v>
      </c>
      <c r="N83" s="85">
        <v>0</v>
      </c>
      <c r="O83" s="268"/>
    </row>
    <row r="84" spans="1:15" s="4" customFormat="1" ht="38.25" x14ac:dyDescent="0.25">
      <c r="A84" s="82">
        <v>78</v>
      </c>
      <c r="B84" s="133" t="s">
        <v>293</v>
      </c>
      <c r="C84" s="133" t="s">
        <v>304</v>
      </c>
      <c r="D84" s="133" t="s">
        <v>339</v>
      </c>
      <c r="E84" s="122">
        <v>30</v>
      </c>
      <c r="F84" s="128" t="s">
        <v>347</v>
      </c>
      <c r="G84" s="140" t="s">
        <v>125</v>
      </c>
      <c r="H84" s="138" t="s">
        <v>125</v>
      </c>
      <c r="I84" s="133" t="s">
        <v>166</v>
      </c>
      <c r="J84" s="222">
        <v>21</v>
      </c>
      <c r="K84" s="45" t="s">
        <v>348</v>
      </c>
      <c r="L84" s="144" t="s">
        <v>348</v>
      </c>
      <c r="M84" s="289" t="s">
        <v>4967</v>
      </c>
      <c r="N84" s="85">
        <v>0</v>
      </c>
      <c r="O84" s="225"/>
    </row>
    <row r="85" spans="1:15" s="4" customFormat="1" ht="51" x14ac:dyDescent="0.25">
      <c r="A85" s="82">
        <v>79</v>
      </c>
      <c r="B85" s="133" t="s">
        <v>293</v>
      </c>
      <c r="C85" s="133" t="s">
        <v>304</v>
      </c>
      <c r="D85" s="133" t="s">
        <v>339</v>
      </c>
      <c r="E85" s="122" t="s">
        <v>350</v>
      </c>
      <c r="F85" s="125" t="s">
        <v>351</v>
      </c>
      <c r="G85" s="140" t="s">
        <v>125</v>
      </c>
      <c r="H85" s="138" t="s">
        <v>125</v>
      </c>
      <c r="I85" s="88" t="s">
        <v>278</v>
      </c>
      <c r="J85" s="222" t="s">
        <v>352</v>
      </c>
      <c r="K85" s="75">
        <v>0.2</v>
      </c>
      <c r="L85" s="288">
        <v>0.2</v>
      </c>
      <c r="M85" s="149">
        <v>0.2</v>
      </c>
      <c r="N85" s="85">
        <v>0</v>
      </c>
      <c r="O85" s="268"/>
    </row>
    <row r="86" spans="1:15" s="4" customFormat="1" ht="38.25" x14ac:dyDescent="0.25">
      <c r="A86" s="82">
        <v>80</v>
      </c>
      <c r="B86" s="133" t="s">
        <v>293</v>
      </c>
      <c r="C86" s="133" t="s">
        <v>304</v>
      </c>
      <c r="D86" s="133"/>
      <c r="E86" s="122">
        <v>31</v>
      </c>
      <c r="F86" s="125" t="s">
        <v>353</v>
      </c>
      <c r="G86" s="140" t="s">
        <v>125</v>
      </c>
      <c r="H86" s="138" t="s">
        <v>125</v>
      </c>
      <c r="I86" s="88" t="s">
        <v>135</v>
      </c>
      <c r="J86" s="222">
        <v>22</v>
      </c>
      <c r="K86" s="132" t="s">
        <v>135</v>
      </c>
      <c r="L86" s="148" t="s">
        <v>135</v>
      </c>
      <c r="M86" s="289" t="s">
        <v>135</v>
      </c>
      <c r="N86" s="85">
        <v>0</v>
      </c>
      <c r="O86" s="225"/>
    </row>
    <row r="87" spans="1:15" s="4" customFormat="1" ht="38.25" x14ac:dyDescent="0.25">
      <c r="A87" s="82">
        <v>81</v>
      </c>
      <c r="B87" s="133" t="s">
        <v>293</v>
      </c>
      <c r="C87" s="133" t="s">
        <v>304</v>
      </c>
      <c r="D87" s="133" t="s">
        <v>354</v>
      </c>
      <c r="E87" s="122" t="s">
        <v>355</v>
      </c>
      <c r="F87" s="125" t="s">
        <v>356</v>
      </c>
      <c r="G87" s="140" t="s">
        <v>125</v>
      </c>
      <c r="H87" s="138" t="s">
        <v>125</v>
      </c>
      <c r="I87" s="133" t="s">
        <v>124</v>
      </c>
      <c r="J87" s="222" t="s">
        <v>306</v>
      </c>
      <c r="K87" s="5" t="s">
        <v>129</v>
      </c>
      <c r="L87" s="222" t="s">
        <v>129</v>
      </c>
      <c r="M87" s="259" t="s">
        <v>129</v>
      </c>
      <c r="N87" s="85">
        <v>0</v>
      </c>
      <c r="O87" s="268"/>
    </row>
    <row r="88" spans="1:15" s="4" customFormat="1" ht="38.25" x14ac:dyDescent="0.25">
      <c r="A88" s="82">
        <v>82</v>
      </c>
      <c r="B88" s="133" t="s">
        <v>293</v>
      </c>
      <c r="C88" s="133" t="s">
        <v>304</v>
      </c>
      <c r="D88" s="133" t="s">
        <v>354</v>
      </c>
      <c r="E88" s="122" t="s">
        <v>358</v>
      </c>
      <c r="F88" s="125" t="s">
        <v>359</v>
      </c>
      <c r="G88" s="140" t="s">
        <v>125</v>
      </c>
      <c r="H88" s="138" t="s">
        <v>125</v>
      </c>
      <c r="I88" s="133" t="s">
        <v>124</v>
      </c>
      <c r="J88" s="222" t="s">
        <v>360</v>
      </c>
      <c r="K88" s="5" t="s">
        <v>126</v>
      </c>
      <c r="L88" s="222" t="s">
        <v>126</v>
      </c>
      <c r="M88" s="259" t="s">
        <v>126</v>
      </c>
      <c r="N88" s="85">
        <v>0</v>
      </c>
      <c r="O88" s="225"/>
    </row>
    <row r="89" spans="1:15" s="4" customFormat="1" ht="38.25" x14ac:dyDescent="0.25">
      <c r="A89" s="82">
        <v>83</v>
      </c>
      <c r="B89" s="133" t="s">
        <v>293</v>
      </c>
      <c r="C89" s="133" t="s">
        <v>304</v>
      </c>
      <c r="D89" s="133" t="s">
        <v>354</v>
      </c>
      <c r="E89" s="122" t="s">
        <v>361</v>
      </c>
      <c r="F89" s="125" t="s">
        <v>362</v>
      </c>
      <c r="G89" s="140" t="s">
        <v>125</v>
      </c>
      <c r="H89" s="138" t="s">
        <v>125</v>
      </c>
      <c r="I89" s="133" t="s">
        <v>124</v>
      </c>
      <c r="J89" s="222" t="s">
        <v>363</v>
      </c>
      <c r="K89" s="5" t="s">
        <v>126</v>
      </c>
      <c r="L89" s="222" t="s">
        <v>126</v>
      </c>
      <c r="M89" s="259" t="s">
        <v>126</v>
      </c>
      <c r="N89" s="85">
        <v>0</v>
      </c>
      <c r="O89" s="225"/>
    </row>
    <row r="90" spans="1:15" s="4" customFormat="1" ht="38.25" x14ac:dyDescent="0.25">
      <c r="A90" s="82">
        <v>84</v>
      </c>
      <c r="B90" s="133" t="s">
        <v>293</v>
      </c>
      <c r="C90" s="133" t="s">
        <v>304</v>
      </c>
      <c r="D90" s="133" t="s">
        <v>354</v>
      </c>
      <c r="E90" s="122" t="s">
        <v>364</v>
      </c>
      <c r="F90" s="125" t="s">
        <v>365</v>
      </c>
      <c r="G90" s="140" t="s">
        <v>125</v>
      </c>
      <c r="H90" s="138" t="s">
        <v>125</v>
      </c>
      <c r="I90" s="133" t="s">
        <v>124</v>
      </c>
      <c r="J90" s="222" t="s">
        <v>366</v>
      </c>
      <c r="K90" s="5" t="s">
        <v>126</v>
      </c>
      <c r="L90" s="222" t="s">
        <v>126</v>
      </c>
      <c r="M90" s="259" t="s">
        <v>126</v>
      </c>
      <c r="N90" s="85">
        <v>0</v>
      </c>
      <c r="O90" s="225"/>
    </row>
    <row r="91" spans="1:15" s="4" customFormat="1" ht="38.25" x14ac:dyDescent="0.25">
      <c r="A91" s="82">
        <v>85</v>
      </c>
      <c r="B91" s="133" t="s">
        <v>293</v>
      </c>
      <c r="C91" s="133" t="s">
        <v>304</v>
      </c>
      <c r="D91" s="133" t="s">
        <v>354</v>
      </c>
      <c r="E91" s="122" t="s">
        <v>367</v>
      </c>
      <c r="F91" s="125" t="s">
        <v>368</v>
      </c>
      <c r="G91" s="140" t="s">
        <v>125</v>
      </c>
      <c r="H91" s="138" t="s">
        <v>125</v>
      </c>
      <c r="I91" s="133" t="s">
        <v>124</v>
      </c>
      <c r="J91" s="222" t="s">
        <v>369</v>
      </c>
      <c r="K91" s="5" t="s">
        <v>126</v>
      </c>
      <c r="L91" s="222" t="s">
        <v>126</v>
      </c>
      <c r="M91" s="259" t="s">
        <v>126</v>
      </c>
      <c r="N91" s="85">
        <v>0</v>
      </c>
      <c r="O91" s="225"/>
    </row>
    <row r="92" spans="1:15" s="4" customFormat="1" ht="38.25" x14ac:dyDescent="0.25">
      <c r="A92" s="82">
        <v>86</v>
      </c>
      <c r="B92" s="133" t="s">
        <v>293</v>
      </c>
      <c r="C92" s="133" t="s">
        <v>304</v>
      </c>
      <c r="D92" s="133" t="s">
        <v>354</v>
      </c>
      <c r="E92" s="122" t="s">
        <v>371</v>
      </c>
      <c r="F92" s="125" t="s">
        <v>372</v>
      </c>
      <c r="G92" s="140" t="s">
        <v>125</v>
      </c>
      <c r="H92" s="138" t="s">
        <v>125</v>
      </c>
      <c r="I92" s="133" t="s">
        <v>124</v>
      </c>
      <c r="J92" s="222" t="s">
        <v>373</v>
      </c>
      <c r="K92" s="5" t="s">
        <v>126</v>
      </c>
      <c r="L92" s="222" t="s">
        <v>126</v>
      </c>
      <c r="M92" s="259" t="s">
        <v>126</v>
      </c>
      <c r="N92" s="85">
        <v>0</v>
      </c>
      <c r="O92" s="268"/>
    </row>
    <row r="93" spans="1:15" s="4" customFormat="1" ht="38.25" x14ac:dyDescent="0.25">
      <c r="A93" s="82">
        <v>87</v>
      </c>
      <c r="B93" s="133" t="s">
        <v>293</v>
      </c>
      <c r="C93" s="133" t="s">
        <v>304</v>
      </c>
      <c r="D93" s="133" t="s">
        <v>354</v>
      </c>
      <c r="E93" s="122">
        <v>32</v>
      </c>
      <c r="F93" s="125" t="s">
        <v>374</v>
      </c>
      <c r="G93" s="140" t="s">
        <v>125</v>
      </c>
      <c r="H93" s="138" t="s">
        <v>125</v>
      </c>
      <c r="I93" s="133" t="s">
        <v>135</v>
      </c>
      <c r="J93" s="222">
        <v>23</v>
      </c>
      <c r="K93" s="132" t="s">
        <v>135</v>
      </c>
      <c r="L93" s="141" t="s">
        <v>135</v>
      </c>
      <c r="M93" s="218" t="s">
        <v>135</v>
      </c>
      <c r="N93" s="85">
        <v>0</v>
      </c>
      <c r="O93" s="225"/>
    </row>
    <row r="94" spans="1:15" s="4" customFormat="1" ht="38.25" x14ac:dyDescent="0.25">
      <c r="A94" s="82">
        <v>88</v>
      </c>
      <c r="B94" s="133" t="s">
        <v>293</v>
      </c>
      <c r="C94" s="133" t="s">
        <v>304</v>
      </c>
      <c r="D94" s="133" t="s">
        <v>354</v>
      </c>
      <c r="E94" s="122" t="s">
        <v>375</v>
      </c>
      <c r="F94" s="125" t="s">
        <v>376</v>
      </c>
      <c r="G94" s="140" t="s">
        <v>125</v>
      </c>
      <c r="H94" s="138" t="s">
        <v>125</v>
      </c>
      <c r="I94" s="133" t="s">
        <v>377</v>
      </c>
      <c r="J94" s="222" t="s">
        <v>311</v>
      </c>
      <c r="K94" s="5" t="s">
        <v>126</v>
      </c>
      <c r="L94" s="222" t="s">
        <v>434</v>
      </c>
      <c r="M94" s="259" t="s">
        <v>126</v>
      </c>
      <c r="N94" s="85">
        <v>0</v>
      </c>
      <c r="O94" s="225" t="s">
        <v>4968</v>
      </c>
    </row>
    <row r="95" spans="1:15" s="4" customFormat="1" ht="38.25" x14ac:dyDescent="0.25">
      <c r="A95" s="82">
        <v>89</v>
      </c>
      <c r="B95" s="133" t="s">
        <v>293</v>
      </c>
      <c r="C95" s="133" t="s">
        <v>304</v>
      </c>
      <c r="D95" s="133" t="s">
        <v>354</v>
      </c>
      <c r="E95" s="122" t="s">
        <v>379</v>
      </c>
      <c r="F95" s="125" t="s">
        <v>380</v>
      </c>
      <c r="G95" s="140" t="s">
        <v>125</v>
      </c>
      <c r="H95" s="138" t="s">
        <v>125</v>
      </c>
      <c r="I95" s="133" t="s">
        <v>377</v>
      </c>
      <c r="J95" s="222" t="s">
        <v>381</v>
      </c>
      <c r="K95" s="5" t="s">
        <v>126</v>
      </c>
      <c r="L95" s="222" t="s">
        <v>126</v>
      </c>
      <c r="M95" s="259" t="s">
        <v>126</v>
      </c>
      <c r="N95" s="85">
        <v>0</v>
      </c>
      <c r="O95" s="225"/>
    </row>
    <row r="96" spans="1:15" s="4" customFormat="1" ht="38.25" x14ac:dyDescent="0.25">
      <c r="A96" s="82">
        <v>90</v>
      </c>
      <c r="B96" s="133" t="s">
        <v>293</v>
      </c>
      <c r="C96" s="133" t="s">
        <v>304</v>
      </c>
      <c r="D96" s="133" t="s">
        <v>354</v>
      </c>
      <c r="E96" s="122" t="s">
        <v>382</v>
      </c>
      <c r="F96" s="125" t="s">
        <v>383</v>
      </c>
      <c r="G96" s="140" t="s">
        <v>125</v>
      </c>
      <c r="H96" s="138" t="s">
        <v>125</v>
      </c>
      <c r="I96" s="133" t="s">
        <v>377</v>
      </c>
      <c r="J96" s="222" t="s">
        <v>384</v>
      </c>
      <c r="K96" s="5" t="s">
        <v>129</v>
      </c>
      <c r="L96" s="222" t="s">
        <v>126</v>
      </c>
      <c r="M96" s="259" t="s">
        <v>129</v>
      </c>
      <c r="N96" s="85">
        <v>0</v>
      </c>
      <c r="O96" s="225"/>
    </row>
    <row r="97" spans="1:15" s="4" customFormat="1" ht="38.25" x14ac:dyDescent="0.25">
      <c r="A97" s="82">
        <v>91</v>
      </c>
      <c r="B97" s="133" t="s">
        <v>293</v>
      </c>
      <c r="C97" s="133" t="s">
        <v>304</v>
      </c>
      <c r="D97" s="133" t="s">
        <v>354</v>
      </c>
      <c r="E97" s="122" t="s">
        <v>385</v>
      </c>
      <c r="F97" s="125" t="s">
        <v>386</v>
      </c>
      <c r="G97" s="140" t="s">
        <v>125</v>
      </c>
      <c r="H97" s="138" t="s">
        <v>125</v>
      </c>
      <c r="I97" s="133" t="s">
        <v>377</v>
      </c>
      <c r="J97" s="222" t="s">
        <v>387</v>
      </c>
      <c r="K97" s="5" t="s">
        <v>126</v>
      </c>
      <c r="L97" s="222" t="s">
        <v>126</v>
      </c>
      <c r="M97" s="259" t="s">
        <v>126</v>
      </c>
      <c r="N97" s="85">
        <v>0</v>
      </c>
      <c r="O97" s="225"/>
    </row>
    <row r="98" spans="1:15" s="4" customFormat="1" ht="51" x14ac:dyDescent="0.25">
      <c r="A98" s="82">
        <v>92</v>
      </c>
      <c r="B98" s="133" t="s">
        <v>293</v>
      </c>
      <c r="C98" s="133" t="s">
        <v>304</v>
      </c>
      <c r="D98" s="133" t="s">
        <v>330</v>
      </c>
      <c r="E98" s="122">
        <v>33</v>
      </c>
      <c r="F98" s="125" t="s">
        <v>389</v>
      </c>
      <c r="G98" s="140" t="s">
        <v>125</v>
      </c>
      <c r="H98" s="138" t="s">
        <v>125</v>
      </c>
      <c r="I98" s="133" t="s">
        <v>390</v>
      </c>
      <c r="J98" s="222">
        <v>24</v>
      </c>
      <c r="K98" s="5" t="s">
        <v>129</v>
      </c>
      <c r="L98" s="222" t="s">
        <v>129</v>
      </c>
      <c r="M98" s="259" t="s">
        <v>129</v>
      </c>
      <c r="N98" s="85">
        <v>0</v>
      </c>
      <c r="O98" s="225"/>
    </row>
    <row r="99" spans="1:15" s="4" customFormat="1" ht="51" x14ac:dyDescent="0.25">
      <c r="A99" s="82">
        <v>93</v>
      </c>
      <c r="B99" s="133" t="s">
        <v>293</v>
      </c>
      <c r="C99" s="133" t="s">
        <v>304</v>
      </c>
      <c r="D99" s="133" t="s">
        <v>330</v>
      </c>
      <c r="E99" s="122" t="s">
        <v>391</v>
      </c>
      <c r="F99" s="125" t="s">
        <v>392</v>
      </c>
      <c r="G99" s="140" t="s">
        <v>125</v>
      </c>
      <c r="H99" s="138" t="s">
        <v>125</v>
      </c>
      <c r="I99" s="133" t="s">
        <v>177</v>
      </c>
      <c r="J99" s="222" t="s">
        <v>393</v>
      </c>
      <c r="K99" s="5" t="s">
        <v>129</v>
      </c>
      <c r="L99" s="141" t="s">
        <v>129</v>
      </c>
      <c r="M99" s="137" t="s">
        <v>129</v>
      </c>
      <c r="N99" s="85">
        <v>0</v>
      </c>
      <c r="O99" s="225" t="s">
        <v>4969</v>
      </c>
    </row>
    <row r="100" spans="1:15" s="4" customFormat="1" ht="51" x14ac:dyDescent="0.25">
      <c r="A100" s="82">
        <v>94</v>
      </c>
      <c r="B100" s="133" t="s">
        <v>293</v>
      </c>
      <c r="C100" s="133" t="s">
        <v>304</v>
      </c>
      <c r="D100" s="133" t="s">
        <v>330</v>
      </c>
      <c r="E100" s="122" t="s">
        <v>395</v>
      </c>
      <c r="F100" s="125" t="s">
        <v>396</v>
      </c>
      <c r="G100" s="140">
        <v>19</v>
      </c>
      <c r="H100" s="138" t="s">
        <v>397</v>
      </c>
      <c r="I100" s="133" t="s">
        <v>177</v>
      </c>
      <c r="J100" s="222" t="s">
        <v>125</v>
      </c>
      <c r="K100" s="5" t="s">
        <v>129</v>
      </c>
      <c r="L100" s="223"/>
      <c r="M100" s="259" t="s">
        <v>129</v>
      </c>
      <c r="N100" s="243">
        <v>0.5</v>
      </c>
      <c r="O100" s="225"/>
    </row>
    <row r="101" spans="1:15" s="4" customFormat="1" ht="102" x14ac:dyDescent="0.25">
      <c r="A101" s="82">
        <v>95</v>
      </c>
      <c r="B101" s="133" t="s">
        <v>293</v>
      </c>
      <c r="C101" s="133" t="s">
        <v>304</v>
      </c>
      <c r="D101" s="133" t="s">
        <v>330</v>
      </c>
      <c r="E101" s="122">
        <v>34</v>
      </c>
      <c r="F101" s="128" t="s">
        <v>399</v>
      </c>
      <c r="G101" s="140" t="s">
        <v>125</v>
      </c>
      <c r="H101" s="138" t="s">
        <v>125</v>
      </c>
      <c r="I101" s="133" t="s">
        <v>390</v>
      </c>
      <c r="J101" s="141">
        <v>25</v>
      </c>
      <c r="K101" s="5" t="s">
        <v>126</v>
      </c>
      <c r="L101" s="222" t="s">
        <v>129</v>
      </c>
      <c r="M101" s="259" t="s">
        <v>129</v>
      </c>
      <c r="N101" s="85">
        <v>0</v>
      </c>
      <c r="O101" s="268" t="s">
        <v>4970</v>
      </c>
    </row>
    <row r="102" spans="1:15" s="4" customFormat="1" ht="38.25" x14ac:dyDescent="0.25">
      <c r="A102" s="82">
        <v>96</v>
      </c>
      <c r="B102" s="133" t="s">
        <v>293</v>
      </c>
      <c r="C102" s="133" t="s">
        <v>304</v>
      </c>
      <c r="D102" s="133" t="s">
        <v>330</v>
      </c>
      <c r="E102" s="122" t="s">
        <v>400</v>
      </c>
      <c r="F102" s="125" t="s">
        <v>401</v>
      </c>
      <c r="G102" s="1422">
        <v>20</v>
      </c>
      <c r="H102" s="139">
        <v>0.3</v>
      </c>
      <c r="I102" s="133" t="s">
        <v>390</v>
      </c>
      <c r="J102" s="141" t="s">
        <v>402</v>
      </c>
      <c r="K102" s="5" t="s">
        <v>475</v>
      </c>
      <c r="L102" s="148" t="s">
        <v>135</v>
      </c>
      <c r="M102" s="218" t="s">
        <v>135</v>
      </c>
      <c r="N102" s="226">
        <v>0</v>
      </c>
      <c r="O102" s="225"/>
    </row>
    <row r="103" spans="1:15" s="4" customFormat="1" ht="38.25" x14ac:dyDescent="0.25">
      <c r="A103" s="82">
        <v>97</v>
      </c>
      <c r="B103" s="133" t="s">
        <v>293</v>
      </c>
      <c r="C103" s="133" t="s">
        <v>304</v>
      </c>
      <c r="D103" s="133" t="s">
        <v>330</v>
      </c>
      <c r="E103" s="122" t="s">
        <v>405</v>
      </c>
      <c r="F103" s="125">
        <v>2012</v>
      </c>
      <c r="G103" s="1422"/>
      <c r="H103" s="138" t="s">
        <v>125</v>
      </c>
      <c r="I103" s="133" t="s">
        <v>390</v>
      </c>
      <c r="J103" s="222" t="s">
        <v>406</v>
      </c>
      <c r="K103" s="5" t="s">
        <v>434</v>
      </c>
      <c r="L103" s="222" t="s">
        <v>434</v>
      </c>
      <c r="M103" s="259" t="s">
        <v>434</v>
      </c>
      <c r="N103" s="85">
        <v>0</v>
      </c>
      <c r="O103" s="225"/>
    </row>
    <row r="104" spans="1:15" s="4" customFormat="1" ht="38.25" x14ac:dyDescent="0.25">
      <c r="A104" s="82">
        <v>98</v>
      </c>
      <c r="B104" s="133" t="s">
        <v>293</v>
      </c>
      <c r="C104" s="133" t="s">
        <v>304</v>
      </c>
      <c r="D104" s="133" t="s">
        <v>330</v>
      </c>
      <c r="E104" s="122" t="s">
        <v>408</v>
      </c>
      <c r="F104" s="125">
        <v>2013</v>
      </c>
      <c r="G104" s="1422"/>
      <c r="H104" s="138" t="s">
        <v>125</v>
      </c>
      <c r="I104" s="133" t="s">
        <v>390</v>
      </c>
      <c r="J104" s="222" t="s">
        <v>409</v>
      </c>
      <c r="K104" s="5" t="s">
        <v>434</v>
      </c>
      <c r="L104" s="222" t="s">
        <v>434</v>
      </c>
      <c r="M104" s="259" t="s">
        <v>434</v>
      </c>
      <c r="N104" s="85">
        <v>0</v>
      </c>
      <c r="O104" s="225"/>
    </row>
    <row r="105" spans="1:15" s="4" customFormat="1" ht="38.25" x14ac:dyDescent="0.25">
      <c r="A105" s="82">
        <v>99</v>
      </c>
      <c r="B105" s="133" t="s">
        <v>293</v>
      </c>
      <c r="C105" s="133" t="s">
        <v>304</v>
      </c>
      <c r="D105" s="133" t="s">
        <v>330</v>
      </c>
      <c r="E105" s="122" t="s">
        <v>410</v>
      </c>
      <c r="F105" s="125">
        <v>2014</v>
      </c>
      <c r="G105" s="1422"/>
      <c r="H105" s="138" t="s">
        <v>125</v>
      </c>
      <c r="I105" s="133" t="s">
        <v>390</v>
      </c>
      <c r="J105" s="222" t="s">
        <v>411</v>
      </c>
      <c r="K105" s="5" t="s">
        <v>434</v>
      </c>
      <c r="L105" s="222" t="s">
        <v>434</v>
      </c>
      <c r="M105" s="259" t="s">
        <v>434</v>
      </c>
      <c r="N105" s="85">
        <v>0</v>
      </c>
      <c r="O105" s="225"/>
    </row>
    <row r="106" spans="1:15" s="4" customFormat="1" ht="38.25" x14ac:dyDescent="0.25">
      <c r="A106" s="82">
        <v>100</v>
      </c>
      <c r="B106" s="133" t="s">
        <v>293</v>
      </c>
      <c r="C106" s="133" t="s">
        <v>304</v>
      </c>
      <c r="D106" s="133" t="s">
        <v>330</v>
      </c>
      <c r="E106" s="122" t="s">
        <v>412</v>
      </c>
      <c r="F106" s="125">
        <v>2015</v>
      </c>
      <c r="G106" s="1422"/>
      <c r="H106" s="138" t="s">
        <v>125</v>
      </c>
      <c r="I106" s="133" t="s">
        <v>390</v>
      </c>
      <c r="J106" s="222" t="s">
        <v>413</v>
      </c>
      <c r="K106" s="5" t="s">
        <v>434</v>
      </c>
      <c r="L106" s="222" t="s">
        <v>434</v>
      </c>
      <c r="M106" s="259" t="s">
        <v>434</v>
      </c>
      <c r="N106" s="85">
        <v>0</v>
      </c>
      <c r="O106" s="225"/>
    </row>
    <row r="107" spans="1:15" s="4" customFormat="1" ht="38.25" x14ac:dyDescent="0.25">
      <c r="A107" s="82">
        <v>101</v>
      </c>
      <c r="B107" s="133" t="s">
        <v>293</v>
      </c>
      <c r="C107" s="133" t="s">
        <v>304</v>
      </c>
      <c r="D107" s="133" t="s">
        <v>330</v>
      </c>
      <c r="E107" s="122" t="s">
        <v>414</v>
      </c>
      <c r="F107" s="125">
        <v>2016</v>
      </c>
      <c r="G107" s="1422"/>
      <c r="H107" s="138" t="s">
        <v>125</v>
      </c>
      <c r="I107" s="133" t="s">
        <v>390</v>
      </c>
      <c r="J107" s="222" t="s">
        <v>415</v>
      </c>
      <c r="K107" s="5" t="s">
        <v>434</v>
      </c>
      <c r="L107" s="222" t="s">
        <v>434</v>
      </c>
      <c r="M107" s="259" t="s">
        <v>434</v>
      </c>
      <c r="N107" s="85">
        <v>0</v>
      </c>
      <c r="O107" s="225"/>
    </row>
    <row r="108" spans="1:15" s="4" customFormat="1" ht="38.25" x14ac:dyDescent="0.25">
      <c r="A108" s="82">
        <v>102</v>
      </c>
      <c r="B108" s="133" t="s">
        <v>293</v>
      </c>
      <c r="C108" s="133" t="s">
        <v>304</v>
      </c>
      <c r="D108" s="133" t="s">
        <v>330</v>
      </c>
      <c r="E108" s="122" t="s">
        <v>416</v>
      </c>
      <c r="F108" s="125">
        <v>2017</v>
      </c>
      <c r="G108" s="1422"/>
      <c r="H108" s="138" t="s">
        <v>125</v>
      </c>
      <c r="I108" s="133" t="s">
        <v>390</v>
      </c>
      <c r="J108" s="222" t="s">
        <v>417</v>
      </c>
      <c r="K108" s="5" t="s">
        <v>434</v>
      </c>
      <c r="L108" s="222" t="s">
        <v>434</v>
      </c>
      <c r="M108" s="259" t="s">
        <v>434</v>
      </c>
      <c r="N108" s="85">
        <v>0</v>
      </c>
      <c r="O108" s="225"/>
    </row>
    <row r="109" spans="1:15" s="4" customFormat="1" ht="38.25" x14ac:dyDescent="0.25">
      <c r="A109" s="82">
        <v>103</v>
      </c>
      <c r="B109" s="133" t="s">
        <v>293</v>
      </c>
      <c r="C109" s="133" t="s">
        <v>304</v>
      </c>
      <c r="D109" s="133" t="s">
        <v>330</v>
      </c>
      <c r="E109" s="122" t="s">
        <v>418</v>
      </c>
      <c r="F109" s="125">
        <v>2018</v>
      </c>
      <c r="G109" s="1422"/>
      <c r="H109" s="138" t="s">
        <v>125</v>
      </c>
      <c r="I109" s="133" t="s">
        <v>390</v>
      </c>
      <c r="J109" s="222" t="s">
        <v>419</v>
      </c>
      <c r="K109" s="5" t="s">
        <v>434</v>
      </c>
      <c r="L109" s="222" t="s">
        <v>434</v>
      </c>
      <c r="M109" s="259" t="s">
        <v>434</v>
      </c>
      <c r="N109" s="85">
        <v>0</v>
      </c>
      <c r="O109" s="225"/>
    </row>
    <row r="110" spans="1:15" s="4" customFormat="1" ht="38.25" x14ac:dyDescent="0.25">
      <c r="A110" s="82">
        <v>104</v>
      </c>
      <c r="B110" s="133" t="s">
        <v>293</v>
      </c>
      <c r="C110" s="133" t="s">
        <v>304</v>
      </c>
      <c r="D110" s="133" t="s">
        <v>330</v>
      </c>
      <c r="E110" s="122" t="s">
        <v>420</v>
      </c>
      <c r="F110" s="125">
        <v>2019</v>
      </c>
      <c r="G110" s="1422"/>
      <c r="H110" s="138" t="s">
        <v>125</v>
      </c>
      <c r="I110" s="133" t="s">
        <v>390</v>
      </c>
      <c r="J110" s="222" t="s">
        <v>421</v>
      </c>
      <c r="K110" s="5" t="s">
        <v>434</v>
      </c>
      <c r="L110" s="222" t="s">
        <v>434</v>
      </c>
      <c r="M110" s="259" t="s">
        <v>434</v>
      </c>
      <c r="N110" s="85">
        <v>0</v>
      </c>
      <c r="O110" s="225"/>
    </row>
    <row r="111" spans="1:15" s="4" customFormat="1" ht="38.25" x14ac:dyDescent="0.25">
      <c r="A111" s="82">
        <v>105</v>
      </c>
      <c r="B111" s="133" t="s">
        <v>293</v>
      </c>
      <c r="C111" s="133" t="s">
        <v>304</v>
      </c>
      <c r="D111" s="133" t="s">
        <v>330</v>
      </c>
      <c r="E111" s="122" t="s">
        <v>422</v>
      </c>
      <c r="F111" s="125">
        <v>2020</v>
      </c>
      <c r="G111" s="1422"/>
      <c r="H111" s="138" t="s">
        <v>125</v>
      </c>
      <c r="I111" s="133" t="s">
        <v>390</v>
      </c>
      <c r="J111" s="222" t="s">
        <v>423</v>
      </c>
      <c r="K111" s="5" t="s">
        <v>434</v>
      </c>
      <c r="L111" s="222" t="s">
        <v>434</v>
      </c>
      <c r="M111" s="259" t="s">
        <v>434</v>
      </c>
      <c r="N111" s="85">
        <v>0</v>
      </c>
      <c r="O111" s="225"/>
    </row>
    <row r="112" spans="1:15" s="4" customFormat="1" ht="38.25" x14ac:dyDescent="0.25">
      <c r="A112" s="82">
        <v>106</v>
      </c>
      <c r="B112" s="133" t="s">
        <v>293</v>
      </c>
      <c r="C112" s="133" t="s">
        <v>304</v>
      </c>
      <c r="D112" s="133" t="s">
        <v>330</v>
      </c>
      <c r="E112" s="122" t="s">
        <v>424</v>
      </c>
      <c r="F112" s="125">
        <v>2021</v>
      </c>
      <c r="G112" s="1422"/>
      <c r="H112" s="138" t="s">
        <v>125</v>
      </c>
      <c r="I112" s="133" t="s">
        <v>390</v>
      </c>
      <c r="J112" s="222" t="s">
        <v>425</v>
      </c>
      <c r="K112" s="5" t="s">
        <v>434</v>
      </c>
      <c r="L112" s="222" t="s">
        <v>434</v>
      </c>
      <c r="M112" s="259" t="s">
        <v>434</v>
      </c>
      <c r="N112" s="85">
        <v>0</v>
      </c>
      <c r="O112" s="225"/>
    </row>
    <row r="113" spans="1:15" s="4" customFormat="1" ht="38.25" x14ac:dyDescent="0.25">
      <c r="A113" s="82">
        <v>107</v>
      </c>
      <c r="B113" s="133" t="s">
        <v>293</v>
      </c>
      <c r="C113" s="133" t="s">
        <v>304</v>
      </c>
      <c r="D113" s="133" t="s">
        <v>330</v>
      </c>
      <c r="E113" s="122" t="s">
        <v>426</v>
      </c>
      <c r="F113" s="125">
        <v>2022</v>
      </c>
      <c r="G113" s="1405"/>
      <c r="H113" s="138" t="s">
        <v>125</v>
      </c>
      <c r="I113" s="133" t="s">
        <v>390</v>
      </c>
      <c r="J113" s="222" t="s">
        <v>427</v>
      </c>
      <c r="K113" s="58"/>
      <c r="L113" s="222" t="s">
        <v>434</v>
      </c>
      <c r="M113" s="259" t="s">
        <v>434</v>
      </c>
      <c r="N113" s="85">
        <v>0</v>
      </c>
      <c r="O113" s="225"/>
    </row>
    <row r="114" spans="1:15" s="4" customFormat="1" ht="102" x14ac:dyDescent="0.25">
      <c r="A114" s="82">
        <v>108</v>
      </c>
      <c r="B114" s="133" t="s">
        <v>293</v>
      </c>
      <c r="C114" s="133" t="s">
        <v>304</v>
      </c>
      <c r="D114" s="133" t="s">
        <v>330</v>
      </c>
      <c r="E114" s="122" t="s">
        <v>428</v>
      </c>
      <c r="F114" s="128" t="s">
        <v>429</v>
      </c>
      <c r="G114" s="140" t="s">
        <v>125</v>
      </c>
      <c r="H114" s="138" t="s">
        <v>125</v>
      </c>
      <c r="I114" s="133" t="s">
        <v>390</v>
      </c>
      <c r="J114" s="222" t="s">
        <v>430</v>
      </c>
      <c r="K114" s="45" t="s">
        <v>434</v>
      </c>
      <c r="L114" s="246" t="s">
        <v>129</v>
      </c>
      <c r="M114" s="247" t="s">
        <v>126</v>
      </c>
      <c r="N114" s="85">
        <v>0</v>
      </c>
      <c r="O114" s="268" t="s">
        <v>4971</v>
      </c>
    </row>
    <row r="115" spans="1:15" s="4" customFormat="1" ht="38.25" x14ac:dyDescent="0.25">
      <c r="A115" s="82">
        <v>109</v>
      </c>
      <c r="B115" s="133" t="s">
        <v>293</v>
      </c>
      <c r="C115" s="133" t="s">
        <v>304</v>
      </c>
      <c r="D115" s="133" t="s">
        <v>330</v>
      </c>
      <c r="E115" s="122" t="s">
        <v>431</v>
      </c>
      <c r="F115" s="125" t="s">
        <v>432</v>
      </c>
      <c r="G115" s="140" t="s">
        <v>125</v>
      </c>
      <c r="H115" s="138" t="s">
        <v>125</v>
      </c>
      <c r="I115" s="133" t="s">
        <v>321</v>
      </c>
      <c r="J115" s="222" t="s">
        <v>125</v>
      </c>
      <c r="K115" s="45" t="s">
        <v>434</v>
      </c>
      <c r="L115" s="223"/>
      <c r="M115" s="142" t="s">
        <v>1924</v>
      </c>
      <c r="N115" s="85">
        <v>0</v>
      </c>
      <c r="O115" s="225"/>
    </row>
    <row r="116" spans="1:15" s="4" customFormat="1" ht="76.5" x14ac:dyDescent="0.25">
      <c r="A116" s="82">
        <v>110</v>
      </c>
      <c r="B116" s="133" t="s">
        <v>293</v>
      </c>
      <c r="C116" s="133" t="s">
        <v>304</v>
      </c>
      <c r="D116" s="133" t="s">
        <v>330</v>
      </c>
      <c r="E116" s="122">
        <v>35</v>
      </c>
      <c r="F116" s="125" t="s">
        <v>433</v>
      </c>
      <c r="G116" s="140" t="s">
        <v>125</v>
      </c>
      <c r="H116" s="138" t="s">
        <v>125</v>
      </c>
      <c r="I116" s="133" t="s">
        <v>159</v>
      </c>
      <c r="J116" s="222">
        <v>11</v>
      </c>
      <c r="K116" s="45" t="s">
        <v>434</v>
      </c>
      <c r="L116" s="144">
        <v>0</v>
      </c>
      <c r="M116" s="142" t="s">
        <v>1924</v>
      </c>
      <c r="N116" s="85">
        <v>0</v>
      </c>
      <c r="O116" s="225"/>
    </row>
    <row r="117" spans="1:15" s="4" customFormat="1" ht="63.75" x14ac:dyDescent="0.25">
      <c r="A117" s="82">
        <v>111</v>
      </c>
      <c r="B117" s="133" t="s">
        <v>293</v>
      </c>
      <c r="C117" s="133" t="s">
        <v>304</v>
      </c>
      <c r="D117" s="133" t="s">
        <v>354</v>
      </c>
      <c r="E117" s="122" t="s">
        <v>436</v>
      </c>
      <c r="F117" s="125" t="s">
        <v>437</v>
      </c>
      <c r="G117" s="140" t="s">
        <v>125</v>
      </c>
      <c r="H117" s="138" t="s">
        <v>125</v>
      </c>
      <c r="I117" s="133" t="s">
        <v>321</v>
      </c>
      <c r="J117" s="222">
        <v>26</v>
      </c>
      <c r="K117" s="45" t="s">
        <v>434</v>
      </c>
      <c r="L117" s="222"/>
      <c r="M117" s="142" t="s">
        <v>1924</v>
      </c>
      <c r="N117" s="85">
        <v>0</v>
      </c>
      <c r="O117" s="268"/>
    </row>
    <row r="118" spans="1:15" s="4" customFormat="1" ht="63.75" x14ac:dyDescent="0.25">
      <c r="A118" s="82">
        <v>112</v>
      </c>
      <c r="B118" s="133" t="s">
        <v>293</v>
      </c>
      <c r="C118" s="133" t="s">
        <v>304</v>
      </c>
      <c r="D118" s="133" t="s">
        <v>300</v>
      </c>
      <c r="E118" s="122" t="s">
        <v>438</v>
      </c>
      <c r="F118" s="125" t="s">
        <v>439</v>
      </c>
      <c r="G118" s="140" t="s">
        <v>125</v>
      </c>
      <c r="H118" s="138" t="s">
        <v>125</v>
      </c>
      <c r="I118" s="133" t="s">
        <v>159</v>
      </c>
      <c r="J118" s="222" t="s">
        <v>440</v>
      </c>
      <c r="K118" s="45" t="s">
        <v>434</v>
      </c>
      <c r="L118" s="222"/>
      <c r="M118" s="142" t="s">
        <v>1924</v>
      </c>
      <c r="N118" s="85">
        <v>0</v>
      </c>
      <c r="O118" s="225"/>
    </row>
    <row r="119" spans="1:15" s="4" customFormat="1" ht="63.75" x14ac:dyDescent="0.25">
      <c r="A119" s="82">
        <v>113</v>
      </c>
      <c r="B119" s="133" t="s">
        <v>293</v>
      </c>
      <c r="C119" s="133" t="s">
        <v>304</v>
      </c>
      <c r="D119" s="133" t="s">
        <v>300</v>
      </c>
      <c r="E119" s="122" t="s">
        <v>441</v>
      </c>
      <c r="F119" s="125" t="s">
        <v>442</v>
      </c>
      <c r="G119" s="140" t="s">
        <v>125</v>
      </c>
      <c r="H119" s="138" t="s">
        <v>125</v>
      </c>
      <c r="I119" s="133" t="s">
        <v>159</v>
      </c>
      <c r="J119" s="222" t="s">
        <v>443</v>
      </c>
      <c r="K119" s="45" t="s">
        <v>434</v>
      </c>
      <c r="L119" s="222"/>
      <c r="M119" s="142" t="s">
        <v>1924</v>
      </c>
      <c r="N119" s="85">
        <v>0</v>
      </c>
      <c r="O119" s="268"/>
    </row>
    <row r="120" spans="1:15" s="4" customFormat="1" ht="51" x14ac:dyDescent="0.25">
      <c r="A120" s="82">
        <v>114</v>
      </c>
      <c r="B120" s="133" t="s">
        <v>293</v>
      </c>
      <c r="C120" s="133" t="s">
        <v>304</v>
      </c>
      <c r="D120" s="133" t="s">
        <v>354</v>
      </c>
      <c r="E120" s="133">
        <v>36</v>
      </c>
      <c r="F120" s="125" t="s">
        <v>444</v>
      </c>
      <c r="G120" s="140" t="s">
        <v>125</v>
      </c>
      <c r="H120" s="138" t="s">
        <v>125</v>
      </c>
      <c r="I120" s="133" t="s">
        <v>135</v>
      </c>
      <c r="J120" s="141">
        <v>27</v>
      </c>
      <c r="K120" s="132" t="s">
        <v>135</v>
      </c>
      <c r="L120" s="246" t="s">
        <v>135</v>
      </c>
      <c r="M120" s="218" t="s">
        <v>135</v>
      </c>
      <c r="N120" s="85">
        <v>0</v>
      </c>
      <c r="O120" s="225"/>
    </row>
    <row r="121" spans="1:15" s="4" customFormat="1" ht="38.25" x14ac:dyDescent="0.25">
      <c r="A121" s="82">
        <v>115</v>
      </c>
      <c r="B121" s="133" t="s">
        <v>293</v>
      </c>
      <c r="C121" s="133" t="s">
        <v>304</v>
      </c>
      <c r="D121" s="133" t="s">
        <v>354</v>
      </c>
      <c r="E121" s="133" t="s">
        <v>445</v>
      </c>
      <c r="F121" s="125" t="s">
        <v>356</v>
      </c>
      <c r="G121" s="140" t="s">
        <v>125</v>
      </c>
      <c r="H121" s="138" t="s">
        <v>125</v>
      </c>
      <c r="I121" s="133" t="s">
        <v>177</v>
      </c>
      <c r="J121" s="141" t="s">
        <v>323</v>
      </c>
      <c r="K121" s="132"/>
      <c r="L121" s="222"/>
      <c r="M121" s="142" t="s">
        <v>1924</v>
      </c>
      <c r="N121" s="85">
        <v>0</v>
      </c>
      <c r="O121" s="225"/>
    </row>
    <row r="122" spans="1:15" s="4" customFormat="1" ht="38.25" x14ac:dyDescent="0.25">
      <c r="A122" s="82">
        <v>116</v>
      </c>
      <c r="B122" s="133" t="s">
        <v>293</v>
      </c>
      <c r="C122" s="133" t="s">
        <v>304</v>
      </c>
      <c r="D122" s="133" t="s">
        <v>354</v>
      </c>
      <c r="E122" s="133" t="s">
        <v>446</v>
      </c>
      <c r="F122" s="125" t="s">
        <v>447</v>
      </c>
      <c r="G122" s="140" t="s">
        <v>125</v>
      </c>
      <c r="H122" s="138" t="s">
        <v>125</v>
      </c>
      <c r="I122" s="133" t="s">
        <v>177</v>
      </c>
      <c r="J122" s="141" t="s">
        <v>327</v>
      </c>
      <c r="K122" s="45" t="s">
        <v>434</v>
      </c>
      <c r="L122" s="222"/>
      <c r="M122" s="142" t="s">
        <v>1924</v>
      </c>
      <c r="N122" s="85">
        <v>0</v>
      </c>
      <c r="O122" s="225"/>
    </row>
    <row r="123" spans="1:15" s="4" customFormat="1" ht="38.25" x14ac:dyDescent="0.25">
      <c r="A123" s="82">
        <v>117</v>
      </c>
      <c r="B123" s="133" t="s">
        <v>293</v>
      </c>
      <c r="C123" s="133" t="s">
        <v>304</v>
      </c>
      <c r="D123" s="133" t="s">
        <v>354</v>
      </c>
      <c r="E123" s="133" t="s">
        <v>448</v>
      </c>
      <c r="F123" s="125" t="s">
        <v>449</v>
      </c>
      <c r="G123" s="140" t="s">
        <v>125</v>
      </c>
      <c r="H123" s="138" t="s">
        <v>125</v>
      </c>
      <c r="I123" s="133" t="s">
        <v>177</v>
      </c>
      <c r="J123" s="141" t="s">
        <v>450</v>
      </c>
      <c r="K123" s="45" t="s">
        <v>434</v>
      </c>
      <c r="L123" s="222"/>
      <c r="M123" s="142" t="s">
        <v>1924</v>
      </c>
      <c r="N123" s="85">
        <v>0</v>
      </c>
      <c r="O123" s="225"/>
    </row>
    <row r="124" spans="1:15" s="4" customFormat="1" ht="38.25" x14ac:dyDescent="0.25">
      <c r="A124" s="82">
        <v>118</v>
      </c>
      <c r="B124" s="133" t="s">
        <v>293</v>
      </c>
      <c r="C124" s="133" t="s">
        <v>304</v>
      </c>
      <c r="D124" s="133" t="s">
        <v>354</v>
      </c>
      <c r="E124" s="133" t="s">
        <v>451</v>
      </c>
      <c r="F124" s="125" t="s">
        <v>452</v>
      </c>
      <c r="G124" s="140" t="s">
        <v>125</v>
      </c>
      <c r="H124" s="138" t="s">
        <v>125</v>
      </c>
      <c r="I124" s="133" t="s">
        <v>177</v>
      </c>
      <c r="J124" s="141" t="s">
        <v>453</v>
      </c>
      <c r="K124" s="45" t="s">
        <v>434</v>
      </c>
      <c r="L124" s="222"/>
      <c r="M124" s="142" t="s">
        <v>1924</v>
      </c>
      <c r="N124" s="85">
        <v>0</v>
      </c>
      <c r="O124" s="225"/>
    </row>
    <row r="125" spans="1:15" s="4" customFormat="1" ht="38.25" x14ac:dyDescent="0.25">
      <c r="A125" s="82">
        <v>119</v>
      </c>
      <c r="B125" s="133" t="s">
        <v>293</v>
      </c>
      <c r="C125" s="133" t="s">
        <v>304</v>
      </c>
      <c r="D125" s="133" t="s">
        <v>354</v>
      </c>
      <c r="E125" s="133" t="s">
        <v>454</v>
      </c>
      <c r="F125" s="125" t="s">
        <v>368</v>
      </c>
      <c r="G125" s="140" t="s">
        <v>125</v>
      </c>
      <c r="H125" s="138" t="s">
        <v>125</v>
      </c>
      <c r="I125" s="133" t="s">
        <v>177</v>
      </c>
      <c r="J125" s="141" t="s">
        <v>455</v>
      </c>
      <c r="K125" s="45" t="s">
        <v>434</v>
      </c>
      <c r="L125" s="222"/>
      <c r="M125" s="142" t="s">
        <v>1924</v>
      </c>
      <c r="N125" s="85">
        <v>0</v>
      </c>
      <c r="O125" s="225"/>
    </row>
    <row r="126" spans="1:15" s="4" customFormat="1" ht="38.25" x14ac:dyDescent="0.25">
      <c r="A126" s="82">
        <v>120</v>
      </c>
      <c r="B126" s="133" t="s">
        <v>293</v>
      </c>
      <c r="C126" s="133" t="s">
        <v>304</v>
      </c>
      <c r="D126" s="133" t="s">
        <v>354</v>
      </c>
      <c r="E126" s="133" t="s">
        <v>456</v>
      </c>
      <c r="F126" s="125" t="s">
        <v>372</v>
      </c>
      <c r="G126" s="140" t="s">
        <v>125</v>
      </c>
      <c r="H126" s="138" t="s">
        <v>125</v>
      </c>
      <c r="I126" s="133" t="s">
        <v>177</v>
      </c>
      <c r="J126" s="141" t="s">
        <v>457</v>
      </c>
      <c r="K126" s="45" t="s">
        <v>434</v>
      </c>
      <c r="L126" s="222"/>
      <c r="M126" s="142" t="s">
        <v>1924</v>
      </c>
      <c r="N126" s="85">
        <v>0</v>
      </c>
      <c r="O126" s="268"/>
    </row>
    <row r="127" spans="1:15" s="4" customFormat="1" ht="49.5" customHeight="1" x14ac:dyDescent="0.25">
      <c r="A127" s="82">
        <v>121</v>
      </c>
      <c r="B127" s="133" t="s">
        <v>293</v>
      </c>
      <c r="C127" s="133" t="s">
        <v>304</v>
      </c>
      <c r="D127" s="133" t="s">
        <v>354</v>
      </c>
      <c r="E127" s="133" t="s">
        <v>458</v>
      </c>
      <c r="F127" s="125" t="s">
        <v>459</v>
      </c>
      <c r="G127" s="140" t="s">
        <v>125</v>
      </c>
      <c r="H127" s="138" t="s">
        <v>125</v>
      </c>
      <c r="I127" s="133" t="s">
        <v>177</v>
      </c>
      <c r="J127" s="141" t="s">
        <v>460</v>
      </c>
      <c r="K127" s="132"/>
      <c r="L127" s="222"/>
      <c r="M127" s="142" t="s">
        <v>1924</v>
      </c>
      <c r="N127" s="85">
        <v>0</v>
      </c>
      <c r="O127" s="225"/>
    </row>
    <row r="128" spans="1:15" s="4" customFormat="1" ht="49.5" customHeight="1" x14ac:dyDescent="0.25">
      <c r="A128" s="82">
        <v>122</v>
      </c>
      <c r="B128" s="133" t="s">
        <v>293</v>
      </c>
      <c r="C128" s="133" t="s">
        <v>304</v>
      </c>
      <c r="D128" s="133" t="s">
        <v>354</v>
      </c>
      <c r="E128" s="133" t="s">
        <v>461</v>
      </c>
      <c r="F128" s="125" t="s">
        <v>462</v>
      </c>
      <c r="G128" s="140" t="s">
        <v>125</v>
      </c>
      <c r="H128" s="138" t="s">
        <v>125</v>
      </c>
      <c r="I128" s="133" t="s">
        <v>177</v>
      </c>
      <c r="J128" s="141" t="s">
        <v>463</v>
      </c>
      <c r="K128" s="132"/>
      <c r="L128" s="222"/>
      <c r="M128" s="142" t="s">
        <v>1924</v>
      </c>
      <c r="N128" s="85">
        <v>0</v>
      </c>
      <c r="O128" s="225"/>
    </row>
    <row r="129" spans="1:16" s="4" customFormat="1" ht="51" x14ac:dyDescent="0.25">
      <c r="A129" s="82">
        <v>123</v>
      </c>
      <c r="B129" s="133" t="s">
        <v>293</v>
      </c>
      <c r="C129" s="133" t="s">
        <v>464</v>
      </c>
      <c r="D129" s="133" t="s">
        <v>295</v>
      </c>
      <c r="E129" s="122">
        <v>37</v>
      </c>
      <c r="F129" s="125" t="s">
        <v>465</v>
      </c>
      <c r="G129" s="140">
        <v>21</v>
      </c>
      <c r="H129" s="139">
        <v>0.1</v>
      </c>
      <c r="I129" s="127" t="s">
        <v>129</v>
      </c>
      <c r="J129" s="141">
        <v>28</v>
      </c>
      <c r="K129" s="5" t="s">
        <v>129</v>
      </c>
      <c r="L129" s="222" t="s">
        <v>129</v>
      </c>
      <c r="M129" s="259" t="s">
        <v>129</v>
      </c>
      <c r="N129" s="226">
        <v>0.1</v>
      </c>
      <c r="O129" s="225"/>
    </row>
    <row r="130" spans="1:16" s="4" customFormat="1" ht="38.25" x14ac:dyDescent="0.25">
      <c r="A130" s="82">
        <v>124</v>
      </c>
      <c r="B130" s="133" t="s">
        <v>293</v>
      </c>
      <c r="C130" s="133" t="s">
        <v>464</v>
      </c>
      <c r="D130" s="133" t="s">
        <v>300</v>
      </c>
      <c r="E130" s="122">
        <v>38</v>
      </c>
      <c r="F130" s="125" t="s">
        <v>466</v>
      </c>
      <c r="G130" s="140">
        <v>22</v>
      </c>
      <c r="H130" s="139">
        <v>0.6</v>
      </c>
      <c r="I130" s="252">
        <v>7</v>
      </c>
      <c r="J130" s="141">
        <v>29</v>
      </c>
      <c r="K130" s="45">
        <v>13</v>
      </c>
      <c r="L130" s="246">
        <v>16</v>
      </c>
      <c r="M130" s="247">
        <v>16</v>
      </c>
      <c r="N130" s="236">
        <v>0.45714285714285707</v>
      </c>
      <c r="O130" s="225"/>
    </row>
    <row r="131" spans="1:16" s="4" customFormat="1" ht="63.75" x14ac:dyDescent="0.25">
      <c r="A131" s="82">
        <v>125</v>
      </c>
      <c r="B131" s="133" t="s">
        <v>293</v>
      </c>
      <c r="C131" s="133" t="s">
        <v>464</v>
      </c>
      <c r="D131" s="133" t="s">
        <v>330</v>
      </c>
      <c r="E131" s="122">
        <v>39</v>
      </c>
      <c r="F131" s="125" t="s">
        <v>468</v>
      </c>
      <c r="G131" s="140">
        <v>23</v>
      </c>
      <c r="H131" s="139">
        <v>0.3</v>
      </c>
      <c r="I131" s="133" t="s">
        <v>321</v>
      </c>
      <c r="J131" s="141">
        <v>30</v>
      </c>
      <c r="K131" s="45">
        <v>151.25</v>
      </c>
      <c r="L131" s="283">
        <v>190.25</v>
      </c>
      <c r="M131" s="324">
        <v>190.25</v>
      </c>
      <c r="N131" s="256">
        <v>0.3</v>
      </c>
      <c r="O131" s="268" t="s">
        <v>4972</v>
      </c>
    </row>
    <row r="132" spans="1:16" s="4" customFormat="1" ht="63.75" x14ac:dyDescent="0.25">
      <c r="A132" s="82">
        <v>126</v>
      </c>
      <c r="B132" s="133" t="s">
        <v>293</v>
      </c>
      <c r="C132" s="133" t="s">
        <v>464</v>
      </c>
      <c r="D132" s="133" t="s">
        <v>330</v>
      </c>
      <c r="E132" s="122" t="s">
        <v>470</v>
      </c>
      <c r="F132" s="125" t="s">
        <v>471</v>
      </c>
      <c r="G132" s="140" t="s">
        <v>125</v>
      </c>
      <c r="H132" s="138" t="s">
        <v>125</v>
      </c>
      <c r="I132" s="133" t="s">
        <v>159</v>
      </c>
      <c r="J132" s="222">
        <v>31</v>
      </c>
      <c r="K132" s="45">
        <v>6409</v>
      </c>
      <c r="L132" s="291">
        <v>142464</v>
      </c>
      <c r="M132" s="269">
        <v>142464</v>
      </c>
      <c r="N132" s="85">
        <v>0</v>
      </c>
      <c r="O132" s="268" t="s">
        <v>4972</v>
      </c>
    </row>
    <row r="133" spans="1:16" s="4" customFormat="1" ht="63.75" x14ac:dyDescent="0.25">
      <c r="A133" s="82">
        <v>127</v>
      </c>
      <c r="B133" s="133" t="s">
        <v>293</v>
      </c>
      <c r="C133" s="133" t="s">
        <v>464</v>
      </c>
      <c r="D133" s="133" t="s">
        <v>330</v>
      </c>
      <c r="E133" s="122">
        <v>40</v>
      </c>
      <c r="F133" s="125" t="s">
        <v>472</v>
      </c>
      <c r="G133" s="140" t="s">
        <v>125</v>
      </c>
      <c r="H133" s="138" t="s">
        <v>125</v>
      </c>
      <c r="I133" s="133" t="s">
        <v>321</v>
      </c>
      <c r="J133" s="222">
        <v>32</v>
      </c>
      <c r="K133" s="48" t="s">
        <v>4973</v>
      </c>
      <c r="L133" s="292" t="s">
        <v>4974</v>
      </c>
      <c r="M133" s="388" t="s">
        <v>4974</v>
      </c>
      <c r="N133" s="85">
        <v>0</v>
      </c>
      <c r="O133" s="268" t="s">
        <v>4975</v>
      </c>
    </row>
    <row r="134" spans="1:16" s="4" customFormat="1" ht="51" x14ac:dyDescent="0.25">
      <c r="A134" s="82">
        <v>128</v>
      </c>
      <c r="B134" s="133" t="s">
        <v>293</v>
      </c>
      <c r="C134" s="133" t="s">
        <v>464</v>
      </c>
      <c r="D134" s="133" t="s">
        <v>473</v>
      </c>
      <c r="E134" s="122">
        <v>41</v>
      </c>
      <c r="F134" s="125" t="s">
        <v>474</v>
      </c>
      <c r="G134" s="1422">
        <v>20</v>
      </c>
      <c r="H134" s="139">
        <v>0.3</v>
      </c>
      <c r="I134" s="133" t="s">
        <v>390</v>
      </c>
      <c r="J134" s="141">
        <v>33</v>
      </c>
      <c r="K134" s="5" t="s">
        <v>125</v>
      </c>
      <c r="L134" s="246" t="s">
        <v>135</v>
      </c>
      <c r="M134" s="137" t="s">
        <v>129</v>
      </c>
      <c r="N134" s="226">
        <v>0.3</v>
      </c>
      <c r="O134" s="225"/>
    </row>
    <row r="135" spans="1:16" s="4" customFormat="1" ht="25.5" x14ac:dyDescent="0.25">
      <c r="A135" s="82">
        <v>129</v>
      </c>
      <c r="B135" s="133" t="s">
        <v>293</v>
      </c>
      <c r="C135" s="133" t="s">
        <v>464</v>
      </c>
      <c r="D135" s="133" t="s">
        <v>473</v>
      </c>
      <c r="E135" s="122" t="s">
        <v>476</v>
      </c>
      <c r="F135" s="125">
        <v>2018</v>
      </c>
      <c r="G135" s="1422"/>
      <c r="H135" s="138" t="s">
        <v>125</v>
      </c>
      <c r="I135" s="133" t="s">
        <v>390</v>
      </c>
      <c r="J135" s="222" t="s">
        <v>391</v>
      </c>
      <c r="K135" s="5"/>
      <c r="L135" s="141" t="s">
        <v>434</v>
      </c>
      <c r="M135" s="137" t="s">
        <v>434</v>
      </c>
      <c r="N135" s="85">
        <v>0</v>
      </c>
      <c r="O135" s="225"/>
    </row>
    <row r="136" spans="1:16" s="4" customFormat="1" ht="25.5" x14ac:dyDescent="0.25">
      <c r="A136" s="82">
        <v>130</v>
      </c>
      <c r="B136" s="133" t="s">
        <v>293</v>
      </c>
      <c r="C136" s="133" t="s">
        <v>464</v>
      </c>
      <c r="D136" s="133" t="s">
        <v>473</v>
      </c>
      <c r="E136" s="122" t="s">
        <v>477</v>
      </c>
      <c r="F136" s="125">
        <v>2019</v>
      </c>
      <c r="G136" s="1422"/>
      <c r="H136" s="138" t="s">
        <v>125</v>
      </c>
      <c r="I136" s="133" t="s">
        <v>390</v>
      </c>
      <c r="J136" s="222" t="s">
        <v>395</v>
      </c>
      <c r="K136" s="5"/>
      <c r="L136" s="141" t="s">
        <v>434</v>
      </c>
      <c r="M136" s="137" t="s">
        <v>434</v>
      </c>
      <c r="N136" s="85">
        <v>0</v>
      </c>
      <c r="O136" s="225"/>
    </row>
    <row r="137" spans="1:16" s="4" customFormat="1" ht="25.5" x14ac:dyDescent="0.25">
      <c r="A137" s="82">
        <v>131</v>
      </c>
      <c r="B137" s="133" t="s">
        <v>293</v>
      </c>
      <c r="C137" s="133" t="s">
        <v>464</v>
      </c>
      <c r="D137" s="133" t="s">
        <v>473</v>
      </c>
      <c r="E137" s="122" t="s">
        <v>478</v>
      </c>
      <c r="F137" s="125">
        <v>2020</v>
      </c>
      <c r="G137" s="1422"/>
      <c r="H137" s="138" t="s">
        <v>125</v>
      </c>
      <c r="I137" s="133" t="s">
        <v>390</v>
      </c>
      <c r="J137" s="222" t="s">
        <v>479</v>
      </c>
      <c r="K137" s="5"/>
      <c r="L137" s="141" t="s">
        <v>434</v>
      </c>
      <c r="M137" s="137" t="s">
        <v>434</v>
      </c>
      <c r="N137" s="85">
        <v>0</v>
      </c>
      <c r="O137" s="225"/>
    </row>
    <row r="138" spans="1:16" s="4" customFormat="1" ht="25.5" x14ac:dyDescent="0.25">
      <c r="A138" s="82">
        <v>132</v>
      </c>
      <c r="B138" s="133" t="s">
        <v>293</v>
      </c>
      <c r="C138" s="133" t="s">
        <v>464</v>
      </c>
      <c r="D138" s="133" t="s">
        <v>473</v>
      </c>
      <c r="E138" s="122" t="s">
        <v>480</v>
      </c>
      <c r="F138" s="125">
        <v>2021</v>
      </c>
      <c r="G138" s="1422"/>
      <c r="H138" s="138" t="s">
        <v>125</v>
      </c>
      <c r="I138" s="133" t="s">
        <v>390</v>
      </c>
      <c r="J138" s="222" t="s">
        <v>481</v>
      </c>
      <c r="K138" s="5" t="s">
        <v>129</v>
      </c>
      <c r="L138" s="141" t="s">
        <v>129</v>
      </c>
      <c r="M138" s="137" t="s">
        <v>129</v>
      </c>
      <c r="N138" s="85">
        <v>0</v>
      </c>
      <c r="O138" s="225" t="s">
        <v>4976</v>
      </c>
    </row>
    <row r="139" spans="1:16" s="4" customFormat="1" ht="25.5" x14ac:dyDescent="0.25">
      <c r="A139" s="82">
        <v>133</v>
      </c>
      <c r="B139" s="133" t="s">
        <v>293</v>
      </c>
      <c r="C139" s="133" t="s">
        <v>464</v>
      </c>
      <c r="D139" s="133" t="s">
        <v>473</v>
      </c>
      <c r="E139" s="122" t="s">
        <v>482</v>
      </c>
      <c r="F139" s="125">
        <v>2022</v>
      </c>
      <c r="G139" s="1405"/>
      <c r="H139" s="138" t="s">
        <v>125</v>
      </c>
      <c r="I139" s="133" t="s">
        <v>390</v>
      </c>
      <c r="J139" s="222" t="s">
        <v>483</v>
      </c>
      <c r="K139" s="58"/>
      <c r="L139" s="141" t="s">
        <v>129</v>
      </c>
      <c r="M139" s="137" t="s">
        <v>129</v>
      </c>
      <c r="N139" s="85">
        <v>0</v>
      </c>
      <c r="O139" s="225" t="s">
        <v>4976</v>
      </c>
    </row>
    <row r="140" spans="1:16" s="4" customFormat="1" ht="25.5" x14ac:dyDescent="0.25">
      <c r="A140" s="82">
        <v>134</v>
      </c>
      <c r="B140" s="133" t="s">
        <v>293</v>
      </c>
      <c r="C140" s="133" t="s">
        <v>464</v>
      </c>
      <c r="D140" s="133" t="s">
        <v>473</v>
      </c>
      <c r="E140" s="122" t="s">
        <v>485</v>
      </c>
      <c r="F140" s="125" t="s">
        <v>486</v>
      </c>
      <c r="G140" s="140" t="s">
        <v>125</v>
      </c>
      <c r="H140" s="138" t="s">
        <v>125</v>
      </c>
      <c r="I140" s="133" t="s">
        <v>177</v>
      </c>
      <c r="J140" s="222" t="s">
        <v>125</v>
      </c>
      <c r="K140" s="5" t="s">
        <v>129</v>
      </c>
      <c r="L140" s="223"/>
      <c r="M140" s="259" t="s">
        <v>129</v>
      </c>
      <c r="N140" s="85">
        <v>0</v>
      </c>
      <c r="O140" s="282"/>
    </row>
    <row r="141" spans="1:16" s="4" customFormat="1" ht="63.75" x14ac:dyDescent="0.25">
      <c r="A141" s="82">
        <v>135</v>
      </c>
      <c r="B141" s="133" t="s">
        <v>293</v>
      </c>
      <c r="C141" s="133" t="s">
        <v>464</v>
      </c>
      <c r="D141" s="133" t="s">
        <v>473</v>
      </c>
      <c r="E141" s="122" t="s">
        <v>487</v>
      </c>
      <c r="F141" s="125" t="s">
        <v>488</v>
      </c>
      <c r="G141" s="140" t="s">
        <v>125</v>
      </c>
      <c r="H141" s="138" t="s">
        <v>125</v>
      </c>
      <c r="I141" s="133" t="s">
        <v>321</v>
      </c>
      <c r="J141" s="141">
        <v>34</v>
      </c>
      <c r="K141" s="45" t="s">
        <v>4977</v>
      </c>
      <c r="L141" s="465" t="s">
        <v>4978</v>
      </c>
      <c r="M141" s="151" t="s">
        <v>4979</v>
      </c>
      <c r="N141" s="85">
        <v>0</v>
      </c>
      <c r="O141" s="225"/>
    </row>
    <row r="142" spans="1:16" s="4" customFormat="1" ht="76.5" x14ac:dyDescent="0.25">
      <c r="A142" s="82">
        <v>136</v>
      </c>
      <c r="B142" s="133" t="s">
        <v>293</v>
      </c>
      <c r="C142" s="133" t="s">
        <v>464</v>
      </c>
      <c r="D142" s="133" t="s">
        <v>473</v>
      </c>
      <c r="E142" s="122" t="s">
        <v>490</v>
      </c>
      <c r="F142" s="125" t="s">
        <v>491</v>
      </c>
      <c r="G142" s="140" t="s">
        <v>125</v>
      </c>
      <c r="H142" s="138" t="s">
        <v>125</v>
      </c>
      <c r="I142" s="133" t="s">
        <v>321</v>
      </c>
      <c r="J142" s="141">
        <v>35</v>
      </c>
      <c r="K142" s="5" t="s">
        <v>434</v>
      </c>
      <c r="L142" s="465">
        <v>0</v>
      </c>
      <c r="M142" s="151">
        <v>0</v>
      </c>
      <c r="N142" s="85">
        <v>0</v>
      </c>
      <c r="O142" s="225"/>
    </row>
    <row r="143" spans="1:16" s="4" customFormat="1" ht="38.25" x14ac:dyDescent="0.25">
      <c r="A143" s="82">
        <v>137</v>
      </c>
      <c r="B143" s="133" t="s">
        <v>293</v>
      </c>
      <c r="C143" s="133" t="s">
        <v>464</v>
      </c>
      <c r="D143" s="133" t="s">
        <v>473</v>
      </c>
      <c r="E143" s="122">
        <v>42</v>
      </c>
      <c r="F143" s="125" t="s">
        <v>492</v>
      </c>
      <c r="G143" s="140" t="s">
        <v>125</v>
      </c>
      <c r="H143" s="138" t="s">
        <v>125</v>
      </c>
      <c r="I143" s="133" t="s">
        <v>377</v>
      </c>
      <c r="J143" s="222" t="s">
        <v>125</v>
      </c>
      <c r="K143" s="5" t="s">
        <v>434</v>
      </c>
      <c r="L143" s="223"/>
      <c r="M143" s="259" t="s">
        <v>434</v>
      </c>
      <c r="N143" s="85">
        <v>0</v>
      </c>
      <c r="O143" s="225"/>
    </row>
    <row r="144" spans="1:16" s="4" customFormat="1" ht="38.25" x14ac:dyDescent="0.25">
      <c r="A144" s="82">
        <v>138</v>
      </c>
      <c r="B144" s="133" t="s">
        <v>293</v>
      </c>
      <c r="C144" s="133" t="s">
        <v>493</v>
      </c>
      <c r="D144" s="133" t="s">
        <v>339</v>
      </c>
      <c r="E144" s="122">
        <v>43</v>
      </c>
      <c r="F144" s="125" t="s">
        <v>494</v>
      </c>
      <c r="G144" s="140" t="s">
        <v>125</v>
      </c>
      <c r="H144" s="138" t="s">
        <v>125</v>
      </c>
      <c r="I144" s="133" t="s">
        <v>124</v>
      </c>
      <c r="J144" s="141">
        <v>36</v>
      </c>
      <c r="K144" s="5" t="s">
        <v>129</v>
      </c>
      <c r="L144" s="222" t="s">
        <v>129</v>
      </c>
      <c r="M144" s="259" t="s">
        <v>129</v>
      </c>
      <c r="N144" s="85">
        <v>0</v>
      </c>
      <c r="O144" s="225"/>
      <c r="P144" s="34"/>
    </row>
    <row r="145" spans="1:15" s="4" customFormat="1" ht="51" x14ac:dyDescent="0.25">
      <c r="A145" s="82">
        <v>139</v>
      </c>
      <c r="B145" s="133" t="s">
        <v>293</v>
      </c>
      <c r="C145" s="133" t="s">
        <v>493</v>
      </c>
      <c r="D145" s="133" t="s">
        <v>339</v>
      </c>
      <c r="E145" s="122" t="s">
        <v>495</v>
      </c>
      <c r="F145" s="125" t="s">
        <v>496</v>
      </c>
      <c r="G145" s="140" t="s">
        <v>125</v>
      </c>
      <c r="H145" s="138" t="s">
        <v>125</v>
      </c>
      <c r="I145" s="133" t="s">
        <v>159</v>
      </c>
      <c r="J145" s="141" t="s">
        <v>445</v>
      </c>
      <c r="K145" s="45">
        <v>5</v>
      </c>
      <c r="L145" s="150">
        <v>5</v>
      </c>
      <c r="M145" s="151">
        <v>10</v>
      </c>
      <c r="N145" s="85">
        <v>0</v>
      </c>
      <c r="O145" s="268" t="s">
        <v>4980</v>
      </c>
    </row>
    <row r="146" spans="1:15" s="4" customFormat="1" ht="38.25" x14ac:dyDescent="0.25">
      <c r="A146" s="82">
        <v>140</v>
      </c>
      <c r="B146" s="133" t="s">
        <v>293</v>
      </c>
      <c r="C146" s="133" t="s">
        <v>493</v>
      </c>
      <c r="D146" s="133" t="s">
        <v>300</v>
      </c>
      <c r="E146" s="122">
        <v>44</v>
      </c>
      <c r="F146" s="125" t="s">
        <v>497</v>
      </c>
      <c r="G146" s="140" t="s">
        <v>125</v>
      </c>
      <c r="H146" s="138" t="s">
        <v>125</v>
      </c>
      <c r="I146" s="133" t="s">
        <v>135</v>
      </c>
      <c r="J146" s="222">
        <v>37</v>
      </c>
      <c r="K146" s="132" t="s">
        <v>135</v>
      </c>
      <c r="L146" s="246" t="s">
        <v>135</v>
      </c>
      <c r="M146" s="247" t="s">
        <v>135</v>
      </c>
      <c r="N146" s="85">
        <v>0</v>
      </c>
      <c r="O146" s="225"/>
    </row>
    <row r="147" spans="1:15" s="4" customFormat="1" ht="38.25" x14ac:dyDescent="0.25">
      <c r="A147" s="82">
        <v>141</v>
      </c>
      <c r="B147" s="133" t="s">
        <v>293</v>
      </c>
      <c r="C147" s="133" t="s">
        <v>493</v>
      </c>
      <c r="D147" s="133" t="s">
        <v>300</v>
      </c>
      <c r="E147" s="122" t="s">
        <v>498</v>
      </c>
      <c r="F147" s="125" t="s">
        <v>499</v>
      </c>
      <c r="G147" s="140" t="s">
        <v>125</v>
      </c>
      <c r="H147" s="138" t="s">
        <v>125</v>
      </c>
      <c r="I147" s="133" t="s">
        <v>177</v>
      </c>
      <c r="J147" s="222" t="s">
        <v>500</v>
      </c>
      <c r="K147" s="5" t="s">
        <v>129</v>
      </c>
      <c r="L147" s="246" t="s">
        <v>129</v>
      </c>
      <c r="M147" s="247" t="s">
        <v>129</v>
      </c>
      <c r="N147" s="85">
        <v>0</v>
      </c>
      <c r="O147" s="225"/>
    </row>
    <row r="148" spans="1:15" s="4" customFormat="1" ht="38.25" x14ac:dyDescent="0.25">
      <c r="A148" s="82">
        <v>142</v>
      </c>
      <c r="B148" s="133" t="s">
        <v>293</v>
      </c>
      <c r="C148" s="133" t="s">
        <v>493</v>
      </c>
      <c r="D148" s="133" t="s">
        <v>300</v>
      </c>
      <c r="E148" s="122" t="s">
        <v>501</v>
      </c>
      <c r="F148" s="125" t="s">
        <v>502</v>
      </c>
      <c r="G148" s="140" t="s">
        <v>125</v>
      </c>
      <c r="H148" s="138" t="s">
        <v>125</v>
      </c>
      <c r="I148" s="133" t="s">
        <v>177</v>
      </c>
      <c r="J148" s="222" t="s">
        <v>503</v>
      </c>
      <c r="K148" s="5" t="s">
        <v>129</v>
      </c>
      <c r="L148" s="246" t="s">
        <v>129</v>
      </c>
      <c r="M148" s="247" t="s">
        <v>129</v>
      </c>
      <c r="N148" s="85">
        <v>0</v>
      </c>
      <c r="O148" s="225"/>
    </row>
    <row r="149" spans="1:15" s="4" customFormat="1" ht="38.25" x14ac:dyDescent="0.25">
      <c r="A149" s="82">
        <v>143</v>
      </c>
      <c r="B149" s="133" t="s">
        <v>293</v>
      </c>
      <c r="C149" s="133" t="s">
        <v>493</v>
      </c>
      <c r="D149" s="133" t="s">
        <v>473</v>
      </c>
      <c r="E149" s="122" t="s">
        <v>505</v>
      </c>
      <c r="F149" s="125" t="s">
        <v>506</v>
      </c>
      <c r="G149" s="140" t="s">
        <v>125</v>
      </c>
      <c r="H149" s="138" t="s">
        <v>125</v>
      </c>
      <c r="I149" s="133" t="s">
        <v>177</v>
      </c>
      <c r="J149" s="222" t="s">
        <v>507</v>
      </c>
      <c r="K149" s="5" t="s">
        <v>129</v>
      </c>
      <c r="L149" s="246" t="s">
        <v>129</v>
      </c>
      <c r="M149" s="247" t="s">
        <v>129</v>
      </c>
      <c r="N149" s="85">
        <v>0</v>
      </c>
      <c r="O149" s="225"/>
    </row>
    <row r="150" spans="1:15" s="4" customFormat="1" ht="38.25" x14ac:dyDescent="0.25">
      <c r="A150" s="82">
        <v>144</v>
      </c>
      <c r="B150" s="133" t="s">
        <v>293</v>
      </c>
      <c r="C150" s="133" t="s">
        <v>508</v>
      </c>
      <c r="D150" s="133" t="s">
        <v>295</v>
      </c>
      <c r="E150" s="122">
        <v>45</v>
      </c>
      <c r="F150" s="125" t="s">
        <v>509</v>
      </c>
      <c r="G150" s="140">
        <v>24</v>
      </c>
      <c r="H150" s="139">
        <v>0.1</v>
      </c>
      <c r="I150" s="133" t="s">
        <v>124</v>
      </c>
      <c r="J150" s="222">
        <v>38</v>
      </c>
      <c r="K150" s="5" t="s">
        <v>129</v>
      </c>
      <c r="L150" s="222" t="s">
        <v>129</v>
      </c>
      <c r="M150" s="259" t="s">
        <v>129</v>
      </c>
      <c r="N150" s="226">
        <v>0.1</v>
      </c>
      <c r="O150" s="268"/>
    </row>
    <row r="151" spans="1:15" s="4" customFormat="1" ht="25.5" x14ac:dyDescent="0.25">
      <c r="A151" s="82">
        <v>145</v>
      </c>
      <c r="B151" s="133" t="s">
        <v>293</v>
      </c>
      <c r="C151" s="133" t="s">
        <v>508</v>
      </c>
      <c r="D151" s="133" t="s">
        <v>295</v>
      </c>
      <c r="E151" s="122" t="s">
        <v>510</v>
      </c>
      <c r="F151" s="125" t="s">
        <v>511</v>
      </c>
      <c r="G151" s="140" t="s">
        <v>125</v>
      </c>
      <c r="H151" s="138" t="s">
        <v>125</v>
      </c>
      <c r="I151" s="133" t="s">
        <v>166</v>
      </c>
      <c r="J151" s="222" t="s">
        <v>125</v>
      </c>
      <c r="K151" s="48" t="s">
        <v>4981</v>
      </c>
      <c r="L151" s="223"/>
      <c r="M151" s="371" t="s">
        <v>4982</v>
      </c>
      <c r="N151" s="85">
        <v>0</v>
      </c>
      <c r="O151" s="32"/>
    </row>
    <row r="152" spans="1:15" s="4" customFormat="1" ht="51" x14ac:dyDescent="0.25">
      <c r="A152" s="82">
        <v>146</v>
      </c>
      <c r="B152" s="133" t="s">
        <v>293</v>
      </c>
      <c r="C152" s="133" t="s">
        <v>508</v>
      </c>
      <c r="D152" s="133" t="s">
        <v>295</v>
      </c>
      <c r="E152" s="122">
        <v>46</v>
      </c>
      <c r="F152" s="125" t="s">
        <v>513</v>
      </c>
      <c r="G152" s="140">
        <v>25</v>
      </c>
      <c r="H152" s="152">
        <v>0.1</v>
      </c>
      <c r="I152" s="133" t="s">
        <v>177</v>
      </c>
      <c r="J152" s="141">
        <v>39</v>
      </c>
      <c r="K152" s="5" t="s">
        <v>126</v>
      </c>
      <c r="L152" s="222" t="s">
        <v>129</v>
      </c>
      <c r="M152" s="247" t="s">
        <v>129</v>
      </c>
      <c r="N152" s="226">
        <v>0.1</v>
      </c>
      <c r="O152" s="225"/>
    </row>
    <row r="153" spans="1:15" s="4" customFormat="1" ht="38.25" x14ac:dyDescent="0.25">
      <c r="A153" s="82">
        <v>147</v>
      </c>
      <c r="B153" s="133" t="s">
        <v>293</v>
      </c>
      <c r="C153" s="133" t="s">
        <v>508</v>
      </c>
      <c r="D153" s="133" t="s">
        <v>515</v>
      </c>
      <c r="E153" s="122">
        <v>47</v>
      </c>
      <c r="F153" s="125" t="s">
        <v>516</v>
      </c>
      <c r="G153" s="140">
        <v>26</v>
      </c>
      <c r="H153" s="152">
        <v>0.25</v>
      </c>
      <c r="I153" s="133" t="s">
        <v>177</v>
      </c>
      <c r="J153" s="141">
        <v>40</v>
      </c>
      <c r="K153" s="5" t="s">
        <v>129</v>
      </c>
      <c r="L153" s="222" t="s">
        <v>129</v>
      </c>
      <c r="M153" s="247" t="s">
        <v>129</v>
      </c>
      <c r="N153" s="226">
        <v>0.25</v>
      </c>
      <c r="O153" s="225"/>
    </row>
    <row r="154" spans="1:15" s="4" customFormat="1" ht="38.25" x14ac:dyDescent="0.25">
      <c r="A154" s="82">
        <v>148</v>
      </c>
      <c r="B154" s="133" t="s">
        <v>293</v>
      </c>
      <c r="C154" s="133" t="s">
        <v>508</v>
      </c>
      <c r="D154" s="133" t="s">
        <v>515</v>
      </c>
      <c r="E154" s="122">
        <v>48</v>
      </c>
      <c r="F154" s="125" t="s">
        <v>517</v>
      </c>
      <c r="G154" s="140">
        <v>27</v>
      </c>
      <c r="H154" s="152">
        <v>0.25</v>
      </c>
      <c r="I154" s="133" t="s">
        <v>390</v>
      </c>
      <c r="J154" s="141">
        <v>41</v>
      </c>
      <c r="K154" s="5" t="s">
        <v>129</v>
      </c>
      <c r="L154" s="222" t="s">
        <v>129</v>
      </c>
      <c r="M154" s="247" t="s">
        <v>129</v>
      </c>
      <c r="N154" s="226">
        <v>0.25</v>
      </c>
      <c r="O154" s="225"/>
    </row>
    <row r="155" spans="1:15" s="4" customFormat="1" ht="38.25" x14ac:dyDescent="0.25">
      <c r="A155" s="82">
        <v>149</v>
      </c>
      <c r="B155" s="133" t="s">
        <v>293</v>
      </c>
      <c r="C155" s="133" t="s">
        <v>508</v>
      </c>
      <c r="D155" s="133" t="s">
        <v>515</v>
      </c>
      <c r="E155" s="122">
        <v>49</v>
      </c>
      <c r="F155" s="125" t="s">
        <v>518</v>
      </c>
      <c r="G155" s="140">
        <v>28</v>
      </c>
      <c r="H155" s="152">
        <v>0.25</v>
      </c>
      <c r="I155" s="133" t="s">
        <v>390</v>
      </c>
      <c r="J155" s="141">
        <v>42</v>
      </c>
      <c r="K155" s="5" t="s">
        <v>129</v>
      </c>
      <c r="L155" s="222" t="s">
        <v>129</v>
      </c>
      <c r="M155" s="247" t="s">
        <v>129</v>
      </c>
      <c r="N155" s="226">
        <v>0.25</v>
      </c>
      <c r="O155" s="225"/>
    </row>
    <row r="156" spans="1:15" s="4" customFormat="1" ht="38.25" x14ac:dyDescent="0.25">
      <c r="A156" s="82">
        <v>150</v>
      </c>
      <c r="B156" s="133" t="s">
        <v>293</v>
      </c>
      <c r="C156" s="133" t="s">
        <v>508</v>
      </c>
      <c r="D156" s="133" t="s">
        <v>515</v>
      </c>
      <c r="E156" s="122">
        <v>50</v>
      </c>
      <c r="F156" s="125" t="s">
        <v>520</v>
      </c>
      <c r="G156" s="1422">
        <v>29</v>
      </c>
      <c r="H156" s="152">
        <v>0.05</v>
      </c>
      <c r="I156" s="133" t="s">
        <v>177</v>
      </c>
      <c r="J156" s="141">
        <v>43</v>
      </c>
      <c r="K156" s="132" t="s">
        <v>135</v>
      </c>
      <c r="L156" s="246" t="s">
        <v>135</v>
      </c>
      <c r="M156" s="247" t="s">
        <v>129</v>
      </c>
      <c r="N156" s="226">
        <v>0.05</v>
      </c>
      <c r="O156" s="225"/>
    </row>
    <row r="157" spans="1:15" s="4" customFormat="1" ht="25.5" x14ac:dyDescent="0.25">
      <c r="A157" s="82">
        <v>151</v>
      </c>
      <c r="B157" s="133" t="s">
        <v>293</v>
      </c>
      <c r="C157" s="133" t="s">
        <v>508</v>
      </c>
      <c r="D157" s="133" t="s">
        <v>515</v>
      </c>
      <c r="E157" s="122" t="s">
        <v>521</v>
      </c>
      <c r="F157" s="125" t="s">
        <v>522</v>
      </c>
      <c r="G157" s="1422"/>
      <c r="H157" s="138" t="s">
        <v>125</v>
      </c>
      <c r="I157" s="133" t="s">
        <v>177</v>
      </c>
      <c r="J157" s="222" t="s">
        <v>495</v>
      </c>
      <c r="K157" s="5" t="s">
        <v>129</v>
      </c>
      <c r="L157" s="246" t="s">
        <v>129</v>
      </c>
      <c r="M157" s="247" t="s">
        <v>129</v>
      </c>
      <c r="N157" s="85">
        <v>0</v>
      </c>
      <c r="O157" s="225"/>
    </row>
    <row r="158" spans="1:15" s="4" customFormat="1" ht="25.5" x14ac:dyDescent="0.25">
      <c r="A158" s="82">
        <v>152</v>
      </c>
      <c r="B158" s="133" t="s">
        <v>293</v>
      </c>
      <c r="C158" s="133" t="s">
        <v>508</v>
      </c>
      <c r="D158" s="133" t="s">
        <v>515</v>
      </c>
      <c r="E158" s="122" t="s">
        <v>523</v>
      </c>
      <c r="F158" s="125" t="s">
        <v>524</v>
      </c>
      <c r="G158" s="1422"/>
      <c r="H158" s="138" t="s">
        <v>125</v>
      </c>
      <c r="I158" s="133" t="s">
        <v>177</v>
      </c>
      <c r="J158" s="222" t="s">
        <v>525</v>
      </c>
      <c r="K158" s="5" t="s">
        <v>129</v>
      </c>
      <c r="L158" s="246" t="s">
        <v>129</v>
      </c>
      <c r="M158" s="247" t="s">
        <v>129</v>
      </c>
      <c r="N158" s="85">
        <v>0</v>
      </c>
      <c r="O158" s="225"/>
    </row>
    <row r="159" spans="1:15" s="4" customFormat="1" ht="25.5" x14ac:dyDescent="0.25">
      <c r="A159" s="82">
        <v>153</v>
      </c>
      <c r="B159" s="133" t="s">
        <v>293</v>
      </c>
      <c r="C159" s="133" t="s">
        <v>508</v>
      </c>
      <c r="D159" s="133" t="s">
        <v>515</v>
      </c>
      <c r="E159" s="122" t="s">
        <v>526</v>
      </c>
      <c r="F159" s="125" t="s">
        <v>527</v>
      </c>
      <c r="G159" s="1422"/>
      <c r="H159" s="138" t="s">
        <v>125</v>
      </c>
      <c r="I159" s="133" t="s">
        <v>390</v>
      </c>
      <c r="J159" s="222" t="s">
        <v>528</v>
      </c>
      <c r="K159" s="5" t="s">
        <v>129</v>
      </c>
      <c r="L159" s="246" t="s">
        <v>129</v>
      </c>
      <c r="M159" s="247" t="s">
        <v>129</v>
      </c>
      <c r="N159" s="85">
        <v>0</v>
      </c>
      <c r="O159" s="225"/>
    </row>
    <row r="160" spans="1:15" s="4" customFormat="1" ht="25.5" x14ac:dyDescent="0.25">
      <c r="A160" s="82">
        <v>154</v>
      </c>
      <c r="B160" s="133" t="s">
        <v>293</v>
      </c>
      <c r="C160" s="133" t="s">
        <v>508</v>
      </c>
      <c r="D160" s="133" t="s">
        <v>515</v>
      </c>
      <c r="E160" s="122" t="s">
        <v>529</v>
      </c>
      <c r="F160" s="125" t="s">
        <v>530</v>
      </c>
      <c r="G160" s="1405"/>
      <c r="H160" s="138" t="s">
        <v>125</v>
      </c>
      <c r="I160" s="133" t="s">
        <v>390</v>
      </c>
      <c r="J160" s="222" t="s">
        <v>531</v>
      </c>
      <c r="K160" s="5" t="s">
        <v>129</v>
      </c>
      <c r="L160" s="246" t="s">
        <v>129</v>
      </c>
      <c r="M160" s="247" t="s">
        <v>129</v>
      </c>
      <c r="N160" s="85">
        <v>0</v>
      </c>
      <c r="O160" s="225"/>
    </row>
    <row r="161" spans="1:15" s="4" customFormat="1" ht="76.5" x14ac:dyDescent="0.25">
      <c r="A161" s="82">
        <v>155</v>
      </c>
      <c r="B161" s="133" t="s">
        <v>293</v>
      </c>
      <c r="C161" s="133" t="s">
        <v>532</v>
      </c>
      <c r="D161" s="133" t="s">
        <v>295</v>
      </c>
      <c r="E161" s="122">
        <v>51</v>
      </c>
      <c r="F161" s="125" t="s">
        <v>533</v>
      </c>
      <c r="G161" s="140">
        <v>30</v>
      </c>
      <c r="H161" s="139">
        <v>0.1</v>
      </c>
      <c r="I161" s="133" t="s">
        <v>124</v>
      </c>
      <c r="J161" s="222">
        <v>44</v>
      </c>
      <c r="K161" s="5" t="s">
        <v>129</v>
      </c>
      <c r="L161" s="222" t="s">
        <v>129</v>
      </c>
      <c r="M161" s="259" t="s">
        <v>129</v>
      </c>
      <c r="N161" s="226">
        <v>0.1</v>
      </c>
      <c r="O161" s="32" t="s">
        <v>4983</v>
      </c>
    </row>
    <row r="162" spans="1:15" s="4" customFormat="1" ht="38.25" x14ac:dyDescent="0.25">
      <c r="A162" s="82">
        <v>156</v>
      </c>
      <c r="B162" s="133" t="s">
        <v>293</v>
      </c>
      <c r="C162" s="133" t="s">
        <v>532</v>
      </c>
      <c r="D162" s="133" t="s">
        <v>295</v>
      </c>
      <c r="E162" s="122" t="s">
        <v>535</v>
      </c>
      <c r="F162" s="125" t="s">
        <v>536</v>
      </c>
      <c r="G162" s="140" t="s">
        <v>125</v>
      </c>
      <c r="H162" s="138" t="s">
        <v>125</v>
      </c>
      <c r="I162" s="133" t="s">
        <v>166</v>
      </c>
      <c r="J162" s="222" t="s">
        <v>125</v>
      </c>
      <c r="K162" s="48" t="s">
        <v>4984</v>
      </c>
      <c r="L162" s="223"/>
      <c r="M162" s="371" t="s">
        <v>4984</v>
      </c>
      <c r="N162" s="85">
        <v>0</v>
      </c>
      <c r="O162" s="268" t="s">
        <v>4985</v>
      </c>
    </row>
    <row r="163" spans="1:15" s="4" customFormat="1" ht="38.25" x14ac:dyDescent="0.25">
      <c r="A163" s="82">
        <v>157</v>
      </c>
      <c r="B163" s="133" t="s">
        <v>293</v>
      </c>
      <c r="C163" s="133" t="s">
        <v>532</v>
      </c>
      <c r="D163" s="133" t="s">
        <v>295</v>
      </c>
      <c r="E163" s="122">
        <v>52</v>
      </c>
      <c r="F163" s="125" t="s">
        <v>537</v>
      </c>
      <c r="G163" s="140" t="s">
        <v>125</v>
      </c>
      <c r="H163" s="138" t="s">
        <v>125</v>
      </c>
      <c r="I163" s="133" t="s">
        <v>124</v>
      </c>
      <c r="J163" s="222">
        <v>45</v>
      </c>
      <c r="K163" s="5" t="s">
        <v>129</v>
      </c>
      <c r="L163" s="222" t="s">
        <v>129</v>
      </c>
      <c r="M163" s="259" t="s">
        <v>129</v>
      </c>
      <c r="N163" s="85">
        <v>0</v>
      </c>
      <c r="O163" s="268" t="s">
        <v>4986</v>
      </c>
    </row>
    <row r="164" spans="1:15" s="4" customFormat="1" ht="38.25" x14ac:dyDescent="0.25">
      <c r="A164" s="82">
        <v>158</v>
      </c>
      <c r="B164" s="133" t="s">
        <v>293</v>
      </c>
      <c r="C164" s="133" t="s">
        <v>532</v>
      </c>
      <c r="D164" s="133" t="s">
        <v>295</v>
      </c>
      <c r="E164" s="122" t="s">
        <v>538</v>
      </c>
      <c r="F164" s="125" t="s">
        <v>539</v>
      </c>
      <c r="G164" s="140">
        <v>31</v>
      </c>
      <c r="H164" s="139">
        <v>0.1</v>
      </c>
      <c r="I164" s="133" t="s">
        <v>177</v>
      </c>
      <c r="J164" s="222" t="s">
        <v>125</v>
      </c>
      <c r="K164" s="5" t="s">
        <v>129</v>
      </c>
      <c r="L164" s="223"/>
      <c r="M164" s="247" t="s">
        <v>129</v>
      </c>
      <c r="N164" s="226">
        <v>0.1</v>
      </c>
      <c r="O164" s="225"/>
    </row>
    <row r="165" spans="1:15" s="4" customFormat="1" ht="51" x14ac:dyDescent="0.25">
      <c r="A165" s="82">
        <v>159</v>
      </c>
      <c r="B165" s="133" t="s">
        <v>293</v>
      </c>
      <c r="C165" s="133" t="s">
        <v>532</v>
      </c>
      <c r="D165" s="133" t="s">
        <v>354</v>
      </c>
      <c r="E165" s="122">
        <v>53</v>
      </c>
      <c r="F165" s="125" t="s">
        <v>540</v>
      </c>
      <c r="G165" s="140">
        <v>32</v>
      </c>
      <c r="H165" s="152">
        <v>0.25</v>
      </c>
      <c r="I165" s="133" t="s">
        <v>177</v>
      </c>
      <c r="J165" s="222" t="s">
        <v>125</v>
      </c>
      <c r="K165" s="5" t="s">
        <v>129</v>
      </c>
      <c r="L165" s="223"/>
      <c r="M165" s="247" t="s">
        <v>129</v>
      </c>
      <c r="N165" s="226">
        <v>0.25</v>
      </c>
      <c r="O165" s="225" t="s">
        <v>4987</v>
      </c>
    </row>
    <row r="166" spans="1:15" s="4" customFormat="1" ht="51" x14ac:dyDescent="0.25">
      <c r="A166" s="82">
        <v>160</v>
      </c>
      <c r="B166" s="133" t="s">
        <v>293</v>
      </c>
      <c r="C166" s="133" t="s">
        <v>532</v>
      </c>
      <c r="D166" s="133" t="s">
        <v>354</v>
      </c>
      <c r="E166" s="122">
        <v>54</v>
      </c>
      <c r="F166" s="125" t="s">
        <v>541</v>
      </c>
      <c r="G166" s="140">
        <v>33</v>
      </c>
      <c r="H166" s="152">
        <v>0.1</v>
      </c>
      <c r="I166" s="133" t="s">
        <v>177</v>
      </c>
      <c r="J166" s="222">
        <v>46</v>
      </c>
      <c r="K166" s="5" t="s">
        <v>126</v>
      </c>
      <c r="L166" s="222" t="s">
        <v>126</v>
      </c>
      <c r="M166" s="247" t="s">
        <v>129</v>
      </c>
      <c r="N166" s="226">
        <v>0.1</v>
      </c>
      <c r="O166" s="225" t="s">
        <v>4988</v>
      </c>
    </row>
    <row r="167" spans="1:15" s="4" customFormat="1" ht="38.25" x14ac:dyDescent="0.25">
      <c r="A167" s="82">
        <v>161</v>
      </c>
      <c r="B167" s="133" t="s">
        <v>293</v>
      </c>
      <c r="C167" s="133" t="s">
        <v>542</v>
      </c>
      <c r="D167" s="133" t="s">
        <v>295</v>
      </c>
      <c r="E167" s="122">
        <v>55</v>
      </c>
      <c r="F167" s="125" t="s">
        <v>543</v>
      </c>
      <c r="G167" s="140">
        <v>34</v>
      </c>
      <c r="H167" s="139">
        <v>0.1</v>
      </c>
      <c r="I167" s="133" t="s">
        <v>124</v>
      </c>
      <c r="J167" s="141">
        <v>47</v>
      </c>
      <c r="K167" s="5" t="s">
        <v>129</v>
      </c>
      <c r="L167" s="222" t="s">
        <v>129</v>
      </c>
      <c r="M167" s="259" t="s">
        <v>129</v>
      </c>
      <c r="N167" s="226">
        <v>0.1</v>
      </c>
      <c r="O167" s="44" t="s">
        <v>4989</v>
      </c>
    </row>
    <row r="168" spans="1:15" s="4" customFormat="1" ht="38.25" x14ac:dyDescent="0.25">
      <c r="A168" s="82">
        <v>162</v>
      </c>
      <c r="B168" s="133" t="s">
        <v>293</v>
      </c>
      <c r="C168" s="133" t="s">
        <v>542</v>
      </c>
      <c r="D168" s="133" t="s">
        <v>295</v>
      </c>
      <c r="E168" s="122" t="s">
        <v>544</v>
      </c>
      <c r="F168" s="125" t="s">
        <v>545</v>
      </c>
      <c r="G168" s="140" t="s">
        <v>125</v>
      </c>
      <c r="H168" s="138" t="s">
        <v>125</v>
      </c>
      <c r="I168" s="133" t="s">
        <v>166</v>
      </c>
      <c r="J168" s="222" t="s">
        <v>125</v>
      </c>
      <c r="K168" s="45" t="s">
        <v>4990</v>
      </c>
      <c r="L168" s="223"/>
      <c r="M168" s="388" t="s">
        <v>4990</v>
      </c>
      <c r="N168" s="85">
        <v>0</v>
      </c>
      <c r="O168" s="225"/>
    </row>
    <row r="169" spans="1:15" s="4" customFormat="1" ht="38.25" x14ac:dyDescent="0.25">
      <c r="A169" s="82">
        <v>163</v>
      </c>
      <c r="B169" s="133" t="s">
        <v>293</v>
      </c>
      <c r="C169" s="133" t="s">
        <v>542</v>
      </c>
      <c r="D169" s="133" t="s">
        <v>295</v>
      </c>
      <c r="E169" s="122">
        <v>56</v>
      </c>
      <c r="F169" s="125" t="s">
        <v>547</v>
      </c>
      <c r="G169" s="140">
        <v>35</v>
      </c>
      <c r="H169" s="139">
        <v>0.2</v>
      </c>
      <c r="I169" s="133" t="s">
        <v>177</v>
      </c>
      <c r="J169" s="141">
        <v>48</v>
      </c>
      <c r="K169" s="5" t="s">
        <v>126</v>
      </c>
      <c r="L169" s="222" t="s">
        <v>129</v>
      </c>
      <c r="M169" s="247" t="s">
        <v>126</v>
      </c>
      <c r="N169" s="226">
        <v>0</v>
      </c>
    </row>
    <row r="170" spans="1:15" s="4" customFormat="1" ht="51" x14ac:dyDescent="0.25">
      <c r="A170" s="82">
        <v>164</v>
      </c>
      <c r="B170" s="133" t="s">
        <v>293</v>
      </c>
      <c r="C170" s="133" t="s">
        <v>542</v>
      </c>
      <c r="D170" s="133" t="s">
        <v>295</v>
      </c>
      <c r="E170" s="122">
        <v>57</v>
      </c>
      <c r="F170" s="125" t="s">
        <v>548</v>
      </c>
      <c r="G170" s="1422">
        <v>36</v>
      </c>
      <c r="H170" s="152">
        <v>0.2</v>
      </c>
      <c r="I170" s="133" t="s">
        <v>177</v>
      </c>
      <c r="J170" s="222" t="s">
        <v>125</v>
      </c>
      <c r="K170" s="5" t="s">
        <v>126</v>
      </c>
      <c r="L170" s="223"/>
      <c r="M170" s="247" t="s">
        <v>126</v>
      </c>
      <c r="N170" s="226">
        <v>0</v>
      </c>
      <c r="O170" s="225"/>
    </row>
    <row r="171" spans="1:15" s="4" customFormat="1" ht="38.25" x14ac:dyDescent="0.25">
      <c r="A171" s="82">
        <v>165</v>
      </c>
      <c r="B171" s="133" t="s">
        <v>293</v>
      </c>
      <c r="C171" s="133" t="s">
        <v>542</v>
      </c>
      <c r="D171" s="133" t="s">
        <v>295</v>
      </c>
      <c r="E171" s="122" t="s">
        <v>549</v>
      </c>
      <c r="F171" s="125" t="s">
        <v>550</v>
      </c>
      <c r="G171" s="1422"/>
      <c r="H171" s="138" t="s">
        <v>125</v>
      </c>
      <c r="I171" s="133" t="s">
        <v>177</v>
      </c>
      <c r="J171" s="222" t="s">
        <v>125</v>
      </c>
      <c r="K171" s="5" t="s">
        <v>126</v>
      </c>
      <c r="L171" s="223"/>
      <c r="M171" s="247" t="s">
        <v>126</v>
      </c>
      <c r="N171" s="85">
        <v>0</v>
      </c>
      <c r="O171" s="225"/>
    </row>
    <row r="172" spans="1:15" s="4" customFormat="1" ht="38.25" x14ac:dyDescent="0.25">
      <c r="A172" s="82">
        <v>166</v>
      </c>
      <c r="B172" s="133" t="s">
        <v>293</v>
      </c>
      <c r="C172" s="133" t="s">
        <v>542</v>
      </c>
      <c r="D172" s="133" t="s">
        <v>295</v>
      </c>
      <c r="E172" s="122" t="s">
        <v>551</v>
      </c>
      <c r="F172" s="125" t="s">
        <v>552</v>
      </c>
      <c r="G172" s="1422"/>
      <c r="H172" s="138" t="s">
        <v>125</v>
      </c>
      <c r="I172" s="133" t="s">
        <v>177</v>
      </c>
      <c r="J172" s="222" t="s">
        <v>125</v>
      </c>
      <c r="K172" s="5" t="s">
        <v>126</v>
      </c>
      <c r="L172" s="223"/>
      <c r="M172" s="247" t="s">
        <v>126</v>
      </c>
      <c r="N172" s="85">
        <v>0</v>
      </c>
      <c r="O172" s="225"/>
    </row>
    <row r="173" spans="1:15" s="4" customFormat="1" ht="38.25" x14ac:dyDescent="0.25">
      <c r="A173" s="82">
        <v>167</v>
      </c>
      <c r="B173" s="133" t="s">
        <v>293</v>
      </c>
      <c r="C173" s="133" t="s">
        <v>542</v>
      </c>
      <c r="D173" s="133" t="s">
        <v>295</v>
      </c>
      <c r="E173" s="122" t="s">
        <v>553</v>
      </c>
      <c r="F173" s="125" t="s">
        <v>554</v>
      </c>
      <c r="G173" s="1422"/>
      <c r="H173" s="138" t="s">
        <v>125</v>
      </c>
      <c r="I173" s="133" t="s">
        <v>177</v>
      </c>
      <c r="J173" s="222" t="s">
        <v>125</v>
      </c>
      <c r="K173" s="5" t="s">
        <v>126</v>
      </c>
      <c r="L173" s="223"/>
      <c r="M173" s="247" t="s">
        <v>126</v>
      </c>
      <c r="N173" s="85">
        <v>0</v>
      </c>
      <c r="O173" s="225"/>
    </row>
    <row r="174" spans="1:15" s="4" customFormat="1" ht="38.25" x14ac:dyDescent="0.25">
      <c r="A174" s="82">
        <v>168</v>
      </c>
      <c r="B174" s="133" t="s">
        <v>293</v>
      </c>
      <c r="C174" s="133" t="s">
        <v>542</v>
      </c>
      <c r="D174" s="133" t="s">
        <v>295</v>
      </c>
      <c r="E174" s="122" t="s">
        <v>555</v>
      </c>
      <c r="F174" s="125" t="s">
        <v>556</v>
      </c>
      <c r="G174" s="1422"/>
      <c r="H174" s="138" t="s">
        <v>125</v>
      </c>
      <c r="I174" s="133" t="s">
        <v>177</v>
      </c>
      <c r="J174" s="222" t="s">
        <v>125</v>
      </c>
      <c r="K174" s="5" t="s">
        <v>126</v>
      </c>
      <c r="L174" s="223"/>
      <c r="M174" s="247" t="s">
        <v>126</v>
      </c>
      <c r="N174" s="85">
        <v>0</v>
      </c>
      <c r="O174" s="225"/>
    </row>
    <row r="175" spans="1:15" s="4" customFormat="1" ht="38.25" x14ac:dyDescent="0.25">
      <c r="A175" s="82">
        <v>169</v>
      </c>
      <c r="B175" s="133" t="s">
        <v>293</v>
      </c>
      <c r="C175" s="133" t="s">
        <v>542</v>
      </c>
      <c r="D175" s="133" t="s">
        <v>295</v>
      </c>
      <c r="E175" s="122" t="s">
        <v>557</v>
      </c>
      <c r="F175" s="125" t="s">
        <v>558</v>
      </c>
      <c r="G175" s="1422"/>
      <c r="H175" s="138" t="s">
        <v>125</v>
      </c>
      <c r="I175" s="133" t="s">
        <v>177</v>
      </c>
      <c r="J175" s="222" t="s">
        <v>125</v>
      </c>
      <c r="K175" s="5" t="s">
        <v>126</v>
      </c>
      <c r="L175" s="223"/>
      <c r="M175" s="247" t="s">
        <v>126</v>
      </c>
      <c r="N175" s="85">
        <v>0</v>
      </c>
      <c r="O175" s="225"/>
    </row>
    <row r="176" spans="1:15" s="4" customFormat="1" ht="38.25" x14ac:dyDescent="0.25">
      <c r="A176" s="82">
        <v>170</v>
      </c>
      <c r="B176" s="133" t="s">
        <v>293</v>
      </c>
      <c r="C176" s="133" t="s">
        <v>542</v>
      </c>
      <c r="D176" s="133" t="s">
        <v>295</v>
      </c>
      <c r="E176" s="122" t="s">
        <v>559</v>
      </c>
      <c r="F176" s="125" t="s">
        <v>560</v>
      </c>
      <c r="G176" s="1405"/>
      <c r="H176" s="138" t="s">
        <v>125</v>
      </c>
      <c r="I176" s="133" t="s">
        <v>177</v>
      </c>
      <c r="J176" s="222" t="s">
        <v>125</v>
      </c>
      <c r="K176" s="5" t="s">
        <v>126</v>
      </c>
      <c r="L176" s="223"/>
      <c r="M176" s="247" t="s">
        <v>126</v>
      </c>
      <c r="N176" s="85">
        <v>0</v>
      </c>
      <c r="O176" s="225"/>
    </row>
    <row r="177" spans="1:15" s="4" customFormat="1" ht="38.25" x14ac:dyDescent="0.25">
      <c r="A177" s="82">
        <v>171</v>
      </c>
      <c r="B177" s="133" t="s">
        <v>293</v>
      </c>
      <c r="C177" s="133" t="s">
        <v>542</v>
      </c>
      <c r="D177" s="133" t="s">
        <v>515</v>
      </c>
      <c r="E177" s="122">
        <v>58</v>
      </c>
      <c r="F177" s="125" t="s">
        <v>561</v>
      </c>
      <c r="G177" s="140">
        <v>37</v>
      </c>
      <c r="H177" s="138" t="s">
        <v>125</v>
      </c>
      <c r="I177" s="133" t="s">
        <v>177</v>
      </c>
      <c r="J177" s="153">
        <v>49</v>
      </c>
      <c r="K177" s="5" t="s">
        <v>129</v>
      </c>
      <c r="L177" s="246" t="s">
        <v>135</v>
      </c>
      <c r="M177" s="247" t="s">
        <v>129</v>
      </c>
      <c r="N177" s="229">
        <v>0</v>
      </c>
    </row>
    <row r="178" spans="1:15" s="4" customFormat="1" ht="38.25" x14ac:dyDescent="0.25">
      <c r="A178" s="82">
        <v>172</v>
      </c>
      <c r="B178" s="133" t="s">
        <v>293</v>
      </c>
      <c r="C178" s="133" t="s">
        <v>542</v>
      </c>
      <c r="D178" s="133" t="s">
        <v>515</v>
      </c>
      <c r="E178" s="122" t="s">
        <v>563</v>
      </c>
      <c r="F178" s="125" t="s">
        <v>564</v>
      </c>
      <c r="G178" s="140">
        <v>37</v>
      </c>
      <c r="H178" s="139">
        <v>0.15</v>
      </c>
      <c r="I178" s="133" t="s">
        <v>124</v>
      </c>
      <c r="J178" s="141" t="s">
        <v>565</v>
      </c>
      <c r="K178" s="5" t="s">
        <v>129</v>
      </c>
      <c r="L178" s="222" t="s">
        <v>129</v>
      </c>
      <c r="M178" s="247" t="s">
        <v>129</v>
      </c>
      <c r="N178" s="226">
        <v>0.15</v>
      </c>
      <c r="O178" s="225"/>
    </row>
    <row r="179" spans="1:15" s="4" customFormat="1" ht="38.25" x14ac:dyDescent="0.25">
      <c r="A179" s="82">
        <v>173</v>
      </c>
      <c r="B179" s="133" t="s">
        <v>293</v>
      </c>
      <c r="C179" s="133" t="s">
        <v>542</v>
      </c>
      <c r="D179" s="133" t="s">
        <v>515</v>
      </c>
      <c r="E179" s="122" t="s">
        <v>566</v>
      </c>
      <c r="F179" s="125" t="s">
        <v>567</v>
      </c>
      <c r="G179" s="140">
        <v>37</v>
      </c>
      <c r="H179" s="139">
        <v>0.15</v>
      </c>
      <c r="I179" s="133" t="s">
        <v>124</v>
      </c>
      <c r="J179" s="141" t="s">
        <v>568</v>
      </c>
      <c r="K179" s="5" t="s">
        <v>129</v>
      </c>
      <c r="L179" s="222" t="s">
        <v>129</v>
      </c>
      <c r="M179" s="247" t="s">
        <v>129</v>
      </c>
      <c r="N179" s="226">
        <v>0.15</v>
      </c>
      <c r="O179" s="225"/>
    </row>
    <row r="180" spans="1:15" s="4" customFormat="1" ht="63.75" customHeight="1" x14ac:dyDescent="0.25">
      <c r="A180" s="82">
        <v>174</v>
      </c>
      <c r="B180" s="133" t="s">
        <v>293</v>
      </c>
      <c r="C180" s="133" t="s">
        <v>542</v>
      </c>
      <c r="D180" s="133" t="s">
        <v>515</v>
      </c>
      <c r="E180" s="122">
        <v>59</v>
      </c>
      <c r="F180" s="125" t="s">
        <v>569</v>
      </c>
      <c r="G180" s="1422">
        <v>38</v>
      </c>
      <c r="H180" s="152">
        <v>0.1</v>
      </c>
      <c r="I180" s="133" t="s">
        <v>177</v>
      </c>
      <c r="J180" s="222">
        <v>50</v>
      </c>
      <c r="K180" s="5" t="s">
        <v>129</v>
      </c>
      <c r="L180" s="246" t="s">
        <v>135</v>
      </c>
      <c r="M180" s="247" t="s">
        <v>126</v>
      </c>
      <c r="N180" s="226">
        <v>0.1</v>
      </c>
      <c r="O180" s="225"/>
    </row>
    <row r="181" spans="1:15" s="4" customFormat="1" ht="38.25" x14ac:dyDescent="0.25">
      <c r="A181" s="82">
        <v>175</v>
      </c>
      <c r="B181" s="133" t="s">
        <v>293</v>
      </c>
      <c r="C181" s="133" t="s">
        <v>542</v>
      </c>
      <c r="D181" s="133" t="s">
        <v>515</v>
      </c>
      <c r="E181" s="122" t="s">
        <v>571</v>
      </c>
      <c r="F181" s="125" t="s">
        <v>564</v>
      </c>
      <c r="G181" s="1422"/>
      <c r="H181" s="138" t="s">
        <v>125</v>
      </c>
      <c r="I181" s="133" t="s">
        <v>177</v>
      </c>
      <c r="J181" s="222" t="s">
        <v>521</v>
      </c>
      <c r="K181" s="5" t="s">
        <v>126</v>
      </c>
      <c r="L181" s="222" t="s">
        <v>129</v>
      </c>
      <c r="M181" s="247" t="s">
        <v>129</v>
      </c>
      <c r="N181" s="85">
        <v>0</v>
      </c>
      <c r="O181" s="225"/>
    </row>
    <row r="182" spans="1:15" s="4" customFormat="1" ht="38.25" x14ac:dyDescent="0.25">
      <c r="A182" s="82">
        <v>176</v>
      </c>
      <c r="B182" s="133" t="s">
        <v>293</v>
      </c>
      <c r="C182" s="133" t="s">
        <v>542</v>
      </c>
      <c r="D182" s="133" t="s">
        <v>515</v>
      </c>
      <c r="E182" s="122" t="s">
        <v>572</v>
      </c>
      <c r="F182" s="125" t="s">
        <v>573</v>
      </c>
      <c r="G182" s="1422"/>
      <c r="H182" s="138" t="s">
        <v>125</v>
      </c>
      <c r="I182" s="133" t="s">
        <v>177</v>
      </c>
      <c r="J182" s="222" t="s">
        <v>523</v>
      </c>
      <c r="K182" s="5" t="s">
        <v>129</v>
      </c>
      <c r="L182" s="222" t="s">
        <v>129</v>
      </c>
      <c r="M182" s="247" t="s">
        <v>129</v>
      </c>
      <c r="N182" s="85">
        <v>0</v>
      </c>
      <c r="O182" s="225"/>
    </row>
    <row r="183" spans="1:15" s="4" customFormat="1" ht="38.25" x14ac:dyDescent="0.25">
      <c r="A183" s="82">
        <v>177</v>
      </c>
      <c r="B183" s="133" t="s">
        <v>293</v>
      </c>
      <c r="C183" s="133" t="s">
        <v>542</v>
      </c>
      <c r="D183" s="133" t="s">
        <v>515</v>
      </c>
      <c r="E183" s="122" t="s">
        <v>574</v>
      </c>
      <c r="F183" s="125" t="s">
        <v>575</v>
      </c>
      <c r="G183" s="1405"/>
      <c r="H183" s="138" t="s">
        <v>125</v>
      </c>
      <c r="I183" s="133" t="s">
        <v>177</v>
      </c>
      <c r="J183" s="222" t="s">
        <v>526</v>
      </c>
      <c r="K183" s="5" t="s">
        <v>129</v>
      </c>
      <c r="L183" s="222" t="s">
        <v>129</v>
      </c>
      <c r="M183" s="247" t="s">
        <v>129</v>
      </c>
      <c r="N183" s="85">
        <v>0</v>
      </c>
      <c r="O183" s="225"/>
    </row>
    <row r="184" spans="1:15" s="4" customFormat="1" ht="38.25" x14ac:dyDescent="0.25">
      <c r="A184" s="82">
        <v>178</v>
      </c>
      <c r="B184" s="133" t="s">
        <v>293</v>
      </c>
      <c r="C184" s="133" t="s">
        <v>542</v>
      </c>
      <c r="D184" s="133" t="s">
        <v>515</v>
      </c>
      <c r="E184" s="122">
        <v>60</v>
      </c>
      <c r="F184" s="125" t="s">
        <v>576</v>
      </c>
      <c r="G184" s="140">
        <v>39</v>
      </c>
      <c r="H184" s="152">
        <v>0.1</v>
      </c>
      <c r="I184" s="133" t="s">
        <v>124</v>
      </c>
      <c r="J184" s="222">
        <v>51</v>
      </c>
      <c r="K184" s="5" t="s">
        <v>126</v>
      </c>
      <c r="L184" s="222" t="s">
        <v>129</v>
      </c>
      <c r="M184" s="247" t="s">
        <v>129</v>
      </c>
      <c r="N184" s="226">
        <v>0.1</v>
      </c>
      <c r="O184" s="225"/>
    </row>
    <row r="185" spans="1:15" s="4" customFormat="1" ht="76.5" x14ac:dyDescent="0.25">
      <c r="A185" s="82">
        <v>179</v>
      </c>
      <c r="B185" s="133" t="s">
        <v>293</v>
      </c>
      <c r="C185" s="133" t="s">
        <v>578</v>
      </c>
      <c r="D185" s="133" t="s">
        <v>578</v>
      </c>
      <c r="E185" s="122">
        <v>61</v>
      </c>
      <c r="F185" s="125" t="s">
        <v>579</v>
      </c>
      <c r="G185" s="140" t="s">
        <v>125</v>
      </c>
      <c r="H185" s="138" t="s">
        <v>125</v>
      </c>
      <c r="I185" s="133" t="s">
        <v>135</v>
      </c>
      <c r="J185" s="222">
        <v>52</v>
      </c>
      <c r="K185" s="5" t="s">
        <v>135</v>
      </c>
      <c r="L185" s="141" t="s">
        <v>135</v>
      </c>
      <c r="M185" s="293" t="s">
        <v>135</v>
      </c>
      <c r="N185" s="85">
        <v>0</v>
      </c>
      <c r="O185" s="225"/>
    </row>
    <row r="186" spans="1:15" s="4" customFormat="1" ht="38.25" x14ac:dyDescent="0.25">
      <c r="A186" s="82">
        <v>180</v>
      </c>
      <c r="B186" s="133" t="s">
        <v>293</v>
      </c>
      <c r="C186" s="133" t="s">
        <v>578</v>
      </c>
      <c r="D186" s="133" t="s">
        <v>295</v>
      </c>
      <c r="E186" s="122" t="s">
        <v>580</v>
      </c>
      <c r="F186" s="125" t="s">
        <v>581</v>
      </c>
      <c r="G186" s="140">
        <v>40</v>
      </c>
      <c r="H186" s="152">
        <v>0.125</v>
      </c>
      <c r="I186" s="133" t="s">
        <v>124</v>
      </c>
      <c r="J186" s="222" t="s">
        <v>538</v>
      </c>
      <c r="K186" s="5" t="s">
        <v>129</v>
      </c>
      <c r="L186" s="222" t="s">
        <v>129</v>
      </c>
      <c r="M186" s="259" t="s">
        <v>129</v>
      </c>
      <c r="N186" s="661">
        <v>0.125</v>
      </c>
      <c r="O186" s="225"/>
    </row>
    <row r="187" spans="1:15" s="4" customFormat="1" ht="38.25" x14ac:dyDescent="0.25">
      <c r="A187" s="82">
        <v>181</v>
      </c>
      <c r="B187" s="133" t="s">
        <v>293</v>
      </c>
      <c r="C187" s="133" t="s">
        <v>578</v>
      </c>
      <c r="D187" s="133" t="s">
        <v>339</v>
      </c>
      <c r="E187" s="122" t="s">
        <v>582</v>
      </c>
      <c r="F187" s="125" t="s">
        <v>339</v>
      </c>
      <c r="G187" s="140">
        <v>40</v>
      </c>
      <c r="H187" s="152">
        <v>0.125</v>
      </c>
      <c r="I187" s="133" t="s">
        <v>124</v>
      </c>
      <c r="J187" s="222" t="s">
        <v>583</v>
      </c>
      <c r="K187" s="5" t="s">
        <v>129</v>
      </c>
      <c r="L187" s="222" t="s">
        <v>129</v>
      </c>
      <c r="M187" s="259" t="s">
        <v>129</v>
      </c>
      <c r="N187" s="661">
        <v>0.125</v>
      </c>
      <c r="O187" s="225"/>
    </row>
    <row r="188" spans="1:15" s="4" customFormat="1" ht="38.25" x14ac:dyDescent="0.25">
      <c r="A188" s="82">
        <v>182</v>
      </c>
      <c r="B188" s="133" t="s">
        <v>293</v>
      </c>
      <c r="C188" s="133" t="s">
        <v>578</v>
      </c>
      <c r="D188" s="133" t="s">
        <v>515</v>
      </c>
      <c r="E188" s="122" t="s">
        <v>584</v>
      </c>
      <c r="F188" s="125" t="s">
        <v>515</v>
      </c>
      <c r="G188" s="140">
        <v>40</v>
      </c>
      <c r="H188" s="152">
        <v>0.125</v>
      </c>
      <c r="I188" s="133" t="s">
        <v>124</v>
      </c>
      <c r="J188" s="222" t="s">
        <v>585</v>
      </c>
      <c r="K188" s="5" t="s">
        <v>129</v>
      </c>
      <c r="L188" s="222" t="s">
        <v>129</v>
      </c>
      <c r="M188" s="259" t="s">
        <v>129</v>
      </c>
      <c r="N188" s="661">
        <v>0.125</v>
      </c>
      <c r="O188" s="268"/>
    </row>
    <row r="189" spans="1:15" s="4" customFormat="1" ht="38.25" x14ac:dyDescent="0.25">
      <c r="A189" s="82">
        <v>183</v>
      </c>
      <c r="B189" s="133" t="s">
        <v>293</v>
      </c>
      <c r="C189" s="133" t="s">
        <v>578</v>
      </c>
      <c r="D189" s="133" t="s">
        <v>300</v>
      </c>
      <c r="E189" s="122" t="s">
        <v>586</v>
      </c>
      <c r="F189" s="125" t="s">
        <v>300</v>
      </c>
      <c r="G189" s="140">
        <v>40</v>
      </c>
      <c r="H189" s="152">
        <v>0.125</v>
      </c>
      <c r="I189" s="133" t="s">
        <v>124</v>
      </c>
      <c r="J189" s="222" t="s">
        <v>587</v>
      </c>
      <c r="K189" s="5" t="s">
        <v>129</v>
      </c>
      <c r="L189" s="222" t="s">
        <v>129</v>
      </c>
      <c r="M189" s="259" t="s">
        <v>129</v>
      </c>
      <c r="N189" s="661">
        <v>0.125</v>
      </c>
      <c r="O189" s="225"/>
    </row>
    <row r="190" spans="1:15" s="4" customFormat="1" ht="38.25" x14ac:dyDescent="0.25">
      <c r="A190" s="82">
        <v>184</v>
      </c>
      <c r="B190" s="133" t="s">
        <v>293</v>
      </c>
      <c r="C190" s="133" t="s">
        <v>578</v>
      </c>
      <c r="D190" s="133" t="s">
        <v>330</v>
      </c>
      <c r="E190" s="122" t="s">
        <v>588</v>
      </c>
      <c r="F190" s="125" t="s">
        <v>589</v>
      </c>
      <c r="G190" s="140">
        <v>40</v>
      </c>
      <c r="H190" s="152">
        <v>0.125</v>
      </c>
      <c r="I190" s="133" t="s">
        <v>124</v>
      </c>
      <c r="J190" s="222" t="s">
        <v>590</v>
      </c>
      <c r="K190" s="5" t="s">
        <v>129</v>
      </c>
      <c r="L190" s="222" t="s">
        <v>129</v>
      </c>
      <c r="M190" s="259" t="s">
        <v>129</v>
      </c>
      <c r="N190" s="661">
        <v>0.125</v>
      </c>
      <c r="O190" s="225"/>
    </row>
    <row r="191" spans="1:15" s="4" customFormat="1" ht="38.25" x14ac:dyDescent="0.25">
      <c r="A191" s="82">
        <v>185</v>
      </c>
      <c r="B191" s="133" t="s">
        <v>293</v>
      </c>
      <c r="C191" s="133" t="s">
        <v>578</v>
      </c>
      <c r="D191" s="133" t="s">
        <v>473</v>
      </c>
      <c r="E191" s="122" t="s">
        <v>591</v>
      </c>
      <c r="F191" s="125" t="s">
        <v>592</v>
      </c>
      <c r="G191" s="140">
        <v>40</v>
      </c>
      <c r="H191" s="152">
        <v>0.125</v>
      </c>
      <c r="I191" s="133" t="s">
        <v>124</v>
      </c>
      <c r="J191" s="222" t="s">
        <v>593</v>
      </c>
      <c r="K191" s="5" t="s">
        <v>129</v>
      </c>
      <c r="L191" s="222" t="s">
        <v>129</v>
      </c>
      <c r="M191" s="259" t="s">
        <v>129</v>
      </c>
      <c r="N191" s="661">
        <v>0.125</v>
      </c>
      <c r="O191" s="225"/>
    </row>
    <row r="192" spans="1:15" s="4" customFormat="1" ht="38.25" x14ac:dyDescent="0.25">
      <c r="A192" s="82">
        <v>186</v>
      </c>
      <c r="B192" s="133" t="s">
        <v>293</v>
      </c>
      <c r="C192" s="133" t="s">
        <v>578</v>
      </c>
      <c r="D192" s="133" t="s">
        <v>354</v>
      </c>
      <c r="E192" s="122" t="s">
        <v>594</v>
      </c>
      <c r="F192" s="125" t="s">
        <v>595</v>
      </c>
      <c r="G192" s="140">
        <v>40</v>
      </c>
      <c r="H192" s="152">
        <v>0.125</v>
      </c>
      <c r="I192" s="133" t="s">
        <v>124</v>
      </c>
      <c r="J192" s="222" t="s">
        <v>596</v>
      </c>
      <c r="K192" s="5" t="s">
        <v>129</v>
      </c>
      <c r="L192" s="222" t="s">
        <v>129</v>
      </c>
      <c r="M192" s="259" t="s">
        <v>129</v>
      </c>
      <c r="N192" s="661">
        <v>0.125</v>
      </c>
      <c r="O192" s="225"/>
    </row>
    <row r="193" spans="1:15" s="4" customFormat="1" ht="38.25" x14ac:dyDescent="0.25">
      <c r="A193" s="82">
        <v>187</v>
      </c>
      <c r="B193" s="133" t="s">
        <v>293</v>
      </c>
      <c r="C193" s="133" t="s">
        <v>578</v>
      </c>
      <c r="D193" s="133" t="s">
        <v>597</v>
      </c>
      <c r="E193" s="122" t="s">
        <v>598</v>
      </c>
      <c r="F193" s="125" t="s">
        <v>599</v>
      </c>
      <c r="G193" s="140">
        <v>40</v>
      </c>
      <c r="H193" s="152">
        <v>0.125</v>
      </c>
      <c r="I193" s="133" t="s">
        <v>124</v>
      </c>
      <c r="J193" s="222" t="s">
        <v>600</v>
      </c>
      <c r="K193" s="5" t="s">
        <v>129</v>
      </c>
      <c r="L193" s="222" t="s">
        <v>129</v>
      </c>
      <c r="M193" s="259" t="s">
        <v>129</v>
      </c>
      <c r="N193" s="661">
        <v>0.125</v>
      </c>
      <c r="O193" s="225"/>
    </row>
    <row r="194" spans="1:15" s="4" customFormat="1" ht="89.25" x14ac:dyDescent="0.25">
      <c r="A194" s="82">
        <v>188</v>
      </c>
      <c r="B194" s="133" t="s">
        <v>601</v>
      </c>
      <c r="C194" s="133" t="s">
        <v>602</v>
      </c>
      <c r="D194" s="133" t="s">
        <v>603</v>
      </c>
      <c r="E194" s="122">
        <v>62</v>
      </c>
      <c r="F194" s="125" t="s">
        <v>604</v>
      </c>
      <c r="G194" s="140">
        <v>41</v>
      </c>
      <c r="H194" s="139">
        <v>0.1</v>
      </c>
      <c r="I194" s="133" t="s">
        <v>124</v>
      </c>
      <c r="J194" s="222">
        <v>53</v>
      </c>
      <c r="K194" s="5" t="s">
        <v>126</v>
      </c>
      <c r="L194" s="222" t="s">
        <v>129</v>
      </c>
      <c r="M194" s="259" t="s">
        <v>126</v>
      </c>
      <c r="N194" s="226">
        <v>0</v>
      </c>
      <c r="O194" s="225" t="s">
        <v>4991</v>
      </c>
    </row>
    <row r="195" spans="1:15" s="4" customFormat="1" ht="89.25" x14ac:dyDescent="0.25">
      <c r="A195" s="82">
        <v>189</v>
      </c>
      <c r="B195" s="133" t="s">
        <v>601</v>
      </c>
      <c r="C195" s="133" t="s">
        <v>602</v>
      </c>
      <c r="D195" s="133" t="s">
        <v>295</v>
      </c>
      <c r="E195" s="122" t="s">
        <v>606</v>
      </c>
      <c r="F195" s="125" t="s">
        <v>607</v>
      </c>
      <c r="G195" s="140" t="s">
        <v>125</v>
      </c>
      <c r="H195" s="138" t="s">
        <v>125</v>
      </c>
      <c r="I195" s="133" t="s">
        <v>166</v>
      </c>
      <c r="J195" s="222" t="s">
        <v>125</v>
      </c>
      <c r="K195" s="45"/>
      <c r="L195" s="223"/>
      <c r="M195" s="142" t="s">
        <v>407</v>
      </c>
      <c r="N195" s="85">
        <v>0</v>
      </c>
      <c r="O195" s="225"/>
    </row>
    <row r="196" spans="1:15" s="4" customFormat="1" ht="89.25" x14ac:dyDescent="0.25">
      <c r="A196" s="82">
        <v>190</v>
      </c>
      <c r="B196" s="133" t="s">
        <v>601</v>
      </c>
      <c r="C196" s="133" t="s">
        <v>602</v>
      </c>
      <c r="D196" s="133" t="s">
        <v>603</v>
      </c>
      <c r="E196" s="122">
        <v>63</v>
      </c>
      <c r="F196" s="125" t="s">
        <v>608</v>
      </c>
      <c r="G196" s="140" t="s">
        <v>125</v>
      </c>
      <c r="H196" s="138" t="s">
        <v>125</v>
      </c>
      <c r="I196" s="133" t="s">
        <v>177</v>
      </c>
      <c r="J196" s="222" t="s">
        <v>125</v>
      </c>
      <c r="K196" s="5"/>
      <c r="L196" s="223"/>
      <c r="M196" s="142" t="s">
        <v>407</v>
      </c>
      <c r="N196" s="85">
        <v>0</v>
      </c>
      <c r="O196" s="225"/>
    </row>
    <row r="197" spans="1:15" s="4" customFormat="1" ht="89.25" x14ac:dyDescent="0.25">
      <c r="A197" s="82">
        <v>191</v>
      </c>
      <c r="B197" s="133" t="s">
        <v>601</v>
      </c>
      <c r="C197" s="133" t="s">
        <v>602</v>
      </c>
      <c r="D197" s="133" t="s">
        <v>603</v>
      </c>
      <c r="E197" s="122" t="s">
        <v>609</v>
      </c>
      <c r="F197" s="125" t="s">
        <v>610</v>
      </c>
      <c r="G197" s="1422">
        <v>42</v>
      </c>
      <c r="H197" s="138" t="s">
        <v>125</v>
      </c>
      <c r="I197" s="133" t="s">
        <v>135</v>
      </c>
      <c r="J197" s="222" t="s">
        <v>125</v>
      </c>
      <c r="K197" s="5" t="s">
        <v>135</v>
      </c>
      <c r="L197" s="223"/>
      <c r="M197" s="293" t="s">
        <v>135</v>
      </c>
      <c r="N197" s="85">
        <v>0</v>
      </c>
      <c r="O197" s="225"/>
    </row>
    <row r="198" spans="1:15" s="4" customFormat="1" ht="89.25" x14ac:dyDescent="0.25">
      <c r="A198" s="82">
        <v>192</v>
      </c>
      <c r="B198" s="133" t="s">
        <v>601</v>
      </c>
      <c r="C198" s="133" t="s">
        <v>602</v>
      </c>
      <c r="D198" s="133" t="s">
        <v>603</v>
      </c>
      <c r="E198" s="122" t="s">
        <v>611</v>
      </c>
      <c r="F198" s="125" t="s">
        <v>612</v>
      </c>
      <c r="G198" s="1422"/>
      <c r="H198" s="152">
        <v>2.86E-2</v>
      </c>
      <c r="I198" s="133" t="s">
        <v>177</v>
      </c>
      <c r="J198" s="222" t="s">
        <v>125</v>
      </c>
      <c r="K198" s="5" t="s">
        <v>129</v>
      </c>
      <c r="L198" s="223"/>
      <c r="M198" s="247" t="s">
        <v>129</v>
      </c>
      <c r="N198" s="661">
        <v>2.86E-2</v>
      </c>
      <c r="O198" s="225"/>
    </row>
    <row r="199" spans="1:15" s="4" customFormat="1" ht="89.25" x14ac:dyDescent="0.25">
      <c r="A199" s="82">
        <v>193</v>
      </c>
      <c r="B199" s="133" t="s">
        <v>601</v>
      </c>
      <c r="C199" s="133" t="s">
        <v>602</v>
      </c>
      <c r="D199" s="133" t="s">
        <v>603</v>
      </c>
      <c r="E199" s="122" t="s">
        <v>614</v>
      </c>
      <c r="F199" s="125" t="s">
        <v>615</v>
      </c>
      <c r="G199" s="1422"/>
      <c r="H199" s="152">
        <v>2.86E-2</v>
      </c>
      <c r="I199" s="133" t="s">
        <v>177</v>
      </c>
      <c r="J199" s="222" t="s">
        <v>125</v>
      </c>
      <c r="K199" s="5" t="s">
        <v>129</v>
      </c>
      <c r="L199" s="223"/>
      <c r="M199" s="247" t="s">
        <v>129</v>
      </c>
      <c r="N199" s="661">
        <v>2.86E-2</v>
      </c>
      <c r="O199" s="225"/>
    </row>
    <row r="200" spans="1:15" s="4" customFormat="1" ht="89.25" x14ac:dyDescent="0.25">
      <c r="A200" s="82">
        <v>194</v>
      </c>
      <c r="B200" s="133" t="s">
        <v>601</v>
      </c>
      <c r="C200" s="133" t="s">
        <v>602</v>
      </c>
      <c r="D200" s="133" t="s">
        <v>603</v>
      </c>
      <c r="E200" s="122" t="s">
        <v>616</v>
      </c>
      <c r="F200" s="125" t="s">
        <v>617</v>
      </c>
      <c r="G200" s="1422"/>
      <c r="H200" s="152">
        <v>2.86E-2</v>
      </c>
      <c r="I200" s="133" t="s">
        <v>177</v>
      </c>
      <c r="J200" s="222" t="s">
        <v>125</v>
      </c>
      <c r="K200" s="5" t="s">
        <v>129</v>
      </c>
      <c r="L200" s="223"/>
      <c r="M200" s="247" t="s">
        <v>129</v>
      </c>
      <c r="N200" s="661">
        <v>2.86E-2</v>
      </c>
      <c r="O200" s="225"/>
    </row>
    <row r="201" spans="1:15" s="4" customFormat="1" ht="89.25" x14ac:dyDescent="0.25">
      <c r="A201" s="82">
        <v>195</v>
      </c>
      <c r="B201" s="133" t="s">
        <v>601</v>
      </c>
      <c r="C201" s="133" t="s">
        <v>602</v>
      </c>
      <c r="D201" s="133" t="s">
        <v>603</v>
      </c>
      <c r="E201" s="122" t="s">
        <v>618</v>
      </c>
      <c r="F201" s="125" t="s">
        <v>619</v>
      </c>
      <c r="G201" s="1422"/>
      <c r="H201" s="152">
        <v>2.86E-2</v>
      </c>
      <c r="I201" s="133" t="s">
        <v>177</v>
      </c>
      <c r="J201" s="222" t="s">
        <v>125</v>
      </c>
      <c r="K201" s="5" t="s">
        <v>129</v>
      </c>
      <c r="L201" s="223"/>
      <c r="M201" s="247" t="s">
        <v>129</v>
      </c>
      <c r="N201" s="661">
        <v>2.86E-2</v>
      </c>
      <c r="O201" s="225"/>
    </row>
    <row r="202" spans="1:15" s="4" customFormat="1" ht="89.25" x14ac:dyDescent="0.25">
      <c r="A202" s="82">
        <v>196</v>
      </c>
      <c r="B202" s="133" t="s">
        <v>601</v>
      </c>
      <c r="C202" s="133" t="s">
        <v>602</v>
      </c>
      <c r="D202" s="133" t="s">
        <v>603</v>
      </c>
      <c r="E202" s="122" t="s">
        <v>620</v>
      </c>
      <c r="F202" s="125" t="s">
        <v>621</v>
      </c>
      <c r="G202" s="1422"/>
      <c r="H202" s="152">
        <v>2.86E-2</v>
      </c>
      <c r="I202" s="133" t="s">
        <v>177</v>
      </c>
      <c r="J202" s="222" t="s">
        <v>125</v>
      </c>
      <c r="K202" s="5" t="s">
        <v>126</v>
      </c>
      <c r="L202" s="223"/>
      <c r="M202" s="247" t="s">
        <v>126</v>
      </c>
      <c r="N202" s="226">
        <v>0</v>
      </c>
      <c r="O202" s="225"/>
    </row>
    <row r="203" spans="1:15" s="4" customFormat="1" ht="89.25" x14ac:dyDescent="0.25">
      <c r="A203" s="82">
        <v>197</v>
      </c>
      <c r="B203" s="133" t="s">
        <v>601</v>
      </c>
      <c r="C203" s="133" t="s">
        <v>602</v>
      </c>
      <c r="D203" s="133" t="s">
        <v>603</v>
      </c>
      <c r="E203" s="122" t="s">
        <v>623</v>
      </c>
      <c r="F203" s="125" t="s">
        <v>624</v>
      </c>
      <c r="G203" s="1422"/>
      <c r="H203" s="152">
        <v>2.86E-2</v>
      </c>
      <c r="I203" s="133" t="s">
        <v>177</v>
      </c>
      <c r="J203" s="222" t="s">
        <v>125</v>
      </c>
      <c r="K203" s="5" t="s">
        <v>126</v>
      </c>
      <c r="L203" s="223"/>
      <c r="M203" s="247" t="s">
        <v>126</v>
      </c>
      <c r="N203" s="226">
        <v>0</v>
      </c>
      <c r="O203" s="225"/>
    </row>
    <row r="204" spans="1:15" s="4" customFormat="1" ht="89.25" x14ac:dyDescent="0.25">
      <c r="A204" s="82">
        <v>198</v>
      </c>
      <c r="B204" s="133" t="s">
        <v>601</v>
      </c>
      <c r="C204" s="133" t="s">
        <v>602</v>
      </c>
      <c r="D204" s="133" t="s">
        <v>603</v>
      </c>
      <c r="E204" s="122" t="s">
        <v>625</v>
      </c>
      <c r="F204" s="125" t="s">
        <v>626</v>
      </c>
      <c r="G204" s="1422"/>
      <c r="H204" s="152">
        <v>2.86E-2</v>
      </c>
      <c r="I204" s="133" t="s">
        <v>177</v>
      </c>
      <c r="J204" s="222" t="s">
        <v>125</v>
      </c>
      <c r="K204" s="5" t="s">
        <v>126</v>
      </c>
      <c r="L204" s="223"/>
      <c r="M204" s="247" t="s">
        <v>126</v>
      </c>
      <c r="N204" s="226">
        <v>0</v>
      </c>
      <c r="O204" s="225"/>
    </row>
    <row r="205" spans="1:15" s="4" customFormat="1" ht="89.25" x14ac:dyDescent="0.25">
      <c r="A205" s="82">
        <v>199</v>
      </c>
      <c r="B205" s="133" t="s">
        <v>601</v>
      </c>
      <c r="C205" s="133" t="s">
        <v>602</v>
      </c>
      <c r="D205" s="133" t="s">
        <v>603</v>
      </c>
      <c r="E205" s="122" t="s">
        <v>627</v>
      </c>
      <c r="F205" s="125" t="s">
        <v>628</v>
      </c>
      <c r="G205" s="1422"/>
      <c r="H205" s="152">
        <v>2.86E-2</v>
      </c>
      <c r="I205" s="133" t="s">
        <v>177</v>
      </c>
      <c r="J205" s="222" t="s">
        <v>125</v>
      </c>
      <c r="K205" s="5" t="s">
        <v>126</v>
      </c>
      <c r="L205" s="223"/>
      <c r="M205" s="247" t="s">
        <v>126</v>
      </c>
      <c r="N205" s="226">
        <v>0</v>
      </c>
      <c r="O205" s="225"/>
    </row>
    <row r="206" spans="1:15" s="4" customFormat="1" ht="89.25" x14ac:dyDescent="0.25">
      <c r="A206" s="82">
        <v>200</v>
      </c>
      <c r="B206" s="133" t="s">
        <v>601</v>
      </c>
      <c r="C206" s="133" t="s">
        <v>602</v>
      </c>
      <c r="D206" s="133" t="s">
        <v>603</v>
      </c>
      <c r="E206" s="122" t="s">
        <v>629</v>
      </c>
      <c r="F206" s="125" t="s">
        <v>630</v>
      </c>
      <c r="G206" s="1422"/>
      <c r="H206" s="152">
        <v>2.86E-2</v>
      </c>
      <c r="I206" s="133" t="s">
        <v>177</v>
      </c>
      <c r="J206" s="222" t="s">
        <v>125</v>
      </c>
      <c r="K206" s="5" t="s">
        <v>126</v>
      </c>
      <c r="L206" s="223"/>
      <c r="M206" s="247" t="s">
        <v>126</v>
      </c>
      <c r="N206" s="226">
        <v>0</v>
      </c>
      <c r="O206" s="225"/>
    </row>
    <row r="207" spans="1:15" s="4" customFormat="1" ht="89.25" x14ac:dyDescent="0.25">
      <c r="A207" s="82">
        <v>201</v>
      </c>
      <c r="B207" s="133" t="s">
        <v>601</v>
      </c>
      <c r="C207" s="133" t="s">
        <v>602</v>
      </c>
      <c r="D207" s="133" t="s">
        <v>603</v>
      </c>
      <c r="E207" s="122" t="s">
        <v>631</v>
      </c>
      <c r="F207" s="125" t="s">
        <v>632</v>
      </c>
      <c r="G207" s="1422"/>
      <c r="H207" s="152">
        <v>2.86E-2</v>
      </c>
      <c r="I207" s="133" t="s">
        <v>177</v>
      </c>
      <c r="J207" s="222" t="s">
        <v>125</v>
      </c>
      <c r="K207" s="5" t="s">
        <v>126</v>
      </c>
      <c r="L207" s="223"/>
      <c r="M207" s="247" t="s">
        <v>129</v>
      </c>
      <c r="N207" s="661">
        <v>2.86E-2</v>
      </c>
      <c r="O207" s="225"/>
    </row>
    <row r="208" spans="1:15" s="4" customFormat="1" ht="89.25" x14ac:dyDescent="0.25">
      <c r="A208" s="82">
        <v>202</v>
      </c>
      <c r="B208" s="133" t="s">
        <v>601</v>
      </c>
      <c r="C208" s="133" t="s">
        <v>602</v>
      </c>
      <c r="D208" s="133" t="s">
        <v>603</v>
      </c>
      <c r="E208" s="122" t="s">
        <v>633</v>
      </c>
      <c r="F208" s="125" t="s">
        <v>634</v>
      </c>
      <c r="G208" s="1422"/>
      <c r="H208" s="152">
        <v>2.86E-2</v>
      </c>
      <c r="I208" s="133" t="s">
        <v>177</v>
      </c>
      <c r="J208" s="222" t="s">
        <v>125</v>
      </c>
      <c r="K208" s="5" t="s">
        <v>126</v>
      </c>
      <c r="L208" s="223"/>
      <c r="M208" s="247" t="s">
        <v>129</v>
      </c>
      <c r="N208" s="661">
        <v>2.86E-2</v>
      </c>
      <c r="O208" s="225"/>
    </row>
    <row r="209" spans="1:15" s="4" customFormat="1" ht="89.25" x14ac:dyDescent="0.25">
      <c r="A209" s="82">
        <v>203</v>
      </c>
      <c r="B209" s="133" t="s">
        <v>601</v>
      </c>
      <c r="C209" s="133" t="s">
        <v>602</v>
      </c>
      <c r="D209" s="133" t="s">
        <v>603</v>
      </c>
      <c r="E209" s="122" t="s">
        <v>635</v>
      </c>
      <c r="F209" s="125" t="s">
        <v>636</v>
      </c>
      <c r="G209" s="1422"/>
      <c r="H209" s="152">
        <v>2.86E-2</v>
      </c>
      <c r="I209" s="133" t="s">
        <v>177</v>
      </c>
      <c r="J209" s="222" t="s">
        <v>125</v>
      </c>
      <c r="K209" s="5" t="s">
        <v>126</v>
      </c>
      <c r="L209" s="223"/>
      <c r="M209" s="247" t="s">
        <v>126</v>
      </c>
      <c r="N209" s="226">
        <v>0</v>
      </c>
      <c r="O209" s="225"/>
    </row>
    <row r="210" spans="1:15" s="4" customFormat="1" ht="89.25" x14ac:dyDescent="0.25">
      <c r="A210" s="82">
        <v>204</v>
      </c>
      <c r="B210" s="133" t="s">
        <v>601</v>
      </c>
      <c r="C210" s="133" t="s">
        <v>602</v>
      </c>
      <c r="D210" s="133" t="s">
        <v>603</v>
      </c>
      <c r="E210" s="122" t="s">
        <v>637</v>
      </c>
      <c r="F210" s="125" t="s">
        <v>638</v>
      </c>
      <c r="G210" s="1422"/>
      <c r="H210" s="152">
        <v>2.86E-2</v>
      </c>
      <c r="I210" s="133" t="s">
        <v>177</v>
      </c>
      <c r="J210" s="222" t="s">
        <v>125</v>
      </c>
      <c r="K210" s="5" t="s">
        <v>126</v>
      </c>
      <c r="L210" s="223"/>
      <c r="M210" s="247" t="s">
        <v>129</v>
      </c>
      <c r="N210" s="661">
        <v>2.86E-2</v>
      </c>
      <c r="O210" s="225"/>
    </row>
    <row r="211" spans="1:15" s="4" customFormat="1" ht="89.25" x14ac:dyDescent="0.25">
      <c r="A211" s="82">
        <v>205</v>
      </c>
      <c r="B211" s="133" t="s">
        <v>601</v>
      </c>
      <c r="C211" s="133" t="s">
        <v>602</v>
      </c>
      <c r="D211" s="133" t="s">
        <v>603</v>
      </c>
      <c r="E211" s="122" t="s">
        <v>639</v>
      </c>
      <c r="F211" s="125" t="s">
        <v>640</v>
      </c>
      <c r="G211" s="1405"/>
      <c r="H211" s="152">
        <v>2.86E-2</v>
      </c>
      <c r="I211" s="133" t="s">
        <v>177</v>
      </c>
      <c r="J211" s="222" t="s">
        <v>125</v>
      </c>
      <c r="K211" s="5" t="s">
        <v>126</v>
      </c>
      <c r="L211" s="223"/>
      <c r="M211" s="247" t="s">
        <v>129</v>
      </c>
      <c r="N211" s="661">
        <v>2.86E-2</v>
      </c>
      <c r="O211" s="225"/>
    </row>
    <row r="212" spans="1:15" s="4" customFormat="1" ht="89.25" x14ac:dyDescent="0.25">
      <c r="A212" s="82">
        <v>206</v>
      </c>
      <c r="B212" s="133" t="s">
        <v>601</v>
      </c>
      <c r="C212" s="133" t="s">
        <v>602</v>
      </c>
      <c r="D212" s="133" t="s">
        <v>603</v>
      </c>
      <c r="E212" s="122">
        <v>64</v>
      </c>
      <c r="F212" s="125" t="s">
        <v>641</v>
      </c>
      <c r="G212" s="140" t="s">
        <v>125</v>
      </c>
      <c r="H212" s="138" t="s">
        <v>125</v>
      </c>
      <c r="I212" s="133" t="s">
        <v>166</v>
      </c>
      <c r="J212" s="222" t="s">
        <v>125</v>
      </c>
      <c r="K212" s="45" t="s">
        <v>1571</v>
      </c>
      <c r="L212" s="223"/>
      <c r="M212" s="259" t="s">
        <v>4992</v>
      </c>
      <c r="N212" s="85">
        <v>0</v>
      </c>
      <c r="O212" s="225"/>
    </row>
    <row r="213" spans="1:15" s="4" customFormat="1" ht="51" x14ac:dyDescent="0.25">
      <c r="A213" s="82">
        <v>207</v>
      </c>
      <c r="B213" s="133" t="s">
        <v>601</v>
      </c>
      <c r="C213" s="133" t="s">
        <v>644</v>
      </c>
      <c r="D213" s="133" t="s">
        <v>644</v>
      </c>
      <c r="E213" s="122">
        <v>65</v>
      </c>
      <c r="F213" s="125" t="s">
        <v>645</v>
      </c>
      <c r="G213" s="140" t="s">
        <v>125</v>
      </c>
      <c r="H213" s="138" t="s">
        <v>125</v>
      </c>
      <c r="I213" s="133" t="s">
        <v>177</v>
      </c>
      <c r="J213" s="228">
        <v>54</v>
      </c>
      <c r="K213" s="5" t="s">
        <v>129</v>
      </c>
      <c r="L213" s="141" t="s">
        <v>135</v>
      </c>
      <c r="M213" s="259" t="s">
        <v>129</v>
      </c>
      <c r="N213" s="229">
        <v>0</v>
      </c>
      <c r="O213" s="230"/>
    </row>
    <row r="214" spans="1:15" s="4" customFormat="1" ht="25.5" x14ac:dyDescent="0.25">
      <c r="A214" s="82">
        <v>208</v>
      </c>
      <c r="B214" s="133" t="s">
        <v>601</v>
      </c>
      <c r="C214" s="133" t="s">
        <v>644</v>
      </c>
      <c r="D214" s="133" t="s">
        <v>644</v>
      </c>
      <c r="E214" s="122" t="s">
        <v>646</v>
      </c>
      <c r="F214" s="125" t="s">
        <v>647</v>
      </c>
      <c r="G214" s="140" t="s">
        <v>125</v>
      </c>
      <c r="H214" s="138" t="s">
        <v>125</v>
      </c>
      <c r="I214" s="133" t="s">
        <v>177</v>
      </c>
      <c r="J214" s="222" t="s">
        <v>648</v>
      </c>
      <c r="K214" s="5" t="s">
        <v>129</v>
      </c>
      <c r="L214" s="222" t="s">
        <v>129</v>
      </c>
      <c r="M214" s="259" t="s">
        <v>129</v>
      </c>
      <c r="N214" s="85">
        <v>0</v>
      </c>
      <c r="O214" s="225"/>
    </row>
    <row r="215" spans="1:15" s="4" customFormat="1" ht="25.5" x14ac:dyDescent="0.25">
      <c r="A215" s="82">
        <v>209</v>
      </c>
      <c r="B215" s="133" t="s">
        <v>601</v>
      </c>
      <c r="C215" s="133" t="s">
        <v>644</v>
      </c>
      <c r="D215" s="133" t="s">
        <v>644</v>
      </c>
      <c r="E215" s="122" t="s">
        <v>649</v>
      </c>
      <c r="F215" s="125" t="s">
        <v>650</v>
      </c>
      <c r="G215" s="140" t="s">
        <v>125</v>
      </c>
      <c r="H215" s="138" t="s">
        <v>125</v>
      </c>
      <c r="I215" s="133" t="s">
        <v>177</v>
      </c>
      <c r="J215" s="222" t="s">
        <v>651</v>
      </c>
      <c r="K215" s="5" t="s">
        <v>129</v>
      </c>
      <c r="L215" s="222" t="s">
        <v>129</v>
      </c>
      <c r="M215" s="259" t="s">
        <v>129</v>
      </c>
      <c r="N215" s="85">
        <v>0</v>
      </c>
      <c r="O215" s="225"/>
    </row>
    <row r="216" spans="1:15" s="4" customFormat="1" ht="25.5" x14ac:dyDescent="0.25">
      <c r="A216" s="82">
        <v>210</v>
      </c>
      <c r="B216" s="133" t="s">
        <v>601</v>
      </c>
      <c r="C216" s="133" t="s">
        <v>644</v>
      </c>
      <c r="D216" s="133" t="s">
        <v>644</v>
      </c>
      <c r="E216" s="122" t="s">
        <v>652</v>
      </c>
      <c r="F216" s="125" t="s">
        <v>653</v>
      </c>
      <c r="G216" s="140" t="s">
        <v>125</v>
      </c>
      <c r="H216" s="138" t="s">
        <v>125</v>
      </c>
      <c r="I216" s="133" t="s">
        <v>177</v>
      </c>
      <c r="J216" s="222" t="s">
        <v>654</v>
      </c>
      <c r="K216" s="5" t="s">
        <v>129</v>
      </c>
      <c r="L216" s="222" t="s">
        <v>129</v>
      </c>
      <c r="M216" s="259" t="s">
        <v>129</v>
      </c>
      <c r="N216" s="85">
        <v>0</v>
      </c>
      <c r="O216" s="225"/>
    </row>
    <row r="217" spans="1:15" s="4" customFormat="1" ht="25.5" x14ac:dyDescent="0.25">
      <c r="A217" s="82">
        <v>211</v>
      </c>
      <c r="B217" s="133" t="s">
        <v>601</v>
      </c>
      <c r="C217" s="133" t="s">
        <v>644</v>
      </c>
      <c r="D217" s="133" t="s">
        <v>644</v>
      </c>
      <c r="E217" s="122">
        <v>66</v>
      </c>
      <c r="F217" s="125" t="s">
        <v>655</v>
      </c>
      <c r="G217" s="140" t="s">
        <v>125</v>
      </c>
      <c r="H217" s="138" t="s">
        <v>125</v>
      </c>
      <c r="I217" s="133" t="s">
        <v>124</v>
      </c>
      <c r="J217" s="222" t="s">
        <v>125</v>
      </c>
      <c r="K217" s="5"/>
      <c r="L217" s="223"/>
      <c r="M217" s="259" t="s">
        <v>126</v>
      </c>
      <c r="N217" s="85">
        <v>0</v>
      </c>
      <c r="O217" s="225"/>
    </row>
    <row r="218" spans="1:15" s="4" customFormat="1" ht="25.5" x14ac:dyDescent="0.25">
      <c r="A218" s="82">
        <v>212</v>
      </c>
      <c r="B218" s="133" t="s">
        <v>601</v>
      </c>
      <c r="C218" s="133" t="s">
        <v>644</v>
      </c>
      <c r="D218" s="133" t="s">
        <v>644</v>
      </c>
      <c r="E218" s="122" t="s">
        <v>656</v>
      </c>
      <c r="F218" s="125" t="s">
        <v>657</v>
      </c>
      <c r="G218" s="140" t="s">
        <v>125</v>
      </c>
      <c r="H218" s="138" t="s">
        <v>125</v>
      </c>
      <c r="I218" s="133" t="s">
        <v>177</v>
      </c>
      <c r="J218" s="222" t="s">
        <v>125</v>
      </c>
      <c r="K218" s="5" t="s">
        <v>126</v>
      </c>
      <c r="L218" s="223"/>
      <c r="M218" s="259" t="s">
        <v>126</v>
      </c>
      <c r="N218" s="85">
        <v>0</v>
      </c>
      <c r="O218" s="225"/>
    </row>
    <row r="219" spans="1:15" s="4" customFormat="1" ht="25.5" x14ac:dyDescent="0.25">
      <c r="A219" s="82">
        <v>213</v>
      </c>
      <c r="B219" s="133" t="s">
        <v>601</v>
      </c>
      <c r="C219" s="133" t="s">
        <v>644</v>
      </c>
      <c r="D219" s="133" t="s">
        <v>644</v>
      </c>
      <c r="E219" s="122" t="s">
        <v>658</v>
      </c>
      <c r="F219" s="125" t="s">
        <v>659</v>
      </c>
      <c r="G219" s="140" t="s">
        <v>125</v>
      </c>
      <c r="H219" s="138" t="s">
        <v>125</v>
      </c>
      <c r="I219" s="133" t="s">
        <v>177</v>
      </c>
      <c r="J219" s="222" t="s">
        <v>125</v>
      </c>
      <c r="K219" s="5" t="s">
        <v>126</v>
      </c>
      <c r="L219" s="223"/>
      <c r="M219" s="259" t="s">
        <v>126</v>
      </c>
      <c r="N219" s="85">
        <v>0</v>
      </c>
      <c r="O219" s="225"/>
    </row>
    <row r="220" spans="1:15" s="4" customFormat="1" ht="25.5" x14ac:dyDescent="0.25">
      <c r="A220" s="82">
        <v>214</v>
      </c>
      <c r="B220" s="133" t="s">
        <v>601</v>
      </c>
      <c r="C220" s="133" t="s">
        <v>644</v>
      </c>
      <c r="D220" s="133" t="s">
        <v>644</v>
      </c>
      <c r="E220" s="122" t="s">
        <v>660</v>
      </c>
      <c r="F220" s="125" t="s">
        <v>661</v>
      </c>
      <c r="G220" s="140" t="s">
        <v>125</v>
      </c>
      <c r="H220" s="138" t="s">
        <v>125</v>
      </c>
      <c r="I220" s="133" t="s">
        <v>177</v>
      </c>
      <c r="J220" s="222" t="s">
        <v>125</v>
      </c>
      <c r="K220" s="5" t="s">
        <v>126</v>
      </c>
      <c r="L220" s="223"/>
      <c r="M220" s="259" t="s">
        <v>126</v>
      </c>
      <c r="N220" s="85">
        <v>0</v>
      </c>
      <c r="O220" s="225"/>
    </row>
    <row r="221" spans="1:15" s="4" customFormat="1" ht="25.5" x14ac:dyDescent="0.25">
      <c r="A221" s="82">
        <v>215</v>
      </c>
      <c r="B221" s="133" t="s">
        <v>601</v>
      </c>
      <c r="C221" s="133" t="s">
        <v>644</v>
      </c>
      <c r="D221" s="133" t="s">
        <v>644</v>
      </c>
      <c r="E221" s="122" t="s">
        <v>662</v>
      </c>
      <c r="F221" s="125" t="s">
        <v>663</v>
      </c>
      <c r="G221" s="140" t="s">
        <v>125</v>
      </c>
      <c r="H221" s="138" t="s">
        <v>125</v>
      </c>
      <c r="I221" s="133" t="s">
        <v>177</v>
      </c>
      <c r="J221" s="222" t="s">
        <v>125</v>
      </c>
      <c r="K221" s="5" t="s">
        <v>126</v>
      </c>
      <c r="L221" s="223"/>
      <c r="M221" s="259" t="s">
        <v>126</v>
      </c>
      <c r="N221" s="85">
        <v>0</v>
      </c>
      <c r="O221" s="225"/>
    </row>
    <row r="222" spans="1:15" s="4" customFormat="1" ht="51" x14ac:dyDescent="0.25">
      <c r="A222" s="82">
        <v>216</v>
      </c>
      <c r="B222" s="133" t="s">
        <v>601</v>
      </c>
      <c r="C222" s="133" t="s">
        <v>664</v>
      </c>
      <c r="D222" s="133" t="s">
        <v>354</v>
      </c>
      <c r="E222" s="122" t="s">
        <v>665</v>
      </c>
      <c r="F222" s="125" t="s">
        <v>666</v>
      </c>
      <c r="G222" s="140" t="s">
        <v>125</v>
      </c>
      <c r="H222" s="138" t="s">
        <v>125</v>
      </c>
      <c r="I222" s="133" t="s">
        <v>265</v>
      </c>
      <c r="J222" s="222">
        <v>55</v>
      </c>
      <c r="K222" s="48" t="s">
        <v>4993</v>
      </c>
      <c r="L222" s="141" t="s">
        <v>4994</v>
      </c>
      <c r="M222" s="137" t="s">
        <v>4994</v>
      </c>
      <c r="N222" s="85">
        <v>0</v>
      </c>
      <c r="O222" s="225"/>
    </row>
    <row r="223" spans="1:15" s="4" customFormat="1" ht="89.25" x14ac:dyDescent="0.25">
      <c r="A223" s="82">
        <v>217</v>
      </c>
      <c r="B223" s="133" t="s">
        <v>601</v>
      </c>
      <c r="C223" s="133" t="s">
        <v>602</v>
      </c>
      <c r="D223" s="133" t="s">
        <v>603</v>
      </c>
      <c r="E223" s="122">
        <v>67</v>
      </c>
      <c r="F223" s="125" t="s">
        <v>669</v>
      </c>
      <c r="G223" s="140">
        <v>43</v>
      </c>
      <c r="H223" s="152">
        <v>0.3</v>
      </c>
      <c r="I223" s="133" t="s">
        <v>124</v>
      </c>
      <c r="J223" s="222">
        <v>56</v>
      </c>
      <c r="K223" s="5" t="s">
        <v>126</v>
      </c>
      <c r="L223" s="222" t="s">
        <v>129</v>
      </c>
      <c r="M223" s="259" t="s">
        <v>126</v>
      </c>
      <c r="N223" s="226">
        <v>0</v>
      </c>
      <c r="O223" s="225" t="s">
        <v>4995</v>
      </c>
    </row>
    <row r="224" spans="1:15" s="4" customFormat="1" ht="89.25" x14ac:dyDescent="0.25">
      <c r="A224" s="82">
        <v>218</v>
      </c>
      <c r="B224" s="133" t="s">
        <v>601</v>
      </c>
      <c r="C224" s="133" t="s">
        <v>602</v>
      </c>
      <c r="D224" s="133" t="s">
        <v>634</v>
      </c>
      <c r="E224" s="122">
        <v>68</v>
      </c>
      <c r="F224" s="125" t="s">
        <v>670</v>
      </c>
      <c r="G224" s="140">
        <v>44</v>
      </c>
      <c r="H224" s="152">
        <v>0.1</v>
      </c>
      <c r="I224" s="133" t="s">
        <v>124</v>
      </c>
      <c r="J224" s="222">
        <v>57</v>
      </c>
      <c r="K224" s="5" t="s">
        <v>129</v>
      </c>
      <c r="L224" s="222" t="s">
        <v>129</v>
      </c>
      <c r="M224" s="259" t="s">
        <v>129</v>
      </c>
      <c r="N224" s="226">
        <v>0.1</v>
      </c>
      <c r="O224" s="225" t="s">
        <v>2384</v>
      </c>
    </row>
    <row r="225" spans="1:15" s="4" customFormat="1" ht="38.25" x14ac:dyDescent="0.25">
      <c r="A225" s="82">
        <v>219</v>
      </c>
      <c r="B225" s="133" t="s">
        <v>601</v>
      </c>
      <c r="C225" s="133" t="s">
        <v>634</v>
      </c>
      <c r="D225" s="133" t="s">
        <v>634</v>
      </c>
      <c r="E225" s="122">
        <v>69</v>
      </c>
      <c r="F225" s="125" t="s">
        <v>672</v>
      </c>
      <c r="G225" s="1422">
        <v>45</v>
      </c>
      <c r="H225" s="152">
        <v>0.1</v>
      </c>
      <c r="I225" s="133" t="s">
        <v>135</v>
      </c>
      <c r="J225" s="222" t="s">
        <v>125</v>
      </c>
      <c r="K225" s="5" t="s">
        <v>129</v>
      </c>
      <c r="L225" s="223"/>
      <c r="M225" s="259" t="s">
        <v>129</v>
      </c>
      <c r="N225" s="226">
        <v>0.1</v>
      </c>
      <c r="O225" s="225"/>
    </row>
    <row r="226" spans="1:15" s="4" customFormat="1" ht="25.5" x14ac:dyDescent="0.25">
      <c r="A226" s="82">
        <v>220</v>
      </c>
      <c r="B226" s="133" t="s">
        <v>601</v>
      </c>
      <c r="C226" s="133" t="s">
        <v>634</v>
      </c>
      <c r="D226" s="133" t="s">
        <v>634</v>
      </c>
      <c r="E226" s="122" t="s">
        <v>674</v>
      </c>
      <c r="F226" s="125" t="s">
        <v>675</v>
      </c>
      <c r="G226" s="1422"/>
      <c r="H226" s="138" t="s">
        <v>125</v>
      </c>
      <c r="I226" s="133" t="s">
        <v>177</v>
      </c>
      <c r="J226" s="222" t="s">
        <v>125</v>
      </c>
      <c r="K226" s="5" t="s">
        <v>129</v>
      </c>
      <c r="L226" s="223"/>
      <c r="M226" s="259" t="s">
        <v>129</v>
      </c>
      <c r="N226" s="85">
        <v>0</v>
      </c>
      <c r="O226" s="225"/>
    </row>
    <row r="227" spans="1:15" s="4" customFormat="1" ht="25.5" x14ac:dyDescent="0.25">
      <c r="A227" s="82">
        <v>221</v>
      </c>
      <c r="B227" s="133" t="s">
        <v>601</v>
      </c>
      <c r="C227" s="133" t="s">
        <v>634</v>
      </c>
      <c r="D227" s="133" t="s">
        <v>634</v>
      </c>
      <c r="E227" s="122" t="s">
        <v>676</v>
      </c>
      <c r="F227" s="125" t="s">
        <v>677</v>
      </c>
      <c r="G227" s="1422"/>
      <c r="H227" s="138" t="s">
        <v>125</v>
      </c>
      <c r="I227" s="133" t="s">
        <v>177</v>
      </c>
      <c r="J227" s="222" t="s">
        <v>125</v>
      </c>
      <c r="K227" s="5" t="s">
        <v>129</v>
      </c>
      <c r="L227" s="223"/>
      <c r="M227" s="259" t="s">
        <v>129</v>
      </c>
      <c r="N227" s="85">
        <v>0</v>
      </c>
      <c r="O227" s="225"/>
    </row>
    <row r="228" spans="1:15" s="4" customFormat="1" ht="25.5" x14ac:dyDescent="0.25">
      <c r="A228" s="82">
        <v>222</v>
      </c>
      <c r="B228" s="133" t="s">
        <v>601</v>
      </c>
      <c r="C228" s="133" t="s">
        <v>634</v>
      </c>
      <c r="D228" s="133" t="s">
        <v>634</v>
      </c>
      <c r="E228" s="122" t="s">
        <v>678</v>
      </c>
      <c r="F228" s="125" t="s">
        <v>679</v>
      </c>
      <c r="G228" s="1405"/>
      <c r="H228" s="138" t="s">
        <v>125</v>
      </c>
      <c r="I228" s="133" t="s">
        <v>177</v>
      </c>
      <c r="J228" s="222" t="s">
        <v>125</v>
      </c>
      <c r="K228" s="5" t="s">
        <v>129</v>
      </c>
      <c r="L228" s="223"/>
      <c r="M228" s="259" t="s">
        <v>129</v>
      </c>
      <c r="N228" s="85">
        <v>0</v>
      </c>
      <c r="O228" s="225"/>
    </row>
    <row r="229" spans="1:15" s="4" customFormat="1" ht="51" x14ac:dyDescent="0.25">
      <c r="A229" s="82">
        <v>223</v>
      </c>
      <c r="B229" s="133" t="s">
        <v>601</v>
      </c>
      <c r="C229" s="133" t="s">
        <v>644</v>
      </c>
      <c r="D229" s="133" t="s">
        <v>644</v>
      </c>
      <c r="E229" s="122">
        <v>70</v>
      </c>
      <c r="F229" s="125" t="s">
        <v>680</v>
      </c>
      <c r="G229" s="140" t="s">
        <v>125</v>
      </c>
      <c r="H229" s="138" t="s">
        <v>125</v>
      </c>
      <c r="I229" s="133" t="s">
        <v>321</v>
      </c>
      <c r="J229" s="222">
        <v>58</v>
      </c>
      <c r="K229" s="45" t="s">
        <v>4996</v>
      </c>
      <c r="L229" s="283"/>
      <c r="M229" s="388">
        <v>2.5</v>
      </c>
      <c r="N229" s="85">
        <v>0</v>
      </c>
      <c r="O229" s="225"/>
    </row>
    <row r="230" spans="1:15" s="4" customFormat="1" ht="51" x14ac:dyDescent="0.25">
      <c r="A230" s="82">
        <v>224</v>
      </c>
      <c r="B230" s="133" t="s">
        <v>601</v>
      </c>
      <c r="C230" s="133" t="s">
        <v>644</v>
      </c>
      <c r="D230" s="133" t="s">
        <v>644</v>
      </c>
      <c r="E230" s="122">
        <v>71</v>
      </c>
      <c r="F230" s="125" t="s">
        <v>681</v>
      </c>
      <c r="G230" s="140" t="s">
        <v>125</v>
      </c>
      <c r="H230" s="138" t="s">
        <v>125</v>
      </c>
      <c r="I230" s="133" t="s">
        <v>321</v>
      </c>
      <c r="J230" s="222">
        <v>59</v>
      </c>
      <c r="K230" s="45">
        <v>172</v>
      </c>
      <c r="L230" s="272"/>
      <c r="M230" s="388">
        <v>172</v>
      </c>
      <c r="N230" s="85">
        <v>0</v>
      </c>
      <c r="O230" s="225"/>
    </row>
    <row r="231" spans="1:15" s="4" customFormat="1" ht="38.25" x14ac:dyDescent="0.25">
      <c r="A231" s="82">
        <v>225</v>
      </c>
      <c r="B231" s="133" t="s">
        <v>601</v>
      </c>
      <c r="C231" s="133" t="s">
        <v>682</v>
      </c>
      <c r="D231" s="133" t="s">
        <v>682</v>
      </c>
      <c r="E231" s="122">
        <v>72</v>
      </c>
      <c r="F231" s="125" t="s">
        <v>683</v>
      </c>
      <c r="G231" s="140" t="s">
        <v>125</v>
      </c>
      <c r="H231" s="138" t="s">
        <v>125</v>
      </c>
      <c r="I231" s="133" t="s">
        <v>124</v>
      </c>
      <c r="J231" s="141">
        <v>60</v>
      </c>
      <c r="K231" s="5" t="s">
        <v>129</v>
      </c>
      <c r="L231" s="141" t="s">
        <v>135</v>
      </c>
      <c r="M231" s="259" t="s">
        <v>129</v>
      </c>
      <c r="N231" s="85">
        <v>0</v>
      </c>
      <c r="O231" s="225"/>
    </row>
    <row r="232" spans="1:15" s="4" customFormat="1" ht="25.5" x14ac:dyDescent="0.25">
      <c r="A232" s="82">
        <v>226</v>
      </c>
      <c r="B232" s="133" t="s">
        <v>601</v>
      </c>
      <c r="C232" s="133" t="s">
        <v>682</v>
      </c>
      <c r="D232" s="133" t="s">
        <v>603</v>
      </c>
      <c r="E232" s="122" t="s">
        <v>684</v>
      </c>
      <c r="F232" s="125" t="s">
        <v>685</v>
      </c>
      <c r="G232" s="140" t="s">
        <v>125</v>
      </c>
      <c r="H232" s="138" t="s">
        <v>125</v>
      </c>
      <c r="I232" s="133" t="s">
        <v>177</v>
      </c>
      <c r="J232" s="222" t="s">
        <v>686</v>
      </c>
      <c r="K232" s="5" t="s">
        <v>129</v>
      </c>
      <c r="L232" s="222" t="s">
        <v>129</v>
      </c>
      <c r="M232" s="259" t="s">
        <v>129</v>
      </c>
      <c r="N232" s="85">
        <v>0</v>
      </c>
      <c r="O232" s="225"/>
    </row>
    <row r="233" spans="1:15" s="4" customFormat="1" ht="25.5" x14ac:dyDescent="0.25">
      <c r="A233" s="82">
        <v>227</v>
      </c>
      <c r="B233" s="133" t="s">
        <v>601</v>
      </c>
      <c r="C233" s="133" t="s">
        <v>682</v>
      </c>
      <c r="D233" s="133" t="s">
        <v>603</v>
      </c>
      <c r="E233" s="122" t="s">
        <v>687</v>
      </c>
      <c r="F233" s="125" t="s">
        <v>688</v>
      </c>
      <c r="G233" s="140" t="s">
        <v>125</v>
      </c>
      <c r="H233" s="138" t="s">
        <v>125</v>
      </c>
      <c r="I233" s="133" t="s">
        <v>177</v>
      </c>
      <c r="J233" s="222" t="s">
        <v>689</v>
      </c>
      <c r="K233" s="5" t="s">
        <v>129</v>
      </c>
      <c r="L233" s="222" t="s">
        <v>129</v>
      </c>
      <c r="M233" s="259" t="s">
        <v>129</v>
      </c>
      <c r="N233" s="85">
        <v>0</v>
      </c>
      <c r="O233" s="230"/>
    </row>
    <row r="234" spans="1:15" s="4" customFormat="1" ht="25.5" x14ac:dyDescent="0.25">
      <c r="A234" s="82">
        <v>228</v>
      </c>
      <c r="B234" s="133" t="s">
        <v>601</v>
      </c>
      <c r="C234" s="133" t="s">
        <v>682</v>
      </c>
      <c r="D234" s="133" t="s">
        <v>603</v>
      </c>
      <c r="E234" s="122" t="s">
        <v>690</v>
      </c>
      <c r="F234" s="125" t="s">
        <v>575</v>
      </c>
      <c r="G234" s="140" t="s">
        <v>125</v>
      </c>
      <c r="H234" s="138" t="s">
        <v>125</v>
      </c>
      <c r="I234" s="133" t="s">
        <v>177</v>
      </c>
      <c r="J234" s="222" t="s">
        <v>691</v>
      </c>
      <c r="K234" s="5" t="s">
        <v>129</v>
      </c>
      <c r="L234" s="222" t="s">
        <v>129</v>
      </c>
      <c r="M234" s="259" t="s">
        <v>129</v>
      </c>
      <c r="N234" s="85">
        <v>0</v>
      </c>
      <c r="O234" s="225"/>
    </row>
    <row r="235" spans="1:15" s="4" customFormat="1" ht="38.25" x14ac:dyDescent="0.25">
      <c r="A235" s="82">
        <v>229</v>
      </c>
      <c r="B235" s="133" t="s">
        <v>601</v>
      </c>
      <c r="C235" s="133" t="s">
        <v>692</v>
      </c>
      <c r="D235" s="133" t="s">
        <v>692</v>
      </c>
      <c r="E235" s="122">
        <v>73</v>
      </c>
      <c r="F235" s="125" t="s">
        <v>693</v>
      </c>
      <c r="G235" s="140" t="s">
        <v>125</v>
      </c>
      <c r="H235" s="138" t="s">
        <v>125</v>
      </c>
      <c r="I235" s="133" t="s">
        <v>135</v>
      </c>
      <c r="J235" s="222">
        <v>61</v>
      </c>
      <c r="K235" s="132" t="s">
        <v>135</v>
      </c>
      <c r="L235" s="141" t="s">
        <v>135</v>
      </c>
      <c r="M235" s="137" t="s">
        <v>135</v>
      </c>
      <c r="N235" s="85">
        <v>0</v>
      </c>
      <c r="O235" s="225"/>
    </row>
    <row r="236" spans="1:15" s="4" customFormat="1" ht="25.5" x14ac:dyDescent="0.25">
      <c r="A236" s="82">
        <v>230</v>
      </c>
      <c r="B236" s="133" t="s">
        <v>601</v>
      </c>
      <c r="C236" s="133" t="s">
        <v>692</v>
      </c>
      <c r="D236" s="133" t="s">
        <v>692</v>
      </c>
      <c r="E236" s="122" t="s">
        <v>694</v>
      </c>
      <c r="F236" s="125" t="s">
        <v>695</v>
      </c>
      <c r="G236" s="140" t="s">
        <v>125</v>
      </c>
      <c r="H236" s="138" t="s">
        <v>125</v>
      </c>
      <c r="I236" s="133" t="s">
        <v>124</v>
      </c>
      <c r="J236" s="222" t="s">
        <v>580</v>
      </c>
      <c r="K236" s="5" t="s">
        <v>129</v>
      </c>
      <c r="L236" s="222" t="s">
        <v>129</v>
      </c>
      <c r="M236" s="259" t="s">
        <v>129</v>
      </c>
      <c r="N236" s="85">
        <v>0</v>
      </c>
      <c r="O236" s="225"/>
    </row>
    <row r="237" spans="1:15" s="4" customFormat="1" ht="25.5" x14ac:dyDescent="0.25">
      <c r="A237" s="82">
        <v>231</v>
      </c>
      <c r="B237" s="133" t="s">
        <v>601</v>
      </c>
      <c r="C237" s="133" t="s">
        <v>692</v>
      </c>
      <c r="D237" s="133" t="s">
        <v>692</v>
      </c>
      <c r="E237" s="122" t="s">
        <v>696</v>
      </c>
      <c r="F237" s="125" t="s">
        <v>697</v>
      </c>
      <c r="G237" s="140" t="s">
        <v>125</v>
      </c>
      <c r="H237" s="138" t="s">
        <v>125</v>
      </c>
      <c r="I237" s="133" t="s">
        <v>124</v>
      </c>
      <c r="J237" s="222" t="s">
        <v>582</v>
      </c>
      <c r="K237" s="5" t="s">
        <v>126</v>
      </c>
      <c r="L237" s="222" t="s">
        <v>126</v>
      </c>
      <c r="M237" s="259" t="s">
        <v>126</v>
      </c>
      <c r="N237" s="85">
        <v>0</v>
      </c>
      <c r="O237" s="225"/>
    </row>
    <row r="238" spans="1:15" s="4" customFormat="1" ht="38.25" x14ac:dyDescent="0.25">
      <c r="A238" s="82">
        <v>232</v>
      </c>
      <c r="B238" s="133" t="s">
        <v>601</v>
      </c>
      <c r="C238" s="133" t="s">
        <v>692</v>
      </c>
      <c r="D238" s="133" t="s">
        <v>692</v>
      </c>
      <c r="E238" s="122">
        <v>74</v>
      </c>
      <c r="F238" s="125" t="s">
        <v>698</v>
      </c>
      <c r="G238" s="140" t="s">
        <v>125</v>
      </c>
      <c r="H238" s="138" t="s">
        <v>125</v>
      </c>
      <c r="I238" s="133" t="s">
        <v>124</v>
      </c>
      <c r="J238" s="222">
        <v>62</v>
      </c>
      <c r="K238" s="5" t="s">
        <v>129</v>
      </c>
      <c r="L238" s="222" t="s">
        <v>129</v>
      </c>
      <c r="M238" s="259" t="s">
        <v>129</v>
      </c>
      <c r="N238" s="85">
        <v>0</v>
      </c>
      <c r="O238" s="225" t="s">
        <v>4997</v>
      </c>
    </row>
    <row r="239" spans="1:15" s="4" customFormat="1" ht="81.75" customHeight="1" x14ac:dyDescent="0.25">
      <c r="A239" s="82">
        <v>233</v>
      </c>
      <c r="B239" s="133" t="s">
        <v>601</v>
      </c>
      <c r="C239" s="133" t="s">
        <v>692</v>
      </c>
      <c r="D239" s="133" t="s">
        <v>692</v>
      </c>
      <c r="E239" s="122" t="s">
        <v>699</v>
      </c>
      <c r="F239" s="125" t="s">
        <v>700</v>
      </c>
      <c r="G239" s="140" t="s">
        <v>125</v>
      </c>
      <c r="H239" s="138" t="s">
        <v>125</v>
      </c>
      <c r="I239" s="133" t="s">
        <v>124</v>
      </c>
      <c r="J239" s="154" t="s">
        <v>125</v>
      </c>
      <c r="K239" s="5"/>
      <c r="L239" s="223"/>
      <c r="M239" s="259" t="s">
        <v>126</v>
      </c>
      <c r="N239" s="85">
        <v>0</v>
      </c>
      <c r="O239" s="225"/>
    </row>
    <row r="240" spans="1:15" s="4" customFormat="1" ht="81.75" customHeight="1" x14ac:dyDescent="0.25">
      <c r="A240" s="82">
        <v>234</v>
      </c>
      <c r="B240" s="133" t="s">
        <v>601</v>
      </c>
      <c r="C240" s="133" t="s">
        <v>692</v>
      </c>
      <c r="D240" s="133" t="s">
        <v>692</v>
      </c>
      <c r="E240" s="122" t="s">
        <v>701</v>
      </c>
      <c r="F240" s="125" t="s">
        <v>702</v>
      </c>
      <c r="G240" s="140" t="s">
        <v>125</v>
      </c>
      <c r="H240" s="138" t="s">
        <v>125</v>
      </c>
      <c r="I240" s="133" t="s">
        <v>124</v>
      </c>
      <c r="J240" s="154" t="s">
        <v>125</v>
      </c>
      <c r="K240" s="5"/>
      <c r="L240" s="223"/>
      <c r="M240" s="259" t="s">
        <v>126</v>
      </c>
      <c r="N240" s="85">
        <v>0</v>
      </c>
      <c r="O240" s="225"/>
    </row>
    <row r="241" spans="1:15" s="4" customFormat="1" ht="81.75" customHeight="1" x14ac:dyDescent="0.25">
      <c r="A241" s="82">
        <v>235</v>
      </c>
      <c r="B241" s="133" t="s">
        <v>601</v>
      </c>
      <c r="C241" s="133" t="s">
        <v>692</v>
      </c>
      <c r="D241" s="133" t="s">
        <v>692</v>
      </c>
      <c r="E241" s="122" t="s">
        <v>703</v>
      </c>
      <c r="F241" s="125" t="s">
        <v>704</v>
      </c>
      <c r="G241" s="140" t="s">
        <v>125</v>
      </c>
      <c r="H241" s="138" t="s">
        <v>125</v>
      </c>
      <c r="I241" s="133" t="s">
        <v>124</v>
      </c>
      <c r="J241" s="154" t="s">
        <v>125</v>
      </c>
      <c r="K241" s="5"/>
      <c r="L241" s="223"/>
      <c r="M241" s="259" t="s">
        <v>126</v>
      </c>
      <c r="N241" s="85">
        <v>0</v>
      </c>
      <c r="O241" s="225"/>
    </row>
    <row r="242" spans="1:15" s="4" customFormat="1" ht="81.75" customHeight="1" x14ac:dyDescent="0.25">
      <c r="A242" s="82">
        <v>236</v>
      </c>
      <c r="B242" s="133" t="s">
        <v>601</v>
      </c>
      <c r="C242" s="133" t="s">
        <v>692</v>
      </c>
      <c r="D242" s="133" t="s">
        <v>692</v>
      </c>
      <c r="E242" s="122" t="s">
        <v>705</v>
      </c>
      <c r="F242" s="125" t="s">
        <v>706</v>
      </c>
      <c r="G242" s="140" t="s">
        <v>125</v>
      </c>
      <c r="H242" s="138" t="s">
        <v>125</v>
      </c>
      <c r="I242" s="133" t="s">
        <v>124</v>
      </c>
      <c r="J242" s="154" t="s">
        <v>125</v>
      </c>
      <c r="K242" s="5"/>
      <c r="L242" s="223"/>
      <c r="M242" s="259" t="s">
        <v>126</v>
      </c>
      <c r="N242" s="85">
        <v>0</v>
      </c>
      <c r="O242" s="225"/>
    </row>
    <row r="243" spans="1:15" s="4" customFormat="1" ht="81.75" customHeight="1" x14ac:dyDescent="0.25">
      <c r="A243" s="82">
        <v>237</v>
      </c>
      <c r="B243" s="133" t="s">
        <v>601</v>
      </c>
      <c r="C243" s="133" t="s">
        <v>692</v>
      </c>
      <c r="D243" s="133" t="s">
        <v>692</v>
      </c>
      <c r="E243" s="122" t="s">
        <v>707</v>
      </c>
      <c r="F243" s="125" t="s">
        <v>708</v>
      </c>
      <c r="G243" s="140" t="s">
        <v>125</v>
      </c>
      <c r="H243" s="138" t="s">
        <v>125</v>
      </c>
      <c r="I243" s="133" t="s">
        <v>124</v>
      </c>
      <c r="J243" s="154" t="s">
        <v>125</v>
      </c>
      <c r="K243" s="58"/>
      <c r="L243" s="223"/>
      <c r="M243" s="259" t="s">
        <v>126</v>
      </c>
      <c r="N243" s="85">
        <v>0</v>
      </c>
      <c r="O243" s="225"/>
    </row>
    <row r="244" spans="1:15" s="4" customFormat="1" ht="51" x14ac:dyDescent="0.25">
      <c r="A244" s="82">
        <v>238</v>
      </c>
      <c r="B244" s="133" t="s">
        <v>601</v>
      </c>
      <c r="C244" s="133" t="s">
        <v>664</v>
      </c>
      <c r="D244" s="133" t="s">
        <v>295</v>
      </c>
      <c r="E244" s="122">
        <v>75</v>
      </c>
      <c r="F244" s="125" t="s">
        <v>710</v>
      </c>
      <c r="G244" s="140" t="s">
        <v>125</v>
      </c>
      <c r="H244" s="138" t="s">
        <v>125</v>
      </c>
      <c r="I244" s="133" t="s">
        <v>124</v>
      </c>
      <c r="J244" s="222" t="s">
        <v>125</v>
      </c>
      <c r="K244" s="5" t="s">
        <v>126</v>
      </c>
      <c r="L244" s="223"/>
      <c r="M244" s="259" t="s">
        <v>129</v>
      </c>
      <c r="N244" s="85">
        <v>0</v>
      </c>
      <c r="O244" s="225" t="s">
        <v>4998</v>
      </c>
    </row>
    <row r="245" spans="1:15" s="4" customFormat="1" ht="51" x14ac:dyDescent="0.25">
      <c r="A245" s="82">
        <v>239</v>
      </c>
      <c r="B245" s="133" t="s">
        <v>601</v>
      </c>
      <c r="C245" s="133" t="s">
        <v>664</v>
      </c>
      <c r="D245" s="133" t="s">
        <v>712</v>
      </c>
      <c r="E245" s="122">
        <v>76</v>
      </c>
      <c r="F245" s="125" t="s">
        <v>713</v>
      </c>
      <c r="G245" s="1422">
        <v>46</v>
      </c>
      <c r="H245" s="152">
        <v>0.1</v>
      </c>
      <c r="I245" s="133" t="s">
        <v>177</v>
      </c>
      <c r="J245" s="222" t="s">
        <v>125</v>
      </c>
      <c r="K245" s="5" t="s">
        <v>126</v>
      </c>
      <c r="L245" s="223"/>
      <c r="M245" s="259" t="s">
        <v>129</v>
      </c>
      <c r="N245" s="226">
        <v>0.1</v>
      </c>
      <c r="O245" s="268"/>
    </row>
    <row r="246" spans="1:15" s="4" customFormat="1" ht="51" x14ac:dyDescent="0.25">
      <c r="A246" s="82">
        <v>240</v>
      </c>
      <c r="B246" s="133" t="s">
        <v>601</v>
      </c>
      <c r="C246" s="133" t="s">
        <v>664</v>
      </c>
      <c r="D246" s="133" t="s">
        <v>712</v>
      </c>
      <c r="E246" s="122" t="s">
        <v>714</v>
      </c>
      <c r="F246" s="125" t="s">
        <v>715</v>
      </c>
      <c r="G246" s="1422"/>
      <c r="H246" s="138" t="s">
        <v>125</v>
      </c>
      <c r="I246" s="133" t="s">
        <v>177</v>
      </c>
      <c r="J246" s="222" t="s">
        <v>125</v>
      </c>
      <c r="K246" s="5" t="s">
        <v>126</v>
      </c>
      <c r="L246" s="223"/>
      <c r="M246" s="259" t="s">
        <v>129</v>
      </c>
      <c r="N246" s="85">
        <v>0</v>
      </c>
      <c r="O246" s="225"/>
    </row>
    <row r="247" spans="1:15" s="4" customFormat="1" ht="51" x14ac:dyDescent="0.25">
      <c r="A247" s="82">
        <v>241</v>
      </c>
      <c r="B247" s="133" t="s">
        <v>601</v>
      </c>
      <c r="C247" s="133" t="s">
        <v>664</v>
      </c>
      <c r="D247" s="133" t="s">
        <v>712</v>
      </c>
      <c r="E247" s="122" t="s">
        <v>716</v>
      </c>
      <c r="F247" s="125" t="s">
        <v>717</v>
      </c>
      <c r="G247" s="1422"/>
      <c r="H247" s="138" t="s">
        <v>125</v>
      </c>
      <c r="I247" s="133" t="s">
        <v>177</v>
      </c>
      <c r="J247" s="222" t="s">
        <v>125</v>
      </c>
      <c r="K247" s="5" t="s">
        <v>126</v>
      </c>
      <c r="L247" s="223"/>
      <c r="M247" s="259" t="s">
        <v>126</v>
      </c>
      <c r="N247" s="85">
        <v>0</v>
      </c>
      <c r="O247" s="225"/>
    </row>
    <row r="248" spans="1:15" s="4" customFormat="1" ht="51" x14ac:dyDescent="0.25">
      <c r="A248" s="82">
        <v>242</v>
      </c>
      <c r="B248" s="133" t="s">
        <v>601</v>
      </c>
      <c r="C248" s="133" t="s">
        <v>664</v>
      </c>
      <c r="D248" s="133" t="s">
        <v>712</v>
      </c>
      <c r="E248" s="122" t="s">
        <v>718</v>
      </c>
      <c r="F248" s="125" t="s">
        <v>719</v>
      </c>
      <c r="G248" s="1422"/>
      <c r="H248" s="138" t="s">
        <v>125</v>
      </c>
      <c r="I248" s="133" t="s">
        <v>177</v>
      </c>
      <c r="J248" s="222" t="s">
        <v>125</v>
      </c>
      <c r="K248" s="5" t="s">
        <v>126</v>
      </c>
      <c r="L248" s="223"/>
      <c r="M248" s="259" t="s">
        <v>129</v>
      </c>
      <c r="N248" s="85">
        <v>0</v>
      </c>
      <c r="O248" s="225"/>
    </row>
    <row r="249" spans="1:15" s="4" customFormat="1" ht="51" x14ac:dyDescent="0.25">
      <c r="A249" s="82">
        <v>243</v>
      </c>
      <c r="B249" s="133" t="s">
        <v>601</v>
      </c>
      <c r="C249" s="133" t="s">
        <v>664</v>
      </c>
      <c r="D249" s="133" t="s">
        <v>712</v>
      </c>
      <c r="E249" s="122" t="s">
        <v>720</v>
      </c>
      <c r="F249" s="125" t="s">
        <v>721</v>
      </c>
      <c r="G249" s="1405"/>
      <c r="H249" s="138" t="s">
        <v>125</v>
      </c>
      <c r="I249" s="133" t="s">
        <v>177</v>
      </c>
      <c r="J249" s="222" t="s">
        <v>125</v>
      </c>
      <c r="K249" s="5" t="s">
        <v>126</v>
      </c>
      <c r="L249" s="223"/>
      <c r="M249" s="259" t="s">
        <v>126</v>
      </c>
      <c r="N249" s="85">
        <v>0</v>
      </c>
      <c r="O249" s="225"/>
    </row>
    <row r="250" spans="1:15" s="4" customFormat="1" ht="51" x14ac:dyDescent="0.25">
      <c r="A250" s="82">
        <v>244</v>
      </c>
      <c r="B250" s="133" t="s">
        <v>601</v>
      </c>
      <c r="C250" s="133" t="s">
        <v>664</v>
      </c>
      <c r="D250" s="133" t="s">
        <v>712</v>
      </c>
      <c r="E250" s="122">
        <v>77</v>
      </c>
      <c r="F250" s="125" t="s">
        <v>722</v>
      </c>
      <c r="G250" s="1422">
        <v>47</v>
      </c>
      <c r="H250" s="152">
        <v>0.25</v>
      </c>
      <c r="I250" s="133" t="s">
        <v>177</v>
      </c>
      <c r="J250" s="141">
        <v>63</v>
      </c>
      <c r="K250" s="5" t="s">
        <v>126</v>
      </c>
      <c r="L250" s="222" t="s">
        <v>126</v>
      </c>
      <c r="M250" s="259" t="s">
        <v>126</v>
      </c>
      <c r="N250" s="226">
        <v>0</v>
      </c>
      <c r="O250" s="225" t="s">
        <v>4999</v>
      </c>
    </row>
    <row r="251" spans="1:15" s="4" customFormat="1" ht="51" x14ac:dyDescent="0.25">
      <c r="A251" s="82">
        <v>245</v>
      </c>
      <c r="B251" s="133" t="s">
        <v>601</v>
      </c>
      <c r="C251" s="133" t="s">
        <v>664</v>
      </c>
      <c r="D251" s="133" t="s">
        <v>712</v>
      </c>
      <c r="E251" s="122" t="s">
        <v>723</v>
      </c>
      <c r="F251" s="125" t="s">
        <v>724</v>
      </c>
      <c r="G251" s="1422"/>
      <c r="H251" s="138" t="s">
        <v>125</v>
      </c>
      <c r="I251" s="133" t="s">
        <v>177</v>
      </c>
      <c r="J251" s="222" t="s">
        <v>609</v>
      </c>
      <c r="K251" s="5" t="s">
        <v>126</v>
      </c>
      <c r="L251" s="222" t="s">
        <v>126</v>
      </c>
      <c r="M251" s="259" t="s">
        <v>126</v>
      </c>
      <c r="N251" s="85">
        <v>0</v>
      </c>
      <c r="O251" s="225"/>
    </row>
    <row r="252" spans="1:15" s="4" customFormat="1" ht="51" x14ac:dyDescent="0.25">
      <c r="A252" s="82">
        <v>246</v>
      </c>
      <c r="B252" s="133" t="s">
        <v>601</v>
      </c>
      <c r="C252" s="133" t="s">
        <v>664</v>
      </c>
      <c r="D252" s="133" t="s">
        <v>712</v>
      </c>
      <c r="E252" s="122" t="s">
        <v>725</v>
      </c>
      <c r="F252" s="125" t="s">
        <v>726</v>
      </c>
      <c r="G252" s="1422"/>
      <c r="H252" s="138" t="s">
        <v>125</v>
      </c>
      <c r="I252" s="133" t="s">
        <v>177</v>
      </c>
      <c r="J252" s="222" t="s">
        <v>727</v>
      </c>
      <c r="K252" s="5" t="s">
        <v>126</v>
      </c>
      <c r="L252" s="222" t="s">
        <v>126</v>
      </c>
      <c r="M252" s="259" t="s">
        <v>126</v>
      </c>
      <c r="N252" s="85">
        <v>0</v>
      </c>
      <c r="O252" s="225"/>
    </row>
    <row r="253" spans="1:15" s="4" customFormat="1" ht="51" x14ac:dyDescent="0.25">
      <c r="A253" s="82">
        <v>247</v>
      </c>
      <c r="B253" s="133" t="s">
        <v>601</v>
      </c>
      <c r="C253" s="133" t="s">
        <v>664</v>
      </c>
      <c r="D253" s="133" t="s">
        <v>712</v>
      </c>
      <c r="E253" s="122" t="s">
        <v>728</v>
      </c>
      <c r="F253" s="125" t="s">
        <v>729</v>
      </c>
      <c r="G253" s="1422"/>
      <c r="H253" s="138" t="s">
        <v>125</v>
      </c>
      <c r="I253" s="133" t="s">
        <v>177</v>
      </c>
      <c r="J253" s="222" t="s">
        <v>730</v>
      </c>
      <c r="K253" s="5" t="s">
        <v>126</v>
      </c>
      <c r="L253" s="222" t="s">
        <v>126</v>
      </c>
      <c r="M253" s="259" t="s">
        <v>126</v>
      </c>
      <c r="N253" s="85">
        <v>0</v>
      </c>
      <c r="O253" s="225"/>
    </row>
    <row r="254" spans="1:15" s="4" customFormat="1" ht="51" x14ac:dyDescent="0.25">
      <c r="A254" s="82">
        <v>248</v>
      </c>
      <c r="B254" s="133" t="s">
        <v>601</v>
      </c>
      <c r="C254" s="133" t="s">
        <v>664</v>
      </c>
      <c r="D254" s="133" t="s">
        <v>712</v>
      </c>
      <c r="E254" s="122" t="s">
        <v>731</v>
      </c>
      <c r="F254" s="125" t="s">
        <v>732</v>
      </c>
      <c r="G254" s="1405"/>
      <c r="H254" s="138" t="s">
        <v>125</v>
      </c>
      <c r="I254" s="133" t="s">
        <v>177</v>
      </c>
      <c r="J254" s="222" t="s">
        <v>733</v>
      </c>
      <c r="K254" s="5" t="s">
        <v>126</v>
      </c>
      <c r="L254" s="222" t="s">
        <v>126</v>
      </c>
      <c r="M254" s="259" t="s">
        <v>126</v>
      </c>
      <c r="N254" s="85">
        <v>0</v>
      </c>
      <c r="O254" s="225"/>
    </row>
    <row r="255" spans="1:15" s="4" customFormat="1" ht="51" x14ac:dyDescent="0.25">
      <c r="A255" s="82">
        <v>249</v>
      </c>
      <c r="B255" s="133" t="s">
        <v>601</v>
      </c>
      <c r="C255" s="133" t="s">
        <v>664</v>
      </c>
      <c r="D255" s="133" t="s">
        <v>712</v>
      </c>
      <c r="E255" s="122">
        <v>78</v>
      </c>
      <c r="F255" s="125" t="s">
        <v>734</v>
      </c>
      <c r="G255" s="140">
        <v>48</v>
      </c>
      <c r="H255" s="152">
        <v>0.1</v>
      </c>
      <c r="I255" s="133" t="s">
        <v>177</v>
      </c>
      <c r="J255" s="141">
        <v>64</v>
      </c>
      <c r="K255" s="5" t="s">
        <v>126</v>
      </c>
      <c r="L255" s="222" t="s">
        <v>126</v>
      </c>
      <c r="M255" s="259" t="s">
        <v>129</v>
      </c>
      <c r="N255" s="226">
        <v>0.1</v>
      </c>
      <c r="O255" s="225" t="s">
        <v>5000</v>
      </c>
    </row>
    <row r="256" spans="1:15" s="4" customFormat="1" ht="63.75" customHeight="1" x14ac:dyDescent="0.25">
      <c r="A256" s="82">
        <v>250</v>
      </c>
      <c r="B256" s="133" t="s">
        <v>735</v>
      </c>
      <c r="C256" s="133" t="s">
        <v>736</v>
      </c>
      <c r="D256" s="133" t="s">
        <v>736</v>
      </c>
      <c r="E256" s="122">
        <v>79</v>
      </c>
      <c r="F256" s="125" t="s">
        <v>737</v>
      </c>
      <c r="G256" s="140">
        <v>49</v>
      </c>
      <c r="H256" s="139">
        <v>0.1</v>
      </c>
      <c r="I256" s="133" t="s">
        <v>124</v>
      </c>
      <c r="J256" s="141">
        <v>65</v>
      </c>
      <c r="K256" s="5" t="s">
        <v>129</v>
      </c>
      <c r="L256" s="222" t="s">
        <v>129</v>
      </c>
      <c r="M256" s="259" t="s">
        <v>129</v>
      </c>
      <c r="N256" s="226">
        <v>0.1</v>
      </c>
      <c r="O256" s="225" t="s">
        <v>5001</v>
      </c>
    </row>
    <row r="257" spans="1:15" s="4" customFormat="1" ht="63.75" customHeight="1" x14ac:dyDescent="0.25">
      <c r="A257" s="82">
        <v>251</v>
      </c>
      <c r="B257" s="133" t="s">
        <v>735</v>
      </c>
      <c r="C257" s="133" t="s">
        <v>736</v>
      </c>
      <c r="D257" s="133" t="s">
        <v>736</v>
      </c>
      <c r="E257" s="122" t="s">
        <v>738</v>
      </c>
      <c r="F257" s="125" t="s">
        <v>739</v>
      </c>
      <c r="G257" s="140">
        <v>50</v>
      </c>
      <c r="H257" s="139">
        <v>0.1</v>
      </c>
      <c r="I257" s="133" t="s">
        <v>124</v>
      </c>
      <c r="J257" s="141" t="s">
        <v>646</v>
      </c>
      <c r="K257" s="5" t="s">
        <v>129</v>
      </c>
      <c r="L257" s="222" t="s">
        <v>129</v>
      </c>
      <c r="M257" s="259" t="s">
        <v>129</v>
      </c>
      <c r="N257" s="226">
        <v>0.1</v>
      </c>
      <c r="O257" s="225" t="s">
        <v>5001</v>
      </c>
    </row>
    <row r="258" spans="1:15" s="4" customFormat="1" ht="63.75" customHeight="1" x14ac:dyDescent="0.25">
      <c r="A258" s="82">
        <v>252</v>
      </c>
      <c r="B258" s="133" t="s">
        <v>735</v>
      </c>
      <c r="C258" s="133" t="s">
        <v>736</v>
      </c>
      <c r="D258" s="133" t="s">
        <v>736</v>
      </c>
      <c r="E258" s="122">
        <v>80</v>
      </c>
      <c r="F258" s="125" t="s">
        <v>741</v>
      </c>
      <c r="G258" s="140">
        <v>51</v>
      </c>
      <c r="H258" s="139">
        <v>0.2</v>
      </c>
      <c r="I258" s="133" t="s">
        <v>742</v>
      </c>
      <c r="J258" s="141">
        <v>66</v>
      </c>
      <c r="K258" s="94">
        <v>0.1</v>
      </c>
      <c r="L258" s="294">
        <v>0.1</v>
      </c>
      <c r="M258" s="295">
        <v>0.1</v>
      </c>
      <c r="N258" s="256">
        <v>0.2</v>
      </c>
      <c r="O258" s="225" t="s">
        <v>5002</v>
      </c>
    </row>
    <row r="259" spans="1:15" s="4" customFormat="1" ht="63.75" customHeight="1" x14ac:dyDescent="0.25">
      <c r="A259" s="82">
        <v>253</v>
      </c>
      <c r="B259" s="133" t="s">
        <v>735</v>
      </c>
      <c r="C259" s="133" t="s">
        <v>736</v>
      </c>
      <c r="D259" s="133" t="s">
        <v>736</v>
      </c>
      <c r="E259" s="122">
        <v>81</v>
      </c>
      <c r="F259" s="125" t="s">
        <v>745</v>
      </c>
      <c r="G259" s="140" t="s">
        <v>125</v>
      </c>
      <c r="H259" s="138" t="s">
        <v>125</v>
      </c>
      <c r="I259" s="133" t="s">
        <v>321</v>
      </c>
      <c r="J259" s="141">
        <v>67</v>
      </c>
      <c r="K259" s="45">
        <v>32839</v>
      </c>
      <c r="L259" s="272">
        <v>36380</v>
      </c>
      <c r="M259" s="269">
        <v>36380</v>
      </c>
      <c r="N259" s="85">
        <v>0</v>
      </c>
      <c r="O259" s="715">
        <v>-2612</v>
      </c>
    </row>
    <row r="260" spans="1:15" s="4" customFormat="1" ht="63.75" customHeight="1" x14ac:dyDescent="0.25">
      <c r="A260" s="82">
        <v>254</v>
      </c>
      <c r="B260" s="133" t="s">
        <v>735</v>
      </c>
      <c r="C260" s="133" t="s">
        <v>736</v>
      </c>
      <c r="D260" s="133" t="s">
        <v>736</v>
      </c>
      <c r="E260" s="122">
        <v>82</v>
      </c>
      <c r="F260" s="125" t="s">
        <v>747</v>
      </c>
      <c r="G260" s="140" t="s">
        <v>125</v>
      </c>
      <c r="H260" s="138" t="s">
        <v>125</v>
      </c>
      <c r="I260" s="133" t="s">
        <v>321</v>
      </c>
      <c r="J260" s="141">
        <v>68</v>
      </c>
      <c r="K260" s="45">
        <v>38992</v>
      </c>
      <c r="L260" s="272">
        <v>38992</v>
      </c>
      <c r="M260" s="269">
        <v>38992</v>
      </c>
      <c r="N260" s="85">
        <v>0</v>
      </c>
      <c r="O260" s="268"/>
    </row>
    <row r="261" spans="1:15" s="4" customFormat="1" ht="63.75" customHeight="1" x14ac:dyDescent="0.25">
      <c r="A261" s="82">
        <v>255</v>
      </c>
      <c r="B261" s="133" t="s">
        <v>735</v>
      </c>
      <c r="C261" s="133" t="s">
        <v>748</v>
      </c>
      <c r="D261" s="133" t="s">
        <v>748</v>
      </c>
      <c r="E261" s="122">
        <v>83</v>
      </c>
      <c r="F261" s="125" t="s">
        <v>749</v>
      </c>
      <c r="G261" s="140" t="s">
        <v>125</v>
      </c>
      <c r="H261" s="138" t="s">
        <v>125</v>
      </c>
      <c r="I261" s="133" t="s">
        <v>135</v>
      </c>
      <c r="J261" s="141">
        <v>69</v>
      </c>
      <c r="K261" s="59" t="s">
        <v>135</v>
      </c>
      <c r="L261" s="296" t="s">
        <v>135</v>
      </c>
      <c r="M261" s="297" t="s">
        <v>135</v>
      </c>
      <c r="N261" s="85">
        <v>0</v>
      </c>
      <c r="O261" s="225"/>
    </row>
    <row r="262" spans="1:15" s="4" customFormat="1" ht="63.75" customHeight="1" x14ac:dyDescent="0.25">
      <c r="A262" s="82">
        <v>256</v>
      </c>
      <c r="B262" s="133" t="s">
        <v>735</v>
      </c>
      <c r="C262" s="133" t="s">
        <v>748</v>
      </c>
      <c r="D262" s="133" t="s">
        <v>748</v>
      </c>
      <c r="E262" s="122" t="s">
        <v>750</v>
      </c>
      <c r="F262" s="125" t="s">
        <v>751</v>
      </c>
      <c r="G262" s="1422">
        <v>52</v>
      </c>
      <c r="H262" s="1539">
        <v>0.3</v>
      </c>
      <c r="I262" s="133" t="s">
        <v>124</v>
      </c>
      <c r="J262" s="222" t="s">
        <v>752</v>
      </c>
      <c r="K262" s="5" t="s">
        <v>129</v>
      </c>
      <c r="L262" s="222" t="s">
        <v>129</v>
      </c>
      <c r="M262" s="259" t="s">
        <v>126</v>
      </c>
      <c r="N262" s="1535">
        <v>0</v>
      </c>
      <c r="O262" s="268" t="s">
        <v>5003</v>
      </c>
    </row>
    <row r="263" spans="1:15" s="4" customFormat="1" ht="63.75" customHeight="1" x14ac:dyDescent="0.25">
      <c r="A263" s="82">
        <v>257</v>
      </c>
      <c r="B263" s="133" t="s">
        <v>735</v>
      </c>
      <c r="C263" s="133" t="s">
        <v>748</v>
      </c>
      <c r="D263" s="133" t="s">
        <v>748</v>
      </c>
      <c r="E263" s="122" t="s">
        <v>754</v>
      </c>
      <c r="F263" s="125" t="s">
        <v>755</v>
      </c>
      <c r="G263" s="1405"/>
      <c r="H263" s="1405"/>
      <c r="I263" s="133" t="s">
        <v>124</v>
      </c>
      <c r="J263" s="222" t="s">
        <v>676</v>
      </c>
      <c r="K263" s="5" t="s">
        <v>126</v>
      </c>
      <c r="L263" s="222" t="s">
        <v>126</v>
      </c>
      <c r="M263" s="259" t="s">
        <v>126</v>
      </c>
      <c r="N263" s="1536"/>
      <c r="O263" s="268"/>
    </row>
    <row r="264" spans="1:15" s="4" customFormat="1" ht="63.75" customHeight="1" x14ac:dyDescent="0.25">
      <c r="A264" s="82">
        <v>258</v>
      </c>
      <c r="B264" s="133" t="s">
        <v>735</v>
      </c>
      <c r="C264" s="133" t="s">
        <v>756</v>
      </c>
      <c r="D264" s="133" t="s">
        <v>756</v>
      </c>
      <c r="E264" s="122">
        <v>84</v>
      </c>
      <c r="F264" s="125" t="s">
        <v>757</v>
      </c>
      <c r="G264" s="1422">
        <v>53</v>
      </c>
      <c r="H264" s="1539">
        <v>0.3</v>
      </c>
      <c r="I264" s="133" t="s">
        <v>124</v>
      </c>
      <c r="J264" s="141">
        <v>70</v>
      </c>
      <c r="K264" s="5" t="s">
        <v>129</v>
      </c>
      <c r="L264" s="222" t="s">
        <v>129</v>
      </c>
      <c r="M264" s="259" t="s">
        <v>129</v>
      </c>
      <c r="N264" s="1535">
        <v>0.3</v>
      </c>
      <c r="O264" s="298" t="s">
        <v>5004</v>
      </c>
    </row>
    <row r="265" spans="1:15" s="4" customFormat="1" ht="63.75" customHeight="1" x14ac:dyDescent="0.25">
      <c r="A265" s="82">
        <v>259</v>
      </c>
      <c r="B265" s="133" t="s">
        <v>735</v>
      </c>
      <c r="C265" s="133" t="s">
        <v>756</v>
      </c>
      <c r="D265" s="133" t="s">
        <v>756</v>
      </c>
      <c r="E265" s="122">
        <v>85</v>
      </c>
      <c r="F265" s="125" t="s">
        <v>758</v>
      </c>
      <c r="G265" s="1405"/>
      <c r="H265" s="1405"/>
      <c r="I265" s="133" t="s">
        <v>124</v>
      </c>
      <c r="J265" s="141">
        <v>71</v>
      </c>
      <c r="K265" s="5" t="s">
        <v>126</v>
      </c>
      <c r="L265" s="222" t="s">
        <v>129</v>
      </c>
      <c r="M265" s="259" t="s">
        <v>129</v>
      </c>
      <c r="N265" s="1536"/>
      <c r="O265" s="225" t="s">
        <v>5005</v>
      </c>
    </row>
    <row r="273" spans="14:14" x14ac:dyDescent="0.25">
      <c r="N273" s="344"/>
    </row>
  </sheetData>
  <sheetProtection formatCells="0" formatColumns="0" formatRows="0" insertColumns="0" insertHyperlinks="0"/>
  <mergeCells count="36">
    <mergeCell ref="N11:N12"/>
    <mergeCell ref="H7:H8"/>
    <mergeCell ref="N7:N8"/>
    <mergeCell ref="H262:H263"/>
    <mergeCell ref="N262:N263"/>
    <mergeCell ref="A1:O1"/>
    <mergeCell ref="A2:E2"/>
    <mergeCell ref="F2:K2"/>
    <mergeCell ref="L2:O2"/>
    <mergeCell ref="A3:E3"/>
    <mergeCell ref="F3:K3"/>
    <mergeCell ref="L3:O3"/>
    <mergeCell ref="A4:E4"/>
    <mergeCell ref="F4:K4"/>
    <mergeCell ref="L4:O4"/>
    <mergeCell ref="A5:E5"/>
    <mergeCell ref="F5:K5"/>
    <mergeCell ref="L5:O5"/>
    <mergeCell ref="G7:G8"/>
    <mergeCell ref="G9:G12"/>
    <mergeCell ref="G17:G19"/>
    <mergeCell ref="G39:G42"/>
    <mergeCell ref="G43:G56"/>
    <mergeCell ref="G102:G113"/>
    <mergeCell ref="G134:G139"/>
    <mergeCell ref="G156:G160"/>
    <mergeCell ref="G170:G176"/>
    <mergeCell ref="G180:G183"/>
    <mergeCell ref="N264:N265"/>
    <mergeCell ref="G197:G211"/>
    <mergeCell ref="G225:G228"/>
    <mergeCell ref="G245:G249"/>
    <mergeCell ref="G250:G254"/>
    <mergeCell ref="G262:G263"/>
    <mergeCell ref="G264:G265"/>
    <mergeCell ref="H264:H265"/>
  </mergeCells>
  <dataValidations count="9">
    <dataValidation allowBlank="1" showInputMessage="1" showErrorMessage="1" sqref="M229:M230 K258:K260 K62 K83 K85 K78:K81 K131:K133 K229:K230 K141:L141 M133" xr:uid="{BA5BAFAC-28F2-4934-BD3A-DAFA31311E60}"/>
    <dataValidation type="list" allowBlank="1" showInputMessage="1" showErrorMessage="1" sqref="N258" xr:uid="{8E34BF62-C508-494A-B520-12004BDDB642}">
      <formula1>"0%,20%"</formula1>
    </dataValidation>
    <dataValidation type="list" allowBlank="1" showInputMessage="1" showErrorMessage="1" sqref="N131" xr:uid="{0C4FAE59-75E5-4F8F-AB98-5D2155EC027A}">
      <formula1>"0%,30%"</formula1>
    </dataValidation>
    <dataValidation type="list" allowBlank="1" showInputMessage="1" showErrorMessage="1" sqref="N100" xr:uid="{A436A32D-C17D-49F9-89FB-7C6324FF8015}">
      <formula1>"0%,20%,39%,50%"</formula1>
    </dataValidation>
    <dataValidation type="whole" allowBlank="1" showInputMessage="1" showErrorMessage="1" sqref="I130 L142 K134 K145 K122:K128 K130:M130 L114:M114 K43 K114:K119 K20 K67:K68 K74:K75" xr:uid="{B3902966-64E4-488B-940D-EBAA846A1F39}">
      <formula1>0</formula1>
      <formula2>10000000</formula2>
    </dataValidation>
    <dataValidation type="list" allowBlank="1" showInputMessage="1" showErrorMessage="1" sqref="L94 L45:L55 K114:M114 K115:K119 M94:M97 K122:K128 K223 K198:K211 K147:K149 K45:K56 K169:K176 K152:K155 K157:K160 K178:K183 K196 K218:K221 K232:K234 K96:K101 K142:K143 K244:K255 K163:K166 K103:K112 K135:K138 K140 M143" xr:uid="{248A12A0-516B-499A-8C91-2844019159C7}">
      <formula1>"SI,NO,NO APLICA"</formula1>
    </dataValidation>
    <dataValidation type="list" allowBlank="1" showInputMessage="1" showErrorMessage="1" sqref="I129 M7:M9 K69:M69 K256:M257 K144:M144 L65:M65 K161:M161 L166 K57:M57 K129:M129 M23:M24 K262:M265 M18:M19 K21:M21 K186:M194 K39:L41 M231 L36:L37 M45:M55 K167:M167 L163:M163 L181:L183 K65:K66 K150:M150 L223:M224 K63 K18:K19 K59 K71 K73 K11:K16 K7:K9 K236:K242 K213:K217 K184:L184 K231 K177 K23:K33 K35:K37 K94:K95 K224:K228 K87:M92 L95:L97 L152:L155 L169 L178:L179 M236:M244 L214:L216 M11:M16" xr:uid="{A16E5DCC-B3A4-4859-AC91-737693A53280}">
      <formula1>"SI,NO"</formula1>
    </dataValidation>
    <dataValidation type="list" allowBlank="1" showInputMessage="1" showErrorMessage="1" sqref="L121:L128 M134 M100:M101 L101 L117:L119 L98:M98 L103:M113 L135:M139" xr:uid="{2F6466B5-7CD4-42D0-93CC-6F43ED8CAB3F}">
      <formula1>"SI,NO,NO APLICA,VACIO"</formula1>
    </dataValidation>
    <dataValidation type="list" allowBlank="1" showInputMessage="1" showErrorMessage="1" sqref="L63:M63 L250:L255 L232:M234 L236:L238 M140 M35:M37 M59 M213:M221 M73 L147:M149 M66 L99:M99 M39:M41 M169:M184 M198:M211 L157:M160 M25:M33 M152:M156 M71 M245:M255 M225:M228 M164:M166" xr:uid="{2A88DC43-C297-439A-A365-3E3D78397678}">
      <formula1>"SI,NO,VACIO"</formula1>
    </dataValidation>
  </dataValidations>
  <hyperlinks>
    <hyperlink ref="O35" r:id="rId1" xr:uid="{E7FB101A-48ED-433A-9414-588196B57027}"/>
    <hyperlink ref="O66" r:id="rId2" xr:uid="{3DCE10D1-0E2C-49C6-B9D7-F300E7F75723}"/>
  </hyperlinks>
  <pageMargins left="0.70866141732283472" right="0.70866141732283472" top="0.74803149606299213" bottom="0.74803149606299213" header="0.31496062992125984" footer="0.31496062992125984"/>
  <pageSetup scale="35" orientation="landscape" horizontalDpi="4294967293" verticalDpi="4294967293" r:id="rId3"/>
  <drawing r:id="rId4"/>
  <legacyDrawing r:id="rId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dimension ref="A1:V92"/>
  <sheetViews>
    <sheetView showGridLines="0" topLeftCell="G1" zoomScale="64" zoomScaleNormal="64" workbookViewId="0">
      <selection activeCell="J42" sqref="J42"/>
    </sheetView>
  </sheetViews>
  <sheetFormatPr baseColWidth="10" defaultColWidth="11.42578125" defaultRowHeight="15" x14ac:dyDescent="0.25"/>
  <cols>
    <col min="1" max="1" width="8.140625" style="198" customWidth="1"/>
    <col min="2" max="2" width="15.85546875" style="198" bestFit="1" customWidth="1"/>
    <col min="3" max="3" width="7.42578125" style="198" bestFit="1" customWidth="1"/>
    <col min="4" max="4" width="15.28515625" style="198" customWidth="1"/>
    <col min="5" max="5" width="11.42578125" style="198" bestFit="1"/>
    <col min="6" max="6" width="35.42578125" style="198" customWidth="1"/>
    <col min="7" max="7" width="13.42578125" style="198" customWidth="1"/>
    <col min="8" max="8" width="13.140625" style="198" bestFit="1" customWidth="1"/>
    <col min="9" max="9" width="18.42578125" style="198" customWidth="1"/>
    <col min="10" max="10" width="19.140625" style="198" customWidth="1"/>
    <col min="11" max="11" width="31.140625" style="198" customWidth="1"/>
    <col min="12" max="12" width="27.5703125" style="198" bestFit="1" customWidth="1"/>
    <col min="13" max="14" width="11.42578125" style="198"/>
    <col min="15" max="15" width="13.5703125" style="198" bestFit="1" customWidth="1"/>
    <col min="16" max="16" width="11.42578125" style="24"/>
    <col min="17" max="17" width="44.42578125" style="24" customWidth="1"/>
    <col min="18" max="16384" width="11.42578125" style="24"/>
  </cols>
  <sheetData>
    <row r="1" spans="1:22" s="23" customFormat="1" ht="68.25" customHeight="1" thickBot="1" x14ac:dyDescent="0.3">
      <c r="A1" s="155" t="s">
        <v>759</v>
      </c>
      <c r="B1" s="156" t="s">
        <v>760</v>
      </c>
      <c r="C1" s="156" t="s">
        <v>761</v>
      </c>
      <c r="D1" s="156" t="s">
        <v>762</v>
      </c>
      <c r="E1" s="156" t="s">
        <v>763</v>
      </c>
      <c r="F1" s="156" t="s">
        <v>764</v>
      </c>
      <c r="G1" s="156" t="s">
        <v>765</v>
      </c>
      <c r="H1" s="156" t="s">
        <v>766</v>
      </c>
      <c r="I1" s="156" t="s">
        <v>767</v>
      </c>
      <c r="J1" s="156" t="s">
        <v>768</v>
      </c>
      <c r="K1" s="157" t="s">
        <v>769</v>
      </c>
      <c r="L1" s="157" t="s">
        <v>770</v>
      </c>
      <c r="M1" s="157" t="s">
        <v>771</v>
      </c>
      <c r="N1" s="157" t="s">
        <v>772</v>
      </c>
      <c r="O1" s="158" t="s">
        <v>773</v>
      </c>
      <c r="Q1" s="299"/>
      <c r="R1" s="300">
        <v>2018</v>
      </c>
      <c r="S1" s="300">
        <v>2019</v>
      </c>
      <c r="T1" s="300">
        <v>2020</v>
      </c>
      <c r="U1" s="300">
        <v>2021</v>
      </c>
      <c r="V1" s="300">
        <v>2022</v>
      </c>
    </row>
    <row r="2" spans="1:22" ht="36" customHeight="1" x14ac:dyDescent="0.25">
      <c r="A2" s="1425">
        <v>1</v>
      </c>
      <c r="B2" s="1428" t="s">
        <v>774</v>
      </c>
      <c r="C2" s="1460">
        <v>0.3</v>
      </c>
      <c r="D2" s="1463">
        <f>+(G2*J2)+(G7*J7)+(G12*J12)</f>
        <v>0.82</v>
      </c>
      <c r="E2" s="1446" t="s">
        <v>775</v>
      </c>
      <c r="F2" s="1443" t="s">
        <v>121</v>
      </c>
      <c r="G2" s="1503">
        <v>0.3</v>
      </c>
      <c r="H2" s="1506">
        <f>+M6</f>
        <v>1</v>
      </c>
      <c r="I2" s="1499">
        <f>+O6</f>
        <v>0.4</v>
      </c>
      <c r="J2" s="1499">
        <f>+I2/H2</f>
        <v>0.4</v>
      </c>
      <c r="K2" s="25" t="s">
        <v>776</v>
      </c>
      <c r="L2" s="25" t="s">
        <v>777</v>
      </c>
      <c r="M2" s="159">
        <v>0.4</v>
      </c>
      <c r="N2" s="160">
        <f>+M2*G2*C2</f>
        <v>3.5999999999999997E-2</v>
      </c>
      <c r="O2" s="161">
        <f>+'1049 SRNORTE Ver'!N7</f>
        <v>0</v>
      </c>
      <c r="Q2" s="301" t="s">
        <v>778</v>
      </c>
      <c r="R2" s="119" t="s">
        <v>1130</v>
      </c>
      <c r="S2" s="119" t="s">
        <v>1389</v>
      </c>
      <c r="T2" s="119" t="s">
        <v>1130</v>
      </c>
      <c r="U2" s="119" t="s">
        <v>1462</v>
      </c>
      <c r="V2" s="302" t="s">
        <v>782</v>
      </c>
    </row>
    <row r="3" spans="1:22" ht="35.25" customHeight="1" x14ac:dyDescent="0.25">
      <c r="A3" s="1426"/>
      <c r="B3" s="1429"/>
      <c r="C3" s="1461"/>
      <c r="D3" s="1458"/>
      <c r="E3" s="1447"/>
      <c r="F3" s="1444"/>
      <c r="G3" s="1504"/>
      <c r="H3" s="1507"/>
      <c r="I3" s="1500"/>
      <c r="J3" s="1500"/>
      <c r="K3" s="26" t="s">
        <v>784</v>
      </c>
      <c r="L3" s="26" t="s">
        <v>785</v>
      </c>
      <c r="M3" s="20">
        <v>0.4</v>
      </c>
      <c r="N3" s="162">
        <f>+M3*G2*C2</f>
        <v>3.5999999999999997E-2</v>
      </c>
      <c r="O3" s="163">
        <f>+'1049 SRNORTE Ver'!N11</f>
        <v>0.2</v>
      </c>
      <c r="Q3" s="301" t="s">
        <v>786</v>
      </c>
      <c r="R3" s="119" t="s">
        <v>5006</v>
      </c>
      <c r="S3" s="119" t="s">
        <v>4852</v>
      </c>
      <c r="T3" s="119" t="s">
        <v>5007</v>
      </c>
      <c r="U3" s="119" t="s">
        <v>5007</v>
      </c>
      <c r="V3" s="302" t="s">
        <v>4852</v>
      </c>
    </row>
    <row r="4" spans="1:22" ht="24" x14ac:dyDescent="0.25">
      <c r="A4" s="1426"/>
      <c r="B4" s="1429"/>
      <c r="C4" s="1461"/>
      <c r="D4" s="1458"/>
      <c r="E4" s="1447"/>
      <c r="F4" s="1444"/>
      <c r="G4" s="1504"/>
      <c r="H4" s="1507"/>
      <c r="I4" s="1500"/>
      <c r="J4" s="1500"/>
      <c r="K4" s="26" t="s">
        <v>789</v>
      </c>
      <c r="L4" s="26" t="s">
        <v>790</v>
      </c>
      <c r="M4" s="20">
        <v>0.05</v>
      </c>
      <c r="N4" s="162">
        <f>+M4*G2*C2</f>
        <v>4.4999999999999997E-3</v>
      </c>
      <c r="O4" s="163">
        <f>+'1049 SRNORTE Ver'!N17</f>
        <v>0.05</v>
      </c>
      <c r="Q4" s="301" t="s">
        <v>791</v>
      </c>
      <c r="R4" s="119" t="s">
        <v>1596</v>
      </c>
      <c r="S4" s="119" t="s">
        <v>1328</v>
      </c>
      <c r="T4" s="119" t="s">
        <v>5008</v>
      </c>
      <c r="U4" s="119" t="s">
        <v>2216</v>
      </c>
      <c r="V4" s="302" t="s">
        <v>3156</v>
      </c>
    </row>
    <row r="5" spans="1:22" ht="24.75" thickBot="1" x14ac:dyDescent="0.3">
      <c r="A5" s="1426"/>
      <c r="B5" s="1429"/>
      <c r="C5" s="1461"/>
      <c r="D5" s="1458"/>
      <c r="E5" s="1447"/>
      <c r="F5" s="1444"/>
      <c r="G5" s="1504"/>
      <c r="H5" s="1507"/>
      <c r="I5" s="1500"/>
      <c r="J5" s="1500"/>
      <c r="K5" s="101" t="s">
        <v>797</v>
      </c>
      <c r="L5" s="101" t="s">
        <v>798</v>
      </c>
      <c r="M5" s="164">
        <v>0.15</v>
      </c>
      <c r="N5" s="165">
        <f>+M5*G2*C2</f>
        <v>1.35E-2</v>
      </c>
      <c r="O5" s="166">
        <f>+'1049 SRNORTE Ver'!N20</f>
        <v>0.15</v>
      </c>
      <c r="Q5" s="301" t="s">
        <v>799</v>
      </c>
      <c r="R5" s="118">
        <v>0.29000000000000004</v>
      </c>
      <c r="S5" s="118">
        <v>0.64428571428571435</v>
      </c>
      <c r="T5" s="118">
        <v>0.57285714285714284</v>
      </c>
      <c r="U5" s="118">
        <v>0.733620492063492</v>
      </c>
      <c r="V5" s="301">
        <f>+D91</f>
        <v>0.83123106349206355</v>
      </c>
    </row>
    <row r="6" spans="1:22" ht="30" customHeight="1" thickBot="1" x14ac:dyDescent="0.3">
      <c r="A6" s="1426"/>
      <c r="B6" s="1429"/>
      <c r="C6" s="1461"/>
      <c r="D6" s="1458"/>
      <c r="E6" s="1448"/>
      <c r="F6" s="1445"/>
      <c r="G6" s="1505"/>
      <c r="H6" s="1508"/>
      <c r="I6" s="1501"/>
      <c r="J6" s="1502"/>
      <c r="K6" s="97" t="s">
        <v>800</v>
      </c>
      <c r="L6" s="98">
        <f>+O6/M6</f>
        <v>0.4</v>
      </c>
      <c r="M6" s="99">
        <f>SUM(M2:M5)</f>
        <v>1</v>
      </c>
      <c r="N6" s="100">
        <f>SUM(N2:N5)</f>
        <v>0.09</v>
      </c>
      <c r="O6" s="73">
        <f>+O2+O3+O4+O5</f>
        <v>0.4</v>
      </c>
    </row>
    <row r="7" spans="1:22" ht="15" customHeight="1" x14ac:dyDescent="0.25">
      <c r="A7" s="1426"/>
      <c r="B7" s="1429"/>
      <c r="C7" s="1461"/>
      <c r="D7" s="1458"/>
      <c r="E7" s="1440" t="s">
        <v>801</v>
      </c>
      <c r="F7" s="1443" t="s">
        <v>802</v>
      </c>
      <c r="G7" s="1503">
        <v>0.35</v>
      </c>
      <c r="H7" s="1506">
        <f>+M11</f>
        <v>1</v>
      </c>
      <c r="I7" s="1499">
        <f>+O11</f>
        <v>1</v>
      </c>
      <c r="J7" s="1499">
        <f>+I7/H7</f>
        <v>1</v>
      </c>
      <c r="K7" s="25" t="s">
        <v>803</v>
      </c>
      <c r="L7" s="25" t="s">
        <v>804</v>
      </c>
      <c r="M7" s="159">
        <v>0.1</v>
      </c>
      <c r="N7" s="160">
        <f>+M7*G7*C2</f>
        <v>1.0499999999999999E-2</v>
      </c>
      <c r="O7" s="161">
        <f>+'1049 SRNORTE Ver'!N21</f>
        <v>0.1</v>
      </c>
    </row>
    <row r="8" spans="1:22" x14ac:dyDescent="0.25">
      <c r="A8" s="1426"/>
      <c r="B8" s="1429"/>
      <c r="C8" s="1461"/>
      <c r="D8" s="1458"/>
      <c r="E8" s="1441"/>
      <c r="F8" s="1444"/>
      <c r="G8" s="1504"/>
      <c r="H8" s="1507"/>
      <c r="I8" s="1500"/>
      <c r="J8" s="1500"/>
      <c r="K8" s="26" t="s">
        <v>805</v>
      </c>
      <c r="L8" s="26" t="s">
        <v>806</v>
      </c>
      <c r="M8" s="20">
        <v>0.2</v>
      </c>
      <c r="N8" s="162">
        <f>+M8*G$7*C$2</f>
        <v>2.0999999999999998E-2</v>
      </c>
      <c r="O8" s="163">
        <f>+'1049 SRNORTE Ver'!N36</f>
        <v>0.2</v>
      </c>
    </row>
    <row r="9" spans="1:22" x14ac:dyDescent="0.25">
      <c r="A9" s="1426"/>
      <c r="B9" s="1429"/>
      <c r="C9" s="1461"/>
      <c r="D9" s="1458"/>
      <c r="E9" s="1441"/>
      <c r="F9" s="1444"/>
      <c r="G9" s="1504"/>
      <c r="H9" s="1507"/>
      <c r="I9" s="1500"/>
      <c r="J9" s="1500"/>
      <c r="K9" s="26" t="s">
        <v>807</v>
      </c>
      <c r="L9" s="26" t="s">
        <v>808</v>
      </c>
      <c r="M9" s="20">
        <v>0.4</v>
      </c>
      <c r="N9" s="162">
        <f>+M9*G$7*C$2</f>
        <v>4.1999999999999996E-2</v>
      </c>
      <c r="O9" s="163">
        <f>+'1049 SRNORTE Ver'!N38</f>
        <v>0.4</v>
      </c>
    </row>
    <row r="10" spans="1:22" ht="15.75" thickBot="1" x14ac:dyDescent="0.3">
      <c r="A10" s="1426"/>
      <c r="B10" s="1429"/>
      <c r="C10" s="1461"/>
      <c r="D10" s="1458"/>
      <c r="E10" s="1441"/>
      <c r="F10" s="1444"/>
      <c r="G10" s="1504"/>
      <c r="H10" s="1507"/>
      <c r="I10" s="1500"/>
      <c r="J10" s="1500"/>
      <c r="K10" s="101" t="s">
        <v>809</v>
      </c>
      <c r="L10" s="101" t="s">
        <v>810</v>
      </c>
      <c r="M10" s="164">
        <v>0.3</v>
      </c>
      <c r="N10" s="165">
        <f>+M10*G$7*C$2</f>
        <v>3.15E-2</v>
      </c>
      <c r="O10" s="166">
        <f>+'1049 SRNORTE Ver'!N43</f>
        <v>0.3</v>
      </c>
    </row>
    <row r="11" spans="1:22" ht="30" customHeight="1" thickBot="1" x14ac:dyDescent="0.3">
      <c r="A11" s="1426"/>
      <c r="B11" s="1429"/>
      <c r="C11" s="1461"/>
      <c r="D11" s="1458"/>
      <c r="E11" s="1442"/>
      <c r="F11" s="1445"/>
      <c r="G11" s="1505"/>
      <c r="H11" s="1508"/>
      <c r="I11" s="1501"/>
      <c r="J11" s="1502"/>
      <c r="K11" s="97" t="s">
        <v>800</v>
      </c>
      <c r="L11" s="98">
        <f>+O11/M11</f>
        <v>1</v>
      </c>
      <c r="M11" s="99">
        <f>SUM(M7:M10)</f>
        <v>1</v>
      </c>
      <c r="N11" s="100">
        <f>SUM(N7:N10)</f>
        <v>0.105</v>
      </c>
      <c r="O11" s="73">
        <f>+O7+O8+O9+O10</f>
        <v>1</v>
      </c>
    </row>
    <row r="12" spans="1:22" ht="15" customHeight="1" x14ac:dyDescent="0.25">
      <c r="A12" s="1426"/>
      <c r="B12" s="1429"/>
      <c r="C12" s="1461"/>
      <c r="D12" s="1458"/>
      <c r="E12" s="1446" t="s">
        <v>811</v>
      </c>
      <c r="F12" s="1443" t="s">
        <v>812</v>
      </c>
      <c r="G12" s="1503">
        <v>0.35</v>
      </c>
      <c r="H12" s="1506">
        <f>+M16</f>
        <v>1</v>
      </c>
      <c r="I12" s="1499">
        <f>+O16</f>
        <v>1</v>
      </c>
      <c r="J12" s="1499">
        <f>+I12/H12</f>
        <v>1</v>
      </c>
      <c r="K12" s="25" t="s">
        <v>813</v>
      </c>
      <c r="L12" s="25" t="s">
        <v>804</v>
      </c>
      <c r="M12" s="159">
        <v>0.1</v>
      </c>
      <c r="N12" s="160">
        <f>+M12*G$12*C$2</f>
        <v>1.0499999999999999E-2</v>
      </c>
      <c r="O12" s="161">
        <f>+'1049 SRNORTE Ver'!N57</f>
        <v>0.1</v>
      </c>
    </row>
    <row r="13" spans="1:22" ht="24" x14ac:dyDescent="0.25">
      <c r="A13" s="1426"/>
      <c r="B13" s="1429"/>
      <c r="C13" s="1461"/>
      <c r="D13" s="1458"/>
      <c r="E13" s="1447"/>
      <c r="F13" s="1444"/>
      <c r="G13" s="1504"/>
      <c r="H13" s="1507"/>
      <c r="I13" s="1500"/>
      <c r="J13" s="1500"/>
      <c r="K13" s="26" t="s">
        <v>814</v>
      </c>
      <c r="L13" s="26" t="s">
        <v>815</v>
      </c>
      <c r="M13" s="20">
        <v>0.1</v>
      </c>
      <c r="N13" s="162">
        <f>+M13*G$12*C$2</f>
        <v>1.0499999999999999E-2</v>
      </c>
      <c r="O13" s="163">
        <f>+'1049 SRNORTE Ver'!N59</f>
        <v>0.1</v>
      </c>
    </row>
    <row r="14" spans="1:22" x14ac:dyDescent="0.25">
      <c r="A14" s="1426"/>
      <c r="B14" s="1429"/>
      <c r="C14" s="1461"/>
      <c r="D14" s="1458"/>
      <c r="E14" s="1447"/>
      <c r="F14" s="1444"/>
      <c r="G14" s="1504"/>
      <c r="H14" s="1507"/>
      <c r="I14" s="1500"/>
      <c r="J14" s="1500"/>
      <c r="K14" s="26" t="s">
        <v>816</v>
      </c>
      <c r="L14" s="26" t="s">
        <v>817</v>
      </c>
      <c r="M14" s="20">
        <v>0.5</v>
      </c>
      <c r="N14" s="162">
        <f>+M14*G$12*C$2</f>
        <v>5.2499999999999998E-2</v>
      </c>
      <c r="O14" s="163">
        <f>+'1049 SRNORTE Ver'!N61</f>
        <v>0.5</v>
      </c>
    </row>
    <row r="15" spans="1:22" ht="15.75" thickBot="1" x14ac:dyDescent="0.3">
      <c r="A15" s="1426"/>
      <c r="B15" s="1429"/>
      <c r="C15" s="1461"/>
      <c r="D15" s="1458"/>
      <c r="E15" s="1447"/>
      <c r="F15" s="1444"/>
      <c r="G15" s="1504"/>
      <c r="H15" s="1507"/>
      <c r="I15" s="1500"/>
      <c r="J15" s="1500"/>
      <c r="K15" s="101" t="s">
        <v>818</v>
      </c>
      <c r="L15" s="101" t="s">
        <v>819</v>
      </c>
      <c r="M15" s="164">
        <v>0.3</v>
      </c>
      <c r="N15" s="165">
        <f>+M15*G$12*C$2</f>
        <v>3.15E-2</v>
      </c>
      <c r="O15" s="166">
        <f>+'1049 SRNORTE Ver'!N63</f>
        <v>0.3</v>
      </c>
    </row>
    <row r="16" spans="1:22" ht="30" customHeight="1" thickBot="1" x14ac:dyDescent="0.3">
      <c r="A16" s="1427"/>
      <c r="B16" s="1430"/>
      <c r="C16" s="1462"/>
      <c r="D16" s="1464"/>
      <c r="E16" s="1448"/>
      <c r="F16" s="1445"/>
      <c r="G16" s="1505"/>
      <c r="H16" s="1508"/>
      <c r="I16" s="1501"/>
      <c r="J16" s="1502"/>
      <c r="K16" s="97" t="s">
        <v>800</v>
      </c>
      <c r="L16" s="98">
        <f>+O16/M16</f>
        <v>1</v>
      </c>
      <c r="M16" s="99">
        <f>SUM(M12:M15)</f>
        <v>1</v>
      </c>
      <c r="N16" s="100">
        <f>SUM(N12:N15)</f>
        <v>0.105</v>
      </c>
      <c r="O16" s="73">
        <f>+O12+O13+O14+O15</f>
        <v>1</v>
      </c>
    </row>
    <row r="17" spans="1:15" ht="15" customHeight="1" x14ac:dyDescent="0.25">
      <c r="A17" s="1449">
        <v>2</v>
      </c>
      <c r="B17" s="1451" t="s">
        <v>820</v>
      </c>
      <c r="C17" s="1454">
        <v>0.55000000000000004</v>
      </c>
      <c r="D17" s="1457">
        <f>+(G17*J17)+(G21*J21)+(G27*J27)+(G31*J31)+(G38*J38)+(G46*J46)+(G54*J54)</f>
        <v>0.90107142857142863</v>
      </c>
      <c r="E17" s="1440" t="s">
        <v>821</v>
      </c>
      <c r="F17" s="1443" t="s">
        <v>294</v>
      </c>
      <c r="G17" s="1503">
        <v>0.15</v>
      </c>
      <c r="H17" s="1506">
        <f>+M20</f>
        <v>1</v>
      </c>
      <c r="I17" s="1509">
        <f>+O20</f>
        <v>0.79761904761904756</v>
      </c>
      <c r="J17" s="1512">
        <f>+I17/H17</f>
        <v>0.79761904761904756</v>
      </c>
      <c r="K17" s="25" t="s">
        <v>822</v>
      </c>
      <c r="L17" s="25" t="s">
        <v>804</v>
      </c>
      <c r="M17" s="167">
        <v>0.1</v>
      </c>
      <c r="N17" s="168">
        <f>+M17*G17*C17</f>
        <v>8.2500000000000004E-3</v>
      </c>
      <c r="O17" s="169">
        <f>+'1049 SRNORTE Ver'!N65</f>
        <v>0.1</v>
      </c>
    </row>
    <row r="18" spans="1:15" x14ac:dyDescent="0.25">
      <c r="A18" s="1441"/>
      <c r="B18" s="1452"/>
      <c r="C18" s="1455"/>
      <c r="D18" s="1458"/>
      <c r="E18" s="1441"/>
      <c r="F18" s="1444"/>
      <c r="G18" s="1504"/>
      <c r="H18" s="1507"/>
      <c r="I18" s="1510"/>
      <c r="J18" s="1513"/>
      <c r="K18" s="26" t="s">
        <v>823</v>
      </c>
      <c r="L18" s="26" t="s">
        <v>824</v>
      </c>
      <c r="M18" s="22">
        <v>0.05</v>
      </c>
      <c r="N18" s="21">
        <f>+M18*G$17*C$17</f>
        <v>4.1250000000000002E-3</v>
      </c>
      <c r="O18" s="170">
        <f>+'1049 SRNORTE Ver'!N66</f>
        <v>0.05</v>
      </c>
    </row>
    <row r="19" spans="1:15" ht="15.75" thickBot="1" x14ac:dyDescent="0.3">
      <c r="A19" s="1441"/>
      <c r="B19" s="1452"/>
      <c r="C19" s="1455"/>
      <c r="D19" s="1458"/>
      <c r="E19" s="1441"/>
      <c r="F19" s="1444"/>
      <c r="G19" s="1504"/>
      <c r="H19" s="1507"/>
      <c r="I19" s="1510"/>
      <c r="J19" s="1513"/>
      <c r="K19" s="101" t="s">
        <v>825</v>
      </c>
      <c r="L19" s="101" t="s">
        <v>826</v>
      </c>
      <c r="M19" s="171">
        <v>0.85</v>
      </c>
      <c r="N19" s="172">
        <f>+M19*G$17*C$17</f>
        <v>7.0125000000000007E-2</v>
      </c>
      <c r="O19" s="173">
        <f>+'1049 SRNORTE Ver'!N68</f>
        <v>0.64761904761904754</v>
      </c>
    </row>
    <row r="20" spans="1:15" ht="26.25" customHeight="1" thickBot="1" x14ac:dyDescent="0.3">
      <c r="A20" s="1441"/>
      <c r="B20" s="1452"/>
      <c r="C20" s="1455"/>
      <c r="D20" s="1458"/>
      <c r="E20" s="1442"/>
      <c r="F20" s="1445"/>
      <c r="G20" s="1505"/>
      <c r="H20" s="1508"/>
      <c r="I20" s="1511"/>
      <c r="J20" s="1514"/>
      <c r="K20" s="97" t="s">
        <v>800</v>
      </c>
      <c r="L20" s="98">
        <f>+O20/M20</f>
        <v>0.79761904761904756</v>
      </c>
      <c r="M20" s="99">
        <f>SUM(M17:M19)</f>
        <v>1</v>
      </c>
      <c r="N20" s="100">
        <f>SUM(N17:N19)</f>
        <v>8.2500000000000004E-2</v>
      </c>
      <c r="O20" s="174">
        <f>+O17+O18+O19</f>
        <v>0.79761904761904756</v>
      </c>
    </row>
    <row r="21" spans="1:15" ht="15" customHeight="1" x14ac:dyDescent="0.25">
      <c r="A21" s="1441"/>
      <c r="B21" s="1452"/>
      <c r="C21" s="1455"/>
      <c r="D21" s="1458"/>
      <c r="E21" s="1440" t="s">
        <v>827</v>
      </c>
      <c r="F21" s="1443" t="s">
        <v>828</v>
      </c>
      <c r="G21" s="1503">
        <v>0.15</v>
      </c>
      <c r="H21" s="1506">
        <f>+M26</f>
        <v>1</v>
      </c>
      <c r="I21" s="1499">
        <f>+O26</f>
        <v>1</v>
      </c>
      <c r="J21" s="1499">
        <f>+I21/H21</f>
        <v>1</v>
      </c>
      <c r="K21" s="28" t="s">
        <v>829</v>
      </c>
      <c r="L21" s="28" t="s">
        <v>830</v>
      </c>
      <c r="M21" s="175">
        <v>0.1</v>
      </c>
      <c r="N21" s="176">
        <f>+M21*G$21*C$17</f>
        <v>8.2500000000000004E-3</v>
      </c>
      <c r="O21" s="177">
        <f>+'1049 SRNORTE Ver'!N69</f>
        <v>0.1</v>
      </c>
    </row>
    <row r="22" spans="1:15" x14ac:dyDescent="0.25">
      <c r="A22" s="1441"/>
      <c r="B22" s="1452"/>
      <c r="C22" s="1455"/>
      <c r="D22" s="1458"/>
      <c r="E22" s="1441"/>
      <c r="F22" s="1444"/>
      <c r="G22" s="1504"/>
      <c r="H22" s="1507"/>
      <c r="I22" s="1500"/>
      <c r="J22" s="1500"/>
      <c r="K22" s="26" t="s">
        <v>831</v>
      </c>
      <c r="L22" s="26" t="s">
        <v>832</v>
      </c>
      <c r="M22" s="22">
        <v>0.05</v>
      </c>
      <c r="N22" s="21">
        <f>+M22*G$21*C$17</f>
        <v>4.1250000000000002E-3</v>
      </c>
      <c r="O22" s="170">
        <f>+'1049 SRNORTE Ver'!N71</f>
        <v>0.05</v>
      </c>
    </row>
    <row r="23" spans="1:15" x14ac:dyDescent="0.25">
      <c r="A23" s="1441"/>
      <c r="B23" s="1452"/>
      <c r="C23" s="1455"/>
      <c r="D23" s="1458"/>
      <c r="E23" s="1441"/>
      <c r="F23" s="1444"/>
      <c r="G23" s="1504"/>
      <c r="H23" s="1507"/>
      <c r="I23" s="1500"/>
      <c r="J23" s="1500"/>
      <c r="K23" s="26" t="s">
        <v>833</v>
      </c>
      <c r="L23" s="26" t="s">
        <v>824</v>
      </c>
      <c r="M23" s="22">
        <v>0.05</v>
      </c>
      <c r="N23" s="21">
        <f>+M23*G$21*C$17</f>
        <v>4.1250000000000002E-3</v>
      </c>
      <c r="O23" s="170">
        <f>+'1049 SRNORTE Ver'!N73</f>
        <v>0.05</v>
      </c>
    </row>
    <row r="24" spans="1:15" x14ac:dyDescent="0.25">
      <c r="A24" s="1441"/>
      <c r="B24" s="1452"/>
      <c r="C24" s="1455"/>
      <c r="D24" s="1458"/>
      <c r="E24" s="1441"/>
      <c r="F24" s="1444"/>
      <c r="G24" s="1504"/>
      <c r="H24" s="1507"/>
      <c r="I24" s="1500"/>
      <c r="J24" s="1500"/>
      <c r="K24" s="26" t="s">
        <v>834</v>
      </c>
      <c r="L24" s="26" t="s">
        <v>835</v>
      </c>
      <c r="M24" s="22">
        <v>0.5</v>
      </c>
      <c r="N24" s="21">
        <f>+M24*G$21*C$17</f>
        <v>4.1250000000000002E-2</v>
      </c>
      <c r="O24" s="170">
        <f>+'1049 SRNORTE Ver'!N100</f>
        <v>0.5</v>
      </c>
    </row>
    <row r="25" spans="1:15" ht="24.75" thickBot="1" x14ac:dyDescent="0.3">
      <c r="A25" s="1441"/>
      <c r="B25" s="1452"/>
      <c r="C25" s="1455"/>
      <c r="D25" s="1458"/>
      <c r="E25" s="1441"/>
      <c r="F25" s="1444"/>
      <c r="G25" s="1504"/>
      <c r="H25" s="1507"/>
      <c r="I25" s="1500"/>
      <c r="J25" s="1500"/>
      <c r="K25" s="101" t="s">
        <v>836</v>
      </c>
      <c r="L25" s="101" t="s">
        <v>837</v>
      </c>
      <c r="M25" s="171">
        <v>0.3</v>
      </c>
      <c r="N25" s="172">
        <f>+M25*G$21*C$17</f>
        <v>2.4750000000000001E-2</v>
      </c>
      <c r="O25" s="178">
        <v>0.3</v>
      </c>
    </row>
    <row r="26" spans="1:15" ht="26.25" customHeight="1" thickBot="1" x14ac:dyDescent="0.3">
      <c r="A26" s="1441"/>
      <c r="B26" s="1452"/>
      <c r="C26" s="1455"/>
      <c r="D26" s="1458"/>
      <c r="E26" s="1442"/>
      <c r="F26" s="1445"/>
      <c r="G26" s="1505"/>
      <c r="H26" s="1508"/>
      <c r="I26" s="1501"/>
      <c r="J26" s="1502"/>
      <c r="K26" s="97" t="s">
        <v>800</v>
      </c>
      <c r="L26" s="98">
        <f>+O26/M26</f>
        <v>1</v>
      </c>
      <c r="M26" s="99">
        <f>SUM(M21:M25)</f>
        <v>1</v>
      </c>
      <c r="N26" s="100">
        <f>SUM(N21:N25)</f>
        <v>8.2500000000000004E-2</v>
      </c>
      <c r="O26" s="174">
        <f>+O21+O22+O23+O24+O25</f>
        <v>1</v>
      </c>
    </row>
    <row r="27" spans="1:15" ht="24" x14ac:dyDescent="0.25">
      <c r="A27" s="1441"/>
      <c r="B27" s="1452"/>
      <c r="C27" s="1455"/>
      <c r="D27" s="1458"/>
      <c r="E27" s="1440" t="s">
        <v>838</v>
      </c>
      <c r="F27" s="1443" t="s">
        <v>839</v>
      </c>
      <c r="G27" s="1503">
        <v>0.2</v>
      </c>
      <c r="H27" s="1506">
        <f>+M30</f>
        <v>1</v>
      </c>
      <c r="I27" s="1499">
        <f>+O30</f>
        <v>0.85714285714285698</v>
      </c>
      <c r="J27" s="1499">
        <f>+I27/H27</f>
        <v>0.85714285714285698</v>
      </c>
      <c r="K27" s="28" t="s">
        <v>840</v>
      </c>
      <c r="L27" s="28" t="s">
        <v>841</v>
      </c>
      <c r="M27" s="179">
        <v>0.1</v>
      </c>
      <c r="N27" s="180">
        <f>+M27*G$27*C$17</f>
        <v>1.1000000000000003E-2</v>
      </c>
      <c r="O27" s="177">
        <f>+'1049 SRNORTE Ver'!N129</f>
        <v>0.1</v>
      </c>
    </row>
    <row r="28" spans="1:15" x14ac:dyDescent="0.25">
      <c r="A28" s="1441"/>
      <c r="B28" s="1452"/>
      <c r="C28" s="1455"/>
      <c r="D28" s="1458"/>
      <c r="E28" s="1441"/>
      <c r="F28" s="1444"/>
      <c r="G28" s="1504"/>
      <c r="H28" s="1507"/>
      <c r="I28" s="1500"/>
      <c r="J28" s="1500"/>
      <c r="K28" s="26" t="s">
        <v>842</v>
      </c>
      <c r="L28" s="26" t="s">
        <v>843</v>
      </c>
      <c r="M28" s="20">
        <v>0.6</v>
      </c>
      <c r="N28" s="162">
        <f>+M28*G$27*C$17</f>
        <v>6.6000000000000003E-2</v>
      </c>
      <c r="O28" s="170">
        <f>+'1049 SRNORTE Ver'!N130</f>
        <v>0.45714285714285707</v>
      </c>
    </row>
    <row r="29" spans="1:15" ht="15.75" thickBot="1" x14ac:dyDescent="0.3">
      <c r="A29" s="1441"/>
      <c r="B29" s="1452"/>
      <c r="C29" s="1455"/>
      <c r="D29" s="1458"/>
      <c r="E29" s="1441"/>
      <c r="F29" s="1444"/>
      <c r="G29" s="1504"/>
      <c r="H29" s="1507"/>
      <c r="I29" s="1500"/>
      <c r="J29" s="1500"/>
      <c r="K29" s="101" t="s">
        <v>844</v>
      </c>
      <c r="L29" s="101" t="s">
        <v>979</v>
      </c>
      <c r="M29" s="164">
        <v>0.3</v>
      </c>
      <c r="N29" s="165">
        <f>+M29*G$27*C$17</f>
        <v>3.3000000000000002E-2</v>
      </c>
      <c r="O29" s="173">
        <f>+'1049 SRNORTE Ver'!N131</f>
        <v>0.3</v>
      </c>
    </row>
    <row r="30" spans="1:15" ht="26.25" customHeight="1" thickBot="1" x14ac:dyDescent="0.3">
      <c r="A30" s="1441"/>
      <c r="B30" s="1452"/>
      <c r="C30" s="1455"/>
      <c r="D30" s="1458"/>
      <c r="E30" s="1442"/>
      <c r="F30" s="1445"/>
      <c r="G30" s="1505"/>
      <c r="H30" s="1508"/>
      <c r="I30" s="1501"/>
      <c r="J30" s="1502"/>
      <c r="K30" s="97" t="s">
        <v>800</v>
      </c>
      <c r="L30" s="98">
        <f>+O30/M30</f>
        <v>0.85714285714285698</v>
      </c>
      <c r="M30" s="99">
        <f>SUM(M27:M29)</f>
        <v>1</v>
      </c>
      <c r="N30" s="100">
        <f>SUM(N27:N29)</f>
        <v>0.11000000000000001</v>
      </c>
      <c r="O30" s="174">
        <f>+O27+O28+O29</f>
        <v>0.85714285714285698</v>
      </c>
    </row>
    <row r="31" spans="1:15" ht="15" customHeight="1" x14ac:dyDescent="0.25">
      <c r="A31" s="1441"/>
      <c r="B31" s="1452"/>
      <c r="C31" s="1455"/>
      <c r="D31" s="1458"/>
      <c r="E31" s="1440" t="s">
        <v>846</v>
      </c>
      <c r="F31" s="1443" t="s">
        <v>847</v>
      </c>
      <c r="G31" s="1503">
        <v>0.1</v>
      </c>
      <c r="H31" s="1506">
        <f>SUM(M31:M33)</f>
        <v>0.45</v>
      </c>
      <c r="I31" s="1499">
        <f>SUM(O31+O32+O33)</f>
        <v>0.45</v>
      </c>
      <c r="J31" s="1499">
        <f>+I31/H31</f>
        <v>1</v>
      </c>
      <c r="K31" s="28" t="s">
        <v>848</v>
      </c>
      <c r="L31" s="28" t="s">
        <v>804</v>
      </c>
      <c r="M31" s="179">
        <v>0.1</v>
      </c>
      <c r="N31" s="180">
        <f>+(M31/H31)*G$31*C$17</f>
        <v>1.2222222222222226E-2</v>
      </c>
      <c r="O31" s="177">
        <f>+'1049 SRNORTE Ver'!N150</f>
        <v>0.1</v>
      </c>
    </row>
    <row r="32" spans="1:15" ht="24" x14ac:dyDescent="0.25">
      <c r="A32" s="1441"/>
      <c r="B32" s="1452"/>
      <c r="C32" s="1455"/>
      <c r="D32" s="1458"/>
      <c r="E32" s="1441"/>
      <c r="F32" s="1444"/>
      <c r="G32" s="1504"/>
      <c r="H32" s="1507"/>
      <c r="I32" s="1500"/>
      <c r="J32" s="1500"/>
      <c r="K32" s="26" t="s">
        <v>849</v>
      </c>
      <c r="L32" s="26" t="s">
        <v>850</v>
      </c>
      <c r="M32" s="20">
        <v>0.1</v>
      </c>
      <c r="N32" s="162">
        <f>+(M32/H31)*G$31*C$17</f>
        <v>1.2222222222222226E-2</v>
      </c>
      <c r="O32" s="170">
        <f>+'1049 SRNORTE Ver'!N152</f>
        <v>0.1</v>
      </c>
    </row>
    <row r="33" spans="1:15" x14ac:dyDescent="0.25">
      <c r="A33" s="1441"/>
      <c r="B33" s="1452"/>
      <c r="C33" s="1455"/>
      <c r="D33" s="1458"/>
      <c r="E33" s="1441"/>
      <c r="F33" s="1444"/>
      <c r="G33" s="1504"/>
      <c r="H33" s="1507"/>
      <c r="I33" s="1500"/>
      <c r="J33" s="1500"/>
      <c r="K33" s="26" t="s">
        <v>851</v>
      </c>
      <c r="L33" s="26" t="s">
        <v>852</v>
      </c>
      <c r="M33" s="20">
        <v>0.25</v>
      </c>
      <c r="N33" s="162">
        <f>+(M33/H31)*G$31*C$17</f>
        <v>3.0555555555555561E-2</v>
      </c>
      <c r="O33" s="170">
        <f>+'1049 SRNORTE Ver'!N153</f>
        <v>0.25</v>
      </c>
    </row>
    <row r="34" spans="1:15" x14ac:dyDescent="0.25">
      <c r="A34" s="1441"/>
      <c r="B34" s="1452"/>
      <c r="C34" s="1455"/>
      <c r="D34" s="1458"/>
      <c r="E34" s="1441"/>
      <c r="F34" s="1444"/>
      <c r="G34" s="1504"/>
      <c r="H34" s="1507"/>
      <c r="I34" s="1500"/>
      <c r="J34" s="1500"/>
      <c r="K34" s="26" t="s">
        <v>853</v>
      </c>
      <c r="L34" s="26" t="s">
        <v>854</v>
      </c>
      <c r="M34" s="20">
        <v>0.25</v>
      </c>
      <c r="N34" s="162">
        <f>+(M34/H$83)*G$83*C$63</f>
        <v>6.8181818181818179E-3</v>
      </c>
      <c r="O34" s="170">
        <f>+'1049 SRNORTE Ver'!N154</f>
        <v>0.25</v>
      </c>
    </row>
    <row r="35" spans="1:15" x14ac:dyDescent="0.25">
      <c r="A35" s="1441"/>
      <c r="B35" s="1452"/>
      <c r="C35" s="1455"/>
      <c r="D35" s="1458"/>
      <c r="E35" s="1441"/>
      <c r="F35" s="1444"/>
      <c r="G35" s="1504"/>
      <c r="H35" s="1507"/>
      <c r="I35" s="1500"/>
      <c r="J35" s="1500"/>
      <c r="K35" s="26" t="s">
        <v>855</v>
      </c>
      <c r="L35" s="26" t="s">
        <v>856</v>
      </c>
      <c r="M35" s="20">
        <v>0.25</v>
      </c>
      <c r="N35" s="162">
        <f>+(M35/H$83)*G$83*C$63</f>
        <v>6.8181818181818179E-3</v>
      </c>
      <c r="O35" s="170">
        <f>+'1049 SRNORTE Ver'!N155</f>
        <v>0.25</v>
      </c>
    </row>
    <row r="36" spans="1:15" ht="15.75" thickBot="1" x14ac:dyDescent="0.3">
      <c r="A36" s="1441"/>
      <c r="B36" s="1452"/>
      <c r="C36" s="1455"/>
      <c r="D36" s="1458"/>
      <c r="E36" s="1441"/>
      <c r="F36" s="1444"/>
      <c r="G36" s="1504"/>
      <c r="H36" s="1507"/>
      <c r="I36" s="1500"/>
      <c r="J36" s="1500"/>
      <c r="K36" s="101" t="s">
        <v>857</v>
      </c>
      <c r="L36" s="101" t="s">
        <v>858</v>
      </c>
      <c r="M36" s="164">
        <v>0.05</v>
      </c>
      <c r="N36" s="165">
        <f>+(M36/H$83)*G$83*C$63</f>
        <v>1.3636363636363637E-3</v>
      </c>
      <c r="O36" s="170">
        <f>+'1049 SRNORTE Ver'!N156</f>
        <v>0.05</v>
      </c>
    </row>
    <row r="37" spans="1:15" ht="33.75" customHeight="1" thickBot="1" x14ac:dyDescent="0.3">
      <c r="A37" s="1441"/>
      <c r="B37" s="1452"/>
      <c r="C37" s="1455"/>
      <c r="D37" s="1458"/>
      <c r="E37" s="1442"/>
      <c r="F37" s="1445"/>
      <c r="G37" s="1505"/>
      <c r="H37" s="1508"/>
      <c r="I37" s="1501"/>
      <c r="J37" s="1502"/>
      <c r="K37" s="97" t="s">
        <v>800</v>
      </c>
      <c r="L37" s="98">
        <f>+O37/M37</f>
        <v>1</v>
      </c>
      <c r="M37" s="99">
        <f>SUM(M31:M36)</f>
        <v>1</v>
      </c>
      <c r="N37" s="100">
        <f>SUM(N31:N33)</f>
        <v>5.5000000000000014E-2</v>
      </c>
      <c r="O37" s="174">
        <f>+O31+O32+O33+O34+O35+O36</f>
        <v>1</v>
      </c>
    </row>
    <row r="38" spans="1:15" ht="15" customHeight="1" x14ac:dyDescent="0.25">
      <c r="A38" s="1441"/>
      <c r="B38" s="1452"/>
      <c r="C38" s="1455"/>
      <c r="D38" s="1458"/>
      <c r="E38" s="1440" t="s">
        <v>859</v>
      </c>
      <c r="F38" s="1443" t="s">
        <v>860</v>
      </c>
      <c r="G38" s="1503">
        <v>0.2</v>
      </c>
      <c r="H38" s="1506">
        <f>SUM(M38:M41)</f>
        <v>0.54999999999999993</v>
      </c>
      <c r="I38" s="1499">
        <f>SUM(O38+O39+O40+O41)</f>
        <v>0.55000000000000004</v>
      </c>
      <c r="J38" s="1499">
        <f>+I38/H38</f>
        <v>1.0000000000000002</v>
      </c>
      <c r="K38" s="28" t="s">
        <v>861</v>
      </c>
      <c r="L38" s="28" t="s">
        <v>804</v>
      </c>
      <c r="M38" s="179">
        <v>0.1</v>
      </c>
      <c r="N38" s="180">
        <f>+(M38/H38)*G$38*C$17</f>
        <v>2.0000000000000004E-2</v>
      </c>
      <c r="O38" s="177">
        <f>+'1049 SRNORTE Ver'!N161</f>
        <v>0.1</v>
      </c>
    </row>
    <row r="39" spans="1:15" ht="24" x14ac:dyDescent="0.25">
      <c r="A39" s="1441"/>
      <c r="B39" s="1452"/>
      <c r="C39" s="1455"/>
      <c r="D39" s="1458"/>
      <c r="E39" s="1441"/>
      <c r="F39" s="1444"/>
      <c r="G39" s="1504"/>
      <c r="H39" s="1507"/>
      <c r="I39" s="1500"/>
      <c r="J39" s="1500"/>
      <c r="K39" s="26" t="s">
        <v>862</v>
      </c>
      <c r="L39" s="26" t="s">
        <v>863</v>
      </c>
      <c r="M39" s="20">
        <v>0.25</v>
      </c>
      <c r="N39" s="162">
        <f>+(M39/H38)*G$38*C$17</f>
        <v>5.000000000000001E-2</v>
      </c>
      <c r="O39" s="170">
        <f>+'1049 SRNORTE Ver'!N164</f>
        <v>0.1</v>
      </c>
    </row>
    <row r="40" spans="1:15" ht="24" x14ac:dyDescent="0.25">
      <c r="A40" s="1441"/>
      <c r="B40" s="1452"/>
      <c r="C40" s="1455"/>
      <c r="D40" s="1458"/>
      <c r="E40" s="1441"/>
      <c r="F40" s="1444"/>
      <c r="G40" s="1504"/>
      <c r="H40" s="1507"/>
      <c r="I40" s="1500"/>
      <c r="J40" s="1500"/>
      <c r="K40" s="26" t="s">
        <v>864</v>
      </c>
      <c r="L40" s="26" t="s">
        <v>865</v>
      </c>
      <c r="M40" s="20">
        <v>0.1</v>
      </c>
      <c r="N40" s="162">
        <f>+(M40/H38)*G$38*C$17</f>
        <v>2.0000000000000004E-2</v>
      </c>
      <c r="O40" s="170">
        <f>+'1049 SRNORTE Ver'!N165</f>
        <v>0.25</v>
      </c>
    </row>
    <row r="41" spans="1:15" x14ac:dyDescent="0.25">
      <c r="A41" s="1441"/>
      <c r="B41" s="1452"/>
      <c r="C41" s="1455"/>
      <c r="D41" s="1458"/>
      <c r="E41" s="1441"/>
      <c r="F41" s="1444"/>
      <c r="G41" s="1504"/>
      <c r="H41" s="1507"/>
      <c r="I41" s="1500"/>
      <c r="J41" s="1500"/>
      <c r="K41" s="26" t="s">
        <v>866</v>
      </c>
      <c r="L41" s="26" t="s">
        <v>867</v>
      </c>
      <c r="M41" s="20">
        <v>0.1</v>
      </c>
      <c r="N41" s="162">
        <f>+(M41/H38)*G$38*C$17</f>
        <v>2.0000000000000004E-2</v>
      </c>
      <c r="O41" s="170">
        <f>+'1049 SRNORTE Ver'!N166</f>
        <v>0.1</v>
      </c>
    </row>
    <row r="42" spans="1:15" ht="24" x14ac:dyDescent="0.25">
      <c r="A42" s="1441"/>
      <c r="B42" s="1452"/>
      <c r="C42" s="1455"/>
      <c r="D42" s="1458"/>
      <c r="E42" s="1441"/>
      <c r="F42" s="1444"/>
      <c r="G42" s="1504"/>
      <c r="H42" s="1507"/>
      <c r="I42" s="1500"/>
      <c r="J42" s="1500"/>
      <c r="K42" s="26" t="s">
        <v>868</v>
      </c>
      <c r="L42" s="26" t="s">
        <v>869</v>
      </c>
      <c r="M42" s="20">
        <v>0.1</v>
      </c>
      <c r="N42" s="162">
        <f>+(M42/H$82)*G$82*C$63</f>
        <v>8.8888888888888906E-3</v>
      </c>
      <c r="O42" s="170">
        <f>+'1049 SRNORTE Ver'!N245</f>
        <v>0.1</v>
      </c>
    </row>
    <row r="43" spans="1:15" ht="24" x14ac:dyDescent="0.25">
      <c r="A43" s="1441"/>
      <c r="B43" s="1452"/>
      <c r="C43" s="1455"/>
      <c r="D43" s="1458"/>
      <c r="E43" s="1441"/>
      <c r="F43" s="1444"/>
      <c r="G43" s="1504"/>
      <c r="H43" s="1507"/>
      <c r="I43" s="1500"/>
      <c r="J43" s="1500"/>
      <c r="K43" s="26" t="s">
        <v>870</v>
      </c>
      <c r="L43" s="26" t="s">
        <v>871</v>
      </c>
      <c r="M43" s="20">
        <v>0.25</v>
      </c>
      <c r="N43" s="162">
        <f>+(M43/H$82)*G$82*C$63</f>
        <v>2.2222222222222227E-2</v>
      </c>
      <c r="O43" s="170">
        <f>+'1049 SRNORTE Ver'!N250</f>
        <v>0</v>
      </c>
    </row>
    <row r="44" spans="1:15" ht="15.75" thickBot="1" x14ac:dyDescent="0.3">
      <c r="A44" s="1441"/>
      <c r="B44" s="1452"/>
      <c r="C44" s="1455"/>
      <c r="D44" s="1458"/>
      <c r="E44" s="1441"/>
      <c r="F44" s="1444"/>
      <c r="G44" s="1504"/>
      <c r="H44" s="1507"/>
      <c r="I44" s="1500"/>
      <c r="J44" s="1500"/>
      <c r="K44" s="101" t="s">
        <v>872</v>
      </c>
      <c r="L44" s="101" t="s">
        <v>873</v>
      </c>
      <c r="M44" s="164">
        <v>0.1</v>
      </c>
      <c r="N44" s="165">
        <f>+(M44/H$82)*G$82*C$63</f>
        <v>8.8888888888888906E-3</v>
      </c>
      <c r="O44" s="173">
        <f>+'1049 SRNORTE Ver'!N255</f>
        <v>0.1</v>
      </c>
    </row>
    <row r="45" spans="1:15" ht="33.75" customHeight="1" thickBot="1" x14ac:dyDescent="0.3">
      <c r="A45" s="1441"/>
      <c r="B45" s="1452"/>
      <c r="C45" s="1455"/>
      <c r="D45" s="1458"/>
      <c r="E45" s="1442"/>
      <c r="F45" s="1445"/>
      <c r="G45" s="1505"/>
      <c r="H45" s="1508"/>
      <c r="I45" s="1501"/>
      <c r="J45" s="1502"/>
      <c r="K45" s="97" t="s">
        <v>800</v>
      </c>
      <c r="L45" s="98">
        <f>+O45/M45</f>
        <v>0.75000000000000011</v>
      </c>
      <c r="M45" s="99">
        <f>SUM(M38:M44)</f>
        <v>0.99999999999999989</v>
      </c>
      <c r="N45" s="100">
        <f>SUM(N38:N41)</f>
        <v>0.11000000000000001</v>
      </c>
      <c r="O45" s="174">
        <f>+O38+O39+O40+O41+O42+O43+O44</f>
        <v>0.75</v>
      </c>
    </row>
    <row r="46" spans="1:15" ht="15" customHeight="1" x14ac:dyDescent="0.25">
      <c r="A46" s="1441"/>
      <c r="B46" s="1452"/>
      <c r="C46" s="1455"/>
      <c r="D46" s="1458"/>
      <c r="E46" s="1440" t="s">
        <v>874</v>
      </c>
      <c r="F46" s="1443" t="s">
        <v>875</v>
      </c>
      <c r="G46" s="1503">
        <v>0.1</v>
      </c>
      <c r="H46" s="1522">
        <f>SUM(M46:M52)/2</f>
        <v>0.5</v>
      </c>
      <c r="I46" s="1509">
        <f>SUM(O46+O47+O48+O49+O50+O51+O52)/2</f>
        <v>0.3</v>
      </c>
      <c r="J46" s="1509">
        <f>+I46/H46</f>
        <v>0.6</v>
      </c>
      <c r="K46" s="28" t="s">
        <v>876</v>
      </c>
      <c r="L46" s="28" t="s">
        <v>804</v>
      </c>
      <c r="M46" s="179">
        <v>0.1</v>
      </c>
      <c r="N46" s="176">
        <f>+(M46/H46)*G$46*C$17</f>
        <v>1.1000000000000003E-2</v>
      </c>
      <c r="O46" s="177">
        <f>+'1049 SRNORTE Ver'!N167</f>
        <v>0.1</v>
      </c>
    </row>
    <row r="47" spans="1:15" x14ac:dyDescent="0.25">
      <c r="A47" s="1441"/>
      <c r="B47" s="1452"/>
      <c r="C47" s="1455"/>
      <c r="D47" s="1458"/>
      <c r="E47" s="1441"/>
      <c r="F47" s="1444"/>
      <c r="G47" s="1504"/>
      <c r="H47" s="1523"/>
      <c r="I47" s="1510"/>
      <c r="J47" s="1510"/>
      <c r="K47" s="26" t="s">
        <v>877</v>
      </c>
      <c r="L47" s="26" t="s">
        <v>878</v>
      </c>
      <c r="M47" s="20">
        <v>0.2</v>
      </c>
      <c r="N47" s="176">
        <f>+(M47/H46)*G$46*C$17</f>
        <v>2.2000000000000006E-2</v>
      </c>
      <c r="O47" s="170">
        <f>+'1049 SRNORTE Ver'!N169</f>
        <v>0</v>
      </c>
    </row>
    <row r="48" spans="1:15" x14ac:dyDescent="0.25">
      <c r="A48" s="1441"/>
      <c r="B48" s="1452"/>
      <c r="C48" s="1455"/>
      <c r="D48" s="1458"/>
      <c r="E48" s="1441"/>
      <c r="F48" s="1444"/>
      <c r="G48" s="1504"/>
      <c r="H48" s="1523"/>
      <c r="I48" s="1510"/>
      <c r="J48" s="1510"/>
      <c r="K48" s="26" t="s">
        <v>879</v>
      </c>
      <c r="L48" s="26" t="s">
        <v>880</v>
      </c>
      <c r="M48" s="20">
        <v>0.2</v>
      </c>
      <c r="N48" s="176">
        <f>+(M48/H46)*G$46*C$17</f>
        <v>2.2000000000000006E-2</v>
      </c>
      <c r="O48" s="170">
        <f>+'1049 SRNORTE Ver'!N170</f>
        <v>0</v>
      </c>
    </row>
    <row r="49" spans="1:15" ht="24" x14ac:dyDescent="0.25">
      <c r="A49" s="1441"/>
      <c r="B49" s="1452"/>
      <c r="C49" s="1455"/>
      <c r="D49" s="1458"/>
      <c r="E49" s="1441"/>
      <c r="F49" s="1444"/>
      <c r="G49" s="1504"/>
      <c r="H49" s="1523"/>
      <c r="I49" s="1510"/>
      <c r="J49" s="1510"/>
      <c r="K49" s="26" t="s">
        <v>881</v>
      </c>
      <c r="L49" s="26" t="s">
        <v>882</v>
      </c>
      <c r="M49" s="20">
        <v>0.15</v>
      </c>
      <c r="N49" s="176">
        <f>+(M49/H46)*G$46*C$17</f>
        <v>1.6500000000000001E-2</v>
      </c>
      <c r="O49" s="170">
        <f>+'1049 SRNORTE Ver'!N178</f>
        <v>0.15</v>
      </c>
    </row>
    <row r="50" spans="1:15" ht="24" x14ac:dyDescent="0.25">
      <c r="A50" s="1441"/>
      <c r="B50" s="1452"/>
      <c r="C50" s="1455"/>
      <c r="D50" s="1458"/>
      <c r="E50" s="1441"/>
      <c r="F50" s="1444"/>
      <c r="G50" s="1504"/>
      <c r="H50" s="1523"/>
      <c r="I50" s="1510"/>
      <c r="J50" s="1510"/>
      <c r="K50" s="26" t="s">
        <v>883</v>
      </c>
      <c r="L50" s="26" t="s">
        <v>884</v>
      </c>
      <c r="M50" s="20">
        <v>0.15</v>
      </c>
      <c r="N50" s="176">
        <f>+(M50/H46)*G$46*C$17</f>
        <v>1.6500000000000001E-2</v>
      </c>
      <c r="O50" s="170">
        <f>+'1049 SRNORTE Ver'!N179</f>
        <v>0.15</v>
      </c>
    </row>
    <row r="51" spans="1:15" x14ac:dyDescent="0.25">
      <c r="A51" s="1441"/>
      <c r="B51" s="1452"/>
      <c r="C51" s="1455"/>
      <c r="D51" s="1458"/>
      <c r="E51" s="1441"/>
      <c r="F51" s="1444"/>
      <c r="G51" s="1504"/>
      <c r="H51" s="1523"/>
      <c r="I51" s="1510"/>
      <c r="J51" s="1510"/>
      <c r="K51" s="26" t="s">
        <v>885</v>
      </c>
      <c r="L51" s="26" t="s">
        <v>886</v>
      </c>
      <c r="M51" s="20">
        <v>0.1</v>
      </c>
      <c r="N51" s="176">
        <f>+(M51/H46)*G$46*C$17</f>
        <v>1.1000000000000003E-2</v>
      </c>
      <c r="O51" s="170">
        <f>+'1049 SRNORTE Ver'!N180</f>
        <v>0.1</v>
      </c>
    </row>
    <row r="52" spans="1:15" ht="15.75" thickBot="1" x14ac:dyDescent="0.3">
      <c r="A52" s="1441"/>
      <c r="B52" s="1452"/>
      <c r="C52" s="1455"/>
      <c r="D52" s="1458"/>
      <c r="E52" s="1441"/>
      <c r="F52" s="1444"/>
      <c r="G52" s="1504"/>
      <c r="H52" s="1523"/>
      <c r="I52" s="1510"/>
      <c r="J52" s="1510"/>
      <c r="K52" s="101" t="s">
        <v>887</v>
      </c>
      <c r="L52" s="101" t="s">
        <v>888</v>
      </c>
      <c r="M52" s="164">
        <v>0.1</v>
      </c>
      <c r="N52" s="176">
        <f>+(M52/H46)*G$46*C$17</f>
        <v>1.1000000000000003E-2</v>
      </c>
      <c r="O52" s="173">
        <f>+'1049 SRNORTE Ver'!N184</f>
        <v>0.1</v>
      </c>
    </row>
    <row r="53" spans="1:15" ht="30" customHeight="1" thickBot="1" x14ac:dyDescent="0.3">
      <c r="A53" s="1441"/>
      <c r="B53" s="1452"/>
      <c r="C53" s="1455"/>
      <c r="D53" s="1458"/>
      <c r="E53" s="1442"/>
      <c r="F53" s="1445"/>
      <c r="G53" s="1505"/>
      <c r="H53" s="1524"/>
      <c r="I53" s="1511"/>
      <c r="J53" s="1511"/>
      <c r="K53" s="97" t="s">
        <v>800</v>
      </c>
      <c r="L53" s="98">
        <f>+O53/M53</f>
        <v>0.6</v>
      </c>
      <c r="M53" s="99">
        <f>SUM(M46:M52)</f>
        <v>1</v>
      </c>
      <c r="N53" s="100">
        <f>SUM(N46:N52)/2</f>
        <v>5.5000000000000007E-2</v>
      </c>
      <c r="O53" s="174">
        <f>+O46+O47+O48+O49+O50+O51+O52</f>
        <v>0.6</v>
      </c>
    </row>
    <row r="54" spans="1:15" ht="15" customHeight="1" x14ac:dyDescent="0.25">
      <c r="A54" s="1441"/>
      <c r="B54" s="1452"/>
      <c r="C54" s="1455"/>
      <c r="D54" s="1458"/>
      <c r="E54" s="1440" t="s">
        <v>889</v>
      </c>
      <c r="F54" s="1443" t="s">
        <v>890</v>
      </c>
      <c r="G54" s="1503">
        <v>0.1</v>
      </c>
      <c r="H54" s="1516">
        <f>SUM(M54:M61)</f>
        <v>1</v>
      </c>
      <c r="I54" s="1528">
        <f>+O62</f>
        <v>1</v>
      </c>
      <c r="J54" s="1519">
        <f>+I54/H54</f>
        <v>1</v>
      </c>
      <c r="K54" s="28" t="s">
        <v>891</v>
      </c>
      <c r="L54" s="28" t="s">
        <v>581</v>
      </c>
      <c r="M54" s="180">
        <v>0.125</v>
      </c>
      <c r="N54" s="176">
        <f>+M54*G$54*C$17</f>
        <v>6.8750000000000009E-3</v>
      </c>
      <c r="O54" s="177">
        <f>+'1049 SRNORTE Ver'!N186</f>
        <v>0.125</v>
      </c>
    </row>
    <row r="55" spans="1:15" x14ac:dyDescent="0.25">
      <c r="A55" s="1441"/>
      <c r="B55" s="1452"/>
      <c r="C55" s="1455"/>
      <c r="D55" s="1458"/>
      <c r="E55" s="1441"/>
      <c r="F55" s="1444"/>
      <c r="G55" s="1504"/>
      <c r="H55" s="1526"/>
      <c r="I55" s="1529"/>
      <c r="J55" s="1520"/>
      <c r="K55" s="26" t="s">
        <v>892</v>
      </c>
      <c r="L55" s="26" t="s">
        <v>339</v>
      </c>
      <c r="M55" s="162">
        <v>0.125</v>
      </c>
      <c r="N55" s="21">
        <f t="shared" ref="N55:N61" si="0">+M55*G$54*C$17</f>
        <v>6.8750000000000009E-3</v>
      </c>
      <c r="O55" s="170">
        <f>+'1049 SRNORTE Ver'!N187</f>
        <v>0.125</v>
      </c>
    </row>
    <row r="56" spans="1:15" x14ac:dyDescent="0.25">
      <c r="A56" s="1441"/>
      <c r="B56" s="1452"/>
      <c r="C56" s="1455"/>
      <c r="D56" s="1458"/>
      <c r="E56" s="1441"/>
      <c r="F56" s="1444"/>
      <c r="G56" s="1504"/>
      <c r="H56" s="1526"/>
      <c r="I56" s="1529"/>
      <c r="J56" s="1520"/>
      <c r="K56" s="26" t="s">
        <v>893</v>
      </c>
      <c r="L56" s="26" t="s">
        <v>515</v>
      </c>
      <c r="M56" s="162">
        <v>0.125</v>
      </c>
      <c r="N56" s="21">
        <f t="shared" si="0"/>
        <v>6.8750000000000009E-3</v>
      </c>
      <c r="O56" s="170">
        <f>+'1049 SRNORTE Ver'!N188</f>
        <v>0.125</v>
      </c>
    </row>
    <row r="57" spans="1:15" x14ac:dyDescent="0.25">
      <c r="A57" s="1441"/>
      <c r="B57" s="1452"/>
      <c r="C57" s="1455"/>
      <c r="D57" s="1458"/>
      <c r="E57" s="1441"/>
      <c r="F57" s="1444"/>
      <c r="G57" s="1504"/>
      <c r="H57" s="1526"/>
      <c r="I57" s="1529"/>
      <c r="J57" s="1520"/>
      <c r="K57" s="26" t="s">
        <v>894</v>
      </c>
      <c r="L57" s="26" t="s">
        <v>300</v>
      </c>
      <c r="M57" s="162">
        <v>0.125</v>
      </c>
      <c r="N57" s="21">
        <f t="shared" si="0"/>
        <v>6.8750000000000009E-3</v>
      </c>
      <c r="O57" s="170">
        <f>+'1049 SRNORTE Ver'!N189</f>
        <v>0.125</v>
      </c>
    </row>
    <row r="58" spans="1:15" x14ac:dyDescent="0.25">
      <c r="A58" s="1441"/>
      <c r="B58" s="1452"/>
      <c r="C58" s="1455"/>
      <c r="D58" s="1458"/>
      <c r="E58" s="1441"/>
      <c r="F58" s="1444"/>
      <c r="G58" s="1504"/>
      <c r="H58" s="1526"/>
      <c r="I58" s="1529"/>
      <c r="J58" s="1520"/>
      <c r="K58" s="26" t="s">
        <v>895</v>
      </c>
      <c r="L58" s="26" t="s">
        <v>589</v>
      </c>
      <c r="M58" s="162">
        <v>0.125</v>
      </c>
      <c r="N58" s="21">
        <f t="shared" si="0"/>
        <v>6.8750000000000009E-3</v>
      </c>
      <c r="O58" s="170">
        <f>+'1049 SRNORTE Ver'!N190</f>
        <v>0.125</v>
      </c>
    </row>
    <row r="59" spans="1:15" x14ac:dyDescent="0.25">
      <c r="A59" s="1441"/>
      <c r="B59" s="1452"/>
      <c r="C59" s="1455"/>
      <c r="D59" s="1458"/>
      <c r="E59" s="1441"/>
      <c r="F59" s="1444"/>
      <c r="G59" s="1504"/>
      <c r="H59" s="1526"/>
      <c r="I59" s="1529"/>
      <c r="J59" s="1520"/>
      <c r="K59" s="26" t="s">
        <v>896</v>
      </c>
      <c r="L59" s="26" t="s">
        <v>592</v>
      </c>
      <c r="M59" s="162">
        <v>0.125</v>
      </c>
      <c r="N59" s="21">
        <f t="shared" si="0"/>
        <v>6.8750000000000009E-3</v>
      </c>
      <c r="O59" s="170">
        <f>+'1049 SRNORTE Ver'!N191</f>
        <v>0.125</v>
      </c>
    </row>
    <row r="60" spans="1:15" x14ac:dyDescent="0.25">
      <c r="A60" s="1441"/>
      <c r="B60" s="1452"/>
      <c r="C60" s="1455"/>
      <c r="D60" s="1458"/>
      <c r="E60" s="1441"/>
      <c r="F60" s="1444"/>
      <c r="G60" s="1504"/>
      <c r="H60" s="1526"/>
      <c r="I60" s="1529"/>
      <c r="J60" s="1520"/>
      <c r="K60" s="26" t="s">
        <v>897</v>
      </c>
      <c r="L60" s="26" t="s">
        <v>595</v>
      </c>
      <c r="M60" s="162">
        <v>0.125</v>
      </c>
      <c r="N60" s="21">
        <f t="shared" si="0"/>
        <v>6.8750000000000009E-3</v>
      </c>
      <c r="O60" s="170">
        <f>+'1049 SRNORTE Ver'!N192</f>
        <v>0.125</v>
      </c>
    </row>
    <row r="61" spans="1:15" ht="15.75" thickBot="1" x14ac:dyDescent="0.3">
      <c r="A61" s="1441"/>
      <c r="B61" s="1452"/>
      <c r="C61" s="1455"/>
      <c r="D61" s="1458"/>
      <c r="E61" s="1441"/>
      <c r="F61" s="1444"/>
      <c r="G61" s="1504"/>
      <c r="H61" s="1526"/>
      <c r="I61" s="1529"/>
      <c r="J61" s="1520"/>
      <c r="K61" s="101" t="s">
        <v>898</v>
      </c>
      <c r="L61" s="101" t="s">
        <v>599</v>
      </c>
      <c r="M61" s="165">
        <v>0.125</v>
      </c>
      <c r="N61" s="172">
        <f t="shared" si="0"/>
        <v>6.8750000000000009E-3</v>
      </c>
      <c r="O61" s="173">
        <f>+'1049 SRNORTE Ver'!N193</f>
        <v>0.125</v>
      </c>
    </row>
    <row r="62" spans="1:15" ht="30" customHeight="1" thickBot="1" x14ac:dyDescent="0.3">
      <c r="A62" s="1450"/>
      <c r="B62" s="1453"/>
      <c r="C62" s="1456"/>
      <c r="D62" s="1459"/>
      <c r="E62" s="1450"/>
      <c r="F62" s="1477"/>
      <c r="G62" s="1525"/>
      <c r="H62" s="1527"/>
      <c r="I62" s="1530"/>
      <c r="J62" s="1521"/>
      <c r="K62" s="97" t="s">
        <v>800</v>
      </c>
      <c r="L62" s="98">
        <f>+O62/M62</f>
        <v>1</v>
      </c>
      <c r="M62" s="99">
        <f>SUM(M54:M61)</f>
        <v>1</v>
      </c>
      <c r="N62" s="100">
        <f>SUM(N54:N61)</f>
        <v>5.5E-2</v>
      </c>
      <c r="O62" s="174">
        <f>+O54+O55+O56+O57+O58+O59+O60+O61</f>
        <v>1</v>
      </c>
    </row>
    <row r="63" spans="1:15" ht="15" customHeight="1" x14ac:dyDescent="0.25">
      <c r="A63" s="1440">
        <v>3</v>
      </c>
      <c r="B63" s="1484" t="s">
        <v>899</v>
      </c>
      <c r="C63" s="1486">
        <v>0.1</v>
      </c>
      <c r="D63" s="1488">
        <f>+(J63*G63)+(J82*G82)+(J83*G83)+(J84*G84)</f>
        <v>0.54641777777777778</v>
      </c>
      <c r="E63" s="1492" t="s">
        <v>133</v>
      </c>
      <c r="F63" s="1443" t="s">
        <v>900</v>
      </c>
      <c r="G63" s="1503">
        <v>0.3</v>
      </c>
      <c r="H63" s="1516">
        <f>+M81</f>
        <v>1</v>
      </c>
      <c r="I63" s="1528">
        <f>+O81</f>
        <v>0.42880000000000007</v>
      </c>
      <c r="J63" s="1519">
        <f>+I63/H63</f>
        <v>0.42880000000000007</v>
      </c>
      <c r="K63" s="28" t="s">
        <v>136</v>
      </c>
      <c r="L63" s="28" t="s">
        <v>804</v>
      </c>
      <c r="M63" s="179">
        <v>0.1</v>
      </c>
      <c r="N63" s="176">
        <f>+M63*G$63*C$63</f>
        <v>3.0000000000000001E-3</v>
      </c>
      <c r="O63" s="177">
        <f>+'1049 SRNORTE Ver'!N194</f>
        <v>0</v>
      </c>
    </row>
    <row r="64" spans="1:15" x14ac:dyDescent="0.25">
      <c r="A64" s="1449"/>
      <c r="B64" s="1451"/>
      <c r="C64" s="1454"/>
      <c r="D64" s="1489"/>
      <c r="E64" s="1493"/>
      <c r="F64" s="1495"/>
      <c r="G64" s="1515"/>
      <c r="H64" s="1517"/>
      <c r="I64" s="1532"/>
      <c r="J64" s="1534"/>
      <c r="K64" s="26" t="s">
        <v>139</v>
      </c>
      <c r="L64" s="28" t="s">
        <v>901</v>
      </c>
      <c r="M64" s="20">
        <f>40%/14</f>
        <v>2.8571428571428574E-2</v>
      </c>
      <c r="N64" s="176">
        <f t="shared" ref="N64:N80" si="1">+M64*G$63*C$63</f>
        <v>8.5714285714285721E-4</v>
      </c>
      <c r="O64" s="177">
        <f>+'1049 SRNORTE Ver'!N198</f>
        <v>2.86E-2</v>
      </c>
    </row>
    <row r="65" spans="1:15" x14ac:dyDescent="0.25">
      <c r="A65" s="1449"/>
      <c r="B65" s="1451"/>
      <c r="C65" s="1454"/>
      <c r="D65" s="1489"/>
      <c r="E65" s="1493"/>
      <c r="F65" s="1495"/>
      <c r="G65" s="1515"/>
      <c r="H65" s="1517"/>
      <c r="I65" s="1532"/>
      <c r="J65" s="1534"/>
      <c r="K65" s="28" t="s">
        <v>902</v>
      </c>
      <c r="L65" s="28" t="s">
        <v>903</v>
      </c>
      <c r="M65" s="20">
        <f t="shared" ref="M65:M77" si="2">40%/14</f>
        <v>2.8571428571428574E-2</v>
      </c>
      <c r="N65" s="176">
        <f t="shared" si="1"/>
        <v>8.5714285714285721E-4</v>
      </c>
      <c r="O65" s="177">
        <f>+'1049 SRNORTE Ver'!N199</f>
        <v>2.86E-2</v>
      </c>
    </row>
    <row r="66" spans="1:15" x14ac:dyDescent="0.25">
      <c r="A66" s="1449"/>
      <c r="B66" s="1451"/>
      <c r="C66" s="1454"/>
      <c r="D66" s="1489"/>
      <c r="E66" s="1493"/>
      <c r="F66" s="1495"/>
      <c r="G66" s="1515"/>
      <c r="H66" s="1517"/>
      <c r="I66" s="1532"/>
      <c r="J66" s="1534"/>
      <c r="K66" s="26" t="s">
        <v>904</v>
      </c>
      <c r="L66" s="28" t="s">
        <v>905</v>
      </c>
      <c r="M66" s="20">
        <f t="shared" si="2"/>
        <v>2.8571428571428574E-2</v>
      </c>
      <c r="N66" s="176">
        <f t="shared" si="1"/>
        <v>8.5714285714285721E-4</v>
      </c>
      <c r="O66" s="177">
        <f>+'1049 SRNORTE Ver'!N200</f>
        <v>2.86E-2</v>
      </c>
    </row>
    <row r="67" spans="1:15" x14ac:dyDescent="0.25">
      <c r="A67" s="1449"/>
      <c r="B67" s="1451"/>
      <c r="C67" s="1454"/>
      <c r="D67" s="1489"/>
      <c r="E67" s="1493"/>
      <c r="F67" s="1495"/>
      <c r="G67" s="1515"/>
      <c r="H67" s="1517"/>
      <c r="I67" s="1532"/>
      <c r="J67" s="1534"/>
      <c r="K67" s="28" t="s">
        <v>906</v>
      </c>
      <c r="L67" s="28" t="s">
        <v>907</v>
      </c>
      <c r="M67" s="20">
        <f t="shared" si="2"/>
        <v>2.8571428571428574E-2</v>
      </c>
      <c r="N67" s="176">
        <f t="shared" si="1"/>
        <v>8.5714285714285721E-4</v>
      </c>
      <c r="O67" s="177">
        <f>+'1049 SRNORTE Ver'!N201</f>
        <v>2.86E-2</v>
      </c>
    </row>
    <row r="68" spans="1:15" x14ac:dyDescent="0.25">
      <c r="A68" s="1449"/>
      <c r="B68" s="1451"/>
      <c r="C68" s="1454"/>
      <c r="D68" s="1489"/>
      <c r="E68" s="1493"/>
      <c r="F68" s="1495"/>
      <c r="G68" s="1515"/>
      <c r="H68" s="1517"/>
      <c r="I68" s="1532"/>
      <c r="J68" s="1534"/>
      <c r="K68" s="26" t="s">
        <v>908</v>
      </c>
      <c r="L68" s="28" t="s">
        <v>909</v>
      </c>
      <c r="M68" s="20">
        <f t="shared" si="2"/>
        <v>2.8571428571428574E-2</v>
      </c>
      <c r="N68" s="176">
        <f t="shared" si="1"/>
        <v>8.5714285714285721E-4</v>
      </c>
      <c r="O68" s="177">
        <f>+'1049 SRNORTE Ver'!N202</f>
        <v>0</v>
      </c>
    </row>
    <row r="69" spans="1:15" x14ac:dyDescent="0.25">
      <c r="A69" s="1449"/>
      <c r="B69" s="1451"/>
      <c r="C69" s="1454"/>
      <c r="D69" s="1489"/>
      <c r="E69" s="1493"/>
      <c r="F69" s="1495"/>
      <c r="G69" s="1515"/>
      <c r="H69" s="1517"/>
      <c r="I69" s="1532"/>
      <c r="J69" s="1534"/>
      <c r="K69" s="28" t="s">
        <v>910</v>
      </c>
      <c r="L69" s="28" t="s">
        <v>911</v>
      </c>
      <c r="M69" s="20">
        <f t="shared" si="2"/>
        <v>2.8571428571428574E-2</v>
      </c>
      <c r="N69" s="176">
        <f t="shared" si="1"/>
        <v>8.5714285714285721E-4</v>
      </c>
      <c r="O69" s="177">
        <f>+'1049 SRNORTE Ver'!N203</f>
        <v>0</v>
      </c>
    </row>
    <row r="70" spans="1:15" ht="24" x14ac:dyDescent="0.25">
      <c r="A70" s="1449"/>
      <c r="B70" s="1451"/>
      <c r="C70" s="1454"/>
      <c r="D70" s="1489"/>
      <c r="E70" s="1493"/>
      <c r="F70" s="1495"/>
      <c r="G70" s="1515"/>
      <c r="H70" s="1517"/>
      <c r="I70" s="1532"/>
      <c r="J70" s="1534"/>
      <c r="K70" s="26" t="s">
        <v>912</v>
      </c>
      <c r="L70" s="28" t="s">
        <v>913</v>
      </c>
      <c r="M70" s="20">
        <f t="shared" si="2"/>
        <v>2.8571428571428574E-2</v>
      </c>
      <c r="N70" s="176">
        <f t="shared" si="1"/>
        <v>8.5714285714285721E-4</v>
      </c>
      <c r="O70" s="177">
        <f>+'1049 SRNORTE Ver'!N204</f>
        <v>0</v>
      </c>
    </row>
    <row r="71" spans="1:15" x14ac:dyDescent="0.25">
      <c r="A71" s="1449"/>
      <c r="B71" s="1451"/>
      <c r="C71" s="1454"/>
      <c r="D71" s="1489"/>
      <c r="E71" s="1493"/>
      <c r="F71" s="1495"/>
      <c r="G71" s="1515"/>
      <c r="H71" s="1517"/>
      <c r="I71" s="1532"/>
      <c r="J71" s="1534"/>
      <c r="K71" s="28" t="s">
        <v>914</v>
      </c>
      <c r="L71" s="28" t="s">
        <v>915</v>
      </c>
      <c r="M71" s="20">
        <f t="shared" si="2"/>
        <v>2.8571428571428574E-2</v>
      </c>
      <c r="N71" s="176">
        <f t="shared" si="1"/>
        <v>8.5714285714285721E-4</v>
      </c>
      <c r="O71" s="177">
        <f>+'1049 SRNORTE Ver'!N205</f>
        <v>0</v>
      </c>
    </row>
    <row r="72" spans="1:15" x14ac:dyDescent="0.25">
      <c r="A72" s="1449"/>
      <c r="B72" s="1451"/>
      <c r="C72" s="1454"/>
      <c r="D72" s="1489"/>
      <c r="E72" s="1493"/>
      <c r="F72" s="1495"/>
      <c r="G72" s="1515"/>
      <c r="H72" s="1517"/>
      <c r="I72" s="1532"/>
      <c r="J72" s="1534"/>
      <c r="K72" s="28" t="s">
        <v>916</v>
      </c>
      <c r="L72" s="28" t="s">
        <v>917</v>
      </c>
      <c r="M72" s="20">
        <f t="shared" si="2"/>
        <v>2.8571428571428574E-2</v>
      </c>
      <c r="N72" s="176">
        <f t="shared" si="1"/>
        <v>8.5714285714285721E-4</v>
      </c>
      <c r="O72" s="177">
        <f>+'1049 SRNORTE Ver'!N206</f>
        <v>0</v>
      </c>
    </row>
    <row r="73" spans="1:15" x14ac:dyDescent="0.25">
      <c r="A73" s="1449"/>
      <c r="B73" s="1451"/>
      <c r="C73" s="1454"/>
      <c r="D73" s="1489"/>
      <c r="E73" s="1493"/>
      <c r="F73" s="1495"/>
      <c r="G73" s="1515"/>
      <c r="H73" s="1517"/>
      <c r="I73" s="1532"/>
      <c r="J73" s="1534"/>
      <c r="K73" s="26" t="s">
        <v>918</v>
      </c>
      <c r="L73" s="28" t="s">
        <v>919</v>
      </c>
      <c r="M73" s="20">
        <f t="shared" si="2"/>
        <v>2.8571428571428574E-2</v>
      </c>
      <c r="N73" s="176">
        <f t="shared" si="1"/>
        <v>8.5714285714285721E-4</v>
      </c>
      <c r="O73" s="177">
        <f>+'1049 SRNORTE Ver'!N207</f>
        <v>2.86E-2</v>
      </c>
    </row>
    <row r="74" spans="1:15" x14ac:dyDescent="0.25">
      <c r="A74" s="1449"/>
      <c r="B74" s="1451"/>
      <c r="C74" s="1454"/>
      <c r="D74" s="1489"/>
      <c r="E74" s="1493"/>
      <c r="F74" s="1495"/>
      <c r="G74" s="1515"/>
      <c r="H74" s="1517"/>
      <c r="I74" s="1532"/>
      <c r="J74" s="1534"/>
      <c r="K74" s="28" t="s">
        <v>920</v>
      </c>
      <c r="L74" s="28" t="s">
        <v>921</v>
      </c>
      <c r="M74" s="20">
        <f t="shared" si="2"/>
        <v>2.8571428571428574E-2</v>
      </c>
      <c r="N74" s="176">
        <f t="shared" si="1"/>
        <v>8.5714285714285721E-4</v>
      </c>
      <c r="O74" s="177">
        <f>+'1049 SRNORTE Ver'!N208</f>
        <v>2.86E-2</v>
      </c>
    </row>
    <row r="75" spans="1:15" x14ac:dyDescent="0.25">
      <c r="A75" s="1449"/>
      <c r="B75" s="1451"/>
      <c r="C75" s="1454"/>
      <c r="D75" s="1489"/>
      <c r="E75" s="1493"/>
      <c r="F75" s="1495"/>
      <c r="G75" s="1515"/>
      <c r="H75" s="1517"/>
      <c r="I75" s="1532"/>
      <c r="J75" s="1534"/>
      <c r="K75" s="26" t="s">
        <v>922</v>
      </c>
      <c r="L75" s="28" t="s">
        <v>923</v>
      </c>
      <c r="M75" s="20">
        <f t="shared" si="2"/>
        <v>2.8571428571428574E-2</v>
      </c>
      <c r="N75" s="176">
        <f t="shared" si="1"/>
        <v>8.5714285714285721E-4</v>
      </c>
      <c r="O75" s="177">
        <f>+'1049 SRNORTE Ver'!N209</f>
        <v>0</v>
      </c>
    </row>
    <row r="76" spans="1:15" x14ac:dyDescent="0.25">
      <c r="A76" s="1449"/>
      <c r="B76" s="1451"/>
      <c r="C76" s="1454"/>
      <c r="D76" s="1489"/>
      <c r="E76" s="1493"/>
      <c r="F76" s="1495"/>
      <c r="G76" s="1515"/>
      <c r="H76" s="1517"/>
      <c r="I76" s="1532"/>
      <c r="J76" s="1534"/>
      <c r="K76" s="28" t="s">
        <v>924</v>
      </c>
      <c r="L76" s="28" t="s">
        <v>925</v>
      </c>
      <c r="M76" s="20">
        <f t="shared" si="2"/>
        <v>2.8571428571428574E-2</v>
      </c>
      <c r="N76" s="176">
        <f t="shared" si="1"/>
        <v>8.5714285714285721E-4</v>
      </c>
      <c r="O76" s="177">
        <f>+'1049 SRNORTE Ver'!N210</f>
        <v>2.86E-2</v>
      </c>
    </row>
    <row r="77" spans="1:15" x14ac:dyDescent="0.25">
      <c r="A77" s="1449"/>
      <c r="B77" s="1451"/>
      <c r="C77" s="1454"/>
      <c r="D77" s="1489"/>
      <c r="E77" s="1493"/>
      <c r="F77" s="1495"/>
      <c r="G77" s="1515"/>
      <c r="H77" s="1517"/>
      <c r="I77" s="1532"/>
      <c r="J77" s="1534"/>
      <c r="K77" s="26" t="s">
        <v>926</v>
      </c>
      <c r="L77" s="28" t="s">
        <v>927</v>
      </c>
      <c r="M77" s="20">
        <f t="shared" si="2"/>
        <v>2.8571428571428574E-2</v>
      </c>
      <c r="N77" s="176">
        <f t="shared" si="1"/>
        <v>8.5714285714285721E-4</v>
      </c>
      <c r="O77" s="177">
        <f>+'1049 SRNORTE Ver'!N211</f>
        <v>2.86E-2</v>
      </c>
    </row>
    <row r="78" spans="1:15" ht="24" x14ac:dyDescent="0.25">
      <c r="A78" s="1449"/>
      <c r="B78" s="1451"/>
      <c r="C78" s="1454"/>
      <c r="D78" s="1489"/>
      <c r="E78" s="1493"/>
      <c r="F78" s="1495"/>
      <c r="G78" s="1515"/>
      <c r="H78" s="1517"/>
      <c r="I78" s="1532"/>
      <c r="J78" s="1534"/>
      <c r="K78" s="28" t="s">
        <v>928</v>
      </c>
      <c r="L78" s="26" t="s">
        <v>929</v>
      </c>
      <c r="M78" s="20">
        <v>0.1</v>
      </c>
      <c r="N78" s="176">
        <f t="shared" si="1"/>
        <v>3.0000000000000001E-3</v>
      </c>
      <c r="O78" s="177">
        <f>+'1049 SRNORTE Ver'!N224</f>
        <v>0.1</v>
      </c>
    </row>
    <row r="79" spans="1:15" ht="24" x14ac:dyDescent="0.25">
      <c r="A79" s="1449"/>
      <c r="B79" s="1451"/>
      <c r="C79" s="1454"/>
      <c r="D79" s="1489"/>
      <c r="E79" s="1493"/>
      <c r="F79" s="1495"/>
      <c r="G79" s="1515"/>
      <c r="H79" s="1517"/>
      <c r="I79" s="1532"/>
      <c r="J79" s="1534"/>
      <c r="K79" s="26" t="s">
        <v>930</v>
      </c>
      <c r="L79" s="26" t="s">
        <v>931</v>
      </c>
      <c r="M79" s="20">
        <v>0.1</v>
      </c>
      <c r="N79" s="176">
        <f t="shared" si="1"/>
        <v>3.0000000000000001E-3</v>
      </c>
      <c r="O79" s="177">
        <f>+'1049 SRNORTE Ver'!N225</f>
        <v>0.1</v>
      </c>
    </row>
    <row r="80" spans="1:15" ht="15.75" thickBot="1" x14ac:dyDescent="0.3">
      <c r="A80" s="1449"/>
      <c r="B80" s="1451"/>
      <c r="C80" s="1454"/>
      <c r="D80" s="1489"/>
      <c r="E80" s="1493"/>
      <c r="F80" s="1495"/>
      <c r="G80" s="1515"/>
      <c r="H80" s="1517"/>
      <c r="I80" s="1532"/>
      <c r="J80" s="1534"/>
      <c r="K80" s="181" t="s">
        <v>932</v>
      </c>
      <c r="L80" s="101" t="s">
        <v>603</v>
      </c>
      <c r="M80" s="164">
        <v>0.3</v>
      </c>
      <c r="N80" s="182">
        <f t="shared" si="1"/>
        <v>8.9999999999999993E-3</v>
      </c>
      <c r="O80" s="183">
        <f>+'1049 SRNORTE Ver'!N223</f>
        <v>0</v>
      </c>
    </row>
    <row r="81" spans="1:15" ht="30" customHeight="1" thickBot="1" x14ac:dyDescent="0.3">
      <c r="A81" s="1441"/>
      <c r="B81" s="1452"/>
      <c r="C81" s="1455"/>
      <c r="D81" s="1490"/>
      <c r="E81" s="1494"/>
      <c r="F81" s="1445"/>
      <c r="G81" s="1505"/>
      <c r="H81" s="1518"/>
      <c r="I81" s="1533"/>
      <c r="J81" s="1531"/>
      <c r="K81" s="97" t="s">
        <v>800</v>
      </c>
      <c r="L81" s="98">
        <f>+O81/M81</f>
        <v>0.42880000000000007</v>
      </c>
      <c r="M81" s="99">
        <f>SUM(M63:M80)</f>
        <v>1</v>
      </c>
      <c r="N81" s="100">
        <f>SUM(N63:N80)</f>
        <v>0.03</v>
      </c>
      <c r="O81" s="174">
        <f>SUM(O63+O64+O65+O66+O67+O68+O69+O70+O71+O72+O73+O74+O75+O76+O77+O78+O79+O80)</f>
        <v>0.42880000000000007</v>
      </c>
    </row>
    <row r="82" spans="1:15" ht="15.75" thickBot="1" x14ac:dyDescent="0.3">
      <c r="A82" s="1441"/>
      <c r="B82" s="1452"/>
      <c r="C82" s="1455"/>
      <c r="D82" s="1490"/>
      <c r="E82" s="184" t="s">
        <v>933</v>
      </c>
      <c r="F82" s="185" t="s">
        <v>934</v>
      </c>
      <c r="G82" s="186">
        <v>0.4</v>
      </c>
      <c r="H82" s="186">
        <f>+M42+M43+M44</f>
        <v>0.44999999999999996</v>
      </c>
      <c r="I82" s="187">
        <f>+O82</f>
        <v>0.2</v>
      </c>
      <c r="J82" s="188">
        <f>+I82/H82</f>
        <v>0.44444444444444453</v>
      </c>
      <c r="K82" s="27" t="s">
        <v>800</v>
      </c>
      <c r="L82" s="14">
        <f>+O82/M82</f>
        <v>0.44444444444444453</v>
      </c>
      <c r="M82" s="15">
        <f>SUM(M42:M44)</f>
        <v>0.44999999999999996</v>
      </c>
      <c r="N82" s="130">
        <f>SUM(N42:N44)</f>
        <v>4.0000000000000008E-2</v>
      </c>
      <c r="O82" s="189">
        <f>SUM(O42+O43+O44)</f>
        <v>0.2</v>
      </c>
    </row>
    <row r="83" spans="1:15" ht="15.75" thickBot="1" x14ac:dyDescent="0.3">
      <c r="A83" s="1441"/>
      <c r="B83" s="1452"/>
      <c r="C83" s="1455"/>
      <c r="D83" s="1490"/>
      <c r="E83" s="184" t="s">
        <v>935</v>
      </c>
      <c r="F83" s="185" t="s">
        <v>847</v>
      </c>
      <c r="G83" s="186">
        <v>0.15</v>
      </c>
      <c r="H83" s="186">
        <f>+M34+M35+M36</f>
        <v>0.55000000000000004</v>
      </c>
      <c r="I83" s="187">
        <f>+O83</f>
        <v>0.55000000000000004</v>
      </c>
      <c r="J83" s="188">
        <f>+I83/H83</f>
        <v>1</v>
      </c>
      <c r="K83" s="27" t="s">
        <v>800</v>
      </c>
      <c r="L83" s="14">
        <f>+O83/M83</f>
        <v>1</v>
      </c>
      <c r="M83" s="15">
        <f>+H83</f>
        <v>0.55000000000000004</v>
      </c>
      <c r="N83" s="17">
        <f>SUM(N34:N36)</f>
        <v>1.4999999999999999E-2</v>
      </c>
      <c r="O83" s="189">
        <f>SUM(O34+O35+O36)</f>
        <v>0.55000000000000004</v>
      </c>
    </row>
    <row r="84" spans="1:15" ht="15.75" thickBot="1" x14ac:dyDescent="0.3">
      <c r="A84" s="1442"/>
      <c r="B84" s="1485"/>
      <c r="C84" s="1487"/>
      <c r="D84" s="1491"/>
      <c r="E84" s="184" t="s">
        <v>936</v>
      </c>
      <c r="F84" s="185" t="s">
        <v>542</v>
      </c>
      <c r="G84" s="186">
        <v>0.15</v>
      </c>
      <c r="H84" s="186">
        <f>+M84</f>
        <v>0.5</v>
      </c>
      <c r="I84" s="187">
        <f>+O84</f>
        <v>0.3</v>
      </c>
      <c r="J84" s="188">
        <f>+I84/H84</f>
        <v>0.6</v>
      </c>
      <c r="K84" s="97" t="s">
        <v>800</v>
      </c>
      <c r="L84" s="98">
        <f>+O84/M84</f>
        <v>0.6</v>
      </c>
      <c r="M84" s="99">
        <f>100%/2</f>
        <v>0.5</v>
      </c>
      <c r="N84" s="190">
        <f>SUM(M46:M52)*G84*C63</f>
        <v>1.4999999999999999E-2</v>
      </c>
      <c r="O84" s="174">
        <f>+O53/2</f>
        <v>0.3</v>
      </c>
    </row>
    <row r="85" spans="1:15" x14ac:dyDescent="0.25">
      <c r="A85" s="1440">
        <v>4</v>
      </c>
      <c r="B85" s="1484" t="s">
        <v>937</v>
      </c>
      <c r="C85" s="1496">
        <v>0.05</v>
      </c>
      <c r="D85" s="1488">
        <f>+(J85*G85)+(J89*G89)+(J90*G90)</f>
        <v>0.7</v>
      </c>
      <c r="E85" s="1440" t="s">
        <v>142</v>
      </c>
      <c r="F85" s="1443" t="s">
        <v>938</v>
      </c>
      <c r="G85" s="1503">
        <v>0.4</v>
      </c>
      <c r="H85" s="1503">
        <f>+M88</f>
        <v>0.4</v>
      </c>
      <c r="I85" s="1528">
        <f>+O88</f>
        <v>0.4</v>
      </c>
      <c r="J85" s="1519">
        <f>+I85/G85</f>
        <v>1</v>
      </c>
      <c r="K85" s="28" t="s">
        <v>939</v>
      </c>
      <c r="L85" s="28" t="s">
        <v>940</v>
      </c>
      <c r="M85" s="179">
        <v>0.1</v>
      </c>
      <c r="N85" s="176">
        <f>+M85*C85</f>
        <v>5.000000000000001E-3</v>
      </c>
      <c r="O85" s="177">
        <f>+'1049 SRNORTE Ver'!N256</f>
        <v>0.1</v>
      </c>
    </row>
    <row r="86" spans="1:15" ht="24" x14ac:dyDescent="0.25">
      <c r="A86" s="1441"/>
      <c r="B86" s="1452"/>
      <c r="C86" s="1497"/>
      <c r="D86" s="1490"/>
      <c r="E86" s="1441"/>
      <c r="F86" s="1444"/>
      <c r="G86" s="1504"/>
      <c r="H86" s="1504"/>
      <c r="I86" s="1529"/>
      <c r="J86" s="1520"/>
      <c r="K86" s="26" t="s">
        <v>941</v>
      </c>
      <c r="L86" s="26" t="s">
        <v>942</v>
      </c>
      <c r="M86" s="20">
        <v>0.1</v>
      </c>
      <c r="N86" s="21">
        <f>+M86*C85</f>
        <v>5.000000000000001E-3</v>
      </c>
      <c r="O86" s="177">
        <f>+'1049 SRNORTE Ver'!N257</f>
        <v>0.1</v>
      </c>
    </row>
    <row r="87" spans="1:15" ht="15.75" thickBot="1" x14ac:dyDescent="0.3">
      <c r="A87" s="1441"/>
      <c r="B87" s="1452"/>
      <c r="C87" s="1497"/>
      <c r="D87" s="1490"/>
      <c r="E87" s="1441"/>
      <c r="F87" s="1444"/>
      <c r="G87" s="1504"/>
      <c r="H87" s="1504"/>
      <c r="I87" s="1529"/>
      <c r="J87" s="1520"/>
      <c r="K87" s="101" t="s">
        <v>943</v>
      </c>
      <c r="L87" s="101" t="s">
        <v>944</v>
      </c>
      <c r="M87" s="164">
        <v>0.2</v>
      </c>
      <c r="N87" s="171">
        <f>+M87*C85</f>
        <v>1.0000000000000002E-2</v>
      </c>
      <c r="O87" s="177">
        <f>+'1049 SRNORTE Ver'!N258</f>
        <v>0.2</v>
      </c>
    </row>
    <row r="88" spans="1:15" ht="29.25" customHeight="1" thickBot="1" x14ac:dyDescent="0.3">
      <c r="A88" s="1441"/>
      <c r="B88" s="1452"/>
      <c r="C88" s="1497"/>
      <c r="D88" s="1490"/>
      <c r="E88" s="1442"/>
      <c r="F88" s="1445"/>
      <c r="G88" s="1505"/>
      <c r="H88" s="1505"/>
      <c r="I88" s="1533"/>
      <c r="J88" s="1531"/>
      <c r="K88" s="97" t="s">
        <v>800</v>
      </c>
      <c r="L88" s="98">
        <f>+O88/M88</f>
        <v>1</v>
      </c>
      <c r="M88" s="99">
        <f>SUM(M85:M87)</f>
        <v>0.4</v>
      </c>
      <c r="N88" s="190">
        <f>+M88*C85</f>
        <v>2.0000000000000004E-2</v>
      </c>
      <c r="O88" s="174">
        <f>+O85+O86+O87</f>
        <v>0.4</v>
      </c>
    </row>
    <row r="89" spans="1:15" ht="33.75" customHeight="1" thickBot="1" x14ac:dyDescent="0.3">
      <c r="A89" s="1441"/>
      <c r="B89" s="1452"/>
      <c r="C89" s="1497"/>
      <c r="D89" s="1490"/>
      <c r="E89" s="184" t="s">
        <v>945</v>
      </c>
      <c r="F89" s="185" t="s">
        <v>946</v>
      </c>
      <c r="G89" s="186">
        <v>0.3</v>
      </c>
      <c r="H89" s="186">
        <f>+M89</f>
        <v>0.3</v>
      </c>
      <c r="I89" s="187">
        <f>+O89</f>
        <v>0</v>
      </c>
      <c r="J89" s="188">
        <f>+I89/H89</f>
        <v>0</v>
      </c>
      <c r="K89" s="191" t="s">
        <v>947</v>
      </c>
      <c r="L89" s="192" t="s">
        <v>948</v>
      </c>
      <c r="M89" s="193">
        <v>0.3</v>
      </c>
      <c r="N89" s="194">
        <f>+M89*C85</f>
        <v>1.4999999999999999E-2</v>
      </c>
      <c r="O89" s="195">
        <f>+'1049 SRNORTE Ver'!N262</f>
        <v>0</v>
      </c>
    </row>
    <row r="90" spans="1:15" ht="33.75" customHeight="1" thickBot="1" x14ac:dyDescent="0.3">
      <c r="A90" s="1442"/>
      <c r="B90" s="1485"/>
      <c r="C90" s="1498"/>
      <c r="D90" s="1491"/>
      <c r="E90" s="184" t="s">
        <v>146</v>
      </c>
      <c r="F90" s="185" t="s">
        <v>949</v>
      </c>
      <c r="G90" s="186">
        <v>0.3</v>
      </c>
      <c r="H90" s="196">
        <f>+M90</f>
        <v>0.3</v>
      </c>
      <c r="I90" s="187">
        <f>+O90</f>
        <v>0.3</v>
      </c>
      <c r="J90" s="188">
        <f>+I90/H90</f>
        <v>1</v>
      </c>
      <c r="K90" s="191" t="s">
        <v>950</v>
      </c>
      <c r="L90" s="192" t="s">
        <v>951</v>
      </c>
      <c r="M90" s="193">
        <v>0.3</v>
      </c>
      <c r="N90" s="194">
        <f>+M90*C85</f>
        <v>1.4999999999999999E-2</v>
      </c>
      <c r="O90" s="197">
        <f>+'1049 SRNORTE Ver'!N264</f>
        <v>0.3</v>
      </c>
    </row>
    <row r="91" spans="1:15" x14ac:dyDescent="0.25">
      <c r="C91" s="199">
        <v>2022</v>
      </c>
      <c r="D91" s="200">
        <f>+(C2*D2)+(C17*D17)+(C63*D63)+(C85*D85)</f>
        <v>0.83123106349206355</v>
      </c>
      <c r="M91" s="201"/>
      <c r="N91" s="200">
        <f>+N6+N11+N16+N20+N26+N30+N37+N45+N53+N62+N81+N82+N83+N84+N88+N89+N90</f>
        <v>1.0000000000000002</v>
      </c>
      <c r="O91" s="201"/>
    </row>
    <row r="92" spans="1:15" x14ac:dyDescent="0.25">
      <c r="C92" s="199"/>
      <c r="D92" s="202"/>
      <c r="E92" s="470"/>
      <c r="M92" s="201"/>
      <c r="N92" s="201"/>
      <c r="O92" s="201"/>
    </row>
  </sheetData>
  <mergeCells count="88">
    <mergeCell ref="G85:G88"/>
    <mergeCell ref="H85:H88"/>
    <mergeCell ref="I85:I88"/>
    <mergeCell ref="J85:J88"/>
    <mergeCell ref="G63:G81"/>
    <mergeCell ref="H63:H81"/>
    <mergeCell ref="I63:I81"/>
    <mergeCell ref="J63:J81"/>
    <mergeCell ref="F85:F88"/>
    <mergeCell ref="A63:A84"/>
    <mergeCell ref="B63:B84"/>
    <mergeCell ref="C63:C84"/>
    <mergeCell ref="D63:D84"/>
    <mergeCell ref="E63:E81"/>
    <mergeCell ref="F63:F81"/>
    <mergeCell ref="A85:A90"/>
    <mergeCell ref="B85:B90"/>
    <mergeCell ref="C85:C90"/>
    <mergeCell ref="D85:D90"/>
    <mergeCell ref="E85:E88"/>
    <mergeCell ref="J54:J62"/>
    <mergeCell ref="E46:E53"/>
    <mergeCell ref="F46:F53"/>
    <mergeCell ref="G46:G53"/>
    <mergeCell ref="H46:H53"/>
    <mergeCell ref="I46:I53"/>
    <mergeCell ref="J46:J53"/>
    <mergeCell ref="E54:E62"/>
    <mergeCell ref="F54:F62"/>
    <mergeCell ref="G54:G62"/>
    <mergeCell ref="H54:H62"/>
    <mergeCell ref="I54:I62"/>
    <mergeCell ref="J38:J45"/>
    <mergeCell ref="E31:E37"/>
    <mergeCell ref="F31:F37"/>
    <mergeCell ref="G31:G37"/>
    <mergeCell ref="H31:H37"/>
    <mergeCell ref="I31:I37"/>
    <mergeCell ref="J31:J37"/>
    <mergeCell ref="E38:E45"/>
    <mergeCell ref="F38:F45"/>
    <mergeCell ref="G38:G45"/>
    <mergeCell ref="H38:H45"/>
    <mergeCell ref="I38:I45"/>
    <mergeCell ref="E27:E30"/>
    <mergeCell ref="F27:F30"/>
    <mergeCell ref="G27:G30"/>
    <mergeCell ref="H27:H30"/>
    <mergeCell ref="I27:I30"/>
    <mergeCell ref="J27:J30"/>
    <mergeCell ref="G17:G20"/>
    <mergeCell ref="H17:H20"/>
    <mergeCell ref="I17:I20"/>
    <mergeCell ref="J17:J20"/>
    <mergeCell ref="J21:J26"/>
    <mergeCell ref="J12:J16"/>
    <mergeCell ref="A17:A62"/>
    <mergeCell ref="B17:B62"/>
    <mergeCell ref="C17:C62"/>
    <mergeCell ref="D17:D62"/>
    <mergeCell ref="E17:E20"/>
    <mergeCell ref="F17:F20"/>
    <mergeCell ref="C2:C16"/>
    <mergeCell ref="D2:D16"/>
    <mergeCell ref="E12:E16"/>
    <mergeCell ref="F12:F16"/>
    <mergeCell ref="E21:E26"/>
    <mergeCell ref="F21:F26"/>
    <mergeCell ref="G21:G26"/>
    <mergeCell ref="H21:H26"/>
    <mergeCell ref="I21:I26"/>
    <mergeCell ref="J2:J6"/>
    <mergeCell ref="E7:E11"/>
    <mergeCell ref="F7:F11"/>
    <mergeCell ref="G7:G11"/>
    <mergeCell ref="H7:H11"/>
    <mergeCell ref="I7:I11"/>
    <mergeCell ref="J7:J11"/>
    <mergeCell ref="E2:E6"/>
    <mergeCell ref="F2:F6"/>
    <mergeCell ref="A2:A16"/>
    <mergeCell ref="B2:B16"/>
    <mergeCell ref="G2:G6"/>
    <mergeCell ref="H2:H6"/>
    <mergeCell ref="I2:I6"/>
    <mergeCell ref="G12:G16"/>
    <mergeCell ref="H12:H16"/>
    <mergeCell ref="I12:I1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DIGOTRD xmlns="a11083dc-4c6a-4cd5-8d99-7c723913464c" xsi:nil="true"/>
    <lcf76f155ced4ddcb4097134ff3c332f xmlns="a11083dc-4c6a-4cd5-8d99-7c723913464c">
      <Terms xmlns="http://schemas.microsoft.com/office/infopath/2007/PartnerControls"/>
    </lcf76f155ced4ddcb4097134ff3c332f>
    <TaxCatchAll xmlns="fc393ed4-6912-4050-a127-4624c682ebc6" xsi:nil="true"/>
    <COMIT_x00c9_INVESTNNO_x002e_223OCTUBREDE2020 xmlns="a11083dc-4c6a-4cd5-8d99-7c723913464c" xsi:nil="true"/>
    <Descripci_x00f3_n xmlns="a11083dc-4c6a-4cd5-8d99-7c723913464c" xsi:nil="true"/>
    <SharedWithUsers xmlns="fc393ed4-6912-4050-a127-4624c682ebc6">
      <UserInfo>
        <DisplayName>Maryury Forero Bohorquez</DisplayName>
        <AccountId>1177</AccountId>
        <AccountType/>
      </UserInfo>
      <UserInfo>
        <DisplayName>Beatriz Helena Zamora Gonzalez</DisplayName>
        <AccountId>2027</AccountId>
        <AccountType/>
      </UserInfo>
      <UserInfo>
        <DisplayName>Ana Luz Figueroa Gonzalez</DisplayName>
        <AccountId>451</AccountId>
        <AccountType/>
      </UserInfo>
      <UserInfo>
        <DisplayName>Irma Isabel Peña Velasco</DisplayName>
        <AccountId>1662</AccountId>
        <AccountType/>
      </UserInfo>
      <UserInfo>
        <DisplayName>Yenifer Padilla Martinez</DisplayName>
        <AccountId>2119</AccountId>
        <AccountType/>
      </UserInfo>
      <UserInfo>
        <DisplayName>Ginna Paola Galvez Gutierrez</DisplayName>
        <AccountId>44</AccountId>
        <AccountType/>
      </UserInfo>
      <UserInfo>
        <DisplayName>Pedro Antonio Gomez Guarin</DisplayName>
        <AccountId>1968</AccountId>
        <AccountType/>
      </UserInfo>
      <UserInfo>
        <DisplayName>Jhon Carlos Saavedra Ramos</DisplayName>
        <AccountId>1498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D55276526FC0A45A0D5A95BFD8A39EA" ma:contentTypeVersion="20" ma:contentTypeDescription="Crear nuevo documento." ma:contentTypeScope="" ma:versionID="5ba839b67d757049dd24828611ebf4aa">
  <xsd:schema xmlns:xsd="http://www.w3.org/2001/XMLSchema" xmlns:xs="http://www.w3.org/2001/XMLSchema" xmlns:p="http://schemas.microsoft.com/office/2006/metadata/properties" xmlns:ns2="fc393ed4-6912-4050-a127-4624c682ebc6" xmlns:ns3="a11083dc-4c6a-4cd5-8d99-7c723913464c" targetNamespace="http://schemas.microsoft.com/office/2006/metadata/properties" ma:root="true" ma:fieldsID="437272c38c6a70c3c653631a2f2cc784" ns2:_="" ns3:_="">
    <xsd:import namespace="fc393ed4-6912-4050-a127-4624c682ebc6"/>
    <xsd:import namespace="a11083dc-4c6a-4cd5-8d99-7c723913464c"/>
    <xsd:element name="properties">
      <xsd:complexType>
        <xsd:sequence>
          <xsd:element name="documentManagement">
            <xsd:complexType>
              <xsd:all>
                <xsd:element ref="ns2:SharedWithUsers" minOccurs="0"/>
                <xsd:element ref="ns2:SharedWithDetails" minOccurs="0"/>
                <xsd:element ref="ns3:Descripci_x00f3_n"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CODIGOTRD" minOccurs="0"/>
                <xsd:element ref="ns3:MediaServiceDateTaken" minOccurs="0"/>
                <xsd:element ref="ns3:COMIT_x00c9_INVESTNNO_x002e_223OCTUBREDE2020"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393ed4-6912-4050-a127-4624c682ebc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e4caeaed-bf30-4c15-8c55-b455d9628d68}" ma:internalName="TaxCatchAll" ma:showField="CatchAllData" ma:web="fc393ed4-6912-4050-a127-4624c682ebc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11083dc-4c6a-4cd5-8d99-7c723913464c" elementFormDefault="qualified">
    <xsd:import namespace="http://schemas.microsoft.com/office/2006/documentManagement/types"/>
    <xsd:import namespace="http://schemas.microsoft.com/office/infopath/2007/PartnerControls"/>
    <xsd:element name="Descripci_x00f3_n" ma:index="10" nillable="true" ma:displayName="Nota de Alcance" ma:format="Dropdown" ma:internalName="Descripci_x00f3_n">
      <xsd:simpleType>
        <xsd:restriction base="dms:Note">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CODIGOTRD" ma:index="17" nillable="true" ma:displayName="CODIGO TRD" ma:description="Se agrega el código de la Tabla de Retención Documental " ma:format="Dropdown" ma:internalName="CODIGOTRD">
      <xsd:simpleType>
        <xsd:restriction base="dms:Text">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COMIT_x00c9_INVESTNNO_x002e_223OCTUBREDE2020" ma:index="19" nillable="true" ma:displayName="COMITÉ INVESTN NO. 2 23 OCTUBRE DE 2020" ma:description="Evidencia reunión y tres anexos" ma:format="Dropdown" ma:internalName="COMIT_x00c9_INVESTNNO_x002e_223OCTUBREDE2020">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A388DF-051E-4C18-90D4-97901AC55C8D}">
  <ds:schemaRefs>
    <ds:schemaRef ds:uri="http://schemas.microsoft.com/office/2006/metadata/properties"/>
    <ds:schemaRef ds:uri="http://schemas.microsoft.com/office/infopath/2007/PartnerControls"/>
    <ds:schemaRef ds:uri="a11083dc-4c6a-4cd5-8d99-7c723913464c"/>
    <ds:schemaRef ds:uri="fc393ed4-6912-4050-a127-4624c682ebc6"/>
  </ds:schemaRefs>
</ds:datastoreItem>
</file>

<file path=customXml/itemProps2.xml><?xml version="1.0" encoding="utf-8"?>
<ds:datastoreItem xmlns:ds="http://schemas.openxmlformats.org/officeDocument/2006/customXml" ds:itemID="{8E91685A-3174-4748-8528-CA866E5C6E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393ed4-6912-4050-a127-4624c682ebc6"/>
    <ds:schemaRef ds:uri="a11083dc-4c6a-4cd5-8d99-7c72391346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9BDF93-A98D-4431-9A74-465663003F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136</vt:i4>
      </vt:variant>
      <vt:variant>
        <vt:lpstr>Rangos con nombre</vt:lpstr>
      </vt:variant>
      <vt:variant>
        <vt:i4>58</vt:i4>
      </vt:variant>
    </vt:vector>
  </HeadingPairs>
  <TitlesOfParts>
    <vt:vector size="194" baseType="lpstr">
      <vt:lpstr>Tabla Contenido</vt:lpstr>
      <vt:lpstr>1001 AcueductoVer.</vt:lpstr>
      <vt:lpstr>1001 Acueducto</vt:lpstr>
      <vt:lpstr>1002 AguasVer.</vt:lpstr>
      <vt:lpstr>1002 Aguas</vt:lpstr>
      <vt:lpstr>1003 Sec.Gen.Ver.</vt:lpstr>
      <vt:lpstr>1003 Sec.Gen.</vt:lpstr>
      <vt:lpstr>1004 SDDE Ver.</vt:lpstr>
      <vt:lpstr>1004 SDDE</vt:lpstr>
      <vt:lpstr>1005 DADEP Ver.</vt:lpstr>
      <vt:lpstr>1005 DADEP</vt:lpstr>
      <vt:lpstr>1006 DASC Ver.</vt:lpstr>
      <vt:lpstr>1006 DASC</vt:lpstr>
      <vt:lpstr>1007 EGAT Ver.</vt:lpstr>
      <vt:lpstr>1007 EGAT</vt:lpstr>
      <vt:lpstr>1008 IDCBIS Ver.</vt:lpstr>
      <vt:lpstr>1008 IDCBIS</vt:lpstr>
      <vt:lpstr>1009 SDCRD Ver.</vt:lpstr>
      <vt:lpstr>1009 SDCRD</vt:lpstr>
      <vt:lpstr>1010 SGob Ver.</vt:lpstr>
      <vt:lpstr>1010 Sec.Gob.</vt:lpstr>
      <vt:lpstr>1011 SDMOV Ver.</vt:lpstr>
      <vt:lpstr>1011 SDMOV</vt:lpstr>
      <vt:lpstr>1012 UAECOB Ver.</vt:lpstr>
      <vt:lpstr>1012 UAECOB</vt:lpstr>
      <vt:lpstr>1013 Un.Dis. Ver.</vt:lpstr>
      <vt:lpstr>1013 Un.Dis.</vt:lpstr>
      <vt:lpstr>1014 ERU Ver.</vt:lpstr>
      <vt:lpstr>1014 ERU</vt:lpstr>
      <vt:lpstr>1015 IDRD Ver.</vt:lpstr>
      <vt:lpstr>1015 IDRD</vt:lpstr>
      <vt:lpstr>1016 IPES Ver.</vt:lpstr>
      <vt:lpstr>1016 IPES</vt:lpstr>
      <vt:lpstr>1017 IDT Ver.</vt:lpstr>
      <vt:lpstr>1017 IDT</vt:lpstr>
      <vt:lpstr>1018 FONCEP Ver.</vt:lpstr>
      <vt:lpstr>1018 FONCEP</vt:lpstr>
      <vt:lpstr>1019 SED Ver.</vt:lpstr>
      <vt:lpstr>1019 SED</vt:lpstr>
      <vt:lpstr>1020 IDARTES Ver.</vt:lpstr>
      <vt:lpstr>1020 IDARTES</vt:lpstr>
      <vt:lpstr>1021 TRANSMI Ver.</vt:lpstr>
      <vt:lpstr>1021 TRANSMI</vt:lpstr>
      <vt:lpstr>1022 VEED. Ver.</vt:lpstr>
      <vt:lpstr>1022 VEED</vt:lpstr>
      <vt:lpstr>1023 PERS. Ver.</vt:lpstr>
      <vt:lpstr>1023 PERS.</vt:lpstr>
      <vt:lpstr>1024 FUGA Ver.</vt:lpstr>
      <vt:lpstr>1024 FUGA</vt:lpstr>
      <vt:lpstr>1025 SDMU Ver.</vt:lpstr>
      <vt:lpstr>1025 SDMU</vt:lpstr>
      <vt:lpstr>1026 CVP Ver.</vt:lpstr>
      <vt:lpstr>1026 CVP</vt:lpstr>
      <vt:lpstr>1027 CA-CA Ver.</vt:lpstr>
      <vt:lpstr>1027 CA-CA</vt:lpstr>
      <vt:lpstr>1028 Concejo Ver.</vt:lpstr>
      <vt:lpstr>1028 CONCEJO</vt:lpstr>
      <vt:lpstr>1029 CONT. Ver.</vt:lpstr>
      <vt:lpstr>1029 CONT</vt:lpstr>
      <vt:lpstr>1030 IDPAC Ver.</vt:lpstr>
      <vt:lpstr>1030 IDPAC</vt:lpstr>
      <vt:lpstr>1031 METRO Ver.</vt:lpstr>
      <vt:lpstr>1031 METRO</vt:lpstr>
      <vt:lpstr>1032 UAESP Ver.</vt:lpstr>
      <vt:lpstr>1032 UAESP</vt:lpstr>
      <vt:lpstr>1033 IDEP Ver.</vt:lpstr>
      <vt:lpstr>1033 IDEP</vt:lpstr>
      <vt:lpstr>1034 IDPC Ver.</vt:lpstr>
      <vt:lpstr>1034 IDPC</vt:lpstr>
      <vt:lpstr>1035 CAPSALUD Ver.</vt:lpstr>
      <vt:lpstr>1035 CAPSALUD</vt:lpstr>
      <vt:lpstr>1036 OFB Ver.</vt:lpstr>
      <vt:lpstr>1036 OFB</vt:lpstr>
      <vt:lpstr>1037 INVEST Ver.</vt:lpstr>
      <vt:lpstr>1037 INVEST</vt:lpstr>
      <vt:lpstr>1038 SDHAB Ver.</vt:lpstr>
      <vt:lpstr>1038 SDHAB</vt:lpstr>
      <vt:lpstr>1039 IDIGER Ver.</vt:lpstr>
      <vt:lpstr>1039 IDIGER</vt:lpstr>
      <vt:lpstr>1040 IDIPRON Ver.</vt:lpstr>
      <vt:lpstr>1040 IDIPRON</vt:lpstr>
      <vt:lpstr>1041 SHD Ver.</vt:lpstr>
      <vt:lpstr>1041 SHD</vt:lpstr>
      <vt:lpstr>1042 UAECD Ver.</vt:lpstr>
      <vt:lpstr>1042 UAECD</vt:lpstr>
      <vt:lpstr>1043 JBB Ver.</vt:lpstr>
      <vt:lpstr>1043 JBB</vt:lpstr>
      <vt:lpstr>1044 UAERMV Ver</vt:lpstr>
      <vt:lpstr>1044 UAERMV</vt:lpstr>
      <vt:lpstr>1045 SDP Ver.</vt:lpstr>
      <vt:lpstr>1045 SDP</vt:lpstr>
      <vt:lpstr>1046 SDSCJ Ver.</vt:lpstr>
      <vt:lpstr>1046 SDSCJ</vt:lpstr>
      <vt:lpstr>1047 SSALUD Ver.</vt:lpstr>
      <vt:lpstr>1047 SSALUD</vt:lpstr>
      <vt:lpstr>1048 SRCENTROOR Ver</vt:lpstr>
      <vt:lpstr>1048 SRCENTROOR</vt:lpstr>
      <vt:lpstr>1049 SRNORTE Ver</vt:lpstr>
      <vt:lpstr>1049 SRNORTE</vt:lpstr>
      <vt:lpstr>1050 SRSUR Ver.</vt:lpstr>
      <vt:lpstr>1050 SRSUR</vt:lpstr>
      <vt:lpstr>1051 TTRANS. Ver</vt:lpstr>
      <vt:lpstr>1051 TTRANS</vt:lpstr>
      <vt:lpstr>1052 SDIS Ver.</vt:lpstr>
      <vt:lpstr>1052 SDIS</vt:lpstr>
      <vt:lpstr>1053 SJUR Ver</vt:lpstr>
      <vt:lpstr>1053 SJUR</vt:lpstr>
      <vt:lpstr>1054 SAMB Ver</vt:lpstr>
      <vt:lpstr>1054 SAMB</vt:lpstr>
      <vt:lpstr>1055 IDU Ver.</vt:lpstr>
      <vt:lpstr>1055 IDU</vt:lpstr>
      <vt:lpstr>1056 LOTERIA Ver.</vt:lpstr>
      <vt:lpstr>1056 LOTERIA</vt:lpstr>
      <vt:lpstr>1057 SRSOCCI Ver.</vt:lpstr>
      <vt:lpstr>1057 SRSOCCI</vt:lpstr>
      <vt:lpstr>1058 IDPYBA Ver.</vt:lpstr>
      <vt:lpstr>1058 IDPYBA</vt:lpstr>
      <vt:lpstr>A-1 CE-Aseg.Rec.</vt:lpstr>
      <vt:lpstr>A-2 CE-PGD</vt:lpstr>
      <vt:lpstr>A-3 CE-PINAR</vt:lpstr>
      <vt:lpstr>A-4 CD-CCD</vt:lpstr>
      <vt:lpstr>A-5 CD-TRD</vt:lpstr>
      <vt:lpstr>A-6 CD-INV.DOC.</vt:lpstr>
      <vt:lpstr>A-7 CD&amp;CT-BANTER</vt:lpstr>
      <vt:lpstr>A-8 CD&amp;CT-SIC</vt:lpstr>
      <vt:lpstr>A-9 CD&amp;CT-TCA</vt:lpstr>
      <vt:lpstr>A-10 CD-PROC.GES.DOC</vt:lpstr>
      <vt:lpstr>A-11 CT-MOREQ</vt:lpstr>
      <vt:lpstr>A-12 CC-POL.0PAPEL</vt:lpstr>
      <vt:lpstr>A-13 CC-GES.CON. </vt:lpstr>
      <vt:lpstr>A-14 CC-REND.C.</vt:lpstr>
      <vt:lpstr>A-15 INDI-COMP-SUBCOM</vt:lpstr>
      <vt:lpstr>A-16 INDI-CRITERIOS</vt:lpstr>
      <vt:lpstr>A-17 RANKING ENTIDADES</vt:lpstr>
      <vt:lpstr>A-18 RANKING SECTORES</vt:lpstr>
      <vt:lpstr>A-19 INDICADOR POLÍTICA</vt:lpstr>
      <vt:lpstr>'1001 AcueductoVer.'!Área_de_impresión</vt:lpstr>
      <vt:lpstr>'1002 AguasVer.'!Área_de_impresión</vt:lpstr>
      <vt:lpstr>'1003 Sec.Gen.Ver.'!Área_de_impresión</vt:lpstr>
      <vt:lpstr>'1004 SDDE Ver.'!Área_de_impresión</vt:lpstr>
      <vt:lpstr>'1005 DADEP Ver.'!Área_de_impresión</vt:lpstr>
      <vt:lpstr>'1006 DASC Ver.'!Área_de_impresión</vt:lpstr>
      <vt:lpstr>'1007 EGAT Ver.'!Área_de_impresión</vt:lpstr>
      <vt:lpstr>'1008 IDCBIS Ver.'!Área_de_impresión</vt:lpstr>
      <vt:lpstr>'1009 SDCRD Ver.'!Área_de_impresión</vt:lpstr>
      <vt:lpstr>'1010 SGob Ver.'!Área_de_impresión</vt:lpstr>
      <vt:lpstr>'1011 SDMOV Ver.'!Área_de_impresión</vt:lpstr>
      <vt:lpstr>'1012 UAECOB Ver.'!Área_de_impresión</vt:lpstr>
      <vt:lpstr>'1013 Un.Dis. Ver.'!Área_de_impresión</vt:lpstr>
      <vt:lpstr>'1014 ERU Ver.'!Área_de_impresión</vt:lpstr>
      <vt:lpstr>'1015 IDRD Ver.'!Área_de_impresión</vt:lpstr>
      <vt:lpstr>'1016 IPES Ver.'!Área_de_impresión</vt:lpstr>
      <vt:lpstr>'1017 IDT Ver.'!Área_de_impresión</vt:lpstr>
      <vt:lpstr>'1018 FONCEP Ver.'!Área_de_impresión</vt:lpstr>
      <vt:lpstr>'1019 SED Ver.'!Área_de_impresión</vt:lpstr>
      <vt:lpstr>'1020 IDARTES Ver.'!Área_de_impresión</vt:lpstr>
      <vt:lpstr>'1021 TRANSMI Ver.'!Área_de_impresión</vt:lpstr>
      <vt:lpstr>'1022 VEED. Ver.'!Área_de_impresión</vt:lpstr>
      <vt:lpstr>'1023 PERS. Ver.'!Área_de_impresión</vt:lpstr>
      <vt:lpstr>'1024 FUGA Ver.'!Área_de_impresión</vt:lpstr>
      <vt:lpstr>'1025 SDMU Ver.'!Área_de_impresión</vt:lpstr>
      <vt:lpstr>'1026 CVP Ver.'!Área_de_impresión</vt:lpstr>
      <vt:lpstr>'1027 CA-CA Ver.'!Área_de_impresión</vt:lpstr>
      <vt:lpstr>'1028 Concejo Ver.'!Área_de_impresión</vt:lpstr>
      <vt:lpstr>'1029 CONT. Ver.'!Área_de_impresión</vt:lpstr>
      <vt:lpstr>'1030 IDPAC Ver.'!Área_de_impresión</vt:lpstr>
      <vt:lpstr>'1031 METRO Ver.'!Área_de_impresión</vt:lpstr>
      <vt:lpstr>'1032 UAESP Ver.'!Área_de_impresión</vt:lpstr>
      <vt:lpstr>'1033 IDEP Ver.'!Área_de_impresión</vt:lpstr>
      <vt:lpstr>'1034 IDPC Ver.'!Área_de_impresión</vt:lpstr>
      <vt:lpstr>'1035 CAPSALUD Ver.'!Área_de_impresión</vt:lpstr>
      <vt:lpstr>'1036 OFB Ver.'!Área_de_impresión</vt:lpstr>
      <vt:lpstr>'1037 INVEST Ver.'!Área_de_impresión</vt:lpstr>
      <vt:lpstr>'1038 SDHAB Ver.'!Área_de_impresión</vt:lpstr>
      <vt:lpstr>'1039 IDIGER Ver.'!Área_de_impresión</vt:lpstr>
      <vt:lpstr>'1040 IDIPRON Ver.'!Área_de_impresión</vt:lpstr>
      <vt:lpstr>'1041 SHD Ver.'!Área_de_impresión</vt:lpstr>
      <vt:lpstr>'1042 UAECD Ver.'!Área_de_impresión</vt:lpstr>
      <vt:lpstr>'1043 JBB Ver.'!Área_de_impresión</vt:lpstr>
      <vt:lpstr>'1044 UAERMV Ver'!Área_de_impresión</vt:lpstr>
      <vt:lpstr>'1045 SDP Ver.'!Área_de_impresión</vt:lpstr>
      <vt:lpstr>'1046 SDSCJ Ver.'!Área_de_impresión</vt:lpstr>
      <vt:lpstr>'1047 SSALUD Ver.'!Área_de_impresión</vt:lpstr>
      <vt:lpstr>'1048 SRCENTROOR Ver'!Área_de_impresión</vt:lpstr>
      <vt:lpstr>'1049 SRNORTE Ver'!Área_de_impresión</vt:lpstr>
      <vt:lpstr>'1050 SRSUR Ver.'!Área_de_impresión</vt:lpstr>
      <vt:lpstr>'1051 TTRANS. Ver'!Área_de_impresión</vt:lpstr>
      <vt:lpstr>'1052 SDIS Ver.'!Área_de_impresión</vt:lpstr>
      <vt:lpstr>'1053 SJUR Ver'!Área_de_impresión</vt:lpstr>
      <vt:lpstr>'1054 SAMB Ver'!Área_de_impresión</vt:lpstr>
      <vt:lpstr>'1055 IDU Ver.'!Área_de_impresión</vt:lpstr>
      <vt:lpstr>'1056 LOTERIA Ver.'!Área_de_impresión</vt:lpstr>
      <vt:lpstr>'1057 SRSOCCI Ver.'!Área_de_impresión</vt:lpstr>
      <vt:lpstr>'1058 IDPYBA Ver.'!Área_de_impresión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Herramienta de Verificación</dc:title>
  <dc:subject/>
  <dc:creator>Marisol Hernández Viasús</dc:creator>
  <cp:keywords/>
  <dc:description/>
  <cp:lastModifiedBy>Marisol Hernandez Viasus</cp:lastModifiedBy>
  <cp:revision/>
  <dcterms:created xsi:type="dcterms:W3CDTF">2022-05-04T13:40:13Z</dcterms:created>
  <dcterms:modified xsi:type="dcterms:W3CDTF">2024-01-12T13:28:50Z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0x010100DD55276526FC0A45A0D5A95BFD8A39EA</vt:lpwstr>
  </property>
  <property fmtid="{D5CDD505-2E9C-101B-9397-08002B2CF9AE}" pid="3" name="MediaServiceImageTags">
    <vt:lpwstr/>
  </property>
</Properties>
</file>